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1.xml" ContentType="application/vnd.openxmlformats-officedocument.spreadsheetml.chart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aliwalaa\Desktop\Work files\Work assignments\FDK rework project\Spreadsheets to upload\miScipt spreadsheets\"/>
    </mc:Choice>
  </mc:AlternateContent>
  <xr:revisionPtr revIDLastSave="0" documentId="8_{CA663B1A-FCF8-4A80-A3D7-02433A9E4990}" xr6:coauthVersionLast="37" xr6:coauthVersionMax="37" xr10:uidLastSave="{00000000-0000-0000-0000-000000000000}"/>
  <bookViews>
    <workbookView xWindow="0" yWindow="0" windowWidth="21600" windowHeight="9240" tabRatio="869" xr2:uid="{00000000-000D-0000-FFFF-FFFF00000000}"/>
  </bookViews>
  <sheets>
    <sheet name="Instructions" sheetId="1" r:id="rId1"/>
    <sheet name="miRNA Table" sheetId="2" r:id="rId2"/>
    <sheet name="Array Content" sheetId="14" state="hidden" r:id="rId3"/>
    <sheet name="Test Sample Data" sheetId="4" r:id="rId4"/>
    <sheet name="Control Sample Data" sheetId="5" r:id="rId5"/>
    <sheet name="Choose Reference miRNAs" sheetId="7" r:id="rId6"/>
    <sheet name="QC Report" sheetId="8" r:id="rId7"/>
    <sheet name="Results" sheetId="9" r:id="rId8"/>
    <sheet name="3D Profile" sheetId="17" r:id="rId9"/>
    <sheet name="Scatter Plot" sheetId="10" r:id="rId10"/>
    <sheet name="Volcano Plot" sheetId="11" r:id="rId11"/>
    <sheet name="Calculations" sheetId="6" r:id="rId12"/>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C22" i="7" l="1"/>
  <c r="AB22" i="7"/>
  <c r="AA22" i="7"/>
  <c r="Z22" i="7"/>
  <c r="Y22" i="7"/>
  <c r="X22" i="7"/>
  <c r="W22" i="7"/>
  <c r="V22" i="7"/>
  <c r="U22" i="7"/>
  <c r="T22" i="7"/>
  <c r="S22" i="7"/>
  <c r="R22" i="7"/>
  <c r="AC21" i="7"/>
  <c r="AB21" i="7"/>
  <c r="AA21" i="7"/>
  <c r="Z21" i="7"/>
  <c r="Y21" i="7"/>
  <c r="X21" i="7"/>
  <c r="W21" i="7"/>
  <c r="V21" i="7"/>
  <c r="U21" i="7"/>
  <c r="T21" i="7"/>
  <c r="S21" i="7"/>
  <c r="R21" i="7"/>
  <c r="AC20" i="7"/>
  <c r="AB20" i="7"/>
  <c r="AA20" i="7"/>
  <c r="Z20" i="7"/>
  <c r="Y20" i="7"/>
  <c r="X20" i="7"/>
  <c r="W20" i="7"/>
  <c r="V20" i="7"/>
  <c r="U20" i="7"/>
  <c r="T20" i="7"/>
  <c r="S20" i="7"/>
  <c r="R20" i="7"/>
  <c r="AC19" i="7"/>
  <c r="AB19" i="7"/>
  <c r="AA19" i="7"/>
  <c r="Z19" i="7"/>
  <c r="Y19" i="7"/>
  <c r="X19" i="7"/>
  <c r="W19" i="7"/>
  <c r="V19" i="7"/>
  <c r="U19" i="7"/>
  <c r="T19" i="7"/>
  <c r="S19" i="7"/>
  <c r="R19" i="7"/>
  <c r="AC18" i="7"/>
  <c r="AB18" i="7"/>
  <c r="AA18" i="7"/>
  <c r="Z18" i="7"/>
  <c r="Y18" i="7"/>
  <c r="X18" i="7"/>
  <c r="W18" i="7"/>
  <c r="V18" i="7"/>
  <c r="U18" i="7"/>
  <c r="T18" i="7"/>
  <c r="S18" i="7"/>
  <c r="R18" i="7"/>
  <c r="AC17" i="7"/>
  <c r="AB17" i="7"/>
  <c r="AA17" i="7"/>
  <c r="Z17" i="7"/>
  <c r="Y17" i="7"/>
  <c r="X17" i="7"/>
  <c r="W17" i="7"/>
  <c r="V17" i="7"/>
  <c r="U17" i="7"/>
  <c r="T17" i="7"/>
  <c r="S17" i="7"/>
  <c r="R17" i="7"/>
  <c r="AC16" i="7"/>
  <c r="AB16" i="7"/>
  <c r="AA16" i="7"/>
  <c r="Z16" i="7"/>
  <c r="Y16" i="7"/>
  <c r="X16" i="7"/>
  <c r="W16" i="7"/>
  <c r="V16" i="7"/>
  <c r="U16" i="7"/>
  <c r="T16" i="7"/>
  <c r="S16" i="7"/>
  <c r="R16" i="7"/>
  <c r="AC15" i="7"/>
  <c r="AB15" i="7"/>
  <c r="AA15" i="7"/>
  <c r="Z15" i="7"/>
  <c r="Y15" i="7"/>
  <c r="X15" i="7"/>
  <c r="W15" i="7"/>
  <c r="V15" i="7"/>
  <c r="U15" i="7"/>
  <c r="T15" i="7"/>
  <c r="S15" i="7"/>
  <c r="R15" i="7"/>
  <c r="AC14" i="7"/>
  <c r="AB14" i="7"/>
  <c r="AA14" i="7"/>
  <c r="Z14" i="7"/>
  <c r="Y14" i="7"/>
  <c r="X14" i="7"/>
  <c r="W14" i="7"/>
  <c r="V14" i="7"/>
  <c r="U14" i="7"/>
  <c r="T14" i="7"/>
  <c r="S14" i="7"/>
  <c r="R14" i="7"/>
  <c r="AC13" i="7"/>
  <c r="AB13" i="7"/>
  <c r="AA13" i="7"/>
  <c r="Z13" i="7"/>
  <c r="Y13" i="7"/>
  <c r="X13" i="7"/>
  <c r="W13" i="7"/>
  <c r="V13" i="7"/>
  <c r="U13" i="7"/>
  <c r="T13" i="7"/>
  <c r="S13" i="7"/>
  <c r="R13" i="7"/>
  <c r="AC12" i="7"/>
  <c r="AB12" i="7"/>
  <c r="AA12" i="7"/>
  <c r="Z12" i="7"/>
  <c r="Y12" i="7"/>
  <c r="X12" i="7"/>
  <c r="W12" i="7"/>
  <c r="V12" i="7"/>
  <c r="U12" i="7"/>
  <c r="T12" i="7"/>
  <c r="S12" i="7"/>
  <c r="R12" i="7"/>
  <c r="AC11" i="7"/>
  <c r="AB11" i="7"/>
  <c r="AA11" i="7"/>
  <c r="Z11" i="7"/>
  <c r="Y11" i="7"/>
  <c r="X11" i="7"/>
  <c r="W11" i="7"/>
  <c r="V11" i="7"/>
  <c r="U11" i="7"/>
  <c r="T11" i="7"/>
  <c r="S11" i="7"/>
  <c r="R11" i="7"/>
  <c r="AC10" i="7"/>
  <c r="AB10" i="7"/>
  <c r="AA10" i="7"/>
  <c r="Z10" i="7"/>
  <c r="Y10" i="7"/>
  <c r="X10" i="7"/>
  <c r="W10" i="7"/>
  <c r="V10" i="7"/>
  <c r="U10" i="7"/>
  <c r="T10" i="7"/>
  <c r="S10" i="7"/>
  <c r="R10" i="7"/>
  <c r="AC9" i="7"/>
  <c r="AB9" i="7"/>
  <c r="AA9" i="7"/>
  <c r="Z9" i="7"/>
  <c r="Y9" i="7"/>
  <c r="X9" i="7"/>
  <c r="W9" i="7"/>
  <c r="V9" i="7"/>
  <c r="U9" i="7"/>
  <c r="T9" i="7"/>
  <c r="S9" i="7"/>
  <c r="R9" i="7"/>
  <c r="N22" i="7"/>
  <c r="M22" i="7"/>
  <c r="L22" i="7"/>
  <c r="K22" i="7"/>
  <c r="J22" i="7"/>
  <c r="I22" i="7"/>
  <c r="H22" i="7"/>
  <c r="G22" i="7"/>
  <c r="F22" i="7"/>
  <c r="E22" i="7"/>
  <c r="D22" i="7"/>
  <c r="C22" i="7"/>
  <c r="N21" i="7"/>
  <c r="M21" i="7"/>
  <c r="L21" i="7"/>
  <c r="K21" i="7"/>
  <c r="J21" i="7"/>
  <c r="I21" i="7"/>
  <c r="H21" i="7"/>
  <c r="G21" i="7"/>
  <c r="F21" i="7"/>
  <c r="E21" i="7"/>
  <c r="D21" i="7"/>
  <c r="C21" i="7"/>
  <c r="N20" i="7"/>
  <c r="M20" i="7"/>
  <c r="L20" i="7"/>
  <c r="K20" i="7"/>
  <c r="J20" i="7"/>
  <c r="I20" i="7"/>
  <c r="H20" i="7"/>
  <c r="G20" i="7"/>
  <c r="F20" i="7"/>
  <c r="E20" i="7"/>
  <c r="D20" i="7"/>
  <c r="C20" i="7"/>
  <c r="N19" i="7"/>
  <c r="M19" i="7"/>
  <c r="L19" i="7"/>
  <c r="K19" i="7"/>
  <c r="J19" i="7"/>
  <c r="I19" i="7"/>
  <c r="H19" i="7"/>
  <c r="G19" i="7"/>
  <c r="F19" i="7"/>
  <c r="E19" i="7"/>
  <c r="D19" i="7"/>
  <c r="C19" i="7"/>
  <c r="N18" i="7"/>
  <c r="M18" i="7"/>
  <c r="L18" i="7"/>
  <c r="K18" i="7"/>
  <c r="J18" i="7"/>
  <c r="I18" i="7"/>
  <c r="H18" i="7"/>
  <c r="G18" i="7"/>
  <c r="F18" i="7"/>
  <c r="E18" i="7"/>
  <c r="D18" i="7"/>
  <c r="C18" i="7"/>
  <c r="N17" i="7"/>
  <c r="M17" i="7"/>
  <c r="L17" i="7"/>
  <c r="K17" i="7"/>
  <c r="J17" i="7"/>
  <c r="I17" i="7"/>
  <c r="H17" i="7"/>
  <c r="G17" i="7"/>
  <c r="F17" i="7"/>
  <c r="E17" i="7"/>
  <c r="D17" i="7"/>
  <c r="C17" i="7"/>
  <c r="N16" i="7"/>
  <c r="M16" i="7"/>
  <c r="L16" i="7"/>
  <c r="K16" i="7"/>
  <c r="J16" i="7"/>
  <c r="I16" i="7"/>
  <c r="H16" i="7"/>
  <c r="G16" i="7"/>
  <c r="F16" i="7"/>
  <c r="E16" i="7"/>
  <c r="D16" i="7"/>
  <c r="C16" i="7"/>
  <c r="N15" i="7"/>
  <c r="M15" i="7"/>
  <c r="L15" i="7"/>
  <c r="K15" i="7"/>
  <c r="J15" i="7"/>
  <c r="I15" i="7"/>
  <c r="H15" i="7"/>
  <c r="G15" i="7"/>
  <c r="F15" i="7"/>
  <c r="E15" i="7"/>
  <c r="D15" i="7"/>
  <c r="C15" i="7"/>
  <c r="N14" i="7"/>
  <c r="M14" i="7"/>
  <c r="L14" i="7"/>
  <c r="K14" i="7"/>
  <c r="J14" i="7"/>
  <c r="I14" i="7"/>
  <c r="H14" i="7"/>
  <c r="G14" i="7"/>
  <c r="F14" i="7"/>
  <c r="E14" i="7"/>
  <c r="D14" i="7"/>
  <c r="C14" i="7"/>
  <c r="N13" i="7"/>
  <c r="M13" i="7"/>
  <c r="L13" i="7"/>
  <c r="K13" i="7"/>
  <c r="J13" i="7"/>
  <c r="I13" i="7"/>
  <c r="H13" i="7"/>
  <c r="G13" i="7"/>
  <c r="F13" i="7"/>
  <c r="E13" i="7"/>
  <c r="D13" i="7"/>
  <c r="C13" i="7"/>
  <c r="N12" i="7"/>
  <c r="M12" i="7"/>
  <c r="L12" i="7"/>
  <c r="K12" i="7"/>
  <c r="J12" i="7"/>
  <c r="I12" i="7"/>
  <c r="H12" i="7"/>
  <c r="G12" i="7"/>
  <c r="F12" i="7"/>
  <c r="E12" i="7"/>
  <c r="D12" i="7"/>
  <c r="C12" i="7"/>
  <c r="N11" i="7"/>
  <c r="M11" i="7"/>
  <c r="L11" i="7"/>
  <c r="K11" i="7"/>
  <c r="J11" i="7"/>
  <c r="I11" i="7"/>
  <c r="H11" i="7"/>
  <c r="G11" i="7"/>
  <c r="F11" i="7"/>
  <c r="E11" i="7"/>
  <c r="D11" i="7"/>
  <c r="C11" i="7"/>
  <c r="N10" i="7"/>
  <c r="M10" i="7"/>
  <c r="L10" i="7"/>
  <c r="K10" i="7"/>
  <c r="J10" i="7"/>
  <c r="I10" i="7"/>
  <c r="H10" i="7"/>
  <c r="G10" i="7"/>
  <c r="F10" i="7"/>
  <c r="E10" i="7"/>
  <c r="D10" i="7"/>
  <c r="C10" i="7"/>
  <c r="N9" i="7"/>
  <c r="M9" i="7"/>
  <c r="L9" i="7"/>
  <c r="K9" i="7"/>
  <c r="J9" i="7"/>
  <c r="I9" i="7"/>
  <c r="H9" i="7"/>
  <c r="G9" i="7"/>
  <c r="F9" i="7"/>
  <c r="E9" i="7"/>
  <c r="D9" i="7"/>
  <c r="C9" i="7"/>
  <c r="ER22" i="6" l="1"/>
  <c r="ER23" i="6"/>
  <c r="ER24" i="6"/>
  <c r="ER25" i="6"/>
  <c r="C389" i="6" l="1"/>
  <c r="AA5" i="6" l="1"/>
  <c r="AB5" i="6"/>
  <c r="AA6" i="6"/>
  <c r="AB6" i="6"/>
  <c r="AA7" i="6"/>
  <c r="AB7" i="6"/>
  <c r="AA8" i="6"/>
  <c r="AB8" i="6"/>
  <c r="AA9" i="6"/>
  <c r="AB9" i="6"/>
  <c r="AA10" i="6"/>
  <c r="AB10" i="6"/>
  <c r="AA11" i="6"/>
  <c r="AB11" i="6"/>
  <c r="AA12" i="6"/>
  <c r="AB12" i="6"/>
  <c r="AA13" i="6"/>
  <c r="AB13" i="6"/>
  <c r="AA14" i="6"/>
  <c r="AB14" i="6"/>
  <c r="AA15" i="6"/>
  <c r="AB15" i="6"/>
  <c r="AA16" i="6"/>
  <c r="AB16" i="6"/>
  <c r="AA17" i="6"/>
  <c r="AB17" i="6"/>
  <c r="AA18" i="6"/>
  <c r="AB18" i="6"/>
  <c r="AA19" i="6"/>
  <c r="AB19" i="6"/>
  <c r="AA20" i="6"/>
  <c r="AB20" i="6"/>
  <c r="AA21" i="6"/>
  <c r="AB21" i="6"/>
  <c r="AA22" i="6"/>
  <c r="AB22" i="6"/>
  <c r="AA23" i="6"/>
  <c r="AB23" i="6"/>
  <c r="AA24" i="6"/>
  <c r="AB24" i="6"/>
  <c r="AA25" i="6"/>
  <c r="AB25" i="6"/>
  <c r="AA26" i="6"/>
  <c r="AB26" i="6"/>
  <c r="AA27" i="6"/>
  <c r="AB27" i="6"/>
  <c r="AA28" i="6"/>
  <c r="AB28" i="6"/>
  <c r="AA29" i="6"/>
  <c r="AB29" i="6"/>
  <c r="AA30" i="6"/>
  <c r="AB30" i="6"/>
  <c r="AA31" i="6"/>
  <c r="AB31" i="6"/>
  <c r="AA32" i="6"/>
  <c r="AB32" i="6"/>
  <c r="AA33" i="6"/>
  <c r="AB33" i="6"/>
  <c r="AA34" i="6"/>
  <c r="AB34" i="6"/>
  <c r="AA35" i="6"/>
  <c r="AB35" i="6"/>
  <c r="AA36" i="6"/>
  <c r="AB36" i="6"/>
  <c r="AA37" i="6"/>
  <c r="AB37" i="6"/>
  <c r="AA38" i="6"/>
  <c r="AB38" i="6"/>
  <c r="AA39" i="6"/>
  <c r="AB39" i="6"/>
  <c r="AA40" i="6"/>
  <c r="AB40" i="6"/>
  <c r="AA41" i="6"/>
  <c r="AB41" i="6"/>
  <c r="AA42" i="6"/>
  <c r="AB42" i="6"/>
  <c r="AA43" i="6"/>
  <c r="AB43" i="6"/>
  <c r="AA44" i="6"/>
  <c r="AB44" i="6"/>
  <c r="AA45" i="6"/>
  <c r="AB45" i="6"/>
  <c r="AA46" i="6"/>
  <c r="AB46" i="6"/>
  <c r="AA47" i="6"/>
  <c r="AB47" i="6"/>
  <c r="AA48" i="6"/>
  <c r="AB48" i="6"/>
  <c r="AA49" i="6"/>
  <c r="AB49" i="6"/>
  <c r="AA50" i="6"/>
  <c r="AB50" i="6"/>
  <c r="AA51" i="6"/>
  <c r="AB51" i="6"/>
  <c r="AA52" i="6"/>
  <c r="AB52" i="6"/>
  <c r="AA53" i="6"/>
  <c r="AB53" i="6"/>
  <c r="AA54" i="6"/>
  <c r="AB54" i="6"/>
  <c r="AA55" i="6"/>
  <c r="AB55" i="6"/>
  <c r="AA56" i="6"/>
  <c r="AB56" i="6"/>
  <c r="AA57" i="6"/>
  <c r="AB57" i="6"/>
  <c r="AA58" i="6"/>
  <c r="AB58" i="6"/>
  <c r="AA59" i="6"/>
  <c r="AB59" i="6"/>
  <c r="AA60" i="6"/>
  <c r="AB60" i="6"/>
  <c r="AA61" i="6"/>
  <c r="AB61" i="6"/>
  <c r="AA62" i="6"/>
  <c r="AB62" i="6"/>
  <c r="AA63" i="6"/>
  <c r="AB63" i="6"/>
  <c r="AA64" i="6"/>
  <c r="AB64" i="6"/>
  <c r="AA65" i="6"/>
  <c r="AB65" i="6"/>
  <c r="AA66" i="6"/>
  <c r="AB66" i="6"/>
  <c r="AA67" i="6"/>
  <c r="AB67" i="6"/>
  <c r="AA68" i="6"/>
  <c r="AB68" i="6"/>
  <c r="AA69" i="6"/>
  <c r="AB69" i="6"/>
  <c r="AA70" i="6"/>
  <c r="AB70" i="6"/>
  <c r="AA71" i="6"/>
  <c r="AB71" i="6"/>
  <c r="AA72" i="6"/>
  <c r="AB72" i="6"/>
  <c r="AA73" i="6"/>
  <c r="AB73" i="6"/>
  <c r="AA74" i="6"/>
  <c r="AB74" i="6"/>
  <c r="AA75" i="6"/>
  <c r="AB75" i="6"/>
  <c r="AA76" i="6"/>
  <c r="AB76" i="6"/>
  <c r="AA77" i="6"/>
  <c r="AB77" i="6"/>
  <c r="AA78" i="6"/>
  <c r="AB78" i="6"/>
  <c r="AA79" i="6"/>
  <c r="AB79" i="6"/>
  <c r="AA80" i="6"/>
  <c r="AB80" i="6"/>
  <c r="AA81" i="6"/>
  <c r="AB81" i="6"/>
  <c r="AA82" i="6"/>
  <c r="AB82" i="6"/>
  <c r="AA83" i="6"/>
  <c r="AB83" i="6"/>
  <c r="AA84" i="6"/>
  <c r="AB84" i="6"/>
  <c r="AA85" i="6"/>
  <c r="AB85" i="6"/>
  <c r="AA86" i="6"/>
  <c r="AB86" i="6"/>
  <c r="AA87" i="6"/>
  <c r="AB87" i="6"/>
  <c r="AA88" i="6"/>
  <c r="AB88" i="6"/>
  <c r="AA89" i="6"/>
  <c r="AB89" i="6"/>
  <c r="AA90" i="6"/>
  <c r="AB90" i="6"/>
  <c r="AA91" i="6"/>
  <c r="AB91" i="6"/>
  <c r="AA92" i="6"/>
  <c r="AB92" i="6"/>
  <c r="AA93" i="6"/>
  <c r="AB93" i="6"/>
  <c r="AA94" i="6"/>
  <c r="AB94" i="6"/>
  <c r="AA95" i="6"/>
  <c r="AB95" i="6"/>
  <c r="AA96" i="6"/>
  <c r="AB96" i="6"/>
  <c r="AA97" i="6"/>
  <c r="AB97" i="6"/>
  <c r="AA98" i="6"/>
  <c r="AB98" i="6"/>
  <c r="AA99" i="6"/>
  <c r="AB99" i="6"/>
  <c r="AA100" i="6"/>
  <c r="AB100" i="6"/>
  <c r="AA101" i="6"/>
  <c r="AB101" i="6"/>
  <c r="AA102" i="6"/>
  <c r="AB102" i="6"/>
  <c r="AA103" i="6"/>
  <c r="AB103" i="6"/>
  <c r="AA104" i="6"/>
  <c r="AB104" i="6"/>
  <c r="AA105" i="6"/>
  <c r="AB105" i="6"/>
  <c r="AA106" i="6"/>
  <c r="AB106" i="6"/>
  <c r="AA107" i="6"/>
  <c r="AB107" i="6"/>
  <c r="AA108" i="6"/>
  <c r="AB108" i="6"/>
  <c r="AA109" i="6"/>
  <c r="AB109" i="6"/>
  <c r="AA110" i="6"/>
  <c r="AB110" i="6"/>
  <c r="AA111" i="6"/>
  <c r="AB111" i="6"/>
  <c r="AA112" i="6"/>
  <c r="AB112" i="6"/>
  <c r="AA113" i="6"/>
  <c r="AB113" i="6"/>
  <c r="AA114" i="6"/>
  <c r="AB114" i="6"/>
  <c r="AA115" i="6"/>
  <c r="AB115" i="6"/>
  <c r="AA116" i="6"/>
  <c r="AB116" i="6"/>
  <c r="AA117" i="6"/>
  <c r="AB117" i="6"/>
  <c r="AA118" i="6"/>
  <c r="AB118" i="6"/>
  <c r="AA119" i="6"/>
  <c r="AB119" i="6"/>
  <c r="AA120" i="6"/>
  <c r="AB120" i="6"/>
  <c r="AA121" i="6"/>
  <c r="AB121" i="6"/>
  <c r="AA122" i="6"/>
  <c r="AB122" i="6"/>
  <c r="AA123" i="6"/>
  <c r="AB123" i="6"/>
  <c r="AA124" i="6"/>
  <c r="AB124" i="6"/>
  <c r="AA125" i="6"/>
  <c r="AB125" i="6"/>
  <c r="AA126" i="6"/>
  <c r="AB126" i="6"/>
  <c r="AA127" i="6"/>
  <c r="AB127" i="6"/>
  <c r="AA128" i="6"/>
  <c r="AB128" i="6"/>
  <c r="AA129" i="6"/>
  <c r="AB129" i="6"/>
  <c r="AA130" i="6"/>
  <c r="AB130" i="6"/>
  <c r="AA131" i="6"/>
  <c r="AB131" i="6"/>
  <c r="AA132" i="6"/>
  <c r="AB132" i="6"/>
  <c r="AA133" i="6"/>
  <c r="AB133" i="6"/>
  <c r="AA134" i="6"/>
  <c r="AB134" i="6"/>
  <c r="AA135" i="6"/>
  <c r="AB135" i="6"/>
  <c r="AA136" i="6"/>
  <c r="AB136" i="6"/>
  <c r="AA137" i="6"/>
  <c r="AB137" i="6"/>
  <c r="AA138" i="6"/>
  <c r="AB138" i="6"/>
  <c r="AA139" i="6"/>
  <c r="AB139" i="6"/>
  <c r="AA140" i="6"/>
  <c r="AB140" i="6"/>
  <c r="AA141" i="6"/>
  <c r="AB141" i="6"/>
  <c r="AA142" i="6"/>
  <c r="AB142" i="6"/>
  <c r="AA143" i="6"/>
  <c r="AB143" i="6"/>
  <c r="AA144" i="6"/>
  <c r="AB144" i="6"/>
  <c r="AA145" i="6"/>
  <c r="AB145" i="6"/>
  <c r="AA146" i="6"/>
  <c r="AB146" i="6"/>
  <c r="AA147" i="6"/>
  <c r="AB147" i="6"/>
  <c r="AA148" i="6"/>
  <c r="AB148" i="6"/>
  <c r="AA149" i="6"/>
  <c r="AB149" i="6"/>
  <c r="AA150" i="6"/>
  <c r="AB150" i="6"/>
  <c r="AA151" i="6"/>
  <c r="AB151" i="6"/>
  <c r="AA152" i="6"/>
  <c r="AB152" i="6"/>
  <c r="AA153" i="6"/>
  <c r="AB153" i="6"/>
  <c r="AA154" i="6"/>
  <c r="AB154" i="6"/>
  <c r="AA155" i="6"/>
  <c r="AB155" i="6"/>
  <c r="AA156" i="6"/>
  <c r="AB156" i="6"/>
  <c r="AA157" i="6"/>
  <c r="AB157" i="6"/>
  <c r="AA158" i="6"/>
  <c r="AB158" i="6"/>
  <c r="AA159" i="6"/>
  <c r="AB159" i="6"/>
  <c r="AA160" i="6"/>
  <c r="AB160" i="6"/>
  <c r="AA161" i="6"/>
  <c r="AB161" i="6"/>
  <c r="AA162" i="6"/>
  <c r="AB162" i="6"/>
  <c r="AA163" i="6"/>
  <c r="AB163" i="6"/>
  <c r="AA164" i="6"/>
  <c r="AB164" i="6"/>
  <c r="AA165" i="6"/>
  <c r="AB165" i="6"/>
  <c r="AA166" i="6"/>
  <c r="AB166" i="6"/>
  <c r="AA167" i="6"/>
  <c r="AB167" i="6"/>
  <c r="AA168" i="6"/>
  <c r="AB168" i="6"/>
  <c r="AA169" i="6"/>
  <c r="AB169" i="6"/>
  <c r="AA170" i="6"/>
  <c r="AB170" i="6"/>
  <c r="AA171" i="6"/>
  <c r="AB171" i="6"/>
  <c r="AA172" i="6"/>
  <c r="AB172" i="6"/>
  <c r="AA173" i="6"/>
  <c r="AB173" i="6"/>
  <c r="AA174" i="6"/>
  <c r="AB174" i="6"/>
  <c r="AA175" i="6"/>
  <c r="AB175" i="6"/>
  <c r="AA176" i="6"/>
  <c r="AB176" i="6"/>
  <c r="AA177" i="6"/>
  <c r="AB177" i="6"/>
  <c r="AA178" i="6"/>
  <c r="AB178" i="6"/>
  <c r="AA179" i="6"/>
  <c r="AB179" i="6"/>
  <c r="AA180" i="6"/>
  <c r="AB180" i="6"/>
  <c r="AA181" i="6"/>
  <c r="AB181" i="6"/>
  <c r="AA182" i="6"/>
  <c r="AB182" i="6"/>
  <c r="AA183" i="6"/>
  <c r="AB183" i="6"/>
  <c r="AA184" i="6"/>
  <c r="AB184" i="6"/>
  <c r="AA185" i="6"/>
  <c r="AB185" i="6"/>
  <c r="AA186" i="6"/>
  <c r="AB186" i="6"/>
  <c r="AA187" i="6"/>
  <c r="AB187" i="6"/>
  <c r="AA188" i="6"/>
  <c r="AB188" i="6"/>
  <c r="AA189" i="6"/>
  <c r="AB189" i="6"/>
  <c r="AA190" i="6"/>
  <c r="AB190" i="6"/>
  <c r="AA191" i="6"/>
  <c r="AB191" i="6"/>
  <c r="AA192" i="6"/>
  <c r="AB192" i="6"/>
  <c r="AA193" i="6"/>
  <c r="AB193" i="6"/>
  <c r="AA194" i="6"/>
  <c r="AB194" i="6"/>
  <c r="AA195" i="6"/>
  <c r="AB195" i="6"/>
  <c r="AA196" i="6"/>
  <c r="AB196" i="6"/>
  <c r="AA197" i="6"/>
  <c r="AB197" i="6"/>
  <c r="AA198" i="6"/>
  <c r="AB198" i="6"/>
  <c r="AA199" i="6"/>
  <c r="AB199" i="6"/>
  <c r="AA200" i="6"/>
  <c r="AB200" i="6"/>
  <c r="AA201" i="6"/>
  <c r="AB201" i="6"/>
  <c r="AA202" i="6"/>
  <c r="AB202" i="6"/>
  <c r="AA203" i="6"/>
  <c r="AB203" i="6"/>
  <c r="AA204" i="6"/>
  <c r="AB204" i="6"/>
  <c r="AA205" i="6"/>
  <c r="AB205" i="6"/>
  <c r="AA206" i="6"/>
  <c r="AB206" i="6"/>
  <c r="AA207" i="6"/>
  <c r="AB207" i="6"/>
  <c r="AA208" i="6"/>
  <c r="AB208" i="6"/>
  <c r="AA209" i="6"/>
  <c r="AB209" i="6"/>
  <c r="AA210" i="6"/>
  <c r="AB210" i="6"/>
  <c r="AA211" i="6"/>
  <c r="AB211" i="6"/>
  <c r="AA212" i="6"/>
  <c r="AB212" i="6"/>
  <c r="AA213" i="6"/>
  <c r="AB213" i="6"/>
  <c r="AA214" i="6"/>
  <c r="AB214" i="6"/>
  <c r="AA215" i="6"/>
  <c r="AB215" i="6"/>
  <c r="AA216" i="6"/>
  <c r="AB216" i="6"/>
  <c r="AA217" i="6"/>
  <c r="AB217" i="6"/>
  <c r="AA218" i="6"/>
  <c r="AB218" i="6"/>
  <c r="AA219" i="6"/>
  <c r="AB219" i="6"/>
  <c r="AA220" i="6"/>
  <c r="AB220" i="6"/>
  <c r="AA221" i="6"/>
  <c r="AB221" i="6"/>
  <c r="AA222" i="6"/>
  <c r="AB222" i="6"/>
  <c r="AA223" i="6"/>
  <c r="AB223" i="6"/>
  <c r="AA224" i="6"/>
  <c r="AB224" i="6"/>
  <c r="AA225" i="6"/>
  <c r="AB225" i="6"/>
  <c r="AA226" i="6"/>
  <c r="AB226" i="6"/>
  <c r="AA227" i="6"/>
  <c r="AB227" i="6"/>
  <c r="AA228" i="6"/>
  <c r="AB228" i="6"/>
  <c r="AA229" i="6"/>
  <c r="AB229" i="6"/>
  <c r="AA230" i="6"/>
  <c r="AB230" i="6"/>
  <c r="AA231" i="6"/>
  <c r="AB231" i="6"/>
  <c r="AA232" i="6"/>
  <c r="AB232" i="6"/>
  <c r="AA233" i="6"/>
  <c r="AB233" i="6"/>
  <c r="AA234" i="6"/>
  <c r="AB234" i="6"/>
  <c r="AA235" i="6"/>
  <c r="AB235" i="6"/>
  <c r="AA236" i="6"/>
  <c r="AB236" i="6"/>
  <c r="AA237" i="6"/>
  <c r="AB237" i="6"/>
  <c r="AA238" i="6"/>
  <c r="AB238" i="6"/>
  <c r="AA239" i="6"/>
  <c r="AB239" i="6"/>
  <c r="AA240" i="6"/>
  <c r="AB240" i="6"/>
  <c r="AA241" i="6"/>
  <c r="AB241" i="6"/>
  <c r="AA242" i="6"/>
  <c r="AB242" i="6"/>
  <c r="AA243" i="6"/>
  <c r="AB243" i="6"/>
  <c r="AA244" i="6"/>
  <c r="AB244" i="6"/>
  <c r="AA245" i="6"/>
  <c r="AB245" i="6"/>
  <c r="AA246" i="6"/>
  <c r="AB246" i="6"/>
  <c r="AA247" i="6"/>
  <c r="AB247" i="6"/>
  <c r="AA248" i="6"/>
  <c r="AB248" i="6"/>
  <c r="AA249" i="6"/>
  <c r="AB249" i="6"/>
  <c r="AA250" i="6"/>
  <c r="AB250" i="6"/>
  <c r="AA251" i="6"/>
  <c r="AB251" i="6"/>
  <c r="AA252" i="6"/>
  <c r="AB252" i="6"/>
  <c r="AA253" i="6"/>
  <c r="AB253" i="6"/>
  <c r="AA254" i="6"/>
  <c r="AB254" i="6"/>
  <c r="AA255" i="6"/>
  <c r="AB255" i="6"/>
  <c r="AA256" i="6"/>
  <c r="AB256" i="6"/>
  <c r="AA257" i="6"/>
  <c r="AB257" i="6"/>
  <c r="AA258" i="6"/>
  <c r="AB258" i="6"/>
  <c r="AA259" i="6"/>
  <c r="AB259" i="6"/>
  <c r="AA260" i="6"/>
  <c r="AB260" i="6"/>
  <c r="AA261" i="6"/>
  <c r="AB261" i="6"/>
  <c r="AA262" i="6"/>
  <c r="AB262" i="6"/>
  <c r="AA263" i="6"/>
  <c r="AB263" i="6"/>
  <c r="AA264" i="6"/>
  <c r="AB264" i="6"/>
  <c r="AA265" i="6"/>
  <c r="AB265" i="6"/>
  <c r="AA266" i="6"/>
  <c r="AB266" i="6"/>
  <c r="AA267" i="6"/>
  <c r="AB267" i="6"/>
  <c r="AA268" i="6"/>
  <c r="AB268" i="6"/>
  <c r="AA269" i="6"/>
  <c r="AB269" i="6"/>
  <c r="AA270" i="6"/>
  <c r="AB270" i="6"/>
  <c r="AA271" i="6"/>
  <c r="AB271" i="6"/>
  <c r="AA272" i="6"/>
  <c r="AB272" i="6"/>
  <c r="AA273" i="6"/>
  <c r="AB273" i="6"/>
  <c r="AA274" i="6"/>
  <c r="AB274" i="6"/>
  <c r="AA275" i="6"/>
  <c r="AB275" i="6"/>
  <c r="AA276" i="6"/>
  <c r="AB276" i="6"/>
  <c r="AA277" i="6"/>
  <c r="AB277" i="6"/>
  <c r="AA278" i="6"/>
  <c r="AB278" i="6"/>
  <c r="AA279" i="6"/>
  <c r="AB279" i="6"/>
  <c r="AA280" i="6"/>
  <c r="AB280" i="6"/>
  <c r="AA281" i="6"/>
  <c r="AB281" i="6"/>
  <c r="AA282" i="6"/>
  <c r="AB282" i="6"/>
  <c r="AA283" i="6"/>
  <c r="AB283" i="6"/>
  <c r="AA284" i="6"/>
  <c r="AB284" i="6"/>
  <c r="AA285" i="6"/>
  <c r="AB285" i="6"/>
  <c r="AA286" i="6"/>
  <c r="AB286" i="6"/>
  <c r="AA287" i="6"/>
  <c r="AB287" i="6"/>
  <c r="AA288" i="6"/>
  <c r="AB288" i="6"/>
  <c r="AA289" i="6"/>
  <c r="AB289" i="6"/>
  <c r="AA290" i="6"/>
  <c r="AB290" i="6"/>
  <c r="AA291" i="6"/>
  <c r="AB291" i="6"/>
  <c r="AA292" i="6"/>
  <c r="AB292" i="6"/>
  <c r="AA293" i="6"/>
  <c r="AB293" i="6"/>
  <c r="AA294" i="6"/>
  <c r="AB294" i="6"/>
  <c r="AA295" i="6"/>
  <c r="AB295" i="6"/>
  <c r="AA296" i="6"/>
  <c r="AB296" i="6"/>
  <c r="AA297" i="6"/>
  <c r="AB297" i="6"/>
  <c r="AA298" i="6"/>
  <c r="AB298" i="6"/>
  <c r="AA299" i="6"/>
  <c r="AB299" i="6"/>
  <c r="AA300" i="6"/>
  <c r="AB300" i="6"/>
  <c r="AA301" i="6"/>
  <c r="AB301" i="6"/>
  <c r="AA302" i="6"/>
  <c r="AB302" i="6"/>
  <c r="AA303" i="6"/>
  <c r="AB303" i="6"/>
  <c r="AA304" i="6"/>
  <c r="AB304" i="6"/>
  <c r="AA305" i="6"/>
  <c r="AB305" i="6"/>
  <c r="AA306" i="6"/>
  <c r="AB306" i="6"/>
  <c r="AA307" i="6"/>
  <c r="AB307" i="6"/>
  <c r="AA308" i="6"/>
  <c r="AB308" i="6"/>
  <c r="AA309" i="6"/>
  <c r="AB309" i="6"/>
  <c r="AA310" i="6"/>
  <c r="AB310" i="6"/>
  <c r="AA311" i="6"/>
  <c r="AB311" i="6"/>
  <c r="AA312" i="6"/>
  <c r="AB312" i="6"/>
  <c r="AA313" i="6"/>
  <c r="AB313" i="6"/>
  <c r="AA314" i="6"/>
  <c r="AB314" i="6"/>
  <c r="AA315" i="6"/>
  <c r="AB315" i="6"/>
  <c r="AA316" i="6"/>
  <c r="AB316" i="6"/>
  <c r="AA317" i="6"/>
  <c r="AB317" i="6"/>
  <c r="AA318" i="6"/>
  <c r="AB318" i="6"/>
  <c r="AA319" i="6"/>
  <c r="AB319" i="6"/>
  <c r="AA320" i="6"/>
  <c r="AB320" i="6"/>
  <c r="AA321" i="6"/>
  <c r="AB321" i="6"/>
  <c r="AA322" i="6"/>
  <c r="AB322" i="6"/>
  <c r="AA323" i="6"/>
  <c r="AB323" i="6"/>
  <c r="AA324" i="6"/>
  <c r="AB324" i="6"/>
  <c r="AA325" i="6"/>
  <c r="AB325" i="6"/>
  <c r="AA326" i="6"/>
  <c r="AB326" i="6"/>
  <c r="AA327" i="6"/>
  <c r="AB327" i="6"/>
  <c r="AA328" i="6"/>
  <c r="AB328" i="6"/>
  <c r="AA329" i="6"/>
  <c r="AB329" i="6"/>
  <c r="AA330" i="6"/>
  <c r="AB330" i="6"/>
  <c r="AA331" i="6"/>
  <c r="AB331" i="6"/>
  <c r="AA332" i="6"/>
  <c r="AB332" i="6"/>
  <c r="AA333" i="6"/>
  <c r="AB333" i="6"/>
  <c r="AA334" i="6"/>
  <c r="AB334" i="6"/>
  <c r="AA335" i="6"/>
  <c r="AB335" i="6"/>
  <c r="AA336" i="6"/>
  <c r="AB336" i="6"/>
  <c r="AA337" i="6"/>
  <c r="AB337" i="6"/>
  <c r="AA338" i="6"/>
  <c r="AB338" i="6"/>
  <c r="AA339" i="6"/>
  <c r="AB339" i="6"/>
  <c r="AA340" i="6"/>
  <c r="AB340" i="6"/>
  <c r="AA341" i="6"/>
  <c r="AB341" i="6"/>
  <c r="AA342" i="6"/>
  <c r="AB342" i="6"/>
  <c r="AA343" i="6"/>
  <c r="AB343" i="6"/>
  <c r="AA344" i="6"/>
  <c r="AB344" i="6"/>
  <c r="AA345" i="6"/>
  <c r="AB345" i="6"/>
  <c r="AA346" i="6"/>
  <c r="AB346" i="6"/>
  <c r="AA347" i="6"/>
  <c r="AB347" i="6"/>
  <c r="AA348" i="6"/>
  <c r="AB348" i="6"/>
  <c r="AA349" i="6"/>
  <c r="AB349" i="6"/>
  <c r="AA350" i="6"/>
  <c r="AB350" i="6"/>
  <c r="AA351" i="6"/>
  <c r="AB351" i="6"/>
  <c r="AA352" i="6"/>
  <c r="AB352" i="6"/>
  <c r="AA353" i="6"/>
  <c r="AB353" i="6"/>
  <c r="AA354" i="6"/>
  <c r="AB354" i="6"/>
  <c r="AA355" i="6"/>
  <c r="AB355" i="6"/>
  <c r="AA356" i="6"/>
  <c r="AB356" i="6"/>
  <c r="AA357" i="6"/>
  <c r="AB357" i="6"/>
  <c r="AA358" i="6"/>
  <c r="AB358" i="6"/>
  <c r="AA359" i="6"/>
  <c r="AB359" i="6"/>
  <c r="AA360" i="6"/>
  <c r="AB360" i="6"/>
  <c r="AA361" i="6"/>
  <c r="AB361" i="6"/>
  <c r="AA362" i="6"/>
  <c r="AB362" i="6"/>
  <c r="AA363" i="6"/>
  <c r="AB363" i="6"/>
  <c r="AA364" i="6"/>
  <c r="AB364" i="6"/>
  <c r="AA365" i="6"/>
  <c r="AB365" i="6"/>
  <c r="AA366" i="6"/>
  <c r="AB366" i="6"/>
  <c r="AA367" i="6"/>
  <c r="AB367" i="6"/>
  <c r="AA368" i="6"/>
  <c r="AB368" i="6"/>
  <c r="AA369" i="6"/>
  <c r="AB369" i="6"/>
  <c r="AA370" i="6"/>
  <c r="AB370" i="6"/>
  <c r="AA371" i="6"/>
  <c r="AB371" i="6"/>
  <c r="AA372" i="6"/>
  <c r="AB372" i="6"/>
  <c r="AA373" i="6"/>
  <c r="AB373" i="6"/>
  <c r="AA374" i="6"/>
  <c r="AB374" i="6"/>
  <c r="AA375" i="6"/>
  <c r="AB375" i="6"/>
  <c r="AA376" i="6"/>
  <c r="AB376" i="6"/>
  <c r="AA377" i="6"/>
  <c r="AB377" i="6"/>
  <c r="AA378" i="6"/>
  <c r="AB378" i="6"/>
  <c r="AA379" i="6"/>
  <c r="AB379" i="6"/>
  <c r="AA380" i="6"/>
  <c r="AB380" i="6"/>
  <c r="AA381" i="6"/>
  <c r="AB381" i="6"/>
  <c r="AA382" i="6"/>
  <c r="AB382" i="6"/>
  <c r="AA383" i="6"/>
  <c r="AB383" i="6"/>
  <c r="AA384" i="6"/>
  <c r="AB384" i="6"/>
  <c r="AA385" i="6"/>
  <c r="AB385" i="6"/>
  <c r="AA386" i="6"/>
  <c r="AB386" i="6"/>
  <c r="AA387" i="6"/>
  <c r="AB387" i="6"/>
  <c r="AA4" i="6"/>
  <c r="AB4" i="6"/>
  <c r="M5" i="6"/>
  <c r="AM5" i="6" s="1"/>
  <c r="N5" i="6"/>
  <c r="AN5" i="6" s="1"/>
  <c r="M6" i="6"/>
  <c r="AM6" i="6" s="1"/>
  <c r="N6" i="6"/>
  <c r="AN6" i="6" s="1"/>
  <c r="M7" i="6"/>
  <c r="AM7" i="6" s="1"/>
  <c r="N7" i="6"/>
  <c r="AN7" i="6" s="1"/>
  <c r="M8" i="6"/>
  <c r="AM8" i="6" s="1"/>
  <c r="N8" i="6"/>
  <c r="AN8" i="6" s="1"/>
  <c r="M9" i="6"/>
  <c r="AM9" i="6" s="1"/>
  <c r="N9" i="6"/>
  <c r="AN9" i="6" s="1"/>
  <c r="M10" i="6"/>
  <c r="AM10" i="6" s="1"/>
  <c r="N10" i="6"/>
  <c r="AN10" i="6" s="1"/>
  <c r="M11" i="6"/>
  <c r="AM11" i="6" s="1"/>
  <c r="N11" i="6"/>
  <c r="AN11" i="6" s="1"/>
  <c r="M12" i="6"/>
  <c r="AM12" i="6" s="1"/>
  <c r="N12" i="6"/>
  <c r="AN12" i="6" s="1"/>
  <c r="M13" i="6"/>
  <c r="AM13" i="6" s="1"/>
  <c r="N13" i="6"/>
  <c r="AN13" i="6" s="1"/>
  <c r="M14" i="6"/>
  <c r="AM14" i="6" s="1"/>
  <c r="N14" i="6"/>
  <c r="AN14" i="6" s="1"/>
  <c r="M15" i="6"/>
  <c r="AM15" i="6" s="1"/>
  <c r="N15" i="6"/>
  <c r="AN15" i="6" s="1"/>
  <c r="M16" i="6"/>
  <c r="AM16" i="6" s="1"/>
  <c r="N16" i="6"/>
  <c r="AN16" i="6" s="1"/>
  <c r="M17" i="6"/>
  <c r="AM17" i="6" s="1"/>
  <c r="N17" i="6"/>
  <c r="AN17" i="6" s="1"/>
  <c r="M18" i="6"/>
  <c r="AM18" i="6" s="1"/>
  <c r="N18" i="6"/>
  <c r="AN18" i="6" s="1"/>
  <c r="M19" i="6"/>
  <c r="AM19" i="6" s="1"/>
  <c r="N19" i="6"/>
  <c r="AN19" i="6" s="1"/>
  <c r="M20" i="6"/>
  <c r="AM20" i="6" s="1"/>
  <c r="N20" i="6"/>
  <c r="AN20" i="6" s="1"/>
  <c r="M21" i="6"/>
  <c r="AM21" i="6" s="1"/>
  <c r="N21" i="6"/>
  <c r="AN21" i="6" s="1"/>
  <c r="M22" i="6"/>
  <c r="AM22" i="6" s="1"/>
  <c r="N22" i="6"/>
  <c r="AN22" i="6" s="1"/>
  <c r="M23" i="6"/>
  <c r="AM23" i="6" s="1"/>
  <c r="N23" i="6"/>
  <c r="AN23" i="6" s="1"/>
  <c r="M24" i="6"/>
  <c r="AM24" i="6" s="1"/>
  <c r="N24" i="6"/>
  <c r="AN24" i="6" s="1"/>
  <c r="M25" i="6"/>
  <c r="AM25" i="6" s="1"/>
  <c r="N25" i="6"/>
  <c r="AN25" i="6" s="1"/>
  <c r="M26" i="6"/>
  <c r="AM26" i="6" s="1"/>
  <c r="N26" i="6"/>
  <c r="AN26" i="6" s="1"/>
  <c r="M27" i="6"/>
  <c r="AM27" i="6" s="1"/>
  <c r="N27" i="6"/>
  <c r="AN27" i="6" s="1"/>
  <c r="M28" i="6"/>
  <c r="AM28" i="6" s="1"/>
  <c r="N28" i="6"/>
  <c r="AN28" i="6" s="1"/>
  <c r="M29" i="6"/>
  <c r="AM29" i="6" s="1"/>
  <c r="N29" i="6"/>
  <c r="AN29" i="6" s="1"/>
  <c r="M30" i="6"/>
  <c r="AM30" i="6" s="1"/>
  <c r="N30" i="6"/>
  <c r="AN30" i="6" s="1"/>
  <c r="M31" i="6"/>
  <c r="AM31" i="6" s="1"/>
  <c r="N31" i="6"/>
  <c r="AN31" i="6" s="1"/>
  <c r="M32" i="6"/>
  <c r="AM32" i="6" s="1"/>
  <c r="N32" i="6"/>
  <c r="AN32" i="6" s="1"/>
  <c r="M33" i="6"/>
  <c r="AM33" i="6" s="1"/>
  <c r="N33" i="6"/>
  <c r="AN33" i="6" s="1"/>
  <c r="M34" i="6"/>
  <c r="AM34" i="6" s="1"/>
  <c r="N34" i="6"/>
  <c r="AN34" i="6" s="1"/>
  <c r="M35" i="6"/>
  <c r="AM35" i="6" s="1"/>
  <c r="N35" i="6"/>
  <c r="AN35" i="6" s="1"/>
  <c r="M36" i="6"/>
  <c r="AM36" i="6" s="1"/>
  <c r="N36" i="6"/>
  <c r="AN36" i="6" s="1"/>
  <c r="M37" i="6"/>
  <c r="AM37" i="6" s="1"/>
  <c r="N37" i="6"/>
  <c r="AN37" i="6" s="1"/>
  <c r="M38" i="6"/>
  <c r="AM38" i="6" s="1"/>
  <c r="N38" i="6"/>
  <c r="AN38" i="6" s="1"/>
  <c r="M39" i="6"/>
  <c r="AM39" i="6" s="1"/>
  <c r="N39" i="6"/>
  <c r="AN39" i="6" s="1"/>
  <c r="M40" i="6"/>
  <c r="AM40" i="6" s="1"/>
  <c r="N40" i="6"/>
  <c r="AN40" i="6" s="1"/>
  <c r="M41" i="6"/>
  <c r="AM41" i="6" s="1"/>
  <c r="N41" i="6"/>
  <c r="AN41" i="6" s="1"/>
  <c r="M42" i="6"/>
  <c r="AM42" i="6" s="1"/>
  <c r="N42" i="6"/>
  <c r="AN42" i="6" s="1"/>
  <c r="M43" i="6"/>
  <c r="AM43" i="6" s="1"/>
  <c r="N43" i="6"/>
  <c r="AN43" i="6" s="1"/>
  <c r="M44" i="6"/>
  <c r="AM44" i="6" s="1"/>
  <c r="N44" i="6"/>
  <c r="AN44" i="6" s="1"/>
  <c r="M45" i="6"/>
  <c r="AM45" i="6" s="1"/>
  <c r="N45" i="6"/>
  <c r="AN45" i="6" s="1"/>
  <c r="M46" i="6"/>
  <c r="AM46" i="6" s="1"/>
  <c r="N46" i="6"/>
  <c r="AN46" i="6" s="1"/>
  <c r="M47" i="6"/>
  <c r="AM47" i="6" s="1"/>
  <c r="N47" i="6"/>
  <c r="AN47" i="6" s="1"/>
  <c r="M48" i="6"/>
  <c r="AM48" i="6" s="1"/>
  <c r="N48" i="6"/>
  <c r="AN48" i="6" s="1"/>
  <c r="M49" i="6"/>
  <c r="AM49" i="6" s="1"/>
  <c r="N49" i="6"/>
  <c r="AN49" i="6" s="1"/>
  <c r="M50" i="6"/>
  <c r="AM50" i="6" s="1"/>
  <c r="N50" i="6"/>
  <c r="AN50" i="6" s="1"/>
  <c r="M51" i="6"/>
  <c r="AM51" i="6" s="1"/>
  <c r="N51" i="6"/>
  <c r="AN51" i="6" s="1"/>
  <c r="M52" i="6"/>
  <c r="AM52" i="6" s="1"/>
  <c r="N52" i="6"/>
  <c r="AN52" i="6" s="1"/>
  <c r="M53" i="6"/>
  <c r="AM53" i="6" s="1"/>
  <c r="N53" i="6"/>
  <c r="AN53" i="6" s="1"/>
  <c r="M54" i="6"/>
  <c r="AM54" i="6" s="1"/>
  <c r="N54" i="6"/>
  <c r="AN54" i="6" s="1"/>
  <c r="M55" i="6"/>
  <c r="AM55" i="6" s="1"/>
  <c r="N55" i="6"/>
  <c r="AN55" i="6" s="1"/>
  <c r="M56" i="6"/>
  <c r="AM56" i="6" s="1"/>
  <c r="N56" i="6"/>
  <c r="AN56" i="6" s="1"/>
  <c r="M57" i="6"/>
  <c r="AM57" i="6" s="1"/>
  <c r="N57" i="6"/>
  <c r="AN57" i="6" s="1"/>
  <c r="M58" i="6"/>
  <c r="AM58" i="6" s="1"/>
  <c r="N58" i="6"/>
  <c r="AN58" i="6" s="1"/>
  <c r="M59" i="6"/>
  <c r="AM59" i="6" s="1"/>
  <c r="N59" i="6"/>
  <c r="AN59" i="6" s="1"/>
  <c r="M60" i="6"/>
  <c r="AM60" i="6" s="1"/>
  <c r="N60" i="6"/>
  <c r="AN60" i="6" s="1"/>
  <c r="M61" i="6"/>
  <c r="AM61" i="6" s="1"/>
  <c r="N61" i="6"/>
  <c r="AN61" i="6" s="1"/>
  <c r="M62" i="6"/>
  <c r="AM62" i="6" s="1"/>
  <c r="N62" i="6"/>
  <c r="AN62" i="6" s="1"/>
  <c r="M63" i="6"/>
  <c r="AM63" i="6" s="1"/>
  <c r="N63" i="6"/>
  <c r="AN63" i="6" s="1"/>
  <c r="M64" i="6"/>
  <c r="AM64" i="6" s="1"/>
  <c r="N64" i="6"/>
  <c r="AN64" i="6" s="1"/>
  <c r="M65" i="6"/>
  <c r="AM65" i="6" s="1"/>
  <c r="N65" i="6"/>
  <c r="AN65" i="6" s="1"/>
  <c r="M66" i="6"/>
  <c r="AM66" i="6" s="1"/>
  <c r="N66" i="6"/>
  <c r="AN66" i="6" s="1"/>
  <c r="M67" i="6"/>
  <c r="AM67" i="6" s="1"/>
  <c r="N67" i="6"/>
  <c r="AN67" i="6" s="1"/>
  <c r="M68" i="6"/>
  <c r="AM68" i="6" s="1"/>
  <c r="N68" i="6"/>
  <c r="AN68" i="6" s="1"/>
  <c r="M69" i="6"/>
  <c r="AM69" i="6" s="1"/>
  <c r="N69" i="6"/>
  <c r="AN69" i="6" s="1"/>
  <c r="M70" i="6"/>
  <c r="AM70" i="6" s="1"/>
  <c r="N70" i="6"/>
  <c r="AN70" i="6" s="1"/>
  <c r="M71" i="6"/>
  <c r="AM71" i="6" s="1"/>
  <c r="N71" i="6"/>
  <c r="AN71" i="6" s="1"/>
  <c r="M72" i="6"/>
  <c r="AM72" i="6" s="1"/>
  <c r="N72" i="6"/>
  <c r="AN72" i="6" s="1"/>
  <c r="M73" i="6"/>
  <c r="AM73" i="6" s="1"/>
  <c r="N73" i="6"/>
  <c r="AN73" i="6" s="1"/>
  <c r="M74" i="6"/>
  <c r="AM74" i="6" s="1"/>
  <c r="N74" i="6"/>
  <c r="AN74" i="6" s="1"/>
  <c r="M75" i="6"/>
  <c r="AM75" i="6" s="1"/>
  <c r="N75" i="6"/>
  <c r="AN75" i="6" s="1"/>
  <c r="M76" i="6"/>
  <c r="AM76" i="6" s="1"/>
  <c r="N76" i="6"/>
  <c r="AN76" i="6" s="1"/>
  <c r="M77" i="6"/>
  <c r="AM77" i="6" s="1"/>
  <c r="N77" i="6"/>
  <c r="AN77" i="6" s="1"/>
  <c r="M78" i="6"/>
  <c r="AM78" i="6" s="1"/>
  <c r="N78" i="6"/>
  <c r="AN78" i="6" s="1"/>
  <c r="M79" i="6"/>
  <c r="AM79" i="6" s="1"/>
  <c r="N79" i="6"/>
  <c r="AN79" i="6" s="1"/>
  <c r="M80" i="6"/>
  <c r="AM80" i="6" s="1"/>
  <c r="N80" i="6"/>
  <c r="AN80" i="6" s="1"/>
  <c r="M81" i="6"/>
  <c r="AM81" i="6" s="1"/>
  <c r="N81" i="6"/>
  <c r="AN81" i="6" s="1"/>
  <c r="M82" i="6"/>
  <c r="AM82" i="6" s="1"/>
  <c r="N82" i="6"/>
  <c r="AN82" i="6" s="1"/>
  <c r="M83" i="6"/>
  <c r="AM83" i="6" s="1"/>
  <c r="N83" i="6"/>
  <c r="AN83" i="6" s="1"/>
  <c r="M84" i="6"/>
  <c r="AM84" i="6" s="1"/>
  <c r="N84" i="6"/>
  <c r="AN84" i="6" s="1"/>
  <c r="M85" i="6"/>
  <c r="AM85" i="6" s="1"/>
  <c r="N85" i="6"/>
  <c r="AN85" i="6" s="1"/>
  <c r="M86" i="6"/>
  <c r="AM86" i="6" s="1"/>
  <c r="N86" i="6"/>
  <c r="AN86" i="6" s="1"/>
  <c r="M87" i="6"/>
  <c r="AM87" i="6" s="1"/>
  <c r="N87" i="6"/>
  <c r="AN87" i="6" s="1"/>
  <c r="M88" i="6"/>
  <c r="AM88" i="6" s="1"/>
  <c r="N88" i="6"/>
  <c r="AN88" i="6" s="1"/>
  <c r="M89" i="6"/>
  <c r="AM89" i="6" s="1"/>
  <c r="N89" i="6"/>
  <c r="AN89" i="6" s="1"/>
  <c r="M90" i="6"/>
  <c r="AM90" i="6" s="1"/>
  <c r="N90" i="6"/>
  <c r="AN90" i="6" s="1"/>
  <c r="M91" i="6"/>
  <c r="AM91" i="6" s="1"/>
  <c r="N91" i="6"/>
  <c r="AN91" i="6" s="1"/>
  <c r="M92" i="6"/>
  <c r="AM92" i="6" s="1"/>
  <c r="N92" i="6"/>
  <c r="AN92" i="6" s="1"/>
  <c r="M93" i="6"/>
  <c r="AM93" i="6" s="1"/>
  <c r="N93" i="6"/>
  <c r="AN93" i="6" s="1"/>
  <c r="M94" i="6"/>
  <c r="AM94" i="6" s="1"/>
  <c r="N94" i="6"/>
  <c r="AN94" i="6" s="1"/>
  <c r="M95" i="6"/>
  <c r="AM95" i="6" s="1"/>
  <c r="N95" i="6"/>
  <c r="AN95" i="6" s="1"/>
  <c r="M96" i="6"/>
  <c r="AM96" i="6" s="1"/>
  <c r="N96" i="6"/>
  <c r="AN96" i="6" s="1"/>
  <c r="M97" i="6"/>
  <c r="AM97" i="6" s="1"/>
  <c r="N97" i="6"/>
  <c r="AN97" i="6" s="1"/>
  <c r="M98" i="6"/>
  <c r="AM98" i="6" s="1"/>
  <c r="N98" i="6"/>
  <c r="AN98" i="6" s="1"/>
  <c r="M99" i="6"/>
  <c r="AM99" i="6" s="1"/>
  <c r="N99" i="6"/>
  <c r="AN99" i="6" s="1"/>
  <c r="M100" i="6"/>
  <c r="AM100" i="6" s="1"/>
  <c r="N100" i="6"/>
  <c r="AN100" i="6" s="1"/>
  <c r="M101" i="6"/>
  <c r="AM101" i="6" s="1"/>
  <c r="N101" i="6"/>
  <c r="AN101" i="6" s="1"/>
  <c r="M102" i="6"/>
  <c r="AM102" i="6" s="1"/>
  <c r="N102" i="6"/>
  <c r="AN102" i="6" s="1"/>
  <c r="M103" i="6"/>
  <c r="AM103" i="6" s="1"/>
  <c r="N103" i="6"/>
  <c r="AN103" i="6" s="1"/>
  <c r="M104" i="6"/>
  <c r="AM104" i="6" s="1"/>
  <c r="N104" i="6"/>
  <c r="AN104" i="6" s="1"/>
  <c r="M105" i="6"/>
  <c r="AM105" i="6" s="1"/>
  <c r="N105" i="6"/>
  <c r="AN105" i="6" s="1"/>
  <c r="M106" i="6"/>
  <c r="AM106" i="6" s="1"/>
  <c r="N106" i="6"/>
  <c r="AN106" i="6" s="1"/>
  <c r="M107" i="6"/>
  <c r="AM107" i="6" s="1"/>
  <c r="N107" i="6"/>
  <c r="AN107" i="6" s="1"/>
  <c r="M108" i="6"/>
  <c r="AM108" i="6" s="1"/>
  <c r="N108" i="6"/>
  <c r="AN108" i="6" s="1"/>
  <c r="M109" i="6"/>
  <c r="AM109" i="6" s="1"/>
  <c r="N109" i="6"/>
  <c r="AN109" i="6" s="1"/>
  <c r="M110" i="6"/>
  <c r="AM110" i="6" s="1"/>
  <c r="N110" i="6"/>
  <c r="AN110" i="6" s="1"/>
  <c r="M111" i="6"/>
  <c r="AM111" i="6" s="1"/>
  <c r="N111" i="6"/>
  <c r="AN111" i="6" s="1"/>
  <c r="M112" i="6"/>
  <c r="AM112" i="6" s="1"/>
  <c r="N112" i="6"/>
  <c r="AN112" i="6" s="1"/>
  <c r="M113" i="6"/>
  <c r="AM113" i="6" s="1"/>
  <c r="N113" i="6"/>
  <c r="AN113" i="6" s="1"/>
  <c r="M114" i="6"/>
  <c r="AM114" i="6" s="1"/>
  <c r="N114" i="6"/>
  <c r="AN114" i="6" s="1"/>
  <c r="M115" i="6"/>
  <c r="AM115" i="6" s="1"/>
  <c r="N115" i="6"/>
  <c r="AN115" i="6" s="1"/>
  <c r="M116" i="6"/>
  <c r="AM116" i="6" s="1"/>
  <c r="N116" i="6"/>
  <c r="AN116" i="6" s="1"/>
  <c r="M117" i="6"/>
  <c r="AM117" i="6" s="1"/>
  <c r="N117" i="6"/>
  <c r="AN117" i="6" s="1"/>
  <c r="M118" i="6"/>
  <c r="AM118" i="6" s="1"/>
  <c r="N118" i="6"/>
  <c r="AN118" i="6" s="1"/>
  <c r="M119" i="6"/>
  <c r="AM119" i="6" s="1"/>
  <c r="N119" i="6"/>
  <c r="AN119" i="6" s="1"/>
  <c r="M120" i="6"/>
  <c r="AM120" i="6" s="1"/>
  <c r="N120" i="6"/>
  <c r="AN120" i="6" s="1"/>
  <c r="M121" i="6"/>
  <c r="AM121" i="6" s="1"/>
  <c r="N121" i="6"/>
  <c r="AN121" i="6" s="1"/>
  <c r="M122" i="6"/>
  <c r="AM122" i="6" s="1"/>
  <c r="N122" i="6"/>
  <c r="AN122" i="6" s="1"/>
  <c r="M123" i="6"/>
  <c r="AM123" i="6" s="1"/>
  <c r="N123" i="6"/>
  <c r="AN123" i="6" s="1"/>
  <c r="M124" i="6"/>
  <c r="AM124" i="6" s="1"/>
  <c r="N124" i="6"/>
  <c r="AN124" i="6" s="1"/>
  <c r="M125" i="6"/>
  <c r="AM125" i="6" s="1"/>
  <c r="N125" i="6"/>
  <c r="AN125" i="6" s="1"/>
  <c r="M126" i="6"/>
  <c r="AM126" i="6" s="1"/>
  <c r="N126" i="6"/>
  <c r="AN126" i="6" s="1"/>
  <c r="M127" i="6"/>
  <c r="AM127" i="6" s="1"/>
  <c r="N127" i="6"/>
  <c r="AN127" i="6" s="1"/>
  <c r="M128" i="6"/>
  <c r="AM128" i="6" s="1"/>
  <c r="N128" i="6"/>
  <c r="AN128" i="6" s="1"/>
  <c r="M129" i="6"/>
  <c r="AM129" i="6" s="1"/>
  <c r="N129" i="6"/>
  <c r="AN129" i="6" s="1"/>
  <c r="M130" i="6"/>
  <c r="AM130" i="6" s="1"/>
  <c r="N130" i="6"/>
  <c r="AN130" i="6" s="1"/>
  <c r="M131" i="6"/>
  <c r="AM131" i="6" s="1"/>
  <c r="N131" i="6"/>
  <c r="AN131" i="6" s="1"/>
  <c r="M132" i="6"/>
  <c r="AM132" i="6" s="1"/>
  <c r="N132" i="6"/>
  <c r="AN132" i="6" s="1"/>
  <c r="M133" i="6"/>
  <c r="AM133" i="6" s="1"/>
  <c r="N133" i="6"/>
  <c r="AN133" i="6" s="1"/>
  <c r="M134" i="6"/>
  <c r="AM134" i="6" s="1"/>
  <c r="N134" i="6"/>
  <c r="AN134" i="6" s="1"/>
  <c r="M135" i="6"/>
  <c r="AM135" i="6" s="1"/>
  <c r="N135" i="6"/>
  <c r="AN135" i="6" s="1"/>
  <c r="M136" i="6"/>
  <c r="AM136" i="6" s="1"/>
  <c r="N136" i="6"/>
  <c r="AN136" i="6" s="1"/>
  <c r="M137" i="6"/>
  <c r="AM137" i="6" s="1"/>
  <c r="N137" i="6"/>
  <c r="AN137" i="6" s="1"/>
  <c r="M138" i="6"/>
  <c r="AM138" i="6" s="1"/>
  <c r="N138" i="6"/>
  <c r="AN138" i="6" s="1"/>
  <c r="M139" i="6"/>
  <c r="AM139" i="6" s="1"/>
  <c r="N139" i="6"/>
  <c r="AN139" i="6" s="1"/>
  <c r="M140" i="6"/>
  <c r="AM140" i="6" s="1"/>
  <c r="N140" i="6"/>
  <c r="AN140" i="6" s="1"/>
  <c r="M141" i="6"/>
  <c r="AM141" i="6" s="1"/>
  <c r="N141" i="6"/>
  <c r="AN141" i="6" s="1"/>
  <c r="M142" i="6"/>
  <c r="AM142" i="6" s="1"/>
  <c r="N142" i="6"/>
  <c r="AN142" i="6" s="1"/>
  <c r="M143" i="6"/>
  <c r="AM143" i="6" s="1"/>
  <c r="N143" i="6"/>
  <c r="AN143" i="6" s="1"/>
  <c r="M144" i="6"/>
  <c r="AM144" i="6" s="1"/>
  <c r="N144" i="6"/>
  <c r="AN144" i="6" s="1"/>
  <c r="M145" i="6"/>
  <c r="AM145" i="6" s="1"/>
  <c r="N145" i="6"/>
  <c r="AN145" i="6" s="1"/>
  <c r="M146" i="6"/>
  <c r="AM146" i="6" s="1"/>
  <c r="N146" i="6"/>
  <c r="AN146" i="6" s="1"/>
  <c r="M147" i="6"/>
  <c r="AM147" i="6" s="1"/>
  <c r="N147" i="6"/>
  <c r="AN147" i="6" s="1"/>
  <c r="M148" i="6"/>
  <c r="AM148" i="6" s="1"/>
  <c r="N148" i="6"/>
  <c r="AN148" i="6" s="1"/>
  <c r="M149" i="6"/>
  <c r="AM149" i="6" s="1"/>
  <c r="N149" i="6"/>
  <c r="AN149" i="6" s="1"/>
  <c r="M150" i="6"/>
  <c r="AM150" i="6" s="1"/>
  <c r="N150" i="6"/>
  <c r="AN150" i="6" s="1"/>
  <c r="M151" i="6"/>
  <c r="AM151" i="6" s="1"/>
  <c r="N151" i="6"/>
  <c r="AN151" i="6" s="1"/>
  <c r="M152" i="6"/>
  <c r="AM152" i="6" s="1"/>
  <c r="N152" i="6"/>
  <c r="AN152" i="6" s="1"/>
  <c r="M153" i="6"/>
  <c r="AM153" i="6" s="1"/>
  <c r="N153" i="6"/>
  <c r="AN153" i="6" s="1"/>
  <c r="M154" i="6"/>
  <c r="AM154" i="6" s="1"/>
  <c r="N154" i="6"/>
  <c r="AN154" i="6" s="1"/>
  <c r="M155" i="6"/>
  <c r="AM155" i="6" s="1"/>
  <c r="N155" i="6"/>
  <c r="AN155" i="6" s="1"/>
  <c r="M156" i="6"/>
  <c r="AM156" i="6" s="1"/>
  <c r="N156" i="6"/>
  <c r="AN156" i="6" s="1"/>
  <c r="M157" i="6"/>
  <c r="AM157" i="6" s="1"/>
  <c r="N157" i="6"/>
  <c r="AN157" i="6" s="1"/>
  <c r="M158" i="6"/>
  <c r="AM158" i="6" s="1"/>
  <c r="N158" i="6"/>
  <c r="AN158" i="6" s="1"/>
  <c r="M159" i="6"/>
  <c r="AM159" i="6" s="1"/>
  <c r="N159" i="6"/>
  <c r="AN159" i="6" s="1"/>
  <c r="M160" i="6"/>
  <c r="AM160" i="6" s="1"/>
  <c r="N160" i="6"/>
  <c r="AN160" i="6" s="1"/>
  <c r="M161" i="6"/>
  <c r="AM161" i="6" s="1"/>
  <c r="N161" i="6"/>
  <c r="AN161" i="6" s="1"/>
  <c r="M162" i="6"/>
  <c r="AM162" i="6" s="1"/>
  <c r="N162" i="6"/>
  <c r="AN162" i="6" s="1"/>
  <c r="M163" i="6"/>
  <c r="AM163" i="6" s="1"/>
  <c r="N163" i="6"/>
  <c r="AN163" i="6" s="1"/>
  <c r="M164" i="6"/>
  <c r="AM164" i="6" s="1"/>
  <c r="N164" i="6"/>
  <c r="AN164" i="6" s="1"/>
  <c r="M165" i="6"/>
  <c r="AM165" i="6" s="1"/>
  <c r="N165" i="6"/>
  <c r="AN165" i="6" s="1"/>
  <c r="M166" i="6"/>
  <c r="AM166" i="6" s="1"/>
  <c r="N166" i="6"/>
  <c r="AN166" i="6" s="1"/>
  <c r="M167" i="6"/>
  <c r="AM167" i="6" s="1"/>
  <c r="N167" i="6"/>
  <c r="AN167" i="6" s="1"/>
  <c r="M168" i="6"/>
  <c r="AM168" i="6" s="1"/>
  <c r="N168" i="6"/>
  <c r="AN168" i="6" s="1"/>
  <c r="M169" i="6"/>
  <c r="AM169" i="6" s="1"/>
  <c r="N169" i="6"/>
  <c r="AN169" i="6" s="1"/>
  <c r="M170" i="6"/>
  <c r="AM170" i="6" s="1"/>
  <c r="N170" i="6"/>
  <c r="AN170" i="6" s="1"/>
  <c r="M171" i="6"/>
  <c r="AM171" i="6" s="1"/>
  <c r="N171" i="6"/>
  <c r="AN171" i="6" s="1"/>
  <c r="M172" i="6"/>
  <c r="AM172" i="6" s="1"/>
  <c r="N172" i="6"/>
  <c r="AN172" i="6" s="1"/>
  <c r="M173" i="6"/>
  <c r="AM173" i="6" s="1"/>
  <c r="N173" i="6"/>
  <c r="AN173" i="6" s="1"/>
  <c r="M174" i="6"/>
  <c r="AM174" i="6" s="1"/>
  <c r="N174" i="6"/>
  <c r="AN174" i="6" s="1"/>
  <c r="M175" i="6"/>
  <c r="AM175" i="6" s="1"/>
  <c r="N175" i="6"/>
  <c r="AN175" i="6" s="1"/>
  <c r="M176" i="6"/>
  <c r="AM176" i="6" s="1"/>
  <c r="N176" i="6"/>
  <c r="AN176" i="6" s="1"/>
  <c r="M177" i="6"/>
  <c r="AM177" i="6" s="1"/>
  <c r="N177" i="6"/>
  <c r="AN177" i="6" s="1"/>
  <c r="M178" i="6"/>
  <c r="AM178" i="6" s="1"/>
  <c r="N178" i="6"/>
  <c r="AN178" i="6" s="1"/>
  <c r="M179" i="6"/>
  <c r="AM179" i="6" s="1"/>
  <c r="N179" i="6"/>
  <c r="AN179" i="6" s="1"/>
  <c r="M180" i="6"/>
  <c r="AM180" i="6" s="1"/>
  <c r="N180" i="6"/>
  <c r="AN180" i="6" s="1"/>
  <c r="M181" i="6"/>
  <c r="AM181" i="6" s="1"/>
  <c r="N181" i="6"/>
  <c r="AN181" i="6" s="1"/>
  <c r="M182" i="6"/>
  <c r="AM182" i="6" s="1"/>
  <c r="N182" i="6"/>
  <c r="AN182" i="6" s="1"/>
  <c r="M183" i="6"/>
  <c r="AM183" i="6" s="1"/>
  <c r="N183" i="6"/>
  <c r="AN183" i="6" s="1"/>
  <c r="M184" i="6"/>
  <c r="AM184" i="6" s="1"/>
  <c r="N184" i="6"/>
  <c r="AN184" i="6" s="1"/>
  <c r="M185" i="6"/>
  <c r="AM185" i="6" s="1"/>
  <c r="N185" i="6"/>
  <c r="AN185" i="6" s="1"/>
  <c r="M186" i="6"/>
  <c r="AM186" i="6" s="1"/>
  <c r="N186" i="6"/>
  <c r="AN186" i="6" s="1"/>
  <c r="M187" i="6"/>
  <c r="AM187" i="6" s="1"/>
  <c r="N187" i="6"/>
  <c r="AN187" i="6" s="1"/>
  <c r="M188" i="6"/>
  <c r="AM188" i="6" s="1"/>
  <c r="N188" i="6"/>
  <c r="AN188" i="6" s="1"/>
  <c r="M189" i="6"/>
  <c r="AM189" i="6" s="1"/>
  <c r="N189" i="6"/>
  <c r="AN189" i="6" s="1"/>
  <c r="M190" i="6"/>
  <c r="AM190" i="6" s="1"/>
  <c r="N190" i="6"/>
  <c r="AN190" i="6" s="1"/>
  <c r="M191" i="6"/>
  <c r="AM191" i="6" s="1"/>
  <c r="N191" i="6"/>
  <c r="AN191" i="6" s="1"/>
  <c r="M192" i="6"/>
  <c r="AM192" i="6" s="1"/>
  <c r="N192" i="6"/>
  <c r="AN192" i="6" s="1"/>
  <c r="M193" i="6"/>
  <c r="AM193" i="6" s="1"/>
  <c r="N193" i="6"/>
  <c r="AN193" i="6" s="1"/>
  <c r="M194" i="6"/>
  <c r="AM194" i="6" s="1"/>
  <c r="N194" i="6"/>
  <c r="AN194" i="6" s="1"/>
  <c r="M195" i="6"/>
  <c r="AM195" i="6" s="1"/>
  <c r="N195" i="6"/>
  <c r="AN195" i="6" s="1"/>
  <c r="M196" i="6"/>
  <c r="AM196" i="6" s="1"/>
  <c r="N196" i="6"/>
  <c r="AN196" i="6" s="1"/>
  <c r="M197" i="6"/>
  <c r="AM197" i="6" s="1"/>
  <c r="N197" i="6"/>
  <c r="AN197" i="6" s="1"/>
  <c r="M198" i="6"/>
  <c r="AM198" i="6" s="1"/>
  <c r="N198" i="6"/>
  <c r="AN198" i="6" s="1"/>
  <c r="M199" i="6"/>
  <c r="AM199" i="6" s="1"/>
  <c r="N199" i="6"/>
  <c r="AN199" i="6" s="1"/>
  <c r="M200" i="6"/>
  <c r="AM200" i="6" s="1"/>
  <c r="N200" i="6"/>
  <c r="AN200" i="6" s="1"/>
  <c r="M201" i="6"/>
  <c r="AM201" i="6" s="1"/>
  <c r="N201" i="6"/>
  <c r="AN201" i="6" s="1"/>
  <c r="M202" i="6"/>
  <c r="AM202" i="6" s="1"/>
  <c r="N202" i="6"/>
  <c r="AN202" i="6" s="1"/>
  <c r="M203" i="6"/>
  <c r="AM203" i="6" s="1"/>
  <c r="N203" i="6"/>
  <c r="AN203" i="6" s="1"/>
  <c r="M204" i="6"/>
  <c r="AM204" i="6" s="1"/>
  <c r="N204" i="6"/>
  <c r="AN204" i="6" s="1"/>
  <c r="M205" i="6"/>
  <c r="AM205" i="6" s="1"/>
  <c r="N205" i="6"/>
  <c r="AN205" i="6" s="1"/>
  <c r="M206" i="6"/>
  <c r="AM206" i="6" s="1"/>
  <c r="N206" i="6"/>
  <c r="AN206" i="6" s="1"/>
  <c r="M207" i="6"/>
  <c r="AM207" i="6" s="1"/>
  <c r="N207" i="6"/>
  <c r="AN207" i="6" s="1"/>
  <c r="M208" i="6"/>
  <c r="AM208" i="6" s="1"/>
  <c r="N208" i="6"/>
  <c r="AN208" i="6" s="1"/>
  <c r="M209" i="6"/>
  <c r="AM209" i="6" s="1"/>
  <c r="N209" i="6"/>
  <c r="AN209" i="6" s="1"/>
  <c r="M210" i="6"/>
  <c r="AM210" i="6" s="1"/>
  <c r="N210" i="6"/>
  <c r="AN210" i="6" s="1"/>
  <c r="M211" i="6"/>
  <c r="AM211" i="6" s="1"/>
  <c r="N211" i="6"/>
  <c r="AN211" i="6" s="1"/>
  <c r="M212" i="6"/>
  <c r="AM212" i="6" s="1"/>
  <c r="N212" i="6"/>
  <c r="AN212" i="6" s="1"/>
  <c r="M213" i="6"/>
  <c r="AM213" i="6" s="1"/>
  <c r="N213" i="6"/>
  <c r="AN213" i="6" s="1"/>
  <c r="M214" i="6"/>
  <c r="AM214" i="6" s="1"/>
  <c r="N214" i="6"/>
  <c r="AN214" i="6" s="1"/>
  <c r="M215" i="6"/>
  <c r="AM215" i="6" s="1"/>
  <c r="N215" i="6"/>
  <c r="AN215" i="6" s="1"/>
  <c r="M216" i="6"/>
  <c r="AM216" i="6" s="1"/>
  <c r="N216" i="6"/>
  <c r="AN216" i="6" s="1"/>
  <c r="M217" i="6"/>
  <c r="AM217" i="6" s="1"/>
  <c r="N217" i="6"/>
  <c r="AN217" i="6" s="1"/>
  <c r="M218" i="6"/>
  <c r="AM218" i="6" s="1"/>
  <c r="N218" i="6"/>
  <c r="AN218" i="6" s="1"/>
  <c r="M219" i="6"/>
  <c r="AM219" i="6" s="1"/>
  <c r="N219" i="6"/>
  <c r="AN219" i="6" s="1"/>
  <c r="M220" i="6"/>
  <c r="AM220" i="6" s="1"/>
  <c r="N220" i="6"/>
  <c r="AN220" i="6" s="1"/>
  <c r="M221" i="6"/>
  <c r="AM221" i="6" s="1"/>
  <c r="N221" i="6"/>
  <c r="AN221" i="6" s="1"/>
  <c r="M222" i="6"/>
  <c r="AM222" i="6" s="1"/>
  <c r="N222" i="6"/>
  <c r="AN222" i="6" s="1"/>
  <c r="M223" i="6"/>
  <c r="AM223" i="6" s="1"/>
  <c r="N223" i="6"/>
  <c r="AN223" i="6" s="1"/>
  <c r="M224" i="6"/>
  <c r="AM224" i="6" s="1"/>
  <c r="N224" i="6"/>
  <c r="AN224" i="6" s="1"/>
  <c r="M225" i="6"/>
  <c r="AM225" i="6" s="1"/>
  <c r="N225" i="6"/>
  <c r="AN225" i="6" s="1"/>
  <c r="M226" i="6"/>
  <c r="AM226" i="6" s="1"/>
  <c r="N226" i="6"/>
  <c r="AN226" i="6" s="1"/>
  <c r="M227" i="6"/>
  <c r="AM227" i="6" s="1"/>
  <c r="N227" i="6"/>
  <c r="AN227" i="6" s="1"/>
  <c r="M228" i="6"/>
  <c r="AM228" i="6" s="1"/>
  <c r="N228" i="6"/>
  <c r="AN228" i="6" s="1"/>
  <c r="M229" i="6"/>
  <c r="AM229" i="6" s="1"/>
  <c r="N229" i="6"/>
  <c r="AN229" i="6" s="1"/>
  <c r="M230" i="6"/>
  <c r="AM230" i="6" s="1"/>
  <c r="N230" i="6"/>
  <c r="AN230" i="6" s="1"/>
  <c r="M231" i="6"/>
  <c r="AM231" i="6" s="1"/>
  <c r="N231" i="6"/>
  <c r="AN231" i="6" s="1"/>
  <c r="M232" i="6"/>
  <c r="AM232" i="6" s="1"/>
  <c r="N232" i="6"/>
  <c r="AN232" i="6" s="1"/>
  <c r="M233" i="6"/>
  <c r="AM233" i="6" s="1"/>
  <c r="N233" i="6"/>
  <c r="AN233" i="6" s="1"/>
  <c r="M234" i="6"/>
  <c r="AM234" i="6" s="1"/>
  <c r="N234" i="6"/>
  <c r="AN234" i="6" s="1"/>
  <c r="M235" i="6"/>
  <c r="AM235" i="6" s="1"/>
  <c r="N235" i="6"/>
  <c r="AN235" i="6" s="1"/>
  <c r="M236" i="6"/>
  <c r="AM236" i="6" s="1"/>
  <c r="N236" i="6"/>
  <c r="AN236" i="6" s="1"/>
  <c r="M237" i="6"/>
  <c r="AM237" i="6" s="1"/>
  <c r="N237" i="6"/>
  <c r="AN237" i="6" s="1"/>
  <c r="M238" i="6"/>
  <c r="AM238" i="6" s="1"/>
  <c r="N238" i="6"/>
  <c r="AN238" i="6" s="1"/>
  <c r="M239" i="6"/>
  <c r="AM239" i="6" s="1"/>
  <c r="N239" i="6"/>
  <c r="AN239" i="6" s="1"/>
  <c r="M240" i="6"/>
  <c r="AM240" i="6" s="1"/>
  <c r="N240" i="6"/>
  <c r="AN240" i="6" s="1"/>
  <c r="M241" i="6"/>
  <c r="AM241" i="6" s="1"/>
  <c r="N241" i="6"/>
  <c r="AN241" i="6" s="1"/>
  <c r="M242" i="6"/>
  <c r="AM242" i="6" s="1"/>
  <c r="N242" i="6"/>
  <c r="AN242" i="6" s="1"/>
  <c r="M243" i="6"/>
  <c r="AM243" i="6" s="1"/>
  <c r="N243" i="6"/>
  <c r="AN243" i="6" s="1"/>
  <c r="M244" i="6"/>
  <c r="AM244" i="6" s="1"/>
  <c r="N244" i="6"/>
  <c r="AN244" i="6" s="1"/>
  <c r="M245" i="6"/>
  <c r="AM245" i="6" s="1"/>
  <c r="N245" i="6"/>
  <c r="AN245" i="6" s="1"/>
  <c r="M246" i="6"/>
  <c r="AM246" i="6" s="1"/>
  <c r="N246" i="6"/>
  <c r="AN246" i="6" s="1"/>
  <c r="M247" i="6"/>
  <c r="AM247" i="6" s="1"/>
  <c r="N247" i="6"/>
  <c r="AN247" i="6" s="1"/>
  <c r="M248" i="6"/>
  <c r="AM248" i="6" s="1"/>
  <c r="N248" i="6"/>
  <c r="AN248" i="6" s="1"/>
  <c r="M249" i="6"/>
  <c r="AM249" i="6" s="1"/>
  <c r="N249" i="6"/>
  <c r="AN249" i="6" s="1"/>
  <c r="M250" i="6"/>
  <c r="AM250" i="6" s="1"/>
  <c r="N250" i="6"/>
  <c r="AN250" i="6" s="1"/>
  <c r="M251" i="6"/>
  <c r="AM251" i="6" s="1"/>
  <c r="N251" i="6"/>
  <c r="AN251" i="6" s="1"/>
  <c r="M252" i="6"/>
  <c r="AM252" i="6" s="1"/>
  <c r="N252" i="6"/>
  <c r="AN252" i="6" s="1"/>
  <c r="M253" i="6"/>
  <c r="AM253" i="6" s="1"/>
  <c r="N253" i="6"/>
  <c r="AN253" i="6" s="1"/>
  <c r="M254" i="6"/>
  <c r="AM254" i="6" s="1"/>
  <c r="N254" i="6"/>
  <c r="AN254" i="6" s="1"/>
  <c r="M255" i="6"/>
  <c r="AM255" i="6" s="1"/>
  <c r="N255" i="6"/>
  <c r="AN255" i="6" s="1"/>
  <c r="M256" i="6"/>
  <c r="AM256" i="6" s="1"/>
  <c r="N256" i="6"/>
  <c r="AN256" i="6" s="1"/>
  <c r="M257" i="6"/>
  <c r="AM257" i="6" s="1"/>
  <c r="N257" i="6"/>
  <c r="AN257" i="6" s="1"/>
  <c r="M258" i="6"/>
  <c r="AM258" i="6" s="1"/>
  <c r="N258" i="6"/>
  <c r="AN258" i="6" s="1"/>
  <c r="M259" i="6"/>
  <c r="AM259" i="6" s="1"/>
  <c r="N259" i="6"/>
  <c r="AN259" i="6" s="1"/>
  <c r="M260" i="6"/>
  <c r="AM260" i="6" s="1"/>
  <c r="N260" i="6"/>
  <c r="AN260" i="6" s="1"/>
  <c r="M261" i="6"/>
  <c r="AM261" i="6" s="1"/>
  <c r="N261" i="6"/>
  <c r="AN261" i="6" s="1"/>
  <c r="M262" i="6"/>
  <c r="AM262" i="6" s="1"/>
  <c r="N262" i="6"/>
  <c r="AN262" i="6" s="1"/>
  <c r="M263" i="6"/>
  <c r="AM263" i="6" s="1"/>
  <c r="N263" i="6"/>
  <c r="AN263" i="6" s="1"/>
  <c r="M264" i="6"/>
  <c r="AM264" i="6" s="1"/>
  <c r="N264" i="6"/>
  <c r="AN264" i="6" s="1"/>
  <c r="M265" i="6"/>
  <c r="AM265" i="6" s="1"/>
  <c r="N265" i="6"/>
  <c r="AN265" i="6" s="1"/>
  <c r="M266" i="6"/>
  <c r="AM266" i="6" s="1"/>
  <c r="N266" i="6"/>
  <c r="AN266" i="6" s="1"/>
  <c r="M267" i="6"/>
  <c r="AM267" i="6" s="1"/>
  <c r="N267" i="6"/>
  <c r="AN267" i="6" s="1"/>
  <c r="M268" i="6"/>
  <c r="AM268" i="6" s="1"/>
  <c r="N268" i="6"/>
  <c r="AN268" i="6" s="1"/>
  <c r="M269" i="6"/>
  <c r="AM269" i="6" s="1"/>
  <c r="N269" i="6"/>
  <c r="AN269" i="6" s="1"/>
  <c r="M270" i="6"/>
  <c r="AM270" i="6" s="1"/>
  <c r="N270" i="6"/>
  <c r="AN270" i="6" s="1"/>
  <c r="M271" i="6"/>
  <c r="AM271" i="6" s="1"/>
  <c r="N271" i="6"/>
  <c r="AN271" i="6" s="1"/>
  <c r="M272" i="6"/>
  <c r="AM272" i="6" s="1"/>
  <c r="N272" i="6"/>
  <c r="AN272" i="6" s="1"/>
  <c r="M273" i="6"/>
  <c r="AM273" i="6" s="1"/>
  <c r="N273" i="6"/>
  <c r="AN273" i="6" s="1"/>
  <c r="M274" i="6"/>
  <c r="AM274" i="6" s="1"/>
  <c r="N274" i="6"/>
  <c r="AN274" i="6" s="1"/>
  <c r="M275" i="6"/>
  <c r="AM275" i="6" s="1"/>
  <c r="N275" i="6"/>
  <c r="AN275" i="6" s="1"/>
  <c r="M276" i="6"/>
  <c r="AM276" i="6" s="1"/>
  <c r="N276" i="6"/>
  <c r="AN276" i="6" s="1"/>
  <c r="M277" i="6"/>
  <c r="AM277" i="6" s="1"/>
  <c r="N277" i="6"/>
  <c r="AN277" i="6" s="1"/>
  <c r="M278" i="6"/>
  <c r="AM278" i="6" s="1"/>
  <c r="N278" i="6"/>
  <c r="AN278" i="6" s="1"/>
  <c r="M279" i="6"/>
  <c r="AM279" i="6" s="1"/>
  <c r="N279" i="6"/>
  <c r="AN279" i="6" s="1"/>
  <c r="M280" i="6"/>
  <c r="AM280" i="6" s="1"/>
  <c r="N280" i="6"/>
  <c r="AN280" i="6" s="1"/>
  <c r="M281" i="6"/>
  <c r="AM281" i="6" s="1"/>
  <c r="N281" i="6"/>
  <c r="AN281" i="6" s="1"/>
  <c r="M282" i="6"/>
  <c r="AM282" i="6" s="1"/>
  <c r="N282" i="6"/>
  <c r="AN282" i="6" s="1"/>
  <c r="M283" i="6"/>
  <c r="AM283" i="6" s="1"/>
  <c r="N283" i="6"/>
  <c r="AN283" i="6" s="1"/>
  <c r="M284" i="6"/>
  <c r="AM284" i="6" s="1"/>
  <c r="N284" i="6"/>
  <c r="AN284" i="6" s="1"/>
  <c r="M285" i="6"/>
  <c r="AM285" i="6" s="1"/>
  <c r="N285" i="6"/>
  <c r="AN285" i="6" s="1"/>
  <c r="M286" i="6"/>
  <c r="AM286" i="6" s="1"/>
  <c r="N286" i="6"/>
  <c r="AN286" i="6" s="1"/>
  <c r="M287" i="6"/>
  <c r="AM287" i="6" s="1"/>
  <c r="N287" i="6"/>
  <c r="AN287" i="6" s="1"/>
  <c r="M288" i="6"/>
  <c r="AM288" i="6" s="1"/>
  <c r="N288" i="6"/>
  <c r="AN288" i="6" s="1"/>
  <c r="M289" i="6"/>
  <c r="AM289" i="6" s="1"/>
  <c r="N289" i="6"/>
  <c r="AN289" i="6" s="1"/>
  <c r="M290" i="6"/>
  <c r="AM290" i="6" s="1"/>
  <c r="N290" i="6"/>
  <c r="AN290" i="6" s="1"/>
  <c r="M291" i="6"/>
  <c r="AM291" i="6" s="1"/>
  <c r="N291" i="6"/>
  <c r="AN291" i="6" s="1"/>
  <c r="M292" i="6"/>
  <c r="AM292" i="6" s="1"/>
  <c r="N292" i="6"/>
  <c r="AN292" i="6" s="1"/>
  <c r="M293" i="6"/>
  <c r="AM293" i="6" s="1"/>
  <c r="N293" i="6"/>
  <c r="AN293" i="6" s="1"/>
  <c r="M294" i="6"/>
  <c r="AM294" i="6" s="1"/>
  <c r="N294" i="6"/>
  <c r="AN294" i="6" s="1"/>
  <c r="M295" i="6"/>
  <c r="AM295" i="6" s="1"/>
  <c r="N295" i="6"/>
  <c r="AN295" i="6" s="1"/>
  <c r="M296" i="6"/>
  <c r="AM296" i="6" s="1"/>
  <c r="N296" i="6"/>
  <c r="AN296" i="6" s="1"/>
  <c r="M297" i="6"/>
  <c r="AM297" i="6" s="1"/>
  <c r="N297" i="6"/>
  <c r="AN297" i="6" s="1"/>
  <c r="M298" i="6"/>
  <c r="AM298" i="6" s="1"/>
  <c r="N298" i="6"/>
  <c r="AN298" i="6" s="1"/>
  <c r="M299" i="6"/>
  <c r="AM299" i="6" s="1"/>
  <c r="N299" i="6"/>
  <c r="AN299" i="6" s="1"/>
  <c r="M300" i="6"/>
  <c r="AM300" i="6" s="1"/>
  <c r="N300" i="6"/>
  <c r="AN300" i="6" s="1"/>
  <c r="M301" i="6"/>
  <c r="AM301" i="6" s="1"/>
  <c r="N301" i="6"/>
  <c r="AN301" i="6" s="1"/>
  <c r="M302" i="6"/>
  <c r="AM302" i="6" s="1"/>
  <c r="N302" i="6"/>
  <c r="AN302" i="6" s="1"/>
  <c r="M303" i="6"/>
  <c r="AM303" i="6" s="1"/>
  <c r="N303" i="6"/>
  <c r="AN303" i="6" s="1"/>
  <c r="M304" i="6"/>
  <c r="AM304" i="6" s="1"/>
  <c r="N304" i="6"/>
  <c r="AN304" i="6" s="1"/>
  <c r="M305" i="6"/>
  <c r="AM305" i="6" s="1"/>
  <c r="N305" i="6"/>
  <c r="AN305" i="6" s="1"/>
  <c r="M306" i="6"/>
  <c r="AM306" i="6" s="1"/>
  <c r="N306" i="6"/>
  <c r="AN306" i="6" s="1"/>
  <c r="M307" i="6"/>
  <c r="AM307" i="6" s="1"/>
  <c r="N307" i="6"/>
  <c r="AN307" i="6" s="1"/>
  <c r="M308" i="6"/>
  <c r="AM308" i="6" s="1"/>
  <c r="N308" i="6"/>
  <c r="AN308" i="6" s="1"/>
  <c r="M309" i="6"/>
  <c r="AM309" i="6" s="1"/>
  <c r="N309" i="6"/>
  <c r="AN309" i="6" s="1"/>
  <c r="M310" i="6"/>
  <c r="AM310" i="6" s="1"/>
  <c r="N310" i="6"/>
  <c r="AN310" i="6" s="1"/>
  <c r="M311" i="6"/>
  <c r="AM311" i="6" s="1"/>
  <c r="N311" i="6"/>
  <c r="AN311" i="6" s="1"/>
  <c r="M312" i="6"/>
  <c r="AM312" i="6" s="1"/>
  <c r="N312" i="6"/>
  <c r="AN312" i="6" s="1"/>
  <c r="M313" i="6"/>
  <c r="AM313" i="6" s="1"/>
  <c r="N313" i="6"/>
  <c r="AN313" i="6" s="1"/>
  <c r="M314" i="6"/>
  <c r="AM314" i="6" s="1"/>
  <c r="N314" i="6"/>
  <c r="AN314" i="6" s="1"/>
  <c r="M315" i="6"/>
  <c r="AM315" i="6" s="1"/>
  <c r="N315" i="6"/>
  <c r="AN315" i="6" s="1"/>
  <c r="M316" i="6"/>
  <c r="AM316" i="6" s="1"/>
  <c r="N316" i="6"/>
  <c r="AN316" i="6" s="1"/>
  <c r="M317" i="6"/>
  <c r="AM317" i="6" s="1"/>
  <c r="N317" i="6"/>
  <c r="AN317" i="6" s="1"/>
  <c r="M318" i="6"/>
  <c r="AM318" i="6" s="1"/>
  <c r="N318" i="6"/>
  <c r="AN318" i="6" s="1"/>
  <c r="M319" i="6"/>
  <c r="AM319" i="6" s="1"/>
  <c r="N319" i="6"/>
  <c r="AN319" i="6" s="1"/>
  <c r="M320" i="6"/>
  <c r="AM320" i="6" s="1"/>
  <c r="N320" i="6"/>
  <c r="AN320" i="6" s="1"/>
  <c r="M321" i="6"/>
  <c r="AM321" i="6" s="1"/>
  <c r="N321" i="6"/>
  <c r="AN321" i="6" s="1"/>
  <c r="M322" i="6"/>
  <c r="AM322" i="6" s="1"/>
  <c r="N322" i="6"/>
  <c r="AN322" i="6" s="1"/>
  <c r="M323" i="6"/>
  <c r="AM323" i="6" s="1"/>
  <c r="N323" i="6"/>
  <c r="AN323" i="6" s="1"/>
  <c r="M324" i="6"/>
  <c r="AM324" i="6" s="1"/>
  <c r="N324" i="6"/>
  <c r="AN324" i="6" s="1"/>
  <c r="M325" i="6"/>
  <c r="AM325" i="6" s="1"/>
  <c r="N325" i="6"/>
  <c r="AN325" i="6" s="1"/>
  <c r="M326" i="6"/>
  <c r="AM326" i="6" s="1"/>
  <c r="N326" i="6"/>
  <c r="AN326" i="6" s="1"/>
  <c r="M327" i="6"/>
  <c r="AM327" i="6" s="1"/>
  <c r="N327" i="6"/>
  <c r="AN327" i="6" s="1"/>
  <c r="M328" i="6"/>
  <c r="AM328" i="6" s="1"/>
  <c r="N328" i="6"/>
  <c r="AN328" i="6" s="1"/>
  <c r="M329" i="6"/>
  <c r="AM329" i="6" s="1"/>
  <c r="N329" i="6"/>
  <c r="AN329" i="6" s="1"/>
  <c r="M330" i="6"/>
  <c r="AM330" i="6" s="1"/>
  <c r="N330" i="6"/>
  <c r="AN330" i="6" s="1"/>
  <c r="M331" i="6"/>
  <c r="AM331" i="6" s="1"/>
  <c r="N331" i="6"/>
  <c r="AN331" i="6" s="1"/>
  <c r="M332" i="6"/>
  <c r="AM332" i="6" s="1"/>
  <c r="N332" i="6"/>
  <c r="AN332" i="6" s="1"/>
  <c r="M333" i="6"/>
  <c r="AM333" i="6" s="1"/>
  <c r="N333" i="6"/>
  <c r="AN333" i="6" s="1"/>
  <c r="M334" i="6"/>
  <c r="AM334" i="6" s="1"/>
  <c r="N334" i="6"/>
  <c r="AN334" i="6" s="1"/>
  <c r="M335" i="6"/>
  <c r="AM335" i="6" s="1"/>
  <c r="N335" i="6"/>
  <c r="AN335" i="6" s="1"/>
  <c r="M336" i="6"/>
  <c r="AM336" i="6" s="1"/>
  <c r="N336" i="6"/>
  <c r="AN336" i="6" s="1"/>
  <c r="M337" i="6"/>
  <c r="AM337" i="6" s="1"/>
  <c r="N337" i="6"/>
  <c r="AN337" i="6" s="1"/>
  <c r="M338" i="6"/>
  <c r="AM338" i="6" s="1"/>
  <c r="N338" i="6"/>
  <c r="AN338" i="6" s="1"/>
  <c r="M339" i="6"/>
  <c r="AM339" i="6" s="1"/>
  <c r="N339" i="6"/>
  <c r="AN339" i="6" s="1"/>
  <c r="M340" i="6"/>
  <c r="AM340" i="6" s="1"/>
  <c r="N340" i="6"/>
  <c r="AN340" i="6" s="1"/>
  <c r="M341" i="6"/>
  <c r="AM341" i="6" s="1"/>
  <c r="N341" i="6"/>
  <c r="AN341" i="6" s="1"/>
  <c r="M342" i="6"/>
  <c r="AM342" i="6" s="1"/>
  <c r="N342" i="6"/>
  <c r="AN342" i="6" s="1"/>
  <c r="M343" i="6"/>
  <c r="AM343" i="6" s="1"/>
  <c r="N343" i="6"/>
  <c r="AN343" i="6" s="1"/>
  <c r="M344" i="6"/>
  <c r="AM344" i="6" s="1"/>
  <c r="N344" i="6"/>
  <c r="AN344" i="6" s="1"/>
  <c r="M345" i="6"/>
  <c r="AM345" i="6" s="1"/>
  <c r="N345" i="6"/>
  <c r="AN345" i="6" s="1"/>
  <c r="M346" i="6"/>
  <c r="AM346" i="6" s="1"/>
  <c r="N346" i="6"/>
  <c r="AN346" i="6" s="1"/>
  <c r="M347" i="6"/>
  <c r="AM347" i="6" s="1"/>
  <c r="N347" i="6"/>
  <c r="AN347" i="6" s="1"/>
  <c r="M348" i="6"/>
  <c r="AM348" i="6" s="1"/>
  <c r="N348" i="6"/>
  <c r="AN348" i="6" s="1"/>
  <c r="M349" i="6"/>
  <c r="AM349" i="6" s="1"/>
  <c r="N349" i="6"/>
  <c r="AN349" i="6" s="1"/>
  <c r="M350" i="6"/>
  <c r="AM350" i="6" s="1"/>
  <c r="N350" i="6"/>
  <c r="AN350" i="6" s="1"/>
  <c r="M351" i="6"/>
  <c r="AM351" i="6" s="1"/>
  <c r="N351" i="6"/>
  <c r="AN351" i="6" s="1"/>
  <c r="M352" i="6"/>
  <c r="AM352" i="6" s="1"/>
  <c r="N352" i="6"/>
  <c r="AN352" i="6" s="1"/>
  <c r="M353" i="6"/>
  <c r="AM353" i="6" s="1"/>
  <c r="N353" i="6"/>
  <c r="AN353" i="6" s="1"/>
  <c r="M354" i="6"/>
  <c r="AM354" i="6" s="1"/>
  <c r="N354" i="6"/>
  <c r="AN354" i="6" s="1"/>
  <c r="M355" i="6"/>
  <c r="AM355" i="6" s="1"/>
  <c r="N355" i="6"/>
  <c r="AN355" i="6" s="1"/>
  <c r="M356" i="6"/>
  <c r="AM356" i="6" s="1"/>
  <c r="N356" i="6"/>
  <c r="AN356" i="6" s="1"/>
  <c r="M357" i="6"/>
  <c r="AM357" i="6" s="1"/>
  <c r="N357" i="6"/>
  <c r="AN357" i="6" s="1"/>
  <c r="M358" i="6"/>
  <c r="AM358" i="6" s="1"/>
  <c r="N358" i="6"/>
  <c r="AN358" i="6" s="1"/>
  <c r="M359" i="6"/>
  <c r="AM359" i="6" s="1"/>
  <c r="N359" i="6"/>
  <c r="AN359" i="6" s="1"/>
  <c r="M360" i="6"/>
  <c r="AM360" i="6" s="1"/>
  <c r="N360" i="6"/>
  <c r="AN360" i="6" s="1"/>
  <c r="M361" i="6"/>
  <c r="AM361" i="6" s="1"/>
  <c r="N361" i="6"/>
  <c r="AN361" i="6" s="1"/>
  <c r="M362" i="6"/>
  <c r="AM362" i="6" s="1"/>
  <c r="N362" i="6"/>
  <c r="AN362" i="6" s="1"/>
  <c r="M363" i="6"/>
  <c r="AM363" i="6" s="1"/>
  <c r="N363" i="6"/>
  <c r="AN363" i="6" s="1"/>
  <c r="M364" i="6"/>
  <c r="AM364" i="6" s="1"/>
  <c r="N364" i="6"/>
  <c r="AN364" i="6" s="1"/>
  <c r="M365" i="6"/>
  <c r="AM365" i="6" s="1"/>
  <c r="N365" i="6"/>
  <c r="AN365" i="6" s="1"/>
  <c r="M366" i="6"/>
  <c r="AM366" i="6" s="1"/>
  <c r="N366" i="6"/>
  <c r="AN366" i="6" s="1"/>
  <c r="M367" i="6"/>
  <c r="AM367" i="6" s="1"/>
  <c r="N367" i="6"/>
  <c r="AN367" i="6" s="1"/>
  <c r="M368" i="6"/>
  <c r="AM368" i="6" s="1"/>
  <c r="N368" i="6"/>
  <c r="AN368" i="6" s="1"/>
  <c r="M369" i="6"/>
  <c r="AM369" i="6" s="1"/>
  <c r="N369" i="6"/>
  <c r="AN369" i="6" s="1"/>
  <c r="M370" i="6"/>
  <c r="AM370" i="6" s="1"/>
  <c r="N370" i="6"/>
  <c r="AN370" i="6" s="1"/>
  <c r="M371" i="6"/>
  <c r="AM371" i="6" s="1"/>
  <c r="N371" i="6"/>
  <c r="AN371" i="6" s="1"/>
  <c r="M372" i="6"/>
  <c r="AM372" i="6" s="1"/>
  <c r="N372" i="6"/>
  <c r="AN372" i="6" s="1"/>
  <c r="M373" i="6"/>
  <c r="AM373" i="6" s="1"/>
  <c r="N373" i="6"/>
  <c r="AN373" i="6" s="1"/>
  <c r="M374" i="6"/>
  <c r="AM374" i="6" s="1"/>
  <c r="N374" i="6"/>
  <c r="AN374" i="6" s="1"/>
  <c r="M375" i="6"/>
  <c r="AM375" i="6" s="1"/>
  <c r="N375" i="6"/>
  <c r="AN375" i="6" s="1"/>
  <c r="M376" i="6"/>
  <c r="AM376" i="6" s="1"/>
  <c r="N376" i="6"/>
  <c r="AN376" i="6" s="1"/>
  <c r="M377" i="6"/>
  <c r="AM377" i="6" s="1"/>
  <c r="N377" i="6"/>
  <c r="AN377" i="6" s="1"/>
  <c r="M378" i="6"/>
  <c r="AM378" i="6" s="1"/>
  <c r="N378" i="6"/>
  <c r="AN378" i="6" s="1"/>
  <c r="M379" i="6"/>
  <c r="AM379" i="6" s="1"/>
  <c r="N379" i="6"/>
  <c r="AN379" i="6" s="1"/>
  <c r="M380" i="6"/>
  <c r="AM380" i="6" s="1"/>
  <c r="N380" i="6"/>
  <c r="AN380" i="6" s="1"/>
  <c r="M381" i="6"/>
  <c r="AM381" i="6" s="1"/>
  <c r="N381" i="6"/>
  <c r="AN381" i="6" s="1"/>
  <c r="M382" i="6"/>
  <c r="AM382" i="6" s="1"/>
  <c r="N382" i="6"/>
  <c r="AN382" i="6" s="1"/>
  <c r="M383" i="6"/>
  <c r="AM383" i="6" s="1"/>
  <c r="N383" i="6"/>
  <c r="AN383" i="6" s="1"/>
  <c r="M384" i="6"/>
  <c r="AM384" i="6" s="1"/>
  <c r="N384" i="6"/>
  <c r="AN384" i="6" s="1"/>
  <c r="M385" i="6"/>
  <c r="AM385" i="6" s="1"/>
  <c r="N385" i="6"/>
  <c r="AN385" i="6" s="1"/>
  <c r="M386" i="6"/>
  <c r="AM386" i="6" s="1"/>
  <c r="N386" i="6"/>
  <c r="AN386" i="6" s="1"/>
  <c r="M387" i="6"/>
  <c r="AM387" i="6" s="1"/>
  <c r="N387" i="6"/>
  <c r="AN387" i="6" s="1"/>
  <c r="M4" i="6"/>
  <c r="AM4" i="6" s="1"/>
  <c r="M392" i="6" s="1"/>
  <c r="N4" i="6"/>
  <c r="AN4" i="6" s="1"/>
  <c r="N392" i="6" s="1"/>
  <c r="M13" i="8" l="1"/>
  <c r="M14" i="8"/>
  <c r="M15" i="8"/>
  <c r="M16" i="8"/>
  <c r="N390" i="6"/>
  <c r="N391" i="6" s="1"/>
  <c r="M19" i="8"/>
  <c r="M20" i="8"/>
  <c r="M21" i="8"/>
  <c r="M22" i="8"/>
  <c r="AB390" i="6"/>
  <c r="AB391" i="6" s="1"/>
  <c r="L14" i="8"/>
  <c r="L13" i="8"/>
  <c r="L16" i="8"/>
  <c r="L15" i="8"/>
  <c r="M390" i="6"/>
  <c r="M391" i="6" s="1"/>
  <c r="L20" i="8"/>
  <c r="L19" i="8"/>
  <c r="L21" i="8"/>
  <c r="L22" i="8"/>
  <c r="AA390" i="6"/>
  <c r="AA391" i="6" s="1"/>
  <c r="F5" i="6"/>
  <c r="AF5" i="6" s="1"/>
  <c r="G5" i="6"/>
  <c r="AG5" i="6" s="1"/>
  <c r="H5" i="6"/>
  <c r="AH5" i="6" s="1"/>
  <c r="I5" i="6"/>
  <c r="AI5" i="6" s="1"/>
  <c r="J5" i="6"/>
  <c r="AJ5" i="6" s="1"/>
  <c r="K5" i="6"/>
  <c r="AK5" i="6" s="1"/>
  <c r="L5" i="6"/>
  <c r="AL5" i="6" s="1"/>
  <c r="F6" i="6"/>
  <c r="AF6" i="6" s="1"/>
  <c r="G6" i="6"/>
  <c r="AG6" i="6" s="1"/>
  <c r="H6" i="6"/>
  <c r="AH6" i="6" s="1"/>
  <c r="I6" i="6"/>
  <c r="AI6" i="6" s="1"/>
  <c r="J6" i="6"/>
  <c r="AJ6" i="6" s="1"/>
  <c r="K6" i="6"/>
  <c r="AK6" i="6" s="1"/>
  <c r="L6" i="6"/>
  <c r="AL6" i="6" s="1"/>
  <c r="F7" i="6"/>
  <c r="AF7" i="6" s="1"/>
  <c r="G7" i="6"/>
  <c r="AG7" i="6" s="1"/>
  <c r="H7" i="6"/>
  <c r="AH7" i="6" s="1"/>
  <c r="I7" i="6"/>
  <c r="AI7" i="6" s="1"/>
  <c r="J7" i="6"/>
  <c r="AJ7" i="6" s="1"/>
  <c r="K7" i="6"/>
  <c r="AK7" i="6" s="1"/>
  <c r="L7" i="6"/>
  <c r="AL7" i="6" s="1"/>
  <c r="F8" i="6"/>
  <c r="AF8" i="6" s="1"/>
  <c r="G8" i="6"/>
  <c r="AG8" i="6" s="1"/>
  <c r="H8" i="6"/>
  <c r="AH8" i="6" s="1"/>
  <c r="I8" i="6"/>
  <c r="AI8" i="6" s="1"/>
  <c r="J8" i="6"/>
  <c r="AJ8" i="6" s="1"/>
  <c r="K8" i="6"/>
  <c r="AK8" i="6" s="1"/>
  <c r="L8" i="6"/>
  <c r="AL8" i="6" s="1"/>
  <c r="F9" i="6"/>
  <c r="AF9" i="6" s="1"/>
  <c r="G9" i="6"/>
  <c r="AG9" i="6" s="1"/>
  <c r="H9" i="6"/>
  <c r="AH9" i="6" s="1"/>
  <c r="I9" i="6"/>
  <c r="AI9" i="6" s="1"/>
  <c r="J9" i="6"/>
  <c r="AJ9" i="6" s="1"/>
  <c r="K9" i="6"/>
  <c r="AK9" i="6" s="1"/>
  <c r="L9" i="6"/>
  <c r="AL9" i="6" s="1"/>
  <c r="F10" i="6"/>
  <c r="AF10" i="6" s="1"/>
  <c r="G10" i="6"/>
  <c r="AG10" i="6" s="1"/>
  <c r="H10" i="6"/>
  <c r="AH10" i="6" s="1"/>
  <c r="I10" i="6"/>
  <c r="AI10" i="6" s="1"/>
  <c r="J10" i="6"/>
  <c r="AJ10" i="6" s="1"/>
  <c r="K10" i="6"/>
  <c r="AK10" i="6" s="1"/>
  <c r="L10" i="6"/>
  <c r="AL10" i="6" s="1"/>
  <c r="F11" i="6"/>
  <c r="AF11" i="6" s="1"/>
  <c r="G11" i="6"/>
  <c r="AG11" i="6" s="1"/>
  <c r="H11" i="6"/>
  <c r="AH11" i="6" s="1"/>
  <c r="I11" i="6"/>
  <c r="AI11" i="6" s="1"/>
  <c r="J11" i="6"/>
  <c r="AJ11" i="6" s="1"/>
  <c r="K11" i="6"/>
  <c r="AK11" i="6" s="1"/>
  <c r="L11" i="6"/>
  <c r="AL11" i="6" s="1"/>
  <c r="F12" i="6"/>
  <c r="AF12" i="6" s="1"/>
  <c r="G12" i="6"/>
  <c r="AG12" i="6" s="1"/>
  <c r="H12" i="6"/>
  <c r="AH12" i="6" s="1"/>
  <c r="I12" i="6"/>
  <c r="AI12" i="6" s="1"/>
  <c r="J12" i="6"/>
  <c r="AJ12" i="6" s="1"/>
  <c r="K12" i="6"/>
  <c r="AK12" i="6" s="1"/>
  <c r="L12" i="6"/>
  <c r="AL12" i="6" s="1"/>
  <c r="F13" i="6"/>
  <c r="AF13" i="6" s="1"/>
  <c r="G13" i="6"/>
  <c r="AG13" i="6" s="1"/>
  <c r="H13" i="6"/>
  <c r="AH13" i="6" s="1"/>
  <c r="I13" i="6"/>
  <c r="AI13" i="6" s="1"/>
  <c r="J13" i="6"/>
  <c r="AJ13" i="6" s="1"/>
  <c r="K13" i="6"/>
  <c r="AK13" i="6" s="1"/>
  <c r="L13" i="6"/>
  <c r="AL13" i="6" s="1"/>
  <c r="F14" i="6"/>
  <c r="AF14" i="6" s="1"/>
  <c r="G14" i="6"/>
  <c r="AG14" i="6" s="1"/>
  <c r="H14" i="6"/>
  <c r="AH14" i="6" s="1"/>
  <c r="I14" i="6"/>
  <c r="AI14" i="6" s="1"/>
  <c r="J14" i="6"/>
  <c r="AJ14" i="6" s="1"/>
  <c r="K14" i="6"/>
  <c r="AK14" i="6" s="1"/>
  <c r="L14" i="6"/>
  <c r="AL14" i="6" s="1"/>
  <c r="F15" i="6"/>
  <c r="AF15" i="6" s="1"/>
  <c r="G15" i="6"/>
  <c r="AG15" i="6" s="1"/>
  <c r="H15" i="6"/>
  <c r="AH15" i="6" s="1"/>
  <c r="I15" i="6"/>
  <c r="AI15" i="6" s="1"/>
  <c r="J15" i="6"/>
  <c r="AJ15" i="6" s="1"/>
  <c r="K15" i="6"/>
  <c r="AK15" i="6" s="1"/>
  <c r="L15" i="6"/>
  <c r="AL15" i="6" s="1"/>
  <c r="F16" i="6"/>
  <c r="AF16" i="6" s="1"/>
  <c r="G16" i="6"/>
  <c r="AG16" i="6" s="1"/>
  <c r="H16" i="6"/>
  <c r="AH16" i="6" s="1"/>
  <c r="I16" i="6"/>
  <c r="AI16" i="6" s="1"/>
  <c r="J16" i="6"/>
  <c r="AJ16" i="6" s="1"/>
  <c r="K16" i="6"/>
  <c r="AK16" i="6" s="1"/>
  <c r="L16" i="6"/>
  <c r="AL16" i="6" s="1"/>
  <c r="F17" i="6"/>
  <c r="AF17" i="6" s="1"/>
  <c r="G17" i="6"/>
  <c r="AG17" i="6" s="1"/>
  <c r="H17" i="6"/>
  <c r="AH17" i="6" s="1"/>
  <c r="I17" i="6"/>
  <c r="AI17" i="6" s="1"/>
  <c r="J17" i="6"/>
  <c r="AJ17" i="6" s="1"/>
  <c r="K17" i="6"/>
  <c r="AK17" i="6" s="1"/>
  <c r="L17" i="6"/>
  <c r="AL17" i="6" s="1"/>
  <c r="F18" i="6"/>
  <c r="AF18" i="6" s="1"/>
  <c r="G18" i="6"/>
  <c r="AG18" i="6" s="1"/>
  <c r="H18" i="6"/>
  <c r="AH18" i="6" s="1"/>
  <c r="I18" i="6"/>
  <c r="AI18" i="6" s="1"/>
  <c r="J18" i="6"/>
  <c r="AJ18" i="6" s="1"/>
  <c r="K18" i="6"/>
  <c r="AK18" i="6" s="1"/>
  <c r="L18" i="6"/>
  <c r="AL18" i="6" s="1"/>
  <c r="F19" i="6"/>
  <c r="AF19" i="6" s="1"/>
  <c r="G19" i="6"/>
  <c r="AG19" i="6" s="1"/>
  <c r="H19" i="6"/>
  <c r="AH19" i="6" s="1"/>
  <c r="I19" i="6"/>
  <c r="AI19" i="6" s="1"/>
  <c r="J19" i="6"/>
  <c r="AJ19" i="6" s="1"/>
  <c r="K19" i="6"/>
  <c r="AK19" i="6" s="1"/>
  <c r="L19" i="6"/>
  <c r="AL19" i="6" s="1"/>
  <c r="F20" i="6"/>
  <c r="AF20" i="6" s="1"/>
  <c r="G20" i="6"/>
  <c r="AG20" i="6" s="1"/>
  <c r="H20" i="6"/>
  <c r="AH20" i="6" s="1"/>
  <c r="I20" i="6"/>
  <c r="AI20" i="6" s="1"/>
  <c r="J20" i="6"/>
  <c r="AJ20" i="6" s="1"/>
  <c r="K20" i="6"/>
  <c r="AK20" i="6" s="1"/>
  <c r="L20" i="6"/>
  <c r="AL20" i="6" s="1"/>
  <c r="F21" i="6"/>
  <c r="AF21" i="6" s="1"/>
  <c r="G21" i="6"/>
  <c r="AG21" i="6" s="1"/>
  <c r="H21" i="6"/>
  <c r="AH21" i="6" s="1"/>
  <c r="I21" i="6"/>
  <c r="AI21" i="6" s="1"/>
  <c r="J21" i="6"/>
  <c r="AJ21" i="6" s="1"/>
  <c r="K21" i="6"/>
  <c r="AK21" i="6" s="1"/>
  <c r="L21" i="6"/>
  <c r="AL21" i="6" s="1"/>
  <c r="F22" i="6"/>
  <c r="AF22" i="6" s="1"/>
  <c r="G22" i="6"/>
  <c r="AG22" i="6" s="1"/>
  <c r="H22" i="6"/>
  <c r="AH22" i="6" s="1"/>
  <c r="I22" i="6"/>
  <c r="AI22" i="6" s="1"/>
  <c r="J22" i="6"/>
  <c r="AJ22" i="6" s="1"/>
  <c r="K22" i="6"/>
  <c r="AK22" i="6" s="1"/>
  <c r="L22" i="6"/>
  <c r="AL22" i="6" s="1"/>
  <c r="F23" i="6"/>
  <c r="AF23" i="6" s="1"/>
  <c r="G23" i="6"/>
  <c r="AG23" i="6" s="1"/>
  <c r="H23" i="6"/>
  <c r="AH23" i="6" s="1"/>
  <c r="I23" i="6"/>
  <c r="AI23" i="6" s="1"/>
  <c r="J23" i="6"/>
  <c r="AJ23" i="6" s="1"/>
  <c r="K23" i="6"/>
  <c r="AK23" i="6" s="1"/>
  <c r="L23" i="6"/>
  <c r="AL23" i="6" s="1"/>
  <c r="F24" i="6"/>
  <c r="AF24" i="6" s="1"/>
  <c r="G24" i="6"/>
  <c r="AG24" i="6" s="1"/>
  <c r="H24" i="6"/>
  <c r="AH24" i="6" s="1"/>
  <c r="I24" i="6"/>
  <c r="AI24" i="6" s="1"/>
  <c r="J24" i="6"/>
  <c r="AJ24" i="6" s="1"/>
  <c r="K24" i="6"/>
  <c r="AK24" i="6" s="1"/>
  <c r="L24" i="6"/>
  <c r="AL24" i="6" s="1"/>
  <c r="F25" i="6"/>
  <c r="AF25" i="6" s="1"/>
  <c r="G25" i="6"/>
  <c r="AG25" i="6" s="1"/>
  <c r="H25" i="6"/>
  <c r="AH25" i="6" s="1"/>
  <c r="I25" i="6"/>
  <c r="AI25" i="6" s="1"/>
  <c r="J25" i="6"/>
  <c r="AJ25" i="6" s="1"/>
  <c r="K25" i="6"/>
  <c r="AK25" i="6" s="1"/>
  <c r="L25" i="6"/>
  <c r="AL25" i="6" s="1"/>
  <c r="F26" i="6"/>
  <c r="AF26" i="6" s="1"/>
  <c r="G26" i="6"/>
  <c r="AG26" i="6" s="1"/>
  <c r="H26" i="6"/>
  <c r="AH26" i="6" s="1"/>
  <c r="I26" i="6"/>
  <c r="AI26" i="6" s="1"/>
  <c r="J26" i="6"/>
  <c r="AJ26" i="6" s="1"/>
  <c r="K26" i="6"/>
  <c r="AK26" i="6" s="1"/>
  <c r="L26" i="6"/>
  <c r="AL26" i="6" s="1"/>
  <c r="F27" i="6"/>
  <c r="AF27" i="6" s="1"/>
  <c r="G27" i="6"/>
  <c r="AG27" i="6" s="1"/>
  <c r="H27" i="6"/>
  <c r="AH27" i="6" s="1"/>
  <c r="I27" i="6"/>
  <c r="AI27" i="6" s="1"/>
  <c r="J27" i="6"/>
  <c r="AJ27" i="6" s="1"/>
  <c r="K27" i="6"/>
  <c r="AK27" i="6" s="1"/>
  <c r="L27" i="6"/>
  <c r="AL27" i="6" s="1"/>
  <c r="F28" i="6"/>
  <c r="AF28" i="6" s="1"/>
  <c r="G28" i="6"/>
  <c r="AG28" i="6" s="1"/>
  <c r="H28" i="6"/>
  <c r="AH28" i="6" s="1"/>
  <c r="I28" i="6"/>
  <c r="AI28" i="6" s="1"/>
  <c r="J28" i="6"/>
  <c r="AJ28" i="6" s="1"/>
  <c r="K28" i="6"/>
  <c r="AK28" i="6" s="1"/>
  <c r="L28" i="6"/>
  <c r="AL28" i="6" s="1"/>
  <c r="F29" i="6"/>
  <c r="AF29" i="6" s="1"/>
  <c r="G29" i="6"/>
  <c r="AG29" i="6" s="1"/>
  <c r="H29" i="6"/>
  <c r="AH29" i="6" s="1"/>
  <c r="I29" i="6"/>
  <c r="AI29" i="6" s="1"/>
  <c r="J29" i="6"/>
  <c r="AJ29" i="6" s="1"/>
  <c r="K29" i="6"/>
  <c r="AK29" i="6" s="1"/>
  <c r="L29" i="6"/>
  <c r="AL29" i="6" s="1"/>
  <c r="F30" i="6"/>
  <c r="AF30" i="6" s="1"/>
  <c r="G30" i="6"/>
  <c r="AG30" i="6" s="1"/>
  <c r="H30" i="6"/>
  <c r="AH30" i="6" s="1"/>
  <c r="I30" i="6"/>
  <c r="AI30" i="6" s="1"/>
  <c r="J30" i="6"/>
  <c r="AJ30" i="6" s="1"/>
  <c r="K30" i="6"/>
  <c r="AK30" i="6" s="1"/>
  <c r="L30" i="6"/>
  <c r="AL30" i="6" s="1"/>
  <c r="F31" i="6"/>
  <c r="AF31" i="6" s="1"/>
  <c r="G31" i="6"/>
  <c r="AG31" i="6" s="1"/>
  <c r="H31" i="6"/>
  <c r="AH31" i="6" s="1"/>
  <c r="I31" i="6"/>
  <c r="AI31" i="6" s="1"/>
  <c r="J31" i="6"/>
  <c r="AJ31" i="6" s="1"/>
  <c r="K31" i="6"/>
  <c r="AK31" i="6" s="1"/>
  <c r="L31" i="6"/>
  <c r="AL31" i="6" s="1"/>
  <c r="F32" i="6"/>
  <c r="AF32" i="6" s="1"/>
  <c r="G32" i="6"/>
  <c r="AG32" i="6" s="1"/>
  <c r="H32" i="6"/>
  <c r="AH32" i="6" s="1"/>
  <c r="I32" i="6"/>
  <c r="AI32" i="6" s="1"/>
  <c r="J32" i="6"/>
  <c r="AJ32" i="6" s="1"/>
  <c r="K32" i="6"/>
  <c r="AK32" i="6" s="1"/>
  <c r="L32" i="6"/>
  <c r="AL32" i="6" s="1"/>
  <c r="F33" i="6"/>
  <c r="AF33" i="6" s="1"/>
  <c r="G33" i="6"/>
  <c r="AG33" i="6" s="1"/>
  <c r="H33" i="6"/>
  <c r="AH33" i="6" s="1"/>
  <c r="I33" i="6"/>
  <c r="AI33" i="6" s="1"/>
  <c r="J33" i="6"/>
  <c r="AJ33" i="6" s="1"/>
  <c r="K33" i="6"/>
  <c r="AK33" i="6" s="1"/>
  <c r="L33" i="6"/>
  <c r="AL33" i="6" s="1"/>
  <c r="F34" i="6"/>
  <c r="AF34" i="6" s="1"/>
  <c r="G34" i="6"/>
  <c r="AG34" i="6" s="1"/>
  <c r="H34" i="6"/>
  <c r="AH34" i="6" s="1"/>
  <c r="I34" i="6"/>
  <c r="AI34" i="6" s="1"/>
  <c r="J34" i="6"/>
  <c r="AJ34" i="6" s="1"/>
  <c r="K34" i="6"/>
  <c r="AK34" i="6" s="1"/>
  <c r="L34" i="6"/>
  <c r="AL34" i="6" s="1"/>
  <c r="F35" i="6"/>
  <c r="AF35" i="6" s="1"/>
  <c r="G35" i="6"/>
  <c r="AG35" i="6" s="1"/>
  <c r="H35" i="6"/>
  <c r="AH35" i="6" s="1"/>
  <c r="I35" i="6"/>
  <c r="AI35" i="6" s="1"/>
  <c r="J35" i="6"/>
  <c r="AJ35" i="6" s="1"/>
  <c r="K35" i="6"/>
  <c r="AK35" i="6" s="1"/>
  <c r="L35" i="6"/>
  <c r="AL35" i="6" s="1"/>
  <c r="F36" i="6"/>
  <c r="AF36" i="6" s="1"/>
  <c r="G36" i="6"/>
  <c r="AG36" i="6" s="1"/>
  <c r="H36" i="6"/>
  <c r="AH36" i="6" s="1"/>
  <c r="I36" i="6"/>
  <c r="AI36" i="6" s="1"/>
  <c r="J36" i="6"/>
  <c r="AJ36" i="6" s="1"/>
  <c r="K36" i="6"/>
  <c r="AK36" i="6" s="1"/>
  <c r="L36" i="6"/>
  <c r="AL36" i="6" s="1"/>
  <c r="F37" i="6"/>
  <c r="AF37" i="6" s="1"/>
  <c r="G37" i="6"/>
  <c r="AG37" i="6" s="1"/>
  <c r="H37" i="6"/>
  <c r="AH37" i="6" s="1"/>
  <c r="I37" i="6"/>
  <c r="AI37" i="6" s="1"/>
  <c r="J37" i="6"/>
  <c r="AJ37" i="6" s="1"/>
  <c r="K37" i="6"/>
  <c r="AK37" i="6" s="1"/>
  <c r="L37" i="6"/>
  <c r="AL37" i="6" s="1"/>
  <c r="F38" i="6"/>
  <c r="AF38" i="6" s="1"/>
  <c r="G38" i="6"/>
  <c r="AG38" i="6" s="1"/>
  <c r="H38" i="6"/>
  <c r="AH38" i="6" s="1"/>
  <c r="I38" i="6"/>
  <c r="AI38" i="6" s="1"/>
  <c r="J38" i="6"/>
  <c r="AJ38" i="6" s="1"/>
  <c r="K38" i="6"/>
  <c r="AK38" i="6" s="1"/>
  <c r="L38" i="6"/>
  <c r="AL38" i="6" s="1"/>
  <c r="F39" i="6"/>
  <c r="AF39" i="6" s="1"/>
  <c r="G39" i="6"/>
  <c r="AG39" i="6" s="1"/>
  <c r="H39" i="6"/>
  <c r="AH39" i="6" s="1"/>
  <c r="I39" i="6"/>
  <c r="AI39" i="6" s="1"/>
  <c r="J39" i="6"/>
  <c r="AJ39" i="6" s="1"/>
  <c r="K39" i="6"/>
  <c r="AK39" i="6" s="1"/>
  <c r="L39" i="6"/>
  <c r="AL39" i="6" s="1"/>
  <c r="F40" i="6"/>
  <c r="AF40" i="6" s="1"/>
  <c r="G40" i="6"/>
  <c r="AG40" i="6" s="1"/>
  <c r="H40" i="6"/>
  <c r="AH40" i="6" s="1"/>
  <c r="I40" i="6"/>
  <c r="AI40" i="6" s="1"/>
  <c r="J40" i="6"/>
  <c r="AJ40" i="6" s="1"/>
  <c r="K40" i="6"/>
  <c r="AK40" i="6" s="1"/>
  <c r="L40" i="6"/>
  <c r="AL40" i="6" s="1"/>
  <c r="F41" i="6"/>
  <c r="AF41" i="6" s="1"/>
  <c r="G41" i="6"/>
  <c r="AG41" i="6" s="1"/>
  <c r="H41" i="6"/>
  <c r="AH41" i="6" s="1"/>
  <c r="I41" i="6"/>
  <c r="AI41" i="6" s="1"/>
  <c r="J41" i="6"/>
  <c r="AJ41" i="6" s="1"/>
  <c r="K41" i="6"/>
  <c r="AK41" i="6" s="1"/>
  <c r="L41" i="6"/>
  <c r="AL41" i="6" s="1"/>
  <c r="F42" i="6"/>
  <c r="AF42" i="6" s="1"/>
  <c r="G42" i="6"/>
  <c r="AG42" i="6" s="1"/>
  <c r="H42" i="6"/>
  <c r="AH42" i="6" s="1"/>
  <c r="I42" i="6"/>
  <c r="AI42" i="6" s="1"/>
  <c r="J42" i="6"/>
  <c r="AJ42" i="6" s="1"/>
  <c r="K42" i="6"/>
  <c r="AK42" i="6" s="1"/>
  <c r="L42" i="6"/>
  <c r="AL42" i="6" s="1"/>
  <c r="F43" i="6"/>
  <c r="AF43" i="6" s="1"/>
  <c r="G43" i="6"/>
  <c r="AG43" i="6" s="1"/>
  <c r="H43" i="6"/>
  <c r="AH43" i="6" s="1"/>
  <c r="I43" i="6"/>
  <c r="AI43" i="6" s="1"/>
  <c r="J43" i="6"/>
  <c r="AJ43" i="6" s="1"/>
  <c r="K43" i="6"/>
  <c r="AK43" i="6" s="1"/>
  <c r="L43" i="6"/>
  <c r="AL43" i="6" s="1"/>
  <c r="F44" i="6"/>
  <c r="AF44" i="6" s="1"/>
  <c r="G44" i="6"/>
  <c r="AG44" i="6" s="1"/>
  <c r="H44" i="6"/>
  <c r="AH44" i="6" s="1"/>
  <c r="I44" i="6"/>
  <c r="AI44" i="6" s="1"/>
  <c r="J44" i="6"/>
  <c r="AJ44" i="6" s="1"/>
  <c r="K44" i="6"/>
  <c r="AK44" i="6" s="1"/>
  <c r="L44" i="6"/>
  <c r="AL44" i="6" s="1"/>
  <c r="F45" i="6"/>
  <c r="AF45" i="6" s="1"/>
  <c r="G45" i="6"/>
  <c r="AG45" i="6" s="1"/>
  <c r="H45" i="6"/>
  <c r="AH45" i="6" s="1"/>
  <c r="I45" i="6"/>
  <c r="AI45" i="6" s="1"/>
  <c r="J45" i="6"/>
  <c r="AJ45" i="6" s="1"/>
  <c r="K45" i="6"/>
  <c r="AK45" i="6" s="1"/>
  <c r="L45" i="6"/>
  <c r="AL45" i="6" s="1"/>
  <c r="F46" i="6"/>
  <c r="AF46" i="6" s="1"/>
  <c r="G46" i="6"/>
  <c r="AG46" i="6" s="1"/>
  <c r="H46" i="6"/>
  <c r="AH46" i="6" s="1"/>
  <c r="I46" i="6"/>
  <c r="AI46" i="6" s="1"/>
  <c r="J46" i="6"/>
  <c r="AJ46" i="6" s="1"/>
  <c r="K46" i="6"/>
  <c r="AK46" i="6" s="1"/>
  <c r="L46" i="6"/>
  <c r="AL46" i="6" s="1"/>
  <c r="F47" i="6"/>
  <c r="AF47" i="6" s="1"/>
  <c r="G47" i="6"/>
  <c r="AG47" i="6" s="1"/>
  <c r="H47" i="6"/>
  <c r="AH47" i="6" s="1"/>
  <c r="I47" i="6"/>
  <c r="AI47" i="6" s="1"/>
  <c r="J47" i="6"/>
  <c r="AJ47" i="6" s="1"/>
  <c r="K47" i="6"/>
  <c r="AK47" i="6" s="1"/>
  <c r="L47" i="6"/>
  <c r="AL47" i="6" s="1"/>
  <c r="F48" i="6"/>
  <c r="AF48" i="6" s="1"/>
  <c r="G48" i="6"/>
  <c r="AG48" i="6" s="1"/>
  <c r="H48" i="6"/>
  <c r="AH48" i="6" s="1"/>
  <c r="I48" i="6"/>
  <c r="AI48" i="6" s="1"/>
  <c r="J48" i="6"/>
  <c r="AJ48" i="6" s="1"/>
  <c r="K48" i="6"/>
  <c r="AK48" i="6" s="1"/>
  <c r="L48" i="6"/>
  <c r="AL48" i="6" s="1"/>
  <c r="F49" i="6"/>
  <c r="AF49" i="6" s="1"/>
  <c r="G49" i="6"/>
  <c r="AG49" i="6" s="1"/>
  <c r="H49" i="6"/>
  <c r="AH49" i="6" s="1"/>
  <c r="I49" i="6"/>
  <c r="AI49" i="6" s="1"/>
  <c r="J49" i="6"/>
  <c r="AJ49" i="6" s="1"/>
  <c r="K49" i="6"/>
  <c r="AK49" i="6" s="1"/>
  <c r="L49" i="6"/>
  <c r="AL49" i="6" s="1"/>
  <c r="F50" i="6"/>
  <c r="AF50" i="6" s="1"/>
  <c r="G50" i="6"/>
  <c r="AG50" i="6" s="1"/>
  <c r="H50" i="6"/>
  <c r="AH50" i="6" s="1"/>
  <c r="I50" i="6"/>
  <c r="AI50" i="6" s="1"/>
  <c r="J50" i="6"/>
  <c r="AJ50" i="6" s="1"/>
  <c r="K50" i="6"/>
  <c r="AK50" i="6" s="1"/>
  <c r="L50" i="6"/>
  <c r="AL50" i="6" s="1"/>
  <c r="F51" i="6"/>
  <c r="AF51" i="6" s="1"/>
  <c r="G51" i="6"/>
  <c r="AG51" i="6" s="1"/>
  <c r="H51" i="6"/>
  <c r="AH51" i="6" s="1"/>
  <c r="I51" i="6"/>
  <c r="AI51" i="6" s="1"/>
  <c r="J51" i="6"/>
  <c r="AJ51" i="6" s="1"/>
  <c r="K51" i="6"/>
  <c r="AK51" i="6" s="1"/>
  <c r="L51" i="6"/>
  <c r="AL51" i="6" s="1"/>
  <c r="F52" i="6"/>
  <c r="AF52" i="6" s="1"/>
  <c r="G52" i="6"/>
  <c r="AG52" i="6" s="1"/>
  <c r="H52" i="6"/>
  <c r="AH52" i="6" s="1"/>
  <c r="I52" i="6"/>
  <c r="AI52" i="6" s="1"/>
  <c r="J52" i="6"/>
  <c r="AJ52" i="6" s="1"/>
  <c r="K52" i="6"/>
  <c r="AK52" i="6" s="1"/>
  <c r="L52" i="6"/>
  <c r="AL52" i="6" s="1"/>
  <c r="F53" i="6"/>
  <c r="AF53" i="6" s="1"/>
  <c r="G53" i="6"/>
  <c r="AG53" i="6" s="1"/>
  <c r="H53" i="6"/>
  <c r="AH53" i="6" s="1"/>
  <c r="I53" i="6"/>
  <c r="AI53" i="6" s="1"/>
  <c r="J53" i="6"/>
  <c r="AJ53" i="6" s="1"/>
  <c r="K53" i="6"/>
  <c r="AK53" i="6" s="1"/>
  <c r="L53" i="6"/>
  <c r="AL53" i="6" s="1"/>
  <c r="F54" i="6"/>
  <c r="AF54" i="6" s="1"/>
  <c r="G54" i="6"/>
  <c r="AG54" i="6" s="1"/>
  <c r="H54" i="6"/>
  <c r="AH54" i="6" s="1"/>
  <c r="I54" i="6"/>
  <c r="AI54" i="6" s="1"/>
  <c r="J54" i="6"/>
  <c r="AJ54" i="6" s="1"/>
  <c r="K54" i="6"/>
  <c r="AK54" i="6" s="1"/>
  <c r="L54" i="6"/>
  <c r="AL54" i="6" s="1"/>
  <c r="F55" i="6"/>
  <c r="AF55" i="6" s="1"/>
  <c r="G55" i="6"/>
  <c r="AG55" i="6" s="1"/>
  <c r="H55" i="6"/>
  <c r="AH55" i="6" s="1"/>
  <c r="I55" i="6"/>
  <c r="AI55" i="6" s="1"/>
  <c r="J55" i="6"/>
  <c r="AJ55" i="6" s="1"/>
  <c r="K55" i="6"/>
  <c r="AK55" i="6" s="1"/>
  <c r="L55" i="6"/>
  <c r="AL55" i="6" s="1"/>
  <c r="F56" i="6"/>
  <c r="AF56" i="6" s="1"/>
  <c r="G56" i="6"/>
  <c r="AG56" i="6" s="1"/>
  <c r="H56" i="6"/>
  <c r="AH56" i="6" s="1"/>
  <c r="I56" i="6"/>
  <c r="AI56" i="6" s="1"/>
  <c r="J56" i="6"/>
  <c r="AJ56" i="6" s="1"/>
  <c r="K56" i="6"/>
  <c r="AK56" i="6" s="1"/>
  <c r="L56" i="6"/>
  <c r="AL56" i="6" s="1"/>
  <c r="F57" i="6"/>
  <c r="AF57" i="6" s="1"/>
  <c r="G57" i="6"/>
  <c r="AG57" i="6" s="1"/>
  <c r="H57" i="6"/>
  <c r="AH57" i="6" s="1"/>
  <c r="I57" i="6"/>
  <c r="AI57" i="6" s="1"/>
  <c r="J57" i="6"/>
  <c r="AJ57" i="6" s="1"/>
  <c r="K57" i="6"/>
  <c r="AK57" i="6" s="1"/>
  <c r="L57" i="6"/>
  <c r="AL57" i="6" s="1"/>
  <c r="F58" i="6"/>
  <c r="AF58" i="6" s="1"/>
  <c r="G58" i="6"/>
  <c r="AG58" i="6" s="1"/>
  <c r="H58" i="6"/>
  <c r="AH58" i="6" s="1"/>
  <c r="I58" i="6"/>
  <c r="AI58" i="6" s="1"/>
  <c r="J58" i="6"/>
  <c r="AJ58" i="6" s="1"/>
  <c r="K58" i="6"/>
  <c r="AK58" i="6" s="1"/>
  <c r="L58" i="6"/>
  <c r="AL58" i="6" s="1"/>
  <c r="F59" i="6"/>
  <c r="AF59" i="6" s="1"/>
  <c r="G59" i="6"/>
  <c r="AG59" i="6" s="1"/>
  <c r="H59" i="6"/>
  <c r="AH59" i="6" s="1"/>
  <c r="I59" i="6"/>
  <c r="AI59" i="6" s="1"/>
  <c r="J59" i="6"/>
  <c r="AJ59" i="6" s="1"/>
  <c r="K59" i="6"/>
  <c r="AK59" i="6" s="1"/>
  <c r="L59" i="6"/>
  <c r="AL59" i="6" s="1"/>
  <c r="F60" i="6"/>
  <c r="AF60" i="6" s="1"/>
  <c r="G60" i="6"/>
  <c r="AG60" i="6" s="1"/>
  <c r="H60" i="6"/>
  <c r="AH60" i="6" s="1"/>
  <c r="I60" i="6"/>
  <c r="AI60" i="6" s="1"/>
  <c r="J60" i="6"/>
  <c r="AJ60" i="6" s="1"/>
  <c r="K60" i="6"/>
  <c r="AK60" i="6" s="1"/>
  <c r="L60" i="6"/>
  <c r="AL60" i="6" s="1"/>
  <c r="F61" i="6"/>
  <c r="AF61" i="6" s="1"/>
  <c r="G61" i="6"/>
  <c r="AG61" i="6" s="1"/>
  <c r="H61" i="6"/>
  <c r="AH61" i="6" s="1"/>
  <c r="I61" i="6"/>
  <c r="AI61" i="6" s="1"/>
  <c r="J61" i="6"/>
  <c r="AJ61" i="6" s="1"/>
  <c r="K61" i="6"/>
  <c r="AK61" i="6" s="1"/>
  <c r="L61" i="6"/>
  <c r="AL61" i="6" s="1"/>
  <c r="F62" i="6"/>
  <c r="AF62" i="6" s="1"/>
  <c r="G62" i="6"/>
  <c r="AG62" i="6" s="1"/>
  <c r="H62" i="6"/>
  <c r="AH62" i="6" s="1"/>
  <c r="I62" i="6"/>
  <c r="AI62" i="6" s="1"/>
  <c r="J62" i="6"/>
  <c r="AJ62" i="6" s="1"/>
  <c r="K62" i="6"/>
  <c r="AK62" i="6" s="1"/>
  <c r="L62" i="6"/>
  <c r="AL62" i="6" s="1"/>
  <c r="F63" i="6"/>
  <c r="AF63" i="6" s="1"/>
  <c r="G63" i="6"/>
  <c r="AG63" i="6" s="1"/>
  <c r="H63" i="6"/>
  <c r="AH63" i="6" s="1"/>
  <c r="I63" i="6"/>
  <c r="AI63" i="6" s="1"/>
  <c r="J63" i="6"/>
  <c r="AJ63" i="6" s="1"/>
  <c r="K63" i="6"/>
  <c r="AK63" i="6" s="1"/>
  <c r="L63" i="6"/>
  <c r="AL63" i="6" s="1"/>
  <c r="F64" i="6"/>
  <c r="AF64" i="6" s="1"/>
  <c r="G64" i="6"/>
  <c r="AG64" i="6" s="1"/>
  <c r="H64" i="6"/>
  <c r="AH64" i="6" s="1"/>
  <c r="I64" i="6"/>
  <c r="AI64" i="6" s="1"/>
  <c r="J64" i="6"/>
  <c r="AJ64" i="6" s="1"/>
  <c r="K64" i="6"/>
  <c r="AK64" i="6" s="1"/>
  <c r="L64" i="6"/>
  <c r="AL64" i="6" s="1"/>
  <c r="F65" i="6"/>
  <c r="AF65" i="6" s="1"/>
  <c r="G65" i="6"/>
  <c r="AG65" i="6" s="1"/>
  <c r="H65" i="6"/>
  <c r="AH65" i="6" s="1"/>
  <c r="I65" i="6"/>
  <c r="AI65" i="6" s="1"/>
  <c r="J65" i="6"/>
  <c r="AJ65" i="6" s="1"/>
  <c r="K65" i="6"/>
  <c r="AK65" i="6" s="1"/>
  <c r="L65" i="6"/>
  <c r="AL65" i="6" s="1"/>
  <c r="F66" i="6"/>
  <c r="AF66" i="6" s="1"/>
  <c r="G66" i="6"/>
  <c r="AG66" i="6" s="1"/>
  <c r="H66" i="6"/>
  <c r="AH66" i="6" s="1"/>
  <c r="I66" i="6"/>
  <c r="AI66" i="6" s="1"/>
  <c r="J66" i="6"/>
  <c r="AJ66" i="6" s="1"/>
  <c r="K66" i="6"/>
  <c r="AK66" i="6" s="1"/>
  <c r="L66" i="6"/>
  <c r="AL66" i="6" s="1"/>
  <c r="F67" i="6"/>
  <c r="AF67" i="6" s="1"/>
  <c r="G67" i="6"/>
  <c r="AG67" i="6" s="1"/>
  <c r="H67" i="6"/>
  <c r="AH67" i="6" s="1"/>
  <c r="I67" i="6"/>
  <c r="AI67" i="6" s="1"/>
  <c r="J67" i="6"/>
  <c r="AJ67" i="6" s="1"/>
  <c r="K67" i="6"/>
  <c r="AK67" i="6" s="1"/>
  <c r="L67" i="6"/>
  <c r="AL67" i="6" s="1"/>
  <c r="F68" i="6"/>
  <c r="AF68" i="6" s="1"/>
  <c r="G68" i="6"/>
  <c r="AG68" i="6" s="1"/>
  <c r="H68" i="6"/>
  <c r="AH68" i="6" s="1"/>
  <c r="I68" i="6"/>
  <c r="AI68" i="6" s="1"/>
  <c r="J68" i="6"/>
  <c r="AJ68" i="6" s="1"/>
  <c r="K68" i="6"/>
  <c r="AK68" i="6" s="1"/>
  <c r="L68" i="6"/>
  <c r="AL68" i="6" s="1"/>
  <c r="F69" i="6"/>
  <c r="AF69" i="6" s="1"/>
  <c r="G69" i="6"/>
  <c r="AG69" i="6" s="1"/>
  <c r="H69" i="6"/>
  <c r="AH69" i="6" s="1"/>
  <c r="I69" i="6"/>
  <c r="AI69" i="6" s="1"/>
  <c r="J69" i="6"/>
  <c r="AJ69" i="6" s="1"/>
  <c r="K69" i="6"/>
  <c r="AK69" i="6" s="1"/>
  <c r="L69" i="6"/>
  <c r="AL69" i="6" s="1"/>
  <c r="F70" i="6"/>
  <c r="AF70" i="6" s="1"/>
  <c r="G70" i="6"/>
  <c r="AG70" i="6" s="1"/>
  <c r="H70" i="6"/>
  <c r="AH70" i="6" s="1"/>
  <c r="I70" i="6"/>
  <c r="AI70" i="6" s="1"/>
  <c r="J70" i="6"/>
  <c r="AJ70" i="6" s="1"/>
  <c r="K70" i="6"/>
  <c r="AK70" i="6" s="1"/>
  <c r="L70" i="6"/>
  <c r="AL70" i="6" s="1"/>
  <c r="F71" i="6"/>
  <c r="AF71" i="6" s="1"/>
  <c r="G71" i="6"/>
  <c r="AG71" i="6" s="1"/>
  <c r="H71" i="6"/>
  <c r="AH71" i="6" s="1"/>
  <c r="I71" i="6"/>
  <c r="AI71" i="6" s="1"/>
  <c r="J71" i="6"/>
  <c r="AJ71" i="6" s="1"/>
  <c r="K71" i="6"/>
  <c r="AK71" i="6" s="1"/>
  <c r="L71" i="6"/>
  <c r="AL71" i="6" s="1"/>
  <c r="F72" i="6"/>
  <c r="AF72" i="6" s="1"/>
  <c r="G72" i="6"/>
  <c r="AG72" i="6" s="1"/>
  <c r="H72" i="6"/>
  <c r="AH72" i="6" s="1"/>
  <c r="I72" i="6"/>
  <c r="AI72" i="6" s="1"/>
  <c r="J72" i="6"/>
  <c r="AJ72" i="6" s="1"/>
  <c r="K72" i="6"/>
  <c r="AK72" i="6" s="1"/>
  <c r="L72" i="6"/>
  <c r="AL72" i="6" s="1"/>
  <c r="F73" i="6"/>
  <c r="AF73" i="6" s="1"/>
  <c r="G73" i="6"/>
  <c r="AG73" i="6" s="1"/>
  <c r="H73" i="6"/>
  <c r="AH73" i="6" s="1"/>
  <c r="I73" i="6"/>
  <c r="AI73" i="6" s="1"/>
  <c r="J73" i="6"/>
  <c r="AJ73" i="6" s="1"/>
  <c r="K73" i="6"/>
  <c r="AK73" i="6" s="1"/>
  <c r="L73" i="6"/>
  <c r="AL73" i="6" s="1"/>
  <c r="F74" i="6"/>
  <c r="AF74" i="6" s="1"/>
  <c r="G74" i="6"/>
  <c r="AG74" i="6" s="1"/>
  <c r="H74" i="6"/>
  <c r="AH74" i="6" s="1"/>
  <c r="I74" i="6"/>
  <c r="AI74" i="6" s="1"/>
  <c r="J74" i="6"/>
  <c r="AJ74" i="6" s="1"/>
  <c r="K74" i="6"/>
  <c r="AK74" i="6" s="1"/>
  <c r="L74" i="6"/>
  <c r="AL74" i="6" s="1"/>
  <c r="F75" i="6"/>
  <c r="AF75" i="6" s="1"/>
  <c r="G75" i="6"/>
  <c r="AG75" i="6" s="1"/>
  <c r="H75" i="6"/>
  <c r="AH75" i="6" s="1"/>
  <c r="I75" i="6"/>
  <c r="AI75" i="6" s="1"/>
  <c r="J75" i="6"/>
  <c r="AJ75" i="6" s="1"/>
  <c r="K75" i="6"/>
  <c r="AK75" i="6" s="1"/>
  <c r="L75" i="6"/>
  <c r="AL75" i="6" s="1"/>
  <c r="F76" i="6"/>
  <c r="AF76" i="6" s="1"/>
  <c r="G76" i="6"/>
  <c r="AG76" i="6" s="1"/>
  <c r="H76" i="6"/>
  <c r="AH76" i="6" s="1"/>
  <c r="I76" i="6"/>
  <c r="AI76" i="6" s="1"/>
  <c r="J76" i="6"/>
  <c r="AJ76" i="6" s="1"/>
  <c r="K76" i="6"/>
  <c r="AK76" i="6" s="1"/>
  <c r="L76" i="6"/>
  <c r="AL76" i="6" s="1"/>
  <c r="F77" i="6"/>
  <c r="AF77" i="6" s="1"/>
  <c r="G77" i="6"/>
  <c r="AG77" i="6" s="1"/>
  <c r="H77" i="6"/>
  <c r="AH77" i="6" s="1"/>
  <c r="I77" i="6"/>
  <c r="AI77" i="6" s="1"/>
  <c r="J77" i="6"/>
  <c r="AJ77" i="6" s="1"/>
  <c r="K77" i="6"/>
  <c r="AK77" i="6" s="1"/>
  <c r="L77" i="6"/>
  <c r="AL77" i="6" s="1"/>
  <c r="F78" i="6"/>
  <c r="AF78" i="6" s="1"/>
  <c r="G78" i="6"/>
  <c r="AG78" i="6" s="1"/>
  <c r="H78" i="6"/>
  <c r="AH78" i="6" s="1"/>
  <c r="I78" i="6"/>
  <c r="AI78" i="6" s="1"/>
  <c r="J78" i="6"/>
  <c r="AJ78" i="6" s="1"/>
  <c r="K78" i="6"/>
  <c r="AK78" i="6" s="1"/>
  <c r="L78" i="6"/>
  <c r="AL78" i="6" s="1"/>
  <c r="F79" i="6"/>
  <c r="AF79" i="6" s="1"/>
  <c r="G79" i="6"/>
  <c r="AG79" i="6" s="1"/>
  <c r="H79" i="6"/>
  <c r="AH79" i="6" s="1"/>
  <c r="I79" i="6"/>
  <c r="AI79" i="6" s="1"/>
  <c r="J79" i="6"/>
  <c r="AJ79" i="6" s="1"/>
  <c r="K79" i="6"/>
  <c r="AK79" i="6" s="1"/>
  <c r="L79" i="6"/>
  <c r="AL79" i="6" s="1"/>
  <c r="F80" i="6"/>
  <c r="AF80" i="6" s="1"/>
  <c r="G80" i="6"/>
  <c r="AG80" i="6" s="1"/>
  <c r="H80" i="6"/>
  <c r="AH80" i="6" s="1"/>
  <c r="I80" i="6"/>
  <c r="AI80" i="6" s="1"/>
  <c r="J80" i="6"/>
  <c r="AJ80" i="6" s="1"/>
  <c r="K80" i="6"/>
  <c r="AK80" i="6" s="1"/>
  <c r="L80" i="6"/>
  <c r="AL80" i="6" s="1"/>
  <c r="F81" i="6"/>
  <c r="AF81" i="6" s="1"/>
  <c r="G81" i="6"/>
  <c r="AG81" i="6" s="1"/>
  <c r="H81" i="6"/>
  <c r="AH81" i="6" s="1"/>
  <c r="I81" i="6"/>
  <c r="AI81" i="6" s="1"/>
  <c r="J81" i="6"/>
  <c r="AJ81" i="6" s="1"/>
  <c r="K81" i="6"/>
  <c r="AK81" i="6" s="1"/>
  <c r="L81" i="6"/>
  <c r="AL81" i="6" s="1"/>
  <c r="F82" i="6"/>
  <c r="AF82" i="6" s="1"/>
  <c r="G82" i="6"/>
  <c r="AG82" i="6" s="1"/>
  <c r="H82" i="6"/>
  <c r="AH82" i="6" s="1"/>
  <c r="I82" i="6"/>
  <c r="AI82" i="6" s="1"/>
  <c r="J82" i="6"/>
  <c r="AJ82" i="6" s="1"/>
  <c r="K82" i="6"/>
  <c r="AK82" i="6" s="1"/>
  <c r="L82" i="6"/>
  <c r="AL82" i="6" s="1"/>
  <c r="F83" i="6"/>
  <c r="AF83" i="6" s="1"/>
  <c r="G83" i="6"/>
  <c r="AG83" i="6" s="1"/>
  <c r="H83" i="6"/>
  <c r="AH83" i="6" s="1"/>
  <c r="I83" i="6"/>
  <c r="AI83" i="6" s="1"/>
  <c r="J83" i="6"/>
  <c r="AJ83" i="6" s="1"/>
  <c r="K83" i="6"/>
  <c r="AK83" i="6" s="1"/>
  <c r="L83" i="6"/>
  <c r="AL83" i="6" s="1"/>
  <c r="F84" i="6"/>
  <c r="AF84" i="6" s="1"/>
  <c r="G84" i="6"/>
  <c r="AG84" i="6" s="1"/>
  <c r="H84" i="6"/>
  <c r="AH84" i="6" s="1"/>
  <c r="I84" i="6"/>
  <c r="AI84" i="6" s="1"/>
  <c r="J84" i="6"/>
  <c r="AJ84" i="6" s="1"/>
  <c r="K84" i="6"/>
  <c r="AK84" i="6" s="1"/>
  <c r="L84" i="6"/>
  <c r="AL84" i="6" s="1"/>
  <c r="F85" i="6"/>
  <c r="AF85" i="6" s="1"/>
  <c r="G85" i="6"/>
  <c r="AG85" i="6" s="1"/>
  <c r="H85" i="6"/>
  <c r="AH85" i="6" s="1"/>
  <c r="I85" i="6"/>
  <c r="AI85" i="6" s="1"/>
  <c r="J85" i="6"/>
  <c r="AJ85" i="6" s="1"/>
  <c r="K85" i="6"/>
  <c r="AK85" i="6" s="1"/>
  <c r="L85" i="6"/>
  <c r="AL85" i="6" s="1"/>
  <c r="F86" i="6"/>
  <c r="AF86" i="6" s="1"/>
  <c r="G86" i="6"/>
  <c r="AG86" i="6" s="1"/>
  <c r="H86" i="6"/>
  <c r="AH86" i="6" s="1"/>
  <c r="I86" i="6"/>
  <c r="AI86" i="6" s="1"/>
  <c r="J86" i="6"/>
  <c r="AJ86" i="6" s="1"/>
  <c r="K86" i="6"/>
  <c r="AK86" i="6" s="1"/>
  <c r="L86" i="6"/>
  <c r="AL86" i="6" s="1"/>
  <c r="F87" i="6"/>
  <c r="AF87" i="6" s="1"/>
  <c r="G87" i="6"/>
  <c r="AG87" i="6" s="1"/>
  <c r="H87" i="6"/>
  <c r="AH87" i="6" s="1"/>
  <c r="I87" i="6"/>
  <c r="AI87" i="6" s="1"/>
  <c r="J87" i="6"/>
  <c r="AJ87" i="6" s="1"/>
  <c r="K87" i="6"/>
  <c r="AK87" i="6" s="1"/>
  <c r="L87" i="6"/>
  <c r="AL87" i="6" s="1"/>
  <c r="F88" i="6"/>
  <c r="AF88" i="6" s="1"/>
  <c r="G88" i="6"/>
  <c r="AG88" i="6" s="1"/>
  <c r="H88" i="6"/>
  <c r="AH88" i="6" s="1"/>
  <c r="I88" i="6"/>
  <c r="AI88" i="6" s="1"/>
  <c r="J88" i="6"/>
  <c r="AJ88" i="6" s="1"/>
  <c r="K88" i="6"/>
  <c r="AK88" i="6" s="1"/>
  <c r="L88" i="6"/>
  <c r="AL88" i="6" s="1"/>
  <c r="F89" i="6"/>
  <c r="AF89" i="6" s="1"/>
  <c r="G89" i="6"/>
  <c r="AG89" i="6" s="1"/>
  <c r="H89" i="6"/>
  <c r="AH89" i="6" s="1"/>
  <c r="I89" i="6"/>
  <c r="AI89" i="6" s="1"/>
  <c r="J89" i="6"/>
  <c r="AJ89" i="6" s="1"/>
  <c r="K89" i="6"/>
  <c r="AK89" i="6" s="1"/>
  <c r="L89" i="6"/>
  <c r="AL89" i="6" s="1"/>
  <c r="F90" i="6"/>
  <c r="AF90" i="6" s="1"/>
  <c r="G90" i="6"/>
  <c r="AG90" i="6" s="1"/>
  <c r="H90" i="6"/>
  <c r="AH90" i="6" s="1"/>
  <c r="I90" i="6"/>
  <c r="AI90" i="6" s="1"/>
  <c r="J90" i="6"/>
  <c r="AJ90" i="6" s="1"/>
  <c r="K90" i="6"/>
  <c r="AK90" i="6" s="1"/>
  <c r="L90" i="6"/>
  <c r="AL90" i="6" s="1"/>
  <c r="F91" i="6"/>
  <c r="AF91" i="6" s="1"/>
  <c r="G91" i="6"/>
  <c r="AG91" i="6" s="1"/>
  <c r="H91" i="6"/>
  <c r="AH91" i="6" s="1"/>
  <c r="I91" i="6"/>
  <c r="AI91" i="6" s="1"/>
  <c r="J91" i="6"/>
  <c r="AJ91" i="6" s="1"/>
  <c r="K91" i="6"/>
  <c r="AK91" i="6" s="1"/>
  <c r="L91" i="6"/>
  <c r="AL91" i="6" s="1"/>
  <c r="F92" i="6"/>
  <c r="AF92" i="6" s="1"/>
  <c r="G92" i="6"/>
  <c r="AG92" i="6" s="1"/>
  <c r="H92" i="6"/>
  <c r="AH92" i="6" s="1"/>
  <c r="I92" i="6"/>
  <c r="AI92" i="6" s="1"/>
  <c r="J92" i="6"/>
  <c r="AJ92" i="6" s="1"/>
  <c r="K92" i="6"/>
  <c r="AK92" i="6" s="1"/>
  <c r="L92" i="6"/>
  <c r="AL92" i="6" s="1"/>
  <c r="F93" i="6"/>
  <c r="AF93" i="6" s="1"/>
  <c r="G93" i="6"/>
  <c r="AG93" i="6" s="1"/>
  <c r="H93" i="6"/>
  <c r="AH93" i="6" s="1"/>
  <c r="I93" i="6"/>
  <c r="AI93" i="6" s="1"/>
  <c r="J93" i="6"/>
  <c r="AJ93" i="6" s="1"/>
  <c r="K93" i="6"/>
  <c r="AK93" i="6" s="1"/>
  <c r="L93" i="6"/>
  <c r="AL93" i="6" s="1"/>
  <c r="F94" i="6"/>
  <c r="AF94" i="6" s="1"/>
  <c r="G94" i="6"/>
  <c r="AG94" i="6" s="1"/>
  <c r="H94" i="6"/>
  <c r="AH94" i="6" s="1"/>
  <c r="I94" i="6"/>
  <c r="AI94" i="6" s="1"/>
  <c r="J94" i="6"/>
  <c r="AJ94" i="6" s="1"/>
  <c r="K94" i="6"/>
  <c r="AK94" i="6" s="1"/>
  <c r="L94" i="6"/>
  <c r="AL94" i="6" s="1"/>
  <c r="F95" i="6"/>
  <c r="AF95" i="6" s="1"/>
  <c r="G95" i="6"/>
  <c r="AG95" i="6" s="1"/>
  <c r="H95" i="6"/>
  <c r="AH95" i="6" s="1"/>
  <c r="I95" i="6"/>
  <c r="AI95" i="6" s="1"/>
  <c r="J95" i="6"/>
  <c r="AJ95" i="6" s="1"/>
  <c r="K95" i="6"/>
  <c r="AK95" i="6" s="1"/>
  <c r="L95" i="6"/>
  <c r="AL95" i="6" s="1"/>
  <c r="F96" i="6"/>
  <c r="AF96" i="6" s="1"/>
  <c r="G96" i="6"/>
  <c r="AG96" i="6" s="1"/>
  <c r="H96" i="6"/>
  <c r="AH96" i="6" s="1"/>
  <c r="I96" i="6"/>
  <c r="AI96" i="6" s="1"/>
  <c r="J96" i="6"/>
  <c r="AJ96" i="6" s="1"/>
  <c r="K96" i="6"/>
  <c r="AK96" i="6" s="1"/>
  <c r="L96" i="6"/>
  <c r="AL96" i="6" s="1"/>
  <c r="F97" i="6"/>
  <c r="AF97" i="6" s="1"/>
  <c r="G97" i="6"/>
  <c r="AG97" i="6" s="1"/>
  <c r="H97" i="6"/>
  <c r="AH97" i="6" s="1"/>
  <c r="I97" i="6"/>
  <c r="AI97" i="6" s="1"/>
  <c r="J97" i="6"/>
  <c r="AJ97" i="6" s="1"/>
  <c r="K97" i="6"/>
  <c r="AK97" i="6" s="1"/>
  <c r="L97" i="6"/>
  <c r="AL97" i="6" s="1"/>
  <c r="F98" i="6"/>
  <c r="AF98" i="6" s="1"/>
  <c r="G98" i="6"/>
  <c r="AG98" i="6" s="1"/>
  <c r="H98" i="6"/>
  <c r="AH98" i="6" s="1"/>
  <c r="I98" i="6"/>
  <c r="AI98" i="6" s="1"/>
  <c r="J98" i="6"/>
  <c r="AJ98" i="6" s="1"/>
  <c r="K98" i="6"/>
  <c r="AK98" i="6" s="1"/>
  <c r="L98" i="6"/>
  <c r="AL98" i="6" s="1"/>
  <c r="F99" i="6"/>
  <c r="AF99" i="6" s="1"/>
  <c r="G99" i="6"/>
  <c r="AG99" i="6" s="1"/>
  <c r="H99" i="6"/>
  <c r="AH99" i="6" s="1"/>
  <c r="I99" i="6"/>
  <c r="AI99" i="6" s="1"/>
  <c r="J99" i="6"/>
  <c r="AJ99" i="6" s="1"/>
  <c r="K99" i="6"/>
  <c r="AK99" i="6" s="1"/>
  <c r="L99" i="6"/>
  <c r="AL99" i="6" s="1"/>
  <c r="F100" i="6"/>
  <c r="AF100" i="6" s="1"/>
  <c r="G100" i="6"/>
  <c r="AG100" i="6" s="1"/>
  <c r="H100" i="6"/>
  <c r="AH100" i="6" s="1"/>
  <c r="I100" i="6"/>
  <c r="AI100" i="6" s="1"/>
  <c r="J100" i="6"/>
  <c r="AJ100" i="6" s="1"/>
  <c r="K100" i="6"/>
  <c r="AK100" i="6" s="1"/>
  <c r="L100" i="6"/>
  <c r="AL100" i="6" s="1"/>
  <c r="F101" i="6"/>
  <c r="AF101" i="6" s="1"/>
  <c r="G101" i="6"/>
  <c r="AG101" i="6" s="1"/>
  <c r="H101" i="6"/>
  <c r="AH101" i="6" s="1"/>
  <c r="I101" i="6"/>
  <c r="AI101" i="6" s="1"/>
  <c r="J101" i="6"/>
  <c r="AJ101" i="6" s="1"/>
  <c r="K101" i="6"/>
  <c r="AK101" i="6" s="1"/>
  <c r="L101" i="6"/>
  <c r="AL101" i="6" s="1"/>
  <c r="F102" i="6"/>
  <c r="AF102" i="6" s="1"/>
  <c r="G102" i="6"/>
  <c r="AG102" i="6" s="1"/>
  <c r="H102" i="6"/>
  <c r="AH102" i="6" s="1"/>
  <c r="I102" i="6"/>
  <c r="AI102" i="6" s="1"/>
  <c r="J102" i="6"/>
  <c r="AJ102" i="6" s="1"/>
  <c r="K102" i="6"/>
  <c r="AK102" i="6" s="1"/>
  <c r="L102" i="6"/>
  <c r="AL102" i="6" s="1"/>
  <c r="F103" i="6"/>
  <c r="AF103" i="6" s="1"/>
  <c r="G103" i="6"/>
  <c r="AG103" i="6" s="1"/>
  <c r="H103" i="6"/>
  <c r="AH103" i="6" s="1"/>
  <c r="I103" i="6"/>
  <c r="AI103" i="6" s="1"/>
  <c r="J103" i="6"/>
  <c r="AJ103" i="6" s="1"/>
  <c r="K103" i="6"/>
  <c r="AK103" i="6" s="1"/>
  <c r="L103" i="6"/>
  <c r="AL103" i="6" s="1"/>
  <c r="F104" i="6"/>
  <c r="AF104" i="6" s="1"/>
  <c r="G104" i="6"/>
  <c r="AG104" i="6" s="1"/>
  <c r="H104" i="6"/>
  <c r="AH104" i="6" s="1"/>
  <c r="I104" i="6"/>
  <c r="AI104" i="6" s="1"/>
  <c r="J104" i="6"/>
  <c r="AJ104" i="6" s="1"/>
  <c r="K104" i="6"/>
  <c r="AK104" i="6" s="1"/>
  <c r="L104" i="6"/>
  <c r="AL104" i="6" s="1"/>
  <c r="F105" i="6"/>
  <c r="AF105" i="6" s="1"/>
  <c r="G105" i="6"/>
  <c r="AG105" i="6" s="1"/>
  <c r="H105" i="6"/>
  <c r="AH105" i="6" s="1"/>
  <c r="I105" i="6"/>
  <c r="AI105" i="6" s="1"/>
  <c r="J105" i="6"/>
  <c r="AJ105" i="6" s="1"/>
  <c r="K105" i="6"/>
  <c r="AK105" i="6" s="1"/>
  <c r="L105" i="6"/>
  <c r="AL105" i="6" s="1"/>
  <c r="F106" i="6"/>
  <c r="AF106" i="6" s="1"/>
  <c r="G106" i="6"/>
  <c r="AG106" i="6" s="1"/>
  <c r="H106" i="6"/>
  <c r="AH106" i="6" s="1"/>
  <c r="I106" i="6"/>
  <c r="AI106" i="6" s="1"/>
  <c r="J106" i="6"/>
  <c r="AJ106" i="6" s="1"/>
  <c r="K106" i="6"/>
  <c r="AK106" i="6" s="1"/>
  <c r="L106" i="6"/>
  <c r="AL106" i="6" s="1"/>
  <c r="F107" i="6"/>
  <c r="AF107" i="6" s="1"/>
  <c r="G107" i="6"/>
  <c r="AG107" i="6" s="1"/>
  <c r="H107" i="6"/>
  <c r="AH107" i="6" s="1"/>
  <c r="I107" i="6"/>
  <c r="AI107" i="6" s="1"/>
  <c r="J107" i="6"/>
  <c r="AJ107" i="6" s="1"/>
  <c r="K107" i="6"/>
  <c r="AK107" i="6" s="1"/>
  <c r="L107" i="6"/>
  <c r="AL107" i="6" s="1"/>
  <c r="F108" i="6"/>
  <c r="AF108" i="6" s="1"/>
  <c r="G108" i="6"/>
  <c r="AG108" i="6" s="1"/>
  <c r="H108" i="6"/>
  <c r="AH108" i="6" s="1"/>
  <c r="I108" i="6"/>
  <c r="AI108" i="6" s="1"/>
  <c r="J108" i="6"/>
  <c r="AJ108" i="6" s="1"/>
  <c r="K108" i="6"/>
  <c r="AK108" i="6" s="1"/>
  <c r="L108" i="6"/>
  <c r="AL108" i="6" s="1"/>
  <c r="F109" i="6"/>
  <c r="AF109" i="6" s="1"/>
  <c r="G109" i="6"/>
  <c r="AG109" i="6" s="1"/>
  <c r="H109" i="6"/>
  <c r="AH109" i="6" s="1"/>
  <c r="I109" i="6"/>
  <c r="AI109" i="6" s="1"/>
  <c r="J109" i="6"/>
  <c r="AJ109" i="6" s="1"/>
  <c r="K109" i="6"/>
  <c r="AK109" i="6" s="1"/>
  <c r="L109" i="6"/>
  <c r="AL109" i="6" s="1"/>
  <c r="F110" i="6"/>
  <c r="AF110" i="6" s="1"/>
  <c r="G110" i="6"/>
  <c r="AG110" i="6" s="1"/>
  <c r="H110" i="6"/>
  <c r="AH110" i="6" s="1"/>
  <c r="I110" i="6"/>
  <c r="AI110" i="6" s="1"/>
  <c r="J110" i="6"/>
  <c r="AJ110" i="6" s="1"/>
  <c r="K110" i="6"/>
  <c r="AK110" i="6" s="1"/>
  <c r="L110" i="6"/>
  <c r="AL110" i="6" s="1"/>
  <c r="F111" i="6"/>
  <c r="AF111" i="6" s="1"/>
  <c r="G111" i="6"/>
  <c r="AG111" i="6" s="1"/>
  <c r="H111" i="6"/>
  <c r="AH111" i="6" s="1"/>
  <c r="I111" i="6"/>
  <c r="AI111" i="6" s="1"/>
  <c r="J111" i="6"/>
  <c r="AJ111" i="6" s="1"/>
  <c r="K111" i="6"/>
  <c r="AK111" i="6" s="1"/>
  <c r="L111" i="6"/>
  <c r="AL111" i="6" s="1"/>
  <c r="F112" i="6"/>
  <c r="AF112" i="6" s="1"/>
  <c r="G112" i="6"/>
  <c r="AG112" i="6" s="1"/>
  <c r="H112" i="6"/>
  <c r="AH112" i="6" s="1"/>
  <c r="I112" i="6"/>
  <c r="AI112" i="6" s="1"/>
  <c r="J112" i="6"/>
  <c r="AJ112" i="6" s="1"/>
  <c r="K112" i="6"/>
  <c r="AK112" i="6" s="1"/>
  <c r="L112" i="6"/>
  <c r="AL112" i="6" s="1"/>
  <c r="F113" i="6"/>
  <c r="AF113" i="6" s="1"/>
  <c r="G113" i="6"/>
  <c r="AG113" i="6" s="1"/>
  <c r="H113" i="6"/>
  <c r="AH113" i="6" s="1"/>
  <c r="I113" i="6"/>
  <c r="AI113" i="6" s="1"/>
  <c r="J113" i="6"/>
  <c r="AJ113" i="6" s="1"/>
  <c r="K113" i="6"/>
  <c r="AK113" i="6" s="1"/>
  <c r="L113" i="6"/>
  <c r="AL113" i="6" s="1"/>
  <c r="F114" i="6"/>
  <c r="AF114" i="6" s="1"/>
  <c r="G114" i="6"/>
  <c r="AG114" i="6" s="1"/>
  <c r="H114" i="6"/>
  <c r="AH114" i="6" s="1"/>
  <c r="I114" i="6"/>
  <c r="AI114" i="6" s="1"/>
  <c r="J114" i="6"/>
  <c r="AJ114" i="6" s="1"/>
  <c r="K114" i="6"/>
  <c r="AK114" i="6" s="1"/>
  <c r="L114" i="6"/>
  <c r="AL114" i="6" s="1"/>
  <c r="F115" i="6"/>
  <c r="AF115" i="6" s="1"/>
  <c r="G115" i="6"/>
  <c r="AG115" i="6" s="1"/>
  <c r="H115" i="6"/>
  <c r="AH115" i="6" s="1"/>
  <c r="I115" i="6"/>
  <c r="AI115" i="6" s="1"/>
  <c r="J115" i="6"/>
  <c r="AJ115" i="6" s="1"/>
  <c r="K115" i="6"/>
  <c r="AK115" i="6" s="1"/>
  <c r="L115" i="6"/>
  <c r="AL115" i="6" s="1"/>
  <c r="F116" i="6"/>
  <c r="AF116" i="6" s="1"/>
  <c r="G116" i="6"/>
  <c r="AG116" i="6" s="1"/>
  <c r="H116" i="6"/>
  <c r="AH116" i="6" s="1"/>
  <c r="I116" i="6"/>
  <c r="AI116" i="6" s="1"/>
  <c r="J116" i="6"/>
  <c r="AJ116" i="6" s="1"/>
  <c r="K116" i="6"/>
  <c r="AK116" i="6" s="1"/>
  <c r="L116" i="6"/>
  <c r="AL116" i="6" s="1"/>
  <c r="F117" i="6"/>
  <c r="AF117" i="6" s="1"/>
  <c r="G117" i="6"/>
  <c r="AG117" i="6" s="1"/>
  <c r="H117" i="6"/>
  <c r="AH117" i="6" s="1"/>
  <c r="I117" i="6"/>
  <c r="AI117" i="6" s="1"/>
  <c r="J117" i="6"/>
  <c r="AJ117" i="6" s="1"/>
  <c r="K117" i="6"/>
  <c r="AK117" i="6" s="1"/>
  <c r="L117" i="6"/>
  <c r="AL117" i="6" s="1"/>
  <c r="F118" i="6"/>
  <c r="AF118" i="6" s="1"/>
  <c r="G118" i="6"/>
  <c r="AG118" i="6" s="1"/>
  <c r="H118" i="6"/>
  <c r="AH118" i="6" s="1"/>
  <c r="I118" i="6"/>
  <c r="AI118" i="6" s="1"/>
  <c r="J118" i="6"/>
  <c r="AJ118" i="6" s="1"/>
  <c r="K118" i="6"/>
  <c r="AK118" i="6" s="1"/>
  <c r="L118" i="6"/>
  <c r="AL118" i="6" s="1"/>
  <c r="F119" i="6"/>
  <c r="AF119" i="6" s="1"/>
  <c r="G119" i="6"/>
  <c r="AG119" i="6" s="1"/>
  <c r="H119" i="6"/>
  <c r="AH119" i="6" s="1"/>
  <c r="I119" i="6"/>
  <c r="AI119" i="6" s="1"/>
  <c r="J119" i="6"/>
  <c r="AJ119" i="6" s="1"/>
  <c r="K119" i="6"/>
  <c r="AK119" i="6" s="1"/>
  <c r="L119" i="6"/>
  <c r="AL119" i="6" s="1"/>
  <c r="F120" i="6"/>
  <c r="AF120" i="6" s="1"/>
  <c r="G120" i="6"/>
  <c r="AG120" i="6" s="1"/>
  <c r="H120" i="6"/>
  <c r="AH120" i="6" s="1"/>
  <c r="I120" i="6"/>
  <c r="AI120" i="6" s="1"/>
  <c r="J120" i="6"/>
  <c r="AJ120" i="6" s="1"/>
  <c r="K120" i="6"/>
  <c r="AK120" i="6" s="1"/>
  <c r="L120" i="6"/>
  <c r="AL120" i="6" s="1"/>
  <c r="F121" i="6"/>
  <c r="AF121" i="6" s="1"/>
  <c r="G121" i="6"/>
  <c r="AG121" i="6" s="1"/>
  <c r="H121" i="6"/>
  <c r="AH121" i="6" s="1"/>
  <c r="I121" i="6"/>
  <c r="AI121" i="6" s="1"/>
  <c r="J121" i="6"/>
  <c r="AJ121" i="6" s="1"/>
  <c r="K121" i="6"/>
  <c r="AK121" i="6" s="1"/>
  <c r="L121" i="6"/>
  <c r="AL121" i="6" s="1"/>
  <c r="F122" i="6"/>
  <c r="AF122" i="6" s="1"/>
  <c r="G122" i="6"/>
  <c r="AG122" i="6" s="1"/>
  <c r="H122" i="6"/>
  <c r="AH122" i="6" s="1"/>
  <c r="I122" i="6"/>
  <c r="AI122" i="6" s="1"/>
  <c r="J122" i="6"/>
  <c r="AJ122" i="6" s="1"/>
  <c r="K122" i="6"/>
  <c r="AK122" i="6" s="1"/>
  <c r="L122" i="6"/>
  <c r="AL122" i="6" s="1"/>
  <c r="F123" i="6"/>
  <c r="AF123" i="6" s="1"/>
  <c r="G123" i="6"/>
  <c r="AG123" i="6" s="1"/>
  <c r="H123" i="6"/>
  <c r="AH123" i="6" s="1"/>
  <c r="I123" i="6"/>
  <c r="AI123" i="6" s="1"/>
  <c r="J123" i="6"/>
  <c r="AJ123" i="6" s="1"/>
  <c r="K123" i="6"/>
  <c r="AK123" i="6" s="1"/>
  <c r="L123" i="6"/>
  <c r="AL123" i="6" s="1"/>
  <c r="F124" i="6"/>
  <c r="AF124" i="6" s="1"/>
  <c r="G124" i="6"/>
  <c r="AG124" i="6" s="1"/>
  <c r="H124" i="6"/>
  <c r="AH124" i="6" s="1"/>
  <c r="I124" i="6"/>
  <c r="AI124" i="6" s="1"/>
  <c r="J124" i="6"/>
  <c r="AJ124" i="6" s="1"/>
  <c r="K124" i="6"/>
  <c r="AK124" i="6" s="1"/>
  <c r="L124" i="6"/>
  <c r="AL124" i="6" s="1"/>
  <c r="F125" i="6"/>
  <c r="AF125" i="6" s="1"/>
  <c r="G125" i="6"/>
  <c r="AG125" i="6" s="1"/>
  <c r="H125" i="6"/>
  <c r="AH125" i="6" s="1"/>
  <c r="I125" i="6"/>
  <c r="AI125" i="6" s="1"/>
  <c r="J125" i="6"/>
  <c r="AJ125" i="6" s="1"/>
  <c r="K125" i="6"/>
  <c r="AK125" i="6" s="1"/>
  <c r="L125" i="6"/>
  <c r="AL125" i="6" s="1"/>
  <c r="F126" i="6"/>
  <c r="AF126" i="6" s="1"/>
  <c r="G126" i="6"/>
  <c r="AG126" i="6" s="1"/>
  <c r="H126" i="6"/>
  <c r="AH126" i="6" s="1"/>
  <c r="I126" i="6"/>
  <c r="AI126" i="6" s="1"/>
  <c r="J126" i="6"/>
  <c r="AJ126" i="6" s="1"/>
  <c r="K126" i="6"/>
  <c r="AK126" i="6" s="1"/>
  <c r="L126" i="6"/>
  <c r="AL126" i="6" s="1"/>
  <c r="F127" i="6"/>
  <c r="AF127" i="6" s="1"/>
  <c r="G127" i="6"/>
  <c r="AG127" i="6" s="1"/>
  <c r="H127" i="6"/>
  <c r="AH127" i="6" s="1"/>
  <c r="I127" i="6"/>
  <c r="AI127" i="6" s="1"/>
  <c r="J127" i="6"/>
  <c r="AJ127" i="6" s="1"/>
  <c r="K127" i="6"/>
  <c r="AK127" i="6" s="1"/>
  <c r="L127" i="6"/>
  <c r="AL127" i="6" s="1"/>
  <c r="F128" i="6"/>
  <c r="AF128" i="6" s="1"/>
  <c r="G128" i="6"/>
  <c r="AG128" i="6" s="1"/>
  <c r="H128" i="6"/>
  <c r="AH128" i="6" s="1"/>
  <c r="I128" i="6"/>
  <c r="AI128" i="6" s="1"/>
  <c r="J128" i="6"/>
  <c r="AJ128" i="6" s="1"/>
  <c r="K128" i="6"/>
  <c r="AK128" i="6" s="1"/>
  <c r="L128" i="6"/>
  <c r="AL128" i="6" s="1"/>
  <c r="F129" i="6"/>
  <c r="AF129" i="6" s="1"/>
  <c r="G129" i="6"/>
  <c r="AG129" i="6" s="1"/>
  <c r="H129" i="6"/>
  <c r="AH129" i="6" s="1"/>
  <c r="I129" i="6"/>
  <c r="AI129" i="6" s="1"/>
  <c r="J129" i="6"/>
  <c r="AJ129" i="6" s="1"/>
  <c r="K129" i="6"/>
  <c r="AK129" i="6" s="1"/>
  <c r="L129" i="6"/>
  <c r="AL129" i="6" s="1"/>
  <c r="F130" i="6"/>
  <c r="AF130" i="6" s="1"/>
  <c r="G130" i="6"/>
  <c r="AG130" i="6" s="1"/>
  <c r="H130" i="6"/>
  <c r="AH130" i="6" s="1"/>
  <c r="I130" i="6"/>
  <c r="AI130" i="6" s="1"/>
  <c r="J130" i="6"/>
  <c r="AJ130" i="6" s="1"/>
  <c r="K130" i="6"/>
  <c r="AK130" i="6" s="1"/>
  <c r="L130" i="6"/>
  <c r="AL130" i="6" s="1"/>
  <c r="F131" i="6"/>
  <c r="AF131" i="6" s="1"/>
  <c r="G131" i="6"/>
  <c r="AG131" i="6" s="1"/>
  <c r="H131" i="6"/>
  <c r="AH131" i="6" s="1"/>
  <c r="I131" i="6"/>
  <c r="AI131" i="6" s="1"/>
  <c r="J131" i="6"/>
  <c r="AJ131" i="6" s="1"/>
  <c r="K131" i="6"/>
  <c r="AK131" i="6" s="1"/>
  <c r="L131" i="6"/>
  <c r="AL131" i="6" s="1"/>
  <c r="F132" i="6"/>
  <c r="AF132" i="6" s="1"/>
  <c r="G132" i="6"/>
  <c r="AG132" i="6" s="1"/>
  <c r="H132" i="6"/>
  <c r="AH132" i="6" s="1"/>
  <c r="I132" i="6"/>
  <c r="AI132" i="6" s="1"/>
  <c r="J132" i="6"/>
  <c r="AJ132" i="6" s="1"/>
  <c r="K132" i="6"/>
  <c r="AK132" i="6" s="1"/>
  <c r="L132" i="6"/>
  <c r="AL132" i="6" s="1"/>
  <c r="F133" i="6"/>
  <c r="AF133" i="6" s="1"/>
  <c r="G133" i="6"/>
  <c r="AG133" i="6" s="1"/>
  <c r="H133" i="6"/>
  <c r="AH133" i="6" s="1"/>
  <c r="I133" i="6"/>
  <c r="AI133" i="6" s="1"/>
  <c r="J133" i="6"/>
  <c r="AJ133" i="6" s="1"/>
  <c r="K133" i="6"/>
  <c r="AK133" i="6" s="1"/>
  <c r="L133" i="6"/>
  <c r="AL133" i="6" s="1"/>
  <c r="F134" i="6"/>
  <c r="AF134" i="6" s="1"/>
  <c r="G134" i="6"/>
  <c r="AG134" i="6" s="1"/>
  <c r="H134" i="6"/>
  <c r="AH134" i="6" s="1"/>
  <c r="I134" i="6"/>
  <c r="AI134" i="6" s="1"/>
  <c r="J134" i="6"/>
  <c r="AJ134" i="6" s="1"/>
  <c r="K134" i="6"/>
  <c r="AK134" i="6" s="1"/>
  <c r="L134" i="6"/>
  <c r="AL134" i="6" s="1"/>
  <c r="F135" i="6"/>
  <c r="AF135" i="6" s="1"/>
  <c r="G135" i="6"/>
  <c r="AG135" i="6" s="1"/>
  <c r="H135" i="6"/>
  <c r="AH135" i="6" s="1"/>
  <c r="I135" i="6"/>
  <c r="AI135" i="6" s="1"/>
  <c r="J135" i="6"/>
  <c r="AJ135" i="6" s="1"/>
  <c r="K135" i="6"/>
  <c r="AK135" i="6" s="1"/>
  <c r="L135" i="6"/>
  <c r="AL135" i="6" s="1"/>
  <c r="F136" i="6"/>
  <c r="AF136" i="6" s="1"/>
  <c r="G136" i="6"/>
  <c r="AG136" i="6" s="1"/>
  <c r="H136" i="6"/>
  <c r="AH136" i="6" s="1"/>
  <c r="I136" i="6"/>
  <c r="AI136" i="6" s="1"/>
  <c r="J136" i="6"/>
  <c r="AJ136" i="6" s="1"/>
  <c r="K136" i="6"/>
  <c r="AK136" i="6" s="1"/>
  <c r="L136" i="6"/>
  <c r="AL136" i="6" s="1"/>
  <c r="F137" i="6"/>
  <c r="AF137" i="6" s="1"/>
  <c r="G137" i="6"/>
  <c r="AG137" i="6" s="1"/>
  <c r="H137" i="6"/>
  <c r="AH137" i="6" s="1"/>
  <c r="I137" i="6"/>
  <c r="AI137" i="6" s="1"/>
  <c r="J137" i="6"/>
  <c r="AJ137" i="6" s="1"/>
  <c r="K137" i="6"/>
  <c r="AK137" i="6" s="1"/>
  <c r="L137" i="6"/>
  <c r="AL137" i="6" s="1"/>
  <c r="F138" i="6"/>
  <c r="AF138" i="6" s="1"/>
  <c r="G138" i="6"/>
  <c r="AG138" i="6" s="1"/>
  <c r="H138" i="6"/>
  <c r="AH138" i="6" s="1"/>
  <c r="I138" i="6"/>
  <c r="AI138" i="6" s="1"/>
  <c r="J138" i="6"/>
  <c r="AJ138" i="6" s="1"/>
  <c r="K138" i="6"/>
  <c r="AK138" i="6" s="1"/>
  <c r="L138" i="6"/>
  <c r="AL138" i="6" s="1"/>
  <c r="F139" i="6"/>
  <c r="AF139" i="6" s="1"/>
  <c r="G139" i="6"/>
  <c r="AG139" i="6" s="1"/>
  <c r="H139" i="6"/>
  <c r="AH139" i="6" s="1"/>
  <c r="I139" i="6"/>
  <c r="AI139" i="6" s="1"/>
  <c r="J139" i="6"/>
  <c r="AJ139" i="6" s="1"/>
  <c r="K139" i="6"/>
  <c r="AK139" i="6" s="1"/>
  <c r="L139" i="6"/>
  <c r="AL139" i="6" s="1"/>
  <c r="F140" i="6"/>
  <c r="AF140" i="6" s="1"/>
  <c r="G140" i="6"/>
  <c r="AG140" i="6" s="1"/>
  <c r="H140" i="6"/>
  <c r="AH140" i="6" s="1"/>
  <c r="I140" i="6"/>
  <c r="AI140" i="6" s="1"/>
  <c r="J140" i="6"/>
  <c r="AJ140" i="6" s="1"/>
  <c r="K140" i="6"/>
  <c r="AK140" i="6" s="1"/>
  <c r="L140" i="6"/>
  <c r="AL140" i="6" s="1"/>
  <c r="F141" i="6"/>
  <c r="AF141" i="6" s="1"/>
  <c r="G141" i="6"/>
  <c r="AG141" i="6" s="1"/>
  <c r="H141" i="6"/>
  <c r="AH141" i="6" s="1"/>
  <c r="I141" i="6"/>
  <c r="AI141" i="6" s="1"/>
  <c r="J141" i="6"/>
  <c r="AJ141" i="6" s="1"/>
  <c r="K141" i="6"/>
  <c r="AK141" i="6" s="1"/>
  <c r="L141" i="6"/>
  <c r="AL141" i="6" s="1"/>
  <c r="F142" i="6"/>
  <c r="AF142" i="6" s="1"/>
  <c r="G142" i="6"/>
  <c r="AG142" i="6" s="1"/>
  <c r="H142" i="6"/>
  <c r="AH142" i="6" s="1"/>
  <c r="I142" i="6"/>
  <c r="AI142" i="6" s="1"/>
  <c r="J142" i="6"/>
  <c r="AJ142" i="6" s="1"/>
  <c r="K142" i="6"/>
  <c r="AK142" i="6" s="1"/>
  <c r="L142" i="6"/>
  <c r="AL142" i="6" s="1"/>
  <c r="F143" i="6"/>
  <c r="AF143" i="6" s="1"/>
  <c r="G143" i="6"/>
  <c r="AG143" i="6" s="1"/>
  <c r="H143" i="6"/>
  <c r="AH143" i="6" s="1"/>
  <c r="I143" i="6"/>
  <c r="AI143" i="6" s="1"/>
  <c r="J143" i="6"/>
  <c r="AJ143" i="6" s="1"/>
  <c r="K143" i="6"/>
  <c r="AK143" i="6" s="1"/>
  <c r="L143" i="6"/>
  <c r="AL143" i="6" s="1"/>
  <c r="F144" i="6"/>
  <c r="AF144" i="6" s="1"/>
  <c r="G144" i="6"/>
  <c r="AG144" i="6" s="1"/>
  <c r="H144" i="6"/>
  <c r="AH144" i="6" s="1"/>
  <c r="I144" i="6"/>
  <c r="AI144" i="6" s="1"/>
  <c r="J144" i="6"/>
  <c r="AJ144" i="6" s="1"/>
  <c r="K144" i="6"/>
  <c r="AK144" i="6" s="1"/>
  <c r="L144" i="6"/>
  <c r="AL144" i="6" s="1"/>
  <c r="F145" i="6"/>
  <c r="AF145" i="6" s="1"/>
  <c r="G145" i="6"/>
  <c r="AG145" i="6" s="1"/>
  <c r="H145" i="6"/>
  <c r="AH145" i="6" s="1"/>
  <c r="I145" i="6"/>
  <c r="AI145" i="6" s="1"/>
  <c r="J145" i="6"/>
  <c r="AJ145" i="6" s="1"/>
  <c r="K145" i="6"/>
  <c r="AK145" i="6" s="1"/>
  <c r="L145" i="6"/>
  <c r="AL145" i="6" s="1"/>
  <c r="F146" i="6"/>
  <c r="AF146" i="6" s="1"/>
  <c r="G146" i="6"/>
  <c r="AG146" i="6" s="1"/>
  <c r="H146" i="6"/>
  <c r="AH146" i="6" s="1"/>
  <c r="I146" i="6"/>
  <c r="AI146" i="6" s="1"/>
  <c r="J146" i="6"/>
  <c r="AJ146" i="6" s="1"/>
  <c r="K146" i="6"/>
  <c r="AK146" i="6" s="1"/>
  <c r="L146" i="6"/>
  <c r="AL146" i="6" s="1"/>
  <c r="F147" i="6"/>
  <c r="AF147" i="6" s="1"/>
  <c r="G147" i="6"/>
  <c r="AG147" i="6" s="1"/>
  <c r="H147" i="6"/>
  <c r="AH147" i="6" s="1"/>
  <c r="I147" i="6"/>
  <c r="AI147" i="6" s="1"/>
  <c r="J147" i="6"/>
  <c r="AJ147" i="6" s="1"/>
  <c r="K147" i="6"/>
  <c r="AK147" i="6" s="1"/>
  <c r="L147" i="6"/>
  <c r="AL147" i="6" s="1"/>
  <c r="F148" i="6"/>
  <c r="AF148" i="6" s="1"/>
  <c r="G148" i="6"/>
  <c r="AG148" i="6" s="1"/>
  <c r="H148" i="6"/>
  <c r="AH148" i="6" s="1"/>
  <c r="I148" i="6"/>
  <c r="AI148" i="6" s="1"/>
  <c r="J148" i="6"/>
  <c r="AJ148" i="6" s="1"/>
  <c r="K148" i="6"/>
  <c r="AK148" i="6" s="1"/>
  <c r="L148" i="6"/>
  <c r="AL148" i="6" s="1"/>
  <c r="F149" i="6"/>
  <c r="AF149" i="6" s="1"/>
  <c r="G149" i="6"/>
  <c r="AG149" i="6" s="1"/>
  <c r="H149" i="6"/>
  <c r="AH149" i="6" s="1"/>
  <c r="I149" i="6"/>
  <c r="AI149" i="6" s="1"/>
  <c r="J149" i="6"/>
  <c r="AJ149" i="6" s="1"/>
  <c r="K149" i="6"/>
  <c r="AK149" i="6" s="1"/>
  <c r="L149" i="6"/>
  <c r="AL149" i="6" s="1"/>
  <c r="F150" i="6"/>
  <c r="AF150" i="6" s="1"/>
  <c r="G150" i="6"/>
  <c r="AG150" i="6" s="1"/>
  <c r="H150" i="6"/>
  <c r="AH150" i="6" s="1"/>
  <c r="I150" i="6"/>
  <c r="AI150" i="6" s="1"/>
  <c r="J150" i="6"/>
  <c r="AJ150" i="6" s="1"/>
  <c r="K150" i="6"/>
  <c r="AK150" i="6" s="1"/>
  <c r="L150" i="6"/>
  <c r="AL150" i="6" s="1"/>
  <c r="F151" i="6"/>
  <c r="AF151" i="6" s="1"/>
  <c r="G151" i="6"/>
  <c r="AG151" i="6" s="1"/>
  <c r="H151" i="6"/>
  <c r="AH151" i="6" s="1"/>
  <c r="I151" i="6"/>
  <c r="AI151" i="6" s="1"/>
  <c r="J151" i="6"/>
  <c r="AJ151" i="6" s="1"/>
  <c r="K151" i="6"/>
  <c r="AK151" i="6" s="1"/>
  <c r="L151" i="6"/>
  <c r="AL151" i="6" s="1"/>
  <c r="F152" i="6"/>
  <c r="AF152" i="6" s="1"/>
  <c r="G152" i="6"/>
  <c r="AG152" i="6" s="1"/>
  <c r="H152" i="6"/>
  <c r="AH152" i="6" s="1"/>
  <c r="I152" i="6"/>
  <c r="AI152" i="6" s="1"/>
  <c r="J152" i="6"/>
  <c r="AJ152" i="6" s="1"/>
  <c r="K152" i="6"/>
  <c r="AK152" i="6" s="1"/>
  <c r="L152" i="6"/>
  <c r="AL152" i="6" s="1"/>
  <c r="F153" i="6"/>
  <c r="AF153" i="6" s="1"/>
  <c r="G153" i="6"/>
  <c r="AG153" i="6" s="1"/>
  <c r="H153" i="6"/>
  <c r="AH153" i="6" s="1"/>
  <c r="I153" i="6"/>
  <c r="AI153" i="6" s="1"/>
  <c r="J153" i="6"/>
  <c r="AJ153" i="6" s="1"/>
  <c r="K153" i="6"/>
  <c r="AK153" i="6" s="1"/>
  <c r="L153" i="6"/>
  <c r="AL153" i="6" s="1"/>
  <c r="F154" i="6"/>
  <c r="AF154" i="6" s="1"/>
  <c r="G154" i="6"/>
  <c r="AG154" i="6" s="1"/>
  <c r="H154" i="6"/>
  <c r="AH154" i="6" s="1"/>
  <c r="I154" i="6"/>
  <c r="AI154" i="6" s="1"/>
  <c r="J154" i="6"/>
  <c r="AJ154" i="6" s="1"/>
  <c r="K154" i="6"/>
  <c r="AK154" i="6" s="1"/>
  <c r="L154" i="6"/>
  <c r="AL154" i="6" s="1"/>
  <c r="F155" i="6"/>
  <c r="AF155" i="6" s="1"/>
  <c r="G155" i="6"/>
  <c r="AG155" i="6" s="1"/>
  <c r="H155" i="6"/>
  <c r="AH155" i="6" s="1"/>
  <c r="I155" i="6"/>
  <c r="AI155" i="6" s="1"/>
  <c r="J155" i="6"/>
  <c r="AJ155" i="6" s="1"/>
  <c r="K155" i="6"/>
  <c r="AK155" i="6" s="1"/>
  <c r="L155" i="6"/>
  <c r="AL155" i="6" s="1"/>
  <c r="F156" i="6"/>
  <c r="AF156" i="6" s="1"/>
  <c r="G156" i="6"/>
  <c r="AG156" i="6" s="1"/>
  <c r="H156" i="6"/>
  <c r="AH156" i="6" s="1"/>
  <c r="I156" i="6"/>
  <c r="AI156" i="6" s="1"/>
  <c r="J156" i="6"/>
  <c r="AJ156" i="6" s="1"/>
  <c r="K156" i="6"/>
  <c r="AK156" i="6" s="1"/>
  <c r="L156" i="6"/>
  <c r="AL156" i="6" s="1"/>
  <c r="F157" i="6"/>
  <c r="AF157" i="6" s="1"/>
  <c r="G157" i="6"/>
  <c r="AG157" i="6" s="1"/>
  <c r="H157" i="6"/>
  <c r="AH157" i="6" s="1"/>
  <c r="I157" i="6"/>
  <c r="AI157" i="6" s="1"/>
  <c r="J157" i="6"/>
  <c r="AJ157" i="6" s="1"/>
  <c r="K157" i="6"/>
  <c r="AK157" i="6" s="1"/>
  <c r="L157" i="6"/>
  <c r="AL157" i="6" s="1"/>
  <c r="F158" i="6"/>
  <c r="AF158" i="6" s="1"/>
  <c r="G158" i="6"/>
  <c r="AG158" i="6" s="1"/>
  <c r="H158" i="6"/>
  <c r="AH158" i="6" s="1"/>
  <c r="I158" i="6"/>
  <c r="AI158" i="6" s="1"/>
  <c r="J158" i="6"/>
  <c r="AJ158" i="6" s="1"/>
  <c r="K158" i="6"/>
  <c r="AK158" i="6" s="1"/>
  <c r="L158" i="6"/>
  <c r="AL158" i="6" s="1"/>
  <c r="F159" i="6"/>
  <c r="AF159" i="6" s="1"/>
  <c r="G159" i="6"/>
  <c r="AG159" i="6" s="1"/>
  <c r="H159" i="6"/>
  <c r="AH159" i="6" s="1"/>
  <c r="I159" i="6"/>
  <c r="AI159" i="6" s="1"/>
  <c r="J159" i="6"/>
  <c r="AJ159" i="6" s="1"/>
  <c r="K159" i="6"/>
  <c r="AK159" i="6" s="1"/>
  <c r="L159" i="6"/>
  <c r="AL159" i="6" s="1"/>
  <c r="F160" i="6"/>
  <c r="AF160" i="6" s="1"/>
  <c r="G160" i="6"/>
  <c r="AG160" i="6" s="1"/>
  <c r="H160" i="6"/>
  <c r="AH160" i="6" s="1"/>
  <c r="I160" i="6"/>
  <c r="AI160" i="6" s="1"/>
  <c r="J160" i="6"/>
  <c r="AJ160" i="6" s="1"/>
  <c r="K160" i="6"/>
  <c r="AK160" i="6" s="1"/>
  <c r="L160" i="6"/>
  <c r="AL160" i="6" s="1"/>
  <c r="F161" i="6"/>
  <c r="AF161" i="6" s="1"/>
  <c r="G161" i="6"/>
  <c r="AG161" i="6" s="1"/>
  <c r="H161" i="6"/>
  <c r="AH161" i="6" s="1"/>
  <c r="I161" i="6"/>
  <c r="AI161" i="6" s="1"/>
  <c r="J161" i="6"/>
  <c r="AJ161" i="6" s="1"/>
  <c r="K161" i="6"/>
  <c r="AK161" i="6" s="1"/>
  <c r="L161" i="6"/>
  <c r="AL161" i="6" s="1"/>
  <c r="F162" i="6"/>
  <c r="AF162" i="6" s="1"/>
  <c r="G162" i="6"/>
  <c r="AG162" i="6" s="1"/>
  <c r="H162" i="6"/>
  <c r="AH162" i="6" s="1"/>
  <c r="I162" i="6"/>
  <c r="AI162" i="6" s="1"/>
  <c r="J162" i="6"/>
  <c r="AJ162" i="6" s="1"/>
  <c r="K162" i="6"/>
  <c r="AK162" i="6" s="1"/>
  <c r="L162" i="6"/>
  <c r="AL162" i="6" s="1"/>
  <c r="F163" i="6"/>
  <c r="AF163" i="6" s="1"/>
  <c r="G163" i="6"/>
  <c r="AG163" i="6" s="1"/>
  <c r="H163" i="6"/>
  <c r="AH163" i="6" s="1"/>
  <c r="I163" i="6"/>
  <c r="AI163" i="6" s="1"/>
  <c r="J163" i="6"/>
  <c r="AJ163" i="6" s="1"/>
  <c r="K163" i="6"/>
  <c r="AK163" i="6" s="1"/>
  <c r="L163" i="6"/>
  <c r="AL163" i="6" s="1"/>
  <c r="F164" i="6"/>
  <c r="AF164" i="6" s="1"/>
  <c r="G164" i="6"/>
  <c r="AG164" i="6" s="1"/>
  <c r="H164" i="6"/>
  <c r="AH164" i="6" s="1"/>
  <c r="I164" i="6"/>
  <c r="AI164" i="6" s="1"/>
  <c r="J164" i="6"/>
  <c r="AJ164" i="6" s="1"/>
  <c r="K164" i="6"/>
  <c r="AK164" i="6" s="1"/>
  <c r="L164" i="6"/>
  <c r="AL164" i="6" s="1"/>
  <c r="F165" i="6"/>
  <c r="AF165" i="6" s="1"/>
  <c r="G165" i="6"/>
  <c r="AG165" i="6" s="1"/>
  <c r="H165" i="6"/>
  <c r="AH165" i="6" s="1"/>
  <c r="I165" i="6"/>
  <c r="AI165" i="6" s="1"/>
  <c r="J165" i="6"/>
  <c r="AJ165" i="6" s="1"/>
  <c r="K165" i="6"/>
  <c r="AK165" i="6" s="1"/>
  <c r="L165" i="6"/>
  <c r="AL165" i="6" s="1"/>
  <c r="F166" i="6"/>
  <c r="AF166" i="6" s="1"/>
  <c r="G166" i="6"/>
  <c r="AG166" i="6" s="1"/>
  <c r="H166" i="6"/>
  <c r="AH166" i="6" s="1"/>
  <c r="I166" i="6"/>
  <c r="AI166" i="6" s="1"/>
  <c r="J166" i="6"/>
  <c r="AJ166" i="6" s="1"/>
  <c r="K166" i="6"/>
  <c r="AK166" i="6" s="1"/>
  <c r="L166" i="6"/>
  <c r="AL166" i="6" s="1"/>
  <c r="F167" i="6"/>
  <c r="AF167" i="6" s="1"/>
  <c r="G167" i="6"/>
  <c r="AG167" i="6" s="1"/>
  <c r="H167" i="6"/>
  <c r="AH167" i="6" s="1"/>
  <c r="I167" i="6"/>
  <c r="AI167" i="6" s="1"/>
  <c r="J167" i="6"/>
  <c r="AJ167" i="6" s="1"/>
  <c r="K167" i="6"/>
  <c r="AK167" i="6" s="1"/>
  <c r="L167" i="6"/>
  <c r="AL167" i="6" s="1"/>
  <c r="F168" i="6"/>
  <c r="AF168" i="6" s="1"/>
  <c r="G168" i="6"/>
  <c r="AG168" i="6" s="1"/>
  <c r="H168" i="6"/>
  <c r="AH168" i="6" s="1"/>
  <c r="I168" i="6"/>
  <c r="AI168" i="6" s="1"/>
  <c r="J168" i="6"/>
  <c r="AJ168" i="6" s="1"/>
  <c r="K168" i="6"/>
  <c r="AK168" i="6" s="1"/>
  <c r="L168" i="6"/>
  <c r="AL168" i="6" s="1"/>
  <c r="F169" i="6"/>
  <c r="AF169" i="6" s="1"/>
  <c r="G169" i="6"/>
  <c r="AG169" i="6" s="1"/>
  <c r="H169" i="6"/>
  <c r="AH169" i="6" s="1"/>
  <c r="I169" i="6"/>
  <c r="AI169" i="6" s="1"/>
  <c r="J169" i="6"/>
  <c r="AJ169" i="6" s="1"/>
  <c r="K169" i="6"/>
  <c r="AK169" i="6" s="1"/>
  <c r="L169" i="6"/>
  <c r="AL169" i="6" s="1"/>
  <c r="F170" i="6"/>
  <c r="AF170" i="6" s="1"/>
  <c r="G170" i="6"/>
  <c r="AG170" i="6" s="1"/>
  <c r="H170" i="6"/>
  <c r="AH170" i="6" s="1"/>
  <c r="I170" i="6"/>
  <c r="AI170" i="6" s="1"/>
  <c r="J170" i="6"/>
  <c r="AJ170" i="6" s="1"/>
  <c r="K170" i="6"/>
  <c r="AK170" i="6" s="1"/>
  <c r="L170" i="6"/>
  <c r="AL170" i="6" s="1"/>
  <c r="F171" i="6"/>
  <c r="AF171" i="6" s="1"/>
  <c r="G171" i="6"/>
  <c r="AG171" i="6" s="1"/>
  <c r="H171" i="6"/>
  <c r="AH171" i="6" s="1"/>
  <c r="I171" i="6"/>
  <c r="AI171" i="6" s="1"/>
  <c r="J171" i="6"/>
  <c r="AJ171" i="6" s="1"/>
  <c r="K171" i="6"/>
  <c r="AK171" i="6" s="1"/>
  <c r="L171" i="6"/>
  <c r="AL171" i="6" s="1"/>
  <c r="F172" i="6"/>
  <c r="AF172" i="6" s="1"/>
  <c r="G172" i="6"/>
  <c r="AG172" i="6" s="1"/>
  <c r="H172" i="6"/>
  <c r="AH172" i="6" s="1"/>
  <c r="I172" i="6"/>
  <c r="AI172" i="6" s="1"/>
  <c r="J172" i="6"/>
  <c r="AJ172" i="6" s="1"/>
  <c r="K172" i="6"/>
  <c r="AK172" i="6" s="1"/>
  <c r="L172" i="6"/>
  <c r="AL172" i="6" s="1"/>
  <c r="F173" i="6"/>
  <c r="AF173" i="6" s="1"/>
  <c r="G173" i="6"/>
  <c r="AG173" i="6" s="1"/>
  <c r="H173" i="6"/>
  <c r="AH173" i="6" s="1"/>
  <c r="I173" i="6"/>
  <c r="AI173" i="6" s="1"/>
  <c r="J173" i="6"/>
  <c r="AJ173" i="6" s="1"/>
  <c r="K173" i="6"/>
  <c r="AK173" i="6" s="1"/>
  <c r="L173" i="6"/>
  <c r="AL173" i="6" s="1"/>
  <c r="F174" i="6"/>
  <c r="AF174" i="6" s="1"/>
  <c r="G174" i="6"/>
  <c r="AG174" i="6" s="1"/>
  <c r="H174" i="6"/>
  <c r="AH174" i="6" s="1"/>
  <c r="I174" i="6"/>
  <c r="AI174" i="6" s="1"/>
  <c r="J174" i="6"/>
  <c r="AJ174" i="6" s="1"/>
  <c r="K174" i="6"/>
  <c r="AK174" i="6" s="1"/>
  <c r="L174" i="6"/>
  <c r="AL174" i="6" s="1"/>
  <c r="F175" i="6"/>
  <c r="AF175" i="6" s="1"/>
  <c r="G175" i="6"/>
  <c r="AG175" i="6" s="1"/>
  <c r="H175" i="6"/>
  <c r="AH175" i="6" s="1"/>
  <c r="I175" i="6"/>
  <c r="AI175" i="6" s="1"/>
  <c r="J175" i="6"/>
  <c r="AJ175" i="6" s="1"/>
  <c r="K175" i="6"/>
  <c r="AK175" i="6" s="1"/>
  <c r="L175" i="6"/>
  <c r="AL175" i="6" s="1"/>
  <c r="F176" i="6"/>
  <c r="AF176" i="6" s="1"/>
  <c r="G176" i="6"/>
  <c r="AG176" i="6" s="1"/>
  <c r="H176" i="6"/>
  <c r="AH176" i="6" s="1"/>
  <c r="I176" i="6"/>
  <c r="AI176" i="6" s="1"/>
  <c r="J176" i="6"/>
  <c r="AJ176" i="6" s="1"/>
  <c r="K176" i="6"/>
  <c r="AK176" i="6" s="1"/>
  <c r="L176" i="6"/>
  <c r="AL176" i="6" s="1"/>
  <c r="F177" i="6"/>
  <c r="AF177" i="6" s="1"/>
  <c r="G177" i="6"/>
  <c r="AG177" i="6" s="1"/>
  <c r="H177" i="6"/>
  <c r="AH177" i="6" s="1"/>
  <c r="I177" i="6"/>
  <c r="AI177" i="6" s="1"/>
  <c r="J177" i="6"/>
  <c r="AJ177" i="6" s="1"/>
  <c r="K177" i="6"/>
  <c r="AK177" i="6" s="1"/>
  <c r="L177" i="6"/>
  <c r="AL177" i="6" s="1"/>
  <c r="F178" i="6"/>
  <c r="AF178" i="6" s="1"/>
  <c r="G178" i="6"/>
  <c r="AG178" i="6" s="1"/>
  <c r="H178" i="6"/>
  <c r="AH178" i="6" s="1"/>
  <c r="I178" i="6"/>
  <c r="AI178" i="6" s="1"/>
  <c r="J178" i="6"/>
  <c r="AJ178" i="6" s="1"/>
  <c r="K178" i="6"/>
  <c r="AK178" i="6" s="1"/>
  <c r="L178" i="6"/>
  <c r="AL178" i="6" s="1"/>
  <c r="F179" i="6"/>
  <c r="AF179" i="6" s="1"/>
  <c r="G179" i="6"/>
  <c r="AG179" i="6" s="1"/>
  <c r="H179" i="6"/>
  <c r="AH179" i="6" s="1"/>
  <c r="I179" i="6"/>
  <c r="AI179" i="6" s="1"/>
  <c r="J179" i="6"/>
  <c r="AJ179" i="6" s="1"/>
  <c r="K179" i="6"/>
  <c r="AK179" i="6" s="1"/>
  <c r="L179" i="6"/>
  <c r="AL179" i="6" s="1"/>
  <c r="F180" i="6"/>
  <c r="AF180" i="6" s="1"/>
  <c r="G180" i="6"/>
  <c r="AG180" i="6" s="1"/>
  <c r="H180" i="6"/>
  <c r="AH180" i="6" s="1"/>
  <c r="I180" i="6"/>
  <c r="AI180" i="6" s="1"/>
  <c r="J180" i="6"/>
  <c r="AJ180" i="6" s="1"/>
  <c r="K180" i="6"/>
  <c r="AK180" i="6" s="1"/>
  <c r="L180" i="6"/>
  <c r="AL180" i="6" s="1"/>
  <c r="F181" i="6"/>
  <c r="AF181" i="6" s="1"/>
  <c r="G181" i="6"/>
  <c r="AG181" i="6" s="1"/>
  <c r="H181" i="6"/>
  <c r="AH181" i="6" s="1"/>
  <c r="I181" i="6"/>
  <c r="AI181" i="6" s="1"/>
  <c r="J181" i="6"/>
  <c r="AJ181" i="6" s="1"/>
  <c r="K181" i="6"/>
  <c r="AK181" i="6" s="1"/>
  <c r="L181" i="6"/>
  <c r="AL181" i="6" s="1"/>
  <c r="F182" i="6"/>
  <c r="AF182" i="6" s="1"/>
  <c r="G182" i="6"/>
  <c r="AG182" i="6" s="1"/>
  <c r="H182" i="6"/>
  <c r="AH182" i="6" s="1"/>
  <c r="I182" i="6"/>
  <c r="AI182" i="6" s="1"/>
  <c r="J182" i="6"/>
  <c r="AJ182" i="6" s="1"/>
  <c r="K182" i="6"/>
  <c r="AK182" i="6" s="1"/>
  <c r="L182" i="6"/>
  <c r="AL182" i="6" s="1"/>
  <c r="F183" i="6"/>
  <c r="AF183" i="6" s="1"/>
  <c r="G183" i="6"/>
  <c r="AG183" i="6" s="1"/>
  <c r="H183" i="6"/>
  <c r="AH183" i="6" s="1"/>
  <c r="I183" i="6"/>
  <c r="AI183" i="6" s="1"/>
  <c r="J183" i="6"/>
  <c r="AJ183" i="6" s="1"/>
  <c r="K183" i="6"/>
  <c r="AK183" i="6" s="1"/>
  <c r="L183" i="6"/>
  <c r="AL183" i="6" s="1"/>
  <c r="F184" i="6"/>
  <c r="AF184" i="6" s="1"/>
  <c r="G184" i="6"/>
  <c r="AG184" i="6" s="1"/>
  <c r="H184" i="6"/>
  <c r="AH184" i="6" s="1"/>
  <c r="I184" i="6"/>
  <c r="AI184" i="6" s="1"/>
  <c r="J184" i="6"/>
  <c r="AJ184" i="6" s="1"/>
  <c r="K184" i="6"/>
  <c r="AK184" i="6" s="1"/>
  <c r="L184" i="6"/>
  <c r="AL184" i="6" s="1"/>
  <c r="F185" i="6"/>
  <c r="AF185" i="6" s="1"/>
  <c r="G185" i="6"/>
  <c r="AG185" i="6" s="1"/>
  <c r="H185" i="6"/>
  <c r="AH185" i="6" s="1"/>
  <c r="I185" i="6"/>
  <c r="AI185" i="6" s="1"/>
  <c r="J185" i="6"/>
  <c r="AJ185" i="6" s="1"/>
  <c r="K185" i="6"/>
  <c r="AK185" i="6" s="1"/>
  <c r="L185" i="6"/>
  <c r="AL185" i="6" s="1"/>
  <c r="F186" i="6"/>
  <c r="AF186" i="6" s="1"/>
  <c r="G186" i="6"/>
  <c r="AG186" i="6" s="1"/>
  <c r="H186" i="6"/>
  <c r="AH186" i="6" s="1"/>
  <c r="I186" i="6"/>
  <c r="AI186" i="6" s="1"/>
  <c r="J186" i="6"/>
  <c r="AJ186" i="6" s="1"/>
  <c r="K186" i="6"/>
  <c r="AK186" i="6" s="1"/>
  <c r="L186" i="6"/>
  <c r="AL186" i="6" s="1"/>
  <c r="F187" i="6"/>
  <c r="AF187" i="6" s="1"/>
  <c r="G187" i="6"/>
  <c r="AG187" i="6" s="1"/>
  <c r="H187" i="6"/>
  <c r="AH187" i="6" s="1"/>
  <c r="I187" i="6"/>
  <c r="AI187" i="6" s="1"/>
  <c r="J187" i="6"/>
  <c r="AJ187" i="6" s="1"/>
  <c r="K187" i="6"/>
  <c r="AK187" i="6" s="1"/>
  <c r="L187" i="6"/>
  <c r="AL187" i="6" s="1"/>
  <c r="F188" i="6"/>
  <c r="AF188" i="6" s="1"/>
  <c r="G188" i="6"/>
  <c r="AG188" i="6" s="1"/>
  <c r="H188" i="6"/>
  <c r="AH188" i="6" s="1"/>
  <c r="I188" i="6"/>
  <c r="AI188" i="6" s="1"/>
  <c r="J188" i="6"/>
  <c r="AJ188" i="6" s="1"/>
  <c r="K188" i="6"/>
  <c r="AK188" i="6" s="1"/>
  <c r="L188" i="6"/>
  <c r="AL188" i="6" s="1"/>
  <c r="F189" i="6"/>
  <c r="AF189" i="6" s="1"/>
  <c r="G189" i="6"/>
  <c r="AG189" i="6" s="1"/>
  <c r="H189" i="6"/>
  <c r="AH189" i="6" s="1"/>
  <c r="I189" i="6"/>
  <c r="AI189" i="6" s="1"/>
  <c r="J189" i="6"/>
  <c r="AJ189" i="6" s="1"/>
  <c r="K189" i="6"/>
  <c r="AK189" i="6" s="1"/>
  <c r="L189" i="6"/>
  <c r="AL189" i="6" s="1"/>
  <c r="F190" i="6"/>
  <c r="AF190" i="6" s="1"/>
  <c r="G190" i="6"/>
  <c r="AG190" i="6" s="1"/>
  <c r="H190" i="6"/>
  <c r="AH190" i="6" s="1"/>
  <c r="I190" i="6"/>
  <c r="AI190" i="6" s="1"/>
  <c r="J190" i="6"/>
  <c r="AJ190" i="6" s="1"/>
  <c r="K190" i="6"/>
  <c r="AK190" i="6" s="1"/>
  <c r="L190" i="6"/>
  <c r="AL190" i="6" s="1"/>
  <c r="F191" i="6"/>
  <c r="AF191" i="6" s="1"/>
  <c r="G191" i="6"/>
  <c r="AG191" i="6" s="1"/>
  <c r="H191" i="6"/>
  <c r="AH191" i="6" s="1"/>
  <c r="I191" i="6"/>
  <c r="AI191" i="6" s="1"/>
  <c r="J191" i="6"/>
  <c r="AJ191" i="6" s="1"/>
  <c r="K191" i="6"/>
  <c r="AK191" i="6" s="1"/>
  <c r="L191" i="6"/>
  <c r="AL191" i="6" s="1"/>
  <c r="F192" i="6"/>
  <c r="AF192" i="6" s="1"/>
  <c r="G192" i="6"/>
  <c r="AG192" i="6" s="1"/>
  <c r="H192" i="6"/>
  <c r="AH192" i="6" s="1"/>
  <c r="I192" i="6"/>
  <c r="AI192" i="6" s="1"/>
  <c r="J192" i="6"/>
  <c r="AJ192" i="6" s="1"/>
  <c r="K192" i="6"/>
  <c r="AK192" i="6" s="1"/>
  <c r="L192" i="6"/>
  <c r="AL192" i="6" s="1"/>
  <c r="F193" i="6"/>
  <c r="AF193" i="6" s="1"/>
  <c r="G193" i="6"/>
  <c r="AG193" i="6" s="1"/>
  <c r="H193" i="6"/>
  <c r="AH193" i="6" s="1"/>
  <c r="I193" i="6"/>
  <c r="AI193" i="6" s="1"/>
  <c r="J193" i="6"/>
  <c r="AJ193" i="6" s="1"/>
  <c r="K193" i="6"/>
  <c r="AK193" i="6" s="1"/>
  <c r="L193" i="6"/>
  <c r="AL193" i="6" s="1"/>
  <c r="F194" i="6"/>
  <c r="AF194" i="6" s="1"/>
  <c r="G194" i="6"/>
  <c r="AG194" i="6" s="1"/>
  <c r="H194" i="6"/>
  <c r="AH194" i="6" s="1"/>
  <c r="I194" i="6"/>
  <c r="AI194" i="6" s="1"/>
  <c r="J194" i="6"/>
  <c r="AJ194" i="6" s="1"/>
  <c r="K194" i="6"/>
  <c r="AK194" i="6" s="1"/>
  <c r="L194" i="6"/>
  <c r="AL194" i="6" s="1"/>
  <c r="F195" i="6"/>
  <c r="AF195" i="6" s="1"/>
  <c r="G195" i="6"/>
  <c r="AG195" i="6" s="1"/>
  <c r="H195" i="6"/>
  <c r="AH195" i="6" s="1"/>
  <c r="I195" i="6"/>
  <c r="AI195" i="6" s="1"/>
  <c r="J195" i="6"/>
  <c r="AJ195" i="6" s="1"/>
  <c r="K195" i="6"/>
  <c r="AK195" i="6" s="1"/>
  <c r="L195" i="6"/>
  <c r="AL195" i="6" s="1"/>
  <c r="F196" i="6"/>
  <c r="AF196" i="6" s="1"/>
  <c r="G196" i="6"/>
  <c r="AG196" i="6" s="1"/>
  <c r="H196" i="6"/>
  <c r="AH196" i="6" s="1"/>
  <c r="I196" i="6"/>
  <c r="AI196" i="6" s="1"/>
  <c r="J196" i="6"/>
  <c r="AJ196" i="6" s="1"/>
  <c r="K196" i="6"/>
  <c r="AK196" i="6" s="1"/>
  <c r="L196" i="6"/>
  <c r="AL196" i="6" s="1"/>
  <c r="F197" i="6"/>
  <c r="AF197" i="6" s="1"/>
  <c r="G197" i="6"/>
  <c r="AG197" i="6" s="1"/>
  <c r="H197" i="6"/>
  <c r="AH197" i="6" s="1"/>
  <c r="I197" i="6"/>
  <c r="AI197" i="6" s="1"/>
  <c r="J197" i="6"/>
  <c r="AJ197" i="6" s="1"/>
  <c r="K197" i="6"/>
  <c r="AK197" i="6" s="1"/>
  <c r="L197" i="6"/>
  <c r="AL197" i="6" s="1"/>
  <c r="F198" i="6"/>
  <c r="AF198" i="6" s="1"/>
  <c r="G198" i="6"/>
  <c r="AG198" i="6" s="1"/>
  <c r="H198" i="6"/>
  <c r="AH198" i="6" s="1"/>
  <c r="I198" i="6"/>
  <c r="AI198" i="6" s="1"/>
  <c r="J198" i="6"/>
  <c r="AJ198" i="6" s="1"/>
  <c r="K198" i="6"/>
  <c r="AK198" i="6" s="1"/>
  <c r="L198" i="6"/>
  <c r="AL198" i="6" s="1"/>
  <c r="F199" i="6"/>
  <c r="AF199" i="6" s="1"/>
  <c r="G199" i="6"/>
  <c r="AG199" i="6" s="1"/>
  <c r="H199" i="6"/>
  <c r="AH199" i="6" s="1"/>
  <c r="I199" i="6"/>
  <c r="AI199" i="6" s="1"/>
  <c r="J199" i="6"/>
  <c r="AJ199" i="6" s="1"/>
  <c r="K199" i="6"/>
  <c r="AK199" i="6" s="1"/>
  <c r="L199" i="6"/>
  <c r="AL199" i="6" s="1"/>
  <c r="F200" i="6"/>
  <c r="AF200" i="6" s="1"/>
  <c r="G200" i="6"/>
  <c r="AG200" i="6" s="1"/>
  <c r="H200" i="6"/>
  <c r="AH200" i="6" s="1"/>
  <c r="I200" i="6"/>
  <c r="AI200" i="6" s="1"/>
  <c r="J200" i="6"/>
  <c r="AJ200" i="6" s="1"/>
  <c r="K200" i="6"/>
  <c r="AK200" i="6" s="1"/>
  <c r="L200" i="6"/>
  <c r="AL200" i="6" s="1"/>
  <c r="F201" i="6"/>
  <c r="AF201" i="6" s="1"/>
  <c r="G201" i="6"/>
  <c r="AG201" i="6" s="1"/>
  <c r="H201" i="6"/>
  <c r="AH201" i="6" s="1"/>
  <c r="I201" i="6"/>
  <c r="AI201" i="6" s="1"/>
  <c r="J201" i="6"/>
  <c r="AJ201" i="6" s="1"/>
  <c r="K201" i="6"/>
  <c r="AK201" i="6" s="1"/>
  <c r="L201" i="6"/>
  <c r="AL201" i="6" s="1"/>
  <c r="F202" i="6"/>
  <c r="AF202" i="6" s="1"/>
  <c r="G202" i="6"/>
  <c r="AG202" i="6" s="1"/>
  <c r="H202" i="6"/>
  <c r="AH202" i="6" s="1"/>
  <c r="I202" i="6"/>
  <c r="AI202" i="6" s="1"/>
  <c r="J202" i="6"/>
  <c r="AJ202" i="6" s="1"/>
  <c r="K202" i="6"/>
  <c r="AK202" i="6" s="1"/>
  <c r="L202" i="6"/>
  <c r="AL202" i="6" s="1"/>
  <c r="F203" i="6"/>
  <c r="AF203" i="6" s="1"/>
  <c r="G203" i="6"/>
  <c r="AG203" i="6" s="1"/>
  <c r="H203" i="6"/>
  <c r="AH203" i="6" s="1"/>
  <c r="I203" i="6"/>
  <c r="AI203" i="6" s="1"/>
  <c r="J203" i="6"/>
  <c r="AJ203" i="6" s="1"/>
  <c r="K203" i="6"/>
  <c r="AK203" i="6" s="1"/>
  <c r="L203" i="6"/>
  <c r="AL203" i="6" s="1"/>
  <c r="F204" i="6"/>
  <c r="AF204" i="6" s="1"/>
  <c r="G204" i="6"/>
  <c r="AG204" i="6" s="1"/>
  <c r="H204" i="6"/>
  <c r="AH204" i="6" s="1"/>
  <c r="I204" i="6"/>
  <c r="AI204" i="6" s="1"/>
  <c r="J204" i="6"/>
  <c r="AJ204" i="6" s="1"/>
  <c r="K204" i="6"/>
  <c r="AK204" i="6" s="1"/>
  <c r="L204" i="6"/>
  <c r="AL204" i="6" s="1"/>
  <c r="F205" i="6"/>
  <c r="AF205" i="6" s="1"/>
  <c r="G205" i="6"/>
  <c r="AG205" i="6" s="1"/>
  <c r="H205" i="6"/>
  <c r="AH205" i="6" s="1"/>
  <c r="I205" i="6"/>
  <c r="AI205" i="6" s="1"/>
  <c r="J205" i="6"/>
  <c r="AJ205" i="6" s="1"/>
  <c r="K205" i="6"/>
  <c r="AK205" i="6" s="1"/>
  <c r="L205" i="6"/>
  <c r="AL205" i="6" s="1"/>
  <c r="F206" i="6"/>
  <c r="AF206" i="6" s="1"/>
  <c r="G206" i="6"/>
  <c r="AG206" i="6" s="1"/>
  <c r="H206" i="6"/>
  <c r="AH206" i="6" s="1"/>
  <c r="I206" i="6"/>
  <c r="AI206" i="6" s="1"/>
  <c r="J206" i="6"/>
  <c r="AJ206" i="6" s="1"/>
  <c r="K206" i="6"/>
  <c r="AK206" i="6" s="1"/>
  <c r="L206" i="6"/>
  <c r="AL206" i="6" s="1"/>
  <c r="F207" i="6"/>
  <c r="AF207" i="6" s="1"/>
  <c r="G207" i="6"/>
  <c r="AG207" i="6" s="1"/>
  <c r="H207" i="6"/>
  <c r="AH207" i="6" s="1"/>
  <c r="I207" i="6"/>
  <c r="AI207" i="6" s="1"/>
  <c r="J207" i="6"/>
  <c r="AJ207" i="6" s="1"/>
  <c r="K207" i="6"/>
  <c r="AK207" i="6" s="1"/>
  <c r="L207" i="6"/>
  <c r="AL207" i="6" s="1"/>
  <c r="F208" i="6"/>
  <c r="AF208" i="6" s="1"/>
  <c r="G208" i="6"/>
  <c r="AG208" i="6" s="1"/>
  <c r="H208" i="6"/>
  <c r="AH208" i="6" s="1"/>
  <c r="I208" i="6"/>
  <c r="AI208" i="6" s="1"/>
  <c r="J208" i="6"/>
  <c r="AJ208" i="6" s="1"/>
  <c r="K208" i="6"/>
  <c r="AK208" i="6" s="1"/>
  <c r="L208" i="6"/>
  <c r="AL208" i="6" s="1"/>
  <c r="F209" i="6"/>
  <c r="AF209" i="6" s="1"/>
  <c r="G209" i="6"/>
  <c r="AG209" i="6" s="1"/>
  <c r="H209" i="6"/>
  <c r="AH209" i="6" s="1"/>
  <c r="I209" i="6"/>
  <c r="AI209" i="6" s="1"/>
  <c r="J209" i="6"/>
  <c r="AJ209" i="6" s="1"/>
  <c r="K209" i="6"/>
  <c r="AK209" i="6" s="1"/>
  <c r="L209" i="6"/>
  <c r="AL209" i="6" s="1"/>
  <c r="F210" i="6"/>
  <c r="AF210" i="6" s="1"/>
  <c r="G210" i="6"/>
  <c r="AG210" i="6" s="1"/>
  <c r="H210" i="6"/>
  <c r="AH210" i="6" s="1"/>
  <c r="I210" i="6"/>
  <c r="AI210" i="6" s="1"/>
  <c r="J210" i="6"/>
  <c r="AJ210" i="6" s="1"/>
  <c r="K210" i="6"/>
  <c r="AK210" i="6" s="1"/>
  <c r="L210" i="6"/>
  <c r="AL210" i="6" s="1"/>
  <c r="F211" i="6"/>
  <c r="AF211" i="6" s="1"/>
  <c r="G211" i="6"/>
  <c r="AG211" i="6" s="1"/>
  <c r="H211" i="6"/>
  <c r="AH211" i="6" s="1"/>
  <c r="I211" i="6"/>
  <c r="AI211" i="6" s="1"/>
  <c r="J211" i="6"/>
  <c r="AJ211" i="6" s="1"/>
  <c r="K211" i="6"/>
  <c r="AK211" i="6" s="1"/>
  <c r="L211" i="6"/>
  <c r="AL211" i="6" s="1"/>
  <c r="F212" i="6"/>
  <c r="AF212" i="6" s="1"/>
  <c r="G212" i="6"/>
  <c r="AG212" i="6" s="1"/>
  <c r="H212" i="6"/>
  <c r="AH212" i="6" s="1"/>
  <c r="I212" i="6"/>
  <c r="AI212" i="6" s="1"/>
  <c r="J212" i="6"/>
  <c r="AJ212" i="6" s="1"/>
  <c r="K212" i="6"/>
  <c r="AK212" i="6" s="1"/>
  <c r="L212" i="6"/>
  <c r="AL212" i="6" s="1"/>
  <c r="F213" i="6"/>
  <c r="AF213" i="6" s="1"/>
  <c r="G213" i="6"/>
  <c r="AG213" i="6" s="1"/>
  <c r="H213" i="6"/>
  <c r="AH213" i="6" s="1"/>
  <c r="I213" i="6"/>
  <c r="AI213" i="6" s="1"/>
  <c r="J213" i="6"/>
  <c r="AJ213" i="6" s="1"/>
  <c r="K213" i="6"/>
  <c r="AK213" i="6" s="1"/>
  <c r="L213" i="6"/>
  <c r="AL213" i="6" s="1"/>
  <c r="F214" i="6"/>
  <c r="AF214" i="6" s="1"/>
  <c r="G214" i="6"/>
  <c r="AG214" i="6" s="1"/>
  <c r="H214" i="6"/>
  <c r="AH214" i="6" s="1"/>
  <c r="I214" i="6"/>
  <c r="AI214" i="6" s="1"/>
  <c r="J214" i="6"/>
  <c r="AJ214" i="6" s="1"/>
  <c r="K214" i="6"/>
  <c r="AK214" i="6" s="1"/>
  <c r="L214" i="6"/>
  <c r="AL214" i="6" s="1"/>
  <c r="F215" i="6"/>
  <c r="AF215" i="6" s="1"/>
  <c r="G215" i="6"/>
  <c r="AG215" i="6" s="1"/>
  <c r="H215" i="6"/>
  <c r="AH215" i="6" s="1"/>
  <c r="I215" i="6"/>
  <c r="AI215" i="6" s="1"/>
  <c r="J215" i="6"/>
  <c r="AJ215" i="6" s="1"/>
  <c r="K215" i="6"/>
  <c r="AK215" i="6" s="1"/>
  <c r="L215" i="6"/>
  <c r="AL215" i="6" s="1"/>
  <c r="F216" i="6"/>
  <c r="AF216" i="6" s="1"/>
  <c r="G216" i="6"/>
  <c r="AG216" i="6" s="1"/>
  <c r="H216" i="6"/>
  <c r="AH216" i="6" s="1"/>
  <c r="I216" i="6"/>
  <c r="AI216" i="6" s="1"/>
  <c r="J216" i="6"/>
  <c r="AJ216" i="6" s="1"/>
  <c r="K216" i="6"/>
  <c r="AK216" i="6" s="1"/>
  <c r="L216" i="6"/>
  <c r="AL216" i="6" s="1"/>
  <c r="F217" i="6"/>
  <c r="AF217" i="6" s="1"/>
  <c r="G217" i="6"/>
  <c r="AG217" i="6" s="1"/>
  <c r="H217" i="6"/>
  <c r="AH217" i="6" s="1"/>
  <c r="I217" i="6"/>
  <c r="AI217" i="6" s="1"/>
  <c r="J217" i="6"/>
  <c r="AJ217" i="6" s="1"/>
  <c r="K217" i="6"/>
  <c r="AK217" i="6" s="1"/>
  <c r="L217" i="6"/>
  <c r="AL217" i="6" s="1"/>
  <c r="F218" i="6"/>
  <c r="AF218" i="6" s="1"/>
  <c r="G218" i="6"/>
  <c r="AG218" i="6" s="1"/>
  <c r="H218" i="6"/>
  <c r="AH218" i="6" s="1"/>
  <c r="I218" i="6"/>
  <c r="AI218" i="6" s="1"/>
  <c r="J218" i="6"/>
  <c r="AJ218" i="6" s="1"/>
  <c r="K218" i="6"/>
  <c r="AK218" i="6" s="1"/>
  <c r="L218" i="6"/>
  <c r="AL218" i="6" s="1"/>
  <c r="F219" i="6"/>
  <c r="AF219" i="6" s="1"/>
  <c r="G219" i="6"/>
  <c r="AG219" i="6" s="1"/>
  <c r="H219" i="6"/>
  <c r="AH219" i="6" s="1"/>
  <c r="I219" i="6"/>
  <c r="AI219" i="6" s="1"/>
  <c r="J219" i="6"/>
  <c r="AJ219" i="6" s="1"/>
  <c r="K219" i="6"/>
  <c r="AK219" i="6" s="1"/>
  <c r="L219" i="6"/>
  <c r="AL219" i="6" s="1"/>
  <c r="F220" i="6"/>
  <c r="AF220" i="6" s="1"/>
  <c r="G220" i="6"/>
  <c r="AG220" i="6" s="1"/>
  <c r="H220" i="6"/>
  <c r="AH220" i="6" s="1"/>
  <c r="I220" i="6"/>
  <c r="AI220" i="6" s="1"/>
  <c r="J220" i="6"/>
  <c r="AJ220" i="6" s="1"/>
  <c r="K220" i="6"/>
  <c r="AK220" i="6" s="1"/>
  <c r="L220" i="6"/>
  <c r="AL220" i="6" s="1"/>
  <c r="F221" i="6"/>
  <c r="AF221" i="6" s="1"/>
  <c r="G221" i="6"/>
  <c r="AG221" i="6" s="1"/>
  <c r="H221" i="6"/>
  <c r="AH221" i="6" s="1"/>
  <c r="I221" i="6"/>
  <c r="AI221" i="6" s="1"/>
  <c r="J221" i="6"/>
  <c r="AJ221" i="6" s="1"/>
  <c r="K221" i="6"/>
  <c r="AK221" i="6" s="1"/>
  <c r="L221" i="6"/>
  <c r="AL221" i="6" s="1"/>
  <c r="F222" i="6"/>
  <c r="AF222" i="6" s="1"/>
  <c r="G222" i="6"/>
  <c r="AG222" i="6" s="1"/>
  <c r="H222" i="6"/>
  <c r="AH222" i="6" s="1"/>
  <c r="I222" i="6"/>
  <c r="AI222" i="6" s="1"/>
  <c r="J222" i="6"/>
  <c r="AJ222" i="6" s="1"/>
  <c r="K222" i="6"/>
  <c r="AK222" i="6" s="1"/>
  <c r="L222" i="6"/>
  <c r="AL222" i="6" s="1"/>
  <c r="F223" i="6"/>
  <c r="AF223" i="6" s="1"/>
  <c r="G223" i="6"/>
  <c r="AG223" i="6" s="1"/>
  <c r="H223" i="6"/>
  <c r="AH223" i="6" s="1"/>
  <c r="I223" i="6"/>
  <c r="AI223" i="6" s="1"/>
  <c r="J223" i="6"/>
  <c r="AJ223" i="6" s="1"/>
  <c r="K223" i="6"/>
  <c r="AK223" i="6" s="1"/>
  <c r="L223" i="6"/>
  <c r="AL223" i="6" s="1"/>
  <c r="F224" i="6"/>
  <c r="AF224" i="6" s="1"/>
  <c r="G224" i="6"/>
  <c r="AG224" i="6" s="1"/>
  <c r="H224" i="6"/>
  <c r="AH224" i="6" s="1"/>
  <c r="I224" i="6"/>
  <c r="AI224" i="6" s="1"/>
  <c r="J224" i="6"/>
  <c r="AJ224" i="6" s="1"/>
  <c r="K224" i="6"/>
  <c r="AK224" i="6" s="1"/>
  <c r="L224" i="6"/>
  <c r="AL224" i="6" s="1"/>
  <c r="F225" i="6"/>
  <c r="AF225" i="6" s="1"/>
  <c r="G225" i="6"/>
  <c r="AG225" i="6" s="1"/>
  <c r="H225" i="6"/>
  <c r="AH225" i="6" s="1"/>
  <c r="I225" i="6"/>
  <c r="AI225" i="6" s="1"/>
  <c r="J225" i="6"/>
  <c r="AJ225" i="6" s="1"/>
  <c r="K225" i="6"/>
  <c r="AK225" i="6" s="1"/>
  <c r="L225" i="6"/>
  <c r="AL225" i="6" s="1"/>
  <c r="F226" i="6"/>
  <c r="AF226" i="6" s="1"/>
  <c r="G226" i="6"/>
  <c r="AG226" i="6" s="1"/>
  <c r="H226" i="6"/>
  <c r="AH226" i="6" s="1"/>
  <c r="I226" i="6"/>
  <c r="AI226" i="6" s="1"/>
  <c r="J226" i="6"/>
  <c r="AJ226" i="6" s="1"/>
  <c r="K226" i="6"/>
  <c r="AK226" i="6" s="1"/>
  <c r="L226" i="6"/>
  <c r="AL226" i="6" s="1"/>
  <c r="F227" i="6"/>
  <c r="AF227" i="6" s="1"/>
  <c r="G227" i="6"/>
  <c r="AG227" i="6" s="1"/>
  <c r="H227" i="6"/>
  <c r="AH227" i="6" s="1"/>
  <c r="I227" i="6"/>
  <c r="AI227" i="6" s="1"/>
  <c r="J227" i="6"/>
  <c r="AJ227" i="6" s="1"/>
  <c r="K227" i="6"/>
  <c r="AK227" i="6" s="1"/>
  <c r="L227" i="6"/>
  <c r="AL227" i="6" s="1"/>
  <c r="F228" i="6"/>
  <c r="AF228" i="6" s="1"/>
  <c r="G228" i="6"/>
  <c r="AG228" i="6" s="1"/>
  <c r="H228" i="6"/>
  <c r="AH228" i="6" s="1"/>
  <c r="I228" i="6"/>
  <c r="AI228" i="6" s="1"/>
  <c r="J228" i="6"/>
  <c r="AJ228" i="6" s="1"/>
  <c r="K228" i="6"/>
  <c r="AK228" i="6" s="1"/>
  <c r="L228" i="6"/>
  <c r="AL228" i="6" s="1"/>
  <c r="F229" i="6"/>
  <c r="AF229" i="6" s="1"/>
  <c r="G229" i="6"/>
  <c r="AG229" i="6" s="1"/>
  <c r="H229" i="6"/>
  <c r="AH229" i="6" s="1"/>
  <c r="I229" i="6"/>
  <c r="AI229" i="6" s="1"/>
  <c r="J229" i="6"/>
  <c r="AJ229" i="6" s="1"/>
  <c r="K229" i="6"/>
  <c r="AK229" i="6" s="1"/>
  <c r="L229" i="6"/>
  <c r="AL229" i="6" s="1"/>
  <c r="F230" i="6"/>
  <c r="AF230" i="6" s="1"/>
  <c r="G230" i="6"/>
  <c r="AG230" i="6" s="1"/>
  <c r="H230" i="6"/>
  <c r="AH230" i="6" s="1"/>
  <c r="I230" i="6"/>
  <c r="AI230" i="6" s="1"/>
  <c r="J230" i="6"/>
  <c r="AJ230" i="6" s="1"/>
  <c r="K230" i="6"/>
  <c r="AK230" i="6" s="1"/>
  <c r="L230" i="6"/>
  <c r="AL230" i="6" s="1"/>
  <c r="F231" i="6"/>
  <c r="AF231" i="6" s="1"/>
  <c r="G231" i="6"/>
  <c r="AG231" i="6" s="1"/>
  <c r="H231" i="6"/>
  <c r="AH231" i="6" s="1"/>
  <c r="I231" i="6"/>
  <c r="AI231" i="6" s="1"/>
  <c r="J231" i="6"/>
  <c r="AJ231" i="6" s="1"/>
  <c r="K231" i="6"/>
  <c r="AK231" i="6" s="1"/>
  <c r="L231" i="6"/>
  <c r="AL231" i="6" s="1"/>
  <c r="F232" i="6"/>
  <c r="AF232" i="6" s="1"/>
  <c r="G232" i="6"/>
  <c r="AG232" i="6" s="1"/>
  <c r="H232" i="6"/>
  <c r="AH232" i="6" s="1"/>
  <c r="I232" i="6"/>
  <c r="AI232" i="6" s="1"/>
  <c r="J232" i="6"/>
  <c r="AJ232" i="6" s="1"/>
  <c r="K232" i="6"/>
  <c r="AK232" i="6" s="1"/>
  <c r="L232" i="6"/>
  <c r="AL232" i="6" s="1"/>
  <c r="F233" i="6"/>
  <c r="AF233" i="6" s="1"/>
  <c r="G233" i="6"/>
  <c r="AG233" i="6" s="1"/>
  <c r="H233" i="6"/>
  <c r="AH233" i="6" s="1"/>
  <c r="I233" i="6"/>
  <c r="AI233" i="6" s="1"/>
  <c r="J233" i="6"/>
  <c r="AJ233" i="6" s="1"/>
  <c r="K233" i="6"/>
  <c r="AK233" i="6" s="1"/>
  <c r="L233" i="6"/>
  <c r="AL233" i="6" s="1"/>
  <c r="F234" i="6"/>
  <c r="AF234" i="6" s="1"/>
  <c r="G234" i="6"/>
  <c r="AG234" i="6" s="1"/>
  <c r="H234" i="6"/>
  <c r="AH234" i="6" s="1"/>
  <c r="I234" i="6"/>
  <c r="AI234" i="6" s="1"/>
  <c r="J234" i="6"/>
  <c r="AJ234" i="6" s="1"/>
  <c r="K234" i="6"/>
  <c r="AK234" i="6" s="1"/>
  <c r="L234" i="6"/>
  <c r="AL234" i="6" s="1"/>
  <c r="F235" i="6"/>
  <c r="AF235" i="6" s="1"/>
  <c r="G235" i="6"/>
  <c r="AG235" i="6" s="1"/>
  <c r="H235" i="6"/>
  <c r="AH235" i="6" s="1"/>
  <c r="I235" i="6"/>
  <c r="AI235" i="6" s="1"/>
  <c r="J235" i="6"/>
  <c r="AJ235" i="6" s="1"/>
  <c r="K235" i="6"/>
  <c r="AK235" i="6" s="1"/>
  <c r="L235" i="6"/>
  <c r="AL235" i="6" s="1"/>
  <c r="F236" i="6"/>
  <c r="AF236" i="6" s="1"/>
  <c r="G236" i="6"/>
  <c r="AG236" i="6" s="1"/>
  <c r="H236" i="6"/>
  <c r="AH236" i="6" s="1"/>
  <c r="I236" i="6"/>
  <c r="AI236" i="6" s="1"/>
  <c r="J236" i="6"/>
  <c r="AJ236" i="6" s="1"/>
  <c r="K236" i="6"/>
  <c r="AK236" i="6" s="1"/>
  <c r="L236" i="6"/>
  <c r="AL236" i="6" s="1"/>
  <c r="F237" i="6"/>
  <c r="AF237" i="6" s="1"/>
  <c r="G237" i="6"/>
  <c r="AG237" i="6" s="1"/>
  <c r="H237" i="6"/>
  <c r="AH237" i="6" s="1"/>
  <c r="I237" i="6"/>
  <c r="AI237" i="6" s="1"/>
  <c r="J237" i="6"/>
  <c r="AJ237" i="6" s="1"/>
  <c r="K237" i="6"/>
  <c r="AK237" i="6" s="1"/>
  <c r="L237" i="6"/>
  <c r="AL237" i="6" s="1"/>
  <c r="F238" i="6"/>
  <c r="AF238" i="6" s="1"/>
  <c r="G238" i="6"/>
  <c r="AG238" i="6" s="1"/>
  <c r="H238" i="6"/>
  <c r="AH238" i="6" s="1"/>
  <c r="I238" i="6"/>
  <c r="AI238" i="6" s="1"/>
  <c r="J238" i="6"/>
  <c r="AJ238" i="6" s="1"/>
  <c r="K238" i="6"/>
  <c r="AK238" i="6" s="1"/>
  <c r="L238" i="6"/>
  <c r="AL238" i="6" s="1"/>
  <c r="F239" i="6"/>
  <c r="AF239" i="6" s="1"/>
  <c r="G239" i="6"/>
  <c r="AG239" i="6" s="1"/>
  <c r="H239" i="6"/>
  <c r="AH239" i="6" s="1"/>
  <c r="I239" i="6"/>
  <c r="AI239" i="6" s="1"/>
  <c r="J239" i="6"/>
  <c r="AJ239" i="6" s="1"/>
  <c r="K239" i="6"/>
  <c r="AK239" i="6" s="1"/>
  <c r="L239" i="6"/>
  <c r="AL239" i="6" s="1"/>
  <c r="F240" i="6"/>
  <c r="AF240" i="6" s="1"/>
  <c r="G240" i="6"/>
  <c r="AG240" i="6" s="1"/>
  <c r="H240" i="6"/>
  <c r="AH240" i="6" s="1"/>
  <c r="I240" i="6"/>
  <c r="AI240" i="6" s="1"/>
  <c r="J240" i="6"/>
  <c r="AJ240" i="6" s="1"/>
  <c r="K240" i="6"/>
  <c r="AK240" i="6" s="1"/>
  <c r="L240" i="6"/>
  <c r="AL240" i="6" s="1"/>
  <c r="F241" i="6"/>
  <c r="AF241" i="6" s="1"/>
  <c r="G241" i="6"/>
  <c r="AG241" i="6" s="1"/>
  <c r="H241" i="6"/>
  <c r="AH241" i="6" s="1"/>
  <c r="I241" i="6"/>
  <c r="AI241" i="6" s="1"/>
  <c r="J241" i="6"/>
  <c r="AJ241" i="6" s="1"/>
  <c r="K241" i="6"/>
  <c r="AK241" i="6" s="1"/>
  <c r="L241" i="6"/>
  <c r="AL241" i="6" s="1"/>
  <c r="F242" i="6"/>
  <c r="AF242" i="6" s="1"/>
  <c r="G242" i="6"/>
  <c r="AG242" i="6" s="1"/>
  <c r="H242" i="6"/>
  <c r="AH242" i="6" s="1"/>
  <c r="I242" i="6"/>
  <c r="AI242" i="6" s="1"/>
  <c r="J242" i="6"/>
  <c r="AJ242" i="6" s="1"/>
  <c r="K242" i="6"/>
  <c r="AK242" i="6" s="1"/>
  <c r="L242" i="6"/>
  <c r="AL242" i="6" s="1"/>
  <c r="F243" i="6"/>
  <c r="AF243" i="6" s="1"/>
  <c r="G243" i="6"/>
  <c r="AG243" i="6" s="1"/>
  <c r="H243" i="6"/>
  <c r="AH243" i="6" s="1"/>
  <c r="I243" i="6"/>
  <c r="AI243" i="6" s="1"/>
  <c r="J243" i="6"/>
  <c r="AJ243" i="6" s="1"/>
  <c r="K243" i="6"/>
  <c r="AK243" i="6" s="1"/>
  <c r="L243" i="6"/>
  <c r="AL243" i="6" s="1"/>
  <c r="F244" i="6"/>
  <c r="AF244" i="6" s="1"/>
  <c r="G244" i="6"/>
  <c r="AG244" i="6" s="1"/>
  <c r="H244" i="6"/>
  <c r="AH244" i="6" s="1"/>
  <c r="I244" i="6"/>
  <c r="AI244" i="6" s="1"/>
  <c r="J244" i="6"/>
  <c r="AJ244" i="6" s="1"/>
  <c r="K244" i="6"/>
  <c r="AK244" i="6" s="1"/>
  <c r="L244" i="6"/>
  <c r="AL244" i="6" s="1"/>
  <c r="F245" i="6"/>
  <c r="AF245" i="6" s="1"/>
  <c r="G245" i="6"/>
  <c r="AG245" i="6" s="1"/>
  <c r="H245" i="6"/>
  <c r="AH245" i="6" s="1"/>
  <c r="I245" i="6"/>
  <c r="AI245" i="6" s="1"/>
  <c r="J245" i="6"/>
  <c r="AJ245" i="6" s="1"/>
  <c r="K245" i="6"/>
  <c r="AK245" i="6" s="1"/>
  <c r="L245" i="6"/>
  <c r="AL245" i="6" s="1"/>
  <c r="F246" i="6"/>
  <c r="AF246" i="6" s="1"/>
  <c r="G246" i="6"/>
  <c r="AG246" i="6" s="1"/>
  <c r="H246" i="6"/>
  <c r="AH246" i="6" s="1"/>
  <c r="I246" i="6"/>
  <c r="AI246" i="6" s="1"/>
  <c r="J246" i="6"/>
  <c r="AJ246" i="6" s="1"/>
  <c r="K246" i="6"/>
  <c r="AK246" i="6" s="1"/>
  <c r="L246" i="6"/>
  <c r="AL246" i="6" s="1"/>
  <c r="F247" i="6"/>
  <c r="AF247" i="6" s="1"/>
  <c r="G247" i="6"/>
  <c r="AG247" i="6" s="1"/>
  <c r="H247" i="6"/>
  <c r="AH247" i="6" s="1"/>
  <c r="I247" i="6"/>
  <c r="AI247" i="6" s="1"/>
  <c r="J247" i="6"/>
  <c r="AJ247" i="6" s="1"/>
  <c r="K247" i="6"/>
  <c r="AK247" i="6" s="1"/>
  <c r="L247" i="6"/>
  <c r="AL247" i="6" s="1"/>
  <c r="F248" i="6"/>
  <c r="AF248" i="6" s="1"/>
  <c r="G248" i="6"/>
  <c r="AG248" i="6" s="1"/>
  <c r="H248" i="6"/>
  <c r="AH248" i="6" s="1"/>
  <c r="I248" i="6"/>
  <c r="AI248" i="6" s="1"/>
  <c r="J248" i="6"/>
  <c r="AJ248" i="6" s="1"/>
  <c r="K248" i="6"/>
  <c r="AK248" i="6" s="1"/>
  <c r="L248" i="6"/>
  <c r="AL248" i="6" s="1"/>
  <c r="F249" i="6"/>
  <c r="AF249" i="6" s="1"/>
  <c r="G249" i="6"/>
  <c r="AG249" i="6" s="1"/>
  <c r="H249" i="6"/>
  <c r="AH249" i="6" s="1"/>
  <c r="I249" i="6"/>
  <c r="AI249" i="6" s="1"/>
  <c r="J249" i="6"/>
  <c r="AJ249" i="6" s="1"/>
  <c r="K249" i="6"/>
  <c r="AK249" i="6" s="1"/>
  <c r="L249" i="6"/>
  <c r="AL249" i="6" s="1"/>
  <c r="F250" i="6"/>
  <c r="AF250" i="6" s="1"/>
  <c r="G250" i="6"/>
  <c r="AG250" i="6" s="1"/>
  <c r="H250" i="6"/>
  <c r="AH250" i="6" s="1"/>
  <c r="I250" i="6"/>
  <c r="AI250" i="6" s="1"/>
  <c r="J250" i="6"/>
  <c r="AJ250" i="6" s="1"/>
  <c r="K250" i="6"/>
  <c r="AK250" i="6" s="1"/>
  <c r="L250" i="6"/>
  <c r="AL250" i="6" s="1"/>
  <c r="F251" i="6"/>
  <c r="AF251" i="6" s="1"/>
  <c r="G251" i="6"/>
  <c r="AG251" i="6" s="1"/>
  <c r="H251" i="6"/>
  <c r="AH251" i="6" s="1"/>
  <c r="I251" i="6"/>
  <c r="AI251" i="6" s="1"/>
  <c r="J251" i="6"/>
  <c r="AJ251" i="6" s="1"/>
  <c r="K251" i="6"/>
  <c r="AK251" i="6" s="1"/>
  <c r="L251" i="6"/>
  <c r="AL251" i="6" s="1"/>
  <c r="F252" i="6"/>
  <c r="AF252" i="6" s="1"/>
  <c r="G252" i="6"/>
  <c r="AG252" i="6" s="1"/>
  <c r="H252" i="6"/>
  <c r="AH252" i="6" s="1"/>
  <c r="I252" i="6"/>
  <c r="AI252" i="6" s="1"/>
  <c r="J252" i="6"/>
  <c r="AJ252" i="6" s="1"/>
  <c r="K252" i="6"/>
  <c r="AK252" i="6" s="1"/>
  <c r="L252" i="6"/>
  <c r="AL252" i="6" s="1"/>
  <c r="F253" i="6"/>
  <c r="AF253" i="6" s="1"/>
  <c r="G253" i="6"/>
  <c r="AG253" i="6" s="1"/>
  <c r="H253" i="6"/>
  <c r="AH253" i="6" s="1"/>
  <c r="I253" i="6"/>
  <c r="AI253" i="6" s="1"/>
  <c r="J253" i="6"/>
  <c r="AJ253" i="6" s="1"/>
  <c r="K253" i="6"/>
  <c r="AK253" i="6" s="1"/>
  <c r="L253" i="6"/>
  <c r="AL253" i="6" s="1"/>
  <c r="F254" i="6"/>
  <c r="AF254" i="6" s="1"/>
  <c r="G254" i="6"/>
  <c r="AG254" i="6" s="1"/>
  <c r="H254" i="6"/>
  <c r="AH254" i="6" s="1"/>
  <c r="I254" i="6"/>
  <c r="AI254" i="6" s="1"/>
  <c r="J254" i="6"/>
  <c r="AJ254" i="6" s="1"/>
  <c r="K254" i="6"/>
  <c r="AK254" i="6" s="1"/>
  <c r="L254" i="6"/>
  <c r="AL254" i="6" s="1"/>
  <c r="F255" i="6"/>
  <c r="AF255" i="6" s="1"/>
  <c r="G255" i="6"/>
  <c r="AG255" i="6" s="1"/>
  <c r="H255" i="6"/>
  <c r="AH255" i="6" s="1"/>
  <c r="I255" i="6"/>
  <c r="AI255" i="6" s="1"/>
  <c r="J255" i="6"/>
  <c r="AJ255" i="6" s="1"/>
  <c r="K255" i="6"/>
  <c r="AK255" i="6" s="1"/>
  <c r="L255" i="6"/>
  <c r="AL255" i="6" s="1"/>
  <c r="F256" i="6"/>
  <c r="AF256" i="6" s="1"/>
  <c r="G256" i="6"/>
  <c r="AG256" i="6" s="1"/>
  <c r="H256" i="6"/>
  <c r="AH256" i="6" s="1"/>
  <c r="I256" i="6"/>
  <c r="AI256" i="6" s="1"/>
  <c r="J256" i="6"/>
  <c r="AJ256" i="6" s="1"/>
  <c r="K256" i="6"/>
  <c r="AK256" i="6" s="1"/>
  <c r="L256" i="6"/>
  <c r="AL256" i="6" s="1"/>
  <c r="F257" i="6"/>
  <c r="AF257" i="6" s="1"/>
  <c r="G257" i="6"/>
  <c r="AG257" i="6" s="1"/>
  <c r="H257" i="6"/>
  <c r="AH257" i="6" s="1"/>
  <c r="I257" i="6"/>
  <c r="AI257" i="6" s="1"/>
  <c r="J257" i="6"/>
  <c r="AJ257" i="6" s="1"/>
  <c r="K257" i="6"/>
  <c r="AK257" i="6" s="1"/>
  <c r="L257" i="6"/>
  <c r="AL257" i="6" s="1"/>
  <c r="F258" i="6"/>
  <c r="AF258" i="6" s="1"/>
  <c r="G258" i="6"/>
  <c r="AG258" i="6" s="1"/>
  <c r="H258" i="6"/>
  <c r="AH258" i="6" s="1"/>
  <c r="I258" i="6"/>
  <c r="AI258" i="6" s="1"/>
  <c r="J258" i="6"/>
  <c r="AJ258" i="6" s="1"/>
  <c r="K258" i="6"/>
  <c r="AK258" i="6" s="1"/>
  <c r="L258" i="6"/>
  <c r="AL258" i="6" s="1"/>
  <c r="F259" i="6"/>
  <c r="AF259" i="6" s="1"/>
  <c r="G259" i="6"/>
  <c r="AG259" i="6" s="1"/>
  <c r="H259" i="6"/>
  <c r="AH259" i="6" s="1"/>
  <c r="I259" i="6"/>
  <c r="AI259" i="6" s="1"/>
  <c r="J259" i="6"/>
  <c r="AJ259" i="6" s="1"/>
  <c r="K259" i="6"/>
  <c r="AK259" i="6" s="1"/>
  <c r="L259" i="6"/>
  <c r="AL259" i="6" s="1"/>
  <c r="F260" i="6"/>
  <c r="AF260" i="6" s="1"/>
  <c r="G260" i="6"/>
  <c r="AG260" i="6" s="1"/>
  <c r="H260" i="6"/>
  <c r="AH260" i="6" s="1"/>
  <c r="I260" i="6"/>
  <c r="AI260" i="6" s="1"/>
  <c r="J260" i="6"/>
  <c r="AJ260" i="6" s="1"/>
  <c r="K260" i="6"/>
  <c r="AK260" i="6" s="1"/>
  <c r="L260" i="6"/>
  <c r="AL260" i="6" s="1"/>
  <c r="F261" i="6"/>
  <c r="AF261" i="6" s="1"/>
  <c r="G261" i="6"/>
  <c r="AG261" i="6" s="1"/>
  <c r="H261" i="6"/>
  <c r="AH261" i="6" s="1"/>
  <c r="I261" i="6"/>
  <c r="AI261" i="6" s="1"/>
  <c r="J261" i="6"/>
  <c r="AJ261" i="6" s="1"/>
  <c r="K261" i="6"/>
  <c r="AK261" i="6" s="1"/>
  <c r="L261" i="6"/>
  <c r="AL261" i="6" s="1"/>
  <c r="F262" i="6"/>
  <c r="AF262" i="6" s="1"/>
  <c r="G262" i="6"/>
  <c r="AG262" i="6" s="1"/>
  <c r="H262" i="6"/>
  <c r="AH262" i="6" s="1"/>
  <c r="I262" i="6"/>
  <c r="AI262" i="6" s="1"/>
  <c r="J262" i="6"/>
  <c r="AJ262" i="6" s="1"/>
  <c r="K262" i="6"/>
  <c r="AK262" i="6" s="1"/>
  <c r="L262" i="6"/>
  <c r="AL262" i="6" s="1"/>
  <c r="F263" i="6"/>
  <c r="AF263" i="6" s="1"/>
  <c r="G263" i="6"/>
  <c r="AG263" i="6" s="1"/>
  <c r="H263" i="6"/>
  <c r="AH263" i="6" s="1"/>
  <c r="I263" i="6"/>
  <c r="AI263" i="6" s="1"/>
  <c r="J263" i="6"/>
  <c r="AJ263" i="6" s="1"/>
  <c r="K263" i="6"/>
  <c r="AK263" i="6" s="1"/>
  <c r="L263" i="6"/>
  <c r="AL263" i="6" s="1"/>
  <c r="F264" i="6"/>
  <c r="AF264" i="6" s="1"/>
  <c r="G264" i="6"/>
  <c r="AG264" i="6" s="1"/>
  <c r="H264" i="6"/>
  <c r="AH264" i="6" s="1"/>
  <c r="I264" i="6"/>
  <c r="AI264" i="6" s="1"/>
  <c r="J264" i="6"/>
  <c r="AJ264" i="6" s="1"/>
  <c r="K264" i="6"/>
  <c r="AK264" i="6" s="1"/>
  <c r="L264" i="6"/>
  <c r="AL264" i="6" s="1"/>
  <c r="F265" i="6"/>
  <c r="AF265" i="6" s="1"/>
  <c r="G265" i="6"/>
  <c r="AG265" i="6" s="1"/>
  <c r="H265" i="6"/>
  <c r="AH265" i="6" s="1"/>
  <c r="I265" i="6"/>
  <c r="AI265" i="6" s="1"/>
  <c r="J265" i="6"/>
  <c r="AJ265" i="6" s="1"/>
  <c r="K265" i="6"/>
  <c r="AK265" i="6" s="1"/>
  <c r="L265" i="6"/>
  <c r="AL265" i="6" s="1"/>
  <c r="F266" i="6"/>
  <c r="AF266" i="6" s="1"/>
  <c r="G266" i="6"/>
  <c r="AG266" i="6" s="1"/>
  <c r="H266" i="6"/>
  <c r="AH266" i="6" s="1"/>
  <c r="I266" i="6"/>
  <c r="AI266" i="6" s="1"/>
  <c r="J266" i="6"/>
  <c r="AJ266" i="6" s="1"/>
  <c r="K266" i="6"/>
  <c r="AK266" i="6" s="1"/>
  <c r="L266" i="6"/>
  <c r="AL266" i="6" s="1"/>
  <c r="F267" i="6"/>
  <c r="AF267" i="6" s="1"/>
  <c r="G267" i="6"/>
  <c r="AG267" i="6" s="1"/>
  <c r="H267" i="6"/>
  <c r="AH267" i="6" s="1"/>
  <c r="I267" i="6"/>
  <c r="AI267" i="6" s="1"/>
  <c r="J267" i="6"/>
  <c r="AJ267" i="6" s="1"/>
  <c r="K267" i="6"/>
  <c r="AK267" i="6" s="1"/>
  <c r="L267" i="6"/>
  <c r="AL267" i="6" s="1"/>
  <c r="F268" i="6"/>
  <c r="AF268" i="6" s="1"/>
  <c r="G268" i="6"/>
  <c r="AG268" i="6" s="1"/>
  <c r="H268" i="6"/>
  <c r="AH268" i="6" s="1"/>
  <c r="I268" i="6"/>
  <c r="AI268" i="6" s="1"/>
  <c r="J268" i="6"/>
  <c r="AJ268" i="6" s="1"/>
  <c r="K268" i="6"/>
  <c r="AK268" i="6" s="1"/>
  <c r="L268" i="6"/>
  <c r="AL268" i="6" s="1"/>
  <c r="F269" i="6"/>
  <c r="AF269" i="6" s="1"/>
  <c r="G269" i="6"/>
  <c r="AG269" i="6" s="1"/>
  <c r="H269" i="6"/>
  <c r="AH269" i="6" s="1"/>
  <c r="I269" i="6"/>
  <c r="AI269" i="6" s="1"/>
  <c r="J269" i="6"/>
  <c r="AJ269" i="6" s="1"/>
  <c r="K269" i="6"/>
  <c r="AK269" i="6" s="1"/>
  <c r="L269" i="6"/>
  <c r="AL269" i="6" s="1"/>
  <c r="F270" i="6"/>
  <c r="AF270" i="6" s="1"/>
  <c r="G270" i="6"/>
  <c r="AG270" i="6" s="1"/>
  <c r="H270" i="6"/>
  <c r="AH270" i="6" s="1"/>
  <c r="I270" i="6"/>
  <c r="AI270" i="6" s="1"/>
  <c r="J270" i="6"/>
  <c r="AJ270" i="6" s="1"/>
  <c r="K270" i="6"/>
  <c r="AK270" i="6" s="1"/>
  <c r="L270" i="6"/>
  <c r="AL270" i="6" s="1"/>
  <c r="F271" i="6"/>
  <c r="AF271" i="6" s="1"/>
  <c r="G271" i="6"/>
  <c r="AG271" i="6" s="1"/>
  <c r="H271" i="6"/>
  <c r="AH271" i="6" s="1"/>
  <c r="I271" i="6"/>
  <c r="AI271" i="6" s="1"/>
  <c r="J271" i="6"/>
  <c r="AJ271" i="6" s="1"/>
  <c r="K271" i="6"/>
  <c r="AK271" i="6" s="1"/>
  <c r="L271" i="6"/>
  <c r="AL271" i="6" s="1"/>
  <c r="F272" i="6"/>
  <c r="AF272" i="6" s="1"/>
  <c r="G272" i="6"/>
  <c r="AG272" i="6" s="1"/>
  <c r="H272" i="6"/>
  <c r="AH272" i="6" s="1"/>
  <c r="I272" i="6"/>
  <c r="AI272" i="6" s="1"/>
  <c r="J272" i="6"/>
  <c r="AJ272" i="6" s="1"/>
  <c r="K272" i="6"/>
  <c r="AK272" i="6" s="1"/>
  <c r="L272" i="6"/>
  <c r="AL272" i="6" s="1"/>
  <c r="F273" i="6"/>
  <c r="AF273" i="6" s="1"/>
  <c r="G273" i="6"/>
  <c r="AG273" i="6" s="1"/>
  <c r="H273" i="6"/>
  <c r="AH273" i="6" s="1"/>
  <c r="I273" i="6"/>
  <c r="AI273" i="6" s="1"/>
  <c r="J273" i="6"/>
  <c r="AJ273" i="6" s="1"/>
  <c r="K273" i="6"/>
  <c r="AK273" i="6" s="1"/>
  <c r="L273" i="6"/>
  <c r="AL273" i="6" s="1"/>
  <c r="F274" i="6"/>
  <c r="AF274" i="6" s="1"/>
  <c r="G274" i="6"/>
  <c r="AG274" i="6" s="1"/>
  <c r="H274" i="6"/>
  <c r="AH274" i="6" s="1"/>
  <c r="I274" i="6"/>
  <c r="AI274" i="6" s="1"/>
  <c r="J274" i="6"/>
  <c r="AJ274" i="6" s="1"/>
  <c r="K274" i="6"/>
  <c r="AK274" i="6" s="1"/>
  <c r="L274" i="6"/>
  <c r="AL274" i="6" s="1"/>
  <c r="F275" i="6"/>
  <c r="AF275" i="6" s="1"/>
  <c r="G275" i="6"/>
  <c r="AG275" i="6" s="1"/>
  <c r="H275" i="6"/>
  <c r="AH275" i="6" s="1"/>
  <c r="I275" i="6"/>
  <c r="AI275" i="6" s="1"/>
  <c r="J275" i="6"/>
  <c r="AJ275" i="6" s="1"/>
  <c r="K275" i="6"/>
  <c r="AK275" i="6" s="1"/>
  <c r="L275" i="6"/>
  <c r="AL275" i="6" s="1"/>
  <c r="F276" i="6"/>
  <c r="AF276" i="6" s="1"/>
  <c r="G276" i="6"/>
  <c r="AG276" i="6" s="1"/>
  <c r="H276" i="6"/>
  <c r="AH276" i="6" s="1"/>
  <c r="I276" i="6"/>
  <c r="AI276" i="6" s="1"/>
  <c r="J276" i="6"/>
  <c r="AJ276" i="6" s="1"/>
  <c r="K276" i="6"/>
  <c r="AK276" i="6" s="1"/>
  <c r="L276" i="6"/>
  <c r="AL276" i="6" s="1"/>
  <c r="F277" i="6"/>
  <c r="AF277" i="6" s="1"/>
  <c r="G277" i="6"/>
  <c r="AG277" i="6" s="1"/>
  <c r="H277" i="6"/>
  <c r="AH277" i="6" s="1"/>
  <c r="I277" i="6"/>
  <c r="AI277" i="6" s="1"/>
  <c r="J277" i="6"/>
  <c r="AJ277" i="6" s="1"/>
  <c r="K277" i="6"/>
  <c r="AK277" i="6" s="1"/>
  <c r="L277" i="6"/>
  <c r="AL277" i="6" s="1"/>
  <c r="F278" i="6"/>
  <c r="AF278" i="6" s="1"/>
  <c r="G278" i="6"/>
  <c r="AG278" i="6" s="1"/>
  <c r="H278" i="6"/>
  <c r="AH278" i="6" s="1"/>
  <c r="I278" i="6"/>
  <c r="AI278" i="6" s="1"/>
  <c r="J278" i="6"/>
  <c r="AJ278" i="6" s="1"/>
  <c r="K278" i="6"/>
  <c r="AK278" i="6" s="1"/>
  <c r="L278" i="6"/>
  <c r="AL278" i="6" s="1"/>
  <c r="F279" i="6"/>
  <c r="AF279" i="6" s="1"/>
  <c r="G279" i="6"/>
  <c r="AG279" i="6" s="1"/>
  <c r="H279" i="6"/>
  <c r="AH279" i="6" s="1"/>
  <c r="I279" i="6"/>
  <c r="AI279" i="6" s="1"/>
  <c r="J279" i="6"/>
  <c r="AJ279" i="6" s="1"/>
  <c r="K279" i="6"/>
  <c r="AK279" i="6" s="1"/>
  <c r="L279" i="6"/>
  <c r="AL279" i="6" s="1"/>
  <c r="F280" i="6"/>
  <c r="AF280" i="6" s="1"/>
  <c r="G280" i="6"/>
  <c r="AG280" i="6" s="1"/>
  <c r="H280" i="6"/>
  <c r="AH280" i="6" s="1"/>
  <c r="I280" i="6"/>
  <c r="AI280" i="6" s="1"/>
  <c r="J280" i="6"/>
  <c r="AJ280" i="6" s="1"/>
  <c r="K280" i="6"/>
  <c r="AK280" i="6" s="1"/>
  <c r="L280" i="6"/>
  <c r="AL280" i="6" s="1"/>
  <c r="F281" i="6"/>
  <c r="AF281" i="6" s="1"/>
  <c r="G281" i="6"/>
  <c r="AG281" i="6" s="1"/>
  <c r="H281" i="6"/>
  <c r="AH281" i="6" s="1"/>
  <c r="I281" i="6"/>
  <c r="AI281" i="6" s="1"/>
  <c r="J281" i="6"/>
  <c r="AJ281" i="6" s="1"/>
  <c r="K281" i="6"/>
  <c r="AK281" i="6" s="1"/>
  <c r="L281" i="6"/>
  <c r="AL281" i="6" s="1"/>
  <c r="F282" i="6"/>
  <c r="AF282" i="6" s="1"/>
  <c r="G282" i="6"/>
  <c r="AG282" i="6" s="1"/>
  <c r="H282" i="6"/>
  <c r="AH282" i="6" s="1"/>
  <c r="I282" i="6"/>
  <c r="AI282" i="6" s="1"/>
  <c r="J282" i="6"/>
  <c r="AJ282" i="6" s="1"/>
  <c r="K282" i="6"/>
  <c r="AK282" i="6" s="1"/>
  <c r="L282" i="6"/>
  <c r="AL282" i="6" s="1"/>
  <c r="F283" i="6"/>
  <c r="AF283" i="6" s="1"/>
  <c r="G283" i="6"/>
  <c r="AG283" i="6" s="1"/>
  <c r="H283" i="6"/>
  <c r="AH283" i="6" s="1"/>
  <c r="I283" i="6"/>
  <c r="AI283" i="6" s="1"/>
  <c r="J283" i="6"/>
  <c r="AJ283" i="6" s="1"/>
  <c r="K283" i="6"/>
  <c r="AK283" i="6" s="1"/>
  <c r="L283" i="6"/>
  <c r="AL283" i="6" s="1"/>
  <c r="F284" i="6"/>
  <c r="AF284" i="6" s="1"/>
  <c r="G284" i="6"/>
  <c r="AG284" i="6" s="1"/>
  <c r="H284" i="6"/>
  <c r="AH284" i="6" s="1"/>
  <c r="I284" i="6"/>
  <c r="AI284" i="6" s="1"/>
  <c r="J284" i="6"/>
  <c r="AJ284" i="6" s="1"/>
  <c r="K284" i="6"/>
  <c r="AK284" i="6" s="1"/>
  <c r="L284" i="6"/>
  <c r="AL284" i="6" s="1"/>
  <c r="F285" i="6"/>
  <c r="AF285" i="6" s="1"/>
  <c r="G285" i="6"/>
  <c r="AG285" i="6" s="1"/>
  <c r="H285" i="6"/>
  <c r="AH285" i="6" s="1"/>
  <c r="I285" i="6"/>
  <c r="AI285" i="6" s="1"/>
  <c r="J285" i="6"/>
  <c r="AJ285" i="6" s="1"/>
  <c r="K285" i="6"/>
  <c r="AK285" i="6" s="1"/>
  <c r="L285" i="6"/>
  <c r="AL285" i="6" s="1"/>
  <c r="F286" i="6"/>
  <c r="AF286" i="6" s="1"/>
  <c r="G286" i="6"/>
  <c r="AG286" i="6" s="1"/>
  <c r="H286" i="6"/>
  <c r="AH286" i="6" s="1"/>
  <c r="I286" i="6"/>
  <c r="AI286" i="6" s="1"/>
  <c r="J286" i="6"/>
  <c r="AJ286" i="6" s="1"/>
  <c r="K286" i="6"/>
  <c r="AK286" i="6" s="1"/>
  <c r="L286" i="6"/>
  <c r="AL286" i="6" s="1"/>
  <c r="F287" i="6"/>
  <c r="AF287" i="6" s="1"/>
  <c r="G287" i="6"/>
  <c r="AG287" i="6" s="1"/>
  <c r="H287" i="6"/>
  <c r="AH287" i="6" s="1"/>
  <c r="I287" i="6"/>
  <c r="AI287" i="6" s="1"/>
  <c r="J287" i="6"/>
  <c r="AJ287" i="6" s="1"/>
  <c r="K287" i="6"/>
  <c r="AK287" i="6" s="1"/>
  <c r="L287" i="6"/>
  <c r="AL287" i="6" s="1"/>
  <c r="F288" i="6"/>
  <c r="AF288" i="6" s="1"/>
  <c r="G288" i="6"/>
  <c r="AG288" i="6" s="1"/>
  <c r="H288" i="6"/>
  <c r="AH288" i="6" s="1"/>
  <c r="I288" i="6"/>
  <c r="AI288" i="6" s="1"/>
  <c r="J288" i="6"/>
  <c r="AJ288" i="6" s="1"/>
  <c r="K288" i="6"/>
  <c r="AK288" i="6" s="1"/>
  <c r="L288" i="6"/>
  <c r="AL288" i="6" s="1"/>
  <c r="F289" i="6"/>
  <c r="AF289" i="6" s="1"/>
  <c r="G289" i="6"/>
  <c r="AG289" i="6" s="1"/>
  <c r="H289" i="6"/>
  <c r="AH289" i="6" s="1"/>
  <c r="I289" i="6"/>
  <c r="AI289" i="6" s="1"/>
  <c r="J289" i="6"/>
  <c r="AJ289" i="6" s="1"/>
  <c r="K289" i="6"/>
  <c r="AK289" i="6" s="1"/>
  <c r="L289" i="6"/>
  <c r="AL289" i="6" s="1"/>
  <c r="F290" i="6"/>
  <c r="AF290" i="6" s="1"/>
  <c r="G290" i="6"/>
  <c r="AG290" i="6" s="1"/>
  <c r="H290" i="6"/>
  <c r="AH290" i="6" s="1"/>
  <c r="I290" i="6"/>
  <c r="AI290" i="6" s="1"/>
  <c r="J290" i="6"/>
  <c r="AJ290" i="6" s="1"/>
  <c r="K290" i="6"/>
  <c r="AK290" i="6" s="1"/>
  <c r="L290" i="6"/>
  <c r="AL290" i="6" s="1"/>
  <c r="F291" i="6"/>
  <c r="AF291" i="6" s="1"/>
  <c r="G291" i="6"/>
  <c r="AG291" i="6" s="1"/>
  <c r="H291" i="6"/>
  <c r="AH291" i="6" s="1"/>
  <c r="I291" i="6"/>
  <c r="AI291" i="6" s="1"/>
  <c r="J291" i="6"/>
  <c r="AJ291" i="6" s="1"/>
  <c r="K291" i="6"/>
  <c r="AK291" i="6" s="1"/>
  <c r="L291" i="6"/>
  <c r="AL291" i="6" s="1"/>
  <c r="F292" i="6"/>
  <c r="AF292" i="6" s="1"/>
  <c r="G292" i="6"/>
  <c r="AG292" i="6" s="1"/>
  <c r="H292" i="6"/>
  <c r="AH292" i="6" s="1"/>
  <c r="I292" i="6"/>
  <c r="AI292" i="6" s="1"/>
  <c r="J292" i="6"/>
  <c r="AJ292" i="6" s="1"/>
  <c r="K292" i="6"/>
  <c r="AK292" i="6" s="1"/>
  <c r="L292" i="6"/>
  <c r="AL292" i="6" s="1"/>
  <c r="F293" i="6"/>
  <c r="AF293" i="6" s="1"/>
  <c r="G293" i="6"/>
  <c r="AG293" i="6" s="1"/>
  <c r="H293" i="6"/>
  <c r="AH293" i="6" s="1"/>
  <c r="I293" i="6"/>
  <c r="AI293" i="6" s="1"/>
  <c r="J293" i="6"/>
  <c r="AJ293" i="6" s="1"/>
  <c r="K293" i="6"/>
  <c r="AK293" i="6" s="1"/>
  <c r="L293" i="6"/>
  <c r="AL293" i="6" s="1"/>
  <c r="F294" i="6"/>
  <c r="AF294" i="6" s="1"/>
  <c r="G294" i="6"/>
  <c r="AG294" i="6" s="1"/>
  <c r="H294" i="6"/>
  <c r="AH294" i="6" s="1"/>
  <c r="I294" i="6"/>
  <c r="AI294" i="6" s="1"/>
  <c r="J294" i="6"/>
  <c r="AJ294" i="6" s="1"/>
  <c r="K294" i="6"/>
  <c r="AK294" i="6" s="1"/>
  <c r="L294" i="6"/>
  <c r="AL294" i="6" s="1"/>
  <c r="F295" i="6"/>
  <c r="AF295" i="6" s="1"/>
  <c r="G295" i="6"/>
  <c r="AG295" i="6" s="1"/>
  <c r="H295" i="6"/>
  <c r="AH295" i="6" s="1"/>
  <c r="I295" i="6"/>
  <c r="AI295" i="6" s="1"/>
  <c r="J295" i="6"/>
  <c r="AJ295" i="6" s="1"/>
  <c r="K295" i="6"/>
  <c r="AK295" i="6" s="1"/>
  <c r="L295" i="6"/>
  <c r="AL295" i="6" s="1"/>
  <c r="F296" i="6"/>
  <c r="AF296" i="6" s="1"/>
  <c r="G296" i="6"/>
  <c r="AG296" i="6" s="1"/>
  <c r="H296" i="6"/>
  <c r="AH296" i="6" s="1"/>
  <c r="I296" i="6"/>
  <c r="AI296" i="6" s="1"/>
  <c r="J296" i="6"/>
  <c r="AJ296" i="6" s="1"/>
  <c r="K296" i="6"/>
  <c r="AK296" i="6" s="1"/>
  <c r="L296" i="6"/>
  <c r="AL296" i="6" s="1"/>
  <c r="F297" i="6"/>
  <c r="AF297" i="6" s="1"/>
  <c r="G297" i="6"/>
  <c r="AG297" i="6" s="1"/>
  <c r="H297" i="6"/>
  <c r="AH297" i="6" s="1"/>
  <c r="I297" i="6"/>
  <c r="AI297" i="6" s="1"/>
  <c r="J297" i="6"/>
  <c r="AJ297" i="6" s="1"/>
  <c r="K297" i="6"/>
  <c r="AK297" i="6" s="1"/>
  <c r="L297" i="6"/>
  <c r="AL297" i="6" s="1"/>
  <c r="F298" i="6"/>
  <c r="AF298" i="6" s="1"/>
  <c r="G298" i="6"/>
  <c r="AG298" i="6" s="1"/>
  <c r="H298" i="6"/>
  <c r="AH298" i="6" s="1"/>
  <c r="I298" i="6"/>
  <c r="AI298" i="6" s="1"/>
  <c r="J298" i="6"/>
  <c r="AJ298" i="6" s="1"/>
  <c r="K298" i="6"/>
  <c r="AK298" i="6" s="1"/>
  <c r="L298" i="6"/>
  <c r="AL298" i="6" s="1"/>
  <c r="F299" i="6"/>
  <c r="AF299" i="6" s="1"/>
  <c r="G299" i="6"/>
  <c r="AG299" i="6" s="1"/>
  <c r="H299" i="6"/>
  <c r="AH299" i="6" s="1"/>
  <c r="I299" i="6"/>
  <c r="AI299" i="6" s="1"/>
  <c r="J299" i="6"/>
  <c r="AJ299" i="6" s="1"/>
  <c r="K299" i="6"/>
  <c r="AK299" i="6" s="1"/>
  <c r="L299" i="6"/>
  <c r="AL299" i="6" s="1"/>
  <c r="F300" i="6"/>
  <c r="AF300" i="6" s="1"/>
  <c r="G300" i="6"/>
  <c r="AG300" i="6" s="1"/>
  <c r="H300" i="6"/>
  <c r="AH300" i="6" s="1"/>
  <c r="I300" i="6"/>
  <c r="AI300" i="6" s="1"/>
  <c r="J300" i="6"/>
  <c r="AJ300" i="6" s="1"/>
  <c r="K300" i="6"/>
  <c r="AK300" i="6" s="1"/>
  <c r="L300" i="6"/>
  <c r="AL300" i="6" s="1"/>
  <c r="F301" i="6"/>
  <c r="AF301" i="6" s="1"/>
  <c r="G301" i="6"/>
  <c r="AG301" i="6" s="1"/>
  <c r="H301" i="6"/>
  <c r="AH301" i="6" s="1"/>
  <c r="I301" i="6"/>
  <c r="AI301" i="6" s="1"/>
  <c r="J301" i="6"/>
  <c r="AJ301" i="6" s="1"/>
  <c r="K301" i="6"/>
  <c r="AK301" i="6" s="1"/>
  <c r="L301" i="6"/>
  <c r="AL301" i="6" s="1"/>
  <c r="F302" i="6"/>
  <c r="AF302" i="6" s="1"/>
  <c r="G302" i="6"/>
  <c r="AG302" i="6" s="1"/>
  <c r="H302" i="6"/>
  <c r="AH302" i="6" s="1"/>
  <c r="I302" i="6"/>
  <c r="AI302" i="6" s="1"/>
  <c r="J302" i="6"/>
  <c r="AJ302" i="6" s="1"/>
  <c r="K302" i="6"/>
  <c r="AK302" i="6" s="1"/>
  <c r="L302" i="6"/>
  <c r="AL302" i="6" s="1"/>
  <c r="F303" i="6"/>
  <c r="AF303" i="6" s="1"/>
  <c r="G303" i="6"/>
  <c r="AG303" i="6" s="1"/>
  <c r="H303" i="6"/>
  <c r="AH303" i="6" s="1"/>
  <c r="I303" i="6"/>
  <c r="AI303" i="6" s="1"/>
  <c r="J303" i="6"/>
  <c r="AJ303" i="6" s="1"/>
  <c r="K303" i="6"/>
  <c r="AK303" i="6" s="1"/>
  <c r="L303" i="6"/>
  <c r="AL303" i="6" s="1"/>
  <c r="F304" i="6"/>
  <c r="AF304" i="6" s="1"/>
  <c r="G304" i="6"/>
  <c r="AG304" i="6" s="1"/>
  <c r="H304" i="6"/>
  <c r="AH304" i="6" s="1"/>
  <c r="I304" i="6"/>
  <c r="AI304" i="6" s="1"/>
  <c r="J304" i="6"/>
  <c r="AJ304" i="6" s="1"/>
  <c r="K304" i="6"/>
  <c r="AK304" i="6" s="1"/>
  <c r="L304" i="6"/>
  <c r="AL304" i="6" s="1"/>
  <c r="F305" i="6"/>
  <c r="AF305" i="6" s="1"/>
  <c r="G305" i="6"/>
  <c r="AG305" i="6" s="1"/>
  <c r="H305" i="6"/>
  <c r="AH305" i="6" s="1"/>
  <c r="I305" i="6"/>
  <c r="AI305" i="6" s="1"/>
  <c r="J305" i="6"/>
  <c r="AJ305" i="6" s="1"/>
  <c r="K305" i="6"/>
  <c r="AK305" i="6" s="1"/>
  <c r="L305" i="6"/>
  <c r="AL305" i="6" s="1"/>
  <c r="F306" i="6"/>
  <c r="AF306" i="6" s="1"/>
  <c r="G306" i="6"/>
  <c r="AG306" i="6" s="1"/>
  <c r="H306" i="6"/>
  <c r="AH306" i="6" s="1"/>
  <c r="I306" i="6"/>
  <c r="AI306" i="6" s="1"/>
  <c r="J306" i="6"/>
  <c r="AJ306" i="6" s="1"/>
  <c r="K306" i="6"/>
  <c r="AK306" i="6" s="1"/>
  <c r="L306" i="6"/>
  <c r="AL306" i="6" s="1"/>
  <c r="F307" i="6"/>
  <c r="AF307" i="6" s="1"/>
  <c r="G307" i="6"/>
  <c r="AG307" i="6" s="1"/>
  <c r="H307" i="6"/>
  <c r="AH307" i="6" s="1"/>
  <c r="I307" i="6"/>
  <c r="AI307" i="6" s="1"/>
  <c r="J307" i="6"/>
  <c r="AJ307" i="6" s="1"/>
  <c r="K307" i="6"/>
  <c r="AK307" i="6" s="1"/>
  <c r="L307" i="6"/>
  <c r="AL307" i="6" s="1"/>
  <c r="F308" i="6"/>
  <c r="AF308" i="6" s="1"/>
  <c r="G308" i="6"/>
  <c r="AG308" i="6" s="1"/>
  <c r="H308" i="6"/>
  <c r="AH308" i="6" s="1"/>
  <c r="I308" i="6"/>
  <c r="AI308" i="6" s="1"/>
  <c r="J308" i="6"/>
  <c r="AJ308" i="6" s="1"/>
  <c r="K308" i="6"/>
  <c r="AK308" i="6" s="1"/>
  <c r="L308" i="6"/>
  <c r="AL308" i="6" s="1"/>
  <c r="F309" i="6"/>
  <c r="AF309" i="6" s="1"/>
  <c r="G309" i="6"/>
  <c r="AG309" i="6" s="1"/>
  <c r="H309" i="6"/>
  <c r="AH309" i="6" s="1"/>
  <c r="I309" i="6"/>
  <c r="AI309" i="6" s="1"/>
  <c r="J309" i="6"/>
  <c r="AJ309" i="6" s="1"/>
  <c r="K309" i="6"/>
  <c r="AK309" i="6" s="1"/>
  <c r="L309" i="6"/>
  <c r="AL309" i="6" s="1"/>
  <c r="F310" i="6"/>
  <c r="AF310" i="6" s="1"/>
  <c r="G310" i="6"/>
  <c r="AG310" i="6" s="1"/>
  <c r="H310" i="6"/>
  <c r="AH310" i="6" s="1"/>
  <c r="I310" i="6"/>
  <c r="AI310" i="6" s="1"/>
  <c r="J310" i="6"/>
  <c r="AJ310" i="6" s="1"/>
  <c r="K310" i="6"/>
  <c r="AK310" i="6" s="1"/>
  <c r="L310" i="6"/>
  <c r="AL310" i="6" s="1"/>
  <c r="F311" i="6"/>
  <c r="AF311" i="6" s="1"/>
  <c r="G311" i="6"/>
  <c r="AG311" i="6" s="1"/>
  <c r="H311" i="6"/>
  <c r="AH311" i="6" s="1"/>
  <c r="I311" i="6"/>
  <c r="AI311" i="6" s="1"/>
  <c r="J311" i="6"/>
  <c r="AJ311" i="6" s="1"/>
  <c r="K311" i="6"/>
  <c r="AK311" i="6" s="1"/>
  <c r="L311" i="6"/>
  <c r="AL311" i="6" s="1"/>
  <c r="F312" i="6"/>
  <c r="AF312" i="6" s="1"/>
  <c r="G312" i="6"/>
  <c r="AG312" i="6" s="1"/>
  <c r="H312" i="6"/>
  <c r="AH312" i="6" s="1"/>
  <c r="I312" i="6"/>
  <c r="AI312" i="6" s="1"/>
  <c r="J312" i="6"/>
  <c r="AJ312" i="6" s="1"/>
  <c r="K312" i="6"/>
  <c r="AK312" i="6" s="1"/>
  <c r="L312" i="6"/>
  <c r="AL312" i="6" s="1"/>
  <c r="F313" i="6"/>
  <c r="AF313" i="6" s="1"/>
  <c r="G313" i="6"/>
  <c r="AG313" i="6" s="1"/>
  <c r="H313" i="6"/>
  <c r="AH313" i="6" s="1"/>
  <c r="I313" i="6"/>
  <c r="AI313" i="6" s="1"/>
  <c r="J313" i="6"/>
  <c r="AJ313" i="6" s="1"/>
  <c r="K313" i="6"/>
  <c r="AK313" i="6" s="1"/>
  <c r="L313" i="6"/>
  <c r="AL313" i="6" s="1"/>
  <c r="F314" i="6"/>
  <c r="AF314" i="6" s="1"/>
  <c r="G314" i="6"/>
  <c r="AG314" i="6" s="1"/>
  <c r="H314" i="6"/>
  <c r="AH314" i="6" s="1"/>
  <c r="I314" i="6"/>
  <c r="AI314" i="6" s="1"/>
  <c r="J314" i="6"/>
  <c r="AJ314" i="6" s="1"/>
  <c r="K314" i="6"/>
  <c r="AK314" i="6" s="1"/>
  <c r="L314" i="6"/>
  <c r="AL314" i="6" s="1"/>
  <c r="F315" i="6"/>
  <c r="AF315" i="6" s="1"/>
  <c r="G315" i="6"/>
  <c r="AG315" i="6" s="1"/>
  <c r="H315" i="6"/>
  <c r="AH315" i="6" s="1"/>
  <c r="I315" i="6"/>
  <c r="AI315" i="6" s="1"/>
  <c r="J315" i="6"/>
  <c r="AJ315" i="6" s="1"/>
  <c r="K315" i="6"/>
  <c r="AK315" i="6" s="1"/>
  <c r="L315" i="6"/>
  <c r="AL315" i="6" s="1"/>
  <c r="F316" i="6"/>
  <c r="AF316" i="6" s="1"/>
  <c r="G316" i="6"/>
  <c r="AG316" i="6" s="1"/>
  <c r="H316" i="6"/>
  <c r="AH316" i="6" s="1"/>
  <c r="I316" i="6"/>
  <c r="AI316" i="6" s="1"/>
  <c r="J316" i="6"/>
  <c r="AJ316" i="6" s="1"/>
  <c r="K316" i="6"/>
  <c r="AK316" i="6" s="1"/>
  <c r="L316" i="6"/>
  <c r="AL316" i="6" s="1"/>
  <c r="F317" i="6"/>
  <c r="AF317" i="6" s="1"/>
  <c r="G317" i="6"/>
  <c r="AG317" i="6" s="1"/>
  <c r="H317" i="6"/>
  <c r="AH317" i="6" s="1"/>
  <c r="I317" i="6"/>
  <c r="AI317" i="6" s="1"/>
  <c r="J317" i="6"/>
  <c r="AJ317" i="6" s="1"/>
  <c r="K317" i="6"/>
  <c r="AK317" i="6" s="1"/>
  <c r="L317" i="6"/>
  <c r="AL317" i="6" s="1"/>
  <c r="F318" i="6"/>
  <c r="AF318" i="6" s="1"/>
  <c r="G318" i="6"/>
  <c r="AG318" i="6" s="1"/>
  <c r="H318" i="6"/>
  <c r="AH318" i="6" s="1"/>
  <c r="I318" i="6"/>
  <c r="AI318" i="6" s="1"/>
  <c r="J318" i="6"/>
  <c r="AJ318" i="6" s="1"/>
  <c r="K318" i="6"/>
  <c r="AK318" i="6" s="1"/>
  <c r="L318" i="6"/>
  <c r="AL318" i="6" s="1"/>
  <c r="F319" i="6"/>
  <c r="AF319" i="6" s="1"/>
  <c r="G319" i="6"/>
  <c r="AG319" i="6" s="1"/>
  <c r="H319" i="6"/>
  <c r="AH319" i="6" s="1"/>
  <c r="I319" i="6"/>
  <c r="AI319" i="6" s="1"/>
  <c r="J319" i="6"/>
  <c r="AJ319" i="6" s="1"/>
  <c r="K319" i="6"/>
  <c r="AK319" i="6" s="1"/>
  <c r="L319" i="6"/>
  <c r="AL319" i="6" s="1"/>
  <c r="F320" i="6"/>
  <c r="AF320" i="6" s="1"/>
  <c r="G320" i="6"/>
  <c r="AG320" i="6" s="1"/>
  <c r="H320" i="6"/>
  <c r="AH320" i="6" s="1"/>
  <c r="I320" i="6"/>
  <c r="AI320" i="6" s="1"/>
  <c r="J320" i="6"/>
  <c r="AJ320" i="6" s="1"/>
  <c r="K320" i="6"/>
  <c r="AK320" i="6" s="1"/>
  <c r="L320" i="6"/>
  <c r="AL320" i="6" s="1"/>
  <c r="F321" i="6"/>
  <c r="AF321" i="6" s="1"/>
  <c r="G321" i="6"/>
  <c r="AG321" i="6" s="1"/>
  <c r="H321" i="6"/>
  <c r="AH321" i="6" s="1"/>
  <c r="I321" i="6"/>
  <c r="AI321" i="6" s="1"/>
  <c r="J321" i="6"/>
  <c r="AJ321" i="6" s="1"/>
  <c r="K321" i="6"/>
  <c r="AK321" i="6" s="1"/>
  <c r="L321" i="6"/>
  <c r="AL321" i="6" s="1"/>
  <c r="F322" i="6"/>
  <c r="AF322" i="6" s="1"/>
  <c r="G322" i="6"/>
  <c r="AG322" i="6" s="1"/>
  <c r="H322" i="6"/>
  <c r="AH322" i="6" s="1"/>
  <c r="I322" i="6"/>
  <c r="AI322" i="6" s="1"/>
  <c r="J322" i="6"/>
  <c r="AJ322" i="6" s="1"/>
  <c r="K322" i="6"/>
  <c r="AK322" i="6" s="1"/>
  <c r="L322" i="6"/>
  <c r="AL322" i="6" s="1"/>
  <c r="F323" i="6"/>
  <c r="AF323" i="6" s="1"/>
  <c r="G323" i="6"/>
  <c r="AG323" i="6" s="1"/>
  <c r="H323" i="6"/>
  <c r="AH323" i="6" s="1"/>
  <c r="I323" i="6"/>
  <c r="AI323" i="6" s="1"/>
  <c r="J323" i="6"/>
  <c r="AJ323" i="6" s="1"/>
  <c r="K323" i="6"/>
  <c r="AK323" i="6" s="1"/>
  <c r="L323" i="6"/>
  <c r="AL323" i="6" s="1"/>
  <c r="F324" i="6"/>
  <c r="AF324" i="6" s="1"/>
  <c r="G324" i="6"/>
  <c r="AG324" i="6" s="1"/>
  <c r="H324" i="6"/>
  <c r="AH324" i="6" s="1"/>
  <c r="I324" i="6"/>
  <c r="AI324" i="6" s="1"/>
  <c r="J324" i="6"/>
  <c r="AJ324" i="6" s="1"/>
  <c r="K324" i="6"/>
  <c r="AK324" i="6" s="1"/>
  <c r="L324" i="6"/>
  <c r="AL324" i="6" s="1"/>
  <c r="F325" i="6"/>
  <c r="AF325" i="6" s="1"/>
  <c r="G325" i="6"/>
  <c r="AG325" i="6" s="1"/>
  <c r="H325" i="6"/>
  <c r="AH325" i="6" s="1"/>
  <c r="I325" i="6"/>
  <c r="AI325" i="6" s="1"/>
  <c r="J325" i="6"/>
  <c r="AJ325" i="6" s="1"/>
  <c r="K325" i="6"/>
  <c r="AK325" i="6" s="1"/>
  <c r="L325" i="6"/>
  <c r="AL325" i="6" s="1"/>
  <c r="F326" i="6"/>
  <c r="AF326" i="6" s="1"/>
  <c r="G326" i="6"/>
  <c r="AG326" i="6" s="1"/>
  <c r="H326" i="6"/>
  <c r="AH326" i="6" s="1"/>
  <c r="I326" i="6"/>
  <c r="AI326" i="6" s="1"/>
  <c r="J326" i="6"/>
  <c r="AJ326" i="6" s="1"/>
  <c r="K326" i="6"/>
  <c r="AK326" i="6" s="1"/>
  <c r="L326" i="6"/>
  <c r="AL326" i="6" s="1"/>
  <c r="F327" i="6"/>
  <c r="AF327" i="6" s="1"/>
  <c r="G327" i="6"/>
  <c r="AG327" i="6" s="1"/>
  <c r="H327" i="6"/>
  <c r="AH327" i="6" s="1"/>
  <c r="I327" i="6"/>
  <c r="AI327" i="6" s="1"/>
  <c r="J327" i="6"/>
  <c r="AJ327" i="6" s="1"/>
  <c r="K327" i="6"/>
  <c r="AK327" i="6" s="1"/>
  <c r="L327" i="6"/>
  <c r="AL327" i="6" s="1"/>
  <c r="F328" i="6"/>
  <c r="AF328" i="6" s="1"/>
  <c r="G328" i="6"/>
  <c r="AG328" i="6" s="1"/>
  <c r="H328" i="6"/>
  <c r="AH328" i="6" s="1"/>
  <c r="I328" i="6"/>
  <c r="AI328" i="6" s="1"/>
  <c r="J328" i="6"/>
  <c r="AJ328" i="6" s="1"/>
  <c r="K328" i="6"/>
  <c r="AK328" i="6" s="1"/>
  <c r="L328" i="6"/>
  <c r="AL328" i="6" s="1"/>
  <c r="F329" i="6"/>
  <c r="AF329" i="6" s="1"/>
  <c r="G329" i="6"/>
  <c r="AG329" i="6" s="1"/>
  <c r="H329" i="6"/>
  <c r="AH329" i="6" s="1"/>
  <c r="I329" i="6"/>
  <c r="AI329" i="6" s="1"/>
  <c r="J329" i="6"/>
  <c r="AJ329" i="6" s="1"/>
  <c r="K329" i="6"/>
  <c r="AK329" i="6" s="1"/>
  <c r="L329" i="6"/>
  <c r="AL329" i="6" s="1"/>
  <c r="F330" i="6"/>
  <c r="AF330" i="6" s="1"/>
  <c r="G330" i="6"/>
  <c r="AG330" i="6" s="1"/>
  <c r="H330" i="6"/>
  <c r="AH330" i="6" s="1"/>
  <c r="I330" i="6"/>
  <c r="AI330" i="6" s="1"/>
  <c r="J330" i="6"/>
  <c r="AJ330" i="6" s="1"/>
  <c r="K330" i="6"/>
  <c r="AK330" i="6" s="1"/>
  <c r="L330" i="6"/>
  <c r="AL330" i="6" s="1"/>
  <c r="F331" i="6"/>
  <c r="AF331" i="6" s="1"/>
  <c r="G331" i="6"/>
  <c r="AG331" i="6" s="1"/>
  <c r="H331" i="6"/>
  <c r="AH331" i="6" s="1"/>
  <c r="I331" i="6"/>
  <c r="AI331" i="6" s="1"/>
  <c r="J331" i="6"/>
  <c r="AJ331" i="6" s="1"/>
  <c r="K331" i="6"/>
  <c r="AK331" i="6" s="1"/>
  <c r="L331" i="6"/>
  <c r="AL331" i="6" s="1"/>
  <c r="F332" i="6"/>
  <c r="AF332" i="6" s="1"/>
  <c r="G332" i="6"/>
  <c r="AG332" i="6" s="1"/>
  <c r="H332" i="6"/>
  <c r="AH332" i="6" s="1"/>
  <c r="I332" i="6"/>
  <c r="AI332" i="6" s="1"/>
  <c r="J332" i="6"/>
  <c r="AJ332" i="6" s="1"/>
  <c r="K332" i="6"/>
  <c r="AK332" i="6" s="1"/>
  <c r="L332" i="6"/>
  <c r="AL332" i="6" s="1"/>
  <c r="F333" i="6"/>
  <c r="AF333" i="6" s="1"/>
  <c r="G333" i="6"/>
  <c r="AG333" i="6" s="1"/>
  <c r="H333" i="6"/>
  <c r="AH333" i="6" s="1"/>
  <c r="I333" i="6"/>
  <c r="AI333" i="6" s="1"/>
  <c r="J333" i="6"/>
  <c r="AJ333" i="6" s="1"/>
  <c r="K333" i="6"/>
  <c r="AK333" i="6" s="1"/>
  <c r="L333" i="6"/>
  <c r="AL333" i="6" s="1"/>
  <c r="F334" i="6"/>
  <c r="AF334" i="6" s="1"/>
  <c r="G334" i="6"/>
  <c r="AG334" i="6" s="1"/>
  <c r="H334" i="6"/>
  <c r="AH334" i="6" s="1"/>
  <c r="I334" i="6"/>
  <c r="AI334" i="6" s="1"/>
  <c r="J334" i="6"/>
  <c r="AJ334" i="6" s="1"/>
  <c r="K334" i="6"/>
  <c r="AK334" i="6" s="1"/>
  <c r="L334" i="6"/>
  <c r="AL334" i="6" s="1"/>
  <c r="F335" i="6"/>
  <c r="AF335" i="6" s="1"/>
  <c r="G335" i="6"/>
  <c r="AG335" i="6" s="1"/>
  <c r="H335" i="6"/>
  <c r="AH335" i="6" s="1"/>
  <c r="I335" i="6"/>
  <c r="AI335" i="6" s="1"/>
  <c r="J335" i="6"/>
  <c r="AJ335" i="6" s="1"/>
  <c r="K335" i="6"/>
  <c r="AK335" i="6" s="1"/>
  <c r="L335" i="6"/>
  <c r="AL335" i="6" s="1"/>
  <c r="F336" i="6"/>
  <c r="AF336" i="6" s="1"/>
  <c r="G336" i="6"/>
  <c r="AG336" i="6" s="1"/>
  <c r="H336" i="6"/>
  <c r="AH336" i="6" s="1"/>
  <c r="I336" i="6"/>
  <c r="AI336" i="6" s="1"/>
  <c r="J336" i="6"/>
  <c r="AJ336" i="6" s="1"/>
  <c r="K336" i="6"/>
  <c r="AK336" i="6" s="1"/>
  <c r="L336" i="6"/>
  <c r="AL336" i="6" s="1"/>
  <c r="F337" i="6"/>
  <c r="AF337" i="6" s="1"/>
  <c r="G337" i="6"/>
  <c r="AG337" i="6" s="1"/>
  <c r="H337" i="6"/>
  <c r="AH337" i="6" s="1"/>
  <c r="I337" i="6"/>
  <c r="AI337" i="6" s="1"/>
  <c r="J337" i="6"/>
  <c r="AJ337" i="6" s="1"/>
  <c r="K337" i="6"/>
  <c r="AK337" i="6" s="1"/>
  <c r="L337" i="6"/>
  <c r="AL337" i="6" s="1"/>
  <c r="F338" i="6"/>
  <c r="AF338" i="6" s="1"/>
  <c r="G338" i="6"/>
  <c r="AG338" i="6" s="1"/>
  <c r="H338" i="6"/>
  <c r="AH338" i="6" s="1"/>
  <c r="I338" i="6"/>
  <c r="AI338" i="6" s="1"/>
  <c r="J338" i="6"/>
  <c r="AJ338" i="6" s="1"/>
  <c r="K338" i="6"/>
  <c r="AK338" i="6" s="1"/>
  <c r="L338" i="6"/>
  <c r="AL338" i="6" s="1"/>
  <c r="F339" i="6"/>
  <c r="AF339" i="6" s="1"/>
  <c r="G339" i="6"/>
  <c r="AG339" i="6" s="1"/>
  <c r="H339" i="6"/>
  <c r="AH339" i="6" s="1"/>
  <c r="I339" i="6"/>
  <c r="AI339" i="6" s="1"/>
  <c r="J339" i="6"/>
  <c r="AJ339" i="6" s="1"/>
  <c r="K339" i="6"/>
  <c r="AK339" i="6" s="1"/>
  <c r="L339" i="6"/>
  <c r="AL339" i="6" s="1"/>
  <c r="F340" i="6"/>
  <c r="AF340" i="6" s="1"/>
  <c r="G340" i="6"/>
  <c r="AG340" i="6" s="1"/>
  <c r="H340" i="6"/>
  <c r="AH340" i="6" s="1"/>
  <c r="I340" i="6"/>
  <c r="AI340" i="6" s="1"/>
  <c r="J340" i="6"/>
  <c r="AJ340" i="6" s="1"/>
  <c r="K340" i="6"/>
  <c r="AK340" i="6" s="1"/>
  <c r="L340" i="6"/>
  <c r="AL340" i="6" s="1"/>
  <c r="F341" i="6"/>
  <c r="AF341" i="6" s="1"/>
  <c r="G341" i="6"/>
  <c r="AG341" i="6" s="1"/>
  <c r="H341" i="6"/>
  <c r="AH341" i="6" s="1"/>
  <c r="I341" i="6"/>
  <c r="AI341" i="6" s="1"/>
  <c r="J341" i="6"/>
  <c r="AJ341" i="6" s="1"/>
  <c r="K341" i="6"/>
  <c r="AK341" i="6" s="1"/>
  <c r="L341" i="6"/>
  <c r="AL341" i="6" s="1"/>
  <c r="F342" i="6"/>
  <c r="AF342" i="6" s="1"/>
  <c r="G342" i="6"/>
  <c r="AG342" i="6" s="1"/>
  <c r="H342" i="6"/>
  <c r="AH342" i="6" s="1"/>
  <c r="I342" i="6"/>
  <c r="AI342" i="6" s="1"/>
  <c r="J342" i="6"/>
  <c r="AJ342" i="6" s="1"/>
  <c r="K342" i="6"/>
  <c r="AK342" i="6" s="1"/>
  <c r="L342" i="6"/>
  <c r="AL342" i="6" s="1"/>
  <c r="F343" i="6"/>
  <c r="AF343" i="6" s="1"/>
  <c r="G343" i="6"/>
  <c r="AG343" i="6" s="1"/>
  <c r="H343" i="6"/>
  <c r="AH343" i="6" s="1"/>
  <c r="I343" i="6"/>
  <c r="AI343" i="6" s="1"/>
  <c r="J343" i="6"/>
  <c r="AJ343" i="6" s="1"/>
  <c r="K343" i="6"/>
  <c r="AK343" i="6" s="1"/>
  <c r="L343" i="6"/>
  <c r="AL343" i="6" s="1"/>
  <c r="F344" i="6"/>
  <c r="AF344" i="6" s="1"/>
  <c r="G344" i="6"/>
  <c r="AG344" i="6" s="1"/>
  <c r="H344" i="6"/>
  <c r="AH344" i="6" s="1"/>
  <c r="I344" i="6"/>
  <c r="AI344" i="6" s="1"/>
  <c r="J344" i="6"/>
  <c r="AJ344" i="6" s="1"/>
  <c r="K344" i="6"/>
  <c r="AK344" i="6" s="1"/>
  <c r="L344" i="6"/>
  <c r="AL344" i="6" s="1"/>
  <c r="F345" i="6"/>
  <c r="AF345" i="6" s="1"/>
  <c r="G345" i="6"/>
  <c r="AG345" i="6" s="1"/>
  <c r="H345" i="6"/>
  <c r="AH345" i="6" s="1"/>
  <c r="I345" i="6"/>
  <c r="AI345" i="6" s="1"/>
  <c r="J345" i="6"/>
  <c r="AJ345" i="6" s="1"/>
  <c r="K345" i="6"/>
  <c r="AK345" i="6" s="1"/>
  <c r="L345" i="6"/>
  <c r="AL345" i="6" s="1"/>
  <c r="F346" i="6"/>
  <c r="AF346" i="6" s="1"/>
  <c r="G346" i="6"/>
  <c r="AG346" i="6" s="1"/>
  <c r="H346" i="6"/>
  <c r="AH346" i="6" s="1"/>
  <c r="I346" i="6"/>
  <c r="AI346" i="6" s="1"/>
  <c r="J346" i="6"/>
  <c r="AJ346" i="6" s="1"/>
  <c r="K346" i="6"/>
  <c r="AK346" i="6" s="1"/>
  <c r="L346" i="6"/>
  <c r="AL346" i="6" s="1"/>
  <c r="F347" i="6"/>
  <c r="AF347" i="6" s="1"/>
  <c r="G347" i="6"/>
  <c r="AG347" i="6" s="1"/>
  <c r="H347" i="6"/>
  <c r="AH347" i="6" s="1"/>
  <c r="I347" i="6"/>
  <c r="AI347" i="6" s="1"/>
  <c r="J347" i="6"/>
  <c r="AJ347" i="6" s="1"/>
  <c r="K347" i="6"/>
  <c r="AK347" i="6" s="1"/>
  <c r="L347" i="6"/>
  <c r="AL347" i="6" s="1"/>
  <c r="F348" i="6"/>
  <c r="AF348" i="6" s="1"/>
  <c r="G348" i="6"/>
  <c r="AG348" i="6" s="1"/>
  <c r="H348" i="6"/>
  <c r="AH348" i="6" s="1"/>
  <c r="I348" i="6"/>
  <c r="AI348" i="6" s="1"/>
  <c r="J348" i="6"/>
  <c r="AJ348" i="6" s="1"/>
  <c r="K348" i="6"/>
  <c r="AK348" i="6" s="1"/>
  <c r="L348" i="6"/>
  <c r="AL348" i="6" s="1"/>
  <c r="F349" i="6"/>
  <c r="AF349" i="6" s="1"/>
  <c r="G349" i="6"/>
  <c r="AG349" i="6" s="1"/>
  <c r="H349" i="6"/>
  <c r="AH349" i="6" s="1"/>
  <c r="I349" i="6"/>
  <c r="AI349" i="6" s="1"/>
  <c r="J349" i="6"/>
  <c r="AJ349" i="6" s="1"/>
  <c r="K349" i="6"/>
  <c r="AK349" i="6" s="1"/>
  <c r="L349" i="6"/>
  <c r="AL349" i="6" s="1"/>
  <c r="F350" i="6"/>
  <c r="AF350" i="6" s="1"/>
  <c r="G350" i="6"/>
  <c r="AG350" i="6" s="1"/>
  <c r="H350" i="6"/>
  <c r="AH350" i="6" s="1"/>
  <c r="I350" i="6"/>
  <c r="AI350" i="6" s="1"/>
  <c r="J350" i="6"/>
  <c r="AJ350" i="6" s="1"/>
  <c r="K350" i="6"/>
  <c r="AK350" i="6" s="1"/>
  <c r="L350" i="6"/>
  <c r="AL350" i="6" s="1"/>
  <c r="F351" i="6"/>
  <c r="AF351" i="6" s="1"/>
  <c r="G351" i="6"/>
  <c r="AG351" i="6" s="1"/>
  <c r="H351" i="6"/>
  <c r="AH351" i="6" s="1"/>
  <c r="I351" i="6"/>
  <c r="AI351" i="6" s="1"/>
  <c r="J351" i="6"/>
  <c r="AJ351" i="6" s="1"/>
  <c r="K351" i="6"/>
  <c r="AK351" i="6" s="1"/>
  <c r="L351" i="6"/>
  <c r="AL351" i="6" s="1"/>
  <c r="F352" i="6"/>
  <c r="AF352" i="6" s="1"/>
  <c r="G352" i="6"/>
  <c r="AG352" i="6" s="1"/>
  <c r="H352" i="6"/>
  <c r="AH352" i="6" s="1"/>
  <c r="I352" i="6"/>
  <c r="AI352" i="6" s="1"/>
  <c r="J352" i="6"/>
  <c r="AJ352" i="6" s="1"/>
  <c r="K352" i="6"/>
  <c r="AK352" i="6" s="1"/>
  <c r="L352" i="6"/>
  <c r="AL352" i="6" s="1"/>
  <c r="F353" i="6"/>
  <c r="AF353" i="6" s="1"/>
  <c r="G353" i="6"/>
  <c r="AG353" i="6" s="1"/>
  <c r="H353" i="6"/>
  <c r="AH353" i="6" s="1"/>
  <c r="I353" i="6"/>
  <c r="AI353" i="6" s="1"/>
  <c r="J353" i="6"/>
  <c r="AJ353" i="6" s="1"/>
  <c r="K353" i="6"/>
  <c r="AK353" i="6" s="1"/>
  <c r="L353" i="6"/>
  <c r="AL353" i="6" s="1"/>
  <c r="F354" i="6"/>
  <c r="AF354" i="6" s="1"/>
  <c r="G354" i="6"/>
  <c r="AG354" i="6" s="1"/>
  <c r="H354" i="6"/>
  <c r="AH354" i="6" s="1"/>
  <c r="I354" i="6"/>
  <c r="AI354" i="6" s="1"/>
  <c r="J354" i="6"/>
  <c r="AJ354" i="6" s="1"/>
  <c r="K354" i="6"/>
  <c r="AK354" i="6" s="1"/>
  <c r="L354" i="6"/>
  <c r="AL354" i="6" s="1"/>
  <c r="F355" i="6"/>
  <c r="AF355" i="6" s="1"/>
  <c r="G355" i="6"/>
  <c r="AG355" i="6" s="1"/>
  <c r="H355" i="6"/>
  <c r="AH355" i="6" s="1"/>
  <c r="I355" i="6"/>
  <c r="AI355" i="6" s="1"/>
  <c r="J355" i="6"/>
  <c r="AJ355" i="6" s="1"/>
  <c r="K355" i="6"/>
  <c r="AK355" i="6" s="1"/>
  <c r="L355" i="6"/>
  <c r="AL355" i="6" s="1"/>
  <c r="F356" i="6"/>
  <c r="AF356" i="6" s="1"/>
  <c r="G356" i="6"/>
  <c r="AG356" i="6" s="1"/>
  <c r="H356" i="6"/>
  <c r="AH356" i="6" s="1"/>
  <c r="I356" i="6"/>
  <c r="AI356" i="6" s="1"/>
  <c r="J356" i="6"/>
  <c r="AJ356" i="6" s="1"/>
  <c r="K356" i="6"/>
  <c r="AK356" i="6" s="1"/>
  <c r="L356" i="6"/>
  <c r="AL356" i="6" s="1"/>
  <c r="F357" i="6"/>
  <c r="AF357" i="6" s="1"/>
  <c r="G357" i="6"/>
  <c r="AG357" i="6" s="1"/>
  <c r="H357" i="6"/>
  <c r="AH357" i="6" s="1"/>
  <c r="I357" i="6"/>
  <c r="AI357" i="6" s="1"/>
  <c r="J357" i="6"/>
  <c r="AJ357" i="6" s="1"/>
  <c r="K357" i="6"/>
  <c r="AK357" i="6" s="1"/>
  <c r="L357" i="6"/>
  <c r="AL357" i="6" s="1"/>
  <c r="F358" i="6"/>
  <c r="AF358" i="6" s="1"/>
  <c r="G358" i="6"/>
  <c r="AG358" i="6" s="1"/>
  <c r="H358" i="6"/>
  <c r="AH358" i="6" s="1"/>
  <c r="I358" i="6"/>
  <c r="AI358" i="6" s="1"/>
  <c r="J358" i="6"/>
  <c r="AJ358" i="6" s="1"/>
  <c r="K358" i="6"/>
  <c r="AK358" i="6" s="1"/>
  <c r="L358" i="6"/>
  <c r="AL358" i="6" s="1"/>
  <c r="F359" i="6"/>
  <c r="AF359" i="6" s="1"/>
  <c r="G359" i="6"/>
  <c r="AG359" i="6" s="1"/>
  <c r="H359" i="6"/>
  <c r="AH359" i="6" s="1"/>
  <c r="I359" i="6"/>
  <c r="AI359" i="6" s="1"/>
  <c r="J359" i="6"/>
  <c r="AJ359" i="6" s="1"/>
  <c r="K359" i="6"/>
  <c r="AK359" i="6" s="1"/>
  <c r="L359" i="6"/>
  <c r="AL359" i="6" s="1"/>
  <c r="F360" i="6"/>
  <c r="AF360" i="6" s="1"/>
  <c r="G360" i="6"/>
  <c r="AG360" i="6" s="1"/>
  <c r="H360" i="6"/>
  <c r="AH360" i="6" s="1"/>
  <c r="I360" i="6"/>
  <c r="AI360" i="6" s="1"/>
  <c r="J360" i="6"/>
  <c r="AJ360" i="6" s="1"/>
  <c r="K360" i="6"/>
  <c r="AK360" i="6" s="1"/>
  <c r="L360" i="6"/>
  <c r="AL360" i="6" s="1"/>
  <c r="F361" i="6"/>
  <c r="AF361" i="6" s="1"/>
  <c r="G361" i="6"/>
  <c r="AG361" i="6" s="1"/>
  <c r="H361" i="6"/>
  <c r="AH361" i="6" s="1"/>
  <c r="I361" i="6"/>
  <c r="AI361" i="6" s="1"/>
  <c r="J361" i="6"/>
  <c r="AJ361" i="6" s="1"/>
  <c r="K361" i="6"/>
  <c r="AK361" i="6" s="1"/>
  <c r="L361" i="6"/>
  <c r="AL361" i="6" s="1"/>
  <c r="F362" i="6"/>
  <c r="AF362" i="6" s="1"/>
  <c r="G362" i="6"/>
  <c r="AG362" i="6" s="1"/>
  <c r="H362" i="6"/>
  <c r="AH362" i="6" s="1"/>
  <c r="I362" i="6"/>
  <c r="AI362" i="6" s="1"/>
  <c r="J362" i="6"/>
  <c r="AJ362" i="6" s="1"/>
  <c r="K362" i="6"/>
  <c r="AK362" i="6" s="1"/>
  <c r="L362" i="6"/>
  <c r="AL362" i="6" s="1"/>
  <c r="F363" i="6"/>
  <c r="AF363" i="6" s="1"/>
  <c r="G363" i="6"/>
  <c r="AG363" i="6" s="1"/>
  <c r="H363" i="6"/>
  <c r="AH363" i="6" s="1"/>
  <c r="I363" i="6"/>
  <c r="AI363" i="6" s="1"/>
  <c r="J363" i="6"/>
  <c r="AJ363" i="6" s="1"/>
  <c r="K363" i="6"/>
  <c r="AK363" i="6" s="1"/>
  <c r="L363" i="6"/>
  <c r="AL363" i="6" s="1"/>
  <c r="F364" i="6"/>
  <c r="AF364" i="6" s="1"/>
  <c r="G364" i="6"/>
  <c r="AG364" i="6" s="1"/>
  <c r="H364" i="6"/>
  <c r="AH364" i="6" s="1"/>
  <c r="I364" i="6"/>
  <c r="AI364" i="6" s="1"/>
  <c r="J364" i="6"/>
  <c r="AJ364" i="6" s="1"/>
  <c r="K364" i="6"/>
  <c r="AK364" i="6" s="1"/>
  <c r="L364" i="6"/>
  <c r="AL364" i="6" s="1"/>
  <c r="F365" i="6"/>
  <c r="AF365" i="6" s="1"/>
  <c r="G365" i="6"/>
  <c r="AG365" i="6" s="1"/>
  <c r="H365" i="6"/>
  <c r="AH365" i="6" s="1"/>
  <c r="I365" i="6"/>
  <c r="AI365" i="6" s="1"/>
  <c r="J365" i="6"/>
  <c r="AJ365" i="6" s="1"/>
  <c r="K365" i="6"/>
  <c r="AK365" i="6" s="1"/>
  <c r="L365" i="6"/>
  <c r="AL365" i="6" s="1"/>
  <c r="F366" i="6"/>
  <c r="AF366" i="6" s="1"/>
  <c r="G366" i="6"/>
  <c r="AG366" i="6" s="1"/>
  <c r="H366" i="6"/>
  <c r="AH366" i="6" s="1"/>
  <c r="I366" i="6"/>
  <c r="AI366" i="6" s="1"/>
  <c r="J366" i="6"/>
  <c r="AJ366" i="6" s="1"/>
  <c r="K366" i="6"/>
  <c r="AK366" i="6" s="1"/>
  <c r="L366" i="6"/>
  <c r="AL366" i="6" s="1"/>
  <c r="F367" i="6"/>
  <c r="AF367" i="6" s="1"/>
  <c r="G367" i="6"/>
  <c r="AG367" i="6" s="1"/>
  <c r="H367" i="6"/>
  <c r="AH367" i="6" s="1"/>
  <c r="I367" i="6"/>
  <c r="AI367" i="6" s="1"/>
  <c r="J367" i="6"/>
  <c r="AJ367" i="6" s="1"/>
  <c r="K367" i="6"/>
  <c r="AK367" i="6" s="1"/>
  <c r="L367" i="6"/>
  <c r="AL367" i="6" s="1"/>
  <c r="F368" i="6"/>
  <c r="AF368" i="6" s="1"/>
  <c r="G368" i="6"/>
  <c r="AG368" i="6" s="1"/>
  <c r="H368" i="6"/>
  <c r="AH368" i="6" s="1"/>
  <c r="I368" i="6"/>
  <c r="AI368" i="6" s="1"/>
  <c r="J368" i="6"/>
  <c r="AJ368" i="6" s="1"/>
  <c r="K368" i="6"/>
  <c r="AK368" i="6" s="1"/>
  <c r="L368" i="6"/>
  <c r="AL368" i="6" s="1"/>
  <c r="F369" i="6"/>
  <c r="AF369" i="6" s="1"/>
  <c r="G369" i="6"/>
  <c r="AG369" i="6" s="1"/>
  <c r="H369" i="6"/>
  <c r="AH369" i="6" s="1"/>
  <c r="I369" i="6"/>
  <c r="AI369" i="6" s="1"/>
  <c r="J369" i="6"/>
  <c r="AJ369" i="6" s="1"/>
  <c r="K369" i="6"/>
  <c r="AK369" i="6" s="1"/>
  <c r="L369" i="6"/>
  <c r="AL369" i="6" s="1"/>
  <c r="F370" i="6"/>
  <c r="AF370" i="6" s="1"/>
  <c r="G370" i="6"/>
  <c r="AG370" i="6" s="1"/>
  <c r="H370" i="6"/>
  <c r="AH370" i="6" s="1"/>
  <c r="I370" i="6"/>
  <c r="AI370" i="6" s="1"/>
  <c r="J370" i="6"/>
  <c r="AJ370" i="6" s="1"/>
  <c r="K370" i="6"/>
  <c r="AK370" i="6" s="1"/>
  <c r="L370" i="6"/>
  <c r="AL370" i="6" s="1"/>
  <c r="F371" i="6"/>
  <c r="AF371" i="6" s="1"/>
  <c r="G371" i="6"/>
  <c r="AG371" i="6" s="1"/>
  <c r="H371" i="6"/>
  <c r="AH371" i="6" s="1"/>
  <c r="I371" i="6"/>
  <c r="AI371" i="6" s="1"/>
  <c r="J371" i="6"/>
  <c r="AJ371" i="6" s="1"/>
  <c r="K371" i="6"/>
  <c r="AK371" i="6" s="1"/>
  <c r="L371" i="6"/>
  <c r="AL371" i="6" s="1"/>
  <c r="F372" i="6"/>
  <c r="AF372" i="6" s="1"/>
  <c r="G372" i="6"/>
  <c r="AG372" i="6" s="1"/>
  <c r="H372" i="6"/>
  <c r="AH372" i="6" s="1"/>
  <c r="I372" i="6"/>
  <c r="AI372" i="6" s="1"/>
  <c r="J372" i="6"/>
  <c r="AJ372" i="6" s="1"/>
  <c r="K372" i="6"/>
  <c r="AK372" i="6" s="1"/>
  <c r="L372" i="6"/>
  <c r="AL372" i="6" s="1"/>
  <c r="F373" i="6"/>
  <c r="AF373" i="6" s="1"/>
  <c r="G373" i="6"/>
  <c r="AG373" i="6" s="1"/>
  <c r="H373" i="6"/>
  <c r="AH373" i="6" s="1"/>
  <c r="I373" i="6"/>
  <c r="AI373" i="6" s="1"/>
  <c r="J373" i="6"/>
  <c r="AJ373" i="6" s="1"/>
  <c r="K373" i="6"/>
  <c r="AK373" i="6" s="1"/>
  <c r="L373" i="6"/>
  <c r="AL373" i="6" s="1"/>
  <c r="F374" i="6"/>
  <c r="AF374" i="6" s="1"/>
  <c r="G374" i="6"/>
  <c r="AG374" i="6" s="1"/>
  <c r="H374" i="6"/>
  <c r="AH374" i="6" s="1"/>
  <c r="I374" i="6"/>
  <c r="AI374" i="6" s="1"/>
  <c r="J374" i="6"/>
  <c r="AJ374" i="6" s="1"/>
  <c r="K374" i="6"/>
  <c r="AK374" i="6" s="1"/>
  <c r="L374" i="6"/>
  <c r="AL374" i="6" s="1"/>
  <c r="F375" i="6"/>
  <c r="AF375" i="6" s="1"/>
  <c r="G375" i="6"/>
  <c r="AG375" i="6" s="1"/>
  <c r="H375" i="6"/>
  <c r="AH375" i="6" s="1"/>
  <c r="I375" i="6"/>
  <c r="AI375" i="6" s="1"/>
  <c r="J375" i="6"/>
  <c r="AJ375" i="6" s="1"/>
  <c r="K375" i="6"/>
  <c r="AK375" i="6" s="1"/>
  <c r="L375" i="6"/>
  <c r="AL375" i="6" s="1"/>
  <c r="F376" i="6"/>
  <c r="AF376" i="6" s="1"/>
  <c r="G376" i="6"/>
  <c r="AG376" i="6" s="1"/>
  <c r="H376" i="6"/>
  <c r="AH376" i="6" s="1"/>
  <c r="I376" i="6"/>
  <c r="AI376" i="6" s="1"/>
  <c r="J376" i="6"/>
  <c r="AJ376" i="6" s="1"/>
  <c r="K376" i="6"/>
  <c r="AK376" i="6" s="1"/>
  <c r="L376" i="6"/>
  <c r="AL376" i="6" s="1"/>
  <c r="F377" i="6"/>
  <c r="AF377" i="6" s="1"/>
  <c r="G377" i="6"/>
  <c r="AG377" i="6" s="1"/>
  <c r="H377" i="6"/>
  <c r="AH377" i="6" s="1"/>
  <c r="I377" i="6"/>
  <c r="AI377" i="6" s="1"/>
  <c r="J377" i="6"/>
  <c r="AJ377" i="6" s="1"/>
  <c r="K377" i="6"/>
  <c r="AK377" i="6" s="1"/>
  <c r="L377" i="6"/>
  <c r="AL377" i="6" s="1"/>
  <c r="F378" i="6"/>
  <c r="AF378" i="6" s="1"/>
  <c r="G378" i="6"/>
  <c r="AG378" i="6" s="1"/>
  <c r="H378" i="6"/>
  <c r="AH378" i="6" s="1"/>
  <c r="I378" i="6"/>
  <c r="AI378" i="6" s="1"/>
  <c r="J378" i="6"/>
  <c r="AJ378" i="6" s="1"/>
  <c r="K378" i="6"/>
  <c r="AK378" i="6" s="1"/>
  <c r="L378" i="6"/>
  <c r="AL378" i="6" s="1"/>
  <c r="F379" i="6"/>
  <c r="AF379" i="6" s="1"/>
  <c r="G379" i="6"/>
  <c r="AG379" i="6" s="1"/>
  <c r="H379" i="6"/>
  <c r="AH379" i="6" s="1"/>
  <c r="I379" i="6"/>
  <c r="AI379" i="6" s="1"/>
  <c r="J379" i="6"/>
  <c r="AJ379" i="6" s="1"/>
  <c r="K379" i="6"/>
  <c r="AK379" i="6" s="1"/>
  <c r="L379" i="6"/>
  <c r="AL379" i="6" s="1"/>
  <c r="F380" i="6"/>
  <c r="AF380" i="6" s="1"/>
  <c r="G380" i="6"/>
  <c r="AG380" i="6" s="1"/>
  <c r="H380" i="6"/>
  <c r="AH380" i="6" s="1"/>
  <c r="I380" i="6"/>
  <c r="AI380" i="6" s="1"/>
  <c r="J380" i="6"/>
  <c r="AJ380" i="6" s="1"/>
  <c r="K380" i="6"/>
  <c r="AK380" i="6" s="1"/>
  <c r="L380" i="6"/>
  <c r="AL380" i="6" s="1"/>
  <c r="F381" i="6"/>
  <c r="AF381" i="6" s="1"/>
  <c r="G381" i="6"/>
  <c r="AG381" i="6" s="1"/>
  <c r="H381" i="6"/>
  <c r="AH381" i="6" s="1"/>
  <c r="I381" i="6"/>
  <c r="AI381" i="6" s="1"/>
  <c r="J381" i="6"/>
  <c r="AJ381" i="6" s="1"/>
  <c r="K381" i="6"/>
  <c r="AK381" i="6" s="1"/>
  <c r="L381" i="6"/>
  <c r="AL381" i="6" s="1"/>
  <c r="F382" i="6"/>
  <c r="AF382" i="6" s="1"/>
  <c r="G382" i="6"/>
  <c r="AG382" i="6" s="1"/>
  <c r="H382" i="6"/>
  <c r="AH382" i="6" s="1"/>
  <c r="I382" i="6"/>
  <c r="AI382" i="6" s="1"/>
  <c r="J382" i="6"/>
  <c r="AJ382" i="6" s="1"/>
  <c r="K382" i="6"/>
  <c r="AK382" i="6" s="1"/>
  <c r="L382" i="6"/>
  <c r="AL382" i="6" s="1"/>
  <c r="F383" i="6"/>
  <c r="AF383" i="6" s="1"/>
  <c r="G383" i="6"/>
  <c r="AG383" i="6" s="1"/>
  <c r="H383" i="6"/>
  <c r="AH383" i="6" s="1"/>
  <c r="I383" i="6"/>
  <c r="AI383" i="6" s="1"/>
  <c r="J383" i="6"/>
  <c r="AJ383" i="6" s="1"/>
  <c r="K383" i="6"/>
  <c r="AK383" i="6" s="1"/>
  <c r="L383" i="6"/>
  <c r="AL383" i="6" s="1"/>
  <c r="F384" i="6"/>
  <c r="AF384" i="6" s="1"/>
  <c r="G384" i="6"/>
  <c r="AG384" i="6" s="1"/>
  <c r="H384" i="6"/>
  <c r="AH384" i="6" s="1"/>
  <c r="I384" i="6"/>
  <c r="AI384" i="6" s="1"/>
  <c r="J384" i="6"/>
  <c r="AJ384" i="6" s="1"/>
  <c r="K384" i="6"/>
  <c r="AK384" i="6" s="1"/>
  <c r="L384" i="6"/>
  <c r="AL384" i="6" s="1"/>
  <c r="F385" i="6"/>
  <c r="AF385" i="6" s="1"/>
  <c r="G385" i="6"/>
  <c r="AG385" i="6" s="1"/>
  <c r="H385" i="6"/>
  <c r="AH385" i="6" s="1"/>
  <c r="I385" i="6"/>
  <c r="AI385" i="6" s="1"/>
  <c r="J385" i="6"/>
  <c r="AJ385" i="6" s="1"/>
  <c r="K385" i="6"/>
  <c r="AK385" i="6" s="1"/>
  <c r="L385" i="6"/>
  <c r="AL385" i="6" s="1"/>
  <c r="F386" i="6"/>
  <c r="AF386" i="6" s="1"/>
  <c r="G386" i="6"/>
  <c r="AG386" i="6" s="1"/>
  <c r="H386" i="6"/>
  <c r="AH386" i="6" s="1"/>
  <c r="I386" i="6"/>
  <c r="AI386" i="6" s="1"/>
  <c r="J386" i="6"/>
  <c r="AJ386" i="6" s="1"/>
  <c r="K386" i="6"/>
  <c r="AK386" i="6" s="1"/>
  <c r="L386" i="6"/>
  <c r="AL386" i="6" s="1"/>
  <c r="F387" i="6"/>
  <c r="AF387" i="6" s="1"/>
  <c r="G387" i="6"/>
  <c r="AG387" i="6" s="1"/>
  <c r="H387" i="6"/>
  <c r="AH387" i="6" s="1"/>
  <c r="I387" i="6"/>
  <c r="AI387" i="6" s="1"/>
  <c r="J387" i="6"/>
  <c r="AJ387" i="6" s="1"/>
  <c r="K387" i="6"/>
  <c r="AK387" i="6" s="1"/>
  <c r="L387" i="6"/>
  <c r="AL387" i="6" s="1"/>
  <c r="F4" i="6"/>
  <c r="AF4" i="6" s="1"/>
  <c r="G4" i="6"/>
  <c r="AG4" i="6" s="1"/>
  <c r="H4" i="6"/>
  <c r="AH4" i="6" s="1"/>
  <c r="H392" i="6" s="1"/>
  <c r="I4" i="6"/>
  <c r="AI4" i="6" s="1"/>
  <c r="J4" i="6"/>
  <c r="AJ4" i="6" s="1"/>
  <c r="K4" i="6"/>
  <c r="AK4" i="6" s="1"/>
  <c r="L4" i="6"/>
  <c r="AL4" i="6" s="1"/>
  <c r="L392" i="6" s="1"/>
  <c r="T5" i="6"/>
  <c r="AT5" i="6" s="1"/>
  <c r="U5" i="6"/>
  <c r="AU5" i="6" s="1"/>
  <c r="V5" i="6"/>
  <c r="AV5" i="6" s="1"/>
  <c r="W5" i="6"/>
  <c r="AW5" i="6" s="1"/>
  <c r="X5" i="6"/>
  <c r="AX5" i="6" s="1"/>
  <c r="Y5" i="6"/>
  <c r="AY5" i="6" s="1"/>
  <c r="Z5" i="6"/>
  <c r="AZ5" i="6" s="1"/>
  <c r="T6" i="6"/>
  <c r="AT6" i="6" s="1"/>
  <c r="U6" i="6"/>
  <c r="AU6" i="6" s="1"/>
  <c r="V6" i="6"/>
  <c r="AV6" i="6" s="1"/>
  <c r="W6" i="6"/>
  <c r="AW6" i="6" s="1"/>
  <c r="X6" i="6"/>
  <c r="AX6" i="6" s="1"/>
  <c r="Y6" i="6"/>
  <c r="AY6" i="6" s="1"/>
  <c r="Z6" i="6"/>
  <c r="AZ6" i="6" s="1"/>
  <c r="T7" i="6"/>
  <c r="AT7" i="6" s="1"/>
  <c r="U7" i="6"/>
  <c r="AU7" i="6" s="1"/>
  <c r="V7" i="6"/>
  <c r="AV7" i="6" s="1"/>
  <c r="W7" i="6"/>
  <c r="AW7" i="6" s="1"/>
  <c r="X7" i="6"/>
  <c r="AX7" i="6" s="1"/>
  <c r="Y7" i="6"/>
  <c r="AY7" i="6" s="1"/>
  <c r="Z7" i="6"/>
  <c r="AZ7" i="6" s="1"/>
  <c r="T8" i="6"/>
  <c r="AT8" i="6" s="1"/>
  <c r="U8" i="6"/>
  <c r="AU8" i="6" s="1"/>
  <c r="V8" i="6"/>
  <c r="AV8" i="6" s="1"/>
  <c r="W8" i="6"/>
  <c r="AW8" i="6" s="1"/>
  <c r="X8" i="6"/>
  <c r="AX8" i="6" s="1"/>
  <c r="Y8" i="6"/>
  <c r="AY8" i="6" s="1"/>
  <c r="Z8" i="6"/>
  <c r="AZ8" i="6" s="1"/>
  <c r="T9" i="6"/>
  <c r="AT9" i="6" s="1"/>
  <c r="U9" i="6"/>
  <c r="AU9" i="6" s="1"/>
  <c r="V9" i="6"/>
  <c r="AV9" i="6" s="1"/>
  <c r="W9" i="6"/>
  <c r="AW9" i="6" s="1"/>
  <c r="X9" i="6"/>
  <c r="AX9" i="6" s="1"/>
  <c r="Y9" i="6"/>
  <c r="AY9" i="6" s="1"/>
  <c r="Z9" i="6"/>
  <c r="AZ9" i="6" s="1"/>
  <c r="T10" i="6"/>
  <c r="AT10" i="6" s="1"/>
  <c r="U10" i="6"/>
  <c r="AU10" i="6" s="1"/>
  <c r="V10" i="6"/>
  <c r="AV10" i="6" s="1"/>
  <c r="W10" i="6"/>
  <c r="AW10" i="6" s="1"/>
  <c r="X10" i="6"/>
  <c r="AX10" i="6" s="1"/>
  <c r="Y10" i="6"/>
  <c r="AY10" i="6" s="1"/>
  <c r="Z10" i="6"/>
  <c r="AZ10" i="6" s="1"/>
  <c r="T11" i="6"/>
  <c r="AT11" i="6" s="1"/>
  <c r="U11" i="6"/>
  <c r="AU11" i="6" s="1"/>
  <c r="V11" i="6"/>
  <c r="AV11" i="6" s="1"/>
  <c r="W11" i="6"/>
  <c r="AW11" i="6" s="1"/>
  <c r="X11" i="6"/>
  <c r="AX11" i="6" s="1"/>
  <c r="Y11" i="6"/>
  <c r="AY11" i="6" s="1"/>
  <c r="Z11" i="6"/>
  <c r="AZ11" i="6" s="1"/>
  <c r="T12" i="6"/>
  <c r="AT12" i="6" s="1"/>
  <c r="U12" i="6"/>
  <c r="AU12" i="6" s="1"/>
  <c r="V12" i="6"/>
  <c r="AV12" i="6" s="1"/>
  <c r="W12" i="6"/>
  <c r="AW12" i="6" s="1"/>
  <c r="X12" i="6"/>
  <c r="AX12" i="6" s="1"/>
  <c r="Y12" i="6"/>
  <c r="AY12" i="6" s="1"/>
  <c r="Z12" i="6"/>
  <c r="AZ12" i="6" s="1"/>
  <c r="T13" i="6"/>
  <c r="AT13" i="6" s="1"/>
  <c r="U13" i="6"/>
  <c r="AU13" i="6" s="1"/>
  <c r="V13" i="6"/>
  <c r="AV13" i="6" s="1"/>
  <c r="W13" i="6"/>
  <c r="AW13" i="6" s="1"/>
  <c r="X13" i="6"/>
  <c r="AX13" i="6" s="1"/>
  <c r="Y13" i="6"/>
  <c r="AY13" i="6" s="1"/>
  <c r="Z13" i="6"/>
  <c r="AZ13" i="6" s="1"/>
  <c r="T14" i="6"/>
  <c r="AT14" i="6" s="1"/>
  <c r="U14" i="6"/>
  <c r="AU14" i="6" s="1"/>
  <c r="V14" i="6"/>
  <c r="AV14" i="6" s="1"/>
  <c r="W14" i="6"/>
  <c r="AW14" i="6" s="1"/>
  <c r="X14" i="6"/>
  <c r="AX14" i="6" s="1"/>
  <c r="Y14" i="6"/>
  <c r="AY14" i="6" s="1"/>
  <c r="Z14" i="6"/>
  <c r="AZ14" i="6" s="1"/>
  <c r="T15" i="6"/>
  <c r="AT15" i="6" s="1"/>
  <c r="U15" i="6"/>
  <c r="AU15" i="6" s="1"/>
  <c r="V15" i="6"/>
  <c r="AV15" i="6" s="1"/>
  <c r="W15" i="6"/>
  <c r="AW15" i="6" s="1"/>
  <c r="X15" i="6"/>
  <c r="AX15" i="6" s="1"/>
  <c r="Y15" i="6"/>
  <c r="AY15" i="6" s="1"/>
  <c r="Z15" i="6"/>
  <c r="AZ15" i="6" s="1"/>
  <c r="T16" i="6"/>
  <c r="AT16" i="6" s="1"/>
  <c r="U16" i="6"/>
  <c r="AU16" i="6" s="1"/>
  <c r="V16" i="6"/>
  <c r="AV16" i="6" s="1"/>
  <c r="W16" i="6"/>
  <c r="AW16" i="6" s="1"/>
  <c r="X16" i="6"/>
  <c r="AX16" i="6" s="1"/>
  <c r="Y16" i="6"/>
  <c r="AY16" i="6" s="1"/>
  <c r="Z16" i="6"/>
  <c r="AZ16" i="6" s="1"/>
  <c r="T17" i="6"/>
  <c r="AT17" i="6" s="1"/>
  <c r="U17" i="6"/>
  <c r="AU17" i="6" s="1"/>
  <c r="V17" i="6"/>
  <c r="AV17" i="6" s="1"/>
  <c r="W17" i="6"/>
  <c r="AW17" i="6" s="1"/>
  <c r="X17" i="6"/>
  <c r="AX17" i="6" s="1"/>
  <c r="Y17" i="6"/>
  <c r="AY17" i="6" s="1"/>
  <c r="Z17" i="6"/>
  <c r="AZ17" i="6" s="1"/>
  <c r="T18" i="6"/>
  <c r="AT18" i="6" s="1"/>
  <c r="U18" i="6"/>
  <c r="AU18" i="6" s="1"/>
  <c r="V18" i="6"/>
  <c r="AV18" i="6" s="1"/>
  <c r="W18" i="6"/>
  <c r="AW18" i="6" s="1"/>
  <c r="X18" i="6"/>
  <c r="AX18" i="6" s="1"/>
  <c r="Y18" i="6"/>
  <c r="AY18" i="6" s="1"/>
  <c r="Z18" i="6"/>
  <c r="AZ18" i="6" s="1"/>
  <c r="T19" i="6"/>
  <c r="AT19" i="6" s="1"/>
  <c r="U19" i="6"/>
  <c r="AU19" i="6" s="1"/>
  <c r="V19" i="6"/>
  <c r="AV19" i="6" s="1"/>
  <c r="W19" i="6"/>
  <c r="AW19" i="6" s="1"/>
  <c r="X19" i="6"/>
  <c r="AX19" i="6" s="1"/>
  <c r="Y19" i="6"/>
  <c r="AY19" i="6" s="1"/>
  <c r="Z19" i="6"/>
  <c r="AZ19" i="6" s="1"/>
  <c r="T20" i="6"/>
  <c r="AT20" i="6" s="1"/>
  <c r="U20" i="6"/>
  <c r="AU20" i="6" s="1"/>
  <c r="V20" i="6"/>
  <c r="AV20" i="6" s="1"/>
  <c r="W20" i="6"/>
  <c r="AW20" i="6" s="1"/>
  <c r="X20" i="6"/>
  <c r="AX20" i="6" s="1"/>
  <c r="Y20" i="6"/>
  <c r="AY20" i="6" s="1"/>
  <c r="Z20" i="6"/>
  <c r="AZ20" i="6" s="1"/>
  <c r="T21" i="6"/>
  <c r="AT21" i="6" s="1"/>
  <c r="U21" i="6"/>
  <c r="AU21" i="6" s="1"/>
  <c r="V21" i="6"/>
  <c r="AV21" i="6" s="1"/>
  <c r="W21" i="6"/>
  <c r="AW21" i="6" s="1"/>
  <c r="X21" i="6"/>
  <c r="AX21" i="6" s="1"/>
  <c r="Y21" i="6"/>
  <c r="AY21" i="6" s="1"/>
  <c r="Z21" i="6"/>
  <c r="AZ21" i="6" s="1"/>
  <c r="T22" i="6"/>
  <c r="AT22" i="6" s="1"/>
  <c r="U22" i="6"/>
  <c r="AU22" i="6" s="1"/>
  <c r="V22" i="6"/>
  <c r="AV22" i="6" s="1"/>
  <c r="W22" i="6"/>
  <c r="AW22" i="6" s="1"/>
  <c r="X22" i="6"/>
  <c r="AX22" i="6" s="1"/>
  <c r="Y22" i="6"/>
  <c r="AY22" i="6" s="1"/>
  <c r="Z22" i="6"/>
  <c r="AZ22" i="6" s="1"/>
  <c r="T23" i="6"/>
  <c r="AT23" i="6" s="1"/>
  <c r="U23" i="6"/>
  <c r="AU23" i="6" s="1"/>
  <c r="V23" i="6"/>
  <c r="AV23" i="6" s="1"/>
  <c r="W23" i="6"/>
  <c r="AW23" i="6" s="1"/>
  <c r="X23" i="6"/>
  <c r="AX23" i="6" s="1"/>
  <c r="Y23" i="6"/>
  <c r="AY23" i="6" s="1"/>
  <c r="Z23" i="6"/>
  <c r="AZ23" i="6" s="1"/>
  <c r="T24" i="6"/>
  <c r="AT24" i="6" s="1"/>
  <c r="U24" i="6"/>
  <c r="AU24" i="6" s="1"/>
  <c r="V24" i="6"/>
  <c r="AV24" i="6" s="1"/>
  <c r="W24" i="6"/>
  <c r="AW24" i="6" s="1"/>
  <c r="X24" i="6"/>
  <c r="AX24" i="6" s="1"/>
  <c r="Y24" i="6"/>
  <c r="AY24" i="6" s="1"/>
  <c r="Z24" i="6"/>
  <c r="AZ24" i="6" s="1"/>
  <c r="T25" i="6"/>
  <c r="AT25" i="6" s="1"/>
  <c r="U25" i="6"/>
  <c r="AU25" i="6" s="1"/>
  <c r="V25" i="6"/>
  <c r="AV25" i="6" s="1"/>
  <c r="W25" i="6"/>
  <c r="AW25" i="6" s="1"/>
  <c r="X25" i="6"/>
  <c r="AX25" i="6" s="1"/>
  <c r="Y25" i="6"/>
  <c r="AY25" i="6" s="1"/>
  <c r="Z25" i="6"/>
  <c r="AZ25" i="6" s="1"/>
  <c r="T26" i="6"/>
  <c r="AT26" i="6" s="1"/>
  <c r="U26" i="6"/>
  <c r="AU26" i="6" s="1"/>
  <c r="V26" i="6"/>
  <c r="AV26" i="6" s="1"/>
  <c r="W26" i="6"/>
  <c r="AW26" i="6" s="1"/>
  <c r="X26" i="6"/>
  <c r="AX26" i="6" s="1"/>
  <c r="Y26" i="6"/>
  <c r="AY26" i="6" s="1"/>
  <c r="Z26" i="6"/>
  <c r="AZ26" i="6" s="1"/>
  <c r="T27" i="6"/>
  <c r="AT27" i="6" s="1"/>
  <c r="U27" i="6"/>
  <c r="AU27" i="6" s="1"/>
  <c r="V27" i="6"/>
  <c r="AV27" i="6" s="1"/>
  <c r="W27" i="6"/>
  <c r="AW27" i="6" s="1"/>
  <c r="X27" i="6"/>
  <c r="AX27" i="6" s="1"/>
  <c r="Y27" i="6"/>
  <c r="AY27" i="6" s="1"/>
  <c r="Z27" i="6"/>
  <c r="AZ27" i="6" s="1"/>
  <c r="T28" i="6"/>
  <c r="AT28" i="6" s="1"/>
  <c r="U28" i="6"/>
  <c r="AU28" i="6" s="1"/>
  <c r="V28" i="6"/>
  <c r="AV28" i="6" s="1"/>
  <c r="W28" i="6"/>
  <c r="AW28" i="6" s="1"/>
  <c r="X28" i="6"/>
  <c r="AX28" i="6" s="1"/>
  <c r="Y28" i="6"/>
  <c r="AY28" i="6" s="1"/>
  <c r="Z28" i="6"/>
  <c r="AZ28" i="6" s="1"/>
  <c r="T29" i="6"/>
  <c r="AT29" i="6" s="1"/>
  <c r="U29" i="6"/>
  <c r="AU29" i="6" s="1"/>
  <c r="V29" i="6"/>
  <c r="AV29" i="6" s="1"/>
  <c r="W29" i="6"/>
  <c r="AW29" i="6" s="1"/>
  <c r="X29" i="6"/>
  <c r="AX29" i="6" s="1"/>
  <c r="Y29" i="6"/>
  <c r="AY29" i="6" s="1"/>
  <c r="Z29" i="6"/>
  <c r="AZ29" i="6" s="1"/>
  <c r="T30" i="6"/>
  <c r="AT30" i="6" s="1"/>
  <c r="U30" i="6"/>
  <c r="AU30" i="6" s="1"/>
  <c r="V30" i="6"/>
  <c r="AV30" i="6" s="1"/>
  <c r="W30" i="6"/>
  <c r="AW30" i="6" s="1"/>
  <c r="X30" i="6"/>
  <c r="AX30" i="6" s="1"/>
  <c r="Y30" i="6"/>
  <c r="AY30" i="6" s="1"/>
  <c r="Z30" i="6"/>
  <c r="AZ30" i="6" s="1"/>
  <c r="T31" i="6"/>
  <c r="AT31" i="6" s="1"/>
  <c r="U31" i="6"/>
  <c r="AU31" i="6" s="1"/>
  <c r="V31" i="6"/>
  <c r="AV31" i="6" s="1"/>
  <c r="W31" i="6"/>
  <c r="AW31" i="6" s="1"/>
  <c r="X31" i="6"/>
  <c r="AX31" i="6" s="1"/>
  <c r="Y31" i="6"/>
  <c r="AY31" i="6" s="1"/>
  <c r="Z31" i="6"/>
  <c r="AZ31" i="6" s="1"/>
  <c r="T32" i="6"/>
  <c r="AT32" i="6" s="1"/>
  <c r="U32" i="6"/>
  <c r="AU32" i="6" s="1"/>
  <c r="V32" i="6"/>
  <c r="AV32" i="6" s="1"/>
  <c r="W32" i="6"/>
  <c r="AW32" i="6" s="1"/>
  <c r="X32" i="6"/>
  <c r="AX32" i="6" s="1"/>
  <c r="Y32" i="6"/>
  <c r="AY32" i="6" s="1"/>
  <c r="Z32" i="6"/>
  <c r="AZ32" i="6" s="1"/>
  <c r="T33" i="6"/>
  <c r="AT33" i="6" s="1"/>
  <c r="U33" i="6"/>
  <c r="AU33" i="6" s="1"/>
  <c r="V33" i="6"/>
  <c r="AV33" i="6" s="1"/>
  <c r="W33" i="6"/>
  <c r="AW33" i="6" s="1"/>
  <c r="X33" i="6"/>
  <c r="AX33" i="6" s="1"/>
  <c r="Y33" i="6"/>
  <c r="AY33" i="6" s="1"/>
  <c r="Z33" i="6"/>
  <c r="AZ33" i="6" s="1"/>
  <c r="T34" i="6"/>
  <c r="AT34" i="6" s="1"/>
  <c r="U34" i="6"/>
  <c r="AU34" i="6" s="1"/>
  <c r="V34" i="6"/>
  <c r="AV34" i="6" s="1"/>
  <c r="W34" i="6"/>
  <c r="AW34" i="6" s="1"/>
  <c r="X34" i="6"/>
  <c r="AX34" i="6" s="1"/>
  <c r="Y34" i="6"/>
  <c r="AY34" i="6" s="1"/>
  <c r="Z34" i="6"/>
  <c r="AZ34" i="6" s="1"/>
  <c r="T35" i="6"/>
  <c r="AT35" i="6" s="1"/>
  <c r="U35" i="6"/>
  <c r="AU35" i="6" s="1"/>
  <c r="V35" i="6"/>
  <c r="AV35" i="6" s="1"/>
  <c r="W35" i="6"/>
  <c r="AW35" i="6" s="1"/>
  <c r="X35" i="6"/>
  <c r="AX35" i="6" s="1"/>
  <c r="Y35" i="6"/>
  <c r="AY35" i="6" s="1"/>
  <c r="Z35" i="6"/>
  <c r="AZ35" i="6" s="1"/>
  <c r="T36" i="6"/>
  <c r="AT36" i="6" s="1"/>
  <c r="U36" i="6"/>
  <c r="AU36" i="6" s="1"/>
  <c r="V36" i="6"/>
  <c r="AV36" i="6" s="1"/>
  <c r="W36" i="6"/>
  <c r="AW36" i="6" s="1"/>
  <c r="X36" i="6"/>
  <c r="AX36" i="6" s="1"/>
  <c r="Y36" i="6"/>
  <c r="AY36" i="6" s="1"/>
  <c r="Z36" i="6"/>
  <c r="AZ36" i="6" s="1"/>
  <c r="T37" i="6"/>
  <c r="AT37" i="6" s="1"/>
  <c r="U37" i="6"/>
  <c r="AU37" i="6" s="1"/>
  <c r="V37" i="6"/>
  <c r="AV37" i="6" s="1"/>
  <c r="W37" i="6"/>
  <c r="AW37" i="6" s="1"/>
  <c r="X37" i="6"/>
  <c r="AX37" i="6" s="1"/>
  <c r="Y37" i="6"/>
  <c r="AY37" i="6" s="1"/>
  <c r="Z37" i="6"/>
  <c r="AZ37" i="6" s="1"/>
  <c r="T38" i="6"/>
  <c r="AT38" i="6" s="1"/>
  <c r="U38" i="6"/>
  <c r="AU38" i="6" s="1"/>
  <c r="V38" i="6"/>
  <c r="AV38" i="6" s="1"/>
  <c r="W38" i="6"/>
  <c r="AW38" i="6" s="1"/>
  <c r="X38" i="6"/>
  <c r="AX38" i="6" s="1"/>
  <c r="Y38" i="6"/>
  <c r="AY38" i="6" s="1"/>
  <c r="Z38" i="6"/>
  <c r="AZ38" i="6" s="1"/>
  <c r="T39" i="6"/>
  <c r="AT39" i="6" s="1"/>
  <c r="U39" i="6"/>
  <c r="AU39" i="6" s="1"/>
  <c r="V39" i="6"/>
  <c r="AV39" i="6" s="1"/>
  <c r="W39" i="6"/>
  <c r="AW39" i="6" s="1"/>
  <c r="X39" i="6"/>
  <c r="AX39" i="6" s="1"/>
  <c r="Y39" i="6"/>
  <c r="AY39" i="6" s="1"/>
  <c r="Z39" i="6"/>
  <c r="AZ39" i="6" s="1"/>
  <c r="T40" i="6"/>
  <c r="AT40" i="6" s="1"/>
  <c r="U40" i="6"/>
  <c r="AU40" i="6" s="1"/>
  <c r="V40" i="6"/>
  <c r="AV40" i="6" s="1"/>
  <c r="W40" i="6"/>
  <c r="AW40" i="6" s="1"/>
  <c r="X40" i="6"/>
  <c r="AX40" i="6" s="1"/>
  <c r="Y40" i="6"/>
  <c r="AY40" i="6" s="1"/>
  <c r="Z40" i="6"/>
  <c r="AZ40" i="6" s="1"/>
  <c r="T41" i="6"/>
  <c r="AT41" i="6" s="1"/>
  <c r="U41" i="6"/>
  <c r="AU41" i="6" s="1"/>
  <c r="V41" i="6"/>
  <c r="AV41" i="6" s="1"/>
  <c r="W41" i="6"/>
  <c r="AW41" i="6" s="1"/>
  <c r="X41" i="6"/>
  <c r="AX41" i="6" s="1"/>
  <c r="Y41" i="6"/>
  <c r="AY41" i="6" s="1"/>
  <c r="Z41" i="6"/>
  <c r="AZ41" i="6" s="1"/>
  <c r="T42" i="6"/>
  <c r="AT42" i="6" s="1"/>
  <c r="U42" i="6"/>
  <c r="AU42" i="6" s="1"/>
  <c r="V42" i="6"/>
  <c r="AV42" i="6" s="1"/>
  <c r="W42" i="6"/>
  <c r="AW42" i="6" s="1"/>
  <c r="X42" i="6"/>
  <c r="AX42" i="6" s="1"/>
  <c r="Y42" i="6"/>
  <c r="AY42" i="6" s="1"/>
  <c r="Z42" i="6"/>
  <c r="AZ42" i="6" s="1"/>
  <c r="T43" i="6"/>
  <c r="AT43" i="6" s="1"/>
  <c r="U43" i="6"/>
  <c r="AU43" i="6" s="1"/>
  <c r="V43" i="6"/>
  <c r="AV43" i="6" s="1"/>
  <c r="W43" i="6"/>
  <c r="AW43" i="6" s="1"/>
  <c r="X43" i="6"/>
  <c r="AX43" i="6" s="1"/>
  <c r="Y43" i="6"/>
  <c r="AY43" i="6" s="1"/>
  <c r="Z43" i="6"/>
  <c r="AZ43" i="6" s="1"/>
  <c r="T44" i="6"/>
  <c r="AT44" i="6" s="1"/>
  <c r="U44" i="6"/>
  <c r="AU44" i="6" s="1"/>
  <c r="V44" i="6"/>
  <c r="AV44" i="6" s="1"/>
  <c r="W44" i="6"/>
  <c r="AW44" i="6" s="1"/>
  <c r="X44" i="6"/>
  <c r="AX44" i="6" s="1"/>
  <c r="Y44" i="6"/>
  <c r="AY44" i="6" s="1"/>
  <c r="Z44" i="6"/>
  <c r="AZ44" i="6" s="1"/>
  <c r="T45" i="6"/>
  <c r="AT45" i="6" s="1"/>
  <c r="U45" i="6"/>
  <c r="AU45" i="6" s="1"/>
  <c r="V45" i="6"/>
  <c r="AV45" i="6" s="1"/>
  <c r="W45" i="6"/>
  <c r="AW45" i="6" s="1"/>
  <c r="X45" i="6"/>
  <c r="AX45" i="6" s="1"/>
  <c r="Y45" i="6"/>
  <c r="AY45" i="6" s="1"/>
  <c r="Z45" i="6"/>
  <c r="AZ45" i="6" s="1"/>
  <c r="T46" i="6"/>
  <c r="AT46" i="6" s="1"/>
  <c r="U46" i="6"/>
  <c r="AU46" i="6" s="1"/>
  <c r="V46" i="6"/>
  <c r="AV46" i="6" s="1"/>
  <c r="W46" i="6"/>
  <c r="AW46" i="6" s="1"/>
  <c r="X46" i="6"/>
  <c r="AX46" i="6" s="1"/>
  <c r="Y46" i="6"/>
  <c r="AY46" i="6" s="1"/>
  <c r="Z46" i="6"/>
  <c r="AZ46" i="6" s="1"/>
  <c r="T47" i="6"/>
  <c r="AT47" i="6" s="1"/>
  <c r="U47" i="6"/>
  <c r="AU47" i="6" s="1"/>
  <c r="V47" i="6"/>
  <c r="AV47" i="6" s="1"/>
  <c r="W47" i="6"/>
  <c r="AW47" i="6" s="1"/>
  <c r="X47" i="6"/>
  <c r="AX47" i="6" s="1"/>
  <c r="Y47" i="6"/>
  <c r="AY47" i="6" s="1"/>
  <c r="Z47" i="6"/>
  <c r="AZ47" i="6" s="1"/>
  <c r="T48" i="6"/>
  <c r="AT48" i="6" s="1"/>
  <c r="U48" i="6"/>
  <c r="AU48" i="6" s="1"/>
  <c r="V48" i="6"/>
  <c r="AV48" i="6" s="1"/>
  <c r="W48" i="6"/>
  <c r="AW48" i="6" s="1"/>
  <c r="X48" i="6"/>
  <c r="AX48" i="6" s="1"/>
  <c r="Y48" i="6"/>
  <c r="AY48" i="6" s="1"/>
  <c r="Z48" i="6"/>
  <c r="AZ48" i="6" s="1"/>
  <c r="T49" i="6"/>
  <c r="AT49" i="6" s="1"/>
  <c r="U49" i="6"/>
  <c r="AU49" i="6" s="1"/>
  <c r="V49" i="6"/>
  <c r="AV49" i="6" s="1"/>
  <c r="W49" i="6"/>
  <c r="AW49" i="6" s="1"/>
  <c r="X49" i="6"/>
  <c r="AX49" i="6" s="1"/>
  <c r="Y49" i="6"/>
  <c r="AY49" i="6" s="1"/>
  <c r="Z49" i="6"/>
  <c r="AZ49" i="6" s="1"/>
  <c r="T50" i="6"/>
  <c r="AT50" i="6" s="1"/>
  <c r="U50" i="6"/>
  <c r="AU50" i="6" s="1"/>
  <c r="V50" i="6"/>
  <c r="AV50" i="6" s="1"/>
  <c r="W50" i="6"/>
  <c r="AW50" i="6" s="1"/>
  <c r="X50" i="6"/>
  <c r="AX50" i="6" s="1"/>
  <c r="Y50" i="6"/>
  <c r="AY50" i="6" s="1"/>
  <c r="Z50" i="6"/>
  <c r="AZ50" i="6" s="1"/>
  <c r="T51" i="6"/>
  <c r="AT51" i="6" s="1"/>
  <c r="U51" i="6"/>
  <c r="AU51" i="6" s="1"/>
  <c r="V51" i="6"/>
  <c r="AV51" i="6" s="1"/>
  <c r="W51" i="6"/>
  <c r="AW51" i="6" s="1"/>
  <c r="X51" i="6"/>
  <c r="AX51" i="6" s="1"/>
  <c r="Y51" i="6"/>
  <c r="AY51" i="6" s="1"/>
  <c r="Z51" i="6"/>
  <c r="AZ51" i="6" s="1"/>
  <c r="T52" i="6"/>
  <c r="AT52" i="6" s="1"/>
  <c r="U52" i="6"/>
  <c r="AU52" i="6" s="1"/>
  <c r="V52" i="6"/>
  <c r="AV52" i="6" s="1"/>
  <c r="W52" i="6"/>
  <c r="AW52" i="6" s="1"/>
  <c r="X52" i="6"/>
  <c r="AX52" i="6" s="1"/>
  <c r="Y52" i="6"/>
  <c r="AY52" i="6" s="1"/>
  <c r="Z52" i="6"/>
  <c r="AZ52" i="6" s="1"/>
  <c r="T53" i="6"/>
  <c r="AT53" i="6" s="1"/>
  <c r="U53" i="6"/>
  <c r="AU53" i="6" s="1"/>
  <c r="V53" i="6"/>
  <c r="AV53" i="6" s="1"/>
  <c r="W53" i="6"/>
  <c r="AW53" i="6" s="1"/>
  <c r="X53" i="6"/>
  <c r="AX53" i="6" s="1"/>
  <c r="Y53" i="6"/>
  <c r="AY53" i="6" s="1"/>
  <c r="Z53" i="6"/>
  <c r="AZ53" i="6" s="1"/>
  <c r="T54" i="6"/>
  <c r="AT54" i="6" s="1"/>
  <c r="U54" i="6"/>
  <c r="AU54" i="6" s="1"/>
  <c r="V54" i="6"/>
  <c r="AV54" i="6" s="1"/>
  <c r="W54" i="6"/>
  <c r="AW54" i="6" s="1"/>
  <c r="X54" i="6"/>
  <c r="AX54" i="6" s="1"/>
  <c r="Y54" i="6"/>
  <c r="AY54" i="6" s="1"/>
  <c r="Z54" i="6"/>
  <c r="AZ54" i="6" s="1"/>
  <c r="T55" i="6"/>
  <c r="AT55" i="6" s="1"/>
  <c r="U55" i="6"/>
  <c r="AU55" i="6" s="1"/>
  <c r="V55" i="6"/>
  <c r="AV55" i="6" s="1"/>
  <c r="W55" i="6"/>
  <c r="AW55" i="6" s="1"/>
  <c r="X55" i="6"/>
  <c r="AX55" i="6" s="1"/>
  <c r="Y55" i="6"/>
  <c r="AY55" i="6" s="1"/>
  <c r="Z55" i="6"/>
  <c r="AZ55" i="6" s="1"/>
  <c r="T56" i="6"/>
  <c r="AT56" i="6" s="1"/>
  <c r="U56" i="6"/>
  <c r="AU56" i="6" s="1"/>
  <c r="V56" i="6"/>
  <c r="AV56" i="6" s="1"/>
  <c r="W56" i="6"/>
  <c r="AW56" i="6" s="1"/>
  <c r="X56" i="6"/>
  <c r="AX56" i="6" s="1"/>
  <c r="Y56" i="6"/>
  <c r="AY56" i="6" s="1"/>
  <c r="Z56" i="6"/>
  <c r="AZ56" i="6" s="1"/>
  <c r="T57" i="6"/>
  <c r="AT57" i="6" s="1"/>
  <c r="U57" i="6"/>
  <c r="AU57" i="6" s="1"/>
  <c r="V57" i="6"/>
  <c r="AV57" i="6" s="1"/>
  <c r="W57" i="6"/>
  <c r="AW57" i="6" s="1"/>
  <c r="X57" i="6"/>
  <c r="AX57" i="6" s="1"/>
  <c r="Y57" i="6"/>
  <c r="AY57" i="6" s="1"/>
  <c r="Z57" i="6"/>
  <c r="AZ57" i="6" s="1"/>
  <c r="T58" i="6"/>
  <c r="AT58" i="6" s="1"/>
  <c r="U58" i="6"/>
  <c r="AU58" i="6" s="1"/>
  <c r="V58" i="6"/>
  <c r="AV58" i="6" s="1"/>
  <c r="W58" i="6"/>
  <c r="AW58" i="6" s="1"/>
  <c r="X58" i="6"/>
  <c r="AX58" i="6" s="1"/>
  <c r="Y58" i="6"/>
  <c r="AY58" i="6" s="1"/>
  <c r="Z58" i="6"/>
  <c r="AZ58" i="6" s="1"/>
  <c r="T59" i="6"/>
  <c r="AT59" i="6" s="1"/>
  <c r="U59" i="6"/>
  <c r="AU59" i="6" s="1"/>
  <c r="V59" i="6"/>
  <c r="AV59" i="6" s="1"/>
  <c r="W59" i="6"/>
  <c r="AW59" i="6" s="1"/>
  <c r="X59" i="6"/>
  <c r="AX59" i="6" s="1"/>
  <c r="Y59" i="6"/>
  <c r="AY59" i="6" s="1"/>
  <c r="Z59" i="6"/>
  <c r="AZ59" i="6" s="1"/>
  <c r="T60" i="6"/>
  <c r="AT60" i="6" s="1"/>
  <c r="U60" i="6"/>
  <c r="AU60" i="6" s="1"/>
  <c r="V60" i="6"/>
  <c r="AV60" i="6" s="1"/>
  <c r="W60" i="6"/>
  <c r="AW60" i="6" s="1"/>
  <c r="X60" i="6"/>
  <c r="AX60" i="6" s="1"/>
  <c r="Y60" i="6"/>
  <c r="AY60" i="6" s="1"/>
  <c r="Z60" i="6"/>
  <c r="AZ60" i="6" s="1"/>
  <c r="T61" i="6"/>
  <c r="AT61" i="6" s="1"/>
  <c r="U61" i="6"/>
  <c r="AU61" i="6" s="1"/>
  <c r="V61" i="6"/>
  <c r="AV61" i="6" s="1"/>
  <c r="W61" i="6"/>
  <c r="AW61" i="6" s="1"/>
  <c r="X61" i="6"/>
  <c r="AX61" i="6" s="1"/>
  <c r="Y61" i="6"/>
  <c r="AY61" i="6" s="1"/>
  <c r="Z61" i="6"/>
  <c r="AZ61" i="6" s="1"/>
  <c r="T62" i="6"/>
  <c r="AT62" i="6" s="1"/>
  <c r="U62" i="6"/>
  <c r="AU62" i="6" s="1"/>
  <c r="V62" i="6"/>
  <c r="AV62" i="6" s="1"/>
  <c r="W62" i="6"/>
  <c r="AW62" i="6" s="1"/>
  <c r="X62" i="6"/>
  <c r="AX62" i="6" s="1"/>
  <c r="Y62" i="6"/>
  <c r="AY62" i="6" s="1"/>
  <c r="Z62" i="6"/>
  <c r="AZ62" i="6" s="1"/>
  <c r="T63" i="6"/>
  <c r="AT63" i="6" s="1"/>
  <c r="U63" i="6"/>
  <c r="AU63" i="6" s="1"/>
  <c r="V63" i="6"/>
  <c r="AV63" i="6" s="1"/>
  <c r="W63" i="6"/>
  <c r="AW63" i="6" s="1"/>
  <c r="X63" i="6"/>
  <c r="AX63" i="6" s="1"/>
  <c r="Y63" i="6"/>
  <c r="AY63" i="6" s="1"/>
  <c r="Z63" i="6"/>
  <c r="AZ63" i="6" s="1"/>
  <c r="T64" i="6"/>
  <c r="AT64" i="6" s="1"/>
  <c r="U64" i="6"/>
  <c r="AU64" i="6" s="1"/>
  <c r="V64" i="6"/>
  <c r="AV64" i="6" s="1"/>
  <c r="W64" i="6"/>
  <c r="AW64" i="6" s="1"/>
  <c r="X64" i="6"/>
  <c r="AX64" i="6" s="1"/>
  <c r="Y64" i="6"/>
  <c r="AY64" i="6" s="1"/>
  <c r="Z64" i="6"/>
  <c r="AZ64" i="6" s="1"/>
  <c r="T65" i="6"/>
  <c r="AT65" i="6" s="1"/>
  <c r="U65" i="6"/>
  <c r="AU65" i="6" s="1"/>
  <c r="V65" i="6"/>
  <c r="AV65" i="6" s="1"/>
  <c r="W65" i="6"/>
  <c r="AW65" i="6" s="1"/>
  <c r="X65" i="6"/>
  <c r="AX65" i="6" s="1"/>
  <c r="Y65" i="6"/>
  <c r="AY65" i="6" s="1"/>
  <c r="Z65" i="6"/>
  <c r="AZ65" i="6" s="1"/>
  <c r="T66" i="6"/>
  <c r="AT66" i="6" s="1"/>
  <c r="U66" i="6"/>
  <c r="AU66" i="6" s="1"/>
  <c r="V66" i="6"/>
  <c r="AV66" i="6" s="1"/>
  <c r="W66" i="6"/>
  <c r="AW66" i="6" s="1"/>
  <c r="X66" i="6"/>
  <c r="AX66" i="6" s="1"/>
  <c r="Y66" i="6"/>
  <c r="AY66" i="6" s="1"/>
  <c r="Z66" i="6"/>
  <c r="AZ66" i="6" s="1"/>
  <c r="T67" i="6"/>
  <c r="AT67" i="6" s="1"/>
  <c r="U67" i="6"/>
  <c r="AU67" i="6" s="1"/>
  <c r="V67" i="6"/>
  <c r="AV67" i="6" s="1"/>
  <c r="W67" i="6"/>
  <c r="AW67" i="6" s="1"/>
  <c r="X67" i="6"/>
  <c r="AX67" i="6" s="1"/>
  <c r="Y67" i="6"/>
  <c r="AY67" i="6" s="1"/>
  <c r="Z67" i="6"/>
  <c r="AZ67" i="6" s="1"/>
  <c r="T68" i="6"/>
  <c r="AT68" i="6" s="1"/>
  <c r="U68" i="6"/>
  <c r="AU68" i="6" s="1"/>
  <c r="V68" i="6"/>
  <c r="AV68" i="6" s="1"/>
  <c r="W68" i="6"/>
  <c r="AW68" i="6" s="1"/>
  <c r="X68" i="6"/>
  <c r="AX68" i="6" s="1"/>
  <c r="Y68" i="6"/>
  <c r="AY68" i="6" s="1"/>
  <c r="Z68" i="6"/>
  <c r="AZ68" i="6" s="1"/>
  <c r="T69" i="6"/>
  <c r="AT69" i="6" s="1"/>
  <c r="U69" i="6"/>
  <c r="AU69" i="6" s="1"/>
  <c r="V69" i="6"/>
  <c r="AV69" i="6" s="1"/>
  <c r="W69" i="6"/>
  <c r="AW69" i="6" s="1"/>
  <c r="X69" i="6"/>
  <c r="AX69" i="6" s="1"/>
  <c r="Y69" i="6"/>
  <c r="AY69" i="6" s="1"/>
  <c r="Z69" i="6"/>
  <c r="AZ69" i="6" s="1"/>
  <c r="T70" i="6"/>
  <c r="AT70" i="6" s="1"/>
  <c r="U70" i="6"/>
  <c r="AU70" i="6" s="1"/>
  <c r="V70" i="6"/>
  <c r="AV70" i="6" s="1"/>
  <c r="W70" i="6"/>
  <c r="AW70" i="6" s="1"/>
  <c r="X70" i="6"/>
  <c r="AX70" i="6" s="1"/>
  <c r="Y70" i="6"/>
  <c r="AY70" i="6" s="1"/>
  <c r="Z70" i="6"/>
  <c r="AZ70" i="6" s="1"/>
  <c r="T71" i="6"/>
  <c r="AT71" i="6" s="1"/>
  <c r="U71" i="6"/>
  <c r="AU71" i="6" s="1"/>
  <c r="V71" i="6"/>
  <c r="AV71" i="6" s="1"/>
  <c r="W71" i="6"/>
  <c r="AW71" i="6" s="1"/>
  <c r="X71" i="6"/>
  <c r="AX71" i="6" s="1"/>
  <c r="Y71" i="6"/>
  <c r="AY71" i="6" s="1"/>
  <c r="Z71" i="6"/>
  <c r="AZ71" i="6" s="1"/>
  <c r="T72" i="6"/>
  <c r="AT72" i="6" s="1"/>
  <c r="U72" i="6"/>
  <c r="AU72" i="6" s="1"/>
  <c r="V72" i="6"/>
  <c r="AV72" i="6" s="1"/>
  <c r="W72" i="6"/>
  <c r="AW72" i="6" s="1"/>
  <c r="X72" i="6"/>
  <c r="AX72" i="6" s="1"/>
  <c r="Y72" i="6"/>
  <c r="AY72" i="6" s="1"/>
  <c r="Z72" i="6"/>
  <c r="AZ72" i="6" s="1"/>
  <c r="T73" i="6"/>
  <c r="AT73" i="6" s="1"/>
  <c r="U73" i="6"/>
  <c r="AU73" i="6" s="1"/>
  <c r="V73" i="6"/>
  <c r="AV73" i="6" s="1"/>
  <c r="W73" i="6"/>
  <c r="AW73" i="6" s="1"/>
  <c r="X73" i="6"/>
  <c r="AX73" i="6" s="1"/>
  <c r="Y73" i="6"/>
  <c r="AY73" i="6" s="1"/>
  <c r="Z73" i="6"/>
  <c r="AZ73" i="6" s="1"/>
  <c r="T74" i="6"/>
  <c r="AT74" i="6" s="1"/>
  <c r="U74" i="6"/>
  <c r="AU74" i="6" s="1"/>
  <c r="V74" i="6"/>
  <c r="AV74" i="6" s="1"/>
  <c r="W74" i="6"/>
  <c r="AW74" i="6" s="1"/>
  <c r="X74" i="6"/>
  <c r="AX74" i="6" s="1"/>
  <c r="Y74" i="6"/>
  <c r="AY74" i="6" s="1"/>
  <c r="Z74" i="6"/>
  <c r="AZ74" i="6" s="1"/>
  <c r="T75" i="6"/>
  <c r="AT75" i="6" s="1"/>
  <c r="U75" i="6"/>
  <c r="AU75" i="6" s="1"/>
  <c r="V75" i="6"/>
  <c r="AV75" i="6" s="1"/>
  <c r="W75" i="6"/>
  <c r="AW75" i="6" s="1"/>
  <c r="X75" i="6"/>
  <c r="AX75" i="6" s="1"/>
  <c r="Y75" i="6"/>
  <c r="AY75" i="6" s="1"/>
  <c r="Z75" i="6"/>
  <c r="AZ75" i="6" s="1"/>
  <c r="T76" i="6"/>
  <c r="AT76" i="6" s="1"/>
  <c r="U76" i="6"/>
  <c r="AU76" i="6" s="1"/>
  <c r="V76" i="6"/>
  <c r="AV76" i="6" s="1"/>
  <c r="W76" i="6"/>
  <c r="AW76" i="6" s="1"/>
  <c r="X76" i="6"/>
  <c r="AX76" i="6" s="1"/>
  <c r="Y76" i="6"/>
  <c r="AY76" i="6" s="1"/>
  <c r="Z76" i="6"/>
  <c r="AZ76" i="6" s="1"/>
  <c r="T77" i="6"/>
  <c r="AT77" i="6" s="1"/>
  <c r="U77" i="6"/>
  <c r="AU77" i="6" s="1"/>
  <c r="V77" i="6"/>
  <c r="AV77" i="6" s="1"/>
  <c r="W77" i="6"/>
  <c r="AW77" i="6" s="1"/>
  <c r="X77" i="6"/>
  <c r="AX77" i="6" s="1"/>
  <c r="Y77" i="6"/>
  <c r="AY77" i="6" s="1"/>
  <c r="Z77" i="6"/>
  <c r="AZ77" i="6" s="1"/>
  <c r="T78" i="6"/>
  <c r="AT78" i="6" s="1"/>
  <c r="U78" i="6"/>
  <c r="AU78" i="6" s="1"/>
  <c r="V78" i="6"/>
  <c r="AV78" i="6" s="1"/>
  <c r="W78" i="6"/>
  <c r="AW78" i="6" s="1"/>
  <c r="X78" i="6"/>
  <c r="AX78" i="6" s="1"/>
  <c r="Y78" i="6"/>
  <c r="AY78" i="6" s="1"/>
  <c r="Z78" i="6"/>
  <c r="AZ78" i="6" s="1"/>
  <c r="T79" i="6"/>
  <c r="AT79" i="6" s="1"/>
  <c r="U79" i="6"/>
  <c r="AU79" i="6" s="1"/>
  <c r="V79" i="6"/>
  <c r="AV79" i="6" s="1"/>
  <c r="W79" i="6"/>
  <c r="AW79" i="6" s="1"/>
  <c r="X79" i="6"/>
  <c r="AX79" i="6" s="1"/>
  <c r="Y79" i="6"/>
  <c r="AY79" i="6" s="1"/>
  <c r="Z79" i="6"/>
  <c r="AZ79" i="6" s="1"/>
  <c r="T80" i="6"/>
  <c r="AT80" i="6" s="1"/>
  <c r="U80" i="6"/>
  <c r="AU80" i="6" s="1"/>
  <c r="V80" i="6"/>
  <c r="AV80" i="6" s="1"/>
  <c r="W80" i="6"/>
  <c r="AW80" i="6" s="1"/>
  <c r="X80" i="6"/>
  <c r="AX80" i="6" s="1"/>
  <c r="Y80" i="6"/>
  <c r="AY80" i="6" s="1"/>
  <c r="Z80" i="6"/>
  <c r="AZ80" i="6" s="1"/>
  <c r="T81" i="6"/>
  <c r="AT81" i="6" s="1"/>
  <c r="U81" i="6"/>
  <c r="AU81" i="6" s="1"/>
  <c r="V81" i="6"/>
  <c r="AV81" i="6" s="1"/>
  <c r="W81" i="6"/>
  <c r="AW81" i="6" s="1"/>
  <c r="X81" i="6"/>
  <c r="AX81" i="6" s="1"/>
  <c r="Y81" i="6"/>
  <c r="AY81" i="6" s="1"/>
  <c r="Z81" i="6"/>
  <c r="AZ81" i="6" s="1"/>
  <c r="T82" i="6"/>
  <c r="AT82" i="6" s="1"/>
  <c r="U82" i="6"/>
  <c r="AU82" i="6" s="1"/>
  <c r="V82" i="6"/>
  <c r="AV82" i="6" s="1"/>
  <c r="W82" i="6"/>
  <c r="AW82" i="6" s="1"/>
  <c r="X82" i="6"/>
  <c r="AX82" i="6" s="1"/>
  <c r="Y82" i="6"/>
  <c r="AY82" i="6" s="1"/>
  <c r="Z82" i="6"/>
  <c r="AZ82" i="6" s="1"/>
  <c r="T83" i="6"/>
  <c r="AT83" i="6" s="1"/>
  <c r="U83" i="6"/>
  <c r="AU83" i="6" s="1"/>
  <c r="V83" i="6"/>
  <c r="AV83" i="6" s="1"/>
  <c r="W83" i="6"/>
  <c r="AW83" i="6" s="1"/>
  <c r="X83" i="6"/>
  <c r="AX83" i="6" s="1"/>
  <c r="Y83" i="6"/>
  <c r="AY83" i="6" s="1"/>
  <c r="Z83" i="6"/>
  <c r="AZ83" i="6" s="1"/>
  <c r="T84" i="6"/>
  <c r="AT84" i="6" s="1"/>
  <c r="U84" i="6"/>
  <c r="AU84" i="6" s="1"/>
  <c r="V84" i="6"/>
  <c r="AV84" i="6" s="1"/>
  <c r="W84" i="6"/>
  <c r="AW84" i="6" s="1"/>
  <c r="X84" i="6"/>
  <c r="AX84" i="6" s="1"/>
  <c r="Y84" i="6"/>
  <c r="AY84" i="6" s="1"/>
  <c r="Z84" i="6"/>
  <c r="AZ84" i="6" s="1"/>
  <c r="T85" i="6"/>
  <c r="AT85" i="6" s="1"/>
  <c r="U85" i="6"/>
  <c r="AU85" i="6" s="1"/>
  <c r="V85" i="6"/>
  <c r="AV85" i="6" s="1"/>
  <c r="W85" i="6"/>
  <c r="AW85" i="6" s="1"/>
  <c r="X85" i="6"/>
  <c r="AX85" i="6" s="1"/>
  <c r="Y85" i="6"/>
  <c r="AY85" i="6" s="1"/>
  <c r="Z85" i="6"/>
  <c r="AZ85" i="6" s="1"/>
  <c r="T86" i="6"/>
  <c r="AT86" i="6" s="1"/>
  <c r="U86" i="6"/>
  <c r="AU86" i="6" s="1"/>
  <c r="V86" i="6"/>
  <c r="AV86" i="6" s="1"/>
  <c r="W86" i="6"/>
  <c r="AW86" i="6" s="1"/>
  <c r="X86" i="6"/>
  <c r="AX86" i="6" s="1"/>
  <c r="Y86" i="6"/>
  <c r="AY86" i="6" s="1"/>
  <c r="Z86" i="6"/>
  <c r="AZ86" i="6" s="1"/>
  <c r="T87" i="6"/>
  <c r="AT87" i="6" s="1"/>
  <c r="U87" i="6"/>
  <c r="AU87" i="6" s="1"/>
  <c r="V87" i="6"/>
  <c r="AV87" i="6" s="1"/>
  <c r="W87" i="6"/>
  <c r="AW87" i="6" s="1"/>
  <c r="X87" i="6"/>
  <c r="AX87" i="6" s="1"/>
  <c r="Y87" i="6"/>
  <c r="AY87" i="6" s="1"/>
  <c r="Z87" i="6"/>
  <c r="AZ87" i="6" s="1"/>
  <c r="T88" i="6"/>
  <c r="AT88" i="6" s="1"/>
  <c r="U88" i="6"/>
  <c r="AU88" i="6" s="1"/>
  <c r="V88" i="6"/>
  <c r="AV88" i="6" s="1"/>
  <c r="W88" i="6"/>
  <c r="AW88" i="6" s="1"/>
  <c r="X88" i="6"/>
  <c r="AX88" i="6" s="1"/>
  <c r="Y88" i="6"/>
  <c r="AY88" i="6" s="1"/>
  <c r="Z88" i="6"/>
  <c r="AZ88" i="6" s="1"/>
  <c r="T89" i="6"/>
  <c r="AT89" i="6" s="1"/>
  <c r="U89" i="6"/>
  <c r="AU89" i="6" s="1"/>
  <c r="V89" i="6"/>
  <c r="AV89" i="6" s="1"/>
  <c r="W89" i="6"/>
  <c r="AW89" i="6" s="1"/>
  <c r="X89" i="6"/>
  <c r="AX89" i="6" s="1"/>
  <c r="Y89" i="6"/>
  <c r="AY89" i="6" s="1"/>
  <c r="Z89" i="6"/>
  <c r="AZ89" i="6" s="1"/>
  <c r="T90" i="6"/>
  <c r="AT90" i="6" s="1"/>
  <c r="U90" i="6"/>
  <c r="AU90" i="6" s="1"/>
  <c r="V90" i="6"/>
  <c r="AV90" i="6" s="1"/>
  <c r="W90" i="6"/>
  <c r="AW90" i="6" s="1"/>
  <c r="X90" i="6"/>
  <c r="AX90" i="6" s="1"/>
  <c r="Y90" i="6"/>
  <c r="AY90" i="6" s="1"/>
  <c r="Z90" i="6"/>
  <c r="AZ90" i="6" s="1"/>
  <c r="T91" i="6"/>
  <c r="AT91" i="6" s="1"/>
  <c r="U91" i="6"/>
  <c r="AU91" i="6" s="1"/>
  <c r="V91" i="6"/>
  <c r="AV91" i="6" s="1"/>
  <c r="W91" i="6"/>
  <c r="AW91" i="6" s="1"/>
  <c r="X91" i="6"/>
  <c r="AX91" i="6" s="1"/>
  <c r="Y91" i="6"/>
  <c r="AY91" i="6" s="1"/>
  <c r="Z91" i="6"/>
  <c r="AZ91" i="6" s="1"/>
  <c r="T92" i="6"/>
  <c r="AT92" i="6" s="1"/>
  <c r="U92" i="6"/>
  <c r="AU92" i="6" s="1"/>
  <c r="V92" i="6"/>
  <c r="AV92" i="6" s="1"/>
  <c r="W92" i="6"/>
  <c r="AW92" i="6" s="1"/>
  <c r="X92" i="6"/>
  <c r="AX92" i="6" s="1"/>
  <c r="Y92" i="6"/>
  <c r="AY92" i="6" s="1"/>
  <c r="Z92" i="6"/>
  <c r="AZ92" i="6" s="1"/>
  <c r="T93" i="6"/>
  <c r="AT93" i="6" s="1"/>
  <c r="U93" i="6"/>
  <c r="AU93" i="6" s="1"/>
  <c r="V93" i="6"/>
  <c r="AV93" i="6" s="1"/>
  <c r="W93" i="6"/>
  <c r="AW93" i="6" s="1"/>
  <c r="X93" i="6"/>
  <c r="AX93" i="6" s="1"/>
  <c r="Y93" i="6"/>
  <c r="AY93" i="6" s="1"/>
  <c r="Z93" i="6"/>
  <c r="AZ93" i="6" s="1"/>
  <c r="T94" i="6"/>
  <c r="AT94" i="6" s="1"/>
  <c r="U94" i="6"/>
  <c r="AU94" i="6" s="1"/>
  <c r="V94" i="6"/>
  <c r="AV94" i="6" s="1"/>
  <c r="W94" i="6"/>
  <c r="AW94" i="6" s="1"/>
  <c r="X94" i="6"/>
  <c r="AX94" i="6" s="1"/>
  <c r="Y94" i="6"/>
  <c r="AY94" i="6" s="1"/>
  <c r="Z94" i="6"/>
  <c r="AZ94" i="6" s="1"/>
  <c r="T95" i="6"/>
  <c r="AT95" i="6" s="1"/>
  <c r="U95" i="6"/>
  <c r="AU95" i="6" s="1"/>
  <c r="V95" i="6"/>
  <c r="AV95" i="6" s="1"/>
  <c r="W95" i="6"/>
  <c r="AW95" i="6" s="1"/>
  <c r="X95" i="6"/>
  <c r="AX95" i="6" s="1"/>
  <c r="Y95" i="6"/>
  <c r="AY95" i="6" s="1"/>
  <c r="Z95" i="6"/>
  <c r="AZ95" i="6" s="1"/>
  <c r="T96" i="6"/>
  <c r="AT96" i="6" s="1"/>
  <c r="U96" i="6"/>
  <c r="AU96" i="6" s="1"/>
  <c r="V96" i="6"/>
  <c r="AV96" i="6" s="1"/>
  <c r="W96" i="6"/>
  <c r="AW96" i="6" s="1"/>
  <c r="X96" i="6"/>
  <c r="AX96" i="6" s="1"/>
  <c r="Y96" i="6"/>
  <c r="AY96" i="6" s="1"/>
  <c r="Z96" i="6"/>
  <c r="AZ96" i="6" s="1"/>
  <c r="T97" i="6"/>
  <c r="AT97" i="6" s="1"/>
  <c r="U97" i="6"/>
  <c r="AU97" i="6" s="1"/>
  <c r="V97" i="6"/>
  <c r="AV97" i="6" s="1"/>
  <c r="W97" i="6"/>
  <c r="AW97" i="6" s="1"/>
  <c r="X97" i="6"/>
  <c r="AX97" i="6" s="1"/>
  <c r="Y97" i="6"/>
  <c r="AY97" i="6" s="1"/>
  <c r="Z97" i="6"/>
  <c r="AZ97" i="6" s="1"/>
  <c r="T98" i="6"/>
  <c r="AT98" i="6" s="1"/>
  <c r="U98" i="6"/>
  <c r="AU98" i="6" s="1"/>
  <c r="V98" i="6"/>
  <c r="AV98" i="6" s="1"/>
  <c r="W98" i="6"/>
  <c r="AW98" i="6" s="1"/>
  <c r="X98" i="6"/>
  <c r="AX98" i="6" s="1"/>
  <c r="Y98" i="6"/>
  <c r="AY98" i="6" s="1"/>
  <c r="Z98" i="6"/>
  <c r="AZ98" i="6" s="1"/>
  <c r="T99" i="6"/>
  <c r="AT99" i="6" s="1"/>
  <c r="U99" i="6"/>
  <c r="AU99" i="6" s="1"/>
  <c r="V99" i="6"/>
  <c r="AV99" i="6" s="1"/>
  <c r="W99" i="6"/>
  <c r="AW99" i="6" s="1"/>
  <c r="X99" i="6"/>
  <c r="AX99" i="6" s="1"/>
  <c r="Y99" i="6"/>
  <c r="AY99" i="6" s="1"/>
  <c r="Z99" i="6"/>
  <c r="AZ99" i="6" s="1"/>
  <c r="T100" i="6"/>
  <c r="AT100" i="6" s="1"/>
  <c r="U100" i="6"/>
  <c r="AU100" i="6" s="1"/>
  <c r="V100" i="6"/>
  <c r="AV100" i="6" s="1"/>
  <c r="W100" i="6"/>
  <c r="AW100" i="6" s="1"/>
  <c r="X100" i="6"/>
  <c r="AX100" i="6" s="1"/>
  <c r="Y100" i="6"/>
  <c r="AY100" i="6" s="1"/>
  <c r="Z100" i="6"/>
  <c r="AZ100" i="6" s="1"/>
  <c r="T101" i="6"/>
  <c r="AT101" i="6" s="1"/>
  <c r="U101" i="6"/>
  <c r="AU101" i="6" s="1"/>
  <c r="V101" i="6"/>
  <c r="AV101" i="6" s="1"/>
  <c r="W101" i="6"/>
  <c r="AW101" i="6" s="1"/>
  <c r="X101" i="6"/>
  <c r="AX101" i="6" s="1"/>
  <c r="Y101" i="6"/>
  <c r="AY101" i="6" s="1"/>
  <c r="Z101" i="6"/>
  <c r="AZ101" i="6" s="1"/>
  <c r="T102" i="6"/>
  <c r="AT102" i="6" s="1"/>
  <c r="U102" i="6"/>
  <c r="AU102" i="6" s="1"/>
  <c r="V102" i="6"/>
  <c r="AV102" i="6" s="1"/>
  <c r="W102" i="6"/>
  <c r="AW102" i="6" s="1"/>
  <c r="X102" i="6"/>
  <c r="AX102" i="6" s="1"/>
  <c r="Y102" i="6"/>
  <c r="AY102" i="6" s="1"/>
  <c r="Z102" i="6"/>
  <c r="AZ102" i="6" s="1"/>
  <c r="T103" i="6"/>
  <c r="AT103" i="6" s="1"/>
  <c r="U103" i="6"/>
  <c r="AU103" i="6" s="1"/>
  <c r="V103" i="6"/>
  <c r="AV103" i="6" s="1"/>
  <c r="W103" i="6"/>
  <c r="AW103" i="6" s="1"/>
  <c r="X103" i="6"/>
  <c r="AX103" i="6" s="1"/>
  <c r="Y103" i="6"/>
  <c r="AY103" i="6" s="1"/>
  <c r="Z103" i="6"/>
  <c r="AZ103" i="6" s="1"/>
  <c r="T104" i="6"/>
  <c r="AT104" i="6" s="1"/>
  <c r="U104" i="6"/>
  <c r="AU104" i="6" s="1"/>
  <c r="V104" i="6"/>
  <c r="AV104" i="6" s="1"/>
  <c r="W104" i="6"/>
  <c r="AW104" i="6" s="1"/>
  <c r="X104" i="6"/>
  <c r="AX104" i="6" s="1"/>
  <c r="Y104" i="6"/>
  <c r="AY104" i="6" s="1"/>
  <c r="Z104" i="6"/>
  <c r="AZ104" i="6" s="1"/>
  <c r="T105" i="6"/>
  <c r="AT105" i="6" s="1"/>
  <c r="U105" i="6"/>
  <c r="AU105" i="6" s="1"/>
  <c r="V105" i="6"/>
  <c r="AV105" i="6" s="1"/>
  <c r="W105" i="6"/>
  <c r="AW105" i="6" s="1"/>
  <c r="X105" i="6"/>
  <c r="AX105" i="6" s="1"/>
  <c r="Y105" i="6"/>
  <c r="AY105" i="6" s="1"/>
  <c r="Z105" i="6"/>
  <c r="AZ105" i="6" s="1"/>
  <c r="T106" i="6"/>
  <c r="AT106" i="6" s="1"/>
  <c r="U106" i="6"/>
  <c r="AU106" i="6" s="1"/>
  <c r="V106" i="6"/>
  <c r="AV106" i="6" s="1"/>
  <c r="W106" i="6"/>
  <c r="AW106" i="6" s="1"/>
  <c r="X106" i="6"/>
  <c r="AX106" i="6" s="1"/>
  <c r="Y106" i="6"/>
  <c r="AY106" i="6" s="1"/>
  <c r="Z106" i="6"/>
  <c r="AZ106" i="6" s="1"/>
  <c r="T107" i="6"/>
  <c r="AT107" i="6" s="1"/>
  <c r="U107" i="6"/>
  <c r="AU107" i="6" s="1"/>
  <c r="V107" i="6"/>
  <c r="AV107" i="6" s="1"/>
  <c r="W107" i="6"/>
  <c r="AW107" i="6" s="1"/>
  <c r="X107" i="6"/>
  <c r="AX107" i="6" s="1"/>
  <c r="Y107" i="6"/>
  <c r="AY107" i="6" s="1"/>
  <c r="Z107" i="6"/>
  <c r="AZ107" i="6" s="1"/>
  <c r="T108" i="6"/>
  <c r="AT108" i="6" s="1"/>
  <c r="U108" i="6"/>
  <c r="AU108" i="6" s="1"/>
  <c r="V108" i="6"/>
  <c r="AV108" i="6" s="1"/>
  <c r="W108" i="6"/>
  <c r="AW108" i="6" s="1"/>
  <c r="X108" i="6"/>
  <c r="AX108" i="6" s="1"/>
  <c r="Y108" i="6"/>
  <c r="AY108" i="6" s="1"/>
  <c r="Z108" i="6"/>
  <c r="AZ108" i="6" s="1"/>
  <c r="T109" i="6"/>
  <c r="AT109" i="6" s="1"/>
  <c r="U109" i="6"/>
  <c r="AU109" i="6" s="1"/>
  <c r="V109" i="6"/>
  <c r="AV109" i="6" s="1"/>
  <c r="W109" i="6"/>
  <c r="AW109" i="6" s="1"/>
  <c r="X109" i="6"/>
  <c r="AX109" i="6" s="1"/>
  <c r="Y109" i="6"/>
  <c r="AY109" i="6" s="1"/>
  <c r="Z109" i="6"/>
  <c r="AZ109" i="6" s="1"/>
  <c r="T110" i="6"/>
  <c r="AT110" i="6" s="1"/>
  <c r="U110" i="6"/>
  <c r="AU110" i="6" s="1"/>
  <c r="V110" i="6"/>
  <c r="AV110" i="6" s="1"/>
  <c r="W110" i="6"/>
  <c r="AW110" i="6" s="1"/>
  <c r="X110" i="6"/>
  <c r="AX110" i="6" s="1"/>
  <c r="Y110" i="6"/>
  <c r="AY110" i="6" s="1"/>
  <c r="Z110" i="6"/>
  <c r="AZ110" i="6" s="1"/>
  <c r="T111" i="6"/>
  <c r="AT111" i="6" s="1"/>
  <c r="U111" i="6"/>
  <c r="AU111" i="6" s="1"/>
  <c r="V111" i="6"/>
  <c r="AV111" i="6" s="1"/>
  <c r="W111" i="6"/>
  <c r="AW111" i="6" s="1"/>
  <c r="X111" i="6"/>
  <c r="AX111" i="6" s="1"/>
  <c r="Y111" i="6"/>
  <c r="AY111" i="6" s="1"/>
  <c r="Z111" i="6"/>
  <c r="AZ111" i="6" s="1"/>
  <c r="T112" i="6"/>
  <c r="AT112" i="6" s="1"/>
  <c r="U112" i="6"/>
  <c r="AU112" i="6" s="1"/>
  <c r="V112" i="6"/>
  <c r="AV112" i="6" s="1"/>
  <c r="W112" i="6"/>
  <c r="AW112" i="6" s="1"/>
  <c r="X112" i="6"/>
  <c r="AX112" i="6" s="1"/>
  <c r="Y112" i="6"/>
  <c r="AY112" i="6" s="1"/>
  <c r="Z112" i="6"/>
  <c r="AZ112" i="6" s="1"/>
  <c r="T113" i="6"/>
  <c r="AT113" i="6" s="1"/>
  <c r="U113" i="6"/>
  <c r="AU113" i="6" s="1"/>
  <c r="V113" i="6"/>
  <c r="AV113" i="6" s="1"/>
  <c r="W113" i="6"/>
  <c r="AW113" i="6" s="1"/>
  <c r="X113" i="6"/>
  <c r="AX113" i="6" s="1"/>
  <c r="Y113" i="6"/>
  <c r="AY113" i="6" s="1"/>
  <c r="Z113" i="6"/>
  <c r="AZ113" i="6" s="1"/>
  <c r="T114" i="6"/>
  <c r="AT114" i="6" s="1"/>
  <c r="U114" i="6"/>
  <c r="AU114" i="6" s="1"/>
  <c r="V114" i="6"/>
  <c r="AV114" i="6" s="1"/>
  <c r="W114" i="6"/>
  <c r="AW114" i="6" s="1"/>
  <c r="X114" i="6"/>
  <c r="AX114" i="6" s="1"/>
  <c r="Y114" i="6"/>
  <c r="AY114" i="6" s="1"/>
  <c r="Z114" i="6"/>
  <c r="AZ114" i="6" s="1"/>
  <c r="T115" i="6"/>
  <c r="AT115" i="6" s="1"/>
  <c r="U115" i="6"/>
  <c r="AU115" i="6" s="1"/>
  <c r="V115" i="6"/>
  <c r="AV115" i="6" s="1"/>
  <c r="W115" i="6"/>
  <c r="AW115" i="6" s="1"/>
  <c r="X115" i="6"/>
  <c r="AX115" i="6" s="1"/>
  <c r="Y115" i="6"/>
  <c r="AY115" i="6" s="1"/>
  <c r="Z115" i="6"/>
  <c r="AZ115" i="6" s="1"/>
  <c r="T116" i="6"/>
  <c r="AT116" i="6" s="1"/>
  <c r="U116" i="6"/>
  <c r="AU116" i="6" s="1"/>
  <c r="V116" i="6"/>
  <c r="AV116" i="6" s="1"/>
  <c r="W116" i="6"/>
  <c r="AW116" i="6" s="1"/>
  <c r="X116" i="6"/>
  <c r="AX116" i="6" s="1"/>
  <c r="Y116" i="6"/>
  <c r="AY116" i="6" s="1"/>
  <c r="Z116" i="6"/>
  <c r="AZ116" i="6" s="1"/>
  <c r="T117" i="6"/>
  <c r="AT117" i="6" s="1"/>
  <c r="U117" i="6"/>
  <c r="AU117" i="6" s="1"/>
  <c r="V117" i="6"/>
  <c r="AV117" i="6" s="1"/>
  <c r="W117" i="6"/>
  <c r="AW117" i="6" s="1"/>
  <c r="X117" i="6"/>
  <c r="AX117" i="6" s="1"/>
  <c r="Y117" i="6"/>
  <c r="AY117" i="6" s="1"/>
  <c r="Z117" i="6"/>
  <c r="AZ117" i="6" s="1"/>
  <c r="T118" i="6"/>
  <c r="AT118" i="6" s="1"/>
  <c r="U118" i="6"/>
  <c r="AU118" i="6" s="1"/>
  <c r="V118" i="6"/>
  <c r="AV118" i="6" s="1"/>
  <c r="W118" i="6"/>
  <c r="AW118" i="6" s="1"/>
  <c r="X118" i="6"/>
  <c r="AX118" i="6" s="1"/>
  <c r="Y118" i="6"/>
  <c r="AY118" i="6" s="1"/>
  <c r="Z118" i="6"/>
  <c r="AZ118" i="6" s="1"/>
  <c r="T119" i="6"/>
  <c r="AT119" i="6" s="1"/>
  <c r="U119" i="6"/>
  <c r="AU119" i="6" s="1"/>
  <c r="V119" i="6"/>
  <c r="AV119" i="6" s="1"/>
  <c r="W119" i="6"/>
  <c r="AW119" i="6" s="1"/>
  <c r="X119" i="6"/>
  <c r="AX119" i="6" s="1"/>
  <c r="Y119" i="6"/>
  <c r="AY119" i="6" s="1"/>
  <c r="Z119" i="6"/>
  <c r="AZ119" i="6" s="1"/>
  <c r="T120" i="6"/>
  <c r="AT120" i="6" s="1"/>
  <c r="U120" i="6"/>
  <c r="AU120" i="6" s="1"/>
  <c r="V120" i="6"/>
  <c r="AV120" i="6" s="1"/>
  <c r="W120" i="6"/>
  <c r="AW120" i="6" s="1"/>
  <c r="X120" i="6"/>
  <c r="AX120" i="6" s="1"/>
  <c r="Y120" i="6"/>
  <c r="AY120" i="6" s="1"/>
  <c r="Z120" i="6"/>
  <c r="AZ120" i="6" s="1"/>
  <c r="T121" i="6"/>
  <c r="AT121" i="6" s="1"/>
  <c r="U121" i="6"/>
  <c r="AU121" i="6" s="1"/>
  <c r="V121" i="6"/>
  <c r="AV121" i="6" s="1"/>
  <c r="W121" i="6"/>
  <c r="AW121" i="6" s="1"/>
  <c r="X121" i="6"/>
  <c r="AX121" i="6" s="1"/>
  <c r="Y121" i="6"/>
  <c r="AY121" i="6" s="1"/>
  <c r="Z121" i="6"/>
  <c r="AZ121" i="6" s="1"/>
  <c r="T122" i="6"/>
  <c r="AT122" i="6" s="1"/>
  <c r="U122" i="6"/>
  <c r="AU122" i="6" s="1"/>
  <c r="V122" i="6"/>
  <c r="AV122" i="6" s="1"/>
  <c r="W122" i="6"/>
  <c r="AW122" i="6" s="1"/>
  <c r="X122" i="6"/>
  <c r="AX122" i="6" s="1"/>
  <c r="Y122" i="6"/>
  <c r="AY122" i="6" s="1"/>
  <c r="Z122" i="6"/>
  <c r="AZ122" i="6" s="1"/>
  <c r="T123" i="6"/>
  <c r="AT123" i="6" s="1"/>
  <c r="U123" i="6"/>
  <c r="AU123" i="6" s="1"/>
  <c r="V123" i="6"/>
  <c r="AV123" i="6" s="1"/>
  <c r="W123" i="6"/>
  <c r="AW123" i="6" s="1"/>
  <c r="X123" i="6"/>
  <c r="AX123" i="6" s="1"/>
  <c r="Y123" i="6"/>
  <c r="AY123" i="6" s="1"/>
  <c r="Z123" i="6"/>
  <c r="AZ123" i="6" s="1"/>
  <c r="T124" i="6"/>
  <c r="AT124" i="6" s="1"/>
  <c r="U124" i="6"/>
  <c r="AU124" i="6" s="1"/>
  <c r="V124" i="6"/>
  <c r="AV124" i="6" s="1"/>
  <c r="W124" i="6"/>
  <c r="AW124" i="6" s="1"/>
  <c r="X124" i="6"/>
  <c r="AX124" i="6" s="1"/>
  <c r="Y124" i="6"/>
  <c r="AY124" i="6" s="1"/>
  <c r="Z124" i="6"/>
  <c r="AZ124" i="6" s="1"/>
  <c r="T125" i="6"/>
  <c r="AT125" i="6" s="1"/>
  <c r="U125" i="6"/>
  <c r="AU125" i="6" s="1"/>
  <c r="V125" i="6"/>
  <c r="AV125" i="6" s="1"/>
  <c r="W125" i="6"/>
  <c r="AW125" i="6" s="1"/>
  <c r="X125" i="6"/>
  <c r="AX125" i="6" s="1"/>
  <c r="Y125" i="6"/>
  <c r="AY125" i="6" s="1"/>
  <c r="Z125" i="6"/>
  <c r="AZ125" i="6" s="1"/>
  <c r="T126" i="6"/>
  <c r="AT126" i="6" s="1"/>
  <c r="U126" i="6"/>
  <c r="AU126" i="6" s="1"/>
  <c r="V126" i="6"/>
  <c r="AV126" i="6" s="1"/>
  <c r="W126" i="6"/>
  <c r="AW126" i="6" s="1"/>
  <c r="X126" i="6"/>
  <c r="AX126" i="6" s="1"/>
  <c r="Y126" i="6"/>
  <c r="AY126" i="6" s="1"/>
  <c r="Z126" i="6"/>
  <c r="AZ126" i="6" s="1"/>
  <c r="T127" i="6"/>
  <c r="AT127" i="6" s="1"/>
  <c r="U127" i="6"/>
  <c r="AU127" i="6" s="1"/>
  <c r="V127" i="6"/>
  <c r="AV127" i="6" s="1"/>
  <c r="W127" i="6"/>
  <c r="AW127" i="6" s="1"/>
  <c r="X127" i="6"/>
  <c r="AX127" i="6" s="1"/>
  <c r="Y127" i="6"/>
  <c r="AY127" i="6" s="1"/>
  <c r="Z127" i="6"/>
  <c r="AZ127" i="6" s="1"/>
  <c r="T128" i="6"/>
  <c r="AT128" i="6" s="1"/>
  <c r="U128" i="6"/>
  <c r="AU128" i="6" s="1"/>
  <c r="V128" i="6"/>
  <c r="AV128" i="6" s="1"/>
  <c r="W128" i="6"/>
  <c r="AW128" i="6" s="1"/>
  <c r="X128" i="6"/>
  <c r="AX128" i="6" s="1"/>
  <c r="Y128" i="6"/>
  <c r="AY128" i="6" s="1"/>
  <c r="Z128" i="6"/>
  <c r="AZ128" i="6" s="1"/>
  <c r="T129" i="6"/>
  <c r="AT129" i="6" s="1"/>
  <c r="U129" i="6"/>
  <c r="AU129" i="6" s="1"/>
  <c r="V129" i="6"/>
  <c r="AV129" i="6" s="1"/>
  <c r="W129" i="6"/>
  <c r="AW129" i="6" s="1"/>
  <c r="X129" i="6"/>
  <c r="AX129" i="6" s="1"/>
  <c r="Y129" i="6"/>
  <c r="AY129" i="6" s="1"/>
  <c r="Z129" i="6"/>
  <c r="AZ129" i="6" s="1"/>
  <c r="T130" i="6"/>
  <c r="AT130" i="6" s="1"/>
  <c r="U130" i="6"/>
  <c r="AU130" i="6" s="1"/>
  <c r="V130" i="6"/>
  <c r="AV130" i="6" s="1"/>
  <c r="W130" i="6"/>
  <c r="AW130" i="6" s="1"/>
  <c r="X130" i="6"/>
  <c r="AX130" i="6" s="1"/>
  <c r="Y130" i="6"/>
  <c r="AY130" i="6" s="1"/>
  <c r="Z130" i="6"/>
  <c r="AZ130" i="6" s="1"/>
  <c r="T131" i="6"/>
  <c r="AT131" i="6" s="1"/>
  <c r="U131" i="6"/>
  <c r="AU131" i="6" s="1"/>
  <c r="V131" i="6"/>
  <c r="AV131" i="6" s="1"/>
  <c r="W131" i="6"/>
  <c r="AW131" i="6" s="1"/>
  <c r="X131" i="6"/>
  <c r="AX131" i="6" s="1"/>
  <c r="Y131" i="6"/>
  <c r="AY131" i="6" s="1"/>
  <c r="Z131" i="6"/>
  <c r="AZ131" i="6" s="1"/>
  <c r="T132" i="6"/>
  <c r="AT132" i="6" s="1"/>
  <c r="U132" i="6"/>
  <c r="AU132" i="6" s="1"/>
  <c r="V132" i="6"/>
  <c r="AV132" i="6" s="1"/>
  <c r="W132" i="6"/>
  <c r="AW132" i="6" s="1"/>
  <c r="X132" i="6"/>
  <c r="AX132" i="6" s="1"/>
  <c r="Y132" i="6"/>
  <c r="AY132" i="6" s="1"/>
  <c r="Z132" i="6"/>
  <c r="AZ132" i="6" s="1"/>
  <c r="T133" i="6"/>
  <c r="AT133" i="6" s="1"/>
  <c r="U133" i="6"/>
  <c r="AU133" i="6" s="1"/>
  <c r="V133" i="6"/>
  <c r="AV133" i="6" s="1"/>
  <c r="W133" i="6"/>
  <c r="AW133" i="6" s="1"/>
  <c r="X133" i="6"/>
  <c r="AX133" i="6" s="1"/>
  <c r="Y133" i="6"/>
  <c r="AY133" i="6" s="1"/>
  <c r="Z133" i="6"/>
  <c r="AZ133" i="6" s="1"/>
  <c r="T134" i="6"/>
  <c r="AT134" i="6" s="1"/>
  <c r="U134" i="6"/>
  <c r="AU134" i="6" s="1"/>
  <c r="V134" i="6"/>
  <c r="AV134" i="6" s="1"/>
  <c r="W134" i="6"/>
  <c r="AW134" i="6" s="1"/>
  <c r="X134" i="6"/>
  <c r="AX134" i="6" s="1"/>
  <c r="Y134" i="6"/>
  <c r="AY134" i="6" s="1"/>
  <c r="Z134" i="6"/>
  <c r="AZ134" i="6" s="1"/>
  <c r="T135" i="6"/>
  <c r="AT135" i="6" s="1"/>
  <c r="U135" i="6"/>
  <c r="AU135" i="6" s="1"/>
  <c r="V135" i="6"/>
  <c r="AV135" i="6" s="1"/>
  <c r="W135" i="6"/>
  <c r="AW135" i="6" s="1"/>
  <c r="X135" i="6"/>
  <c r="AX135" i="6" s="1"/>
  <c r="Y135" i="6"/>
  <c r="AY135" i="6" s="1"/>
  <c r="Z135" i="6"/>
  <c r="AZ135" i="6" s="1"/>
  <c r="T136" i="6"/>
  <c r="AT136" i="6" s="1"/>
  <c r="U136" i="6"/>
  <c r="AU136" i="6" s="1"/>
  <c r="V136" i="6"/>
  <c r="AV136" i="6" s="1"/>
  <c r="W136" i="6"/>
  <c r="AW136" i="6" s="1"/>
  <c r="X136" i="6"/>
  <c r="AX136" i="6" s="1"/>
  <c r="Y136" i="6"/>
  <c r="AY136" i="6" s="1"/>
  <c r="Z136" i="6"/>
  <c r="AZ136" i="6" s="1"/>
  <c r="T137" i="6"/>
  <c r="AT137" i="6" s="1"/>
  <c r="U137" i="6"/>
  <c r="AU137" i="6" s="1"/>
  <c r="V137" i="6"/>
  <c r="AV137" i="6" s="1"/>
  <c r="W137" i="6"/>
  <c r="AW137" i="6" s="1"/>
  <c r="X137" i="6"/>
  <c r="AX137" i="6" s="1"/>
  <c r="Y137" i="6"/>
  <c r="AY137" i="6" s="1"/>
  <c r="Z137" i="6"/>
  <c r="AZ137" i="6" s="1"/>
  <c r="T138" i="6"/>
  <c r="AT138" i="6" s="1"/>
  <c r="U138" i="6"/>
  <c r="AU138" i="6" s="1"/>
  <c r="V138" i="6"/>
  <c r="AV138" i="6" s="1"/>
  <c r="W138" i="6"/>
  <c r="AW138" i="6" s="1"/>
  <c r="X138" i="6"/>
  <c r="AX138" i="6" s="1"/>
  <c r="Y138" i="6"/>
  <c r="AY138" i="6" s="1"/>
  <c r="Z138" i="6"/>
  <c r="AZ138" i="6" s="1"/>
  <c r="T139" i="6"/>
  <c r="AT139" i="6" s="1"/>
  <c r="U139" i="6"/>
  <c r="AU139" i="6" s="1"/>
  <c r="V139" i="6"/>
  <c r="AV139" i="6" s="1"/>
  <c r="W139" i="6"/>
  <c r="AW139" i="6" s="1"/>
  <c r="X139" i="6"/>
  <c r="AX139" i="6" s="1"/>
  <c r="Y139" i="6"/>
  <c r="AY139" i="6" s="1"/>
  <c r="Z139" i="6"/>
  <c r="AZ139" i="6" s="1"/>
  <c r="T140" i="6"/>
  <c r="AT140" i="6" s="1"/>
  <c r="U140" i="6"/>
  <c r="AU140" i="6" s="1"/>
  <c r="V140" i="6"/>
  <c r="AV140" i="6" s="1"/>
  <c r="W140" i="6"/>
  <c r="AW140" i="6" s="1"/>
  <c r="X140" i="6"/>
  <c r="AX140" i="6" s="1"/>
  <c r="Y140" i="6"/>
  <c r="AY140" i="6" s="1"/>
  <c r="Z140" i="6"/>
  <c r="AZ140" i="6" s="1"/>
  <c r="T141" i="6"/>
  <c r="AT141" i="6" s="1"/>
  <c r="U141" i="6"/>
  <c r="AU141" i="6" s="1"/>
  <c r="V141" i="6"/>
  <c r="AV141" i="6" s="1"/>
  <c r="W141" i="6"/>
  <c r="AW141" i="6" s="1"/>
  <c r="X141" i="6"/>
  <c r="AX141" i="6" s="1"/>
  <c r="Y141" i="6"/>
  <c r="AY141" i="6" s="1"/>
  <c r="Z141" i="6"/>
  <c r="AZ141" i="6" s="1"/>
  <c r="T142" i="6"/>
  <c r="AT142" i="6" s="1"/>
  <c r="U142" i="6"/>
  <c r="AU142" i="6" s="1"/>
  <c r="V142" i="6"/>
  <c r="AV142" i="6" s="1"/>
  <c r="W142" i="6"/>
  <c r="AW142" i="6" s="1"/>
  <c r="X142" i="6"/>
  <c r="AX142" i="6" s="1"/>
  <c r="Y142" i="6"/>
  <c r="AY142" i="6" s="1"/>
  <c r="Z142" i="6"/>
  <c r="AZ142" i="6" s="1"/>
  <c r="T143" i="6"/>
  <c r="AT143" i="6" s="1"/>
  <c r="U143" i="6"/>
  <c r="AU143" i="6" s="1"/>
  <c r="V143" i="6"/>
  <c r="AV143" i="6" s="1"/>
  <c r="W143" i="6"/>
  <c r="AW143" i="6" s="1"/>
  <c r="X143" i="6"/>
  <c r="AX143" i="6" s="1"/>
  <c r="Y143" i="6"/>
  <c r="AY143" i="6" s="1"/>
  <c r="Z143" i="6"/>
  <c r="AZ143" i="6" s="1"/>
  <c r="T144" i="6"/>
  <c r="AT144" i="6" s="1"/>
  <c r="U144" i="6"/>
  <c r="AU144" i="6" s="1"/>
  <c r="V144" i="6"/>
  <c r="AV144" i="6" s="1"/>
  <c r="W144" i="6"/>
  <c r="AW144" i="6" s="1"/>
  <c r="X144" i="6"/>
  <c r="AX144" i="6" s="1"/>
  <c r="Y144" i="6"/>
  <c r="AY144" i="6" s="1"/>
  <c r="Z144" i="6"/>
  <c r="AZ144" i="6" s="1"/>
  <c r="T145" i="6"/>
  <c r="AT145" i="6" s="1"/>
  <c r="U145" i="6"/>
  <c r="AU145" i="6" s="1"/>
  <c r="V145" i="6"/>
  <c r="AV145" i="6" s="1"/>
  <c r="W145" i="6"/>
  <c r="AW145" i="6" s="1"/>
  <c r="X145" i="6"/>
  <c r="AX145" i="6" s="1"/>
  <c r="Y145" i="6"/>
  <c r="AY145" i="6" s="1"/>
  <c r="Z145" i="6"/>
  <c r="AZ145" i="6" s="1"/>
  <c r="T146" i="6"/>
  <c r="AT146" i="6" s="1"/>
  <c r="U146" i="6"/>
  <c r="AU146" i="6" s="1"/>
  <c r="V146" i="6"/>
  <c r="AV146" i="6" s="1"/>
  <c r="W146" i="6"/>
  <c r="AW146" i="6" s="1"/>
  <c r="X146" i="6"/>
  <c r="AX146" i="6" s="1"/>
  <c r="Y146" i="6"/>
  <c r="AY146" i="6" s="1"/>
  <c r="Z146" i="6"/>
  <c r="AZ146" i="6" s="1"/>
  <c r="T147" i="6"/>
  <c r="AT147" i="6" s="1"/>
  <c r="U147" i="6"/>
  <c r="AU147" i="6" s="1"/>
  <c r="V147" i="6"/>
  <c r="AV147" i="6" s="1"/>
  <c r="W147" i="6"/>
  <c r="AW147" i="6" s="1"/>
  <c r="X147" i="6"/>
  <c r="AX147" i="6" s="1"/>
  <c r="Y147" i="6"/>
  <c r="AY147" i="6" s="1"/>
  <c r="Z147" i="6"/>
  <c r="AZ147" i="6" s="1"/>
  <c r="T148" i="6"/>
  <c r="AT148" i="6" s="1"/>
  <c r="U148" i="6"/>
  <c r="AU148" i="6" s="1"/>
  <c r="V148" i="6"/>
  <c r="AV148" i="6" s="1"/>
  <c r="W148" i="6"/>
  <c r="AW148" i="6" s="1"/>
  <c r="X148" i="6"/>
  <c r="AX148" i="6" s="1"/>
  <c r="Y148" i="6"/>
  <c r="AY148" i="6" s="1"/>
  <c r="Z148" i="6"/>
  <c r="AZ148" i="6" s="1"/>
  <c r="T149" i="6"/>
  <c r="AT149" i="6" s="1"/>
  <c r="U149" i="6"/>
  <c r="AU149" i="6" s="1"/>
  <c r="V149" i="6"/>
  <c r="AV149" i="6" s="1"/>
  <c r="W149" i="6"/>
  <c r="AW149" i="6" s="1"/>
  <c r="X149" i="6"/>
  <c r="AX149" i="6" s="1"/>
  <c r="Y149" i="6"/>
  <c r="AY149" i="6" s="1"/>
  <c r="Z149" i="6"/>
  <c r="AZ149" i="6" s="1"/>
  <c r="T150" i="6"/>
  <c r="AT150" i="6" s="1"/>
  <c r="U150" i="6"/>
  <c r="AU150" i="6" s="1"/>
  <c r="V150" i="6"/>
  <c r="AV150" i="6" s="1"/>
  <c r="W150" i="6"/>
  <c r="AW150" i="6" s="1"/>
  <c r="X150" i="6"/>
  <c r="AX150" i="6" s="1"/>
  <c r="Y150" i="6"/>
  <c r="AY150" i="6" s="1"/>
  <c r="Z150" i="6"/>
  <c r="AZ150" i="6" s="1"/>
  <c r="T151" i="6"/>
  <c r="AT151" i="6" s="1"/>
  <c r="U151" i="6"/>
  <c r="AU151" i="6" s="1"/>
  <c r="V151" i="6"/>
  <c r="AV151" i="6" s="1"/>
  <c r="W151" i="6"/>
  <c r="AW151" i="6" s="1"/>
  <c r="X151" i="6"/>
  <c r="AX151" i="6" s="1"/>
  <c r="Y151" i="6"/>
  <c r="AY151" i="6" s="1"/>
  <c r="Z151" i="6"/>
  <c r="AZ151" i="6" s="1"/>
  <c r="T152" i="6"/>
  <c r="AT152" i="6" s="1"/>
  <c r="U152" i="6"/>
  <c r="AU152" i="6" s="1"/>
  <c r="V152" i="6"/>
  <c r="AV152" i="6" s="1"/>
  <c r="W152" i="6"/>
  <c r="AW152" i="6" s="1"/>
  <c r="X152" i="6"/>
  <c r="AX152" i="6" s="1"/>
  <c r="Y152" i="6"/>
  <c r="AY152" i="6" s="1"/>
  <c r="Z152" i="6"/>
  <c r="AZ152" i="6" s="1"/>
  <c r="T153" i="6"/>
  <c r="AT153" i="6" s="1"/>
  <c r="U153" i="6"/>
  <c r="AU153" i="6" s="1"/>
  <c r="V153" i="6"/>
  <c r="AV153" i="6" s="1"/>
  <c r="W153" i="6"/>
  <c r="AW153" i="6" s="1"/>
  <c r="X153" i="6"/>
  <c r="AX153" i="6" s="1"/>
  <c r="Y153" i="6"/>
  <c r="AY153" i="6" s="1"/>
  <c r="Z153" i="6"/>
  <c r="AZ153" i="6" s="1"/>
  <c r="T154" i="6"/>
  <c r="AT154" i="6" s="1"/>
  <c r="U154" i="6"/>
  <c r="AU154" i="6" s="1"/>
  <c r="V154" i="6"/>
  <c r="AV154" i="6" s="1"/>
  <c r="W154" i="6"/>
  <c r="AW154" i="6" s="1"/>
  <c r="X154" i="6"/>
  <c r="AX154" i="6" s="1"/>
  <c r="Y154" i="6"/>
  <c r="AY154" i="6" s="1"/>
  <c r="Z154" i="6"/>
  <c r="AZ154" i="6" s="1"/>
  <c r="T155" i="6"/>
  <c r="AT155" i="6" s="1"/>
  <c r="U155" i="6"/>
  <c r="AU155" i="6" s="1"/>
  <c r="V155" i="6"/>
  <c r="AV155" i="6" s="1"/>
  <c r="W155" i="6"/>
  <c r="AW155" i="6" s="1"/>
  <c r="X155" i="6"/>
  <c r="AX155" i="6" s="1"/>
  <c r="Y155" i="6"/>
  <c r="AY155" i="6" s="1"/>
  <c r="Z155" i="6"/>
  <c r="AZ155" i="6" s="1"/>
  <c r="T156" i="6"/>
  <c r="AT156" i="6" s="1"/>
  <c r="U156" i="6"/>
  <c r="AU156" i="6" s="1"/>
  <c r="V156" i="6"/>
  <c r="AV156" i="6" s="1"/>
  <c r="W156" i="6"/>
  <c r="AW156" i="6" s="1"/>
  <c r="X156" i="6"/>
  <c r="AX156" i="6" s="1"/>
  <c r="Y156" i="6"/>
  <c r="AY156" i="6" s="1"/>
  <c r="Z156" i="6"/>
  <c r="AZ156" i="6" s="1"/>
  <c r="T157" i="6"/>
  <c r="AT157" i="6" s="1"/>
  <c r="U157" i="6"/>
  <c r="AU157" i="6" s="1"/>
  <c r="V157" i="6"/>
  <c r="AV157" i="6" s="1"/>
  <c r="W157" i="6"/>
  <c r="AW157" i="6" s="1"/>
  <c r="X157" i="6"/>
  <c r="AX157" i="6" s="1"/>
  <c r="Y157" i="6"/>
  <c r="AY157" i="6" s="1"/>
  <c r="Z157" i="6"/>
  <c r="AZ157" i="6" s="1"/>
  <c r="T158" i="6"/>
  <c r="AT158" i="6" s="1"/>
  <c r="U158" i="6"/>
  <c r="AU158" i="6" s="1"/>
  <c r="V158" i="6"/>
  <c r="AV158" i="6" s="1"/>
  <c r="W158" i="6"/>
  <c r="AW158" i="6" s="1"/>
  <c r="X158" i="6"/>
  <c r="AX158" i="6" s="1"/>
  <c r="Y158" i="6"/>
  <c r="AY158" i="6" s="1"/>
  <c r="Z158" i="6"/>
  <c r="AZ158" i="6" s="1"/>
  <c r="T159" i="6"/>
  <c r="AT159" i="6" s="1"/>
  <c r="U159" i="6"/>
  <c r="AU159" i="6" s="1"/>
  <c r="V159" i="6"/>
  <c r="AV159" i="6" s="1"/>
  <c r="W159" i="6"/>
  <c r="AW159" i="6" s="1"/>
  <c r="X159" i="6"/>
  <c r="AX159" i="6" s="1"/>
  <c r="Y159" i="6"/>
  <c r="AY159" i="6" s="1"/>
  <c r="Z159" i="6"/>
  <c r="AZ159" i="6" s="1"/>
  <c r="T160" i="6"/>
  <c r="AT160" i="6" s="1"/>
  <c r="U160" i="6"/>
  <c r="AU160" i="6" s="1"/>
  <c r="V160" i="6"/>
  <c r="AV160" i="6" s="1"/>
  <c r="W160" i="6"/>
  <c r="AW160" i="6" s="1"/>
  <c r="X160" i="6"/>
  <c r="AX160" i="6" s="1"/>
  <c r="Y160" i="6"/>
  <c r="AY160" i="6" s="1"/>
  <c r="Z160" i="6"/>
  <c r="AZ160" i="6" s="1"/>
  <c r="T161" i="6"/>
  <c r="AT161" i="6" s="1"/>
  <c r="U161" i="6"/>
  <c r="AU161" i="6" s="1"/>
  <c r="V161" i="6"/>
  <c r="AV161" i="6" s="1"/>
  <c r="W161" i="6"/>
  <c r="AW161" i="6" s="1"/>
  <c r="X161" i="6"/>
  <c r="AX161" i="6" s="1"/>
  <c r="Y161" i="6"/>
  <c r="AY161" i="6" s="1"/>
  <c r="Z161" i="6"/>
  <c r="AZ161" i="6" s="1"/>
  <c r="T162" i="6"/>
  <c r="AT162" i="6" s="1"/>
  <c r="U162" i="6"/>
  <c r="AU162" i="6" s="1"/>
  <c r="V162" i="6"/>
  <c r="AV162" i="6" s="1"/>
  <c r="W162" i="6"/>
  <c r="AW162" i="6" s="1"/>
  <c r="X162" i="6"/>
  <c r="AX162" i="6" s="1"/>
  <c r="Y162" i="6"/>
  <c r="AY162" i="6" s="1"/>
  <c r="Z162" i="6"/>
  <c r="AZ162" i="6" s="1"/>
  <c r="T163" i="6"/>
  <c r="AT163" i="6" s="1"/>
  <c r="U163" i="6"/>
  <c r="AU163" i="6" s="1"/>
  <c r="V163" i="6"/>
  <c r="AV163" i="6" s="1"/>
  <c r="W163" i="6"/>
  <c r="AW163" i="6" s="1"/>
  <c r="X163" i="6"/>
  <c r="AX163" i="6" s="1"/>
  <c r="Y163" i="6"/>
  <c r="AY163" i="6" s="1"/>
  <c r="Z163" i="6"/>
  <c r="AZ163" i="6" s="1"/>
  <c r="T164" i="6"/>
  <c r="AT164" i="6" s="1"/>
  <c r="U164" i="6"/>
  <c r="AU164" i="6" s="1"/>
  <c r="V164" i="6"/>
  <c r="AV164" i="6" s="1"/>
  <c r="W164" i="6"/>
  <c r="AW164" i="6" s="1"/>
  <c r="X164" i="6"/>
  <c r="AX164" i="6" s="1"/>
  <c r="Y164" i="6"/>
  <c r="AY164" i="6" s="1"/>
  <c r="Z164" i="6"/>
  <c r="AZ164" i="6" s="1"/>
  <c r="T165" i="6"/>
  <c r="AT165" i="6" s="1"/>
  <c r="U165" i="6"/>
  <c r="AU165" i="6" s="1"/>
  <c r="V165" i="6"/>
  <c r="AV165" i="6" s="1"/>
  <c r="W165" i="6"/>
  <c r="AW165" i="6" s="1"/>
  <c r="X165" i="6"/>
  <c r="AX165" i="6" s="1"/>
  <c r="Y165" i="6"/>
  <c r="AY165" i="6" s="1"/>
  <c r="Z165" i="6"/>
  <c r="AZ165" i="6" s="1"/>
  <c r="T166" i="6"/>
  <c r="AT166" i="6" s="1"/>
  <c r="U166" i="6"/>
  <c r="AU166" i="6" s="1"/>
  <c r="V166" i="6"/>
  <c r="AV166" i="6" s="1"/>
  <c r="W166" i="6"/>
  <c r="AW166" i="6" s="1"/>
  <c r="X166" i="6"/>
  <c r="AX166" i="6" s="1"/>
  <c r="Y166" i="6"/>
  <c r="AY166" i="6" s="1"/>
  <c r="Z166" i="6"/>
  <c r="AZ166" i="6" s="1"/>
  <c r="T167" i="6"/>
  <c r="AT167" i="6" s="1"/>
  <c r="U167" i="6"/>
  <c r="AU167" i="6" s="1"/>
  <c r="V167" i="6"/>
  <c r="AV167" i="6" s="1"/>
  <c r="W167" i="6"/>
  <c r="AW167" i="6" s="1"/>
  <c r="X167" i="6"/>
  <c r="AX167" i="6" s="1"/>
  <c r="Y167" i="6"/>
  <c r="AY167" i="6" s="1"/>
  <c r="Z167" i="6"/>
  <c r="AZ167" i="6" s="1"/>
  <c r="T168" i="6"/>
  <c r="AT168" i="6" s="1"/>
  <c r="U168" i="6"/>
  <c r="AU168" i="6" s="1"/>
  <c r="V168" i="6"/>
  <c r="AV168" i="6" s="1"/>
  <c r="W168" i="6"/>
  <c r="AW168" i="6" s="1"/>
  <c r="X168" i="6"/>
  <c r="AX168" i="6" s="1"/>
  <c r="Y168" i="6"/>
  <c r="AY168" i="6" s="1"/>
  <c r="Z168" i="6"/>
  <c r="AZ168" i="6" s="1"/>
  <c r="T169" i="6"/>
  <c r="AT169" i="6" s="1"/>
  <c r="U169" i="6"/>
  <c r="AU169" i="6" s="1"/>
  <c r="V169" i="6"/>
  <c r="AV169" i="6" s="1"/>
  <c r="W169" i="6"/>
  <c r="AW169" i="6" s="1"/>
  <c r="X169" i="6"/>
  <c r="AX169" i="6" s="1"/>
  <c r="Y169" i="6"/>
  <c r="AY169" i="6" s="1"/>
  <c r="Z169" i="6"/>
  <c r="AZ169" i="6" s="1"/>
  <c r="T170" i="6"/>
  <c r="AT170" i="6" s="1"/>
  <c r="U170" i="6"/>
  <c r="AU170" i="6" s="1"/>
  <c r="V170" i="6"/>
  <c r="AV170" i="6" s="1"/>
  <c r="W170" i="6"/>
  <c r="AW170" i="6" s="1"/>
  <c r="X170" i="6"/>
  <c r="AX170" i="6" s="1"/>
  <c r="Y170" i="6"/>
  <c r="AY170" i="6" s="1"/>
  <c r="Z170" i="6"/>
  <c r="AZ170" i="6" s="1"/>
  <c r="T171" i="6"/>
  <c r="AT171" i="6" s="1"/>
  <c r="U171" i="6"/>
  <c r="AU171" i="6" s="1"/>
  <c r="V171" i="6"/>
  <c r="AV171" i="6" s="1"/>
  <c r="W171" i="6"/>
  <c r="AW171" i="6" s="1"/>
  <c r="X171" i="6"/>
  <c r="AX171" i="6" s="1"/>
  <c r="Y171" i="6"/>
  <c r="AY171" i="6" s="1"/>
  <c r="Z171" i="6"/>
  <c r="AZ171" i="6" s="1"/>
  <c r="T172" i="6"/>
  <c r="AT172" i="6" s="1"/>
  <c r="U172" i="6"/>
  <c r="AU172" i="6" s="1"/>
  <c r="V172" i="6"/>
  <c r="AV172" i="6" s="1"/>
  <c r="W172" i="6"/>
  <c r="AW172" i="6" s="1"/>
  <c r="X172" i="6"/>
  <c r="AX172" i="6" s="1"/>
  <c r="Y172" i="6"/>
  <c r="AY172" i="6" s="1"/>
  <c r="Z172" i="6"/>
  <c r="AZ172" i="6" s="1"/>
  <c r="T173" i="6"/>
  <c r="AT173" i="6" s="1"/>
  <c r="U173" i="6"/>
  <c r="AU173" i="6" s="1"/>
  <c r="V173" i="6"/>
  <c r="AV173" i="6" s="1"/>
  <c r="W173" i="6"/>
  <c r="AW173" i="6" s="1"/>
  <c r="X173" i="6"/>
  <c r="AX173" i="6" s="1"/>
  <c r="Y173" i="6"/>
  <c r="AY173" i="6" s="1"/>
  <c r="Z173" i="6"/>
  <c r="AZ173" i="6" s="1"/>
  <c r="T174" i="6"/>
  <c r="AT174" i="6" s="1"/>
  <c r="U174" i="6"/>
  <c r="AU174" i="6" s="1"/>
  <c r="V174" i="6"/>
  <c r="AV174" i="6" s="1"/>
  <c r="W174" i="6"/>
  <c r="AW174" i="6" s="1"/>
  <c r="X174" i="6"/>
  <c r="AX174" i="6" s="1"/>
  <c r="Y174" i="6"/>
  <c r="AY174" i="6" s="1"/>
  <c r="Z174" i="6"/>
  <c r="AZ174" i="6" s="1"/>
  <c r="T175" i="6"/>
  <c r="AT175" i="6" s="1"/>
  <c r="U175" i="6"/>
  <c r="AU175" i="6" s="1"/>
  <c r="V175" i="6"/>
  <c r="AV175" i="6" s="1"/>
  <c r="W175" i="6"/>
  <c r="AW175" i="6" s="1"/>
  <c r="X175" i="6"/>
  <c r="AX175" i="6" s="1"/>
  <c r="Y175" i="6"/>
  <c r="AY175" i="6" s="1"/>
  <c r="Z175" i="6"/>
  <c r="AZ175" i="6" s="1"/>
  <c r="T176" i="6"/>
  <c r="AT176" i="6" s="1"/>
  <c r="U176" i="6"/>
  <c r="AU176" i="6" s="1"/>
  <c r="V176" i="6"/>
  <c r="AV176" i="6" s="1"/>
  <c r="W176" i="6"/>
  <c r="AW176" i="6" s="1"/>
  <c r="X176" i="6"/>
  <c r="AX176" i="6" s="1"/>
  <c r="Y176" i="6"/>
  <c r="AY176" i="6" s="1"/>
  <c r="Z176" i="6"/>
  <c r="AZ176" i="6" s="1"/>
  <c r="T177" i="6"/>
  <c r="AT177" i="6" s="1"/>
  <c r="U177" i="6"/>
  <c r="AU177" i="6" s="1"/>
  <c r="V177" i="6"/>
  <c r="AV177" i="6" s="1"/>
  <c r="W177" i="6"/>
  <c r="AW177" i="6" s="1"/>
  <c r="X177" i="6"/>
  <c r="AX177" i="6" s="1"/>
  <c r="Y177" i="6"/>
  <c r="AY177" i="6" s="1"/>
  <c r="Z177" i="6"/>
  <c r="AZ177" i="6" s="1"/>
  <c r="T178" i="6"/>
  <c r="AT178" i="6" s="1"/>
  <c r="U178" i="6"/>
  <c r="AU178" i="6" s="1"/>
  <c r="V178" i="6"/>
  <c r="AV178" i="6" s="1"/>
  <c r="W178" i="6"/>
  <c r="AW178" i="6" s="1"/>
  <c r="X178" i="6"/>
  <c r="AX178" i="6" s="1"/>
  <c r="Y178" i="6"/>
  <c r="AY178" i="6" s="1"/>
  <c r="Z178" i="6"/>
  <c r="AZ178" i="6" s="1"/>
  <c r="T179" i="6"/>
  <c r="AT179" i="6" s="1"/>
  <c r="U179" i="6"/>
  <c r="AU179" i="6" s="1"/>
  <c r="V179" i="6"/>
  <c r="AV179" i="6" s="1"/>
  <c r="W179" i="6"/>
  <c r="AW179" i="6" s="1"/>
  <c r="X179" i="6"/>
  <c r="AX179" i="6" s="1"/>
  <c r="Y179" i="6"/>
  <c r="AY179" i="6" s="1"/>
  <c r="Z179" i="6"/>
  <c r="AZ179" i="6" s="1"/>
  <c r="T180" i="6"/>
  <c r="AT180" i="6" s="1"/>
  <c r="U180" i="6"/>
  <c r="AU180" i="6" s="1"/>
  <c r="V180" i="6"/>
  <c r="AV180" i="6" s="1"/>
  <c r="W180" i="6"/>
  <c r="AW180" i="6" s="1"/>
  <c r="X180" i="6"/>
  <c r="AX180" i="6" s="1"/>
  <c r="Y180" i="6"/>
  <c r="AY180" i="6" s="1"/>
  <c r="Z180" i="6"/>
  <c r="AZ180" i="6" s="1"/>
  <c r="T181" i="6"/>
  <c r="AT181" i="6" s="1"/>
  <c r="U181" i="6"/>
  <c r="AU181" i="6" s="1"/>
  <c r="V181" i="6"/>
  <c r="AV181" i="6" s="1"/>
  <c r="W181" i="6"/>
  <c r="AW181" i="6" s="1"/>
  <c r="X181" i="6"/>
  <c r="AX181" i="6" s="1"/>
  <c r="Y181" i="6"/>
  <c r="AY181" i="6" s="1"/>
  <c r="Z181" i="6"/>
  <c r="AZ181" i="6" s="1"/>
  <c r="T182" i="6"/>
  <c r="AT182" i="6" s="1"/>
  <c r="U182" i="6"/>
  <c r="AU182" i="6" s="1"/>
  <c r="V182" i="6"/>
  <c r="AV182" i="6" s="1"/>
  <c r="W182" i="6"/>
  <c r="AW182" i="6" s="1"/>
  <c r="X182" i="6"/>
  <c r="AX182" i="6" s="1"/>
  <c r="Y182" i="6"/>
  <c r="AY182" i="6" s="1"/>
  <c r="Z182" i="6"/>
  <c r="AZ182" i="6" s="1"/>
  <c r="T183" i="6"/>
  <c r="AT183" i="6" s="1"/>
  <c r="U183" i="6"/>
  <c r="AU183" i="6" s="1"/>
  <c r="V183" i="6"/>
  <c r="AV183" i="6" s="1"/>
  <c r="W183" i="6"/>
  <c r="AW183" i="6" s="1"/>
  <c r="X183" i="6"/>
  <c r="AX183" i="6" s="1"/>
  <c r="Y183" i="6"/>
  <c r="AY183" i="6" s="1"/>
  <c r="Z183" i="6"/>
  <c r="AZ183" i="6" s="1"/>
  <c r="T184" i="6"/>
  <c r="AT184" i="6" s="1"/>
  <c r="U184" i="6"/>
  <c r="AU184" i="6" s="1"/>
  <c r="V184" i="6"/>
  <c r="AV184" i="6" s="1"/>
  <c r="W184" i="6"/>
  <c r="AW184" i="6" s="1"/>
  <c r="X184" i="6"/>
  <c r="AX184" i="6" s="1"/>
  <c r="Y184" i="6"/>
  <c r="AY184" i="6" s="1"/>
  <c r="Z184" i="6"/>
  <c r="AZ184" i="6" s="1"/>
  <c r="T185" i="6"/>
  <c r="AT185" i="6" s="1"/>
  <c r="U185" i="6"/>
  <c r="AU185" i="6" s="1"/>
  <c r="V185" i="6"/>
  <c r="AV185" i="6" s="1"/>
  <c r="W185" i="6"/>
  <c r="AW185" i="6" s="1"/>
  <c r="X185" i="6"/>
  <c r="AX185" i="6" s="1"/>
  <c r="Y185" i="6"/>
  <c r="AY185" i="6" s="1"/>
  <c r="Z185" i="6"/>
  <c r="AZ185" i="6" s="1"/>
  <c r="T186" i="6"/>
  <c r="AT186" i="6" s="1"/>
  <c r="U186" i="6"/>
  <c r="AU186" i="6" s="1"/>
  <c r="V186" i="6"/>
  <c r="AV186" i="6" s="1"/>
  <c r="W186" i="6"/>
  <c r="AW186" i="6" s="1"/>
  <c r="X186" i="6"/>
  <c r="AX186" i="6" s="1"/>
  <c r="Y186" i="6"/>
  <c r="AY186" i="6" s="1"/>
  <c r="Z186" i="6"/>
  <c r="AZ186" i="6" s="1"/>
  <c r="T187" i="6"/>
  <c r="AT187" i="6" s="1"/>
  <c r="U187" i="6"/>
  <c r="AU187" i="6" s="1"/>
  <c r="V187" i="6"/>
  <c r="AV187" i="6" s="1"/>
  <c r="W187" i="6"/>
  <c r="AW187" i="6" s="1"/>
  <c r="X187" i="6"/>
  <c r="AX187" i="6" s="1"/>
  <c r="Y187" i="6"/>
  <c r="AY187" i="6" s="1"/>
  <c r="Z187" i="6"/>
  <c r="AZ187" i="6" s="1"/>
  <c r="T188" i="6"/>
  <c r="AT188" i="6" s="1"/>
  <c r="U188" i="6"/>
  <c r="AU188" i="6" s="1"/>
  <c r="V188" i="6"/>
  <c r="AV188" i="6" s="1"/>
  <c r="W188" i="6"/>
  <c r="AW188" i="6" s="1"/>
  <c r="X188" i="6"/>
  <c r="AX188" i="6" s="1"/>
  <c r="Y188" i="6"/>
  <c r="AY188" i="6" s="1"/>
  <c r="Z188" i="6"/>
  <c r="AZ188" i="6" s="1"/>
  <c r="T189" i="6"/>
  <c r="AT189" i="6" s="1"/>
  <c r="U189" i="6"/>
  <c r="AU189" i="6" s="1"/>
  <c r="V189" i="6"/>
  <c r="AV189" i="6" s="1"/>
  <c r="W189" i="6"/>
  <c r="AW189" i="6" s="1"/>
  <c r="X189" i="6"/>
  <c r="AX189" i="6" s="1"/>
  <c r="Y189" i="6"/>
  <c r="AY189" i="6" s="1"/>
  <c r="Z189" i="6"/>
  <c r="AZ189" i="6" s="1"/>
  <c r="T190" i="6"/>
  <c r="AT190" i="6" s="1"/>
  <c r="U190" i="6"/>
  <c r="AU190" i="6" s="1"/>
  <c r="V190" i="6"/>
  <c r="AV190" i="6" s="1"/>
  <c r="W190" i="6"/>
  <c r="AW190" i="6" s="1"/>
  <c r="X190" i="6"/>
  <c r="AX190" i="6" s="1"/>
  <c r="Y190" i="6"/>
  <c r="AY190" i="6" s="1"/>
  <c r="Z190" i="6"/>
  <c r="AZ190" i="6" s="1"/>
  <c r="T191" i="6"/>
  <c r="AT191" i="6" s="1"/>
  <c r="U191" i="6"/>
  <c r="AU191" i="6" s="1"/>
  <c r="V191" i="6"/>
  <c r="AV191" i="6" s="1"/>
  <c r="W191" i="6"/>
  <c r="AW191" i="6" s="1"/>
  <c r="X191" i="6"/>
  <c r="AX191" i="6" s="1"/>
  <c r="Y191" i="6"/>
  <c r="AY191" i="6" s="1"/>
  <c r="Z191" i="6"/>
  <c r="AZ191" i="6" s="1"/>
  <c r="T192" i="6"/>
  <c r="AT192" i="6" s="1"/>
  <c r="U192" i="6"/>
  <c r="AU192" i="6" s="1"/>
  <c r="V192" i="6"/>
  <c r="AV192" i="6" s="1"/>
  <c r="W192" i="6"/>
  <c r="AW192" i="6" s="1"/>
  <c r="X192" i="6"/>
  <c r="AX192" i="6" s="1"/>
  <c r="Y192" i="6"/>
  <c r="AY192" i="6" s="1"/>
  <c r="Z192" i="6"/>
  <c r="AZ192" i="6" s="1"/>
  <c r="T193" i="6"/>
  <c r="AT193" i="6" s="1"/>
  <c r="U193" i="6"/>
  <c r="AU193" i="6" s="1"/>
  <c r="V193" i="6"/>
  <c r="AV193" i="6" s="1"/>
  <c r="W193" i="6"/>
  <c r="AW193" i="6" s="1"/>
  <c r="X193" i="6"/>
  <c r="AX193" i="6" s="1"/>
  <c r="Y193" i="6"/>
  <c r="AY193" i="6" s="1"/>
  <c r="Z193" i="6"/>
  <c r="AZ193" i="6" s="1"/>
  <c r="T194" i="6"/>
  <c r="AT194" i="6" s="1"/>
  <c r="U194" i="6"/>
  <c r="AU194" i="6" s="1"/>
  <c r="V194" i="6"/>
  <c r="AV194" i="6" s="1"/>
  <c r="W194" i="6"/>
  <c r="AW194" i="6" s="1"/>
  <c r="X194" i="6"/>
  <c r="AX194" i="6" s="1"/>
  <c r="Y194" i="6"/>
  <c r="AY194" i="6" s="1"/>
  <c r="Z194" i="6"/>
  <c r="AZ194" i="6" s="1"/>
  <c r="T195" i="6"/>
  <c r="AT195" i="6" s="1"/>
  <c r="U195" i="6"/>
  <c r="AU195" i="6" s="1"/>
  <c r="V195" i="6"/>
  <c r="AV195" i="6" s="1"/>
  <c r="W195" i="6"/>
  <c r="AW195" i="6" s="1"/>
  <c r="X195" i="6"/>
  <c r="AX195" i="6" s="1"/>
  <c r="Y195" i="6"/>
  <c r="AY195" i="6" s="1"/>
  <c r="Z195" i="6"/>
  <c r="AZ195" i="6" s="1"/>
  <c r="T196" i="6"/>
  <c r="AT196" i="6" s="1"/>
  <c r="U196" i="6"/>
  <c r="AU196" i="6" s="1"/>
  <c r="V196" i="6"/>
  <c r="AV196" i="6" s="1"/>
  <c r="W196" i="6"/>
  <c r="AW196" i="6" s="1"/>
  <c r="X196" i="6"/>
  <c r="AX196" i="6" s="1"/>
  <c r="Y196" i="6"/>
  <c r="AY196" i="6" s="1"/>
  <c r="Z196" i="6"/>
  <c r="AZ196" i="6" s="1"/>
  <c r="T197" i="6"/>
  <c r="AT197" i="6" s="1"/>
  <c r="U197" i="6"/>
  <c r="AU197" i="6" s="1"/>
  <c r="V197" i="6"/>
  <c r="AV197" i="6" s="1"/>
  <c r="W197" i="6"/>
  <c r="AW197" i="6" s="1"/>
  <c r="X197" i="6"/>
  <c r="AX197" i="6" s="1"/>
  <c r="Y197" i="6"/>
  <c r="AY197" i="6" s="1"/>
  <c r="Z197" i="6"/>
  <c r="AZ197" i="6" s="1"/>
  <c r="T198" i="6"/>
  <c r="AT198" i="6" s="1"/>
  <c r="U198" i="6"/>
  <c r="AU198" i="6" s="1"/>
  <c r="V198" i="6"/>
  <c r="AV198" i="6" s="1"/>
  <c r="W198" i="6"/>
  <c r="AW198" i="6" s="1"/>
  <c r="X198" i="6"/>
  <c r="AX198" i="6" s="1"/>
  <c r="Y198" i="6"/>
  <c r="AY198" i="6" s="1"/>
  <c r="Z198" i="6"/>
  <c r="AZ198" i="6" s="1"/>
  <c r="T199" i="6"/>
  <c r="AT199" i="6" s="1"/>
  <c r="U199" i="6"/>
  <c r="AU199" i="6" s="1"/>
  <c r="V199" i="6"/>
  <c r="AV199" i="6" s="1"/>
  <c r="W199" i="6"/>
  <c r="AW199" i="6" s="1"/>
  <c r="X199" i="6"/>
  <c r="AX199" i="6" s="1"/>
  <c r="Y199" i="6"/>
  <c r="AY199" i="6" s="1"/>
  <c r="Z199" i="6"/>
  <c r="AZ199" i="6" s="1"/>
  <c r="T200" i="6"/>
  <c r="AT200" i="6" s="1"/>
  <c r="U200" i="6"/>
  <c r="AU200" i="6" s="1"/>
  <c r="V200" i="6"/>
  <c r="AV200" i="6" s="1"/>
  <c r="W200" i="6"/>
  <c r="AW200" i="6" s="1"/>
  <c r="X200" i="6"/>
  <c r="AX200" i="6" s="1"/>
  <c r="Y200" i="6"/>
  <c r="AY200" i="6" s="1"/>
  <c r="Z200" i="6"/>
  <c r="AZ200" i="6" s="1"/>
  <c r="T201" i="6"/>
  <c r="AT201" i="6" s="1"/>
  <c r="U201" i="6"/>
  <c r="AU201" i="6" s="1"/>
  <c r="V201" i="6"/>
  <c r="AV201" i="6" s="1"/>
  <c r="W201" i="6"/>
  <c r="AW201" i="6" s="1"/>
  <c r="X201" i="6"/>
  <c r="AX201" i="6" s="1"/>
  <c r="Y201" i="6"/>
  <c r="AY201" i="6" s="1"/>
  <c r="Z201" i="6"/>
  <c r="AZ201" i="6" s="1"/>
  <c r="T202" i="6"/>
  <c r="AT202" i="6" s="1"/>
  <c r="U202" i="6"/>
  <c r="AU202" i="6" s="1"/>
  <c r="V202" i="6"/>
  <c r="AV202" i="6" s="1"/>
  <c r="W202" i="6"/>
  <c r="AW202" i="6" s="1"/>
  <c r="X202" i="6"/>
  <c r="AX202" i="6" s="1"/>
  <c r="Y202" i="6"/>
  <c r="AY202" i="6" s="1"/>
  <c r="Z202" i="6"/>
  <c r="AZ202" i="6" s="1"/>
  <c r="T203" i="6"/>
  <c r="AT203" i="6" s="1"/>
  <c r="U203" i="6"/>
  <c r="AU203" i="6" s="1"/>
  <c r="V203" i="6"/>
  <c r="AV203" i="6" s="1"/>
  <c r="W203" i="6"/>
  <c r="AW203" i="6" s="1"/>
  <c r="X203" i="6"/>
  <c r="AX203" i="6" s="1"/>
  <c r="Y203" i="6"/>
  <c r="AY203" i="6" s="1"/>
  <c r="Z203" i="6"/>
  <c r="AZ203" i="6" s="1"/>
  <c r="T204" i="6"/>
  <c r="AT204" i="6" s="1"/>
  <c r="U204" i="6"/>
  <c r="AU204" i="6" s="1"/>
  <c r="V204" i="6"/>
  <c r="AV204" i="6" s="1"/>
  <c r="W204" i="6"/>
  <c r="AW204" i="6" s="1"/>
  <c r="X204" i="6"/>
  <c r="AX204" i="6" s="1"/>
  <c r="Y204" i="6"/>
  <c r="AY204" i="6" s="1"/>
  <c r="Z204" i="6"/>
  <c r="AZ204" i="6" s="1"/>
  <c r="T205" i="6"/>
  <c r="AT205" i="6" s="1"/>
  <c r="U205" i="6"/>
  <c r="AU205" i="6" s="1"/>
  <c r="V205" i="6"/>
  <c r="AV205" i="6" s="1"/>
  <c r="W205" i="6"/>
  <c r="AW205" i="6" s="1"/>
  <c r="X205" i="6"/>
  <c r="AX205" i="6" s="1"/>
  <c r="Y205" i="6"/>
  <c r="AY205" i="6" s="1"/>
  <c r="Z205" i="6"/>
  <c r="AZ205" i="6" s="1"/>
  <c r="T206" i="6"/>
  <c r="AT206" i="6" s="1"/>
  <c r="U206" i="6"/>
  <c r="AU206" i="6" s="1"/>
  <c r="V206" i="6"/>
  <c r="AV206" i="6" s="1"/>
  <c r="W206" i="6"/>
  <c r="AW206" i="6" s="1"/>
  <c r="X206" i="6"/>
  <c r="AX206" i="6" s="1"/>
  <c r="Y206" i="6"/>
  <c r="AY206" i="6" s="1"/>
  <c r="Z206" i="6"/>
  <c r="AZ206" i="6" s="1"/>
  <c r="T207" i="6"/>
  <c r="AT207" i="6" s="1"/>
  <c r="U207" i="6"/>
  <c r="AU207" i="6" s="1"/>
  <c r="V207" i="6"/>
  <c r="AV207" i="6" s="1"/>
  <c r="W207" i="6"/>
  <c r="AW207" i="6" s="1"/>
  <c r="X207" i="6"/>
  <c r="AX207" i="6" s="1"/>
  <c r="Y207" i="6"/>
  <c r="AY207" i="6" s="1"/>
  <c r="Z207" i="6"/>
  <c r="AZ207" i="6" s="1"/>
  <c r="T208" i="6"/>
  <c r="AT208" i="6" s="1"/>
  <c r="U208" i="6"/>
  <c r="AU208" i="6" s="1"/>
  <c r="V208" i="6"/>
  <c r="AV208" i="6" s="1"/>
  <c r="W208" i="6"/>
  <c r="AW208" i="6" s="1"/>
  <c r="X208" i="6"/>
  <c r="AX208" i="6" s="1"/>
  <c r="Y208" i="6"/>
  <c r="AY208" i="6" s="1"/>
  <c r="Z208" i="6"/>
  <c r="AZ208" i="6" s="1"/>
  <c r="T209" i="6"/>
  <c r="AT209" i="6" s="1"/>
  <c r="U209" i="6"/>
  <c r="AU209" i="6" s="1"/>
  <c r="V209" i="6"/>
  <c r="AV209" i="6" s="1"/>
  <c r="W209" i="6"/>
  <c r="AW209" i="6" s="1"/>
  <c r="X209" i="6"/>
  <c r="AX209" i="6" s="1"/>
  <c r="Y209" i="6"/>
  <c r="AY209" i="6" s="1"/>
  <c r="Z209" i="6"/>
  <c r="AZ209" i="6" s="1"/>
  <c r="T210" i="6"/>
  <c r="AT210" i="6" s="1"/>
  <c r="U210" i="6"/>
  <c r="AU210" i="6" s="1"/>
  <c r="V210" i="6"/>
  <c r="AV210" i="6" s="1"/>
  <c r="W210" i="6"/>
  <c r="AW210" i="6" s="1"/>
  <c r="X210" i="6"/>
  <c r="AX210" i="6" s="1"/>
  <c r="Y210" i="6"/>
  <c r="AY210" i="6" s="1"/>
  <c r="Z210" i="6"/>
  <c r="AZ210" i="6" s="1"/>
  <c r="T211" i="6"/>
  <c r="AT211" i="6" s="1"/>
  <c r="U211" i="6"/>
  <c r="AU211" i="6" s="1"/>
  <c r="V211" i="6"/>
  <c r="AV211" i="6" s="1"/>
  <c r="W211" i="6"/>
  <c r="AW211" i="6" s="1"/>
  <c r="X211" i="6"/>
  <c r="AX211" i="6" s="1"/>
  <c r="Y211" i="6"/>
  <c r="AY211" i="6" s="1"/>
  <c r="Z211" i="6"/>
  <c r="AZ211" i="6" s="1"/>
  <c r="T212" i="6"/>
  <c r="AT212" i="6" s="1"/>
  <c r="U212" i="6"/>
  <c r="AU212" i="6" s="1"/>
  <c r="V212" i="6"/>
  <c r="AV212" i="6" s="1"/>
  <c r="W212" i="6"/>
  <c r="AW212" i="6" s="1"/>
  <c r="X212" i="6"/>
  <c r="AX212" i="6" s="1"/>
  <c r="Y212" i="6"/>
  <c r="AY212" i="6" s="1"/>
  <c r="Z212" i="6"/>
  <c r="AZ212" i="6" s="1"/>
  <c r="T213" i="6"/>
  <c r="AT213" i="6" s="1"/>
  <c r="U213" i="6"/>
  <c r="AU213" i="6" s="1"/>
  <c r="V213" i="6"/>
  <c r="AV213" i="6" s="1"/>
  <c r="W213" i="6"/>
  <c r="AW213" i="6" s="1"/>
  <c r="X213" i="6"/>
  <c r="AX213" i="6" s="1"/>
  <c r="Y213" i="6"/>
  <c r="AY213" i="6" s="1"/>
  <c r="Z213" i="6"/>
  <c r="AZ213" i="6" s="1"/>
  <c r="T214" i="6"/>
  <c r="AT214" i="6" s="1"/>
  <c r="U214" i="6"/>
  <c r="AU214" i="6" s="1"/>
  <c r="V214" i="6"/>
  <c r="AV214" i="6" s="1"/>
  <c r="W214" i="6"/>
  <c r="AW214" i="6" s="1"/>
  <c r="X214" i="6"/>
  <c r="AX214" i="6" s="1"/>
  <c r="Y214" i="6"/>
  <c r="AY214" i="6" s="1"/>
  <c r="Z214" i="6"/>
  <c r="AZ214" i="6" s="1"/>
  <c r="T215" i="6"/>
  <c r="AT215" i="6" s="1"/>
  <c r="U215" i="6"/>
  <c r="AU215" i="6" s="1"/>
  <c r="V215" i="6"/>
  <c r="AV215" i="6" s="1"/>
  <c r="W215" i="6"/>
  <c r="AW215" i="6" s="1"/>
  <c r="X215" i="6"/>
  <c r="AX215" i="6" s="1"/>
  <c r="Y215" i="6"/>
  <c r="AY215" i="6" s="1"/>
  <c r="Z215" i="6"/>
  <c r="AZ215" i="6" s="1"/>
  <c r="T216" i="6"/>
  <c r="AT216" i="6" s="1"/>
  <c r="U216" i="6"/>
  <c r="AU216" i="6" s="1"/>
  <c r="V216" i="6"/>
  <c r="AV216" i="6" s="1"/>
  <c r="W216" i="6"/>
  <c r="AW216" i="6" s="1"/>
  <c r="X216" i="6"/>
  <c r="AX216" i="6" s="1"/>
  <c r="Y216" i="6"/>
  <c r="AY216" i="6" s="1"/>
  <c r="Z216" i="6"/>
  <c r="AZ216" i="6" s="1"/>
  <c r="T217" i="6"/>
  <c r="AT217" i="6" s="1"/>
  <c r="U217" i="6"/>
  <c r="AU217" i="6" s="1"/>
  <c r="V217" i="6"/>
  <c r="AV217" i="6" s="1"/>
  <c r="W217" i="6"/>
  <c r="AW217" i="6" s="1"/>
  <c r="X217" i="6"/>
  <c r="AX217" i="6" s="1"/>
  <c r="Y217" i="6"/>
  <c r="AY217" i="6" s="1"/>
  <c r="Z217" i="6"/>
  <c r="AZ217" i="6" s="1"/>
  <c r="T218" i="6"/>
  <c r="AT218" i="6" s="1"/>
  <c r="U218" i="6"/>
  <c r="AU218" i="6" s="1"/>
  <c r="V218" i="6"/>
  <c r="AV218" i="6" s="1"/>
  <c r="W218" i="6"/>
  <c r="AW218" i="6" s="1"/>
  <c r="X218" i="6"/>
  <c r="AX218" i="6" s="1"/>
  <c r="Y218" i="6"/>
  <c r="AY218" i="6" s="1"/>
  <c r="Z218" i="6"/>
  <c r="AZ218" i="6" s="1"/>
  <c r="T219" i="6"/>
  <c r="AT219" i="6" s="1"/>
  <c r="U219" i="6"/>
  <c r="AU219" i="6" s="1"/>
  <c r="V219" i="6"/>
  <c r="AV219" i="6" s="1"/>
  <c r="W219" i="6"/>
  <c r="AW219" i="6" s="1"/>
  <c r="X219" i="6"/>
  <c r="AX219" i="6" s="1"/>
  <c r="Y219" i="6"/>
  <c r="AY219" i="6" s="1"/>
  <c r="Z219" i="6"/>
  <c r="AZ219" i="6" s="1"/>
  <c r="T220" i="6"/>
  <c r="AT220" i="6" s="1"/>
  <c r="U220" i="6"/>
  <c r="AU220" i="6" s="1"/>
  <c r="V220" i="6"/>
  <c r="AV220" i="6" s="1"/>
  <c r="W220" i="6"/>
  <c r="AW220" i="6" s="1"/>
  <c r="X220" i="6"/>
  <c r="AX220" i="6" s="1"/>
  <c r="Y220" i="6"/>
  <c r="AY220" i="6" s="1"/>
  <c r="Z220" i="6"/>
  <c r="AZ220" i="6" s="1"/>
  <c r="T221" i="6"/>
  <c r="AT221" i="6" s="1"/>
  <c r="U221" i="6"/>
  <c r="AU221" i="6" s="1"/>
  <c r="V221" i="6"/>
  <c r="AV221" i="6" s="1"/>
  <c r="W221" i="6"/>
  <c r="AW221" i="6" s="1"/>
  <c r="X221" i="6"/>
  <c r="AX221" i="6" s="1"/>
  <c r="Y221" i="6"/>
  <c r="AY221" i="6" s="1"/>
  <c r="Z221" i="6"/>
  <c r="AZ221" i="6" s="1"/>
  <c r="T222" i="6"/>
  <c r="AT222" i="6" s="1"/>
  <c r="U222" i="6"/>
  <c r="AU222" i="6" s="1"/>
  <c r="V222" i="6"/>
  <c r="AV222" i="6" s="1"/>
  <c r="W222" i="6"/>
  <c r="AW222" i="6" s="1"/>
  <c r="X222" i="6"/>
  <c r="AX222" i="6" s="1"/>
  <c r="Y222" i="6"/>
  <c r="AY222" i="6" s="1"/>
  <c r="Z222" i="6"/>
  <c r="AZ222" i="6" s="1"/>
  <c r="T223" i="6"/>
  <c r="AT223" i="6" s="1"/>
  <c r="U223" i="6"/>
  <c r="AU223" i="6" s="1"/>
  <c r="V223" i="6"/>
  <c r="AV223" i="6" s="1"/>
  <c r="W223" i="6"/>
  <c r="AW223" i="6" s="1"/>
  <c r="X223" i="6"/>
  <c r="AX223" i="6" s="1"/>
  <c r="Y223" i="6"/>
  <c r="AY223" i="6" s="1"/>
  <c r="Z223" i="6"/>
  <c r="AZ223" i="6" s="1"/>
  <c r="T224" i="6"/>
  <c r="AT224" i="6" s="1"/>
  <c r="U224" i="6"/>
  <c r="AU224" i="6" s="1"/>
  <c r="V224" i="6"/>
  <c r="AV224" i="6" s="1"/>
  <c r="W224" i="6"/>
  <c r="AW224" i="6" s="1"/>
  <c r="X224" i="6"/>
  <c r="AX224" i="6" s="1"/>
  <c r="Y224" i="6"/>
  <c r="AY224" i="6" s="1"/>
  <c r="Z224" i="6"/>
  <c r="AZ224" i="6" s="1"/>
  <c r="T225" i="6"/>
  <c r="AT225" i="6" s="1"/>
  <c r="U225" i="6"/>
  <c r="AU225" i="6" s="1"/>
  <c r="V225" i="6"/>
  <c r="AV225" i="6" s="1"/>
  <c r="W225" i="6"/>
  <c r="AW225" i="6" s="1"/>
  <c r="X225" i="6"/>
  <c r="AX225" i="6" s="1"/>
  <c r="Y225" i="6"/>
  <c r="AY225" i="6" s="1"/>
  <c r="Z225" i="6"/>
  <c r="AZ225" i="6" s="1"/>
  <c r="T226" i="6"/>
  <c r="AT226" i="6" s="1"/>
  <c r="U226" i="6"/>
  <c r="AU226" i="6" s="1"/>
  <c r="V226" i="6"/>
  <c r="AV226" i="6" s="1"/>
  <c r="W226" i="6"/>
  <c r="AW226" i="6" s="1"/>
  <c r="X226" i="6"/>
  <c r="AX226" i="6" s="1"/>
  <c r="Y226" i="6"/>
  <c r="AY226" i="6" s="1"/>
  <c r="Z226" i="6"/>
  <c r="AZ226" i="6" s="1"/>
  <c r="T227" i="6"/>
  <c r="AT227" i="6" s="1"/>
  <c r="U227" i="6"/>
  <c r="AU227" i="6" s="1"/>
  <c r="V227" i="6"/>
  <c r="AV227" i="6" s="1"/>
  <c r="W227" i="6"/>
  <c r="AW227" i="6" s="1"/>
  <c r="X227" i="6"/>
  <c r="AX227" i="6" s="1"/>
  <c r="Y227" i="6"/>
  <c r="AY227" i="6" s="1"/>
  <c r="Z227" i="6"/>
  <c r="AZ227" i="6" s="1"/>
  <c r="T228" i="6"/>
  <c r="AT228" i="6" s="1"/>
  <c r="U228" i="6"/>
  <c r="AU228" i="6" s="1"/>
  <c r="V228" i="6"/>
  <c r="AV228" i="6" s="1"/>
  <c r="W228" i="6"/>
  <c r="AW228" i="6" s="1"/>
  <c r="X228" i="6"/>
  <c r="AX228" i="6" s="1"/>
  <c r="Y228" i="6"/>
  <c r="AY228" i="6" s="1"/>
  <c r="Z228" i="6"/>
  <c r="AZ228" i="6" s="1"/>
  <c r="T229" i="6"/>
  <c r="AT229" i="6" s="1"/>
  <c r="U229" i="6"/>
  <c r="AU229" i="6" s="1"/>
  <c r="V229" i="6"/>
  <c r="AV229" i="6" s="1"/>
  <c r="W229" i="6"/>
  <c r="AW229" i="6" s="1"/>
  <c r="X229" i="6"/>
  <c r="AX229" i="6" s="1"/>
  <c r="Y229" i="6"/>
  <c r="AY229" i="6" s="1"/>
  <c r="Z229" i="6"/>
  <c r="AZ229" i="6" s="1"/>
  <c r="T230" i="6"/>
  <c r="AT230" i="6" s="1"/>
  <c r="U230" i="6"/>
  <c r="AU230" i="6" s="1"/>
  <c r="V230" i="6"/>
  <c r="AV230" i="6" s="1"/>
  <c r="W230" i="6"/>
  <c r="AW230" i="6" s="1"/>
  <c r="X230" i="6"/>
  <c r="AX230" i="6" s="1"/>
  <c r="Y230" i="6"/>
  <c r="AY230" i="6" s="1"/>
  <c r="Z230" i="6"/>
  <c r="AZ230" i="6" s="1"/>
  <c r="T231" i="6"/>
  <c r="AT231" i="6" s="1"/>
  <c r="U231" i="6"/>
  <c r="AU231" i="6" s="1"/>
  <c r="V231" i="6"/>
  <c r="AV231" i="6" s="1"/>
  <c r="W231" i="6"/>
  <c r="AW231" i="6" s="1"/>
  <c r="X231" i="6"/>
  <c r="AX231" i="6" s="1"/>
  <c r="Y231" i="6"/>
  <c r="AY231" i="6" s="1"/>
  <c r="Z231" i="6"/>
  <c r="AZ231" i="6" s="1"/>
  <c r="T232" i="6"/>
  <c r="AT232" i="6" s="1"/>
  <c r="U232" i="6"/>
  <c r="AU232" i="6" s="1"/>
  <c r="V232" i="6"/>
  <c r="AV232" i="6" s="1"/>
  <c r="W232" i="6"/>
  <c r="AW232" i="6" s="1"/>
  <c r="X232" i="6"/>
  <c r="AX232" i="6" s="1"/>
  <c r="Y232" i="6"/>
  <c r="AY232" i="6" s="1"/>
  <c r="Z232" i="6"/>
  <c r="AZ232" i="6" s="1"/>
  <c r="T233" i="6"/>
  <c r="AT233" i="6" s="1"/>
  <c r="U233" i="6"/>
  <c r="AU233" i="6" s="1"/>
  <c r="V233" i="6"/>
  <c r="AV233" i="6" s="1"/>
  <c r="W233" i="6"/>
  <c r="AW233" i="6" s="1"/>
  <c r="X233" i="6"/>
  <c r="AX233" i="6" s="1"/>
  <c r="Y233" i="6"/>
  <c r="AY233" i="6" s="1"/>
  <c r="Z233" i="6"/>
  <c r="AZ233" i="6" s="1"/>
  <c r="T234" i="6"/>
  <c r="AT234" i="6" s="1"/>
  <c r="U234" i="6"/>
  <c r="AU234" i="6" s="1"/>
  <c r="V234" i="6"/>
  <c r="AV234" i="6" s="1"/>
  <c r="W234" i="6"/>
  <c r="AW234" i="6" s="1"/>
  <c r="X234" i="6"/>
  <c r="AX234" i="6" s="1"/>
  <c r="Y234" i="6"/>
  <c r="AY234" i="6" s="1"/>
  <c r="Z234" i="6"/>
  <c r="AZ234" i="6" s="1"/>
  <c r="T235" i="6"/>
  <c r="AT235" i="6" s="1"/>
  <c r="U235" i="6"/>
  <c r="AU235" i="6" s="1"/>
  <c r="V235" i="6"/>
  <c r="AV235" i="6" s="1"/>
  <c r="W235" i="6"/>
  <c r="AW235" i="6" s="1"/>
  <c r="X235" i="6"/>
  <c r="AX235" i="6" s="1"/>
  <c r="Y235" i="6"/>
  <c r="AY235" i="6" s="1"/>
  <c r="Z235" i="6"/>
  <c r="AZ235" i="6" s="1"/>
  <c r="T236" i="6"/>
  <c r="AT236" i="6" s="1"/>
  <c r="U236" i="6"/>
  <c r="AU236" i="6" s="1"/>
  <c r="V236" i="6"/>
  <c r="AV236" i="6" s="1"/>
  <c r="W236" i="6"/>
  <c r="AW236" i="6" s="1"/>
  <c r="X236" i="6"/>
  <c r="AX236" i="6" s="1"/>
  <c r="Y236" i="6"/>
  <c r="AY236" i="6" s="1"/>
  <c r="Z236" i="6"/>
  <c r="AZ236" i="6" s="1"/>
  <c r="T237" i="6"/>
  <c r="AT237" i="6" s="1"/>
  <c r="U237" i="6"/>
  <c r="AU237" i="6" s="1"/>
  <c r="V237" i="6"/>
  <c r="AV237" i="6" s="1"/>
  <c r="W237" i="6"/>
  <c r="AW237" i="6" s="1"/>
  <c r="X237" i="6"/>
  <c r="AX237" i="6" s="1"/>
  <c r="Y237" i="6"/>
  <c r="AY237" i="6" s="1"/>
  <c r="Z237" i="6"/>
  <c r="AZ237" i="6" s="1"/>
  <c r="T238" i="6"/>
  <c r="AT238" i="6" s="1"/>
  <c r="U238" i="6"/>
  <c r="AU238" i="6" s="1"/>
  <c r="V238" i="6"/>
  <c r="AV238" i="6" s="1"/>
  <c r="W238" i="6"/>
  <c r="AW238" i="6" s="1"/>
  <c r="X238" i="6"/>
  <c r="AX238" i="6" s="1"/>
  <c r="Y238" i="6"/>
  <c r="AY238" i="6" s="1"/>
  <c r="Z238" i="6"/>
  <c r="AZ238" i="6" s="1"/>
  <c r="T239" i="6"/>
  <c r="AT239" i="6" s="1"/>
  <c r="U239" i="6"/>
  <c r="AU239" i="6" s="1"/>
  <c r="V239" i="6"/>
  <c r="AV239" i="6" s="1"/>
  <c r="W239" i="6"/>
  <c r="AW239" i="6" s="1"/>
  <c r="X239" i="6"/>
  <c r="AX239" i="6" s="1"/>
  <c r="Y239" i="6"/>
  <c r="AY239" i="6" s="1"/>
  <c r="Z239" i="6"/>
  <c r="AZ239" i="6" s="1"/>
  <c r="T240" i="6"/>
  <c r="AT240" i="6" s="1"/>
  <c r="U240" i="6"/>
  <c r="AU240" i="6" s="1"/>
  <c r="V240" i="6"/>
  <c r="AV240" i="6" s="1"/>
  <c r="W240" i="6"/>
  <c r="AW240" i="6" s="1"/>
  <c r="X240" i="6"/>
  <c r="AX240" i="6" s="1"/>
  <c r="Y240" i="6"/>
  <c r="AY240" i="6" s="1"/>
  <c r="Z240" i="6"/>
  <c r="AZ240" i="6" s="1"/>
  <c r="T241" i="6"/>
  <c r="AT241" i="6" s="1"/>
  <c r="U241" i="6"/>
  <c r="AU241" i="6" s="1"/>
  <c r="V241" i="6"/>
  <c r="AV241" i="6" s="1"/>
  <c r="W241" i="6"/>
  <c r="AW241" i="6" s="1"/>
  <c r="X241" i="6"/>
  <c r="AX241" i="6" s="1"/>
  <c r="Y241" i="6"/>
  <c r="AY241" i="6" s="1"/>
  <c r="Z241" i="6"/>
  <c r="AZ241" i="6" s="1"/>
  <c r="T242" i="6"/>
  <c r="AT242" i="6" s="1"/>
  <c r="U242" i="6"/>
  <c r="AU242" i="6" s="1"/>
  <c r="V242" i="6"/>
  <c r="AV242" i="6" s="1"/>
  <c r="W242" i="6"/>
  <c r="AW242" i="6" s="1"/>
  <c r="X242" i="6"/>
  <c r="AX242" i="6" s="1"/>
  <c r="Y242" i="6"/>
  <c r="AY242" i="6" s="1"/>
  <c r="Z242" i="6"/>
  <c r="AZ242" i="6" s="1"/>
  <c r="T243" i="6"/>
  <c r="AT243" i="6" s="1"/>
  <c r="U243" i="6"/>
  <c r="AU243" i="6" s="1"/>
  <c r="V243" i="6"/>
  <c r="AV243" i="6" s="1"/>
  <c r="W243" i="6"/>
  <c r="AW243" i="6" s="1"/>
  <c r="X243" i="6"/>
  <c r="AX243" i="6" s="1"/>
  <c r="Y243" i="6"/>
  <c r="AY243" i="6" s="1"/>
  <c r="Z243" i="6"/>
  <c r="AZ243" i="6" s="1"/>
  <c r="T244" i="6"/>
  <c r="AT244" i="6" s="1"/>
  <c r="U244" i="6"/>
  <c r="AU244" i="6" s="1"/>
  <c r="V244" i="6"/>
  <c r="AV244" i="6" s="1"/>
  <c r="W244" i="6"/>
  <c r="AW244" i="6" s="1"/>
  <c r="X244" i="6"/>
  <c r="AX244" i="6" s="1"/>
  <c r="Y244" i="6"/>
  <c r="AY244" i="6" s="1"/>
  <c r="Z244" i="6"/>
  <c r="AZ244" i="6" s="1"/>
  <c r="T245" i="6"/>
  <c r="AT245" i="6" s="1"/>
  <c r="U245" i="6"/>
  <c r="AU245" i="6" s="1"/>
  <c r="V245" i="6"/>
  <c r="AV245" i="6" s="1"/>
  <c r="W245" i="6"/>
  <c r="AW245" i="6" s="1"/>
  <c r="X245" i="6"/>
  <c r="AX245" i="6" s="1"/>
  <c r="Y245" i="6"/>
  <c r="AY245" i="6" s="1"/>
  <c r="Z245" i="6"/>
  <c r="AZ245" i="6" s="1"/>
  <c r="T246" i="6"/>
  <c r="AT246" i="6" s="1"/>
  <c r="U246" i="6"/>
  <c r="AU246" i="6" s="1"/>
  <c r="V246" i="6"/>
  <c r="AV246" i="6" s="1"/>
  <c r="W246" i="6"/>
  <c r="AW246" i="6" s="1"/>
  <c r="X246" i="6"/>
  <c r="AX246" i="6" s="1"/>
  <c r="Y246" i="6"/>
  <c r="AY246" i="6" s="1"/>
  <c r="Z246" i="6"/>
  <c r="AZ246" i="6" s="1"/>
  <c r="T247" i="6"/>
  <c r="AT247" i="6" s="1"/>
  <c r="U247" i="6"/>
  <c r="AU247" i="6" s="1"/>
  <c r="V247" i="6"/>
  <c r="AV247" i="6" s="1"/>
  <c r="W247" i="6"/>
  <c r="AW247" i="6" s="1"/>
  <c r="X247" i="6"/>
  <c r="AX247" i="6" s="1"/>
  <c r="Y247" i="6"/>
  <c r="AY247" i="6" s="1"/>
  <c r="Z247" i="6"/>
  <c r="AZ247" i="6" s="1"/>
  <c r="T248" i="6"/>
  <c r="AT248" i="6" s="1"/>
  <c r="U248" i="6"/>
  <c r="AU248" i="6" s="1"/>
  <c r="V248" i="6"/>
  <c r="AV248" i="6" s="1"/>
  <c r="W248" i="6"/>
  <c r="AW248" i="6" s="1"/>
  <c r="X248" i="6"/>
  <c r="AX248" i="6" s="1"/>
  <c r="Y248" i="6"/>
  <c r="AY248" i="6" s="1"/>
  <c r="Z248" i="6"/>
  <c r="AZ248" i="6" s="1"/>
  <c r="T249" i="6"/>
  <c r="AT249" i="6" s="1"/>
  <c r="U249" i="6"/>
  <c r="AU249" i="6" s="1"/>
  <c r="V249" i="6"/>
  <c r="AV249" i="6" s="1"/>
  <c r="W249" i="6"/>
  <c r="AW249" i="6" s="1"/>
  <c r="X249" i="6"/>
  <c r="AX249" i="6" s="1"/>
  <c r="Y249" i="6"/>
  <c r="AY249" i="6" s="1"/>
  <c r="Z249" i="6"/>
  <c r="AZ249" i="6" s="1"/>
  <c r="T250" i="6"/>
  <c r="AT250" i="6" s="1"/>
  <c r="U250" i="6"/>
  <c r="AU250" i="6" s="1"/>
  <c r="V250" i="6"/>
  <c r="AV250" i="6" s="1"/>
  <c r="W250" i="6"/>
  <c r="AW250" i="6" s="1"/>
  <c r="X250" i="6"/>
  <c r="AX250" i="6" s="1"/>
  <c r="Y250" i="6"/>
  <c r="AY250" i="6" s="1"/>
  <c r="Z250" i="6"/>
  <c r="AZ250" i="6" s="1"/>
  <c r="T251" i="6"/>
  <c r="AT251" i="6" s="1"/>
  <c r="U251" i="6"/>
  <c r="AU251" i="6" s="1"/>
  <c r="V251" i="6"/>
  <c r="AV251" i="6" s="1"/>
  <c r="W251" i="6"/>
  <c r="AW251" i="6" s="1"/>
  <c r="X251" i="6"/>
  <c r="AX251" i="6" s="1"/>
  <c r="Y251" i="6"/>
  <c r="AY251" i="6" s="1"/>
  <c r="Z251" i="6"/>
  <c r="AZ251" i="6" s="1"/>
  <c r="T252" i="6"/>
  <c r="AT252" i="6" s="1"/>
  <c r="U252" i="6"/>
  <c r="AU252" i="6" s="1"/>
  <c r="V252" i="6"/>
  <c r="AV252" i="6" s="1"/>
  <c r="W252" i="6"/>
  <c r="AW252" i="6" s="1"/>
  <c r="X252" i="6"/>
  <c r="AX252" i="6" s="1"/>
  <c r="Y252" i="6"/>
  <c r="AY252" i="6" s="1"/>
  <c r="Z252" i="6"/>
  <c r="AZ252" i="6" s="1"/>
  <c r="T253" i="6"/>
  <c r="AT253" i="6" s="1"/>
  <c r="U253" i="6"/>
  <c r="AU253" i="6" s="1"/>
  <c r="V253" i="6"/>
  <c r="AV253" i="6" s="1"/>
  <c r="W253" i="6"/>
  <c r="AW253" i="6" s="1"/>
  <c r="X253" i="6"/>
  <c r="AX253" i="6" s="1"/>
  <c r="Y253" i="6"/>
  <c r="AY253" i="6" s="1"/>
  <c r="Z253" i="6"/>
  <c r="AZ253" i="6" s="1"/>
  <c r="T254" i="6"/>
  <c r="AT254" i="6" s="1"/>
  <c r="U254" i="6"/>
  <c r="AU254" i="6" s="1"/>
  <c r="V254" i="6"/>
  <c r="AV254" i="6" s="1"/>
  <c r="W254" i="6"/>
  <c r="AW254" i="6" s="1"/>
  <c r="X254" i="6"/>
  <c r="AX254" i="6" s="1"/>
  <c r="Y254" i="6"/>
  <c r="AY254" i="6" s="1"/>
  <c r="Z254" i="6"/>
  <c r="AZ254" i="6" s="1"/>
  <c r="T255" i="6"/>
  <c r="AT255" i="6" s="1"/>
  <c r="U255" i="6"/>
  <c r="AU255" i="6" s="1"/>
  <c r="V255" i="6"/>
  <c r="AV255" i="6" s="1"/>
  <c r="W255" i="6"/>
  <c r="AW255" i="6" s="1"/>
  <c r="X255" i="6"/>
  <c r="AX255" i="6" s="1"/>
  <c r="Y255" i="6"/>
  <c r="AY255" i="6" s="1"/>
  <c r="Z255" i="6"/>
  <c r="AZ255" i="6" s="1"/>
  <c r="T256" i="6"/>
  <c r="AT256" i="6" s="1"/>
  <c r="U256" i="6"/>
  <c r="AU256" i="6" s="1"/>
  <c r="V256" i="6"/>
  <c r="AV256" i="6" s="1"/>
  <c r="W256" i="6"/>
  <c r="AW256" i="6" s="1"/>
  <c r="X256" i="6"/>
  <c r="AX256" i="6" s="1"/>
  <c r="Y256" i="6"/>
  <c r="AY256" i="6" s="1"/>
  <c r="Z256" i="6"/>
  <c r="AZ256" i="6" s="1"/>
  <c r="T257" i="6"/>
  <c r="AT257" i="6" s="1"/>
  <c r="U257" i="6"/>
  <c r="AU257" i="6" s="1"/>
  <c r="V257" i="6"/>
  <c r="AV257" i="6" s="1"/>
  <c r="W257" i="6"/>
  <c r="AW257" i="6" s="1"/>
  <c r="X257" i="6"/>
  <c r="AX257" i="6" s="1"/>
  <c r="Y257" i="6"/>
  <c r="AY257" i="6" s="1"/>
  <c r="Z257" i="6"/>
  <c r="AZ257" i="6" s="1"/>
  <c r="T258" i="6"/>
  <c r="AT258" i="6" s="1"/>
  <c r="U258" i="6"/>
  <c r="AU258" i="6" s="1"/>
  <c r="V258" i="6"/>
  <c r="AV258" i="6" s="1"/>
  <c r="W258" i="6"/>
  <c r="AW258" i="6" s="1"/>
  <c r="X258" i="6"/>
  <c r="AX258" i="6" s="1"/>
  <c r="Y258" i="6"/>
  <c r="AY258" i="6" s="1"/>
  <c r="Z258" i="6"/>
  <c r="AZ258" i="6" s="1"/>
  <c r="T259" i="6"/>
  <c r="AT259" i="6" s="1"/>
  <c r="U259" i="6"/>
  <c r="AU259" i="6" s="1"/>
  <c r="V259" i="6"/>
  <c r="AV259" i="6" s="1"/>
  <c r="W259" i="6"/>
  <c r="AW259" i="6" s="1"/>
  <c r="X259" i="6"/>
  <c r="AX259" i="6" s="1"/>
  <c r="Y259" i="6"/>
  <c r="AY259" i="6" s="1"/>
  <c r="Z259" i="6"/>
  <c r="AZ259" i="6" s="1"/>
  <c r="T260" i="6"/>
  <c r="AT260" i="6" s="1"/>
  <c r="U260" i="6"/>
  <c r="AU260" i="6" s="1"/>
  <c r="V260" i="6"/>
  <c r="AV260" i="6" s="1"/>
  <c r="W260" i="6"/>
  <c r="AW260" i="6" s="1"/>
  <c r="X260" i="6"/>
  <c r="AX260" i="6" s="1"/>
  <c r="Y260" i="6"/>
  <c r="AY260" i="6" s="1"/>
  <c r="Z260" i="6"/>
  <c r="AZ260" i="6" s="1"/>
  <c r="T261" i="6"/>
  <c r="AT261" i="6" s="1"/>
  <c r="U261" i="6"/>
  <c r="AU261" i="6" s="1"/>
  <c r="V261" i="6"/>
  <c r="AV261" i="6" s="1"/>
  <c r="W261" i="6"/>
  <c r="AW261" i="6" s="1"/>
  <c r="X261" i="6"/>
  <c r="AX261" i="6" s="1"/>
  <c r="Y261" i="6"/>
  <c r="AY261" i="6" s="1"/>
  <c r="Z261" i="6"/>
  <c r="AZ261" i="6" s="1"/>
  <c r="T262" i="6"/>
  <c r="AT262" i="6" s="1"/>
  <c r="U262" i="6"/>
  <c r="AU262" i="6" s="1"/>
  <c r="V262" i="6"/>
  <c r="AV262" i="6" s="1"/>
  <c r="W262" i="6"/>
  <c r="AW262" i="6" s="1"/>
  <c r="X262" i="6"/>
  <c r="AX262" i="6" s="1"/>
  <c r="Y262" i="6"/>
  <c r="AY262" i="6" s="1"/>
  <c r="Z262" i="6"/>
  <c r="AZ262" i="6" s="1"/>
  <c r="T263" i="6"/>
  <c r="AT263" i="6" s="1"/>
  <c r="U263" i="6"/>
  <c r="AU263" i="6" s="1"/>
  <c r="V263" i="6"/>
  <c r="AV263" i="6" s="1"/>
  <c r="W263" i="6"/>
  <c r="AW263" i="6" s="1"/>
  <c r="X263" i="6"/>
  <c r="AX263" i="6" s="1"/>
  <c r="Y263" i="6"/>
  <c r="AY263" i="6" s="1"/>
  <c r="Z263" i="6"/>
  <c r="AZ263" i="6" s="1"/>
  <c r="T264" i="6"/>
  <c r="AT264" i="6" s="1"/>
  <c r="U264" i="6"/>
  <c r="AU264" i="6" s="1"/>
  <c r="V264" i="6"/>
  <c r="AV264" i="6" s="1"/>
  <c r="W264" i="6"/>
  <c r="AW264" i="6" s="1"/>
  <c r="X264" i="6"/>
  <c r="AX264" i="6" s="1"/>
  <c r="Y264" i="6"/>
  <c r="AY264" i="6" s="1"/>
  <c r="Z264" i="6"/>
  <c r="AZ264" i="6" s="1"/>
  <c r="T265" i="6"/>
  <c r="AT265" i="6" s="1"/>
  <c r="U265" i="6"/>
  <c r="AU265" i="6" s="1"/>
  <c r="V265" i="6"/>
  <c r="AV265" i="6" s="1"/>
  <c r="W265" i="6"/>
  <c r="AW265" i="6" s="1"/>
  <c r="X265" i="6"/>
  <c r="AX265" i="6" s="1"/>
  <c r="Y265" i="6"/>
  <c r="AY265" i="6" s="1"/>
  <c r="Z265" i="6"/>
  <c r="AZ265" i="6" s="1"/>
  <c r="T266" i="6"/>
  <c r="AT266" i="6" s="1"/>
  <c r="U266" i="6"/>
  <c r="AU266" i="6" s="1"/>
  <c r="V266" i="6"/>
  <c r="AV266" i="6" s="1"/>
  <c r="W266" i="6"/>
  <c r="AW266" i="6" s="1"/>
  <c r="X266" i="6"/>
  <c r="AX266" i="6" s="1"/>
  <c r="Y266" i="6"/>
  <c r="AY266" i="6" s="1"/>
  <c r="Z266" i="6"/>
  <c r="AZ266" i="6" s="1"/>
  <c r="T267" i="6"/>
  <c r="AT267" i="6" s="1"/>
  <c r="U267" i="6"/>
  <c r="AU267" i="6" s="1"/>
  <c r="V267" i="6"/>
  <c r="AV267" i="6" s="1"/>
  <c r="W267" i="6"/>
  <c r="AW267" i="6" s="1"/>
  <c r="X267" i="6"/>
  <c r="AX267" i="6" s="1"/>
  <c r="Y267" i="6"/>
  <c r="AY267" i="6" s="1"/>
  <c r="Z267" i="6"/>
  <c r="AZ267" i="6" s="1"/>
  <c r="T268" i="6"/>
  <c r="AT268" i="6" s="1"/>
  <c r="U268" i="6"/>
  <c r="AU268" i="6" s="1"/>
  <c r="V268" i="6"/>
  <c r="AV268" i="6" s="1"/>
  <c r="W268" i="6"/>
  <c r="AW268" i="6" s="1"/>
  <c r="X268" i="6"/>
  <c r="AX268" i="6" s="1"/>
  <c r="Y268" i="6"/>
  <c r="AY268" i="6" s="1"/>
  <c r="Z268" i="6"/>
  <c r="AZ268" i="6" s="1"/>
  <c r="T269" i="6"/>
  <c r="AT269" i="6" s="1"/>
  <c r="U269" i="6"/>
  <c r="AU269" i="6" s="1"/>
  <c r="V269" i="6"/>
  <c r="AV269" i="6" s="1"/>
  <c r="W269" i="6"/>
  <c r="AW269" i="6" s="1"/>
  <c r="X269" i="6"/>
  <c r="AX269" i="6" s="1"/>
  <c r="Y269" i="6"/>
  <c r="AY269" i="6" s="1"/>
  <c r="Z269" i="6"/>
  <c r="AZ269" i="6" s="1"/>
  <c r="T270" i="6"/>
  <c r="AT270" i="6" s="1"/>
  <c r="U270" i="6"/>
  <c r="AU270" i="6" s="1"/>
  <c r="V270" i="6"/>
  <c r="AV270" i="6" s="1"/>
  <c r="W270" i="6"/>
  <c r="AW270" i="6" s="1"/>
  <c r="X270" i="6"/>
  <c r="AX270" i="6" s="1"/>
  <c r="Y270" i="6"/>
  <c r="AY270" i="6" s="1"/>
  <c r="Z270" i="6"/>
  <c r="AZ270" i="6" s="1"/>
  <c r="T271" i="6"/>
  <c r="AT271" i="6" s="1"/>
  <c r="U271" i="6"/>
  <c r="AU271" i="6" s="1"/>
  <c r="V271" i="6"/>
  <c r="AV271" i="6" s="1"/>
  <c r="W271" i="6"/>
  <c r="AW271" i="6" s="1"/>
  <c r="X271" i="6"/>
  <c r="AX271" i="6" s="1"/>
  <c r="Y271" i="6"/>
  <c r="AY271" i="6" s="1"/>
  <c r="Z271" i="6"/>
  <c r="AZ271" i="6" s="1"/>
  <c r="T272" i="6"/>
  <c r="AT272" i="6" s="1"/>
  <c r="U272" i="6"/>
  <c r="AU272" i="6" s="1"/>
  <c r="V272" i="6"/>
  <c r="AV272" i="6" s="1"/>
  <c r="W272" i="6"/>
  <c r="AW272" i="6" s="1"/>
  <c r="X272" i="6"/>
  <c r="AX272" i="6" s="1"/>
  <c r="Y272" i="6"/>
  <c r="AY272" i="6" s="1"/>
  <c r="Z272" i="6"/>
  <c r="AZ272" i="6" s="1"/>
  <c r="T273" i="6"/>
  <c r="AT273" i="6" s="1"/>
  <c r="U273" i="6"/>
  <c r="AU273" i="6" s="1"/>
  <c r="V273" i="6"/>
  <c r="AV273" i="6" s="1"/>
  <c r="W273" i="6"/>
  <c r="AW273" i="6" s="1"/>
  <c r="X273" i="6"/>
  <c r="AX273" i="6" s="1"/>
  <c r="Y273" i="6"/>
  <c r="AY273" i="6" s="1"/>
  <c r="Z273" i="6"/>
  <c r="AZ273" i="6" s="1"/>
  <c r="T274" i="6"/>
  <c r="AT274" i="6" s="1"/>
  <c r="U274" i="6"/>
  <c r="AU274" i="6" s="1"/>
  <c r="V274" i="6"/>
  <c r="AV274" i="6" s="1"/>
  <c r="W274" i="6"/>
  <c r="AW274" i="6" s="1"/>
  <c r="X274" i="6"/>
  <c r="AX274" i="6" s="1"/>
  <c r="Y274" i="6"/>
  <c r="AY274" i="6" s="1"/>
  <c r="Z274" i="6"/>
  <c r="AZ274" i="6" s="1"/>
  <c r="T275" i="6"/>
  <c r="AT275" i="6" s="1"/>
  <c r="U275" i="6"/>
  <c r="AU275" i="6" s="1"/>
  <c r="V275" i="6"/>
  <c r="AV275" i="6" s="1"/>
  <c r="W275" i="6"/>
  <c r="AW275" i="6" s="1"/>
  <c r="X275" i="6"/>
  <c r="AX275" i="6" s="1"/>
  <c r="Y275" i="6"/>
  <c r="AY275" i="6" s="1"/>
  <c r="Z275" i="6"/>
  <c r="AZ275" i="6" s="1"/>
  <c r="T276" i="6"/>
  <c r="AT276" i="6" s="1"/>
  <c r="U276" i="6"/>
  <c r="AU276" i="6" s="1"/>
  <c r="V276" i="6"/>
  <c r="AV276" i="6" s="1"/>
  <c r="W276" i="6"/>
  <c r="AW276" i="6" s="1"/>
  <c r="X276" i="6"/>
  <c r="AX276" i="6" s="1"/>
  <c r="Y276" i="6"/>
  <c r="AY276" i="6" s="1"/>
  <c r="Z276" i="6"/>
  <c r="AZ276" i="6" s="1"/>
  <c r="T277" i="6"/>
  <c r="AT277" i="6" s="1"/>
  <c r="U277" i="6"/>
  <c r="AU277" i="6" s="1"/>
  <c r="V277" i="6"/>
  <c r="AV277" i="6" s="1"/>
  <c r="W277" i="6"/>
  <c r="AW277" i="6" s="1"/>
  <c r="X277" i="6"/>
  <c r="AX277" i="6" s="1"/>
  <c r="Y277" i="6"/>
  <c r="AY277" i="6" s="1"/>
  <c r="Z277" i="6"/>
  <c r="AZ277" i="6" s="1"/>
  <c r="T278" i="6"/>
  <c r="AT278" i="6" s="1"/>
  <c r="U278" i="6"/>
  <c r="AU278" i="6" s="1"/>
  <c r="V278" i="6"/>
  <c r="AV278" i="6" s="1"/>
  <c r="W278" i="6"/>
  <c r="AW278" i="6" s="1"/>
  <c r="X278" i="6"/>
  <c r="AX278" i="6" s="1"/>
  <c r="Y278" i="6"/>
  <c r="AY278" i="6" s="1"/>
  <c r="Z278" i="6"/>
  <c r="AZ278" i="6" s="1"/>
  <c r="T279" i="6"/>
  <c r="AT279" i="6" s="1"/>
  <c r="U279" i="6"/>
  <c r="AU279" i="6" s="1"/>
  <c r="V279" i="6"/>
  <c r="AV279" i="6" s="1"/>
  <c r="W279" i="6"/>
  <c r="AW279" i="6" s="1"/>
  <c r="X279" i="6"/>
  <c r="AX279" i="6" s="1"/>
  <c r="Y279" i="6"/>
  <c r="AY279" i="6" s="1"/>
  <c r="Z279" i="6"/>
  <c r="AZ279" i="6" s="1"/>
  <c r="T280" i="6"/>
  <c r="AT280" i="6" s="1"/>
  <c r="U280" i="6"/>
  <c r="AU280" i="6" s="1"/>
  <c r="V280" i="6"/>
  <c r="AV280" i="6" s="1"/>
  <c r="W280" i="6"/>
  <c r="AW280" i="6" s="1"/>
  <c r="X280" i="6"/>
  <c r="AX280" i="6" s="1"/>
  <c r="Y280" i="6"/>
  <c r="AY280" i="6" s="1"/>
  <c r="Z280" i="6"/>
  <c r="AZ280" i="6" s="1"/>
  <c r="T281" i="6"/>
  <c r="AT281" i="6" s="1"/>
  <c r="U281" i="6"/>
  <c r="AU281" i="6" s="1"/>
  <c r="V281" i="6"/>
  <c r="AV281" i="6" s="1"/>
  <c r="W281" i="6"/>
  <c r="AW281" i="6" s="1"/>
  <c r="X281" i="6"/>
  <c r="AX281" i="6" s="1"/>
  <c r="Y281" i="6"/>
  <c r="AY281" i="6" s="1"/>
  <c r="Z281" i="6"/>
  <c r="AZ281" i="6" s="1"/>
  <c r="T282" i="6"/>
  <c r="AT282" i="6" s="1"/>
  <c r="U282" i="6"/>
  <c r="AU282" i="6" s="1"/>
  <c r="V282" i="6"/>
  <c r="AV282" i="6" s="1"/>
  <c r="W282" i="6"/>
  <c r="AW282" i="6" s="1"/>
  <c r="X282" i="6"/>
  <c r="AX282" i="6" s="1"/>
  <c r="Y282" i="6"/>
  <c r="AY282" i="6" s="1"/>
  <c r="Z282" i="6"/>
  <c r="AZ282" i="6" s="1"/>
  <c r="T283" i="6"/>
  <c r="AT283" i="6" s="1"/>
  <c r="U283" i="6"/>
  <c r="AU283" i="6" s="1"/>
  <c r="V283" i="6"/>
  <c r="AV283" i="6" s="1"/>
  <c r="W283" i="6"/>
  <c r="AW283" i="6" s="1"/>
  <c r="X283" i="6"/>
  <c r="AX283" i="6" s="1"/>
  <c r="Y283" i="6"/>
  <c r="AY283" i="6" s="1"/>
  <c r="Z283" i="6"/>
  <c r="AZ283" i="6" s="1"/>
  <c r="T284" i="6"/>
  <c r="AT284" i="6" s="1"/>
  <c r="U284" i="6"/>
  <c r="AU284" i="6" s="1"/>
  <c r="V284" i="6"/>
  <c r="AV284" i="6" s="1"/>
  <c r="W284" i="6"/>
  <c r="AW284" i="6" s="1"/>
  <c r="X284" i="6"/>
  <c r="AX284" i="6" s="1"/>
  <c r="Y284" i="6"/>
  <c r="AY284" i="6" s="1"/>
  <c r="Z284" i="6"/>
  <c r="AZ284" i="6" s="1"/>
  <c r="T285" i="6"/>
  <c r="AT285" i="6" s="1"/>
  <c r="U285" i="6"/>
  <c r="AU285" i="6" s="1"/>
  <c r="V285" i="6"/>
  <c r="AV285" i="6" s="1"/>
  <c r="W285" i="6"/>
  <c r="AW285" i="6" s="1"/>
  <c r="X285" i="6"/>
  <c r="AX285" i="6" s="1"/>
  <c r="Y285" i="6"/>
  <c r="AY285" i="6" s="1"/>
  <c r="Z285" i="6"/>
  <c r="AZ285" i="6" s="1"/>
  <c r="T286" i="6"/>
  <c r="AT286" i="6" s="1"/>
  <c r="U286" i="6"/>
  <c r="AU286" i="6" s="1"/>
  <c r="V286" i="6"/>
  <c r="AV286" i="6" s="1"/>
  <c r="W286" i="6"/>
  <c r="AW286" i="6" s="1"/>
  <c r="X286" i="6"/>
  <c r="AX286" i="6" s="1"/>
  <c r="Y286" i="6"/>
  <c r="AY286" i="6" s="1"/>
  <c r="Z286" i="6"/>
  <c r="AZ286" i="6" s="1"/>
  <c r="T287" i="6"/>
  <c r="AT287" i="6" s="1"/>
  <c r="U287" i="6"/>
  <c r="AU287" i="6" s="1"/>
  <c r="V287" i="6"/>
  <c r="AV287" i="6" s="1"/>
  <c r="W287" i="6"/>
  <c r="AW287" i="6" s="1"/>
  <c r="X287" i="6"/>
  <c r="AX287" i="6" s="1"/>
  <c r="Y287" i="6"/>
  <c r="AY287" i="6" s="1"/>
  <c r="Z287" i="6"/>
  <c r="AZ287" i="6" s="1"/>
  <c r="T288" i="6"/>
  <c r="AT288" i="6" s="1"/>
  <c r="U288" i="6"/>
  <c r="AU288" i="6" s="1"/>
  <c r="V288" i="6"/>
  <c r="AV288" i="6" s="1"/>
  <c r="W288" i="6"/>
  <c r="AW288" i="6" s="1"/>
  <c r="X288" i="6"/>
  <c r="AX288" i="6" s="1"/>
  <c r="Y288" i="6"/>
  <c r="AY288" i="6" s="1"/>
  <c r="Z288" i="6"/>
  <c r="AZ288" i="6" s="1"/>
  <c r="T289" i="6"/>
  <c r="AT289" i="6" s="1"/>
  <c r="U289" i="6"/>
  <c r="AU289" i="6" s="1"/>
  <c r="V289" i="6"/>
  <c r="AV289" i="6" s="1"/>
  <c r="W289" i="6"/>
  <c r="AW289" i="6" s="1"/>
  <c r="X289" i="6"/>
  <c r="AX289" i="6" s="1"/>
  <c r="Y289" i="6"/>
  <c r="AY289" i="6" s="1"/>
  <c r="Z289" i="6"/>
  <c r="AZ289" i="6" s="1"/>
  <c r="T290" i="6"/>
  <c r="AT290" i="6" s="1"/>
  <c r="U290" i="6"/>
  <c r="AU290" i="6" s="1"/>
  <c r="V290" i="6"/>
  <c r="AV290" i="6" s="1"/>
  <c r="W290" i="6"/>
  <c r="AW290" i="6" s="1"/>
  <c r="X290" i="6"/>
  <c r="AX290" i="6" s="1"/>
  <c r="Y290" i="6"/>
  <c r="AY290" i="6" s="1"/>
  <c r="Z290" i="6"/>
  <c r="AZ290" i="6" s="1"/>
  <c r="T291" i="6"/>
  <c r="AT291" i="6" s="1"/>
  <c r="U291" i="6"/>
  <c r="AU291" i="6" s="1"/>
  <c r="V291" i="6"/>
  <c r="AV291" i="6" s="1"/>
  <c r="W291" i="6"/>
  <c r="AW291" i="6" s="1"/>
  <c r="X291" i="6"/>
  <c r="AX291" i="6" s="1"/>
  <c r="Y291" i="6"/>
  <c r="AY291" i="6" s="1"/>
  <c r="Z291" i="6"/>
  <c r="AZ291" i="6" s="1"/>
  <c r="T292" i="6"/>
  <c r="AT292" i="6" s="1"/>
  <c r="U292" i="6"/>
  <c r="AU292" i="6" s="1"/>
  <c r="V292" i="6"/>
  <c r="AV292" i="6" s="1"/>
  <c r="W292" i="6"/>
  <c r="AW292" i="6" s="1"/>
  <c r="X292" i="6"/>
  <c r="AX292" i="6" s="1"/>
  <c r="Y292" i="6"/>
  <c r="AY292" i="6" s="1"/>
  <c r="Z292" i="6"/>
  <c r="AZ292" i="6" s="1"/>
  <c r="T293" i="6"/>
  <c r="AT293" i="6" s="1"/>
  <c r="U293" i="6"/>
  <c r="AU293" i="6" s="1"/>
  <c r="V293" i="6"/>
  <c r="AV293" i="6" s="1"/>
  <c r="W293" i="6"/>
  <c r="AW293" i="6" s="1"/>
  <c r="X293" i="6"/>
  <c r="AX293" i="6" s="1"/>
  <c r="Y293" i="6"/>
  <c r="AY293" i="6" s="1"/>
  <c r="Z293" i="6"/>
  <c r="AZ293" i="6" s="1"/>
  <c r="T294" i="6"/>
  <c r="AT294" i="6" s="1"/>
  <c r="U294" i="6"/>
  <c r="AU294" i="6" s="1"/>
  <c r="V294" i="6"/>
  <c r="AV294" i="6" s="1"/>
  <c r="W294" i="6"/>
  <c r="AW294" i="6" s="1"/>
  <c r="X294" i="6"/>
  <c r="AX294" i="6" s="1"/>
  <c r="Y294" i="6"/>
  <c r="AY294" i="6" s="1"/>
  <c r="Z294" i="6"/>
  <c r="AZ294" i="6" s="1"/>
  <c r="T295" i="6"/>
  <c r="AT295" i="6" s="1"/>
  <c r="U295" i="6"/>
  <c r="AU295" i="6" s="1"/>
  <c r="V295" i="6"/>
  <c r="AV295" i="6" s="1"/>
  <c r="W295" i="6"/>
  <c r="AW295" i="6" s="1"/>
  <c r="X295" i="6"/>
  <c r="AX295" i="6" s="1"/>
  <c r="Y295" i="6"/>
  <c r="AY295" i="6" s="1"/>
  <c r="Z295" i="6"/>
  <c r="AZ295" i="6" s="1"/>
  <c r="T296" i="6"/>
  <c r="AT296" i="6" s="1"/>
  <c r="U296" i="6"/>
  <c r="AU296" i="6" s="1"/>
  <c r="V296" i="6"/>
  <c r="AV296" i="6" s="1"/>
  <c r="W296" i="6"/>
  <c r="AW296" i="6" s="1"/>
  <c r="X296" i="6"/>
  <c r="AX296" i="6" s="1"/>
  <c r="Y296" i="6"/>
  <c r="AY296" i="6" s="1"/>
  <c r="Z296" i="6"/>
  <c r="AZ296" i="6" s="1"/>
  <c r="T297" i="6"/>
  <c r="AT297" i="6" s="1"/>
  <c r="U297" i="6"/>
  <c r="AU297" i="6" s="1"/>
  <c r="V297" i="6"/>
  <c r="AV297" i="6" s="1"/>
  <c r="W297" i="6"/>
  <c r="AW297" i="6" s="1"/>
  <c r="X297" i="6"/>
  <c r="AX297" i="6" s="1"/>
  <c r="Y297" i="6"/>
  <c r="AY297" i="6" s="1"/>
  <c r="Z297" i="6"/>
  <c r="AZ297" i="6" s="1"/>
  <c r="T298" i="6"/>
  <c r="AT298" i="6" s="1"/>
  <c r="U298" i="6"/>
  <c r="AU298" i="6" s="1"/>
  <c r="V298" i="6"/>
  <c r="AV298" i="6" s="1"/>
  <c r="W298" i="6"/>
  <c r="AW298" i="6" s="1"/>
  <c r="X298" i="6"/>
  <c r="AX298" i="6" s="1"/>
  <c r="Y298" i="6"/>
  <c r="AY298" i="6" s="1"/>
  <c r="Z298" i="6"/>
  <c r="AZ298" i="6" s="1"/>
  <c r="T299" i="6"/>
  <c r="AT299" i="6" s="1"/>
  <c r="U299" i="6"/>
  <c r="AU299" i="6" s="1"/>
  <c r="V299" i="6"/>
  <c r="AV299" i="6" s="1"/>
  <c r="W299" i="6"/>
  <c r="AW299" i="6" s="1"/>
  <c r="X299" i="6"/>
  <c r="AX299" i="6" s="1"/>
  <c r="Y299" i="6"/>
  <c r="AY299" i="6" s="1"/>
  <c r="Z299" i="6"/>
  <c r="AZ299" i="6" s="1"/>
  <c r="T300" i="6"/>
  <c r="AT300" i="6" s="1"/>
  <c r="U300" i="6"/>
  <c r="AU300" i="6" s="1"/>
  <c r="V300" i="6"/>
  <c r="AV300" i="6" s="1"/>
  <c r="W300" i="6"/>
  <c r="AW300" i="6" s="1"/>
  <c r="X300" i="6"/>
  <c r="AX300" i="6" s="1"/>
  <c r="Y300" i="6"/>
  <c r="AY300" i="6" s="1"/>
  <c r="Z300" i="6"/>
  <c r="AZ300" i="6" s="1"/>
  <c r="T301" i="6"/>
  <c r="AT301" i="6" s="1"/>
  <c r="U301" i="6"/>
  <c r="AU301" i="6" s="1"/>
  <c r="V301" i="6"/>
  <c r="AV301" i="6" s="1"/>
  <c r="W301" i="6"/>
  <c r="AW301" i="6" s="1"/>
  <c r="X301" i="6"/>
  <c r="AX301" i="6" s="1"/>
  <c r="Y301" i="6"/>
  <c r="AY301" i="6" s="1"/>
  <c r="Z301" i="6"/>
  <c r="AZ301" i="6" s="1"/>
  <c r="T302" i="6"/>
  <c r="AT302" i="6" s="1"/>
  <c r="U302" i="6"/>
  <c r="AU302" i="6" s="1"/>
  <c r="V302" i="6"/>
  <c r="AV302" i="6" s="1"/>
  <c r="W302" i="6"/>
  <c r="AW302" i="6" s="1"/>
  <c r="X302" i="6"/>
  <c r="AX302" i="6" s="1"/>
  <c r="Y302" i="6"/>
  <c r="AY302" i="6" s="1"/>
  <c r="Z302" i="6"/>
  <c r="AZ302" i="6" s="1"/>
  <c r="T303" i="6"/>
  <c r="AT303" i="6" s="1"/>
  <c r="U303" i="6"/>
  <c r="AU303" i="6" s="1"/>
  <c r="V303" i="6"/>
  <c r="AV303" i="6" s="1"/>
  <c r="W303" i="6"/>
  <c r="AW303" i="6" s="1"/>
  <c r="X303" i="6"/>
  <c r="AX303" i="6" s="1"/>
  <c r="Y303" i="6"/>
  <c r="AY303" i="6" s="1"/>
  <c r="Z303" i="6"/>
  <c r="AZ303" i="6" s="1"/>
  <c r="T304" i="6"/>
  <c r="AT304" i="6" s="1"/>
  <c r="U304" i="6"/>
  <c r="AU304" i="6" s="1"/>
  <c r="V304" i="6"/>
  <c r="AV304" i="6" s="1"/>
  <c r="W304" i="6"/>
  <c r="AW304" i="6" s="1"/>
  <c r="X304" i="6"/>
  <c r="AX304" i="6" s="1"/>
  <c r="Y304" i="6"/>
  <c r="AY304" i="6" s="1"/>
  <c r="Z304" i="6"/>
  <c r="AZ304" i="6" s="1"/>
  <c r="T305" i="6"/>
  <c r="AT305" i="6" s="1"/>
  <c r="U305" i="6"/>
  <c r="AU305" i="6" s="1"/>
  <c r="V305" i="6"/>
  <c r="AV305" i="6" s="1"/>
  <c r="W305" i="6"/>
  <c r="AW305" i="6" s="1"/>
  <c r="X305" i="6"/>
  <c r="AX305" i="6" s="1"/>
  <c r="Y305" i="6"/>
  <c r="AY305" i="6" s="1"/>
  <c r="Z305" i="6"/>
  <c r="AZ305" i="6" s="1"/>
  <c r="T306" i="6"/>
  <c r="AT306" i="6" s="1"/>
  <c r="U306" i="6"/>
  <c r="AU306" i="6" s="1"/>
  <c r="V306" i="6"/>
  <c r="AV306" i="6" s="1"/>
  <c r="W306" i="6"/>
  <c r="AW306" i="6" s="1"/>
  <c r="X306" i="6"/>
  <c r="AX306" i="6" s="1"/>
  <c r="Y306" i="6"/>
  <c r="AY306" i="6" s="1"/>
  <c r="Z306" i="6"/>
  <c r="AZ306" i="6" s="1"/>
  <c r="T307" i="6"/>
  <c r="AT307" i="6" s="1"/>
  <c r="U307" i="6"/>
  <c r="AU307" i="6" s="1"/>
  <c r="V307" i="6"/>
  <c r="AV307" i="6" s="1"/>
  <c r="W307" i="6"/>
  <c r="AW307" i="6" s="1"/>
  <c r="X307" i="6"/>
  <c r="AX307" i="6" s="1"/>
  <c r="Y307" i="6"/>
  <c r="AY307" i="6" s="1"/>
  <c r="Z307" i="6"/>
  <c r="AZ307" i="6" s="1"/>
  <c r="T308" i="6"/>
  <c r="AT308" i="6" s="1"/>
  <c r="U308" i="6"/>
  <c r="AU308" i="6" s="1"/>
  <c r="V308" i="6"/>
  <c r="AV308" i="6" s="1"/>
  <c r="W308" i="6"/>
  <c r="AW308" i="6" s="1"/>
  <c r="X308" i="6"/>
  <c r="AX308" i="6" s="1"/>
  <c r="Y308" i="6"/>
  <c r="AY308" i="6" s="1"/>
  <c r="Z308" i="6"/>
  <c r="AZ308" i="6" s="1"/>
  <c r="T309" i="6"/>
  <c r="AT309" i="6" s="1"/>
  <c r="U309" i="6"/>
  <c r="AU309" i="6" s="1"/>
  <c r="V309" i="6"/>
  <c r="AV309" i="6" s="1"/>
  <c r="W309" i="6"/>
  <c r="AW309" i="6" s="1"/>
  <c r="X309" i="6"/>
  <c r="AX309" i="6" s="1"/>
  <c r="Y309" i="6"/>
  <c r="AY309" i="6" s="1"/>
  <c r="Z309" i="6"/>
  <c r="AZ309" i="6" s="1"/>
  <c r="T310" i="6"/>
  <c r="AT310" i="6" s="1"/>
  <c r="U310" i="6"/>
  <c r="AU310" i="6" s="1"/>
  <c r="V310" i="6"/>
  <c r="AV310" i="6" s="1"/>
  <c r="W310" i="6"/>
  <c r="AW310" i="6" s="1"/>
  <c r="X310" i="6"/>
  <c r="AX310" i="6" s="1"/>
  <c r="Y310" i="6"/>
  <c r="AY310" i="6" s="1"/>
  <c r="Z310" i="6"/>
  <c r="AZ310" i="6" s="1"/>
  <c r="T311" i="6"/>
  <c r="AT311" i="6" s="1"/>
  <c r="U311" i="6"/>
  <c r="AU311" i="6" s="1"/>
  <c r="V311" i="6"/>
  <c r="AV311" i="6" s="1"/>
  <c r="W311" i="6"/>
  <c r="AW311" i="6" s="1"/>
  <c r="X311" i="6"/>
  <c r="AX311" i="6" s="1"/>
  <c r="Y311" i="6"/>
  <c r="AY311" i="6" s="1"/>
  <c r="Z311" i="6"/>
  <c r="AZ311" i="6" s="1"/>
  <c r="T312" i="6"/>
  <c r="AT312" i="6" s="1"/>
  <c r="U312" i="6"/>
  <c r="AU312" i="6" s="1"/>
  <c r="V312" i="6"/>
  <c r="AV312" i="6" s="1"/>
  <c r="W312" i="6"/>
  <c r="AW312" i="6" s="1"/>
  <c r="X312" i="6"/>
  <c r="AX312" i="6" s="1"/>
  <c r="Y312" i="6"/>
  <c r="AY312" i="6" s="1"/>
  <c r="Z312" i="6"/>
  <c r="AZ312" i="6" s="1"/>
  <c r="T313" i="6"/>
  <c r="AT313" i="6" s="1"/>
  <c r="U313" i="6"/>
  <c r="AU313" i="6" s="1"/>
  <c r="V313" i="6"/>
  <c r="AV313" i="6" s="1"/>
  <c r="W313" i="6"/>
  <c r="AW313" i="6" s="1"/>
  <c r="X313" i="6"/>
  <c r="AX313" i="6" s="1"/>
  <c r="Y313" i="6"/>
  <c r="AY313" i="6" s="1"/>
  <c r="Z313" i="6"/>
  <c r="AZ313" i="6" s="1"/>
  <c r="T314" i="6"/>
  <c r="AT314" i="6" s="1"/>
  <c r="U314" i="6"/>
  <c r="AU314" i="6" s="1"/>
  <c r="V314" i="6"/>
  <c r="AV314" i="6" s="1"/>
  <c r="W314" i="6"/>
  <c r="AW314" i="6" s="1"/>
  <c r="X314" i="6"/>
  <c r="AX314" i="6" s="1"/>
  <c r="Y314" i="6"/>
  <c r="AY314" i="6" s="1"/>
  <c r="Z314" i="6"/>
  <c r="AZ314" i="6" s="1"/>
  <c r="T315" i="6"/>
  <c r="AT315" i="6" s="1"/>
  <c r="U315" i="6"/>
  <c r="AU315" i="6" s="1"/>
  <c r="V315" i="6"/>
  <c r="AV315" i="6" s="1"/>
  <c r="W315" i="6"/>
  <c r="AW315" i="6" s="1"/>
  <c r="X315" i="6"/>
  <c r="AX315" i="6" s="1"/>
  <c r="Y315" i="6"/>
  <c r="AY315" i="6" s="1"/>
  <c r="Z315" i="6"/>
  <c r="AZ315" i="6" s="1"/>
  <c r="T316" i="6"/>
  <c r="AT316" i="6" s="1"/>
  <c r="U316" i="6"/>
  <c r="AU316" i="6" s="1"/>
  <c r="V316" i="6"/>
  <c r="AV316" i="6" s="1"/>
  <c r="W316" i="6"/>
  <c r="AW316" i="6" s="1"/>
  <c r="X316" i="6"/>
  <c r="AX316" i="6" s="1"/>
  <c r="Y316" i="6"/>
  <c r="AY316" i="6" s="1"/>
  <c r="Z316" i="6"/>
  <c r="AZ316" i="6" s="1"/>
  <c r="T317" i="6"/>
  <c r="AT317" i="6" s="1"/>
  <c r="U317" i="6"/>
  <c r="AU317" i="6" s="1"/>
  <c r="V317" i="6"/>
  <c r="AV317" i="6" s="1"/>
  <c r="W317" i="6"/>
  <c r="AW317" i="6" s="1"/>
  <c r="X317" i="6"/>
  <c r="AX317" i="6" s="1"/>
  <c r="Y317" i="6"/>
  <c r="AY317" i="6" s="1"/>
  <c r="Z317" i="6"/>
  <c r="AZ317" i="6" s="1"/>
  <c r="T318" i="6"/>
  <c r="AT318" i="6" s="1"/>
  <c r="U318" i="6"/>
  <c r="AU318" i="6" s="1"/>
  <c r="V318" i="6"/>
  <c r="AV318" i="6" s="1"/>
  <c r="W318" i="6"/>
  <c r="AW318" i="6" s="1"/>
  <c r="X318" i="6"/>
  <c r="AX318" i="6" s="1"/>
  <c r="Y318" i="6"/>
  <c r="AY318" i="6" s="1"/>
  <c r="Z318" i="6"/>
  <c r="AZ318" i="6" s="1"/>
  <c r="T319" i="6"/>
  <c r="AT319" i="6" s="1"/>
  <c r="U319" i="6"/>
  <c r="AU319" i="6" s="1"/>
  <c r="V319" i="6"/>
  <c r="AV319" i="6" s="1"/>
  <c r="W319" i="6"/>
  <c r="AW319" i="6" s="1"/>
  <c r="X319" i="6"/>
  <c r="AX319" i="6" s="1"/>
  <c r="Y319" i="6"/>
  <c r="AY319" i="6" s="1"/>
  <c r="Z319" i="6"/>
  <c r="AZ319" i="6" s="1"/>
  <c r="T320" i="6"/>
  <c r="AT320" i="6" s="1"/>
  <c r="U320" i="6"/>
  <c r="AU320" i="6" s="1"/>
  <c r="V320" i="6"/>
  <c r="AV320" i="6" s="1"/>
  <c r="W320" i="6"/>
  <c r="AW320" i="6" s="1"/>
  <c r="X320" i="6"/>
  <c r="AX320" i="6" s="1"/>
  <c r="Y320" i="6"/>
  <c r="AY320" i="6" s="1"/>
  <c r="Z320" i="6"/>
  <c r="AZ320" i="6" s="1"/>
  <c r="T321" i="6"/>
  <c r="AT321" i="6" s="1"/>
  <c r="U321" i="6"/>
  <c r="AU321" i="6" s="1"/>
  <c r="V321" i="6"/>
  <c r="AV321" i="6" s="1"/>
  <c r="W321" i="6"/>
  <c r="AW321" i="6" s="1"/>
  <c r="X321" i="6"/>
  <c r="AX321" i="6" s="1"/>
  <c r="Y321" i="6"/>
  <c r="AY321" i="6" s="1"/>
  <c r="Z321" i="6"/>
  <c r="AZ321" i="6" s="1"/>
  <c r="T322" i="6"/>
  <c r="AT322" i="6" s="1"/>
  <c r="U322" i="6"/>
  <c r="AU322" i="6" s="1"/>
  <c r="V322" i="6"/>
  <c r="AV322" i="6" s="1"/>
  <c r="W322" i="6"/>
  <c r="AW322" i="6" s="1"/>
  <c r="X322" i="6"/>
  <c r="AX322" i="6" s="1"/>
  <c r="Y322" i="6"/>
  <c r="AY322" i="6" s="1"/>
  <c r="Z322" i="6"/>
  <c r="AZ322" i="6" s="1"/>
  <c r="T323" i="6"/>
  <c r="AT323" i="6" s="1"/>
  <c r="U323" i="6"/>
  <c r="AU323" i="6" s="1"/>
  <c r="V323" i="6"/>
  <c r="AV323" i="6" s="1"/>
  <c r="W323" i="6"/>
  <c r="AW323" i="6" s="1"/>
  <c r="X323" i="6"/>
  <c r="AX323" i="6" s="1"/>
  <c r="Y323" i="6"/>
  <c r="AY323" i="6" s="1"/>
  <c r="Z323" i="6"/>
  <c r="AZ323" i="6" s="1"/>
  <c r="T324" i="6"/>
  <c r="AT324" i="6" s="1"/>
  <c r="U324" i="6"/>
  <c r="AU324" i="6" s="1"/>
  <c r="V324" i="6"/>
  <c r="AV324" i="6" s="1"/>
  <c r="W324" i="6"/>
  <c r="AW324" i="6" s="1"/>
  <c r="X324" i="6"/>
  <c r="AX324" i="6" s="1"/>
  <c r="Y324" i="6"/>
  <c r="AY324" i="6" s="1"/>
  <c r="Z324" i="6"/>
  <c r="AZ324" i="6" s="1"/>
  <c r="T325" i="6"/>
  <c r="AT325" i="6" s="1"/>
  <c r="U325" i="6"/>
  <c r="AU325" i="6" s="1"/>
  <c r="V325" i="6"/>
  <c r="AV325" i="6" s="1"/>
  <c r="W325" i="6"/>
  <c r="AW325" i="6" s="1"/>
  <c r="X325" i="6"/>
  <c r="AX325" i="6" s="1"/>
  <c r="Y325" i="6"/>
  <c r="AY325" i="6" s="1"/>
  <c r="Z325" i="6"/>
  <c r="AZ325" i="6" s="1"/>
  <c r="T326" i="6"/>
  <c r="AT326" i="6" s="1"/>
  <c r="U326" i="6"/>
  <c r="AU326" i="6" s="1"/>
  <c r="V326" i="6"/>
  <c r="AV326" i="6" s="1"/>
  <c r="W326" i="6"/>
  <c r="AW326" i="6" s="1"/>
  <c r="X326" i="6"/>
  <c r="AX326" i="6" s="1"/>
  <c r="Y326" i="6"/>
  <c r="AY326" i="6" s="1"/>
  <c r="Z326" i="6"/>
  <c r="AZ326" i="6" s="1"/>
  <c r="T327" i="6"/>
  <c r="AT327" i="6" s="1"/>
  <c r="U327" i="6"/>
  <c r="AU327" i="6" s="1"/>
  <c r="V327" i="6"/>
  <c r="AV327" i="6" s="1"/>
  <c r="W327" i="6"/>
  <c r="AW327" i="6" s="1"/>
  <c r="X327" i="6"/>
  <c r="AX327" i="6" s="1"/>
  <c r="Y327" i="6"/>
  <c r="AY327" i="6" s="1"/>
  <c r="Z327" i="6"/>
  <c r="AZ327" i="6" s="1"/>
  <c r="T328" i="6"/>
  <c r="AT328" i="6" s="1"/>
  <c r="U328" i="6"/>
  <c r="AU328" i="6" s="1"/>
  <c r="V328" i="6"/>
  <c r="AV328" i="6" s="1"/>
  <c r="W328" i="6"/>
  <c r="AW328" i="6" s="1"/>
  <c r="X328" i="6"/>
  <c r="AX328" i="6" s="1"/>
  <c r="Y328" i="6"/>
  <c r="AY328" i="6" s="1"/>
  <c r="Z328" i="6"/>
  <c r="AZ328" i="6" s="1"/>
  <c r="T329" i="6"/>
  <c r="AT329" i="6" s="1"/>
  <c r="U329" i="6"/>
  <c r="AU329" i="6" s="1"/>
  <c r="V329" i="6"/>
  <c r="AV329" i="6" s="1"/>
  <c r="W329" i="6"/>
  <c r="AW329" i="6" s="1"/>
  <c r="X329" i="6"/>
  <c r="AX329" i="6" s="1"/>
  <c r="Y329" i="6"/>
  <c r="AY329" i="6" s="1"/>
  <c r="Z329" i="6"/>
  <c r="AZ329" i="6" s="1"/>
  <c r="T330" i="6"/>
  <c r="AT330" i="6" s="1"/>
  <c r="U330" i="6"/>
  <c r="AU330" i="6" s="1"/>
  <c r="V330" i="6"/>
  <c r="AV330" i="6" s="1"/>
  <c r="W330" i="6"/>
  <c r="AW330" i="6" s="1"/>
  <c r="X330" i="6"/>
  <c r="AX330" i="6" s="1"/>
  <c r="Y330" i="6"/>
  <c r="AY330" i="6" s="1"/>
  <c r="Z330" i="6"/>
  <c r="AZ330" i="6" s="1"/>
  <c r="T331" i="6"/>
  <c r="AT331" i="6" s="1"/>
  <c r="U331" i="6"/>
  <c r="AU331" i="6" s="1"/>
  <c r="V331" i="6"/>
  <c r="AV331" i="6" s="1"/>
  <c r="W331" i="6"/>
  <c r="AW331" i="6" s="1"/>
  <c r="X331" i="6"/>
  <c r="AX331" i="6" s="1"/>
  <c r="Y331" i="6"/>
  <c r="AY331" i="6" s="1"/>
  <c r="Z331" i="6"/>
  <c r="AZ331" i="6" s="1"/>
  <c r="T332" i="6"/>
  <c r="AT332" i="6" s="1"/>
  <c r="U332" i="6"/>
  <c r="AU332" i="6" s="1"/>
  <c r="V332" i="6"/>
  <c r="AV332" i="6" s="1"/>
  <c r="W332" i="6"/>
  <c r="AW332" i="6" s="1"/>
  <c r="X332" i="6"/>
  <c r="AX332" i="6" s="1"/>
  <c r="Y332" i="6"/>
  <c r="AY332" i="6" s="1"/>
  <c r="Z332" i="6"/>
  <c r="AZ332" i="6" s="1"/>
  <c r="T333" i="6"/>
  <c r="AT333" i="6" s="1"/>
  <c r="U333" i="6"/>
  <c r="AU333" i="6" s="1"/>
  <c r="V333" i="6"/>
  <c r="AV333" i="6" s="1"/>
  <c r="W333" i="6"/>
  <c r="AW333" i="6" s="1"/>
  <c r="X333" i="6"/>
  <c r="AX333" i="6" s="1"/>
  <c r="Y333" i="6"/>
  <c r="AY333" i="6" s="1"/>
  <c r="Z333" i="6"/>
  <c r="AZ333" i="6" s="1"/>
  <c r="T334" i="6"/>
  <c r="AT334" i="6" s="1"/>
  <c r="U334" i="6"/>
  <c r="AU334" i="6" s="1"/>
  <c r="V334" i="6"/>
  <c r="AV334" i="6" s="1"/>
  <c r="W334" i="6"/>
  <c r="AW334" i="6" s="1"/>
  <c r="X334" i="6"/>
  <c r="AX334" i="6" s="1"/>
  <c r="Y334" i="6"/>
  <c r="AY334" i="6" s="1"/>
  <c r="Z334" i="6"/>
  <c r="AZ334" i="6" s="1"/>
  <c r="T335" i="6"/>
  <c r="AT335" i="6" s="1"/>
  <c r="U335" i="6"/>
  <c r="AU335" i="6" s="1"/>
  <c r="V335" i="6"/>
  <c r="AV335" i="6" s="1"/>
  <c r="W335" i="6"/>
  <c r="AW335" i="6" s="1"/>
  <c r="X335" i="6"/>
  <c r="AX335" i="6" s="1"/>
  <c r="Y335" i="6"/>
  <c r="AY335" i="6" s="1"/>
  <c r="Z335" i="6"/>
  <c r="AZ335" i="6" s="1"/>
  <c r="T336" i="6"/>
  <c r="AT336" i="6" s="1"/>
  <c r="U336" i="6"/>
  <c r="AU336" i="6" s="1"/>
  <c r="V336" i="6"/>
  <c r="AV336" i="6" s="1"/>
  <c r="W336" i="6"/>
  <c r="AW336" i="6" s="1"/>
  <c r="X336" i="6"/>
  <c r="AX336" i="6" s="1"/>
  <c r="Y336" i="6"/>
  <c r="AY336" i="6" s="1"/>
  <c r="Z336" i="6"/>
  <c r="AZ336" i="6" s="1"/>
  <c r="T337" i="6"/>
  <c r="AT337" i="6" s="1"/>
  <c r="U337" i="6"/>
  <c r="AU337" i="6" s="1"/>
  <c r="V337" i="6"/>
  <c r="AV337" i="6" s="1"/>
  <c r="W337" i="6"/>
  <c r="AW337" i="6" s="1"/>
  <c r="X337" i="6"/>
  <c r="AX337" i="6" s="1"/>
  <c r="Y337" i="6"/>
  <c r="AY337" i="6" s="1"/>
  <c r="Z337" i="6"/>
  <c r="AZ337" i="6" s="1"/>
  <c r="T338" i="6"/>
  <c r="AT338" i="6" s="1"/>
  <c r="U338" i="6"/>
  <c r="AU338" i="6" s="1"/>
  <c r="V338" i="6"/>
  <c r="AV338" i="6" s="1"/>
  <c r="W338" i="6"/>
  <c r="AW338" i="6" s="1"/>
  <c r="X338" i="6"/>
  <c r="AX338" i="6" s="1"/>
  <c r="Y338" i="6"/>
  <c r="AY338" i="6" s="1"/>
  <c r="Z338" i="6"/>
  <c r="AZ338" i="6" s="1"/>
  <c r="T339" i="6"/>
  <c r="AT339" i="6" s="1"/>
  <c r="U339" i="6"/>
  <c r="AU339" i="6" s="1"/>
  <c r="V339" i="6"/>
  <c r="AV339" i="6" s="1"/>
  <c r="W339" i="6"/>
  <c r="AW339" i="6" s="1"/>
  <c r="X339" i="6"/>
  <c r="AX339" i="6" s="1"/>
  <c r="Y339" i="6"/>
  <c r="AY339" i="6" s="1"/>
  <c r="Z339" i="6"/>
  <c r="AZ339" i="6" s="1"/>
  <c r="T340" i="6"/>
  <c r="AT340" i="6" s="1"/>
  <c r="U340" i="6"/>
  <c r="AU340" i="6" s="1"/>
  <c r="V340" i="6"/>
  <c r="AV340" i="6" s="1"/>
  <c r="W340" i="6"/>
  <c r="AW340" i="6" s="1"/>
  <c r="X340" i="6"/>
  <c r="AX340" i="6" s="1"/>
  <c r="Y340" i="6"/>
  <c r="AY340" i="6" s="1"/>
  <c r="Z340" i="6"/>
  <c r="AZ340" i="6" s="1"/>
  <c r="T341" i="6"/>
  <c r="AT341" i="6" s="1"/>
  <c r="U341" i="6"/>
  <c r="AU341" i="6" s="1"/>
  <c r="V341" i="6"/>
  <c r="AV341" i="6" s="1"/>
  <c r="W341" i="6"/>
  <c r="AW341" i="6" s="1"/>
  <c r="X341" i="6"/>
  <c r="AX341" i="6" s="1"/>
  <c r="Y341" i="6"/>
  <c r="AY341" i="6" s="1"/>
  <c r="Z341" i="6"/>
  <c r="AZ341" i="6" s="1"/>
  <c r="T342" i="6"/>
  <c r="AT342" i="6" s="1"/>
  <c r="U342" i="6"/>
  <c r="AU342" i="6" s="1"/>
  <c r="V342" i="6"/>
  <c r="AV342" i="6" s="1"/>
  <c r="W342" i="6"/>
  <c r="AW342" i="6" s="1"/>
  <c r="X342" i="6"/>
  <c r="AX342" i="6" s="1"/>
  <c r="Y342" i="6"/>
  <c r="AY342" i="6" s="1"/>
  <c r="Z342" i="6"/>
  <c r="AZ342" i="6" s="1"/>
  <c r="T343" i="6"/>
  <c r="AT343" i="6" s="1"/>
  <c r="U343" i="6"/>
  <c r="AU343" i="6" s="1"/>
  <c r="V343" i="6"/>
  <c r="AV343" i="6" s="1"/>
  <c r="W343" i="6"/>
  <c r="AW343" i="6" s="1"/>
  <c r="X343" i="6"/>
  <c r="AX343" i="6" s="1"/>
  <c r="Y343" i="6"/>
  <c r="AY343" i="6" s="1"/>
  <c r="Z343" i="6"/>
  <c r="AZ343" i="6" s="1"/>
  <c r="T344" i="6"/>
  <c r="AT344" i="6" s="1"/>
  <c r="U344" i="6"/>
  <c r="AU344" i="6" s="1"/>
  <c r="V344" i="6"/>
  <c r="AV344" i="6" s="1"/>
  <c r="W344" i="6"/>
  <c r="AW344" i="6" s="1"/>
  <c r="X344" i="6"/>
  <c r="AX344" i="6" s="1"/>
  <c r="Y344" i="6"/>
  <c r="AY344" i="6" s="1"/>
  <c r="Z344" i="6"/>
  <c r="AZ344" i="6" s="1"/>
  <c r="T345" i="6"/>
  <c r="AT345" i="6" s="1"/>
  <c r="U345" i="6"/>
  <c r="AU345" i="6" s="1"/>
  <c r="V345" i="6"/>
  <c r="AV345" i="6" s="1"/>
  <c r="W345" i="6"/>
  <c r="AW345" i="6" s="1"/>
  <c r="X345" i="6"/>
  <c r="AX345" i="6" s="1"/>
  <c r="Y345" i="6"/>
  <c r="AY345" i="6" s="1"/>
  <c r="Z345" i="6"/>
  <c r="AZ345" i="6" s="1"/>
  <c r="T346" i="6"/>
  <c r="AT346" i="6" s="1"/>
  <c r="U346" i="6"/>
  <c r="AU346" i="6" s="1"/>
  <c r="V346" i="6"/>
  <c r="AV346" i="6" s="1"/>
  <c r="W346" i="6"/>
  <c r="AW346" i="6" s="1"/>
  <c r="X346" i="6"/>
  <c r="AX346" i="6" s="1"/>
  <c r="Y346" i="6"/>
  <c r="AY346" i="6" s="1"/>
  <c r="Z346" i="6"/>
  <c r="AZ346" i="6" s="1"/>
  <c r="T347" i="6"/>
  <c r="AT347" i="6" s="1"/>
  <c r="U347" i="6"/>
  <c r="AU347" i="6" s="1"/>
  <c r="V347" i="6"/>
  <c r="AV347" i="6" s="1"/>
  <c r="W347" i="6"/>
  <c r="AW347" i="6" s="1"/>
  <c r="X347" i="6"/>
  <c r="AX347" i="6" s="1"/>
  <c r="Y347" i="6"/>
  <c r="AY347" i="6" s="1"/>
  <c r="Z347" i="6"/>
  <c r="AZ347" i="6" s="1"/>
  <c r="T348" i="6"/>
  <c r="AT348" i="6" s="1"/>
  <c r="U348" i="6"/>
  <c r="AU348" i="6" s="1"/>
  <c r="V348" i="6"/>
  <c r="AV348" i="6" s="1"/>
  <c r="W348" i="6"/>
  <c r="AW348" i="6" s="1"/>
  <c r="X348" i="6"/>
  <c r="AX348" i="6" s="1"/>
  <c r="Y348" i="6"/>
  <c r="AY348" i="6" s="1"/>
  <c r="Z348" i="6"/>
  <c r="AZ348" i="6" s="1"/>
  <c r="T349" i="6"/>
  <c r="AT349" i="6" s="1"/>
  <c r="U349" i="6"/>
  <c r="AU349" i="6" s="1"/>
  <c r="V349" i="6"/>
  <c r="AV349" i="6" s="1"/>
  <c r="W349" i="6"/>
  <c r="AW349" i="6" s="1"/>
  <c r="X349" i="6"/>
  <c r="AX349" i="6" s="1"/>
  <c r="Y349" i="6"/>
  <c r="AY349" i="6" s="1"/>
  <c r="Z349" i="6"/>
  <c r="AZ349" i="6" s="1"/>
  <c r="T350" i="6"/>
  <c r="AT350" i="6" s="1"/>
  <c r="U350" i="6"/>
  <c r="AU350" i="6" s="1"/>
  <c r="V350" i="6"/>
  <c r="AV350" i="6" s="1"/>
  <c r="W350" i="6"/>
  <c r="AW350" i="6" s="1"/>
  <c r="X350" i="6"/>
  <c r="AX350" i="6" s="1"/>
  <c r="Y350" i="6"/>
  <c r="AY350" i="6" s="1"/>
  <c r="Z350" i="6"/>
  <c r="AZ350" i="6" s="1"/>
  <c r="T351" i="6"/>
  <c r="AT351" i="6" s="1"/>
  <c r="U351" i="6"/>
  <c r="AU351" i="6" s="1"/>
  <c r="V351" i="6"/>
  <c r="AV351" i="6" s="1"/>
  <c r="W351" i="6"/>
  <c r="AW351" i="6" s="1"/>
  <c r="X351" i="6"/>
  <c r="AX351" i="6" s="1"/>
  <c r="Y351" i="6"/>
  <c r="AY351" i="6" s="1"/>
  <c r="Z351" i="6"/>
  <c r="AZ351" i="6" s="1"/>
  <c r="T352" i="6"/>
  <c r="AT352" i="6" s="1"/>
  <c r="U352" i="6"/>
  <c r="AU352" i="6" s="1"/>
  <c r="V352" i="6"/>
  <c r="AV352" i="6" s="1"/>
  <c r="W352" i="6"/>
  <c r="AW352" i="6" s="1"/>
  <c r="X352" i="6"/>
  <c r="AX352" i="6" s="1"/>
  <c r="Y352" i="6"/>
  <c r="AY352" i="6" s="1"/>
  <c r="Z352" i="6"/>
  <c r="AZ352" i="6" s="1"/>
  <c r="T353" i="6"/>
  <c r="AT353" i="6" s="1"/>
  <c r="U353" i="6"/>
  <c r="AU353" i="6" s="1"/>
  <c r="V353" i="6"/>
  <c r="AV353" i="6" s="1"/>
  <c r="W353" i="6"/>
  <c r="AW353" i="6" s="1"/>
  <c r="X353" i="6"/>
  <c r="AX353" i="6" s="1"/>
  <c r="Y353" i="6"/>
  <c r="AY353" i="6" s="1"/>
  <c r="Z353" i="6"/>
  <c r="AZ353" i="6" s="1"/>
  <c r="T354" i="6"/>
  <c r="AT354" i="6" s="1"/>
  <c r="U354" i="6"/>
  <c r="AU354" i="6" s="1"/>
  <c r="V354" i="6"/>
  <c r="AV354" i="6" s="1"/>
  <c r="W354" i="6"/>
  <c r="AW354" i="6" s="1"/>
  <c r="X354" i="6"/>
  <c r="AX354" i="6" s="1"/>
  <c r="Y354" i="6"/>
  <c r="AY354" i="6" s="1"/>
  <c r="Z354" i="6"/>
  <c r="AZ354" i="6" s="1"/>
  <c r="T355" i="6"/>
  <c r="AT355" i="6" s="1"/>
  <c r="U355" i="6"/>
  <c r="AU355" i="6" s="1"/>
  <c r="V355" i="6"/>
  <c r="AV355" i="6" s="1"/>
  <c r="W355" i="6"/>
  <c r="AW355" i="6" s="1"/>
  <c r="X355" i="6"/>
  <c r="AX355" i="6" s="1"/>
  <c r="Y355" i="6"/>
  <c r="AY355" i="6" s="1"/>
  <c r="Z355" i="6"/>
  <c r="AZ355" i="6" s="1"/>
  <c r="T356" i="6"/>
  <c r="AT356" i="6" s="1"/>
  <c r="U356" i="6"/>
  <c r="AU356" i="6" s="1"/>
  <c r="V356" i="6"/>
  <c r="AV356" i="6" s="1"/>
  <c r="W356" i="6"/>
  <c r="AW356" i="6" s="1"/>
  <c r="X356" i="6"/>
  <c r="AX356" i="6" s="1"/>
  <c r="Y356" i="6"/>
  <c r="AY356" i="6" s="1"/>
  <c r="Z356" i="6"/>
  <c r="AZ356" i="6" s="1"/>
  <c r="T357" i="6"/>
  <c r="AT357" i="6" s="1"/>
  <c r="U357" i="6"/>
  <c r="AU357" i="6" s="1"/>
  <c r="V357" i="6"/>
  <c r="AV357" i="6" s="1"/>
  <c r="W357" i="6"/>
  <c r="AW357" i="6" s="1"/>
  <c r="X357" i="6"/>
  <c r="AX357" i="6" s="1"/>
  <c r="Y357" i="6"/>
  <c r="AY357" i="6" s="1"/>
  <c r="Z357" i="6"/>
  <c r="AZ357" i="6" s="1"/>
  <c r="T358" i="6"/>
  <c r="AT358" i="6" s="1"/>
  <c r="U358" i="6"/>
  <c r="AU358" i="6" s="1"/>
  <c r="V358" i="6"/>
  <c r="AV358" i="6" s="1"/>
  <c r="W358" i="6"/>
  <c r="AW358" i="6" s="1"/>
  <c r="X358" i="6"/>
  <c r="AX358" i="6" s="1"/>
  <c r="Y358" i="6"/>
  <c r="AY358" i="6" s="1"/>
  <c r="Z358" i="6"/>
  <c r="AZ358" i="6" s="1"/>
  <c r="T359" i="6"/>
  <c r="AT359" i="6" s="1"/>
  <c r="U359" i="6"/>
  <c r="AU359" i="6" s="1"/>
  <c r="V359" i="6"/>
  <c r="AV359" i="6" s="1"/>
  <c r="W359" i="6"/>
  <c r="AW359" i="6" s="1"/>
  <c r="X359" i="6"/>
  <c r="AX359" i="6" s="1"/>
  <c r="Y359" i="6"/>
  <c r="AY359" i="6" s="1"/>
  <c r="Z359" i="6"/>
  <c r="AZ359" i="6" s="1"/>
  <c r="T360" i="6"/>
  <c r="AT360" i="6" s="1"/>
  <c r="U360" i="6"/>
  <c r="AU360" i="6" s="1"/>
  <c r="V360" i="6"/>
  <c r="AV360" i="6" s="1"/>
  <c r="W360" i="6"/>
  <c r="AW360" i="6" s="1"/>
  <c r="X360" i="6"/>
  <c r="AX360" i="6" s="1"/>
  <c r="Y360" i="6"/>
  <c r="AY360" i="6" s="1"/>
  <c r="Z360" i="6"/>
  <c r="AZ360" i="6" s="1"/>
  <c r="T361" i="6"/>
  <c r="AT361" i="6" s="1"/>
  <c r="U361" i="6"/>
  <c r="AU361" i="6" s="1"/>
  <c r="V361" i="6"/>
  <c r="AV361" i="6" s="1"/>
  <c r="W361" i="6"/>
  <c r="AW361" i="6" s="1"/>
  <c r="X361" i="6"/>
  <c r="AX361" i="6" s="1"/>
  <c r="Y361" i="6"/>
  <c r="AY361" i="6" s="1"/>
  <c r="Z361" i="6"/>
  <c r="AZ361" i="6" s="1"/>
  <c r="T362" i="6"/>
  <c r="AT362" i="6" s="1"/>
  <c r="U362" i="6"/>
  <c r="AU362" i="6" s="1"/>
  <c r="V362" i="6"/>
  <c r="AV362" i="6" s="1"/>
  <c r="W362" i="6"/>
  <c r="AW362" i="6" s="1"/>
  <c r="X362" i="6"/>
  <c r="AX362" i="6" s="1"/>
  <c r="Y362" i="6"/>
  <c r="AY362" i="6" s="1"/>
  <c r="Z362" i="6"/>
  <c r="AZ362" i="6" s="1"/>
  <c r="T363" i="6"/>
  <c r="AT363" i="6" s="1"/>
  <c r="U363" i="6"/>
  <c r="AU363" i="6" s="1"/>
  <c r="V363" i="6"/>
  <c r="AV363" i="6" s="1"/>
  <c r="W363" i="6"/>
  <c r="AW363" i="6" s="1"/>
  <c r="X363" i="6"/>
  <c r="AX363" i="6" s="1"/>
  <c r="Y363" i="6"/>
  <c r="AY363" i="6" s="1"/>
  <c r="Z363" i="6"/>
  <c r="AZ363" i="6" s="1"/>
  <c r="T364" i="6"/>
  <c r="AT364" i="6" s="1"/>
  <c r="U364" i="6"/>
  <c r="AU364" i="6" s="1"/>
  <c r="V364" i="6"/>
  <c r="AV364" i="6" s="1"/>
  <c r="W364" i="6"/>
  <c r="AW364" i="6" s="1"/>
  <c r="X364" i="6"/>
  <c r="AX364" i="6" s="1"/>
  <c r="Y364" i="6"/>
  <c r="AY364" i="6" s="1"/>
  <c r="Z364" i="6"/>
  <c r="AZ364" i="6" s="1"/>
  <c r="T365" i="6"/>
  <c r="AT365" i="6" s="1"/>
  <c r="U365" i="6"/>
  <c r="AU365" i="6" s="1"/>
  <c r="V365" i="6"/>
  <c r="AV365" i="6" s="1"/>
  <c r="W365" i="6"/>
  <c r="AW365" i="6" s="1"/>
  <c r="X365" i="6"/>
  <c r="AX365" i="6" s="1"/>
  <c r="Y365" i="6"/>
  <c r="AY365" i="6" s="1"/>
  <c r="Z365" i="6"/>
  <c r="AZ365" i="6" s="1"/>
  <c r="T366" i="6"/>
  <c r="AT366" i="6" s="1"/>
  <c r="U366" i="6"/>
  <c r="AU366" i="6" s="1"/>
  <c r="V366" i="6"/>
  <c r="AV366" i="6" s="1"/>
  <c r="W366" i="6"/>
  <c r="AW366" i="6" s="1"/>
  <c r="X366" i="6"/>
  <c r="AX366" i="6" s="1"/>
  <c r="Y366" i="6"/>
  <c r="AY366" i="6" s="1"/>
  <c r="Z366" i="6"/>
  <c r="AZ366" i="6" s="1"/>
  <c r="T367" i="6"/>
  <c r="AT367" i="6" s="1"/>
  <c r="U367" i="6"/>
  <c r="AU367" i="6" s="1"/>
  <c r="V367" i="6"/>
  <c r="AV367" i="6" s="1"/>
  <c r="W367" i="6"/>
  <c r="AW367" i="6" s="1"/>
  <c r="X367" i="6"/>
  <c r="AX367" i="6" s="1"/>
  <c r="Y367" i="6"/>
  <c r="AY367" i="6" s="1"/>
  <c r="Z367" i="6"/>
  <c r="AZ367" i="6" s="1"/>
  <c r="T368" i="6"/>
  <c r="AT368" i="6" s="1"/>
  <c r="U368" i="6"/>
  <c r="AU368" i="6" s="1"/>
  <c r="V368" i="6"/>
  <c r="AV368" i="6" s="1"/>
  <c r="W368" i="6"/>
  <c r="AW368" i="6" s="1"/>
  <c r="X368" i="6"/>
  <c r="AX368" i="6" s="1"/>
  <c r="Y368" i="6"/>
  <c r="AY368" i="6" s="1"/>
  <c r="Z368" i="6"/>
  <c r="AZ368" i="6" s="1"/>
  <c r="T369" i="6"/>
  <c r="AT369" i="6" s="1"/>
  <c r="U369" i="6"/>
  <c r="AU369" i="6" s="1"/>
  <c r="V369" i="6"/>
  <c r="AV369" i="6" s="1"/>
  <c r="W369" i="6"/>
  <c r="AW369" i="6" s="1"/>
  <c r="X369" i="6"/>
  <c r="AX369" i="6" s="1"/>
  <c r="Y369" i="6"/>
  <c r="AY369" i="6" s="1"/>
  <c r="Z369" i="6"/>
  <c r="AZ369" i="6" s="1"/>
  <c r="T370" i="6"/>
  <c r="AT370" i="6" s="1"/>
  <c r="U370" i="6"/>
  <c r="AU370" i="6" s="1"/>
  <c r="V370" i="6"/>
  <c r="AV370" i="6" s="1"/>
  <c r="W370" i="6"/>
  <c r="AW370" i="6" s="1"/>
  <c r="X370" i="6"/>
  <c r="AX370" i="6" s="1"/>
  <c r="Y370" i="6"/>
  <c r="AY370" i="6" s="1"/>
  <c r="Z370" i="6"/>
  <c r="AZ370" i="6" s="1"/>
  <c r="T371" i="6"/>
  <c r="AT371" i="6" s="1"/>
  <c r="U371" i="6"/>
  <c r="AU371" i="6" s="1"/>
  <c r="V371" i="6"/>
  <c r="AV371" i="6" s="1"/>
  <c r="W371" i="6"/>
  <c r="AW371" i="6" s="1"/>
  <c r="X371" i="6"/>
  <c r="AX371" i="6" s="1"/>
  <c r="Y371" i="6"/>
  <c r="AY371" i="6" s="1"/>
  <c r="Z371" i="6"/>
  <c r="AZ371" i="6" s="1"/>
  <c r="T372" i="6"/>
  <c r="AT372" i="6" s="1"/>
  <c r="U372" i="6"/>
  <c r="AU372" i="6" s="1"/>
  <c r="V372" i="6"/>
  <c r="AV372" i="6" s="1"/>
  <c r="W372" i="6"/>
  <c r="AW372" i="6" s="1"/>
  <c r="X372" i="6"/>
  <c r="AX372" i="6" s="1"/>
  <c r="Y372" i="6"/>
  <c r="AY372" i="6" s="1"/>
  <c r="Z372" i="6"/>
  <c r="AZ372" i="6" s="1"/>
  <c r="T373" i="6"/>
  <c r="AT373" i="6" s="1"/>
  <c r="U373" i="6"/>
  <c r="AU373" i="6" s="1"/>
  <c r="V373" i="6"/>
  <c r="AV373" i="6" s="1"/>
  <c r="W373" i="6"/>
  <c r="AW373" i="6" s="1"/>
  <c r="X373" i="6"/>
  <c r="AX373" i="6" s="1"/>
  <c r="Y373" i="6"/>
  <c r="AY373" i="6" s="1"/>
  <c r="Z373" i="6"/>
  <c r="AZ373" i="6" s="1"/>
  <c r="T374" i="6"/>
  <c r="AT374" i="6" s="1"/>
  <c r="U374" i="6"/>
  <c r="AU374" i="6" s="1"/>
  <c r="V374" i="6"/>
  <c r="AV374" i="6" s="1"/>
  <c r="W374" i="6"/>
  <c r="AW374" i="6" s="1"/>
  <c r="X374" i="6"/>
  <c r="AX374" i="6" s="1"/>
  <c r="Y374" i="6"/>
  <c r="AY374" i="6" s="1"/>
  <c r="Z374" i="6"/>
  <c r="AZ374" i="6" s="1"/>
  <c r="T375" i="6"/>
  <c r="AT375" i="6" s="1"/>
  <c r="U375" i="6"/>
  <c r="AU375" i="6" s="1"/>
  <c r="V375" i="6"/>
  <c r="AV375" i="6" s="1"/>
  <c r="W375" i="6"/>
  <c r="AW375" i="6" s="1"/>
  <c r="X375" i="6"/>
  <c r="AX375" i="6" s="1"/>
  <c r="Y375" i="6"/>
  <c r="AY375" i="6" s="1"/>
  <c r="Z375" i="6"/>
  <c r="AZ375" i="6" s="1"/>
  <c r="T376" i="6"/>
  <c r="AT376" i="6" s="1"/>
  <c r="U376" i="6"/>
  <c r="AU376" i="6" s="1"/>
  <c r="V376" i="6"/>
  <c r="AV376" i="6" s="1"/>
  <c r="W376" i="6"/>
  <c r="AW376" i="6" s="1"/>
  <c r="X376" i="6"/>
  <c r="AX376" i="6" s="1"/>
  <c r="Y376" i="6"/>
  <c r="AY376" i="6" s="1"/>
  <c r="Z376" i="6"/>
  <c r="AZ376" i="6" s="1"/>
  <c r="T377" i="6"/>
  <c r="AT377" i="6" s="1"/>
  <c r="U377" i="6"/>
  <c r="AU377" i="6" s="1"/>
  <c r="V377" i="6"/>
  <c r="AV377" i="6" s="1"/>
  <c r="W377" i="6"/>
  <c r="AW377" i="6" s="1"/>
  <c r="X377" i="6"/>
  <c r="AX377" i="6" s="1"/>
  <c r="Y377" i="6"/>
  <c r="AY377" i="6" s="1"/>
  <c r="Z377" i="6"/>
  <c r="AZ377" i="6" s="1"/>
  <c r="T378" i="6"/>
  <c r="AT378" i="6" s="1"/>
  <c r="U378" i="6"/>
  <c r="AU378" i="6" s="1"/>
  <c r="V378" i="6"/>
  <c r="AV378" i="6" s="1"/>
  <c r="W378" i="6"/>
  <c r="AW378" i="6" s="1"/>
  <c r="X378" i="6"/>
  <c r="AX378" i="6" s="1"/>
  <c r="Y378" i="6"/>
  <c r="AY378" i="6" s="1"/>
  <c r="Z378" i="6"/>
  <c r="AZ378" i="6" s="1"/>
  <c r="T379" i="6"/>
  <c r="AT379" i="6" s="1"/>
  <c r="U379" i="6"/>
  <c r="AU379" i="6" s="1"/>
  <c r="V379" i="6"/>
  <c r="AV379" i="6" s="1"/>
  <c r="W379" i="6"/>
  <c r="AW379" i="6" s="1"/>
  <c r="X379" i="6"/>
  <c r="AX379" i="6" s="1"/>
  <c r="Y379" i="6"/>
  <c r="AY379" i="6" s="1"/>
  <c r="Z379" i="6"/>
  <c r="AZ379" i="6" s="1"/>
  <c r="T380" i="6"/>
  <c r="AT380" i="6" s="1"/>
  <c r="U380" i="6"/>
  <c r="AU380" i="6" s="1"/>
  <c r="V380" i="6"/>
  <c r="AV380" i="6" s="1"/>
  <c r="W380" i="6"/>
  <c r="AW380" i="6" s="1"/>
  <c r="X380" i="6"/>
  <c r="AX380" i="6" s="1"/>
  <c r="Y380" i="6"/>
  <c r="AY380" i="6" s="1"/>
  <c r="Z380" i="6"/>
  <c r="AZ380" i="6" s="1"/>
  <c r="T381" i="6"/>
  <c r="AT381" i="6" s="1"/>
  <c r="U381" i="6"/>
  <c r="AU381" i="6" s="1"/>
  <c r="V381" i="6"/>
  <c r="AV381" i="6" s="1"/>
  <c r="W381" i="6"/>
  <c r="AW381" i="6" s="1"/>
  <c r="X381" i="6"/>
  <c r="AX381" i="6" s="1"/>
  <c r="Y381" i="6"/>
  <c r="AY381" i="6" s="1"/>
  <c r="Z381" i="6"/>
  <c r="AZ381" i="6" s="1"/>
  <c r="T382" i="6"/>
  <c r="AT382" i="6" s="1"/>
  <c r="U382" i="6"/>
  <c r="AU382" i="6" s="1"/>
  <c r="V382" i="6"/>
  <c r="AV382" i="6" s="1"/>
  <c r="W382" i="6"/>
  <c r="AW382" i="6" s="1"/>
  <c r="X382" i="6"/>
  <c r="AX382" i="6" s="1"/>
  <c r="Y382" i="6"/>
  <c r="AY382" i="6" s="1"/>
  <c r="Z382" i="6"/>
  <c r="AZ382" i="6" s="1"/>
  <c r="T383" i="6"/>
  <c r="AT383" i="6" s="1"/>
  <c r="U383" i="6"/>
  <c r="AU383" i="6" s="1"/>
  <c r="V383" i="6"/>
  <c r="AV383" i="6" s="1"/>
  <c r="W383" i="6"/>
  <c r="AW383" i="6" s="1"/>
  <c r="X383" i="6"/>
  <c r="AX383" i="6" s="1"/>
  <c r="Y383" i="6"/>
  <c r="AY383" i="6" s="1"/>
  <c r="Z383" i="6"/>
  <c r="AZ383" i="6" s="1"/>
  <c r="T384" i="6"/>
  <c r="AT384" i="6" s="1"/>
  <c r="U384" i="6"/>
  <c r="AU384" i="6" s="1"/>
  <c r="V384" i="6"/>
  <c r="AV384" i="6" s="1"/>
  <c r="W384" i="6"/>
  <c r="AW384" i="6" s="1"/>
  <c r="X384" i="6"/>
  <c r="AX384" i="6" s="1"/>
  <c r="Y384" i="6"/>
  <c r="AY384" i="6" s="1"/>
  <c r="Z384" i="6"/>
  <c r="AZ384" i="6" s="1"/>
  <c r="T385" i="6"/>
  <c r="AT385" i="6" s="1"/>
  <c r="U385" i="6"/>
  <c r="AU385" i="6" s="1"/>
  <c r="V385" i="6"/>
  <c r="AV385" i="6" s="1"/>
  <c r="W385" i="6"/>
  <c r="AW385" i="6" s="1"/>
  <c r="X385" i="6"/>
  <c r="AX385" i="6" s="1"/>
  <c r="Y385" i="6"/>
  <c r="AY385" i="6" s="1"/>
  <c r="Z385" i="6"/>
  <c r="AZ385" i="6" s="1"/>
  <c r="T386" i="6"/>
  <c r="AT386" i="6" s="1"/>
  <c r="U386" i="6"/>
  <c r="AU386" i="6" s="1"/>
  <c r="V386" i="6"/>
  <c r="AV386" i="6" s="1"/>
  <c r="W386" i="6"/>
  <c r="AW386" i="6" s="1"/>
  <c r="X386" i="6"/>
  <c r="AX386" i="6" s="1"/>
  <c r="Y386" i="6"/>
  <c r="AY386" i="6" s="1"/>
  <c r="Z386" i="6"/>
  <c r="AZ386" i="6" s="1"/>
  <c r="T387" i="6"/>
  <c r="AT387" i="6" s="1"/>
  <c r="U387" i="6"/>
  <c r="AU387" i="6" s="1"/>
  <c r="V387" i="6"/>
  <c r="AV387" i="6" s="1"/>
  <c r="W387" i="6"/>
  <c r="AW387" i="6" s="1"/>
  <c r="X387" i="6"/>
  <c r="AX387" i="6" s="1"/>
  <c r="Y387" i="6"/>
  <c r="AY387" i="6" s="1"/>
  <c r="Z387" i="6"/>
  <c r="AZ387" i="6" s="1"/>
  <c r="T4" i="6"/>
  <c r="AT4" i="6" s="1"/>
  <c r="U4" i="6"/>
  <c r="AU4" i="6" s="1"/>
  <c r="V4" i="6"/>
  <c r="AV4" i="6" s="1"/>
  <c r="X392" i="6" s="1"/>
  <c r="W4" i="6"/>
  <c r="AW4" i="6" s="1"/>
  <c r="X4" i="6"/>
  <c r="AX4" i="6" s="1"/>
  <c r="Y4" i="6"/>
  <c r="AY4" i="6" s="1"/>
  <c r="Z4" i="6"/>
  <c r="AZ4" i="6" s="1"/>
  <c r="AB392" i="6" s="1"/>
  <c r="S166" i="6"/>
  <c r="AS166" i="6" s="1"/>
  <c r="AA392" i="6" l="1"/>
  <c r="Z392" i="6"/>
  <c r="W392" i="6"/>
  <c r="V392" i="6"/>
  <c r="Y392" i="6"/>
  <c r="J392" i="6"/>
  <c r="F392" i="6"/>
  <c r="K392" i="6"/>
  <c r="G392" i="6"/>
  <c r="I392" i="6"/>
  <c r="AB25" i="7"/>
  <c r="BW28" i="6"/>
  <c r="AC25" i="7"/>
  <c r="BX28" i="6"/>
  <c r="M25" i="7"/>
  <c r="BK28" i="6"/>
  <c r="N25" i="7"/>
  <c r="BL28" i="6"/>
  <c r="Z390" i="6"/>
  <c r="Z391" i="6" s="1"/>
  <c r="V390" i="6"/>
  <c r="V391" i="6" s="1"/>
  <c r="L390" i="6"/>
  <c r="L391" i="6" s="1"/>
  <c r="H390" i="6"/>
  <c r="H391" i="6" s="1"/>
  <c r="X390" i="6"/>
  <c r="X391" i="6" s="1"/>
  <c r="T390" i="6"/>
  <c r="T391" i="6" s="1"/>
  <c r="J390" i="6"/>
  <c r="J391" i="6" s="1"/>
  <c r="F390" i="6"/>
  <c r="F391" i="6" s="1"/>
  <c r="W390" i="6"/>
  <c r="W391" i="6" s="1"/>
  <c r="I390" i="6"/>
  <c r="I391" i="6" s="1"/>
  <c r="G19" i="8"/>
  <c r="G20" i="8"/>
  <c r="E21" i="8"/>
  <c r="E22" i="8"/>
  <c r="G13" i="8"/>
  <c r="G14" i="8"/>
  <c r="I15" i="8"/>
  <c r="I16" i="8"/>
  <c r="J19" i="8"/>
  <c r="J20" i="8"/>
  <c r="J14" i="8"/>
  <c r="J13" i="8"/>
  <c r="I13" i="8"/>
  <c r="I14" i="8"/>
  <c r="E13" i="8"/>
  <c r="E14" i="8"/>
  <c r="K15" i="8"/>
  <c r="K16" i="8"/>
  <c r="G15" i="8"/>
  <c r="G16" i="8"/>
  <c r="K19" i="8"/>
  <c r="K20" i="8"/>
  <c r="I21" i="8"/>
  <c r="I22" i="8"/>
  <c r="K13" i="8"/>
  <c r="K14" i="8"/>
  <c r="E15" i="8"/>
  <c r="E16" i="8"/>
  <c r="F19" i="8"/>
  <c r="F20" i="8"/>
  <c r="H21" i="8"/>
  <c r="H22" i="8"/>
  <c r="F13" i="8"/>
  <c r="F14" i="8"/>
  <c r="H15" i="8"/>
  <c r="H16" i="8"/>
  <c r="I19" i="8"/>
  <c r="I20" i="8"/>
  <c r="E19" i="8"/>
  <c r="E20" i="8"/>
  <c r="K21" i="8"/>
  <c r="K22" i="8"/>
  <c r="G21" i="8"/>
  <c r="G22" i="8"/>
  <c r="H20" i="8"/>
  <c r="H19" i="8"/>
  <c r="J22" i="8"/>
  <c r="J21" i="8"/>
  <c r="F22" i="8"/>
  <c r="F21" i="8"/>
  <c r="Y390" i="6"/>
  <c r="Y391" i="6" s="1"/>
  <c r="U390" i="6"/>
  <c r="U391" i="6" s="1"/>
  <c r="H14" i="8"/>
  <c r="H13" i="8"/>
  <c r="J16" i="8"/>
  <c r="J15" i="8"/>
  <c r="F16" i="8"/>
  <c r="F15" i="8"/>
  <c r="K390" i="6"/>
  <c r="K391" i="6" s="1"/>
  <c r="G390" i="6"/>
  <c r="G391" i="6" s="1"/>
  <c r="L30" i="8"/>
  <c r="L31" i="8" s="1"/>
  <c r="M26" i="8"/>
  <c r="M27" i="8" s="1"/>
  <c r="L26" i="8"/>
  <c r="L27" i="8" s="1"/>
  <c r="M30" i="8"/>
  <c r="M31" i="8" s="1"/>
  <c r="S387" i="6"/>
  <c r="AS387" i="6" s="1"/>
  <c r="Q146" i="6"/>
  <c r="S145" i="6"/>
  <c r="AS145" i="6" s="1"/>
  <c r="R124" i="6"/>
  <c r="C223" i="6"/>
  <c r="AC223" i="6" s="1"/>
  <c r="E222" i="6"/>
  <c r="AE222" i="6" s="1"/>
  <c r="C221" i="6"/>
  <c r="AC221" i="6" s="1"/>
  <c r="E220" i="6"/>
  <c r="AE220" i="6" s="1"/>
  <c r="C187" i="6"/>
  <c r="AC187" i="6" s="1"/>
  <c r="E186" i="6"/>
  <c r="AE186" i="6" s="1"/>
  <c r="Q219" i="6"/>
  <c r="S218" i="6"/>
  <c r="AS218" i="6" s="1"/>
  <c r="Q209" i="6"/>
  <c r="S208" i="6"/>
  <c r="AS208" i="6" s="1"/>
  <c r="Q204" i="6"/>
  <c r="R164" i="6"/>
  <c r="Q375" i="6"/>
  <c r="Q369" i="6"/>
  <c r="Q367" i="6"/>
  <c r="S361" i="6"/>
  <c r="AS361" i="6" s="1"/>
  <c r="R356" i="6"/>
  <c r="R298" i="6"/>
  <c r="Q195" i="6"/>
  <c r="S194" i="6"/>
  <c r="AS194" i="6" s="1"/>
  <c r="S203" i="6"/>
  <c r="AS203" i="6" s="1"/>
  <c r="R380" i="6"/>
  <c r="S374" i="6"/>
  <c r="AS374" i="6" s="1"/>
  <c r="S368" i="6"/>
  <c r="AS368" i="6" s="1"/>
  <c r="S366" i="6"/>
  <c r="AS366" i="6" s="1"/>
  <c r="Q362" i="6"/>
  <c r="R366" i="6"/>
  <c r="Q365" i="6"/>
  <c r="S364" i="6"/>
  <c r="AS364" i="6" s="1"/>
  <c r="R308" i="6"/>
  <c r="Q303" i="6"/>
  <c r="S302" i="6"/>
  <c r="AS302" i="6" s="1"/>
  <c r="Q301" i="6"/>
  <c r="S300" i="6"/>
  <c r="AS300" i="6" s="1"/>
  <c r="Q250" i="6"/>
  <c r="S249" i="6"/>
  <c r="AS249" i="6" s="1"/>
  <c r="Q228" i="6"/>
  <c r="S227" i="6"/>
  <c r="AS227" i="6" s="1"/>
  <c r="Q385" i="6"/>
  <c r="Q373" i="6"/>
  <c r="Q282" i="6"/>
  <c r="R212" i="6"/>
  <c r="Q169" i="6"/>
  <c r="S168" i="6"/>
  <c r="AS168" i="6" s="1"/>
  <c r="Q167" i="6"/>
  <c r="D300" i="6"/>
  <c r="AD300" i="6" s="1"/>
  <c r="E4" i="6"/>
  <c r="AE4" i="6" s="1"/>
  <c r="Q5" i="6"/>
  <c r="S20" i="6"/>
  <c r="AS20" i="6" s="1"/>
  <c r="Q21" i="6"/>
  <c r="S36" i="6"/>
  <c r="AS36" i="6" s="1"/>
  <c r="Q37" i="6"/>
  <c r="S52" i="6"/>
  <c r="AS52" i="6" s="1"/>
  <c r="Q53" i="6"/>
  <c r="S113" i="6"/>
  <c r="AS113" i="6" s="1"/>
  <c r="Q114" i="6"/>
  <c r="R182" i="6"/>
  <c r="S190" i="6"/>
  <c r="AS190" i="6" s="1"/>
  <c r="Q191" i="6"/>
  <c r="R192" i="6"/>
  <c r="S195" i="6"/>
  <c r="AS195" i="6" s="1"/>
  <c r="Q196" i="6"/>
  <c r="S200" i="6"/>
  <c r="AS200" i="6" s="1"/>
  <c r="Q201" i="6"/>
  <c r="R204" i="6"/>
  <c r="S205" i="6"/>
  <c r="AS205" i="6" s="1"/>
  <c r="Q206" i="6"/>
  <c r="S209" i="6"/>
  <c r="AS209" i="6" s="1"/>
  <c r="Q210" i="6"/>
  <c r="R214" i="6"/>
  <c r="S232" i="6"/>
  <c r="AS232" i="6" s="1"/>
  <c r="Q233" i="6"/>
  <c r="S241" i="6"/>
  <c r="AS241" i="6" s="1"/>
  <c r="Q242" i="6"/>
  <c r="R254" i="6"/>
  <c r="S258" i="6"/>
  <c r="AS258" i="6" s="1"/>
  <c r="Q259" i="6"/>
  <c r="S262" i="6"/>
  <c r="AS262" i="6" s="1"/>
  <c r="Q263" i="6"/>
  <c r="R264" i="6"/>
  <c r="S267" i="6"/>
  <c r="AS267" i="6" s="1"/>
  <c r="Q268" i="6"/>
  <c r="S272" i="6"/>
  <c r="AS272" i="6" s="1"/>
  <c r="Q273" i="6"/>
  <c r="R276" i="6"/>
  <c r="S277" i="6"/>
  <c r="AS277" i="6" s="1"/>
  <c r="Q278" i="6"/>
  <c r="R282" i="6"/>
  <c r="S284" i="6"/>
  <c r="AS284" i="6" s="1"/>
  <c r="Q285" i="6"/>
  <c r="S286" i="6"/>
  <c r="AS286" i="6" s="1"/>
  <c r="Q287" i="6"/>
  <c r="R292" i="6"/>
  <c r="S303" i="6"/>
  <c r="AS303" i="6" s="1"/>
  <c r="Q304" i="6"/>
  <c r="S305" i="6"/>
  <c r="AS305" i="6" s="1"/>
  <c r="Q306" i="6"/>
  <c r="S327" i="6"/>
  <c r="AS327" i="6" s="1"/>
  <c r="Q328" i="6"/>
  <c r="S329" i="6"/>
  <c r="AS329" i="6" s="1"/>
  <c r="Q330" i="6"/>
  <c r="R332" i="6"/>
  <c r="R346" i="6"/>
  <c r="S347" i="6"/>
  <c r="AS347" i="6" s="1"/>
  <c r="Q348" i="6"/>
  <c r="S350" i="6"/>
  <c r="AS350" i="6" s="1"/>
  <c r="Q351" i="6"/>
  <c r="S356" i="6"/>
  <c r="AS356" i="6" s="1"/>
  <c r="Q357" i="6"/>
  <c r="R358" i="6"/>
  <c r="S359" i="6"/>
  <c r="AS359" i="6" s="1"/>
  <c r="Q360" i="6"/>
  <c r="S369" i="6"/>
  <c r="AS369" i="6" s="1"/>
  <c r="Q370" i="6"/>
  <c r="S375" i="6"/>
  <c r="AS375" i="6" s="1"/>
  <c r="Q376" i="6"/>
  <c r="S377" i="6"/>
  <c r="AS377" i="6" s="1"/>
  <c r="Q378" i="6"/>
  <c r="S4" i="6"/>
  <c r="AS4" i="6" s="1"/>
  <c r="Q4" i="6"/>
  <c r="Q218" i="6"/>
  <c r="S237" i="6"/>
  <c r="AS237" i="6" s="1"/>
  <c r="Q296" i="6"/>
  <c r="Q298" i="6"/>
  <c r="S316" i="6"/>
  <c r="AS316" i="6" s="1"/>
  <c r="Q319" i="6"/>
  <c r="Q336" i="6"/>
  <c r="Q338" i="6"/>
  <c r="Q353" i="6"/>
  <c r="S355" i="6"/>
  <c r="AS355" i="6" s="1"/>
  <c r="E238" i="6"/>
  <c r="AE238" i="6" s="1"/>
  <c r="C239" i="6"/>
  <c r="AC239" i="6" s="1"/>
  <c r="D284" i="6"/>
  <c r="AD284" i="6" s="1"/>
  <c r="E285" i="6"/>
  <c r="AE285" i="6" s="1"/>
  <c r="C286" i="6"/>
  <c r="AC286" i="6" s="1"/>
  <c r="Q153" i="6"/>
  <c r="R180" i="6"/>
  <c r="S222" i="6"/>
  <c r="AS222" i="6" s="1"/>
  <c r="Q223" i="6"/>
  <c r="R224" i="6"/>
  <c r="R246" i="6"/>
  <c r="S254" i="6"/>
  <c r="AS254" i="6" s="1"/>
  <c r="Q255" i="6"/>
  <c r="R256" i="6"/>
  <c r="S259" i="6"/>
  <c r="AS259" i="6" s="1"/>
  <c r="Q260" i="6"/>
  <c r="S264" i="6"/>
  <c r="AS264" i="6" s="1"/>
  <c r="Q265" i="6"/>
  <c r="R268" i="6"/>
  <c r="S269" i="6"/>
  <c r="AS269" i="6" s="1"/>
  <c r="Q270" i="6"/>
  <c r="S273" i="6"/>
  <c r="AS273" i="6" s="1"/>
  <c r="Q274" i="6"/>
  <c r="R278" i="6"/>
  <c r="S287" i="6"/>
  <c r="AS287" i="6" s="1"/>
  <c r="Q288" i="6"/>
  <c r="S289" i="6"/>
  <c r="AS289" i="6" s="1"/>
  <c r="Q290" i="6"/>
  <c r="S311" i="6"/>
  <c r="AS311" i="6" s="1"/>
  <c r="Q312" i="6"/>
  <c r="S313" i="6"/>
  <c r="AS313" i="6" s="1"/>
  <c r="Q314" i="6"/>
  <c r="R316" i="6"/>
  <c r="R330" i="6"/>
  <c r="S332" i="6"/>
  <c r="AS332" i="6" s="1"/>
  <c r="Q333" i="6"/>
  <c r="S334" i="6"/>
  <c r="AS334" i="6" s="1"/>
  <c r="Q335" i="6"/>
  <c r="R340" i="6"/>
  <c r="R348" i="6"/>
  <c r="S351" i="6"/>
  <c r="AS351" i="6" s="1"/>
  <c r="Q352" i="6"/>
  <c r="S360" i="6"/>
  <c r="AS360" i="6" s="1"/>
  <c r="Q361" i="6"/>
  <c r="R364" i="6"/>
  <c r="R370" i="6"/>
  <c r="S371" i="6"/>
  <c r="AS371" i="6" s="1"/>
  <c r="Q372" i="6"/>
  <c r="R378" i="6"/>
  <c r="S379" i="6"/>
  <c r="AS379" i="6" s="1"/>
  <c r="Q380" i="6"/>
  <c r="S382" i="6"/>
  <c r="AS382" i="6" s="1"/>
  <c r="Q383" i="6"/>
  <c r="C4" i="6"/>
  <c r="AC4" i="6" s="1"/>
  <c r="S12" i="6"/>
  <c r="AS12" i="6" s="1"/>
  <c r="Q13" i="6"/>
  <c r="S28" i="6"/>
  <c r="AS28" i="6" s="1"/>
  <c r="Q29" i="6"/>
  <c r="S44" i="6"/>
  <c r="AS44" i="6" s="1"/>
  <c r="Q45" i="6"/>
  <c r="R60" i="6"/>
  <c r="S61" i="6"/>
  <c r="AS61" i="6" s="1"/>
  <c r="Q62" i="6"/>
  <c r="S161" i="6"/>
  <c r="AS161" i="6" s="1"/>
  <c r="Q162" i="6"/>
  <c r="S163" i="6"/>
  <c r="AS163" i="6" s="1"/>
  <c r="Q164" i="6"/>
  <c r="R166" i="6"/>
  <c r="S185" i="6"/>
  <c r="AS185" i="6" s="1"/>
  <c r="Q186" i="6"/>
  <c r="S217" i="6"/>
  <c r="AS217" i="6" s="1"/>
  <c r="R236" i="6"/>
  <c r="Q238" i="6"/>
  <c r="S295" i="6"/>
  <c r="AS295" i="6" s="1"/>
  <c r="S297" i="6"/>
  <c r="AS297" i="6" s="1"/>
  <c r="R300" i="6"/>
  <c r="R314" i="6"/>
  <c r="Q317" i="6"/>
  <c r="S318" i="6"/>
  <c r="AS318" i="6" s="1"/>
  <c r="R324" i="6"/>
  <c r="S335" i="6"/>
  <c r="AS335" i="6" s="1"/>
  <c r="S337" i="6"/>
  <c r="AS337" i="6" s="1"/>
  <c r="S352" i="6"/>
  <c r="AS352" i="6" s="1"/>
  <c r="R354" i="6"/>
  <c r="Q356" i="6"/>
  <c r="R4" i="6"/>
  <c r="R386" i="6"/>
  <c r="S384" i="6"/>
  <c r="AS384" i="6" s="1"/>
  <c r="R374" i="6"/>
  <c r="S372" i="6"/>
  <c r="AS372" i="6" s="1"/>
  <c r="S281" i="6"/>
  <c r="AS281" i="6" s="1"/>
  <c r="Q214" i="6"/>
  <c r="S213" i="6"/>
  <c r="AS213" i="6" s="1"/>
  <c r="R190" i="6"/>
  <c r="Q384" i="6"/>
  <c r="AQ384" i="6" s="1"/>
  <c r="S383" i="6"/>
  <c r="AS383" i="6" s="1"/>
  <c r="Q346" i="6"/>
  <c r="S345" i="6"/>
  <c r="AS345" i="6" s="1"/>
  <c r="Q344" i="6"/>
  <c r="S343" i="6"/>
  <c r="AS343" i="6" s="1"/>
  <c r="Q322" i="6"/>
  <c r="S321" i="6"/>
  <c r="AS321" i="6" s="1"/>
  <c r="Q320" i="6"/>
  <c r="S319" i="6"/>
  <c r="AS319" i="6" s="1"/>
  <c r="R284" i="6"/>
  <c r="R200" i="6"/>
  <c r="Q199" i="6"/>
  <c r="S198" i="6"/>
  <c r="AS198" i="6" s="1"/>
  <c r="Q386" i="6"/>
  <c r="S385" i="6"/>
  <c r="AS385" i="6" s="1"/>
  <c r="R382" i="6"/>
  <c r="Q381" i="6"/>
  <c r="S380" i="6"/>
  <c r="AS380" i="6" s="1"/>
  <c r="Q377" i="6"/>
  <c r="AQ377" i="6" s="1"/>
  <c r="S376" i="6"/>
  <c r="R372" i="6"/>
  <c r="Q368" i="6"/>
  <c r="S367" i="6"/>
  <c r="AS367" i="6" s="1"/>
  <c r="Q364" i="6"/>
  <c r="AQ364" i="6" s="1"/>
  <c r="S363" i="6"/>
  <c r="AS363" i="6" s="1"/>
  <c r="R362" i="6"/>
  <c r="Q359" i="6"/>
  <c r="S358" i="6"/>
  <c r="AS358" i="6" s="1"/>
  <c r="Q354" i="6"/>
  <c r="S353" i="6"/>
  <c r="AS353" i="6" s="1"/>
  <c r="R350" i="6"/>
  <c r="Q349" i="6"/>
  <c r="S348" i="6"/>
  <c r="AS348" i="6" s="1"/>
  <c r="Q343" i="6"/>
  <c r="AQ343" i="6" s="1"/>
  <c r="S342" i="6"/>
  <c r="AS342" i="6" s="1"/>
  <c r="Q341" i="6"/>
  <c r="S340" i="6"/>
  <c r="AS340" i="6" s="1"/>
  <c r="R338" i="6"/>
  <c r="Q327" i="6"/>
  <c r="AQ327" i="6" s="1"/>
  <c r="S326" i="6"/>
  <c r="AS326" i="6" s="1"/>
  <c r="Q325" i="6"/>
  <c r="S324" i="6"/>
  <c r="AS324" i="6" s="1"/>
  <c r="R322" i="6"/>
  <c r="Q311" i="6"/>
  <c r="S310" i="6"/>
  <c r="AS310" i="6" s="1"/>
  <c r="Q309" i="6"/>
  <c r="S308" i="6"/>
  <c r="AS308" i="6" s="1"/>
  <c r="R306" i="6"/>
  <c r="Q295" i="6"/>
  <c r="S294" i="6"/>
  <c r="AS294" i="6" s="1"/>
  <c r="Q293" i="6"/>
  <c r="S292" i="6"/>
  <c r="AS292" i="6" s="1"/>
  <c r="R290" i="6"/>
  <c r="Q251" i="6"/>
  <c r="S250" i="6"/>
  <c r="AS250" i="6" s="1"/>
  <c r="Q246" i="6"/>
  <c r="S245" i="6"/>
  <c r="AS245" i="6" s="1"/>
  <c r="R244" i="6"/>
  <c r="Q241" i="6"/>
  <c r="AQ241" i="6" s="1"/>
  <c r="S240" i="6"/>
  <c r="AS240" i="6" s="1"/>
  <c r="Q236" i="6"/>
  <c r="S235" i="6"/>
  <c r="AS235" i="6" s="1"/>
  <c r="R232" i="6"/>
  <c r="Q231" i="6"/>
  <c r="S230" i="6"/>
  <c r="AS230" i="6" s="1"/>
  <c r="Q227" i="6"/>
  <c r="AQ227" i="6" s="1"/>
  <c r="S226" i="6"/>
  <c r="AS226" i="6" s="1"/>
  <c r="R222" i="6"/>
  <c r="Q187" i="6"/>
  <c r="S186" i="6"/>
  <c r="AS186" i="6" s="1"/>
  <c r="Q182" i="6"/>
  <c r="Q180" i="6"/>
  <c r="S179" i="6"/>
  <c r="AS179" i="6" s="1"/>
  <c r="Q178" i="6"/>
  <c r="S177" i="6"/>
  <c r="AS177" i="6" s="1"/>
  <c r="Q135" i="6"/>
  <c r="S134" i="6"/>
  <c r="AS134" i="6" s="1"/>
  <c r="Q94" i="6"/>
  <c r="S93" i="6"/>
  <c r="AS93" i="6" s="1"/>
  <c r="R92" i="6"/>
  <c r="C350" i="6"/>
  <c r="AC350" i="6" s="1"/>
  <c r="E349" i="6"/>
  <c r="AE349" i="6" s="1"/>
  <c r="D348" i="6"/>
  <c r="AD348" i="6" s="1"/>
  <c r="C120" i="6"/>
  <c r="AC120" i="6" s="1"/>
  <c r="E119" i="6"/>
  <c r="AE119" i="6" s="1"/>
  <c r="Q143" i="6"/>
  <c r="S142" i="6"/>
  <c r="AS142" i="6" s="1"/>
  <c r="R132" i="6"/>
  <c r="Q122" i="6"/>
  <c r="S121" i="6"/>
  <c r="AS121" i="6" s="1"/>
  <c r="Q111" i="6"/>
  <c r="S110" i="6"/>
  <c r="AS110" i="6" s="1"/>
  <c r="Q86" i="6"/>
  <c r="S85" i="6"/>
  <c r="AS85" i="6" s="1"/>
  <c r="R84" i="6"/>
  <c r="C334" i="6"/>
  <c r="AC334" i="6" s="1"/>
  <c r="E333" i="6"/>
  <c r="AE333" i="6" s="1"/>
  <c r="D332" i="6"/>
  <c r="AD332" i="6" s="1"/>
  <c r="C270" i="6"/>
  <c r="AC270" i="6" s="1"/>
  <c r="E269" i="6"/>
  <c r="AE269" i="6" s="1"/>
  <c r="D268" i="6"/>
  <c r="AD268" i="6" s="1"/>
  <c r="D156" i="6"/>
  <c r="AD156" i="6" s="1"/>
  <c r="Q345" i="6"/>
  <c r="AQ345" i="6" s="1"/>
  <c r="S344" i="6"/>
  <c r="AS344" i="6" s="1"/>
  <c r="R342" i="6"/>
  <c r="Q340" i="6"/>
  <c r="AQ340" i="6" s="1"/>
  <c r="S339" i="6"/>
  <c r="AS339" i="6" s="1"/>
  <c r="Q337" i="6"/>
  <c r="S336" i="6"/>
  <c r="AS336" i="6" s="1"/>
  <c r="R334" i="6"/>
  <c r="Q332" i="6"/>
  <c r="AQ332" i="6" s="1"/>
  <c r="S331" i="6"/>
  <c r="AS331" i="6" s="1"/>
  <c r="Q329" i="6"/>
  <c r="S328" i="6"/>
  <c r="AS328" i="6" s="1"/>
  <c r="R326" i="6"/>
  <c r="Q324" i="6"/>
  <c r="S323" i="6"/>
  <c r="AS323" i="6" s="1"/>
  <c r="Q321" i="6"/>
  <c r="S320" i="6"/>
  <c r="AS320" i="6" s="1"/>
  <c r="R318" i="6"/>
  <c r="Q316" i="6"/>
  <c r="AQ316" i="6" s="1"/>
  <c r="S315" i="6"/>
  <c r="AS315" i="6" s="1"/>
  <c r="Q313" i="6"/>
  <c r="AQ313" i="6" s="1"/>
  <c r="S312" i="6"/>
  <c r="AS312" i="6" s="1"/>
  <c r="R310" i="6"/>
  <c r="Q308" i="6"/>
  <c r="S307" i="6"/>
  <c r="AS307" i="6" s="1"/>
  <c r="Q305" i="6"/>
  <c r="S304" i="6"/>
  <c r="AS304" i="6" s="1"/>
  <c r="R302" i="6"/>
  <c r="Q300" i="6"/>
  <c r="AQ300" i="6" s="1"/>
  <c r="S299" i="6"/>
  <c r="AS299" i="6" s="1"/>
  <c r="Q297" i="6"/>
  <c r="AQ297" i="6" s="1"/>
  <c r="S296" i="6"/>
  <c r="AS296" i="6" s="1"/>
  <c r="R294" i="6"/>
  <c r="Q292" i="6"/>
  <c r="AQ292" i="6" s="1"/>
  <c r="S291" i="6"/>
  <c r="AS291" i="6" s="1"/>
  <c r="Q289" i="6"/>
  <c r="AQ289" i="6" s="1"/>
  <c r="S288" i="6"/>
  <c r="AS288" i="6" s="1"/>
  <c r="R286" i="6"/>
  <c r="Q284" i="6"/>
  <c r="AQ284" i="6" s="1"/>
  <c r="S283" i="6"/>
  <c r="AS283" i="6" s="1"/>
  <c r="Q281" i="6"/>
  <c r="AQ281" i="6" s="1"/>
  <c r="S280" i="6"/>
  <c r="AS280" i="6" s="1"/>
  <c r="Q276" i="6"/>
  <c r="S275" i="6"/>
  <c r="AS275" i="6" s="1"/>
  <c r="R272" i="6"/>
  <c r="Q271" i="6"/>
  <c r="S270" i="6"/>
  <c r="AS270" i="6" s="1"/>
  <c r="Q267" i="6"/>
  <c r="AQ267" i="6" s="1"/>
  <c r="S266" i="6"/>
  <c r="AS266" i="6" s="1"/>
  <c r="R262" i="6"/>
  <c r="Q258" i="6"/>
  <c r="S257" i="6"/>
  <c r="AS257" i="6" s="1"/>
  <c r="Q254" i="6"/>
  <c r="AQ254" i="6" s="1"/>
  <c r="S253" i="6"/>
  <c r="AS253" i="6" s="1"/>
  <c r="R252" i="6"/>
  <c r="Q249" i="6"/>
  <c r="S248" i="6"/>
  <c r="AS248" i="6" s="1"/>
  <c r="Q244" i="6"/>
  <c r="S243" i="6"/>
  <c r="AS243" i="6" s="1"/>
  <c r="R240" i="6"/>
  <c r="Q239" i="6"/>
  <c r="S238" i="6"/>
  <c r="AS238" i="6" s="1"/>
  <c r="Q235" i="6"/>
  <c r="S234" i="6"/>
  <c r="AS234" i="6" s="1"/>
  <c r="R230" i="6"/>
  <c r="Q226" i="6"/>
  <c r="S225" i="6"/>
  <c r="AS225" i="6" s="1"/>
  <c r="Q222" i="6"/>
  <c r="AQ222" i="6" s="1"/>
  <c r="S221" i="6"/>
  <c r="AS221" i="6" s="1"/>
  <c r="R220" i="6"/>
  <c r="Q217" i="6"/>
  <c r="AQ217" i="6" s="1"/>
  <c r="S216" i="6"/>
  <c r="AS216" i="6" s="1"/>
  <c r="Q212" i="6"/>
  <c r="S211" i="6"/>
  <c r="AS211" i="6" s="1"/>
  <c r="R208" i="6"/>
  <c r="Q207" i="6"/>
  <c r="S206" i="6"/>
  <c r="AS206" i="6" s="1"/>
  <c r="Q203" i="6"/>
  <c r="AQ203" i="6" s="1"/>
  <c r="S202" i="6"/>
  <c r="AS202" i="6" s="1"/>
  <c r="R198" i="6"/>
  <c r="Q194" i="6"/>
  <c r="AQ194" i="6" s="1"/>
  <c r="S193" i="6"/>
  <c r="AS193" i="6" s="1"/>
  <c r="Q190" i="6"/>
  <c r="AQ190" i="6" s="1"/>
  <c r="S189" i="6"/>
  <c r="AS189" i="6" s="1"/>
  <c r="R188" i="6"/>
  <c r="Q185" i="6"/>
  <c r="S184" i="6"/>
  <c r="AS184" i="6" s="1"/>
  <c r="Q177" i="6"/>
  <c r="S176" i="6"/>
  <c r="AS176" i="6" s="1"/>
  <c r="Q175" i="6"/>
  <c r="S174" i="6"/>
  <c r="AS174" i="6" s="1"/>
  <c r="R172" i="6"/>
  <c r="Q161" i="6"/>
  <c r="AQ161" i="6" s="1"/>
  <c r="S160" i="6"/>
  <c r="AS160" i="6" s="1"/>
  <c r="Q159" i="6"/>
  <c r="S158" i="6"/>
  <c r="AS158" i="6" s="1"/>
  <c r="R156" i="6"/>
  <c r="R148" i="6"/>
  <c r="Q138" i="6"/>
  <c r="S137" i="6"/>
  <c r="AS137" i="6" s="1"/>
  <c r="Q127" i="6"/>
  <c r="S126" i="6"/>
  <c r="AS126" i="6" s="1"/>
  <c r="R116" i="6"/>
  <c r="Q102" i="6"/>
  <c r="S101" i="6"/>
  <c r="AS101" i="6" s="1"/>
  <c r="R100" i="6"/>
  <c r="Q70" i="6"/>
  <c r="S69" i="6"/>
  <c r="AS69" i="6" s="1"/>
  <c r="R68" i="6"/>
  <c r="D372" i="6"/>
  <c r="AD372" i="6" s="1"/>
  <c r="C302" i="6"/>
  <c r="AC302" i="6" s="1"/>
  <c r="E301" i="6"/>
  <c r="AE301" i="6" s="1"/>
  <c r="E105" i="6"/>
  <c r="AE105" i="6" s="1"/>
  <c r="C106" i="6"/>
  <c r="AC106" i="6" s="1"/>
  <c r="D138" i="6"/>
  <c r="AD138" i="6" s="1"/>
  <c r="E139" i="6"/>
  <c r="AE139" i="6" s="1"/>
  <c r="C140" i="6"/>
  <c r="AC140" i="6" s="1"/>
  <c r="E178" i="6"/>
  <c r="AE178" i="6" s="1"/>
  <c r="C179" i="6"/>
  <c r="AC179" i="6" s="1"/>
  <c r="E204" i="6"/>
  <c r="AE204" i="6" s="1"/>
  <c r="C205" i="6"/>
  <c r="AC205" i="6" s="1"/>
  <c r="E206" i="6"/>
  <c r="AE206" i="6" s="1"/>
  <c r="C207" i="6"/>
  <c r="AC207" i="6" s="1"/>
  <c r="E226" i="6"/>
  <c r="AE226" i="6" s="1"/>
  <c r="C227" i="6"/>
  <c r="AC227" i="6" s="1"/>
  <c r="E234" i="6"/>
  <c r="AE234" i="6" s="1"/>
  <c r="C235" i="6"/>
  <c r="AC235" i="6" s="1"/>
  <c r="E242" i="6"/>
  <c r="AE242" i="6" s="1"/>
  <c r="C243" i="6"/>
  <c r="AC243" i="6" s="1"/>
  <c r="D260" i="6"/>
  <c r="AD260" i="6" s="1"/>
  <c r="E261" i="6"/>
  <c r="AE261" i="6" s="1"/>
  <c r="C262" i="6"/>
  <c r="AC262" i="6" s="1"/>
  <c r="D276" i="6"/>
  <c r="AD276" i="6" s="1"/>
  <c r="E277" i="6"/>
  <c r="AE277" i="6" s="1"/>
  <c r="C278" i="6"/>
  <c r="AC278" i="6" s="1"/>
  <c r="D292" i="6"/>
  <c r="AD292" i="6" s="1"/>
  <c r="E293" i="6"/>
  <c r="AE293" i="6" s="1"/>
  <c r="C294" i="6"/>
  <c r="AC294" i="6" s="1"/>
  <c r="D308" i="6"/>
  <c r="AD308" i="6" s="1"/>
  <c r="E309" i="6"/>
  <c r="AE309" i="6" s="1"/>
  <c r="C310" i="6"/>
  <c r="AC310" i="6" s="1"/>
  <c r="D324" i="6"/>
  <c r="AD324" i="6" s="1"/>
  <c r="E325" i="6"/>
  <c r="AE325" i="6" s="1"/>
  <c r="C326" i="6"/>
  <c r="AC326" i="6" s="1"/>
  <c r="D340" i="6"/>
  <c r="AD340" i="6" s="1"/>
  <c r="E341" i="6"/>
  <c r="AE341" i="6" s="1"/>
  <c r="C342" i="6"/>
  <c r="AC342" i="6" s="1"/>
  <c r="D356" i="6"/>
  <c r="AD356" i="6" s="1"/>
  <c r="E357" i="6"/>
  <c r="AE357" i="6" s="1"/>
  <c r="C358" i="6"/>
  <c r="AC358" i="6" s="1"/>
  <c r="D364" i="6"/>
  <c r="AD364" i="6" s="1"/>
  <c r="E366" i="6"/>
  <c r="AE366" i="6" s="1"/>
  <c r="C367" i="6"/>
  <c r="AC367" i="6" s="1"/>
  <c r="E368" i="6"/>
  <c r="AE368" i="6" s="1"/>
  <c r="C369" i="6"/>
  <c r="AC369" i="6" s="1"/>
  <c r="D380" i="6"/>
  <c r="AD380" i="6" s="1"/>
  <c r="E382" i="6"/>
  <c r="AE382" i="6" s="1"/>
  <c r="C383" i="6"/>
  <c r="AC383" i="6" s="1"/>
  <c r="E384" i="6"/>
  <c r="AE384" i="6" s="1"/>
  <c r="C385" i="6"/>
  <c r="AC385" i="6" s="1"/>
  <c r="R64" i="6"/>
  <c r="S65" i="6"/>
  <c r="AS65" i="6" s="1"/>
  <c r="Q66" i="6"/>
  <c r="R72" i="6"/>
  <c r="S73" i="6"/>
  <c r="AS73" i="6" s="1"/>
  <c r="Q74" i="6"/>
  <c r="R80" i="6"/>
  <c r="S81" i="6"/>
  <c r="AS81" i="6" s="1"/>
  <c r="Q82" i="6"/>
  <c r="R88" i="6"/>
  <c r="S89" i="6"/>
  <c r="AS89" i="6" s="1"/>
  <c r="Q90" i="6"/>
  <c r="R96" i="6"/>
  <c r="S97" i="6"/>
  <c r="AS97" i="6" s="1"/>
  <c r="Q98" i="6"/>
  <c r="R104" i="6"/>
  <c r="S105" i="6"/>
  <c r="AS105" i="6" s="1"/>
  <c r="Q106" i="6"/>
  <c r="S109" i="6"/>
  <c r="AS109" i="6" s="1"/>
  <c r="Q110" i="6"/>
  <c r="AQ110" i="6" s="1"/>
  <c r="R112" i="6"/>
  <c r="S114" i="6"/>
  <c r="AS114" i="6" s="1"/>
  <c r="Q115" i="6"/>
  <c r="S117" i="6"/>
  <c r="AS117" i="6" s="1"/>
  <c r="Q118" i="6"/>
  <c r="R120" i="6"/>
  <c r="S122" i="6"/>
  <c r="AS122" i="6" s="1"/>
  <c r="Q123" i="6"/>
  <c r="S125" i="6"/>
  <c r="AS125" i="6" s="1"/>
  <c r="Q126" i="6"/>
  <c r="AQ126" i="6" s="1"/>
  <c r="R128" i="6"/>
  <c r="S130" i="6"/>
  <c r="AS130" i="6" s="1"/>
  <c r="Q131" i="6"/>
  <c r="S133" i="6"/>
  <c r="AS133" i="6" s="1"/>
  <c r="Q134" i="6"/>
  <c r="AQ134" i="6" s="1"/>
  <c r="R136" i="6"/>
  <c r="S138" i="6"/>
  <c r="AS138" i="6" s="1"/>
  <c r="Q139" i="6"/>
  <c r="S141" i="6"/>
  <c r="AS141" i="6" s="1"/>
  <c r="Q142" i="6"/>
  <c r="R144" i="6"/>
  <c r="S146" i="6"/>
  <c r="AS146" i="6" s="1"/>
  <c r="Q147" i="6"/>
  <c r="S149" i="6"/>
  <c r="AS149" i="6" s="1"/>
  <c r="Q150" i="6"/>
  <c r="R152" i="6"/>
  <c r="S154" i="6"/>
  <c r="AS154" i="6" s="1"/>
  <c r="Q155" i="6"/>
  <c r="S157" i="6"/>
  <c r="AS157" i="6" s="1"/>
  <c r="Q158" i="6"/>
  <c r="R160" i="6"/>
  <c r="S162" i="6"/>
  <c r="AS162" i="6" s="1"/>
  <c r="Q163" i="6"/>
  <c r="AQ163" i="6" s="1"/>
  <c r="S165" i="6"/>
  <c r="AS165" i="6" s="1"/>
  <c r="Q166" i="6"/>
  <c r="AQ166" i="6" s="1"/>
  <c r="R168" i="6"/>
  <c r="S170" i="6"/>
  <c r="AS170" i="6" s="1"/>
  <c r="Q171" i="6"/>
  <c r="S173" i="6"/>
  <c r="AS173" i="6" s="1"/>
  <c r="Q174" i="6"/>
  <c r="AQ174" i="6" s="1"/>
  <c r="R176" i="6"/>
  <c r="S178" i="6"/>
  <c r="AS178" i="6" s="1"/>
  <c r="Q179" i="6"/>
  <c r="AQ179" i="6" s="1"/>
  <c r="S181" i="6"/>
  <c r="AS181" i="6" s="1"/>
  <c r="E38" i="6"/>
  <c r="AE38" i="6" s="1"/>
  <c r="C39" i="6"/>
  <c r="AC39" i="6" s="1"/>
  <c r="E110" i="6"/>
  <c r="AE110" i="6" s="1"/>
  <c r="C111" i="6"/>
  <c r="AC111" i="6" s="1"/>
  <c r="D148" i="6"/>
  <c r="AD148" i="6" s="1"/>
  <c r="D215" i="6"/>
  <c r="AD215" i="6" s="1"/>
  <c r="D216" i="6"/>
  <c r="AD216" i="6" s="1"/>
  <c r="D262" i="6"/>
  <c r="AD262" i="6" s="1"/>
  <c r="E263" i="6"/>
  <c r="AE263" i="6" s="1"/>
  <c r="C264" i="6"/>
  <c r="AC264" i="6" s="1"/>
  <c r="D278" i="6"/>
  <c r="AD278" i="6" s="1"/>
  <c r="E279" i="6"/>
  <c r="AE279" i="6" s="1"/>
  <c r="C280" i="6"/>
  <c r="AC280" i="6" s="1"/>
  <c r="D294" i="6"/>
  <c r="AD294" i="6" s="1"/>
  <c r="E295" i="6"/>
  <c r="AE295" i="6" s="1"/>
  <c r="C296" i="6"/>
  <c r="AC296" i="6" s="1"/>
  <c r="D310" i="6"/>
  <c r="AD310" i="6" s="1"/>
  <c r="E311" i="6"/>
  <c r="AE311" i="6" s="1"/>
  <c r="C312" i="6"/>
  <c r="AC312" i="6" s="1"/>
  <c r="D326" i="6"/>
  <c r="AD326" i="6" s="1"/>
  <c r="E327" i="6"/>
  <c r="AE327" i="6" s="1"/>
  <c r="C328" i="6"/>
  <c r="AC328" i="6" s="1"/>
  <c r="D342" i="6"/>
  <c r="AD342" i="6" s="1"/>
  <c r="E343" i="6"/>
  <c r="AE343" i="6" s="1"/>
  <c r="C344" i="6"/>
  <c r="AC344" i="6" s="1"/>
  <c r="D358" i="6"/>
  <c r="AD358" i="6" s="1"/>
  <c r="E359" i="6"/>
  <c r="AE359" i="6" s="1"/>
  <c r="C360" i="6"/>
  <c r="AC360" i="6" s="1"/>
  <c r="E369" i="6"/>
  <c r="AE369" i="6" s="1"/>
  <c r="C370" i="6"/>
  <c r="AC370" i="6" s="1"/>
  <c r="E371" i="6"/>
  <c r="AE371" i="6" s="1"/>
  <c r="C372" i="6"/>
  <c r="AC372" i="6" s="1"/>
  <c r="D374" i="6"/>
  <c r="AD374" i="6" s="1"/>
  <c r="E385" i="6"/>
  <c r="AE385" i="6" s="1"/>
  <c r="C386" i="6"/>
  <c r="AC386" i="6" s="1"/>
  <c r="E387" i="6"/>
  <c r="AE387" i="6" s="1"/>
  <c r="D4" i="6"/>
  <c r="AD4" i="6" s="1"/>
  <c r="R7" i="6"/>
  <c r="R8" i="6"/>
  <c r="R11" i="6"/>
  <c r="R12" i="6"/>
  <c r="R15" i="6"/>
  <c r="R16" i="6"/>
  <c r="R19" i="6"/>
  <c r="R20" i="6"/>
  <c r="R23" i="6"/>
  <c r="R24" i="6"/>
  <c r="R27" i="6"/>
  <c r="R28" i="6"/>
  <c r="R31" i="6"/>
  <c r="R32" i="6"/>
  <c r="R35" i="6"/>
  <c r="R36" i="6"/>
  <c r="R39" i="6"/>
  <c r="R40" i="6"/>
  <c r="R43" i="6"/>
  <c r="R44" i="6"/>
  <c r="R47" i="6"/>
  <c r="R48" i="6"/>
  <c r="R51" i="6"/>
  <c r="R52" i="6"/>
  <c r="R55" i="6"/>
  <c r="R56" i="6"/>
  <c r="R59" i="6"/>
  <c r="Q60" i="6"/>
  <c r="R66" i="6"/>
  <c r="S67" i="6"/>
  <c r="AS67" i="6" s="1"/>
  <c r="Q68" i="6"/>
  <c r="R74" i="6"/>
  <c r="S75" i="6"/>
  <c r="AS75" i="6" s="1"/>
  <c r="Q76" i="6"/>
  <c r="R82" i="6"/>
  <c r="S83" i="6"/>
  <c r="AS83" i="6" s="1"/>
  <c r="Q84" i="6"/>
  <c r="R90" i="6"/>
  <c r="S91" i="6"/>
  <c r="AS91" i="6" s="1"/>
  <c r="Q92" i="6"/>
  <c r="R98" i="6"/>
  <c r="S99" i="6"/>
  <c r="AS99" i="6" s="1"/>
  <c r="Q100" i="6"/>
  <c r="R106" i="6"/>
  <c r="S107" i="6"/>
  <c r="AS107" i="6" s="1"/>
  <c r="Q108" i="6"/>
  <c r="R110" i="6"/>
  <c r="S112" i="6"/>
  <c r="AS112" i="6" s="1"/>
  <c r="Q113" i="6"/>
  <c r="S115" i="6"/>
  <c r="AS115" i="6" s="1"/>
  <c r="Q116" i="6"/>
  <c r="R118" i="6"/>
  <c r="S120" i="6"/>
  <c r="AS120" i="6" s="1"/>
  <c r="Q121" i="6"/>
  <c r="S123" i="6"/>
  <c r="AS123" i="6" s="1"/>
  <c r="Q124" i="6"/>
  <c r="R126" i="6"/>
  <c r="S128" i="6"/>
  <c r="AS128" i="6" s="1"/>
  <c r="Q129" i="6"/>
  <c r="S131" i="6"/>
  <c r="AS131" i="6" s="1"/>
  <c r="Q132" i="6"/>
  <c r="R134" i="6"/>
  <c r="S136" i="6"/>
  <c r="AS136" i="6" s="1"/>
  <c r="Q137" i="6"/>
  <c r="S139" i="6"/>
  <c r="AS139" i="6" s="1"/>
  <c r="Q140" i="6"/>
  <c r="R142" i="6"/>
  <c r="S144" i="6"/>
  <c r="AS144" i="6" s="1"/>
  <c r="Q145" i="6"/>
  <c r="S147" i="6"/>
  <c r="AS147" i="6" s="1"/>
  <c r="Q148" i="6"/>
  <c r="R150" i="6"/>
  <c r="S152" i="6"/>
  <c r="AS152" i="6" s="1"/>
  <c r="E6" i="6"/>
  <c r="AE6" i="6" s="1"/>
  <c r="C7" i="6"/>
  <c r="AC7" i="6" s="1"/>
  <c r="E70" i="6"/>
  <c r="AE70" i="6" s="1"/>
  <c r="C71" i="6"/>
  <c r="AC71" i="6" s="1"/>
  <c r="E96" i="6"/>
  <c r="AE96" i="6" s="1"/>
  <c r="C97" i="6"/>
  <c r="AC97" i="6" s="1"/>
  <c r="E124" i="6"/>
  <c r="AE124" i="6" s="1"/>
  <c r="C125" i="6"/>
  <c r="AC125" i="6" s="1"/>
  <c r="D126" i="6"/>
  <c r="AD126" i="6" s="1"/>
  <c r="E164" i="6"/>
  <c r="AE164" i="6" s="1"/>
  <c r="C165" i="6"/>
  <c r="AC165" i="6" s="1"/>
  <c r="D166" i="6"/>
  <c r="AD166" i="6" s="1"/>
  <c r="D199" i="6"/>
  <c r="AD199" i="6" s="1"/>
  <c r="D200" i="6"/>
  <c r="AD200" i="6" s="1"/>
  <c r="D254" i="6"/>
  <c r="AD254" i="6" s="1"/>
  <c r="E255" i="6"/>
  <c r="AE255" i="6" s="1"/>
  <c r="C256" i="6"/>
  <c r="AC256" i="6" s="1"/>
  <c r="D270" i="6"/>
  <c r="AD270" i="6" s="1"/>
  <c r="E271" i="6"/>
  <c r="AE271" i="6" s="1"/>
  <c r="C272" i="6"/>
  <c r="AC272" i="6" s="1"/>
  <c r="D286" i="6"/>
  <c r="AD286" i="6" s="1"/>
  <c r="E287" i="6"/>
  <c r="AE287" i="6" s="1"/>
  <c r="C288" i="6"/>
  <c r="AC288" i="6" s="1"/>
  <c r="D302" i="6"/>
  <c r="AD302" i="6" s="1"/>
  <c r="E303" i="6"/>
  <c r="AE303" i="6" s="1"/>
  <c r="C304" i="6"/>
  <c r="AC304" i="6" s="1"/>
  <c r="D318" i="6"/>
  <c r="AD318" i="6" s="1"/>
  <c r="E319" i="6"/>
  <c r="AE319" i="6" s="1"/>
  <c r="C320" i="6"/>
  <c r="AC320" i="6" s="1"/>
  <c r="D334" i="6"/>
  <c r="AD334" i="6" s="1"/>
  <c r="E335" i="6"/>
  <c r="AE335" i="6" s="1"/>
  <c r="C336" i="6"/>
  <c r="AC336" i="6" s="1"/>
  <c r="D350" i="6"/>
  <c r="AD350" i="6" s="1"/>
  <c r="E351" i="6"/>
  <c r="AE351" i="6" s="1"/>
  <c r="C352" i="6"/>
  <c r="AC352" i="6" s="1"/>
  <c r="E363" i="6"/>
  <c r="AE363" i="6" s="1"/>
  <c r="C364" i="6"/>
  <c r="AC364" i="6" s="1"/>
  <c r="D366" i="6"/>
  <c r="AD366" i="6" s="1"/>
  <c r="E377" i="6"/>
  <c r="AE377" i="6" s="1"/>
  <c r="C378" i="6"/>
  <c r="AC378" i="6" s="1"/>
  <c r="E379" i="6"/>
  <c r="AE379" i="6" s="1"/>
  <c r="C380" i="6"/>
  <c r="AC380" i="6" s="1"/>
  <c r="D382" i="6"/>
  <c r="AD382" i="6" s="1"/>
  <c r="R62" i="6"/>
  <c r="S63" i="6"/>
  <c r="AS63" i="6" s="1"/>
  <c r="Q64" i="6"/>
  <c r="R70" i="6"/>
  <c r="S71" i="6"/>
  <c r="AS71" i="6" s="1"/>
  <c r="Q72" i="6"/>
  <c r="R78" i="6"/>
  <c r="S79" i="6"/>
  <c r="AS79" i="6" s="1"/>
  <c r="Q80" i="6"/>
  <c r="R86" i="6"/>
  <c r="S87" i="6"/>
  <c r="AS87" i="6" s="1"/>
  <c r="Q88" i="6"/>
  <c r="R94" i="6"/>
  <c r="S95" i="6"/>
  <c r="AS95" i="6" s="1"/>
  <c r="Q96" i="6"/>
  <c r="R102" i="6"/>
  <c r="S103" i="6"/>
  <c r="AS103" i="6" s="1"/>
  <c r="Q104" i="6"/>
  <c r="S108" i="6"/>
  <c r="AS108" i="6" s="1"/>
  <c r="Q109" i="6"/>
  <c r="S111" i="6"/>
  <c r="AS111" i="6" s="1"/>
  <c r="Q112" i="6"/>
  <c r="R114" i="6"/>
  <c r="S116" i="6"/>
  <c r="AS116" i="6" s="1"/>
  <c r="Q117" i="6"/>
  <c r="S119" i="6"/>
  <c r="AS119" i="6" s="1"/>
  <c r="Q120" i="6"/>
  <c r="AQ120" i="6" s="1"/>
  <c r="R122" i="6"/>
  <c r="S124" i="6"/>
  <c r="AS124" i="6" s="1"/>
  <c r="Q125" i="6"/>
  <c r="S127" i="6"/>
  <c r="AS127" i="6" s="1"/>
  <c r="Q128" i="6"/>
  <c r="R130" i="6"/>
  <c r="S132" i="6"/>
  <c r="AS132" i="6" s="1"/>
  <c r="Q133" i="6"/>
  <c r="AQ133" i="6" s="1"/>
  <c r="S135" i="6"/>
  <c r="AS135" i="6" s="1"/>
  <c r="Q136" i="6"/>
  <c r="R138" i="6"/>
  <c r="S140" i="6"/>
  <c r="AS140" i="6" s="1"/>
  <c r="Q141" i="6"/>
  <c r="S143" i="6"/>
  <c r="AS143" i="6" s="1"/>
  <c r="Q144" i="6"/>
  <c r="R146" i="6"/>
  <c r="S148" i="6"/>
  <c r="AS148" i="6" s="1"/>
  <c r="Q149" i="6"/>
  <c r="S151" i="6"/>
  <c r="AS151" i="6" s="1"/>
  <c r="Q152" i="6"/>
  <c r="AQ152" i="6" s="1"/>
  <c r="R154" i="6"/>
  <c r="S156" i="6"/>
  <c r="AS156" i="6" s="1"/>
  <c r="Q157" i="6"/>
  <c r="S159" i="6"/>
  <c r="AS159" i="6" s="1"/>
  <c r="Q160" i="6"/>
  <c r="AQ160" i="6" s="1"/>
  <c r="R162" i="6"/>
  <c r="S164" i="6"/>
  <c r="AS164" i="6" s="1"/>
  <c r="Q165" i="6"/>
  <c r="AQ165" i="6" s="1"/>
  <c r="S167" i="6"/>
  <c r="AS167" i="6" s="1"/>
  <c r="Q168" i="6"/>
  <c r="R170" i="6"/>
  <c r="S172" i="6"/>
  <c r="AS172" i="6" s="1"/>
  <c r="Q173" i="6"/>
  <c r="S175" i="6"/>
  <c r="AS175" i="6" s="1"/>
  <c r="Q176" i="6"/>
  <c r="R178" i="6"/>
  <c r="S180" i="6"/>
  <c r="AS180" i="6" s="1"/>
  <c r="Q181" i="6"/>
  <c r="S183" i="6"/>
  <c r="AS183" i="6" s="1"/>
  <c r="Q184" i="6"/>
  <c r="AQ184" i="6" s="1"/>
  <c r="R186" i="6"/>
  <c r="S188" i="6"/>
  <c r="AS188" i="6" s="1"/>
  <c r="Q189" i="6"/>
  <c r="S191" i="6"/>
  <c r="AS191" i="6" s="1"/>
  <c r="Q192" i="6"/>
  <c r="R194" i="6"/>
  <c r="S196" i="6"/>
  <c r="AS196" i="6" s="1"/>
  <c r="Q197" i="6"/>
  <c r="S199" i="6"/>
  <c r="AS199" i="6" s="1"/>
  <c r="Q200" i="6"/>
  <c r="R202" i="6"/>
  <c r="S204" i="6"/>
  <c r="AS204" i="6" s="1"/>
  <c r="Q205" i="6"/>
  <c r="AQ205" i="6" s="1"/>
  <c r="S207" i="6"/>
  <c r="AS207" i="6" s="1"/>
  <c r="Q208" i="6"/>
  <c r="AQ208" i="6" s="1"/>
  <c r="R210" i="6"/>
  <c r="S212" i="6"/>
  <c r="AS212" i="6" s="1"/>
  <c r="Q213" i="6"/>
  <c r="S215" i="6"/>
  <c r="AS215" i="6" s="1"/>
  <c r="Q216" i="6"/>
  <c r="AQ216" i="6" s="1"/>
  <c r="R218" i="6"/>
  <c r="S220" i="6"/>
  <c r="AS220" i="6" s="1"/>
  <c r="Q221" i="6"/>
  <c r="S223" i="6"/>
  <c r="AS223" i="6" s="1"/>
  <c r="Q224" i="6"/>
  <c r="R226" i="6"/>
  <c r="S228" i="6"/>
  <c r="AS228" i="6" s="1"/>
  <c r="Q229" i="6"/>
  <c r="S231" i="6"/>
  <c r="AS231" i="6" s="1"/>
  <c r="Q232" i="6"/>
  <c r="R234" i="6"/>
  <c r="S236" i="6"/>
  <c r="AS236" i="6" s="1"/>
  <c r="Q237" i="6"/>
  <c r="AQ237" i="6" s="1"/>
  <c r="S239" i="6"/>
  <c r="AS239" i="6" s="1"/>
  <c r="Q240" i="6"/>
  <c r="AQ240" i="6" s="1"/>
  <c r="R242" i="6"/>
  <c r="S244" i="6"/>
  <c r="AS244" i="6" s="1"/>
  <c r="Q245" i="6"/>
  <c r="AQ245" i="6" s="1"/>
  <c r="S247" i="6"/>
  <c r="AS247" i="6" s="1"/>
  <c r="Q248" i="6"/>
  <c r="R250" i="6"/>
  <c r="S252" i="6"/>
  <c r="AS252" i="6" s="1"/>
  <c r="Q253" i="6"/>
  <c r="AQ253" i="6" s="1"/>
  <c r="S255" i="6"/>
  <c r="AS255" i="6" s="1"/>
  <c r="Q256" i="6"/>
  <c r="R258" i="6"/>
  <c r="S260" i="6"/>
  <c r="AS260" i="6" s="1"/>
  <c r="Q261" i="6"/>
  <c r="S263" i="6"/>
  <c r="AS263" i="6" s="1"/>
  <c r="Q264" i="6"/>
  <c r="R266" i="6"/>
  <c r="S268" i="6"/>
  <c r="AS268" i="6" s="1"/>
  <c r="Q269" i="6"/>
  <c r="AQ269" i="6" s="1"/>
  <c r="S271" i="6"/>
  <c r="AS271" i="6" s="1"/>
  <c r="Q272" i="6"/>
  <c r="R274" i="6"/>
  <c r="S276" i="6"/>
  <c r="AS276" i="6" s="1"/>
  <c r="Q277" i="6"/>
  <c r="AQ277" i="6" s="1"/>
  <c r="S279" i="6"/>
  <c r="AS279" i="6" s="1"/>
  <c r="Q280" i="6"/>
  <c r="AQ280" i="6" s="1"/>
  <c r="Q387" i="6"/>
  <c r="AQ387" i="6" s="1"/>
  <c r="S386" i="6"/>
  <c r="AS386" i="6" s="1"/>
  <c r="R384" i="6"/>
  <c r="Q382" i="6"/>
  <c r="AQ382" i="6" s="1"/>
  <c r="S381" i="6"/>
  <c r="AS381" i="6" s="1"/>
  <c r="Q379" i="6"/>
  <c r="S378" i="6"/>
  <c r="AS378" i="6" s="1"/>
  <c r="R376" i="6"/>
  <c r="Q374" i="6"/>
  <c r="S373" i="6"/>
  <c r="AS373" i="6" s="1"/>
  <c r="Q371" i="6"/>
  <c r="AQ371" i="6" s="1"/>
  <c r="S370" i="6"/>
  <c r="AS370" i="6" s="1"/>
  <c r="R368" i="6"/>
  <c r="Q366" i="6"/>
  <c r="AQ366" i="6" s="1"/>
  <c r="S365" i="6"/>
  <c r="AS365" i="6" s="1"/>
  <c r="Q363" i="6"/>
  <c r="AQ363" i="6" s="1"/>
  <c r="S362" i="6"/>
  <c r="AS362" i="6" s="1"/>
  <c r="R360" i="6"/>
  <c r="Q358" i="6"/>
  <c r="AQ358" i="6" s="1"/>
  <c r="S357" i="6"/>
  <c r="AS357" i="6" s="1"/>
  <c r="Q355" i="6"/>
  <c r="AQ355" i="6" s="1"/>
  <c r="S354" i="6"/>
  <c r="AS354" i="6" s="1"/>
  <c r="R352" i="6"/>
  <c r="Q350" i="6"/>
  <c r="AQ350" i="6" s="1"/>
  <c r="S349" i="6"/>
  <c r="AS349" i="6" s="1"/>
  <c r="Q347" i="6"/>
  <c r="S346" i="6"/>
  <c r="AS346" i="6" s="1"/>
  <c r="R344" i="6"/>
  <c r="Q342" i="6"/>
  <c r="AQ342" i="6" s="1"/>
  <c r="S341" i="6"/>
  <c r="AS341" i="6" s="1"/>
  <c r="Q339" i="6"/>
  <c r="S338" i="6"/>
  <c r="AS338" i="6" s="1"/>
  <c r="R336" i="6"/>
  <c r="Q334" i="6"/>
  <c r="S333" i="6"/>
  <c r="AS333" i="6" s="1"/>
  <c r="Q331" i="6"/>
  <c r="AQ331" i="6" s="1"/>
  <c r="S330" i="6"/>
  <c r="AS330" i="6" s="1"/>
  <c r="R328" i="6"/>
  <c r="Q326" i="6"/>
  <c r="AQ326" i="6" s="1"/>
  <c r="S325" i="6"/>
  <c r="AS325" i="6" s="1"/>
  <c r="Q323" i="6"/>
  <c r="S322" i="6"/>
  <c r="AS322" i="6" s="1"/>
  <c r="R320" i="6"/>
  <c r="Q318" i="6"/>
  <c r="AQ318" i="6" s="1"/>
  <c r="S317" i="6"/>
  <c r="AS317" i="6" s="1"/>
  <c r="Q315" i="6"/>
  <c r="S314" i="6"/>
  <c r="AS314" i="6" s="1"/>
  <c r="R312" i="6"/>
  <c r="Q310" i="6"/>
  <c r="AQ310" i="6" s="1"/>
  <c r="S309" i="6"/>
  <c r="AS309" i="6" s="1"/>
  <c r="Q307" i="6"/>
  <c r="S306" i="6"/>
  <c r="AS306" i="6" s="1"/>
  <c r="R304" i="6"/>
  <c r="Q302" i="6"/>
  <c r="S301" i="6"/>
  <c r="AS301" i="6" s="1"/>
  <c r="Q299" i="6"/>
  <c r="AQ299" i="6" s="1"/>
  <c r="S298" i="6"/>
  <c r="AS298" i="6" s="1"/>
  <c r="R296" i="6"/>
  <c r="Q294" i="6"/>
  <c r="S293" i="6"/>
  <c r="AS293" i="6" s="1"/>
  <c r="Q291" i="6"/>
  <c r="S290" i="6"/>
  <c r="AS290" i="6" s="1"/>
  <c r="R288" i="6"/>
  <c r="Q286" i="6"/>
  <c r="AQ286" i="6" s="1"/>
  <c r="S285" i="6"/>
  <c r="AS285" i="6" s="1"/>
  <c r="Q283" i="6"/>
  <c r="S282" i="6"/>
  <c r="AS282" i="6" s="1"/>
  <c r="R280" i="6"/>
  <c r="Q279" i="6"/>
  <c r="S278" i="6"/>
  <c r="AS278" i="6" s="1"/>
  <c r="Q275" i="6"/>
  <c r="S274" i="6"/>
  <c r="AS274" i="6" s="1"/>
  <c r="R270" i="6"/>
  <c r="Q266" i="6"/>
  <c r="S265" i="6"/>
  <c r="AS265" i="6" s="1"/>
  <c r="Q262" i="6"/>
  <c r="AQ262" i="6" s="1"/>
  <c r="S261" i="6"/>
  <c r="AS261" i="6" s="1"/>
  <c r="R260" i="6"/>
  <c r="Q257" i="6"/>
  <c r="S256" i="6"/>
  <c r="AS256" i="6" s="1"/>
  <c r="Q252" i="6"/>
  <c r="AQ252" i="6" s="1"/>
  <c r="S251" i="6"/>
  <c r="AS251" i="6" s="1"/>
  <c r="R248" i="6"/>
  <c r="Q247" i="6"/>
  <c r="AQ247" i="6" s="1"/>
  <c r="S246" i="6"/>
  <c r="AS246" i="6" s="1"/>
  <c r="Q243" i="6"/>
  <c r="S242" i="6"/>
  <c r="AS242" i="6" s="1"/>
  <c r="R238" i="6"/>
  <c r="Q234" i="6"/>
  <c r="S233" i="6"/>
  <c r="AS233" i="6" s="1"/>
  <c r="Q230" i="6"/>
  <c r="AQ230" i="6" s="1"/>
  <c r="S229" i="6"/>
  <c r="AS229" i="6" s="1"/>
  <c r="R228" i="6"/>
  <c r="Q225" i="6"/>
  <c r="S224" i="6"/>
  <c r="AS224" i="6" s="1"/>
  <c r="Q220" i="6"/>
  <c r="AQ220" i="6" s="1"/>
  <c r="S219" i="6"/>
  <c r="AS219" i="6" s="1"/>
  <c r="R216" i="6"/>
  <c r="Q215" i="6"/>
  <c r="AQ215" i="6" s="1"/>
  <c r="S214" i="6"/>
  <c r="AS214" i="6" s="1"/>
  <c r="Q211" i="6"/>
  <c r="AQ211" i="6" s="1"/>
  <c r="S210" i="6"/>
  <c r="AS210" i="6" s="1"/>
  <c r="R206" i="6"/>
  <c r="Q202" i="6"/>
  <c r="AQ202" i="6" s="1"/>
  <c r="S201" i="6"/>
  <c r="AS201" i="6" s="1"/>
  <c r="Q198" i="6"/>
  <c r="AQ198" i="6" s="1"/>
  <c r="S197" i="6"/>
  <c r="AS197" i="6" s="1"/>
  <c r="R196" i="6"/>
  <c r="Q193" i="6"/>
  <c r="AQ193" i="6" s="1"/>
  <c r="S192" i="6"/>
  <c r="AS192" i="6" s="1"/>
  <c r="Q188" i="6"/>
  <c r="AQ188" i="6" s="1"/>
  <c r="S187" i="6"/>
  <c r="AS187" i="6" s="1"/>
  <c r="R184" i="6"/>
  <c r="Q183" i="6"/>
  <c r="S182" i="6"/>
  <c r="AS182" i="6" s="1"/>
  <c r="R174" i="6"/>
  <c r="Q172" i="6"/>
  <c r="S171" i="6"/>
  <c r="AS171" i="6" s="1"/>
  <c r="Q170" i="6"/>
  <c r="S169" i="6"/>
  <c r="AS169" i="6" s="1"/>
  <c r="R158" i="6"/>
  <c r="Q156" i="6"/>
  <c r="AQ156" i="6" s="1"/>
  <c r="S155" i="6"/>
  <c r="AS155" i="6" s="1"/>
  <c r="Q154" i="6"/>
  <c r="AQ154" i="6" s="1"/>
  <c r="S153" i="6"/>
  <c r="AS153" i="6" s="1"/>
  <c r="Q151" i="6"/>
  <c r="S150" i="6"/>
  <c r="AS150" i="6" s="1"/>
  <c r="R140" i="6"/>
  <c r="Q130" i="6"/>
  <c r="S129" i="6"/>
  <c r="AS129" i="6" s="1"/>
  <c r="Q119" i="6"/>
  <c r="AQ119" i="6" s="1"/>
  <c r="S118" i="6"/>
  <c r="AS118" i="6" s="1"/>
  <c r="R108" i="6"/>
  <c r="Q78" i="6"/>
  <c r="S77" i="6"/>
  <c r="AS77" i="6" s="1"/>
  <c r="R76" i="6"/>
  <c r="Q57" i="6"/>
  <c r="S56" i="6"/>
  <c r="AS56" i="6" s="1"/>
  <c r="Q49" i="6"/>
  <c r="S48" i="6"/>
  <c r="AS48" i="6" s="1"/>
  <c r="Q41" i="6"/>
  <c r="S40" i="6"/>
  <c r="AS40" i="6" s="1"/>
  <c r="Q33" i="6"/>
  <c r="S32" i="6"/>
  <c r="AS32" i="6" s="1"/>
  <c r="Q25" i="6"/>
  <c r="S24" i="6"/>
  <c r="AS24" i="6" s="1"/>
  <c r="Q17" i="6"/>
  <c r="S16" i="6"/>
  <c r="AS16" i="6" s="1"/>
  <c r="Q9" i="6"/>
  <c r="S8" i="6"/>
  <c r="AS8" i="6" s="1"/>
  <c r="C377" i="6"/>
  <c r="AC377" i="6" s="1"/>
  <c r="E376" i="6"/>
  <c r="AE376" i="6" s="1"/>
  <c r="C375" i="6"/>
  <c r="AC375" i="6" s="1"/>
  <c r="E374" i="6"/>
  <c r="AE374" i="6" s="1"/>
  <c r="C318" i="6"/>
  <c r="AC318" i="6" s="1"/>
  <c r="E317" i="6"/>
  <c r="AE317" i="6" s="1"/>
  <c r="D316" i="6"/>
  <c r="AD316" i="6" s="1"/>
  <c r="C254" i="6"/>
  <c r="AC254" i="6" s="1"/>
  <c r="E253" i="6"/>
  <c r="AE253" i="6" s="1"/>
  <c r="D252" i="6"/>
  <c r="AD252" i="6" s="1"/>
  <c r="C247" i="6"/>
  <c r="AC247" i="6" s="1"/>
  <c r="E246" i="6"/>
  <c r="AE246" i="6" s="1"/>
  <c r="C231" i="6"/>
  <c r="AC231" i="6" s="1"/>
  <c r="E230" i="6"/>
  <c r="AE230" i="6" s="1"/>
  <c r="E5" i="6"/>
  <c r="AE5" i="6" s="1"/>
  <c r="C6" i="6"/>
  <c r="AC6" i="6" s="1"/>
  <c r="E7" i="6"/>
  <c r="AE7" i="6" s="1"/>
  <c r="C8" i="6"/>
  <c r="AC8" i="6" s="1"/>
  <c r="E9" i="6"/>
  <c r="AE9" i="6" s="1"/>
  <c r="C10" i="6"/>
  <c r="AC10" i="6" s="1"/>
  <c r="E11" i="6"/>
  <c r="AE11" i="6" s="1"/>
  <c r="C12" i="6"/>
  <c r="AC12" i="6" s="1"/>
  <c r="E13" i="6"/>
  <c r="AE13" i="6" s="1"/>
  <c r="C14" i="6"/>
  <c r="AC14" i="6" s="1"/>
  <c r="E15" i="6"/>
  <c r="AE15" i="6" s="1"/>
  <c r="C16" i="6"/>
  <c r="AC16" i="6" s="1"/>
  <c r="E17" i="6"/>
  <c r="AE17" i="6" s="1"/>
  <c r="C18" i="6"/>
  <c r="AC18" i="6" s="1"/>
  <c r="E19" i="6"/>
  <c r="AE19" i="6" s="1"/>
  <c r="C20" i="6"/>
  <c r="AC20" i="6" s="1"/>
  <c r="E21" i="6"/>
  <c r="AE21" i="6" s="1"/>
  <c r="C22" i="6"/>
  <c r="AC22" i="6" s="1"/>
  <c r="E23" i="6"/>
  <c r="AE23" i="6" s="1"/>
  <c r="C24" i="6"/>
  <c r="AC24" i="6" s="1"/>
  <c r="E25" i="6"/>
  <c r="AE25" i="6" s="1"/>
  <c r="C26" i="6"/>
  <c r="AC26" i="6" s="1"/>
  <c r="E27" i="6"/>
  <c r="AE27" i="6" s="1"/>
  <c r="C28" i="6"/>
  <c r="AC28" i="6" s="1"/>
  <c r="E29" i="6"/>
  <c r="AE29" i="6" s="1"/>
  <c r="C30" i="6"/>
  <c r="AC30" i="6" s="1"/>
  <c r="E31" i="6"/>
  <c r="AE31" i="6" s="1"/>
  <c r="C32" i="6"/>
  <c r="AC32" i="6" s="1"/>
  <c r="E33" i="6"/>
  <c r="AE33" i="6" s="1"/>
  <c r="C34" i="6"/>
  <c r="AC34" i="6" s="1"/>
  <c r="E35" i="6"/>
  <c r="AE35" i="6" s="1"/>
  <c r="C36" i="6"/>
  <c r="AC36" i="6" s="1"/>
  <c r="E37" i="6"/>
  <c r="AE37" i="6" s="1"/>
  <c r="C38" i="6"/>
  <c r="AC38" i="6" s="1"/>
  <c r="E39" i="6"/>
  <c r="AE39" i="6" s="1"/>
  <c r="C40" i="6"/>
  <c r="AC40" i="6" s="1"/>
  <c r="E41" i="6"/>
  <c r="AE41" i="6" s="1"/>
  <c r="C42" i="6"/>
  <c r="AC42" i="6" s="1"/>
  <c r="E43" i="6"/>
  <c r="AE43" i="6" s="1"/>
  <c r="C44" i="6"/>
  <c r="AC44" i="6" s="1"/>
  <c r="E45" i="6"/>
  <c r="AE45" i="6" s="1"/>
  <c r="C46" i="6"/>
  <c r="AC46" i="6" s="1"/>
  <c r="E47" i="6"/>
  <c r="AE47" i="6" s="1"/>
  <c r="C48" i="6"/>
  <c r="AC48" i="6" s="1"/>
  <c r="E49" i="6"/>
  <c r="AE49" i="6" s="1"/>
  <c r="C50" i="6"/>
  <c r="AC50" i="6" s="1"/>
  <c r="E51" i="6"/>
  <c r="AE51" i="6" s="1"/>
  <c r="C52" i="6"/>
  <c r="AC52" i="6" s="1"/>
  <c r="E53" i="6"/>
  <c r="AE53" i="6" s="1"/>
  <c r="C54" i="6"/>
  <c r="AC54" i="6" s="1"/>
  <c r="E55" i="6"/>
  <c r="AE55" i="6" s="1"/>
  <c r="C56" i="6"/>
  <c r="AC56" i="6" s="1"/>
  <c r="E57" i="6"/>
  <c r="AE57" i="6" s="1"/>
  <c r="C58" i="6"/>
  <c r="AC58" i="6" s="1"/>
  <c r="E59" i="6"/>
  <c r="AE59" i="6" s="1"/>
  <c r="C60" i="6"/>
  <c r="AC60" i="6" s="1"/>
  <c r="E61" i="6"/>
  <c r="AE61" i="6" s="1"/>
  <c r="C62" i="6"/>
  <c r="AC62" i="6" s="1"/>
  <c r="E63" i="6"/>
  <c r="AE63" i="6" s="1"/>
  <c r="C64" i="6"/>
  <c r="AC64" i="6" s="1"/>
  <c r="E65" i="6"/>
  <c r="AE65" i="6" s="1"/>
  <c r="C66" i="6"/>
  <c r="AC66" i="6" s="1"/>
  <c r="E67" i="6"/>
  <c r="AE67" i="6" s="1"/>
  <c r="C68" i="6"/>
  <c r="AC68" i="6" s="1"/>
  <c r="E69" i="6"/>
  <c r="AE69" i="6" s="1"/>
  <c r="C70" i="6"/>
  <c r="AC70" i="6" s="1"/>
  <c r="E71" i="6"/>
  <c r="AE71" i="6" s="1"/>
  <c r="C72" i="6"/>
  <c r="AC72" i="6" s="1"/>
  <c r="E73" i="6"/>
  <c r="AE73" i="6" s="1"/>
  <c r="C74" i="6"/>
  <c r="AC74" i="6" s="1"/>
  <c r="E75" i="6"/>
  <c r="AE75" i="6" s="1"/>
  <c r="C76" i="6"/>
  <c r="AC76" i="6" s="1"/>
  <c r="E77" i="6"/>
  <c r="AE77" i="6" s="1"/>
  <c r="C78" i="6"/>
  <c r="AC78" i="6" s="1"/>
  <c r="E79" i="6"/>
  <c r="AE79" i="6" s="1"/>
  <c r="C80" i="6"/>
  <c r="AC80" i="6" s="1"/>
  <c r="E81" i="6"/>
  <c r="AE81" i="6" s="1"/>
  <c r="C82" i="6"/>
  <c r="AC82" i="6" s="1"/>
  <c r="E83" i="6"/>
  <c r="AE83" i="6" s="1"/>
  <c r="C84" i="6"/>
  <c r="AC84" i="6" s="1"/>
  <c r="E85" i="6"/>
  <c r="AE85" i="6" s="1"/>
  <c r="C86" i="6"/>
  <c r="AC86" i="6" s="1"/>
  <c r="E87" i="6"/>
  <c r="AE87" i="6" s="1"/>
  <c r="C88" i="6"/>
  <c r="AC88" i="6" s="1"/>
  <c r="E89" i="6"/>
  <c r="AE89" i="6" s="1"/>
  <c r="C5" i="6"/>
  <c r="AC5" i="6" s="1"/>
  <c r="E8" i="6"/>
  <c r="AE8" i="6" s="1"/>
  <c r="C9" i="6"/>
  <c r="AC9" i="6" s="1"/>
  <c r="E12" i="6"/>
  <c r="AE12" i="6" s="1"/>
  <c r="C13" i="6"/>
  <c r="AC13" i="6" s="1"/>
  <c r="E16" i="6"/>
  <c r="AE16" i="6" s="1"/>
  <c r="C17" i="6"/>
  <c r="AC17" i="6" s="1"/>
  <c r="E20" i="6"/>
  <c r="AE20" i="6" s="1"/>
  <c r="C21" i="6"/>
  <c r="AC21" i="6" s="1"/>
  <c r="E24" i="6"/>
  <c r="AE24" i="6" s="1"/>
  <c r="C25" i="6"/>
  <c r="AC25" i="6" s="1"/>
  <c r="E28" i="6"/>
  <c r="AE28" i="6" s="1"/>
  <c r="C29" i="6"/>
  <c r="AC29" i="6" s="1"/>
  <c r="E32" i="6"/>
  <c r="AE32" i="6" s="1"/>
  <c r="C33" i="6"/>
  <c r="AC33" i="6" s="1"/>
  <c r="E36" i="6"/>
  <c r="AE36" i="6" s="1"/>
  <c r="C37" i="6"/>
  <c r="AC37" i="6" s="1"/>
  <c r="E40" i="6"/>
  <c r="AE40" i="6" s="1"/>
  <c r="C41" i="6"/>
  <c r="AC41" i="6" s="1"/>
  <c r="E44" i="6"/>
  <c r="AE44" i="6" s="1"/>
  <c r="C45" i="6"/>
  <c r="AC45" i="6" s="1"/>
  <c r="E48" i="6"/>
  <c r="AE48" i="6" s="1"/>
  <c r="C49" i="6"/>
  <c r="AC49" i="6" s="1"/>
  <c r="E52" i="6"/>
  <c r="AE52" i="6" s="1"/>
  <c r="C53" i="6"/>
  <c r="AC53" i="6" s="1"/>
  <c r="E56" i="6"/>
  <c r="AE56" i="6" s="1"/>
  <c r="C57" i="6"/>
  <c r="AC57" i="6" s="1"/>
  <c r="E60" i="6"/>
  <c r="AE60" i="6" s="1"/>
  <c r="C61" i="6"/>
  <c r="AC61" i="6" s="1"/>
  <c r="E64" i="6"/>
  <c r="AE64" i="6" s="1"/>
  <c r="C65" i="6"/>
  <c r="AC65" i="6" s="1"/>
  <c r="E68" i="6"/>
  <c r="AE68" i="6" s="1"/>
  <c r="C69" i="6"/>
  <c r="AC69" i="6" s="1"/>
  <c r="E72" i="6"/>
  <c r="AE72" i="6" s="1"/>
  <c r="C73" i="6"/>
  <c r="AC73" i="6" s="1"/>
  <c r="E76" i="6"/>
  <c r="AE76" i="6" s="1"/>
  <c r="C77" i="6"/>
  <c r="AC77" i="6" s="1"/>
  <c r="E80" i="6"/>
  <c r="AE80" i="6" s="1"/>
  <c r="C81" i="6"/>
  <c r="AC81" i="6" s="1"/>
  <c r="E84" i="6"/>
  <c r="AE84" i="6" s="1"/>
  <c r="C85" i="6"/>
  <c r="AC85" i="6" s="1"/>
  <c r="E88" i="6"/>
  <c r="AE88" i="6" s="1"/>
  <c r="C89" i="6"/>
  <c r="AC89" i="6" s="1"/>
  <c r="D91" i="6"/>
  <c r="AD91" i="6" s="1"/>
  <c r="D93" i="6"/>
  <c r="AD93" i="6" s="1"/>
  <c r="D95" i="6"/>
  <c r="AD95" i="6" s="1"/>
  <c r="D97" i="6"/>
  <c r="AD97" i="6" s="1"/>
  <c r="D99" i="6"/>
  <c r="AD99" i="6" s="1"/>
  <c r="D101" i="6"/>
  <c r="AD101" i="6" s="1"/>
  <c r="D103" i="6"/>
  <c r="AD103" i="6" s="1"/>
  <c r="D105" i="6"/>
  <c r="AD105" i="6" s="1"/>
  <c r="D107" i="6"/>
  <c r="AD107" i="6" s="1"/>
  <c r="D109" i="6"/>
  <c r="AD109" i="6" s="1"/>
  <c r="D111" i="6"/>
  <c r="AD111" i="6" s="1"/>
  <c r="D113" i="6"/>
  <c r="AD113" i="6" s="1"/>
  <c r="D115" i="6"/>
  <c r="AD115" i="6" s="1"/>
  <c r="D117" i="6"/>
  <c r="AD117" i="6" s="1"/>
  <c r="D119" i="6"/>
  <c r="AD119" i="6" s="1"/>
  <c r="D121" i="6"/>
  <c r="AD121" i="6" s="1"/>
  <c r="D123" i="6"/>
  <c r="AD123" i="6" s="1"/>
  <c r="D125" i="6"/>
  <c r="AD125" i="6" s="1"/>
  <c r="D127" i="6"/>
  <c r="AD127" i="6" s="1"/>
  <c r="D129" i="6"/>
  <c r="AD129" i="6" s="1"/>
  <c r="D131" i="6"/>
  <c r="AD131" i="6" s="1"/>
  <c r="D133" i="6"/>
  <c r="AD133" i="6" s="1"/>
  <c r="D135" i="6"/>
  <c r="AD135" i="6" s="1"/>
  <c r="D137" i="6"/>
  <c r="AD137" i="6" s="1"/>
  <c r="D139" i="6"/>
  <c r="AD139" i="6" s="1"/>
  <c r="D141" i="6"/>
  <c r="AD141" i="6" s="1"/>
  <c r="D143" i="6"/>
  <c r="AD143" i="6" s="1"/>
  <c r="D145" i="6"/>
  <c r="AD145" i="6" s="1"/>
  <c r="D147" i="6"/>
  <c r="AD147" i="6" s="1"/>
  <c r="D149" i="6"/>
  <c r="AD149" i="6" s="1"/>
  <c r="D151" i="6"/>
  <c r="AD151" i="6" s="1"/>
  <c r="D153" i="6"/>
  <c r="AD153" i="6" s="1"/>
  <c r="D155" i="6"/>
  <c r="AD155" i="6" s="1"/>
  <c r="D157" i="6"/>
  <c r="AD157" i="6" s="1"/>
  <c r="D159" i="6"/>
  <c r="AD159" i="6" s="1"/>
  <c r="D161" i="6"/>
  <c r="AD161" i="6" s="1"/>
  <c r="D163" i="6"/>
  <c r="AD163" i="6" s="1"/>
  <c r="D165" i="6"/>
  <c r="AD165" i="6" s="1"/>
  <c r="D167" i="6"/>
  <c r="AD167" i="6" s="1"/>
  <c r="D169" i="6"/>
  <c r="AD169" i="6" s="1"/>
  <c r="D171" i="6"/>
  <c r="AD171" i="6" s="1"/>
  <c r="D173" i="6"/>
  <c r="AD173" i="6" s="1"/>
  <c r="D5" i="6"/>
  <c r="AD5" i="6" s="1"/>
  <c r="D6" i="6"/>
  <c r="AD6" i="6" s="1"/>
  <c r="D11" i="6"/>
  <c r="AD11" i="6" s="1"/>
  <c r="D12" i="6"/>
  <c r="AD12" i="6" s="1"/>
  <c r="D13" i="6"/>
  <c r="AD13" i="6" s="1"/>
  <c r="D14" i="6"/>
  <c r="AD14" i="6" s="1"/>
  <c r="D19" i="6"/>
  <c r="AD19" i="6" s="1"/>
  <c r="D20" i="6"/>
  <c r="AD20" i="6" s="1"/>
  <c r="D21" i="6"/>
  <c r="AD21" i="6" s="1"/>
  <c r="D22" i="6"/>
  <c r="AD22" i="6" s="1"/>
  <c r="D27" i="6"/>
  <c r="AD27" i="6" s="1"/>
  <c r="D28" i="6"/>
  <c r="AD28" i="6" s="1"/>
  <c r="D29" i="6"/>
  <c r="AD29" i="6" s="1"/>
  <c r="D30" i="6"/>
  <c r="AD30" i="6" s="1"/>
  <c r="D35" i="6"/>
  <c r="AD35" i="6" s="1"/>
  <c r="D36" i="6"/>
  <c r="AD36" i="6" s="1"/>
  <c r="D37" i="6"/>
  <c r="AD37" i="6" s="1"/>
  <c r="D38" i="6"/>
  <c r="AD38" i="6" s="1"/>
  <c r="D43" i="6"/>
  <c r="AD43" i="6" s="1"/>
  <c r="D44" i="6"/>
  <c r="AD44" i="6" s="1"/>
  <c r="D45" i="6"/>
  <c r="AD45" i="6" s="1"/>
  <c r="D46" i="6"/>
  <c r="AD46" i="6" s="1"/>
  <c r="D51" i="6"/>
  <c r="AD51" i="6" s="1"/>
  <c r="D52" i="6"/>
  <c r="AD52" i="6" s="1"/>
  <c r="D53" i="6"/>
  <c r="AD53" i="6" s="1"/>
  <c r="D54" i="6"/>
  <c r="AD54" i="6" s="1"/>
  <c r="D59" i="6"/>
  <c r="AD59" i="6" s="1"/>
  <c r="D60" i="6"/>
  <c r="AD60" i="6" s="1"/>
  <c r="D61" i="6"/>
  <c r="AD61" i="6" s="1"/>
  <c r="D62" i="6"/>
  <c r="AD62" i="6" s="1"/>
  <c r="D67" i="6"/>
  <c r="AD67" i="6" s="1"/>
  <c r="D68" i="6"/>
  <c r="AD68" i="6" s="1"/>
  <c r="D69" i="6"/>
  <c r="AD69" i="6" s="1"/>
  <c r="D70" i="6"/>
  <c r="AD70" i="6" s="1"/>
  <c r="D75" i="6"/>
  <c r="AD75" i="6" s="1"/>
  <c r="D76" i="6"/>
  <c r="AD76" i="6" s="1"/>
  <c r="D77" i="6"/>
  <c r="AD77" i="6" s="1"/>
  <c r="D78" i="6"/>
  <c r="AD78" i="6" s="1"/>
  <c r="D83" i="6"/>
  <c r="AD83" i="6" s="1"/>
  <c r="D84" i="6"/>
  <c r="AD84" i="6" s="1"/>
  <c r="D85" i="6"/>
  <c r="AD85" i="6" s="1"/>
  <c r="D86" i="6"/>
  <c r="AD86" i="6" s="1"/>
  <c r="E90" i="6"/>
  <c r="AE90" i="6" s="1"/>
  <c r="C91" i="6"/>
  <c r="AC91" i="6" s="1"/>
  <c r="E93" i="6"/>
  <c r="AE93" i="6" s="1"/>
  <c r="C94" i="6"/>
  <c r="AC94" i="6" s="1"/>
  <c r="D96" i="6"/>
  <c r="AD96" i="6" s="1"/>
  <c r="E98" i="6"/>
  <c r="AE98" i="6" s="1"/>
  <c r="C99" i="6"/>
  <c r="AC99" i="6" s="1"/>
  <c r="E101" i="6"/>
  <c r="AE101" i="6" s="1"/>
  <c r="C102" i="6"/>
  <c r="AC102" i="6" s="1"/>
  <c r="D104" i="6"/>
  <c r="AD104" i="6" s="1"/>
  <c r="E106" i="6"/>
  <c r="AE106" i="6" s="1"/>
  <c r="C107" i="6"/>
  <c r="AC107" i="6" s="1"/>
  <c r="E109" i="6"/>
  <c r="AE109" i="6" s="1"/>
  <c r="C110" i="6"/>
  <c r="AC110" i="6" s="1"/>
  <c r="D112" i="6"/>
  <c r="AD112" i="6" s="1"/>
  <c r="E114" i="6"/>
  <c r="AE114" i="6" s="1"/>
  <c r="C115" i="6"/>
  <c r="AC115" i="6" s="1"/>
  <c r="E117" i="6"/>
  <c r="AE117" i="6" s="1"/>
  <c r="C118" i="6"/>
  <c r="AC118" i="6" s="1"/>
  <c r="D120" i="6"/>
  <c r="AD120" i="6" s="1"/>
  <c r="E122" i="6"/>
  <c r="AE122" i="6" s="1"/>
  <c r="C123" i="6"/>
  <c r="AC123" i="6" s="1"/>
  <c r="E125" i="6"/>
  <c r="AE125" i="6" s="1"/>
  <c r="C126" i="6"/>
  <c r="AC126" i="6" s="1"/>
  <c r="D128" i="6"/>
  <c r="AD128" i="6" s="1"/>
  <c r="E130" i="6"/>
  <c r="AE130" i="6" s="1"/>
  <c r="C131" i="6"/>
  <c r="AC131" i="6" s="1"/>
  <c r="E133" i="6"/>
  <c r="AE133" i="6" s="1"/>
  <c r="C134" i="6"/>
  <c r="AC134" i="6" s="1"/>
  <c r="D136" i="6"/>
  <c r="AD136" i="6" s="1"/>
  <c r="E138" i="6"/>
  <c r="AE138" i="6" s="1"/>
  <c r="C139" i="6"/>
  <c r="AC139" i="6" s="1"/>
  <c r="E141" i="6"/>
  <c r="AE141" i="6" s="1"/>
  <c r="C142" i="6"/>
  <c r="AC142" i="6" s="1"/>
  <c r="D144" i="6"/>
  <c r="AD144" i="6" s="1"/>
  <c r="E146" i="6"/>
  <c r="AE146" i="6" s="1"/>
  <c r="C147" i="6"/>
  <c r="AC147" i="6" s="1"/>
  <c r="E149" i="6"/>
  <c r="AE149" i="6" s="1"/>
  <c r="C150" i="6"/>
  <c r="AC150" i="6" s="1"/>
  <c r="D152" i="6"/>
  <c r="AD152" i="6" s="1"/>
  <c r="E154" i="6"/>
  <c r="AE154" i="6" s="1"/>
  <c r="C155" i="6"/>
  <c r="AC155" i="6" s="1"/>
  <c r="E157" i="6"/>
  <c r="AE157" i="6" s="1"/>
  <c r="C158" i="6"/>
  <c r="AC158" i="6" s="1"/>
  <c r="D160" i="6"/>
  <c r="AD160" i="6" s="1"/>
  <c r="E162" i="6"/>
  <c r="AE162" i="6" s="1"/>
  <c r="C163" i="6"/>
  <c r="AC163" i="6" s="1"/>
  <c r="E165" i="6"/>
  <c r="AE165" i="6" s="1"/>
  <c r="C166" i="6"/>
  <c r="AC166" i="6" s="1"/>
  <c r="D168" i="6"/>
  <c r="AD168" i="6" s="1"/>
  <c r="E170" i="6"/>
  <c r="AE170" i="6" s="1"/>
  <c r="C171" i="6"/>
  <c r="AC171" i="6" s="1"/>
  <c r="E173" i="6"/>
  <c r="AE173" i="6" s="1"/>
  <c r="C174" i="6"/>
  <c r="AC174" i="6" s="1"/>
  <c r="E175" i="6"/>
  <c r="AE175" i="6" s="1"/>
  <c r="C176" i="6"/>
  <c r="AC176" i="6" s="1"/>
  <c r="E177" i="6"/>
  <c r="AE177" i="6" s="1"/>
  <c r="C178" i="6"/>
  <c r="AC178" i="6" s="1"/>
  <c r="E179" i="6"/>
  <c r="AE179" i="6" s="1"/>
  <c r="C180" i="6"/>
  <c r="AC180" i="6" s="1"/>
  <c r="E181" i="6"/>
  <c r="AE181" i="6" s="1"/>
  <c r="C182" i="6"/>
  <c r="AC182" i="6" s="1"/>
  <c r="E183" i="6"/>
  <c r="AE183" i="6" s="1"/>
  <c r="C184" i="6"/>
  <c r="AC184" i="6" s="1"/>
  <c r="E185" i="6"/>
  <c r="AE185" i="6" s="1"/>
  <c r="C186" i="6"/>
  <c r="AC186" i="6" s="1"/>
  <c r="E187" i="6"/>
  <c r="AE187" i="6" s="1"/>
  <c r="C188" i="6"/>
  <c r="AC188" i="6" s="1"/>
  <c r="E189" i="6"/>
  <c r="AE189" i="6" s="1"/>
  <c r="C190" i="6"/>
  <c r="AC190" i="6" s="1"/>
  <c r="E191" i="6"/>
  <c r="AE191" i="6" s="1"/>
  <c r="C192" i="6"/>
  <c r="AC192" i="6" s="1"/>
  <c r="E193" i="6"/>
  <c r="AE193" i="6" s="1"/>
  <c r="C194" i="6"/>
  <c r="AC194" i="6" s="1"/>
  <c r="E195" i="6"/>
  <c r="AE195" i="6" s="1"/>
  <c r="C196" i="6"/>
  <c r="AC196" i="6" s="1"/>
  <c r="E197" i="6"/>
  <c r="AE197" i="6" s="1"/>
  <c r="C198" i="6"/>
  <c r="AC198" i="6" s="1"/>
  <c r="E199" i="6"/>
  <c r="AE199" i="6" s="1"/>
  <c r="C200" i="6"/>
  <c r="AC200" i="6" s="1"/>
  <c r="E201" i="6"/>
  <c r="AE201" i="6" s="1"/>
  <c r="C202" i="6"/>
  <c r="AC202" i="6" s="1"/>
  <c r="E203" i="6"/>
  <c r="AE203" i="6" s="1"/>
  <c r="C204" i="6"/>
  <c r="AC204" i="6" s="1"/>
  <c r="E205" i="6"/>
  <c r="AE205" i="6" s="1"/>
  <c r="C206" i="6"/>
  <c r="AC206" i="6" s="1"/>
  <c r="E207" i="6"/>
  <c r="AE207" i="6" s="1"/>
  <c r="C208" i="6"/>
  <c r="AC208" i="6" s="1"/>
  <c r="E209" i="6"/>
  <c r="AE209" i="6" s="1"/>
  <c r="C210" i="6"/>
  <c r="AC210" i="6" s="1"/>
  <c r="E211" i="6"/>
  <c r="AE211" i="6" s="1"/>
  <c r="C212" i="6"/>
  <c r="AC212" i="6" s="1"/>
  <c r="E213" i="6"/>
  <c r="AE213" i="6" s="1"/>
  <c r="C214" i="6"/>
  <c r="AC214" i="6" s="1"/>
  <c r="E215" i="6"/>
  <c r="AE215" i="6" s="1"/>
  <c r="C216" i="6"/>
  <c r="AC216" i="6" s="1"/>
  <c r="E217" i="6"/>
  <c r="AE217" i="6" s="1"/>
  <c r="C218" i="6"/>
  <c r="AC218" i="6" s="1"/>
  <c r="E219" i="6"/>
  <c r="AE219" i="6" s="1"/>
  <c r="C220" i="6"/>
  <c r="AC220" i="6" s="1"/>
  <c r="E221" i="6"/>
  <c r="AE221" i="6" s="1"/>
  <c r="C222" i="6"/>
  <c r="AC222" i="6" s="1"/>
  <c r="E223" i="6"/>
  <c r="AE223" i="6" s="1"/>
  <c r="C224" i="6"/>
  <c r="AC224" i="6" s="1"/>
  <c r="E225" i="6"/>
  <c r="AE225" i="6" s="1"/>
  <c r="C226" i="6"/>
  <c r="AC226" i="6" s="1"/>
  <c r="E227" i="6"/>
  <c r="AE227" i="6" s="1"/>
  <c r="C228" i="6"/>
  <c r="AC228" i="6" s="1"/>
  <c r="E229" i="6"/>
  <c r="AE229" i="6" s="1"/>
  <c r="C230" i="6"/>
  <c r="AC230" i="6" s="1"/>
  <c r="E231" i="6"/>
  <c r="AE231" i="6" s="1"/>
  <c r="C232" i="6"/>
  <c r="AC232" i="6" s="1"/>
  <c r="E233" i="6"/>
  <c r="AE233" i="6" s="1"/>
  <c r="C234" i="6"/>
  <c r="AC234" i="6" s="1"/>
  <c r="E235" i="6"/>
  <c r="AE235" i="6" s="1"/>
  <c r="C236" i="6"/>
  <c r="AC236" i="6" s="1"/>
  <c r="E237" i="6"/>
  <c r="AE237" i="6" s="1"/>
  <c r="C238" i="6"/>
  <c r="AC238" i="6" s="1"/>
  <c r="E239" i="6"/>
  <c r="AE239" i="6" s="1"/>
  <c r="C240" i="6"/>
  <c r="AC240" i="6" s="1"/>
  <c r="E241" i="6"/>
  <c r="AE241" i="6" s="1"/>
  <c r="C242" i="6"/>
  <c r="AC242" i="6" s="1"/>
  <c r="E243" i="6"/>
  <c r="AE243" i="6" s="1"/>
  <c r="C244" i="6"/>
  <c r="AC244" i="6" s="1"/>
  <c r="E245" i="6"/>
  <c r="AE245" i="6" s="1"/>
  <c r="C246" i="6"/>
  <c r="AC246" i="6" s="1"/>
  <c r="E247" i="6"/>
  <c r="AE247" i="6" s="1"/>
  <c r="C248" i="6"/>
  <c r="AC248" i="6" s="1"/>
  <c r="D7" i="6"/>
  <c r="AD7" i="6" s="1"/>
  <c r="D8" i="6"/>
  <c r="AD8" i="6" s="1"/>
  <c r="D9" i="6"/>
  <c r="AD9" i="6" s="1"/>
  <c r="D10" i="6"/>
  <c r="AD10" i="6" s="1"/>
  <c r="D15" i="6"/>
  <c r="AD15" i="6" s="1"/>
  <c r="D16" i="6"/>
  <c r="AD16" i="6" s="1"/>
  <c r="D17" i="6"/>
  <c r="AD17" i="6" s="1"/>
  <c r="D18" i="6"/>
  <c r="AD18" i="6" s="1"/>
  <c r="D23" i="6"/>
  <c r="AD23" i="6" s="1"/>
  <c r="D24" i="6"/>
  <c r="AD24" i="6" s="1"/>
  <c r="D25" i="6"/>
  <c r="AD25" i="6" s="1"/>
  <c r="D26" i="6"/>
  <c r="AD26" i="6" s="1"/>
  <c r="D31" i="6"/>
  <c r="AD31" i="6" s="1"/>
  <c r="D32" i="6"/>
  <c r="AD32" i="6" s="1"/>
  <c r="D33" i="6"/>
  <c r="AD33" i="6" s="1"/>
  <c r="D34" i="6"/>
  <c r="AD34" i="6" s="1"/>
  <c r="D39" i="6"/>
  <c r="AD39" i="6" s="1"/>
  <c r="D40" i="6"/>
  <c r="AD40" i="6" s="1"/>
  <c r="D41" i="6"/>
  <c r="AD41" i="6" s="1"/>
  <c r="D42" i="6"/>
  <c r="AD42" i="6" s="1"/>
  <c r="D47" i="6"/>
  <c r="AD47" i="6" s="1"/>
  <c r="D48" i="6"/>
  <c r="AD48" i="6" s="1"/>
  <c r="D49" i="6"/>
  <c r="AD49" i="6" s="1"/>
  <c r="D50" i="6"/>
  <c r="AD50" i="6" s="1"/>
  <c r="D55" i="6"/>
  <c r="AD55" i="6" s="1"/>
  <c r="D56" i="6"/>
  <c r="AD56" i="6" s="1"/>
  <c r="D57" i="6"/>
  <c r="AD57" i="6" s="1"/>
  <c r="D58" i="6"/>
  <c r="AD58" i="6" s="1"/>
  <c r="D63" i="6"/>
  <c r="AD63" i="6" s="1"/>
  <c r="D64" i="6"/>
  <c r="AD64" i="6" s="1"/>
  <c r="D65" i="6"/>
  <c r="AD65" i="6" s="1"/>
  <c r="D66" i="6"/>
  <c r="AD66" i="6" s="1"/>
  <c r="D71" i="6"/>
  <c r="AD71" i="6" s="1"/>
  <c r="D72" i="6"/>
  <c r="AD72" i="6" s="1"/>
  <c r="D73" i="6"/>
  <c r="AD73" i="6" s="1"/>
  <c r="D74" i="6"/>
  <c r="AD74" i="6" s="1"/>
  <c r="D79" i="6"/>
  <c r="AD79" i="6" s="1"/>
  <c r="D80" i="6"/>
  <c r="AD80" i="6" s="1"/>
  <c r="D81" i="6"/>
  <c r="AD81" i="6" s="1"/>
  <c r="D82" i="6"/>
  <c r="AD82" i="6" s="1"/>
  <c r="D87" i="6"/>
  <c r="AD87" i="6" s="1"/>
  <c r="D88" i="6"/>
  <c r="AD88" i="6" s="1"/>
  <c r="D89" i="6"/>
  <c r="AD89" i="6" s="1"/>
  <c r="C90" i="6"/>
  <c r="AC90" i="6" s="1"/>
  <c r="E94" i="6"/>
  <c r="AE94" i="6" s="1"/>
  <c r="C95" i="6"/>
  <c r="AC95" i="6" s="1"/>
  <c r="D98" i="6"/>
  <c r="AD98" i="6" s="1"/>
  <c r="E99" i="6"/>
  <c r="AE99" i="6" s="1"/>
  <c r="C100" i="6"/>
  <c r="AC100" i="6" s="1"/>
  <c r="E103" i="6"/>
  <c r="AE103" i="6" s="1"/>
  <c r="C104" i="6"/>
  <c r="AC104" i="6" s="1"/>
  <c r="D108" i="6"/>
  <c r="AD108" i="6" s="1"/>
  <c r="E112" i="6"/>
  <c r="AE112" i="6" s="1"/>
  <c r="C113" i="6"/>
  <c r="AC113" i="6" s="1"/>
  <c r="E116" i="6"/>
  <c r="AE116" i="6" s="1"/>
  <c r="C117" i="6"/>
  <c r="AC117" i="6" s="1"/>
  <c r="D118" i="6"/>
  <c r="AD118" i="6" s="1"/>
  <c r="E121" i="6"/>
  <c r="AE121" i="6" s="1"/>
  <c r="C122" i="6"/>
  <c r="AC122" i="6" s="1"/>
  <c r="E126" i="6"/>
  <c r="AE126" i="6" s="1"/>
  <c r="C127" i="6"/>
  <c r="AC127" i="6" s="1"/>
  <c r="D130" i="6"/>
  <c r="AD130" i="6" s="1"/>
  <c r="E131" i="6"/>
  <c r="AE131" i="6" s="1"/>
  <c r="C132" i="6"/>
  <c r="AC132" i="6" s="1"/>
  <c r="E135" i="6"/>
  <c r="AE135" i="6" s="1"/>
  <c r="C136" i="6"/>
  <c r="AC136" i="6" s="1"/>
  <c r="D140" i="6"/>
  <c r="AD140" i="6" s="1"/>
  <c r="E144" i="6"/>
  <c r="AE144" i="6" s="1"/>
  <c r="C145" i="6"/>
  <c r="AC145" i="6" s="1"/>
  <c r="E148" i="6"/>
  <c r="AE148" i="6" s="1"/>
  <c r="C149" i="6"/>
  <c r="AC149" i="6" s="1"/>
  <c r="D150" i="6"/>
  <c r="AD150" i="6" s="1"/>
  <c r="E153" i="6"/>
  <c r="AE153" i="6" s="1"/>
  <c r="C154" i="6"/>
  <c r="AC154" i="6" s="1"/>
  <c r="E158" i="6"/>
  <c r="AE158" i="6" s="1"/>
  <c r="C159" i="6"/>
  <c r="AC159" i="6" s="1"/>
  <c r="D162" i="6"/>
  <c r="AD162" i="6" s="1"/>
  <c r="E163" i="6"/>
  <c r="AE163" i="6" s="1"/>
  <c r="C164" i="6"/>
  <c r="AC164" i="6" s="1"/>
  <c r="E167" i="6"/>
  <c r="AE167" i="6" s="1"/>
  <c r="C168" i="6"/>
  <c r="AC168" i="6" s="1"/>
  <c r="D172" i="6"/>
  <c r="AD172" i="6" s="1"/>
  <c r="E176" i="6"/>
  <c r="AE176" i="6" s="1"/>
  <c r="C177" i="6"/>
  <c r="AC177" i="6" s="1"/>
  <c r="E180" i="6"/>
  <c r="AE180" i="6" s="1"/>
  <c r="C181" i="6"/>
  <c r="AC181" i="6" s="1"/>
  <c r="E184" i="6"/>
  <c r="AE184" i="6" s="1"/>
  <c r="C185" i="6"/>
  <c r="AC185" i="6" s="1"/>
  <c r="E188" i="6"/>
  <c r="AE188" i="6" s="1"/>
  <c r="C189" i="6"/>
  <c r="AC189" i="6" s="1"/>
  <c r="E192" i="6"/>
  <c r="AE192" i="6" s="1"/>
  <c r="E10" i="6"/>
  <c r="AE10" i="6" s="1"/>
  <c r="C11" i="6"/>
  <c r="AC11" i="6" s="1"/>
  <c r="E18" i="6"/>
  <c r="AE18" i="6" s="1"/>
  <c r="C19" i="6"/>
  <c r="AC19" i="6" s="1"/>
  <c r="E26" i="6"/>
  <c r="AE26" i="6" s="1"/>
  <c r="C27" i="6"/>
  <c r="AC27" i="6" s="1"/>
  <c r="E34" i="6"/>
  <c r="AE34" i="6" s="1"/>
  <c r="C35" i="6"/>
  <c r="AC35" i="6" s="1"/>
  <c r="E42" i="6"/>
  <c r="AE42" i="6" s="1"/>
  <c r="C43" i="6"/>
  <c r="AC43" i="6" s="1"/>
  <c r="E50" i="6"/>
  <c r="AE50" i="6" s="1"/>
  <c r="C51" i="6"/>
  <c r="AC51" i="6" s="1"/>
  <c r="E58" i="6"/>
  <c r="AE58" i="6" s="1"/>
  <c r="C59" i="6"/>
  <c r="AC59" i="6" s="1"/>
  <c r="E66" i="6"/>
  <c r="AE66" i="6" s="1"/>
  <c r="C67" i="6"/>
  <c r="AC67" i="6" s="1"/>
  <c r="E74" i="6"/>
  <c r="AE74" i="6" s="1"/>
  <c r="C75" i="6"/>
  <c r="AC75" i="6" s="1"/>
  <c r="E82" i="6"/>
  <c r="AE82" i="6" s="1"/>
  <c r="C83" i="6"/>
  <c r="AC83" i="6" s="1"/>
  <c r="D90" i="6"/>
  <c r="AD90" i="6" s="1"/>
  <c r="E91" i="6"/>
  <c r="AE91" i="6" s="1"/>
  <c r="C92" i="6"/>
  <c r="AC92" i="6" s="1"/>
  <c r="E95" i="6"/>
  <c r="AE95" i="6" s="1"/>
  <c r="C96" i="6"/>
  <c r="AC96" i="6" s="1"/>
  <c r="D100" i="6"/>
  <c r="AD100" i="6" s="1"/>
  <c r="E104" i="6"/>
  <c r="AE104" i="6" s="1"/>
  <c r="C105" i="6"/>
  <c r="AC105" i="6" s="1"/>
  <c r="E108" i="6"/>
  <c r="AE108" i="6" s="1"/>
  <c r="C109" i="6"/>
  <c r="AC109" i="6" s="1"/>
  <c r="D110" i="6"/>
  <c r="AD110" i="6" s="1"/>
  <c r="E113" i="6"/>
  <c r="AE113" i="6" s="1"/>
  <c r="C114" i="6"/>
  <c r="AC114" i="6" s="1"/>
  <c r="E118" i="6"/>
  <c r="AE118" i="6" s="1"/>
  <c r="C119" i="6"/>
  <c r="AC119" i="6" s="1"/>
  <c r="D122" i="6"/>
  <c r="AD122" i="6" s="1"/>
  <c r="E123" i="6"/>
  <c r="AE123" i="6" s="1"/>
  <c r="C124" i="6"/>
  <c r="AC124" i="6" s="1"/>
  <c r="E127" i="6"/>
  <c r="AE127" i="6" s="1"/>
  <c r="C128" i="6"/>
  <c r="AC128" i="6" s="1"/>
  <c r="D132" i="6"/>
  <c r="AD132" i="6" s="1"/>
  <c r="E136" i="6"/>
  <c r="AE136" i="6" s="1"/>
  <c r="C137" i="6"/>
  <c r="AC137" i="6" s="1"/>
  <c r="E140" i="6"/>
  <c r="AE140" i="6" s="1"/>
  <c r="C141" i="6"/>
  <c r="AC141" i="6" s="1"/>
  <c r="D142" i="6"/>
  <c r="AD142" i="6" s="1"/>
  <c r="E145" i="6"/>
  <c r="AE145" i="6" s="1"/>
  <c r="C146" i="6"/>
  <c r="AC146" i="6" s="1"/>
  <c r="E150" i="6"/>
  <c r="AE150" i="6" s="1"/>
  <c r="C151" i="6"/>
  <c r="AC151" i="6" s="1"/>
  <c r="D154" i="6"/>
  <c r="AD154" i="6" s="1"/>
  <c r="E155" i="6"/>
  <c r="AE155" i="6" s="1"/>
  <c r="C156" i="6"/>
  <c r="AC156" i="6" s="1"/>
  <c r="E159" i="6"/>
  <c r="AE159" i="6" s="1"/>
  <c r="C160" i="6"/>
  <c r="AC160" i="6" s="1"/>
  <c r="D164" i="6"/>
  <c r="AD164" i="6" s="1"/>
  <c r="E168" i="6"/>
  <c r="AE168" i="6" s="1"/>
  <c r="C169" i="6"/>
  <c r="AC169" i="6" s="1"/>
  <c r="E172" i="6"/>
  <c r="AE172" i="6" s="1"/>
  <c r="C173" i="6"/>
  <c r="AC173" i="6" s="1"/>
  <c r="D174" i="6"/>
  <c r="AD174" i="6" s="1"/>
  <c r="D177" i="6"/>
  <c r="AD177" i="6" s="1"/>
  <c r="D178" i="6"/>
  <c r="AD178" i="6" s="1"/>
  <c r="D181" i="6"/>
  <c r="AD181" i="6" s="1"/>
  <c r="D182" i="6"/>
  <c r="AD182" i="6" s="1"/>
  <c r="D185" i="6"/>
  <c r="AD185" i="6" s="1"/>
  <c r="D186" i="6"/>
  <c r="AD186" i="6" s="1"/>
  <c r="D189" i="6"/>
  <c r="AD189" i="6" s="1"/>
  <c r="D190" i="6"/>
  <c r="AD190" i="6" s="1"/>
  <c r="D193" i="6"/>
  <c r="AD193" i="6" s="1"/>
  <c r="D194" i="6"/>
  <c r="AD194" i="6" s="1"/>
  <c r="D197" i="6"/>
  <c r="AD197" i="6" s="1"/>
  <c r="D198" i="6"/>
  <c r="AD198" i="6" s="1"/>
  <c r="D201" i="6"/>
  <c r="AD201" i="6" s="1"/>
  <c r="D202" i="6"/>
  <c r="AD202" i="6" s="1"/>
  <c r="D205" i="6"/>
  <c r="AD205" i="6" s="1"/>
  <c r="D206" i="6"/>
  <c r="AD206" i="6" s="1"/>
  <c r="D209" i="6"/>
  <c r="AD209" i="6" s="1"/>
  <c r="D210" i="6"/>
  <c r="AD210" i="6" s="1"/>
  <c r="D213" i="6"/>
  <c r="AD213" i="6" s="1"/>
  <c r="D214" i="6"/>
  <c r="AD214" i="6" s="1"/>
  <c r="D217" i="6"/>
  <c r="AD217" i="6" s="1"/>
  <c r="D218" i="6"/>
  <c r="AD218" i="6" s="1"/>
  <c r="D221" i="6"/>
  <c r="AD221" i="6" s="1"/>
  <c r="D222" i="6"/>
  <c r="AD222" i="6" s="1"/>
  <c r="E92" i="6"/>
  <c r="AE92" i="6" s="1"/>
  <c r="C93" i="6"/>
  <c r="AC93" i="6" s="1"/>
  <c r="D94" i="6"/>
  <c r="AD94" i="6" s="1"/>
  <c r="E97" i="6"/>
  <c r="AE97" i="6" s="1"/>
  <c r="C98" i="6"/>
  <c r="AC98" i="6" s="1"/>
  <c r="E102" i="6"/>
  <c r="AE102" i="6" s="1"/>
  <c r="C103" i="6"/>
  <c r="AC103" i="6" s="1"/>
  <c r="D106" i="6"/>
  <c r="AD106" i="6" s="1"/>
  <c r="E107" i="6"/>
  <c r="AE107" i="6" s="1"/>
  <c r="C108" i="6"/>
  <c r="AC108" i="6" s="1"/>
  <c r="E111" i="6"/>
  <c r="AE111" i="6" s="1"/>
  <c r="C112" i="6"/>
  <c r="AC112" i="6" s="1"/>
  <c r="D116" i="6"/>
  <c r="AD116" i="6" s="1"/>
  <c r="E151" i="6"/>
  <c r="AE151" i="6" s="1"/>
  <c r="C152" i="6"/>
  <c r="AC152" i="6" s="1"/>
  <c r="E156" i="6"/>
  <c r="AE156" i="6" s="1"/>
  <c r="C157" i="6"/>
  <c r="AC157" i="6" s="1"/>
  <c r="D158" i="6"/>
  <c r="AD158" i="6" s="1"/>
  <c r="E161" i="6"/>
  <c r="AE161" i="6" s="1"/>
  <c r="C162" i="6"/>
  <c r="AC162" i="6" s="1"/>
  <c r="E166" i="6"/>
  <c r="AE166" i="6" s="1"/>
  <c r="C167" i="6"/>
  <c r="AC167" i="6" s="1"/>
  <c r="D170" i="6"/>
  <c r="AD170" i="6" s="1"/>
  <c r="E171" i="6"/>
  <c r="AE171" i="6" s="1"/>
  <c r="C172" i="6"/>
  <c r="AC172" i="6" s="1"/>
  <c r="D175" i="6"/>
  <c r="AD175" i="6" s="1"/>
  <c r="D176" i="6"/>
  <c r="AD176" i="6" s="1"/>
  <c r="D179" i="6"/>
  <c r="AD179" i="6" s="1"/>
  <c r="D180" i="6"/>
  <c r="AD180" i="6" s="1"/>
  <c r="D183" i="6"/>
  <c r="AD183" i="6" s="1"/>
  <c r="D184" i="6"/>
  <c r="AD184" i="6" s="1"/>
  <c r="D187" i="6"/>
  <c r="AD187" i="6" s="1"/>
  <c r="D188" i="6"/>
  <c r="AD188" i="6" s="1"/>
  <c r="D191" i="6"/>
  <c r="AD191" i="6" s="1"/>
  <c r="D192" i="6"/>
  <c r="AD192" i="6" s="1"/>
  <c r="C193" i="6"/>
  <c r="AC193" i="6" s="1"/>
  <c r="E194" i="6"/>
  <c r="AE194" i="6" s="1"/>
  <c r="C195" i="6"/>
  <c r="AC195" i="6" s="1"/>
  <c r="E200" i="6"/>
  <c r="AE200" i="6" s="1"/>
  <c r="C201" i="6"/>
  <c r="AC201" i="6" s="1"/>
  <c r="E202" i="6"/>
  <c r="AE202" i="6" s="1"/>
  <c r="C203" i="6"/>
  <c r="AC203" i="6" s="1"/>
  <c r="E208" i="6"/>
  <c r="AE208" i="6" s="1"/>
  <c r="C209" i="6"/>
  <c r="AC209" i="6" s="1"/>
  <c r="E210" i="6"/>
  <c r="AE210" i="6" s="1"/>
  <c r="C211" i="6"/>
  <c r="AC211" i="6" s="1"/>
  <c r="E216" i="6"/>
  <c r="AE216" i="6" s="1"/>
  <c r="C217" i="6"/>
  <c r="AC217" i="6" s="1"/>
  <c r="E218" i="6"/>
  <c r="AE218" i="6" s="1"/>
  <c r="C219" i="6"/>
  <c r="AC219" i="6" s="1"/>
  <c r="E224" i="6"/>
  <c r="AE224" i="6" s="1"/>
  <c r="C225" i="6"/>
  <c r="AC225" i="6" s="1"/>
  <c r="E228" i="6"/>
  <c r="AE228" i="6" s="1"/>
  <c r="C229" i="6"/>
  <c r="AC229" i="6" s="1"/>
  <c r="E232" i="6"/>
  <c r="AE232" i="6" s="1"/>
  <c r="C233" i="6"/>
  <c r="AC233" i="6" s="1"/>
  <c r="E236" i="6"/>
  <c r="AE236" i="6" s="1"/>
  <c r="C237" i="6"/>
  <c r="AC237" i="6" s="1"/>
  <c r="E240" i="6"/>
  <c r="AE240" i="6" s="1"/>
  <c r="C241" i="6"/>
  <c r="AC241" i="6" s="1"/>
  <c r="E244" i="6"/>
  <c r="AE244" i="6" s="1"/>
  <c r="C245" i="6"/>
  <c r="AC245" i="6" s="1"/>
  <c r="E248" i="6"/>
  <c r="AE248" i="6" s="1"/>
  <c r="C249" i="6"/>
  <c r="AC249" i="6" s="1"/>
  <c r="E250" i="6"/>
  <c r="AE250" i="6" s="1"/>
  <c r="C251" i="6"/>
  <c r="AC251" i="6" s="1"/>
  <c r="E252" i="6"/>
  <c r="AE252" i="6" s="1"/>
  <c r="C253" i="6"/>
  <c r="AC253" i="6" s="1"/>
  <c r="E254" i="6"/>
  <c r="AE254" i="6" s="1"/>
  <c r="C255" i="6"/>
  <c r="AC255" i="6" s="1"/>
  <c r="E256" i="6"/>
  <c r="AE256" i="6" s="1"/>
  <c r="C257" i="6"/>
  <c r="AC257" i="6" s="1"/>
  <c r="E258" i="6"/>
  <c r="AE258" i="6" s="1"/>
  <c r="C259" i="6"/>
  <c r="AC259" i="6" s="1"/>
  <c r="E260" i="6"/>
  <c r="AE260" i="6" s="1"/>
  <c r="C261" i="6"/>
  <c r="AC261" i="6" s="1"/>
  <c r="E262" i="6"/>
  <c r="AE262" i="6" s="1"/>
  <c r="C263" i="6"/>
  <c r="AC263" i="6" s="1"/>
  <c r="E264" i="6"/>
  <c r="AE264" i="6" s="1"/>
  <c r="C265" i="6"/>
  <c r="AC265" i="6" s="1"/>
  <c r="E266" i="6"/>
  <c r="AE266" i="6" s="1"/>
  <c r="C267" i="6"/>
  <c r="AC267" i="6" s="1"/>
  <c r="E268" i="6"/>
  <c r="AE268" i="6" s="1"/>
  <c r="C269" i="6"/>
  <c r="AC269" i="6" s="1"/>
  <c r="E270" i="6"/>
  <c r="AE270" i="6" s="1"/>
  <c r="C271" i="6"/>
  <c r="AC271" i="6" s="1"/>
  <c r="E272" i="6"/>
  <c r="AE272" i="6" s="1"/>
  <c r="C273" i="6"/>
  <c r="AC273" i="6" s="1"/>
  <c r="E274" i="6"/>
  <c r="AE274" i="6" s="1"/>
  <c r="C275" i="6"/>
  <c r="AC275" i="6" s="1"/>
  <c r="E276" i="6"/>
  <c r="AE276" i="6" s="1"/>
  <c r="C277" i="6"/>
  <c r="AC277" i="6" s="1"/>
  <c r="E278" i="6"/>
  <c r="AE278" i="6" s="1"/>
  <c r="C279" i="6"/>
  <c r="AC279" i="6" s="1"/>
  <c r="E280" i="6"/>
  <c r="AE280" i="6" s="1"/>
  <c r="C281" i="6"/>
  <c r="AC281" i="6" s="1"/>
  <c r="E282" i="6"/>
  <c r="AE282" i="6" s="1"/>
  <c r="C283" i="6"/>
  <c r="AC283" i="6" s="1"/>
  <c r="E284" i="6"/>
  <c r="AE284" i="6" s="1"/>
  <c r="C285" i="6"/>
  <c r="AC285" i="6" s="1"/>
  <c r="E286" i="6"/>
  <c r="AE286" i="6" s="1"/>
  <c r="C287" i="6"/>
  <c r="AC287" i="6" s="1"/>
  <c r="E288" i="6"/>
  <c r="AE288" i="6" s="1"/>
  <c r="C289" i="6"/>
  <c r="AC289" i="6" s="1"/>
  <c r="E290" i="6"/>
  <c r="AE290" i="6" s="1"/>
  <c r="C291" i="6"/>
  <c r="AC291" i="6" s="1"/>
  <c r="E292" i="6"/>
  <c r="AE292" i="6" s="1"/>
  <c r="C293" i="6"/>
  <c r="AC293" i="6" s="1"/>
  <c r="E294" i="6"/>
  <c r="AE294" i="6" s="1"/>
  <c r="C295" i="6"/>
  <c r="AC295" i="6" s="1"/>
  <c r="E296" i="6"/>
  <c r="AE296" i="6" s="1"/>
  <c r="C297" i="6"/>
  <c r="AC297" i="6" s="1"/>
  <c r="E298" i="6"/>
  <c r="AE298" i="6" s="1"/>
  <c r="C299" i="6"/>
  <c r="AC299" i="6" s="1"/>
  <c r="E300" i="6"/>
  <c r="AE300" i="6" s="1"/>
  <c r="C301" i="6"/>
  <c r="AC301" i="6" s="1"/>
  <c r="E302" i="6"/>
  <c r="AE302" i="6" s="1"/>
  <c r="C303" i="6"/>
  <c r="AC303" i="6" s="1"/>
  <c r="E304" i="6"/>
  <c r="AE304" i="6" s="1"/>
  <c r="C305" i="6"/>
  <c r="AC305" i="6" s="1"/>
  <c r="E306" i="6"/>
  <c r="AE306" i="6" s="1"/>
  <c r="C307" i="6"/>
  <c r="AC307" i="6" s="1"/>
  <c r="E308" i="6"/>
  <c r="AE308" i="6" s="1"/>
  <c r="C309" i="6"/>
  <c r="AC309" i="6" s="1"/>
  <c r="E310" i="6"/>
  <c r="AE310" i="6" s="1"/>
  <c r="C311" i="6"/>
  <c r="AC311" i="6" s="1"/>
  <c r="E312" i="6"/>
  <c r="AE312" i="6" s="1"/>
  <c r="C313" i="6"/>
  <c r="AC313" i="6" s="1"/>
  <c r="E314" i="6"/>
  <c r="AE314" i="6" s="1"/>
  <c r="C315" i="6"/>
  <c r="AC315" i="6" s="1"/>
  <c r="E316" i="6"/>
  <c r="AE316" i="6" s="1"/>
  <c r="C317" i="6"/>
  <c r="AC317" i="6" s="1"/>
  <c r="E318" i="6"/>
  <c r="AE318" i="6" s="1"/>
  <c r="C319" i="6"/>
  <c r="AC319" i="6" s="1"/>
  <c r="E320" i="6"/>
  <c r="AE320" i="6" s="1"/>
  <c r="C321" i="6"/>
  <c r="AC321" i="6" s="1"/>
  <c r="E322" i="6"/>
  <c r="AE322" i="6" s="1"/>
  <c r="C323" i="6"/>
  <c r="AC323" i="6" s="1"/>
  <c r="E324" i="6"/>
  <c r="AE324" i="6" s="1"/>
  <c r="C325" i="6"/>
  <c r="AC325" i="6" s="1"/>
  <c r="E326" i="6"/>
  <c r="AE326" i="6" s="1"/>
  <c r="C327" i="6"/>
  <c r="AC327" i="6" s="1"/>
  <c r="E328" i="6"/>
  <c r="AE328" i="6" s="1"/>
  <c r="C329" i="6"/>
  <c r="AC329" i="6" s="1"/>
  <c r="E330" i="6"/>
  <c r="AE330" i="6" s="1"/>
  <c r="C331" i="6"/>
  <c r="AC331" i="6" s="1"/>
  <c r="E332" i="6"/>
  <c r="AE332" i="6" s="1"/>
  <c r="C333" i="6"/>
  <c r="AC333" i="6" s="1"/>
  <c r="E334" i="6"/>
  <c r="AE334" i="6" s="1"/>
  <c r="C335" i="6"/>
  <c r="AC335" i="6" s="1"/>
  <c r="E336" i="6"/>
  <c r="AE336" i="6" s="1"/>
  <c r="C337" i="6"/>
  <c r="AC337" i="6" s="1"/>
  <c r="E338" i="6"/>
  <c r="AE338" i="6" s="1"/>
  <c r="C339" i="6"/>
  <c r="AC339" i="6" s="1"/>
  <c r="E340" i="6"/>
  <c r="AE340" i="6" s="1"/>
  <c r="C341" i="6"/>
  <c r="AC341" i="6" s="1"/>
  <c r="E342" i="6"/>
  <c r="AE342" i="6" s="1"/>
  <c r="C343" i="6"/>
  <c r="AC343" i="6" s="1"/>
  <c r="E344" i="6"/>
  <c r="AE344" i="6" s="1"/>
  <c r="C345" i="6"/>
  <c r="AC345" i="6" s="1"/>
  <c r="E346" i="6"/>
  <c r="AE346" i="6" s="1"/>
  <c r="C347" i="6"/>
  <c r="AC347" i="6" s="1"/>
  <c r="E348" i="6"/>
  <c r="AE348" i="6" s="1"/>
  <c r="C349" i="6"/>
  <c r="AC349" i="6" s="1"/>
  <c r="E350" i="6"/>
  <c r="AE350" i="6" s="1"/>
  <c r="C351" i="6"/>
  <c r="AC351" i="6" s="1"/>
  <c r="E352" i="6"/>
  <c r="AE352" i="6" s="1"/>
  <c r="C353" i="6"/>
  <c r="AC353" i="6" s="1"/>
  <c r="E354" i="6"/>
  <c r="AE354" i="6" s="1"/>
  <c r="C355" i="6"/>
  <c r="AC355" i="6" s="1"/>
  <c r="E356" i="6"/>
  <c r="AE356" i="6" s="1"/>
  <c r="C357" i="6"/>
  <c r="AC357" i="6" s="1"/>
  <c r="E358" i="6"/>
  <c r="AE358" i="6" s="1"/>
  <c r="C359" i="6"/>
  <c r="AC359" i="6" s="1"/>
  <c r="E360" i="6"/>
  <c r="AE360" i="6" s="1"/>
  <c r="C361" i="6"/>
  <c r="AC361" i="6" s="1"/>
  <c r="E362" i="6"/>
  <c r="AE362" i="6" s="1"/>
  <c r="E14" i="6"/>
  <c r="AE14" i="6" s="1"/>
  <c r="C15" i="6"/>
  <c r="AC15" i="6" s="1"/>
  <c r="E30" i="6"/>
  <c r="AE30" i="6" s="1"/>
  <c r="C31" i="6"/>
  <c r="AC31" i="6" s="1"/>
  <c r="E46" i="6"/>
  <c r="AE46" i="6" s="1"/>
  <c r="C47" i="6"/>
  <c r="AC47" i="6" s="1"/>
  <c r="E62" i="6"/>
  <c r="AE62" i="6" s="1"/>
  <c r="C63" i="6"/>
  <c r="AC63" i="6" s="1"/>
  <c r="E78" i="6"/>
  <c r="AE78" i="6" s="1"/>
  <c r="C79" i="6"/>
  <c r="AC79" i="6" s="1"/>
  <c r="D124" i="6"/>
  <c r="AD124" i="6" s="1"/>
  <c r="E128" i="6"/>
  <c r="AE128" i="6" s="1"/>
  <c r="C129" i="6"/>
  <c r="AC129" i="6" s="1"/>
  <c r="E132" i="6"/>
  <c r="AE132" i="6" s="1"/>
  <c r="C133" i="6"/>
  <c r="AC133" i="6" s="1"/>
  <c r="D134" i="6"/>
  <c r="AD134" i="6" s="1"/>
  <c r="E137" i="6"/>
  <c r="AE137" i="6" s="1"/>
  <c r="C138" i="6"/>
  <c r="AC138" i="6" s="1"/>
  <c r="E142" i="6"/>
  <c r="AE142" i="6" s="1"/>
  <c r="C143" i="6"/>
  <c r="AC143" i="6" s="1"/>
  <c r="D146" i="6"/>
  <c r="AD146" i="6" s="1"/>
  <c r="E147" i="6"/>
  <c r="AE147" i="6" s="1"/>
  <c r="C148" i="6"/>
  <c r="AC148" i="6" s="1"/>
  <c r="E152" i="6"/>
  <c r="AE152" i="6" s="1"/>
  <c r="C153" i="6"/>
  <c r="AC153" i="6" s="1"/>
  <c r="D195" i="6"/>
  <c r="AD195" i="6" s="1"/>
  <c r="D196" i="6"/>
  <c r="AD196" i="6" s="1"/>
  <c r="D203" i="6"/>
  <c r="AD203" i="6" s="1"/>
  <c r="D204" i="6"/>
  <c r="AD204" i="6" s="1"/>
  <c r="D211" i="6"/>
  <c r="AD211" i="6" s="1"/>
  <c r="D212" i="6"/>
  <c r="AD212" i="6" s="1"/>
  <c r="D219" i="6"/>
  <c r="AD219" i="6" s="1"/>
  <c r="D220" i="6"/>
  <c r="AD220" i="6" s="1"/>
  <c r="D225" i="6"/>
  <c r="AD225" i="6" s="1"/>
  <c r="D226" i="6"/>
  <c r="AD226" i="6" s="1"/>
  <c r="D229" i="6"/>
  <c r="AD229" i="6" s="1"/>
  <c r="D230" i="6"/>
  <c r="AD230" i="6" s="1"/>
  <c r="D233" i="6"/>
  <c r="AD233" i="6" s="1"/>
  <c r="D234" i="6"/>
  <c r="AD234" i="6" s="1"/>
  <c r="D237" i="6"/>
  <c r="AD237" i="6" s="1"/>
  <c r="D238" i="6"/>
  <c r="AD238" i="6" s="1"/>
  <c r="D241" i="6"/>
  <c r="AD241" i="6" s="1"/>
  <c r="D242" i="6"/>
  <c r="AD242" i="6" s="1"/>
  <c r="D245" i="6"/>
  <c r="AD245" i="6" s="1"/>
  <c r="D246" i="6"/>
  <c r="AD246" i="6" s="1"/>
  <c r="D249" i="6"/>
  <c r="AD249" i="6" s="1"/>
  <c r="D251" i="6"/>
  <c r="AD251" i="6" s="1"/>
  <c r="D253" i="6"/>
  <c r="AD253" i="6" s="1"/>
  <c r="D255" i="6"/>
  <c r="AD255" i="6" s="1"/>
  <c r="D257" i="6"/>
  <c r="AD257" i="6" s="1"/>
  <c r="D259" i="6"/>
  <c r="AD259" i="6" s="1"/>
  <c r="D261" i="6"/>
  <c r="AD261" i="6" s="1"/>
  <c r="D263" i="6"/>
  <c r="AD263" i="6" s="1"/>
  <c r="D265" i="6"/>
  <c r="AD265" i="6" s="1"/>
  <c r="D267" i="6"/>
  <c r="AD267" i="6" s="1"/>
  <c r="D269" i="6"/>
  <c r="AD269" i="6" s="1"/>
  <c r="D271" i="6"/>
  <c r="AD271" i="6" s="1"/>
  <c r="D273" i="6"/>
  <c r="AD273" i="6" s="1"/>
  <c r="D275" i="6"/>
  <c r="AD275" i="6" s="1"/>
  <c r="D277" i="6"/>
  <c r="AD277" i="6" s="1"/>
  <c r="D279" i="6"/>
  <c r="AD279" i="6" s="1"/>
  <c r="D281" i="6"/>
  <c r="AD281" i="6" s="1"/>
  <c r="D283" i="6"/>
  <c r="AD283" i="6" s="1"/>
  <c r="D285" i="6"/>
  <c r="AD285" i="6" s="1"/>
  <c r="D287" i="6"/>
  <c r="AD287" i="6" s="1"/>
  <c r="D289" i="6"/>
  <c r="AD289" i="6" s="1"/>
  <c r="D291" i="6"/>
  <c r="AD291" i="6" s="1"/>
  <c r="D293" i="6"/>
  <c r="AD293" i="6" s="1"/>
  <c r="D295" i="6"/>
  <c r="AD295" i="6" s="1"/>
  <c r="D297" i="6"/>
  <c r="AD297" i="6" s="1"/>
  <c r="D299" i="6"/>
  <c r="AD299" i="6" s="1"/>
  <c r="D301" i="6"/>
  <c r="AD301" i="6" s="1"/>
  <c r="D303" i="6"/>
  <c r="AD303" i="6" s="1"/>
  <c r="D305" i="6"/>
  <c r="AD305" i="6" s="1"/>
  <c r="D307" i="6"/>
  <c r="AD307" i="6" s="1"/>
  <c r="D309" i="6"/>
  <c r="AD309" i="6" s="1"/>
  <c r="D311" i="6"/>
  <c r="AD311" i="6" s="1"/>
  <c r="D313" i="6"/>
  <c r="AD313" i="6" s="1"/>
  <c r="D315" i="6"/>
  <c r="AD315" i="6" s="1"/>
  <c r="D317" i="6"/>
  <c r="AD317" i="6" s="1"/>
  <c r="D319" i="6"/>
  <c r="AD319" i="6" s="1"/>
  <c r="D321" i="6"/>
  <c r="AD321" i="6" s="1"/>
  <c r="D323" i="6"/>
  <c r="AD323" i="6" s="1"/>
  <c r="D325" i="6"/>
  <c r="AD325" i="6" s="1"/>
  <c r="D327" i="6"/>
  <c r="AD327" i="6" s="1"/>
  <c r="D329" i="6"/>
  <c r="AD329" i="6" s="1"/>
  <c r="D331" i="6"/>
  <c r="AD331" i="6" s="1"/>
  <c r="D333" i="6"/>
  <c r="AD333" i="6" s="1"/>
  <c r="D335" i="6"/>
  <c r="AD335" i="6" s="1"/>
  <c r="D337" i="6"/>
  <c r="AD337" i="6" s="1"/>
  <c r="D339" i="6"/>
  <c r="AD339" i="6" s="1"/>
  <c r="D341" i="6"/>
  <c r="AD341" i="6" s="1"/>
  <c r="D343" i="6"/>
  <c r="AD343" i="6" s="1"/>
  <c r="D345" i="6"/>
  <c r="AD345" i="6" s="1"/>
  <c r="D347" i="6"/>
  <c r="AD347" i="6" s="1"/>
  <c r="D349" i="6"/>
  <c r="AD349" i="6" s="1"/>
  <c r="D351" i="6"/>
  <c r="AD351" i="6" s="1"/>
  <c r="D353" i="6"/>
  <c r="AD353" i="6" s="1"/>
  <c r="D355" i="6"/>
  <c r="AD355" i="6" s="1"/>
  <c r="D357" i="6"/>
  <c r="AD357" i="6" s="1"/>
  <c r="D359" i="6"/>
  <c r="AD359" i="6" s="1"/>
  <c r="D361" i="6"/>
  <c r="AD361" i="6" s="1"/>
  <c r="D363" i="6"/>
  <c r="AD363" i="6" s="1"/>
  <c r="D365" i="6"/>
  <c r="AD365" i="6" s="1"/>
  <c r="D367" i="6"/>
  <c r="AD367" i="6" s="1"/>
  <c r="D369" i="6"/>
  <c r="AD369" i="6" s="1"/>
  <c r="D371" i="6"/>
  <c r="AD371" i="6" s="1"/>
  <c r="D373" i="6"/>
  <c r="AD373" i="6" s="1"/>
  <c r="D375" i="6"/>
  <c r="AD375" i="6" s="1"/>
  <c r="D377" i="6"/>
  <c r="AD377" i="6" s="1"/>
  <c r="D379" i="6"/>
  <c r="AD379" i="6" s="1"/>
  <c r="D381" i="6"/>
  <c r="AD381" i="6" s="1"/>
  <c r="D383" i="6"/>
  <c r="AD383" i="6" s="1"/>
  <c r="D385" i="6"/>
  <c r="AD385" i="6" s="1"/>
  <c r="D387" i="6"/>
  <c r="AD387" i="6" s="1"/>
  <c r="S5" i="6"/>
  <c r="AS5" i="6" s="1"/>
  <c r="Q6" i="6"/>
  <c r="S7" i="6"/>
  <c r="AS7" i="6" s="1"/>
  <c r="Q8" i="6"/>
  <c r="AQ8" i="6" s="1"/>
  <c r="S9" i="6"/>
  <c r="AS9" i="6" s="1"/>
  <c r="Q10" i="6"/>
  <c r="S11" i="6"/>
  <c r="AS11" i="6" s="1"/>
  <c r="Q12" i="6"/>
  <c r="AQ12" i="6" s="1"/>
  <c r="S13" i="6"/>
  <c r="AS13" i="6" s="1"/>
  <c r="Q14" i="6"/>
  <c r="S15" i="6"/>
  <c r="AS15" i="6" s="1"/>
  <c r="Q16" i="6"/>
  <c r="AQ16" i="6" s="1"/>
  <c r="S17" i="6"/>
  <c r="AS17" i="6" s="1"/>
  <c r="Q18" i="6"/>
  <c r="S19" i="6"/>
  <c r="AS19" i="6" s="1"/>
  <c r="Q20" i="6"/>
  <c r="AQ20" i="6" s="1"/>
  <c r="S21" i="6"/>
  <c r="AS21" i="6" s="1"/>
  <c r="Q22" i="6"/>
  <c r="S23" i="6"/>
  <c r="AS23" i="6" s="1"/>
  <c r="Q24" i="6"/>
  <c r="AQ24" i="6" s="1"/>
  <c r="S25" i="6"/>
  <c r="AS25" i="6" s="1"/>
  <c r="Q26" i="6"/>
  <c r="S27" i="6"/>
  <c r="AS27" i="6" s="1"/>
  <c r="Q28" i="6"/>
  <c r="AQ28" i="6" s="1"/>
  <c r="S29" i="6"/>
  <c r="AS29" i="6" s="1"/>
  <c r="Q30" i="6"/>
  <c r="S31" i="6"/>
  <c r="AS31" i="6" s="1"/>
  <c r="Q32" i="6"/>
  <c r="AQ32" i="6" s="1"/>
  <c r="S33" i="6"/>
  <c r="AS33" i="6" s="1"/>
  <c r="Q34" i="6"/>
  <c r="S35" i="6"/>
  <c r="AS35" i="6" s="1"/>
  <c r="Q36" i="6"/>
  <c r="AQ36" i="6" s="1"/>
  <c r="S37" i="6"/>
  <c r="AS37" i="6" s="1"/>
  <c r="Q38" i="6"/>
  <c r="S39" i="6"/>
  <c r="AS39" i="6" s="1"/>
  <c r="Q40" i="6"/>
  <c r="AQ40" i="6" s="1"/>
  <c r="S41" i="6"/>
  <c r="AS41" i="6" s="1"/>
  <c r="Q42" i="6"/>
  <c r="S43" i="6"/>
  <c r="AS43" i="6" s="1"/>
  <c r="Q44" i="6"/>
  <c r="AQ44" i="6" s="1"/>
  <c r="S45" i="6"/>
  <c r="AS45" i="6" s="1"/>
  <c r="Q46" i="6"/>
  <c r="S47" i="6"/>
  <c r="AS47" i="6" s="1"/>
  <c r="Q48" i="6"/>
  <c r="AQ48" i="6" s="1"/>
  <c r="S49" i="6"/>
  <c r="AS49" i="6" s="1"/>
  <c r="Q50" i="6"/>
  <c r="S51" i="6"/>
  <c r="AS51" i="6" s="1"/>
  <c r="Q52" i="6"/>
  <c r="AQ52" i="6" s="1"/>
  <c r="S53" i="6"/>
  <c r="AS53" i="6" s="1"/>
  <c r="Q54" i="6"/>
  <c r="S55" i="6"/>
  <c r="AS55" i="6" s="1"/>
  <c r="Q56" i="6"/>
  <c r="AQ56" i="6" s="1"/>
  <c r="S57" i="6"/>
  <c r="AS57" i="6" s="1"/>
  <c r="Q58" i="6"/>
  <c r="S59" i="6"/>
  <c r="AS59" i="6" s="1"/>
  <c r="R387" i="6"/>
  <c r="R385" i="6"/>
  <c r="R383" i="6"/>
  <c r="R381" i="6"/>
  <c r="R379" i="6"/>
  <c r="R377" i="6"/>
  <c r="R375" i="6"/>
  <c r="R373" i="6"/>
  <c r="R371" i="6"/>
  <c r="R369" i="6"/>
  <c r="R367" i="6"/>
  <c r="R365" i="6"/>
  <c r="R363" i="6"/>
  <c r="R361" i="6"/>
  <c r="R359" i="6"/>
  <c r="R357" i="6"/>
  <c r="R355" i="6"/>
  <c r="R353" i="6"/>
  <c r="R351" i="6"/>
  <c r="R349" i="6"/>
  <c r="R347" i="6"/>
  <c r="R345" i="6"/>
  <c r="R343" i="6"/>
  <c r="R341" i="6"/>
  <c r="R339" i="6"/>
  <c r="R337" i="6"/>
  <c r="R335" i="6"/>
  <c r="R333" i="6"/>
  <c r="R331" i="6"/>
  <c r="R329" i="6"/>
  <c r="R327" i="6"/>
  <c r="R325" i="6"/>
  <c r="R323" i="6"/>
  <c r="R321" i="6"/>
  <c r="R319" i="6"/>
  <c r="R317" i="6"/>
  <c r="R315" i="6"/>
  <c r="R313" i="6"/>
  <c r="R311" i="6"/>
  <c r="R309" i="6"/>
  <c r="R307" i="6"/>
  <c r="R305" i="6"/>
  <c r="R303" i="6"/>
  <c r="R301" i="6"/>
  <c r="R299" i="6"/>
  <c r="R297" i="6"/>
  <c r="R295" i="6"/>
  <c r="R293" i="6"/>
  <c r="R291" i="6"/>
  <c r="R289" i="6"/>
  <c r="R287" i="6"/>
  <c r="R285" i="6"/>
  <c r="R283" i="6"/>
  <c r="R281" i="6"/>
  <c r="R279" i="6"/>
  <c r="R277" i="6"/>
  <c r="R275" i="6"/>
  <c r="R273" i="6"/>
  <c r="R271" i="6"/>
  <c r="R269" i="6"/>
  <c r="R267" i="6"/>
  <c r="R265" i="6"/>
  <c r="R263" i="6"/>
  <c r="R261" i="6"/>
  <c r="R259" i="6"/>
  <c r="R257" i="6"/>
  <c r="R255" i="6"/>
  <c r="R253" i="6"/>
  <c r="R251" i="6"/>
  <c r="R249" i="6"/>
  <c r="R247" i="6"/>
  <c r="R245" i="6"/>
  <c r="R243" i="6"/>
  <c r="R241" i="6"/>
  <c r="R239" i="6"/>
  <c r="R237" i="6"/>
  <c r="R235" i="6"/>
  <c r="R233" i="6"/>
  <c r="R231" i="6"/>
  <c r="R229" i="6"/>
  <c r="R227" i="6"/>
  <c r="R225" i="6"/>
  <c r="R223" i="6"/>
  <c r="R221" i="6"/>
  <c r="R219" i="6"/>
  <c r="R217" i="6"/>
  <c r="R215" i="6"/>
  <c r="R213" i="6"/>
  <c r="R211" i="6"/>
  <c r="R209" i="6"/>
  <c r="R207" i="6"/>
  <c r="R205" i="6"/>
  <c r="R203" i="6"/>
  <c r="R201" i="6"/>
  <c r="R199" i="6"/>
  <c r="R197" i="6"/>
  <c r="R195" i="6"/>
  <c r="R193" i="6"/>
  <c r="R191" i="6"/>
  <c r="R189" i="6"/>
  <c r="R187" i="6"/>
  <c r="R185" i="6"/>
  <c r="R183" i="6"/>
  <c r="R181" i="6"/>
  <c r="R179" i="6"/>
  <c r="R177" i="6"/>
  <c r="R175" i="6"/>
  <c r="R173" i="6"/>
  <c r="R171" i="6"/>
  <c r="R169" i="6"/>
  <c r="R167" i="6"/>
  <c r="R165" i="6"/>
  <c r="R163" i="6"/>
  <c r="R161" i="6"/>
  <c r="R159" i="6"/>
  <c r="R157" i="6"/>
  <c r="R155" i="6"/>
  <c r="R153" i="6"/>
  <c r="R151" i="6"/>
  <c r="R149" i="6"/>
  <c r="R147" i="6"/>
  <c r="R145" i="6"/>
  <c r="R143" i="6"/>
  <c r="R141" i="6"/>
  <c r="R139" i="6"/>
  <c r="R137" i="6"/>
  <c r="R135" i="6"/>
  <c r="R133" i="6"/>
  <c r="R131" i="6"/>
  <c r="R129" i="6"/>
  <c r="R127" i="6"/>
  <c r="R125" i="6"/>
  <c r="R123" i="6"/>
  <c r="R121" i="6"/>
  <c r="R119" i="6"/>
  <c r="R117" i="6"/>
  <c r="R115" i="6"/>
  <c r="R113" i="6"/>
  <c r="R111" i="6"/>
  <c r="R109" i="6"/>
  <c r="R107" i="6"/>
  <c r="R105" i="6"/>
  <c r="R103" i="6"/>
  <c r="R101" i="6"/>
  <c r="R99" i="6"/>
  <c r="R97" i="6"/>
  <c r="R95" i="6"/>
  <c r="R93" i="6"/>
  <c r="R91" i="6"/>
  <c r="R89" i="6"/>
  <c r="R87" i="6"/>
  <c r="R85" i="6"/>
  <c r="R83" i="6"/>
  <c r="R81" i="6"/>
  <c r="R79" i="6"/>
  <c r="R77" i="6"/>
  <c r="R75" i="6"/>
  <c r="R73" i="6"/>
  <c r="R71" i="6"/>
  <c r="R69" i="6"/>
  <c r="R67" i="6"/>
  <c r="R65" i="6"/>
  <c r="R63" i="6"/>
  <c r="R61" i="6"/>
  <c r="Q59" i="6"/>
  <c r="AQ59" i="6" s="1"/>
  <c r="S58" i="6"/>
  <c r="AS58" i="6" s="1"/>
  <c r="Q55" i="6"/>
  <c r="S54" i="6"/>
  <c r="AS54" i="6" s="1"/>
  <c r="Q51" i="6"/>
  <c r="AQ51" i="6" s="1"/>
  <c r="S50" i="6"/>
  <c r="AS50" i="6" s="1"/>
  <c r="Q47" i="6"/>
  <c r="S46" i="6"/>
  <c r="AS46" i="6" s="1"/>
  <c r="Q43" i="6"/>
  <c r="AQ43" i="6" s="1"/>
  <c r="S42" i="6"/>
  <c r="AS42" i="6" s="1"/>
  <c r="Q39" i="6"/>
  <c r="S38" i="6"/>
  <c r="AS38" i="6" s="1"/>
  <c r="Q35" i="6"/>
  <c r="AQ35" i="6" s="1"/>
  <c r="S34" i="6"/>
  <c r="AS34" i="6" s="1"/>
  <c r="Q31" i="6"/>
  <c r="S30" i="6"/>
  <c r="AS30" i="6" s="1"/>
  <c r="Q27" i="6"/>
  <c r="AQ27" i="6" s="1"/>
  <c r="S26" i="6"/>
  <c r="AS26" i="6" s="1"/>
  <c r="Q23" i="6"/>
  <c r="S22" i="6"/>
  <c r="AS22" i="6" s="1"/>
  <c r="Q19" i="6"/>
  <c r="AQ19" i="6" s="1"/>
  <c r="S18" i="6"/>
  <c r="AS18" i="6" s="1"/>
  <c r="Q15" i="6"/>
  <c r="S14" i="6"/>
  <c r="AS14" i="6" s="1"/>
  <c r="Q11" i="6"/>
  <c r="AQ11" i="6" s="1"/>
  <c r="S10" i="6"/>
  <c r="AS10" i="6" s="1"/>
  <c r="Q7" i="6"/>
  <c r="S6" i="6"/>
  <c r="AS6" i="6" s="1"/>
  <c r="C387" i="6"/>
  <c r="AC387" i="6" s="1"/>
  <c r="E386" i="6"/>
  <c r="AE386" i="6" s="1"/>
  <c r="D384" i="6"/>
  <c r="AD384" i="6" s="1"/>
  <c r="C382" i="6"/>
  <c r="AC382" i="6" s="1"/>
  <c r="E381" i="6"/>
  <c r="AE381" i="6" s="1"/>
  <c r="C379" i="6"/>
  <c r="AC379" i="6" s="1"/>
  <c r="E378" i="6"/>
  <c r="AE378" i="6" s="1"/>
  <c r="D376" i="6"/>
  <c r="C374" i="6"/>
  <c r="AC374" i="6" s="1"/>
  <c r="E373" i="6"/>
  <c r="AE373" i="6" s="1"/>
  <c r="C371" i="6"/>
  <c r="AC371" i="6" s="1"/>
  <c r="E370" i="6"/>
  <c r="AE370" i="6" s="1"/>
  <c r="D368" i="6"/>
  <c r="AD368" i="6" s="1"/>
  <c r="C366" i="6"/>
  <c r="AC366" i="6" s="1"/>
  <c r="E365" i="6"/>
  <c r="AE365" i="6" s="1"/>
  <c r="C363" i="6"/>
  <c r="AC363" i="6" s="1"/>
  <c r="D362" i="6"/>
  <c r="AD362" i="6" s="1"/>
  <c r="C356" i="6"/>
  <c r="AC356" i="6" s="1"/>
  <c r="E355" i="6"/>
  <c r="AE355" i="6" s="1"/>
  <c r="D354" i="6"/>
  <c r="AD354" i="6" s="1"/>
  <c r="C348" i="6"/>
  <c r="AC348" i="6" s="1"/>
  <c r="E347" i="6"/>
  <c r="AE347" i="6" s="1"/>
  <c r="D346" i="6"/>
  <c r="AD346" i="6" s="1"/>
  <c r="C340" i="6"/>
  <c r="AC340" i="6" s="1"/>
  <c r="E339" i="6"/>
  <c r="AE339" i="6" s="1"/>
  <c r="D338" i="6"/>
  <c r="AD338" i="6" s="1"/>
  <c r="C332" i="6"/>
  <c r="AC332" i="6" s="1"/>
  <c r="E331" i="6"/>
  <c r="AE331" i="6" s="1"/>
  <c r="D330" i="6"/>
  <c r="AD330" i="6" s="1"/>
  <c r="C324" i="6"/>
  <c r="AC324" i="6" s="1"/>
  <c r="E323" i="6"/>
  <c r="AE323" i="6" s="1"/>
  <c r="D322" i="6"/>
  <c r="AD322" i="6" s="1"/>
  <c r="C316" i="6"/>
  <c r="AC316" i="6" s="1"/>
  <c r="E315" i="6"/>
  <c r="AE315" i="6" s="1"/>
  <c r="D314" i="6"/>
  <c r="AD314" i="6" s="1"/>
  <c r="C308" i="6"/>
  <c r="AC308" i="6" s="1"/>
  <c r="E307" i="6"/>
  <c r="AE307" i="6" s="1"/>
  <c r="D306" i="6"/>
  <c r="AD306" i="6" s="1"/>
  <c r="C300" i="6"/>
  <c r="AC300" i="6" s="1"/>
  <c r="E299" i="6"/>
  <c r="AE299" i="6" s="1"/>
  <c r="D298" i="6"/>
  <c r="AD298" i="6" s="1"/>
  <c r="C292" i="6"/>
  <c r="AC292" i="6" s="1"/>
  <c r="E291" i="6"/>
  <c r="AE291" i="6" s="1"/>
  <c r="D290" i="6"/>
  <c r="AD290" i="6" s="1"/>
  <c r="C284" i="6"/>
  <c r="AC284" i="6" s="1"/>
  <c r="E283" i="6"/>
  <c r="AE283" i="6" s="1"/>
  <c r="D282" i="6"/>
  <c r="AD282" i="6" s="1"/>
  <c r="C276" i="6"/>
  <c r="AC276" i="6" s="1"/>
  <c r="E275" i="6"/>
  <c r="AE275" i="6" s="1"/>
  <c r="D274" i="6"/>
  <c r="AD274" i="6" s="1"/>
  <c r="C268" i="6"/>
  <c r="AC268" i="6" s="1"/>
  <c r="E267" i="6"/>
  <c r="AE267" i="6" s="1"/>
  <c r="D266" i="6"/>
  <c r="AD266" i="6" s="1"/>
  <c r="C260" i="6"/>
  <c r="AC260" i="6" s="1"/>
  <c r="E259" i="6"/>
  <c r="AE259" i="6" s="1"/>
  <c r="D258" i="6"/>
  <c r="AD258" i="6" s="1"/>
  <c r="C252" i="6"/>
  <c r="AC252" i="6" s="1"/>
  <c r="E251" i="6"/>
  <c r="AE251" i="6" s="1"/>
  <c r="D250" i="6"/>
  <c r="AD250" i="6" s="1"/>
  <c r="C215" i="6"/>
  <c r="AC215" i="6" s="1"/>
  <c r="E214" i="6"/>
  <c r="AE214" i="6" s="1"/>
  <c r="C213" i="6"/>
  <c r="AC213" i="6" s="1"/>
  <c r="E212" i="6"/>
  <c r="AE212" i="6" s="1"/>
  <c r="C199" i="6"/>
  <c r="AC199" i="6" s="1"/>
  <c r="E198" i="6"/>
  <c r="AE198" i="6" s="1"/>
  <c r="C197" i="6"/>
  <c r="AC197" i="6" s="1"/>
  <c r="E196" i="6"/>
  <c r="AE196" i="6" s="1"/>
  <c r="C191" i="6"/>
  <c r="AC191" i="6" s="1"/>
  <c r="E190" i="6"/>
  <c r="AE190" i="6" s="1"/>
  <c r="C183" i="6"/>
  <c r="AC183" i="6" s="1"/>
  <c r="E182" i="6"/>
  <c r="AE182" i="6" s="1"/>
  <c r="C175" i="6"/>
  <c r="AC175" i="6" s="1"/>
  <c r="E174" i="6"/>
  <c r="AE174" i="6" s="1"/>
  <c r="C144" i="6"/>
  <c r="AC144" i="6" s="1"/>
  <c r="E143" i="6"/>
  <c r="AE143" i="6" s="1"/>
  <c r="C135" i="6"/>
  <c r="AC135" i="6" s="1"/>
  <c r="E134" i="6"/>
  <c r="AE134" i="6" s="1"/>
  <c r="C116" i="6"/>
  <c r="AC116" i="6" s="1"/>
  <c r="E115" i="6"/>
  <c r="AE115" i="6" s="1"/>
  <c r="D114" i="6"/>
  <c r="AD114" i="6" s="1"/>
  <c r="D92" i="6"/>
  <c r="AD92" i="6" s="1"/>
  <c r="C87" i="6"/>
  <c r="AC87" i="6" s="1"/>
  <c r="E86" i="6"/>
  <c r="AE86" i="6" s="1"/>
  <c r="C55" i="6"/>
  <c r="AC55" i="6" s="1"/>
  <c r="E54" i="6"/>
  <c r="AE54" i="6" s="1"/>
  <c r="C23" i="6"/>
  <c r="AC23" i="6" s="1"/>
  <c r="E22" i="6"/>
  <c r="AE22" i="6" s="1"/>
  <c r="Q107" i="6"/>
  <c r="AQ107" i="6" s="1"/>
  <c r="S106" i="6"/>
  <c r="AS106" i="6" s="1"/>
  <c r="Q105" i="6"/>
  <c r="AQ105" i="6" s="1"/>
  <c r="S104" i="6"/>
  <c r="AS104" i="6" s="1"/>
  <c r="Q103" i="6"/>
  <c r="AQ103" i="6" s="1"/>
  <c r="S102" i="6"/>
  <c r="AS102" i="6" s="1"/>
  <c r="Q101" i="6"/>
  <c r="AQ101" i="6" s="1"/>
  <c r="S100" i="6"/>
  <c r="AS100" i="6" s="1"/>
  <c r="Q99" i="6"/>
  <c r="AQ99" i="6" s="1"/>
  <c r="S98" i="6"/>
  <c r="AS98" i="6" s="1"/>
  <c r="Q97" i="6"/>
  <c r="AQ97" i="6" s="1"/>
  <c r="S96" i="6"/>
  <c r="AS96" i="6" s="1"/>
  <c r="Q95" i="6"/>
  <c r="AQ95" i="6" s="1"/>
  <c r="S94" i="6"/>
  <c r="AS94" i="6" s="1"/>
  <c r="Q93" i="6"/>
  <c r="AQ93" i="6" s="1"/>
  <c r="S92" i="6"/>
  <c r="AS92" i="6" s="1"/>
  <c r="Q91" i="6"/>
  <c r="S90" i="6"/>
  <c r="AS90" i="6" s="1"/>
  <c r="Q89" i="6"/>
  <c r="S88" i="6"/>
  <c r="AS88" i="6" s="1"/>
  <c r="Q87" i="6"/>
  <c r="S86" i="6"/>
  <c r="AS86" i="6" s="1"/>
  <c r="Q85" i="6"/>
  <c r="S84" i="6"/>
  <c r="AS84" i="6" s="1"/>
  <c r="Q83" i="6"/>
  <c r="S82" i="6"/>
  <c r="AS82" i="6" s="1"/>
  <c r="Q81" i="6"/>
  <c r="S80" i="6"/>
  <c r="AS80" i="6" s="1"/>
  <c r="Q79" i="6"/>
  <c r="S78" i="6"/>
  <c r="AS78" i="6" s="1"/>
  <c r="Q77" i="6"/>
  <c r="S76" i="6"/>
  <c r="AS76" i="6" s="1"/>
  <c r="Q75" i="6"/>
  <c r="AQ75" i="6" s="1"/>
  <c r="S74" i="6"/>
  <c r="AS74" i="6" s="1"/>
  <c r="Q73" i="6"/>
  <c r="AQ73" i="6" s="1"/>
  <c r="S72" i="6"/>
  <c r="AS72" i="6" s="1"/>
  <c r="Q71" i="6"/>
  <c r="AQ71" i="6" s="1"/>
  <c r="S70" i="6"/>
  <c r="AS70" i="6" s="1"/>
  <c r="Q69" i="6"/>
  <c r="S68" i="6"/>
  <c r="AS68" i="6" s="1"/>
  <c r="Q67" i="6"/>
  <c r="AQ67" i="6" s="1"/>
  <c r="S66" i="6"/>
  <c r="AS66" i="6" s="1"/>
  <c r="Q65" i="6"/>
  <c r="AQ65" i="6" s="1"/>
  <c r="S64" i="6"/>
  <c r="AS64" i="6" s="1"/>
  <c r="Q63" i="6"/>
  <c r="AQ63" i="6" s="1"/>
  <c r="S62" i="6"/>
  <c r="AS62" i="6" s="1"/>
  <c r="Q61" i="6"/>
  <c r="AQ61" i="6" s="1"/>
  <c r="S60" i="6"/>
  <c r="AS60" i="6" s="1"/>
  <c r="R58" i="6"/>
  <c r="R57" i="6"/>
  <c r="R54" i="6"/>
  <c r="R53" i="6"/>
  <c r="R50" i="6"/>
  <c r="R49" i="6"/>
  <c r="R46" i="6"/>
  <c r="R45" i="6"/>
  <c r="R42" i="6"/>
  <c r="R41" i="6"/>
  <c r="R38" i="6"/>
  <c r="R37" i="6"/>
  <c r="R34" i="6"/>
  <c r="R33" i="6"/>
  <c r="R30" i="6"/>
  <c r="R29" i="6"/>
  <c r="R26" i="6"/>
  <c r="R25" i="6"/>
  <c r="R22" i="6"/>
  <c r="R21" i="6"/>
  <c r="R18" i="6"/>
  <c r="R17" i="6"/>
  <c r="R14" i="6"/>
  <c r="R13" i="6"/>
  <c r="R10" i="6"/>
  <c r="R9" i="6"/>
  <c r="R6" i="6"/>
  <c r="R5" i="6"/>
  <c r="D386" i="6"/>
  <c r="AD386" i="6" s="1"/>
  <c r="C384" i="6"/>
  <c r="AC384" i="6" s="1"/>
  <c r="E383" i="6"/>
  <c r="AE383" i="6" s="1"/>
  <c r="C381" i="6"/>
  <c r="AC381" i="6" s="1"/>
  <c r="E380" i="6"/>
  <c r="AE380" i="6" s="1"/>
  <c r="D378" i="6"/>
  <c r="AD378" i="6" s="1"/>
  <c r="C376" i="6"/>
  <c r="AC376" i="6" s="1"/>
  <c r="E375" i="6"/>
  <c r="AE375" i="6" s="1"/>
  <c r="C373" i="6"/>
  <c r="AC373" i="6" s="1"/>
  <c r="E372" i="6"/>
  <c r="AE372" i="6" s="1"/>
  <c r="D370" i="6"/>
  <c r="AD370" i="6" s="1"/>
  <c r="C368" i="6"/>
  <c r="AC368" i="6" s="1"/>
  <c r="E367" i="6"/>
  <c r="AE367" i="6" s="1"/>
  <c r="C365" i="6"/>
  <c r="AC365" i="6" s="1"/>
  <c r="E364" i="6"/>
  <c r="AE364" i="6" s="1"/>
  <c r="C362" i="6"/>
  <c r="AC362" i="6" s="1"/>
  <c r="E361" i="6"/>
  <c r="AE361" i="6" s="1"/>
  <c r="D360" i="6"/>
  <c r="AD360" i="6" s="1"/>
  <c r="C354" i="6"/>
  <c r="AC354" i="6" s="1"/>
  <c r="E353" i="6"/>
  <c r="AE353" i="6" s="1"/>
  <c r="D352" i="6"/>
  <c r="AD352" i="6" s="1"/>
  <c r="C346" i="6"/>
  <c r="AC346" i="6" s="1"/>
  <c r="E345" i="6"/>
  <c r="AE345" i="6" s="1"/>
  <c r="D344" i="6"/>
  <c r="AD344" i="6" s="1"/>
  <c r="C338" i="6"/>
  <c r="AC338" i="6" s="1"/>
  <c r="E337" i="6"/>
  <c r="AE337" i="6" s="1"/>
  <c r="D336" i="6"/>
  <c r="AD336" i="6" s="1"/>
  <c r="C330" i="6"/>
  <c r="AC330" i="6" s="1"/>
  <c r="E329" i="6"/>
  <c r="AE329" i="6" s="1"/>
  <c r="D328" i="6"/>
  <c r="AD328" i="6" s="1"/>
  <c r="C322" i="6"/>
  <c r="AC322" i="6" s="1"/>
  <c r="E321" i="6"/>
  <c r="AE321" i="6" s="1"/>
  <c r="D320" i="6"/>
  <c r="AD320" i="6" s="1"/>
  <c r="C314" i="6"/>
  <c r="AC314" i="6" s="1"/>
  <c r="E313" i="6"/>
  <c r="AE313" i="6" s="1"/>
  <c r="D312" i="6"/>
  <c r="AD312" i="6" s="1"/>
  <c r="C306" i="6"/>
  <c r="AC306" i="6" s="1"/>
  <c r="E305" i="6"/>
  <c r="AE305" i="6" s="1"/>
  <c r="D304" i="6"/>
  <c r="AD304" i="6" s="1"/>
  <c r="C298" i="6"/>
  <c r="AC298" i="6" s="1"/>
  <c r="E297" i="6"/>
  <c r="AE297" i="6" s="1"/>
  <c r="D296" i="6"/>
  <c r="AD296" i="6" s="1"/>
  <c r="C290" i="6"/>
  <c r="AC290" i="6" s="1"/>
  <c r="E289" i="6"/>
  <c r="AE289" i="6" s="1"/>
  <c r="D288" i="6"/>
  <c r="AD288" i="6" s="1"/>
  <c r="C282" i="6"/>
  <c r="AC282" i="6" s="1"/>
  <c r="E281" i="6"/>
  <c r="AE281" i="6" s="1"/>
  <c r="D280" i="6"/>
  <c r="AD280" i="6" s="1"/>
  <c r="C274" i="6"/>
  <c r="AC274" i="6" s="1"/>
  <c r="E273" i="6"/>
  <c r="AE273" i="6" s="1"/>
  <c r="D272" i="6"/>
  <c r="AD272" i="6" s="1"/>
  <c r="C266" i="6"/>
  <c r="AC266" i="6" s="1"/>
  <c r="E265" i="6"/>
  <c r="AE265" i="6" s="1"/>
  <c r="D264" i="6"/>
  <c r="AD264" i="6" s="1"/>
  <c r="C258" i="6"/>
  <c r="AC258" i="6" s="1"/>
  <c r="E257" i="6"/>
  <c r="AE257" i="6" s="1"/>
  <c r="D256" i="6"/>
  <c r="AD256" i="6" s="1"/>
  <c r="C250" i="6"/>
  <c r="AC250" i="6" s="1"/>
  <c r="E249" i="6"/>
  <c r="AE249" i="6" s="1"/>
  <c r="D248" i="6"/>
  <c r="AD248" i="6" s="1"/>
  <c r="D247" i="6"/>
  <c r="AD247" i="6" s="1"/>
  <c r="D244" i="6"/>
  <c r="AD244" i="6" s="1"/>
  <c r="D243" i="6"/>
  <c r="AD243" i="6" s="1"/>
  <c r="D240" i="6"/>
  <c r="AD240" i="6" s="1"/>
  <c r="D239" i="6"/>
  <c r="AD239" i="6" s="1"/>
  <c r="D236" i="6"/>
  <c r="AD236" i="6" s="1"/>
  <c r="D235" i="6"/>
  <c r="AD235" i="6" s="1"/>
  <c r="D232" i="6"/>
  <c r="AD232" i="6" s="1"/>
  <c r="D231" i="6"/>
  <c r="AD231" i="6" s="1"/>
  <c r="D228" i="6"/>
  <c r="AD228" i="6" s="1"/>
  <c r="D227" i="6"/>
  <c r="AD227" i="6" s="1"/>
  <c r="D224" i="6"/>
  <c r="AD224" i="6" s="1"/>
  <c r="D223" i="6"/>
  <c r="AD223" i="6" s="1"/>
  <c r="D208" i="6"/>
  <c r="AD208" i="6" s="1"/>
  <c r="D207" i="6"/>
  <c r="AD207" i="6" s="1"/>
  <c r="C170" i="6"/>
  <c r="AC170" i="6" s="1"/>
  <c r="E169" i="6"/>
  <c r="AE169" i="6" s="1"/>
  <c r="C161" i="6"/>
  <c r="AC161" i="6" s="1"/>
  <c r="E160" i="6"/>
  <c r="AE160" i="6" s="1"/>
  <c r="C130" i="6"/>
  <c r="AC130" i="6" s="1"/>
  <c r="E129" i="6"/>
  <c r="AE129" i="6" s="1"/>
  <c r="C121" i="6"/>
  <c r="AC121" i="6" s="1"/>
  <c r="E120" i="6"/>
  <c r="AE120" i="6" s="1"/>
  <c r="D102" i="6"/>
  <c r="AD102" i="6" s="1"/>
  <c r="C101" i="6"/>
  <c r="AC101" i="6" s="1"/>
  <c r="E100" i="6"/>
  <c r="AE100" i="6" s="1"/>
  <c r="B11" i="7"/>
  <c r="B12" i="7"/>
  <c r="B13" i="7"/>
  <c r="B14" i="7"/>
  <c r="B15" i="7"/>
  <c r="B16" i="7"/>
  <c r="B17" i="7"/>
  <c r="B18" i="7"/>
  <c r="B19" i="7"/>
  <c r="B20" i="7"/>
  <c r="B21" i="7"/>
  <c r="B22" i="7"/>
  <c r="AQ124" i="6" l="1"/>
  <c r="AQ352" i="6"/>
  <c r="AQ312" i="6"/>
  <c r="AQ376" i="6"/>
  <c r="AQ360" i="6"/>
  <c r="AQ197" i="6"/>
  <c r="AQ129" i="6"/>
  <c r="AQ155" i="6"/>
  <c r="AQ207" i="6"/>
  <c r="AQ143" i="6"/>
  <c r="AQ178" i="6"/>
  <c r="AQ251" i="6"/>
  <c r="AQ309" i="6"/>
  <c r="AQ386" i="6"/>
  <c r="AQ322" i="6"/>
  <c r="AQ346" i="6"/>
  <c r="AQ238" i="6"/>
  <c r="AQ383" i="6"/>
  <c r="AQ270" i="6"/>
  <c r="AQ336" i="6"/>
  <c r="AQ304" i="6"/>
  <c r="AQ278" i="6"/>
  <c r="AQ303" i="6"/>
  <c r="AQ195" i="6"/>
  <c r="AQ96" i="6"/>
  <c r="AQ64" i="6"/>
  <c r="AQ100" i="6"/>
  <c r="AQ68" i="6"/>
  <c r="AQ69" i="6"/>
  <c r="AQ77" i="6"/>
  <c r="AQ85" i="6"/>
  <c r="AQ89" i="6"/>
  <c r="AQ130" i="6"/>
  <c r="AQ172" i="6"/>
  <c r="AQ234" i="6"/>
  <c r="AQ279" i="6"/>
  <c r="AQ291" i="6"/>
  <c r="AQ323" i="6"/>
  <c r="AQ374" i="6"/>
  <c r="AQ256" i="6"/>
  <c r="AQ224" i="6"/>
  <c r="AQ192" i="6"/>
  <c r="AQ173" i="6"/>
  <c r="AQ141" i="6"/>
  <c r="AQ128" i="6"/>
  <c r="AQ109" i="6"/>
  <c r="AQ88" i="6"/>
  <c r="AQ137" i="6"/>
  <c r="AQ92" i="6"/>
  <c r="AQ60" i="6"/>
  <c r="AQ150" i="6"/>
  <c r="AQ118" i="6"/>
  <c r="AQ82" i="6"/>
  <c r="AQ127" i="6"/>
  <c r="AQ239" i="6"/>
  <c r="AQ111" i="6"/>
  <c r="AQ182" i="6"/>
  <c r="AQ293" i="6"/>
  <c r="AQ359" i="6"/>
  <c r="AQ186" i="6"/>
  <c r="AQ335" i="6"/>
  <c r="AQ265" i="6"/>
  <c r="AQ338" i="6"/>
  <c r="AQ4" i="6"/>
  <c r="AQ287" i="6"/>
  <c r="AQ233" i="6"/>
  <c r="AQ114" i="6"/>
  <c r="AQ373" i="6"/>
  <c r="AQ365" i="6"/>
  <c r="AQ7" i="6"/>
  <c r="AQ15" i="6"/>
  <c r="AQ23" i="6"/>
  <c r="AQ151" i="6"/>
  <c r="AQ183" i="6"/>
  <c r="AQ225" i="6"/>
  <c r="AQ243" i="6"/>
  <c r="E392" i="6"/>
  <c r="C392" i="6"/>
  <c r="AR14" i="6"/>
  <c r="AP14" i="6"/>
  <c r="AP30" i="6"/>
  <c r="AR30" i="6"/>
  <c r="AP54" i="6"/>
  <c r="AR54" i="6"/>
  <c r="AP89" i="6"/>
  <c r="AR89" i="6"/>
  <c r="AP4" i="6"/>
  <c r="AR4" i="6"/>
  <c r="AQ317" i="6"/>
  <c r="AP370" i="6"/>
  <c r="AR370" i="6"/>
  <c r="AP330" i="6"/>
  <c r="AR330" i="6"/>
  <c r="AQ288" i="6"/>
  <c r="AP256" i="6"/>
  <c r="AR256" i="6"/>
  <c r="AP282" i="6"/>
  <c r="AR282" i="6"/>
  <c r="W25" i="7"/>
  <c r="BR28" i="6"/>
  <c r="I25" i="7"/>
  <c r="BG28" i="6"/>
  <c r="AR17" i="6"/>
  <c r="AP17" i="6"/>
  <c r="AR33" i="6"/>
  <c r="AP33" i="6"/>
  <c r="AR57" i="6"/>
  <c r="AP57" i="6"/>
  <c r="AP75" i="6"/>
  <c r="AR75" i="6"/>
  <c r="AR99" i="6"/>
  <c r="AP99" i="6"/>
  <c r="AR115" i="6"/>
  <c r="AP115" i="6"/>
  <c r="AR139" i="6"/>
  <c r="AP139" i="6"/>
  <c r="AR163" i="6"/>
  <c r="AP163" i="6"/>
  <c r="AR179" i="6"/>
  <c r="AP179" i="6"/>
  <c r="AR203" i="6"/>
  <c r="AP203" i="6"/>
  <c r="AR227" i="6"/>
  <c r="AP227" i="6"/>
  <c r="AR243" i="6"/>
  <c r="AP243" i="6"/>
  <c r="AP267" i="6"/>
  <c r="AR267" i="6"/>
  <c r="AP283" i="6"/>
  <c r="AR283" i="6"/>
  <c r="AP299" i="6"/>
  <c r="AR299" i="6"/>
  <c r="AP315" i="6"/>
  <c r="AR315" i="6"/>
  <c r="AP339" i="6"/>
  <c r="AR339" i="6"/>
  <c r="AP355" i="6"/>
  <c r="AR355" i="6"/>
  <c r="AP371" i="6"/>
  <c r="AR371" i="6"/>
  <c r="AP387" i="6"/>
  <c r="AR387" i="6"/>
  <c r="AP76" i="6"/>
  <c r="AR76" i="6"/>
  <c r="AR238" i="6"/>
  <c r="AP238" i="6"/>
  <c r="AP280" i="6"/>
  <c r="AR280" i="6"/>
  <c r="AP312" i="6"/>
  <c r="AR312" i="6"/>
  <c r="AP344" i="6"/>
  <c r="AR344" i="6"/>
  <c r="AP274" i="6"/>
  <c r="AR274" i="6"/>
  <c r="AR178" i="6"/>
  <c r="AP178" i="6"/>
  <c r="AR114" i="6"/>
  <c r="AP114" i="6"/>
  <c r="AQ116" i="6"/>
  <c r="AR35" i="6"/>
  <c r="AP35" i="6"/>
  <c r="AP11" i="6"/>
  <c r="AR11" i="6"/>
  <c r="AR136" i="6"/>
  <c r="AP136" i="6"/>
  <c r="AQ123" i="6"/>
  <c r="AR104" i="6"/>
  <c r="AP104" i="6"/>
  <c r="AP302" i="6"/>
  <c r="AR302" i="6"/>
  <c r="AQ308" i="6"/>
  <c r="AQ321" i="6"/>
  <c r="AP334" i="6"/>
  <c r="AR334" i="6"/>
  <c r="AQ94" i="6"/>
  <c r="AR244" i="6"/>
  <c r="AP244" i="6"/>
  <c r="AP338" i="6"/>
  <c r="AR338" i="6"/>
  <c r="AP362" i="6"/>
  <c r="AR362" i="6"/>
  <c r="AQ368" i="6"/>
  <c r="AP284" i="6"/>
  <c r="AR284" i="6"/>
  <c r="AP374" i="6"/>
  <c r="AR374" i="6"/>
  <c r="AQ356" i="6"/>
  <c r="AP314" i="6"/>
  <c r="AR314" i="6"/>
  <c r="AQ162" i="6"/>
  <c r="AP60" i="6"/>
  <c r="AR60" i="6"/>
  <c r="AP378" i="6"/>
  <c r="AR378" i="6"/>
  <c r="AP364" i="6"/>
  <c r="AR364" i="6"/>
  <c r="AP316" i="6"/>
  <c r="AR316" i="6"/>
  <c r="AQ255" i="6"/>
  <c r="AQ223" i="6"/>
  <c r="AQ296" i="6"/>
  <c r="AQ351" i="6"/>
  <c r="AP346" i="6"/>
  <c r="AR346" i="6"/>
  <c r="AQ328" i="6"/>
  <c r="AQ263" i="6"/>
  <c r="AP254" i="6"/>
  <c r="AR254" i="6"/>
  <c r="AQ206" i="6"/>
  <c r="AQ191" i="6"/>
  <c r="AQ169" i="6"/>
  <c r="AQ385" i="6"/>
  <c r="AQ250" i="6"/>
  <c r="AP366" i="6"/>
  <c r="AR366" i="6"/>
  <c r="AQ367" i="6"/>
  <c r="AQ204" i="6"/>
  <c r="AQ219" i="6"/>
  <c r="K25" i="7"/>
  <c r="BI28" i="6"/>
  <c r="J25" i="7"/>
  <c r="BH28" i="6"/>
  <c r="AA25" i="7"/>
  <c r="BV28" i="6"/>
  <c r="AQ102" i="6"/>
  <c r="AQ249" i="6"/>
  <c r="AP18" i="6"/>
  <c r="AR18" i="6"/>
  <c r="AP34" i="6"/>
  <c r="AR34" i="6"/>
  <c r="AP58" i="6"/>
  <c r="AR58" i="6"/>
  <c r="AQ79" i="6"/>
  <c r="AQ87" i="6"/>
  <c r="D390" i="6"/>
  <c r="AD376" i="6"/>
  <c r="D392" i="6" s="1"/>
  <c r="AP61" i="6"/>
  <c r="AR61" i="6"/>
  <c r="AP69" i="6"/>
  <c r="AR69" i="6"/>
  <c r="AP77" i="6"/>
  <c r="AR77" i="6"/>
  <c r="AP85" i="6"/>
  <c r="AR85" i="6"/>
  <c r="AP93" i="6"/>
  <c r="AR93" i="6"/>
  <c r="AR101" i="6"/>
  <c r="AP101" i="6"/>
  <c r="AR109" i="6"/>
  <c r="AP109" i="6"/>
  <c r="AR117" i="6"/>
  <c r="AP117" i="6"/>
  <c r="AR125" i="6"/>
  <c r="AP125" i="6"/>
  <c r="AR133" i="6"/>
  <c r="AP133" i="6"/>
  <c r="AR141" i="6"/>
  <c r="AP141" i="6"/>
  <c r="AR149" i="6"/>
  <c r="AP149" i="6"/>
  <c r="AR157" i="6"/>
  <c r="AP157" i="6"/>
  <c r="AR165" i="6"/>
  <c r="AP165" i="6"/>
  <c r="AR173" i="6"/>
  <c r="AP173" i="6"/>
  <c r="AR181" i="6"/>
  <c r="AP181" i="6"/>
  <c r="AR189" i="6"/>
  <c r="AP189" i="6"/>
  <c r="AR197" i="6"/>
  <c r="AP197" i="6"/>
  <c r="AR205" i="6"/>
  <c r="AP205" i="6"/>
  <c r="AR213" i="6"/>
  <c r="AP213" i="6"/>
  <c r="AR221" i="6"/>
  <c r="AP221" i="6"/>
  <c r="AR229" i="6"/>
  <c r="AP229" i="6"/>
  <c r="AR237" i="6"/>
  <c r="AP237" i="6"/>
  <c r="AR245" i="6"/>
  <c r="AP245" i="6"/>
  <c r="AR253" i="6"/>
  <c r="AP253" i="6"/>
  <c r="AP261" i="6"/>
  <c r="AR261" i="6"/>
  <c r="AP269" i="6"/>
  <c r="AR269" i="6"/>
  <c r="AP277" i="6"/>
  <c r="AR277" i="6"/>
  <c r="AP285" i="6"/>
  <c r="AR285" i="6"/>
  <c r="AP293" i="6"/>
  <c r="AR293" i="6"/>
  <c r="AP301" i="6"/>
  <c r="AR301" i="6"/>
  <c r="AP309" i="6"/>
  <c r="AR309" i="6"/>
  <c r="AP317" i="6"/>
  <c r="AR317" i="6"/>
  <c r="AP325" i="6"/>
  <c r="AR325" i="6"/>
  <c r="AP333" i="6"/>
  <c r="AR333" i="6"/>
  <c r="AP341" i="6"/>
  <c r="AR341" i="6"/>
  <c r="AP349" i="6"/>
  <c r="AR349" i="6"/>
  <c r="AP357" i="6"/>
  <c r="AR357" i="6"/>
  <c r="AP365" i="6"/>
  <c r="AR365" i="6"/>
  <c r="AP373" i="6"/>
  <c r="AR373" i="6"/>
  <c r="AP381" i="6"/>
  <c r="AR381" i="6"/>
  <c r="AQ17" i="6"/>
  <c r="AQ33" i="6"/>
  <c r="AQ49" i="6"/>
  <c r="AQ170" i="6"/>
  <c r="AR206" i="6"/>
  <c r="AP206" i="6"/>
  <c r="AR248" i="6"/>
  <c r="AP248" i="6"/>
  <c r="AQ257" i="6"/>
  <c r="AQ275" i="6"/>
  <c r="AP288" i="6"/>
  <c r="AR288" i="6"/>
  <c r="AQ294" i="6"/>
  <c r="AQ307" i="6"/>
  <c r="AP320" i="6"/>
  <c r="AR320" i="6"/>
  <c r="AQ339" i="6"/>
  <c r="AP352" i="6"/>
  <c r="AR352" i="6"/>
  <c r="AP384" i="6"/>
  <c r="AR384" i="6"/>
  <c r="AQ272" i="6"/>
  <c r="AP266" i="6"/>
  <c r="AR266" i="6"/>
  <c r="AR234" i="6"/>
  <c r="AP234" i="6"/>
  <c r="AQ221" i="6"/>
  <c r="AR202" i="6"/>
  <c r="AP202" i="6"/>
  <c r="AQ189" i="6"/>
  <c r="AQ176" i="6"/>
  <c r="AR170" i="6"/>
  <c r="AP170" i="6"/>
  <c r="AQ157" i="6"/>
  <c r="AQ144" i="6"/>
  <c r="AR138" i="6"/>
  <c r="AP138" i="6"/>
  <c r="AQ125" i="6"/>
  <c r="AQ112" i="6"/>
  <c r="AQ104" i="6"/>
  <c r="AP86" i="6"/>
  <c r="AR86" i="6"/>
  <c r="AQ72" i="6"/>
  <c r="AQ140" i="6"/>
  <c r="AR134" i="6"/>
  <c r="AP134" i="6"/>
  <c r="AQ121" i="6"/>
  <c r="AQ108" i="6"/>
  <c r="AP90" i="6"/>
  <c r="AR90" i="6"/>
  <c r="AQ76" i="6"/>
  <c r="AR56" i="6"/>
  <c r="AP56" i="6"/>
  <c r="AR48" i="6"/>
  <c r="AP48" i="6"/>
  <c r="AR40" i="6"/>
  <c r="AP40" i="6"/>
  <c r="AR32" i="6"/>
  <c r="AP32" i="6"/>
  <c r="AR24" i="6"/>
  <c r="AP24" i="6"/>
  <c r="AR16" i="6"/>
  <c r="AP16" i="6"/>
  <c r="AR8" i="6"/>
  <c r="AP8" i="6"/>
  <c r="AR160" i="6"/>
  <c r="AP160" i="6"/>
  <c r="AQ147" i="6"/>
  <c r="AR128" i="6"/>
  <c r="AP128" i="6"/>
  <c r="AQ115" i="6"/>
  <c r="AQ98" i="6"/>
  <c r="AP80" i="6"/>
  <c r="AR80" i="6"/>
  <c r="AQ66" i="6"/>
  <c r="AQ70" i="6"/>
  <c r="AR116" i="6"/>
  <c r="AP116" i="6"/>
  <c r="AQ138" i="6"/>
  <c r="AQ159" i="6"/>
  <c r="AR208" i="6"/>
  <c r="AP208" i="6"/>
  <c r="AQ235" i="6"/>
  <c r="AR252" i="6"/>
  <c r="AP252" i="6"/>
  <c r="AQ258" i="6"/>
  <c r="AQ276" i="6"/>
  <c r="AP310" i="6"/>
  <c r="AR310" i="6"/>
  <c r="AQ329" i="6"/>
  <c r="AP342" i="6"/>
  <c r="AR342" i="6"/>
  <c r="AQ86" i="6"/>
  <c r="AQ122" i="6"/>
  <c r="AQ187" i="6"/>
  <c r="AQ236" i="6"/>
  <c r="AP290" i="6"/>
  <c r="AR290" i="6"/>
  <c r="AQ295" i="6"/>
  <c r="AQ325" i="6"/>
  <c r="AQ354" i="6"/>
  <c r="AP372" i="6"/>
  <c r="AR372" i="6"/>
  <c r="AQ381" i="6"/>
  <c r="AQ214" i="6"/>
  <c r="AP354" i="6"/>
  <c r="AR354" i="6"/>
  <c r="AP324" i="6"/>
  <c r="AR324" i="6"/>
  <c r="AP300" i="6"/>
  <c r="AR300" i="6"/>
  <c r="AR236" i="6"/>
  <c r="AP236" i="6"/>
  <c r="AR166" i="6"/>
  <c r="AP166" i="6"/>
  <c r="AQ45" i="6"/>
  <c r="AQ13" i="6"/>
  <c r="AQ372" i="6"/>
  <c r="AQ361" i="6"/>
  <c r="AP348" i="6"/>
  <c r="AR348" i="6"/>
  <c r="AQ333" i="6"/>
  <c r="AQ314" i="6"/>
  <c r="AQ290" i="6"/>
  <c r="AP278" i="6"/>
  <c r="AR278" i="6"/>
  <c r="AQ260" i="6"/>
  <c r="AQ319" i="6"/>
  <c r="AQ378" i="6"/>
  <c r="AQ370" i="6"/>
  <c r="AP358" i="6"/>
  <c r="AR358" i="6"/>
  <c r="AP332" i="6"/>
  <c r="AR332" i="6"/>
  <c r="AQ285" i="6"/>
  <c r="AQ268" i="6"/>
  <c r="AQ242" i="6"/>
  <c r="AR214" i="6"/>
  <c r="AP214" i="6"/>
  <c r="AQ196" i="6"/>
  <c r="AQ53" i="6"/>
  <c r="AQ21" i="6"/>
  <c r="AR212" i="6"/>
  <c r="AP212" i="6"/>
  <c r="AP308" i="6"/>
  <c r="AR308" i="6"/>
  <c r="AQ362" i="6"/>
  <c r="AP380" i="6"/>
  <c r="AR380" i="6"/>
  <c r="AP298" i="6"/>
  <c r="AR298" i="6"/>
  <c r="AQ369" i="6"/>
  <c r="AQ146" i="6"/>
  <c r="Y25" i="7"/>
  <c r="BT28" i="6"/>
  <c r="AP6" i="6"/>
  <c r="AR6" i="6"/>
  <c r="AP22" i="6"/>
  <c r="AR22" i="6"/>
  <c r="AP38" i="6"/>
  <c r="AR38" i="6"/>
  <c r="AP46" i="6"/>
  <c r="AR46" i="6"/>
  <c r="AQ81" i="6"/>
  <c r="AP65" i="6"/>
  <c r="AR65" i="6"/>
  <c r="AP73" i="6"/>
  <c r="AR73" i="6"/>
  <c r="AP81" i="6"/>
  <c r="AR81" i="6"/>
  <c r="AR97" i="6"/>
  <c r="AP97" i="6"/>
  <c r="AR105" i="6"/>
  <c r="AP105" i="6"/>
  <c r="AR113" i="6"/>
  <c r="AP113" i="6"/>
  <c r="AR121" i="6"/>
  <c r="AP121" i="6"/>
  <c r="AR129" i="6"/>
  <c r="AP129" i="6"/>
  <c r="AR137" i="6"/>
  <c r="AP137" i="6"/>
  <c r="AR145" i="6"/>
  <c r="AP145" i="6"/>
  <c r="AR153" i="6"/>
  <c r="AP153" i="6"/>
  <c r="AR161" i="6"/>
  <c r="AP161" i="6"/>
  <c r="AR169" i="6"/>
  <c r="AP169" i="6"/>
  <c r="AR177" i="6"/>
  <c r="AP177" i="6"/>
  <c r="AR185" i="6"/>
  <c r="AP185" i="6"/>
  <c r="AR193" i="6"/>
  <c r="AP193" i="6"/>
  <c r="AR201" i="6"/>
  <c r="AP201" i="6"/>
  <c r="AR209" i="6"/>
  <c r="AP209" i="6"/>
  <c r="AR217" i="6"/>
  <c r="AP217" i="6"/>
  <c r="AR225" i="6"/>
  <c r="AP225" i="6"/>
  <c r="AR233" i="6"/>
  <c r="AP233" i="6"/>
  <c r="AR241" i="6"/>
  <c r="AP241" i="6"/>
  <c r="AR249" i="6"/>
  <c r="AP249" i="6"/>
  <c r="AP257" i="6"/>
  <c r="AR257" i="6"/>
  <c r="AP265" i="6"/>
  <c r="AR265" i="6"/>
  <c r="AP273" i="6"/>
  <c r="AR273" i="6"/>
  <c r="AP281" i="6"/>
  <c r="AR281" i="6"/>
  <c r="AP289" i="6"/>
  <c r="AR289" i="6"/>
  <c r="AP297" i="6"/>
  <c r="AR297" i="6"/>
  <c r="AP305" i="6"/>
  <c r="AR305" i="6"/>
  <c r="AP313" i="6"/>
  <c r="AR313" i="6"/>
  <c r="AP321" i="6"/>
  <c r="AR321" i="6"/>
  <c r="AP329" i="6"/>
  <c r="AR329" i="6"/>
  <c r="AP337" i="6"/>
  <c r="AR337" i="6"/>
  <c r="AP345" i="6"/>
  <c r="AR345" i="6"/>
  <c r="AP353" i="6"/>
  <c r="AR353" i="6"/>
  <c r="AP361" i="6"/>
  <c r="AR361" i="6"/>
  <c r="AP369" i="6"/>
  <c r="AR369" i="6"/>
  <c r="AP377" i="6"/>
  <c r="AR377" i="6"/>
  <c r="AP385" i="6"/>
  <c r="AR385" i="6"/>
  <c r="AQ9" i="6"/>
  <c r="AQ25" i="6"/>
  <c r="AQ41" i="6"/>
  <c r="AQ57" i="6"/>
  <c r="AR108" i="6"/>
  <c r="AP108" i="6"/>
  <c r="AR158" i="6"/>
  <c r="AP158" i="6"/>
  <c r="AR184" i="6"/>
  <c r="AP184" i="6"/>
  <c r="AR228" i="6"/>
  <c r="AP228" i="6"/>
  <c r="AP270" i="6"/>
  <c r="AR270" i="6"/>
  <c r="AP304" i="6"/>
  <c r="AR304" i="6"/>
  <c r="AP336" i="6"/>
  <c r="AR336" i="6"/>
  <c r="AP368" i="6"/>
  <c r="AR368" i="6"/>
  <c r="AP250" i="6"/>
  <c r="AR250" i="6"/>
  <c r="AR218" i="6"/>
  <c r="AP218" i="6"/>
  <c r="AP186" i="6"/>
  <c r="AR186" i="6"/>
  <c r="AR154" i="6"/>
  <c r="AP154" i="6"/>
  <c r="AR122" i="6"/>
  <c r="AP122" i="6"/>
  <c r="AR102" i="6"/>
  <c r="AP102" i="6"/>
  <c r="AP70" i="6"/>
  <c r="AR70" i="6"/>
  <c r="AR150" i="6"/>
  <c r="AP150" i="6"/>
  <c r="AR118" i="6"/>
  <c r="AP118" i="6"/>
  <c r="AR106" i="6"/>
  <c r="AP106" i="6"/>
  <c r="AP74" i="6"/>
  <c r="AR74" i="6"/>
  <c r="AR52" i="6"/>
  <c r="AP52" i="6"/>
  <c r="AR44" i="6"/>
  <c r="AP44" i="6"/>
  <c r="AR36" i="6"/>
  <c r="AP36" i="6"/>
  <c r="AR28" i="6"/>
  <c r="AP28" i="6"/>
  <c r="AR20" i="6"/>
  <c r="AP20" i="6"/>
  <c r="AR12" i="6"/>
  <c r="AP12" i="6"/>
  <c r="AR176" i="6"/>
  <c r="AP176" i="6"/>
  <c r="AR144" i="6"/>
  <c r="AP144" i="6"/>
  <c r="AQ131" i="6"/>
  <c r="AR112" i="6"/>
  <c r="AP112" i="6"/>
  <c r="AP96" i="6"/>
  <c r="AR96" i="6"/>
  <c r="AP64" i="6"/>
  <c r="AR64" i="6"/>
  <c r="AP68" i="6"/>
  <c r="AR68" i="6"/>
  <c r="AR156" i="6"/>
  <c r="AP156" i="6"/>
  <c r="AR188" i="6"/>
  <c r="AP188" i="6"/>
  <c r="AQ212" i="6"/>
  <c r="AR230" i="6"/>
  <c r="AP230" i="6"/>
  <c r="AP272" i="6"/>
  <c r="AR272" i="6"/>
  <c r="AP294" i="6"/>
  <c r="AR294" i="6"/>
  <c r="AP326" i="6"/>
  <c r="AR326" i="6"/>
  <c r="AP84" i="6"/>
  <c r="AR84" i="6"/>
  <c r="AR232" i="6"/>
  <c r="AP232" i="6"/>
  <c r="AP322" i="6"/>
  <c r="AR322" i="6"/>
  <c r="AP350" i="6"/>
  <c r="AR350" i="6"/>
  <c r="AR200" i="6"/>
  <c r="AP200" i="6"/>
  <c r="AP190" i="6"/>
  <c r="AR190" i="6"/>
  <c r="AQ29" i="6"/>
  <c r="AR224" i="6"/>
  <c r="AP224" i="6"/>
  <c r="AQ153" i="6"/>
  <c r="AQ298" i="6"/>
  <c r="AQ273" i="6"/>
  <c r="AP264" i="6"/>
  <c r="AR264" i="6"/>
  <c r="AQ201" i="6"/>
  <c r="AR192" i="6"/>
  <c r="AP192" i="6"/>
  <c r="AQ37" i="6"/>
  <c r="AQ5" i="6"/>
  <c r="AR164" i="6"/>
  <c r="AP164" i="6"/>
  <c r="AR124" i="6"/>
  <c r="AP124" i="6"/>
  <c r="G25" i="7"/>
  <c r="BE28" i="6"/>
  <c r="L25" i="7"/>
  <c r="BJ28" i="6"/>
  <c r="F25" i="7"/>
  <c r="BD28" i="6"/>
  <c r="AP9" i="6"/>
  <c r="AR9" i="6"/>
  <c r="AR25" i="6"/>
  <c r="AP25" i="6"/>
  <c r="AR41" i="6"/>
  <c r="AP41" i="6"/>
  <c r="AR49" i="6"/>
  <c r="AP49" i="6"/>
  <c r="AP67" i="6"/>
  <c r="AR67" i="6"/>
  <c r="AP83" i="6"/>
  <c r="AR83" i="6"/>
  <c r="AP91" i="6"/>
  <c r="AR91" i="6"/>
  <c r="AR107" i="6"/>
  <c r="AP107" i="6"/>
  <c r="AR123" i="6"/>
  <c r="AP123" i="6"/>
  <c r="AR131" i="6"/>
  <c r="AP131" i="6"/>
  <c r="AR147" i="6"/>
  <c r="AP147" i="6"/>
  <c r="AR155" i="6"/>
  <c r="AP155" i="6"/>
  <c r="AR171" i="6"/>
  <c r="AP171" i="6"/>
  <c r="AP187" i="6"/>
  <c r="AR187" i="6"/>
  <c r="AR195" i="6"/>
  <c r="AP195" i="6"/>
  <c r="AR211" i="6"/>
  <c r="AP211" i="6"/>
  <c r="AR219" i="6"/>
  <c r="AP219" i="6"/>
  <c r="AR235" i="6"/>
  <c r="AP235" i="6"/>
  <c r="AP251" i="6"/>
  <c r="AR251" i="6"/>
  <c r="AP259" i="6"/>
  <c r="AR259" i="6"/>
  <c r="AP275" i="6"/>
  <c r="AR275" i="6"/>
  <c r="AP291" i="6"/>
  <c r="AR291" i="6"/>
  <c r="AP307" i="6"/>
  <c r="AR307" i="6"/>
  <c r="AP323" i="6"/>
  <c r="AR323" i="6"/>
  <c r="AP331" i="6"/>
  <c r="AR331" i="6"/>
  <c r="AP347" i="6"/>
  <c r="AR347" i="6"/>
  <c r="AP363" i="6"/>
  <c r="AR363" i="6"/>
  <c r="AP379" i="6"/>
  <c r="AR379" i="6"/>
  <c r="AR140" i="6"/>
  <c r="AP140" i="6"/>
  <c r="AR174" i="6"/>
  <c r="AP174" i="6"/>
  <c r="AR196" i="6"/>
  <c r="AP196" i="6"/>
  <c r="AP376" i="6"/>
  <c r="AR376" i="6"/>
  <c r="AQ261" i="6"/>
  <c r="AQ248" i="6"/>
  <c r="AR242" i="6"/>
  <c r="AP242" i="6"/>
  <c r="AQ229" i="6"/>
  <c r="AR210" i="6"/>
  <c r="AP210" i="6"/>
  <c r="AR146" i="6"/>
  <c r="AP146" i="6"/>
  <c r="AP78" i="6"/>
  <c r="AR78" i="6"/>
  <c r="AQ148" i="6"/>
  <c r="AR142" i="6"/>
  <c r="AP142" i="6"/>
  <c r="AR110" i="6"/>
  <c r="AP110" i="6"/>
  <c r="AP82" i="6"/>
  <c r="AR82" i="6"/>
  <c r="AR59" i="6"/>
  <c r="AP59" i="6"/>
  <c r="AR51" i="6"/>
  <c r="AP51" i="6"/>
  <c r="AR43" i="6"/>
  <c r="AP43" i="6"/>
  <c r="AR27" i="6"/>
  <c r="AP27" i="6"/>
  <c r="AR19" i="6"/>
  <c r="AP19" i="6"/>
  <c r="AR168" i="6"/>
  <c r="AP168" i="6"/>
  <c r="AQ142" i="6"/>
  <c r="AQ90" i="6"/>
  <c r="AP72" i="6"/>
  <c r="AR72" i="6"/>
  <c r="AR172" i="6"/>
  <c r="AP172" i="6"/>
  <c r="AQ177" i="6"/>
  <c r="AR198" i="6"/>
  <c r="AP198" i="6"/>
  <c r="AR240" i="6"/>
  <c r="AP240" i="6"/>
  <c r="AR10" i="6"/>
  <c r="AP10" i="6"/>
  <c r="AP26" i="6"/>
  <c r="AR26" i="6"/>
  <c r="AP42" i="6"/>
  <c r="AR42" i="6"/>
  <c r="AP50" i="6"/>
  <c r="AR50" i="6"/>
  <c r="AQ83" i="6"/>
  <c r="AQ91" i="6"/>
  <c r="AP5" i="6"/>
  <c r="AR5" i="6"/>
  <c r="AP13" i="6"/>
  <c r="AR13" i="6"/>
  <c r="AR21" i="6"/>
  <c r="AP21" i="6"/>
  <c r="AR29" i="6"/>
  <c r="AP29" i="6"/>
  <c r="AR37" i="6"/>
  <c r="AP37" i="6"/>
  <c r="AR45" i="6"/>
  <c r="AP45" i="6"/>
  <c r="AR53" i="6"/>
  <c r="AP53" i="6"/>
  <c r="AQ31" i="6"/>
  <c r="AQ39" i="6"/>
  <c r="AQ47" i="6"/>
  <c r="AQ55" i="6"/>
  <c r="AP63" i="6"/>
  <c r="AR63" i="6"/>
  <c r="AP71" i="6"/>
  <c r="AR71" i="6"/>
  <c r="AP79" i="6"/>
  <c r="AR79" i="6"/>
  <c r="AP87" i="6"/>
  <c r="AR87" i="6"/>
  <c r="AP95" i="6"/>
  <c r="AR95" i="6"/>
  <c r="AR103" i="6"/>
  <c r="AP103" i="6"/>
  <c r="AR111" i="6"/>
  <c r="AP111" i="6"/>
  <c r="AR119" i="6"/>
  <c r="AP119" i="6"/>
  <c r="AR127" i="6"/>
  <c r="AP127" i="6"/>
  <c r="AR135" i="6"/>
  <c r="AP135" i="6"/>
  <c r="AR143" i="6"/>
  <c r="AP143" i="6"/>
  <c r="AR151" i="6"/>
  <c r="AP151" i="6"/>
  <c r="AR159" i="6"/>
  <c r="AP159" i="6"/>
  <c r="AR167" i="6"/>
  <c r="AP167" i="6"/>
  <c r="AR175" i="6"/>
  <c r="AP175" i="6"/>
  <c r="AR183" i="6"/>
  <c r="AP183" i="6"/>
  <c r="AR191" i="6"/>
  <c r="AP191" i="6"/>
  <c r="AR199" i="6"/>
  <c r="AP199" i="6"/>
  <c r="AR207" i="6"/>
  <c r="AP207" i="6"/>
  <c r="AR215" i="6"/>
  <c r="AP215" i="6"/>
  <c r="AR223" i="6"/>
  <c r="AP223" i="6"/>
  <c r="AR231" i="6"/>
  <c r="AP231" i="6"/>
  <c r="AR239" i="6"/>
  <c r="AP239" i="6"/>
  <c r="AP247" i="6"/>
  <c r="AR247" i="6"/>
  <c r="AP255" i="6"/>
  <c r="AR255" i="6"/>
  <c r="AP263" i="6"/>
  <c r="AR263" i="6"/>
  <c r="AP271" i="6"/>
  <c r="AR271" i="6"/>
  <c r="AP279" i="6"/>
  <c r="AR279" i="6"/>
  <c r="AP287" i="6"/>
  <c r="AR287" i="6"/>
  <c r="AP295" i="6"/>
  <c r="AR295" i="6"/>
  <c r="AP303" i="6"/>
  <c r="AR303" i="6"/>
  <c r="AP311" i="6"/>
  <c r="AR311" i="6"/>
  <c r="AP319" i="6"/>
  <c r="AR319" i="6"/>
  <c r="AP327" i="6"/>
  <c r="AR327" i="6"/>
  <c r="AP335" i="6"/>
  <c r="AR335" i="6"/>
  <c r="AP343" i="6"/>
  <c r="AR343" i="6"/>
  <c r="AP351" i="6"/>
  <c r="AR351" i="6"/>
  <c r="AP359" i="6"/>
  <c r="AR359" i="6"/>
  <c r="AP367" i="6"/>
  <c r="AR367" i="6"/>
  <c r="AP375" i="6"/>
  <c r="AR375" i="6"/>
  <c r="AP383" i="6"/>
  <c r="AR383" i="6"/>
  <c r="AQ58" i="6"/>
  <c r="AQ54" i="6"/>
  <c r="AQ50" i="6"/>
  <c r="AQ46" i="6"/>
  <c r="AQ42" i="6"/>
  <c r="AQ38" i="6"/>
  <c r="AQ34" i="6"/>
  <c r="AQ30" i="6"/>
  <c r="AQ26" i="6"/>
  <c r="AQ22" i="6"/>
  <c r="AQ18" i="6"/>
  <c r="AQ14" i="6"/>
  <c r="AQ10" i="6"/>
  <c r="AQ6" i="6"/>
  <c r="AQ78" i="6"/>
  <c r="AR216" i="6"/>
  <c r="AP216" i="6"/>
  <c r="AP260" i="6"/>
  <c r="AR260" i="6"/>
  <c r="AQ266" i="6"/>
  <c r="AQ283" i="6"/>
  <c r="AP296" i="6"/>
  <c r="AR296" i="6"/>
  <c r="AQ302" i="6"/>
  <c r="AQ315" i="6"/>
  <c r="AP328" i="6"/>
  <c r="AR328" i="6"/>
  <c r="AQ334" i="6"/>
  <c r="AQ347" i="6"/>
  <c r="AP360" i="6"/>
  <c r="AR360" i="6"/>
  <c r="AQ379" i="6"/>
  <c r="AQ264" i="6"/>
  <c r="AP258" i="6"/>
  <c r="AR258" i="6"/>
  <c r="AQ232" i="6"/>
  <c r="AR226" i="6"/>
  <c r="AP226" i="6"/>
  <c r="AQ213" i="6"/>
  <c r="AQ200" i="6"/>
  <c r="AR194" i="6"/>
  <c r="AP194" i="6"/>
  <c r="AQ181" i="6"/>
  <c r="AQ168" i="6"/>
  <c r="AR162" i="6"/>
  <c r="AP162" i="6"/>
  <c r="AQ149" i="6"/>
  <c r="AQ136" i="6"/>
  <c r="AR130" i="6"/>
  <c r="AP130" i="6"/>
  <c r="AQ117" i="6"/>
  <c r="AP94" i="6"/>
  <c r="AR94" i="6"/>
  <c r="AQ80" i="6"/>
  <c r="AP62" i="6"/>
  <c r="AR62" i="6"/>
  <c r="AQ145" i="6"/>
  <c r="AQ132" i="6"/>
  <c r="AR126" i="6"/>
  <c r="AP126" i="6"/>
  <c r="AQ113" i="6"/>
  <c r="AR98" i="6"/>
  <c r="AP98" i="6"/>
  <c r="AQ84" i="6"/>
  <c r="AP66" i="6"/>
  <c r="AR66" i="6"/>
  <c r="AR55" i="6"/>
  <c r="AP55" i="6"/>
  <c r="AR47" i="6"/>
  <c r="AP47" i="6"/>
  <c r="AR39" i="6"/>
  <c r="AP39" i="6"/>
  <c r="AR31" i="6"/>
  <c r="AP31" i="6"/>
  <c r="AR23" i="6"/>
  <c r="AP23" i="6"/>
  <c r="AP15" i="6"/>
  <c r="AR15" i="6"/>
  <c r="AP7" i="6"/>
  <c r="AR7" i="6"/>
  <c r="AQ171" i="6"/>
  <c r="AQ158" i="6"/>
  <c r="AR152" i="6"/>
  <c r="AP152" i="6"/>
  <c r="AQ139" i="6"/>
  <c r="AR120" i="6"/>
  <c r="AP120" i="6"/>
  <c r="AQ106" i="6"/>
  <c r="AP88" i="6"/>
  <c r="AR88" i="6"/>
  <c r="AQ74" i="6"/>
  <c r="AR100" i="6"/>
  <c r="AP100" i="6"/>
  <c r="AR148" i="6"/>
  <c r="AP148" i="6"/>
  <c r="AQ175" i="6"/>
  <c r="AQ185" i="6"/>
  <c r="AR220" i="6"/>
  <c r="AP220" i="6"/>
  <c r="AQ226" i="6"/>
  <c r="AQ244" i="6"/>
  <c r="AP262" i="6"/>
  <c r="AR262" i="6"/>
  <c r="AQ271" i="6"/>
  <c r="AP286" i="6"/>
  <c r="AR286" i="6"/>
  <c r="AQ305" i="6"/>
  <c r="AP318" i="6"/>
  <c r="AR318" i="6"/>
  <c r="AQ324" i="6"/>
  <c r="AQ337" i="6"/>
  <c r="AR132" i="6"/>
  <c r="AP132" i="6"/>
  <c r="AP92" i="6"/>
  <c r="AR92" i="6"/>
  <c r="AQ135" i="6"/>
  <c r="AQ180" i="6"/>
  <c r="AR222" i="6"/>
  <c r="AP222" i="6"/>
  <c r="AQ231" i="6"/>
  <c r="AQ246" i="6"/>
  <c r="AP306" i="6"/>
  <c r="AR306" i="6"/>
  <c r="AQ311" i="6"/>
  <c r="AQ341" i="6"/>
  <c r="AQ349" i="6"/>
  <c r="S390" i="6"/>
  <c r="AS376" i="6"/>
  <c r="U392" i="6" s="1"/>
  <c r="AP382" i="6"/>
  <c r="AR382" i="6"/>
  <c r="AQ199" i="6"/>
  <c r="AQ320" i="6"/>
  <c r="AQ344" i="6"/>
  <c r="AP386" i="6"/>
  <c r="AR386" i="6"/>
  <c r="AQ164" i="6"/>
  <c r="AQ62" i="6"/>
  <c r="AQ380" i="6"/>
  <c r="AP340" i="6"/>
  <c r="AR340" i="6"/>
  <c r="AQ274" i="6"/>
  <c r="AP268" i="6"/>
  <c r="AR268" i="6"/>
  <c r="AP246" i="6"/>
  <c r="AR246" i="6"/>
  <c r="AR180" i="6"/>
  <c r="AP180" i="6"/>
  <c r="AQ353" i="6"/>
  <c r="AQ218" i="6"/>
  <c r="AQ357" i="6"/>
  <c r="AQ348" i="6"/>
  <c r="AQ330" i="6"/>
  <c r="AQ306" i="6"/>
  <c r="AP292" i="6"/>
  <c r="AR292" i="6"/>
  <c r="AP276" i="6"/>
  <c r="AR276" i="6"/>
  <c r="AQ259" i="6"/>
  <c r="AQ210" i="6"/>
  <c r="AR204" i="6"/>
  <c r="AP204" i="6"/>
  <c r="AR182" i="6"/>
  <c r="AP182" i="6"/>
  <c r="AQ167" i="6"/>
  <c r="AQ282" i="6"/>
  <c r="AQ228" i="6"/>
  <c r="AQ301" i="6"/>
  <c r="AP356" i="6"/>
  <c r="AR356" i="6"/>
  <c r="AQ375" i="6"/>
  <c r="AQ209" i="6"/>
  <c r="Z25" i="7"/>
  <c r="BU28" i="6"/>
  <c r="H25" i="7"/>
  <c r="BF28" i="6"/>
  <c r="X25" i="7"/>
  <c r="BS28" i="6"/>
  <c r="Q390" i="6"/>
  <c r="C390" i="6"/>
  <c r="R390" i="6"/>
  <c r="E390" i="6"/>
  <c r="B16" i="8"/>
  <c r="B15" i="8"/>
  <c r="B13" i="8"/>
  <c r="B14" i="8"/>
  <c r="D15" i="8"/>
  <c r="D16" i="8"/>
  <c r="D14" i="8"/>
  <c r="D13" i="8"/>
  <c r="C14" i="8"/>
  <c r="C13" i="8"/>
  <c r="C16" i="8"/>
  <c r="C15" i="8"/>
  <c r="C21" i="8"/>
  <c r="C22" i="8"/>
  <c r="D22" i="8"/>
  <c r="D21" i="8"/>
  <c r="D20" i="8"/>
  <c r="D19" i="8"/>
  <c r="C20" i="8"/>
  <c r="C19" i="8"/>
  <c r="B20" i="8"/>
  <c r="B19" i="8"/>
  <c r="B22" i="8"/>
  <c r="B21" i="8"/>
  <c r="P367" i="4"/>
  <c r="O367" i="4"/>
  <c r="P267" i="4"/>
  <c r="O267" i="4"/>
  <c r="P299" i="4"/>
  <c r="O299" i="4"/>
  <c r="P331" i="4"/>
  <c r="O331" i="4"/>
  <c r="O22" i="5"/>
  <c r="P22" i="5"/>
  <c r="O46" i="5"/>
  <c r="P46" i="5"/>
  <c r="P49" i="5"/>
  <c r="O49" i="5"/>
  <c r="P37" i="5"/>
  <c r="O37" i="5"/>
  <c r="P25" i="5"/>
  <c r="O25" i="5"/>
  <c r="P13" i="5"/>
  <c r="O13" i="5"/>
  <c r="O152" i="4"/>
  <c r="P152" i="4"/>
  <c r="O358" i="4"/>
  <c r="P358" i="4"/>
  <c r="O346" i="4"/>
  <c r="P346" i="4"/>
  <c r="O334" i="4"/>
  <c r="P334" i="4"/>
  <c r="O322" i="4"/>
  <c r="P322" i="4"/>
  <c r="O310" i="4"/>
  <c r="P310" i="4"/>
  <c r="O298" i="4"/>
  <c r="P298" i="4"/>
  <c r="O286" i="4"/>
  <c r="P286" i="4"/>
  <c r="O274" i="4"/>
  <c r="P274" i="4"/>
  <c r="O258" i="4"/>
  <c r="P258" i="4"/>
  <c r="O244" i="4"/>
  <c r="P244" i="4"/>
  <c r="O218" i="4"/>
  <c r="P218" i="4"/>
  <c r="O194" i="4"/>
  <c r="P194" i="4"/>
  <c r="O92" i="4"/>
  <c r="P92" i="4"/>
  <c r="O136" i="4"/>
  <c r="P136" i="4"/>
  <c r="O118" i="4"/>
  <c r="P118" i="4"/>
  <c r="P91" i="4"/>
  <c r="O91" i="4"/>
  <c r="O188" i="4"/>
  <c r="P188" i="4"/>
  <c r="P153" i="4"/>
  <c r="O153" i="4"/>
  <c r="P135" i="4"/>
  <c r="O135" i="4"/>
  <c r="P241" i="4"/>
  <c r="O241" i="4"/>
  <c r="P233" i="4"/>
  <c r="O233" i="4"/>
  <c r="P225" i="4"/>
  <c r="O225" i="4"/>
  <c r="P217" i="4"/>
  <c r="O217" i="4"/>
  <c r="P209" i="4"/>
  <c r="O209" i="4"/>
  <c r="P201" i="4"/>
  <c r="O201" i="4"/>
  <c r="P193" i="4"/>
  <c r="O193" i="4"/>
  <c r="P185" i="4"/>
  <c r="O185" i="4"/>
  <c r="P177" i="4"/>
  <c r="O177" i="4"/>
  <c r="O154" i="4"/>
  <c r="P154" i="4"/>
  <c r="P141" i="4"/>
  <c r="O141" i="4"/>
  <c r="P90" i="4"/>
  <c r="O90" i="4"/>
  <c r="O84" i="4"/>
  <c r="P84" i="4"/>
  <c r="P76" i="4"/>
  <c r="O76" i="4"/>
  <c r="O68" i="4"/>
  <c r="P68" i="4"/>
  <c r="O60" i="4"/>
  <c r="P60" i="4"/>
  <c r="P52" i="4"/>
  <c r="O52" i="4"/>
  <c r="P44" i="4"/>
  <c r="O44" i="4"/>
  <c r="O36" i="4"/>
  <c r="P36" i="4"/>
  <c r="O28" i="4"/>
  <c r="P28" i="4"/>
  <c r="P20" i="4"/>
  <c r="O20" i="4"/>
  <c r="O12" i="4"/>
  <c r="P12" i="4"/>
  <c r="P4" i="4"/>
  <c r="O4" i="4"/>
  <c r="P85" i="4"/>
  <c r="O85" i="4"/>
  <c r="P81" i="4"/>
  <c r="O81" i="4"/>
  <c r="P77" i="4"/>
  <c r="O77" i="4"/>
  <c r="P73" i="4"/>
  <c r="O73" i="4"/>
  <c r="P69" i="4"/>
  <c r="O69" i="4"/>
  <c r="P65" i="4"/>
  <c r="O65" i="4"/>
  <c r="P61" i="4"/>
  <c r="O61" i="4"/>
  <c r="P57" i="4"/>
  <c r="O57" i="4"/>
  <c r="P53" i="4"/>
  <c r="O53" i="4"/>
  <c r="P49" i="4"/>
  <c r="O49" i="4"/>
  <c r="P45" i="4"/>
  <c r="O45" i="4"/>
  <c r="P41" i="4"/>
  <c r="O41" i="4"/>
  <c r="P37" i="4"/>
  <c r="O37" i="4"/>
  <c r="P33" i="4"/>
  <c r="O33" i="4"/>
  <c r="P29" i="4"/>
  <c r="O29" i="4"/>
  <c r="P25" i="4"/>
  <c r="O25" i="4"/>
  <c r="P21" i="4"/>
  <c r="O21" i="4"/>
  <c r="P17" i="4"/>
  <c r="O17" i="4"/>
  <c r="P13" i="4"/>
  <c r="O13" i="4"/>
  <c r="P9" i="4"/>
  <c r="O9" i="4"/>
  <c r="P5" i="4"/>
  <c r="O5" i="4"/>
  <c r="P257" i="4"/>
  <c r="O257" i="4"/>
  <c r="P289" i="4"/>
  <c r="O289" i="4"/>
  <c r="P321" i="4"/>
  <c r="O321" i="4"/>
  <c r="P353" i="4"/>
  <c r="O353" i="4"/>
  <c r="P375" i="4"/>
  <c r="O375" i="4"/>
  <c r="O60" i="5"/>
  <c r="P60" i="5"/>
  <c r="O64" i="5"/>
  <c r="P64" i="5"/>
  <c r="O68" i="5"/>
  <c r="P68" i="5"/>
  <c r="O72" i="5"/>
  <c r="P72" i="5"/>
  <c r="O76" i="5"/>
  <c r="P76" i="5"/>
  <c r="O80" i="5"/>
  <c r="P80" i="5"/>
  <c r="O84" i="5"/>
  <c r="P84" i="5"/>
  <c r="O88" i="5"/>
  <c r="P88" i="5"/>
  <c r="O92" i="5"/>
  <c r="P92" i="5"/>
  <c r="O96" i="5"/>
  <c r="P96" i="5"/>
  <c r="O100" i="5"/>
  <c r="P100" i="5"/>
  <c r="O104" i="5"/>
  <c r="P104" i="5"/>
  <c r="O22" i="4"/>
  <c r="P22" i="4"/>
  <c r="O86" i="4"/>
  <c r="P86" i="4"/>
  <c r="P115" i="4"/>
  <c r="O115" i="4"/>
  <c r="P143" i="4"/>
  <c r="O143" i="4"/>
  <c r="O182" i="4"/>
  <c r="P182" i="4"/>
  <c r="O196" i="4"/>
  <c r="P196" i="4"/>
  <c r="O212" i="4"/>
  <c r="P212" i="4"/>
  <c r="P259" i="4"/>
  <c r="O259" i="4"/>
  <c r="P291" i="4"/>
  <c r="O291" i="4"/>
  <c r="P323" i="4"/>
  <c r="O323" i="4"/>
  <c r="P355" i="4"/>
  <c r="O355" i="4"/>
  <c r="P365" i="4"/>
  <c r="O365" i="4"/>
  <c r="O378" i="4"/>
  <c r="P378" i="4"/>
  <c r="O142" i="4"/>
  <c r="P142" i="4"/>
  <c r="P62" i="4"/>
  <c r="O62" i="4"/>
  <c r="P30" i="4"/>
  <c r="O30" i="4"/>
  <c r="P171" i="4"/>
  <c r="O171" i="4"/>
  <c r="O156" i="4"/>
  <c r="P156" i="4"/>
  <c r="P97" i="4"/>
  <c r="O97" i="4"/>
  <c r="O168" i="4"/>
  <c r="P168" i="4"/>
  <c r="O150" i="4"/>
  <c r="P150" i="4"/>
  <c r="P123" i="4"/>
  <c r="O123" i="4"/>
  <c r="O108" i="4"/>
  <c r="P108" i="4"/>
  <c r="O74" i="4"/>
  <c r="P74" i="4"/>
  <c r="P58" i="4"/>
  <c r="O58" i="4"/>
  <c r="O42" i="4"/>
  <c r="P42" i="4"/>
  <c r="P26" i="4"/>
  <c r="O26" i="4"/>
  <c r="P10" i="4"/>
  <c r="O10" i="4"/>
  <c r="P167" i="4"/>
  <c r="O167" i="4"/>
  <c r="O144" i="4"/>
  <c r="P144" i="4"/>
  <c r="O126" i="4"/>
  <c r="P126" i="4"/>
  <c r="P99" i="4"/>
  <c r="O99" i="4"/>
  <c r="P165" i="4"/>
  <c r="O165" i="4"/>
  <c r="O146" i="4"/>
  <c r="P146" i="4"/>
  <c r="P133" i="4"/>
  <c r="O133" i="4"/>
  <c r="O114" i="4"/>
  <c r="P114" i="4"/>
  <c r="P101" i="4"/>
  <c r="O101" i="4"/>
  <c r="O246" i="4"/>
  <c r="P246" i="4"/>
  <c r="O374" i="4"/>
  <c r="P374" i="4"/>
  <c r="O8" i="5"/>
  <c r="P8" i="5"/>
  <c r="O24" i="5"/>
  <c r="P24" i="5"/>
  <c r="O40" i="5"/>
  <c r="P40" i="5"/>
  <c r="O56" i="5"/>
  <c r="P56" i="5"/>
  <c r="P129" i="5"/>
  <c r="O129" i="5"/>
  <c r="P171" i="5"/>
  <c r="O171" i="5"/>
  <c r="O192" i="5"/>
  <c r="P192" i="5"/>
  <c r="P210" i="5"/>
  <c r="O210" i="5"/>
  <c r="O233" i="5"/>
  <c r="P233" i="5"/>
  <c r="O251" i="5"/>
  <c r="P251" i="5"/>
  <c r="P278" i="5"/>
  <c r="O278" i="5"/>
  <c r="P290" i="5"/>
  <c r="O290" i="5"/>
  <c r="O309" i="5"/>
  <c r="P309" i="5"/>
  <c r="P322" i="5"/>
  <c r="O322" i="5"/>
  <c r="O341" i="5"/>
  <c r="P341" i="5"/>
  <c r="P354" i="5"/>
  <c r="O354" i="5"/>
  <c r="O373" i="5"/>
  <c r="P373" i="5"/>
  <c r="P386" i="5"/>
  <c r="O386" i="5"/>
  <c r="P268" i="5"/>
  <c r="O268" i="5"/>
  <c r="O255" i="5"/>
  <c r="P255" i="5"/>
  <c r="P236" i="5"/>
  <c r="O236" i="5"/>
  <c r="O223" i="5"/>
  <c r="P223" i="5"/>
  <c r="P204" i="5"/>
  <c r="O204" i="5"/>
  <c r="P191" i="5"/>
  <c r="O191" i="5"/>
  <c r="O172" i="5"/>
  <c r="P172" i="5"/>
  <c r="P159" i="5"/>
  <c r="O159" i="5"/>
  <c r="O140" i="5"/>
  <c r="P140" i="5"/>
  <c r="P127" i="5"/>
  <c r="O127" i="5"/>
  <c r="O108" i="5"/>
  <c r="P108" i="5"/>
  <c r="P87" i="5"/>
  <c r="O87" i="5"/>
  <c r="P351" i="4"/>
  <c r="O351" i="4"/>
  <c r="P287" i="4"/>
  <c r="O287" i="4"/>
  <c r="O164" i="4"/>
  <c r="P164" i="4"/>
  <c r="O136" i="5"/>
  <c r="P136" i="5"/>
  <c r="P123" i="5"/>
  <c r="O123" i="5"/>
  <c r="P91" i="5"/>
  <c r="O91" i="5"/>
  <c r="P59" i="5"/>
  <c r="O59" i="5"/>
  <c r="P343" i="4"/>
  <c r="O343" i="4"/>
  <c r="P279" i="4"/>
  <c r="O279" i="4"/>
  <c r="O162" i="5"/>
  <c r="P162" i="5"/>
  <c r="P149" i="5"/>
  <c r="O149" i="5"/>
  <c r="O130" i="5"/>
  <c r="P130" i="5"/>
  <c r="P117" i="5"/>
  <c r="O117" i="5"/>
  <c r="P81" i="5"/>
  <c r="O81" i="5"/>
  <c r="O366" i="4"/>
  <c r="P366" i="4"/>
  <c r="P309" i="4"/>
  <c r="O309" i="4"/>
  <c r="O242" i="4"/>
  <c r="P242" i="4"/>
  <c r="O226" i="4"/>
  <c r="P226" i="4"/>
  <c r="O204" i="4"/>
  <c r="P204" i="4"/>
  <c r="P139" i="4"/>
  <c r="O139" i="4"/>
  <c r="O126" i="5"/>
  <c r="P126" i="5"/>
  <c r="O160" i="5"/>
  <c r="P160" i="5"/>
  <c r="P193" i="5"/>
  <c r="O193" i="5"/>
  <c r="O211" i="5"/>
  <c r="P211" i="5"/>
  <c r="P238" i="5"/>
  <c r="O238" i="5"/>
  <c r="O253" i="5"/>
  <c r="P253" i="5"/>
  <c r="P280" i="5"/>
  <c r="O280" i="5"/>
  <c r="O299" i="5"/>
  <c r="P299" i="5"/>
  <c r="P312" i="5"/>
  <c r="O312" i="5"/>
  <c r="O331" i="5"/>
  <c r="P331" i="5"/>
  <c r="P344" i="5"/>
  <c r="O344" i="5"/>
  <c r="P269" i="4"/>
  <c r="O269" i="4"/>
  <c r="O110" i="5"/>
  <c r="P110" i="5"/>
  <c r="P181" i="5"/>
  <c r="O181" i="5"/>
  <c r="P240" i="5"/>
  <c r="O240" i="5"/>
  <c r="P292" i="5"/>
  <c r="O292" i="5"/>
  <c r="P326" i="5"/>
  <c r="O326" i="5"/>
  <c r="P358" i="5"/>
  <c r="O358" i="5"/>
  <c r="P376" i="5"/>
  <c r="O376" i="5"/>
  <c r="P316" i="5"/>
  <c r="O316" i="5"/>
  <c r="P185" i="5"/>
  <c r="O185" i="5"/>
  <c r="O28" i="5"/>
  <c r="P28" i="5"/>
  <c r="P3" i="4"/>
  <c r="O3" i="4"/>
  <c r="O351" i="5"/>
  <c r="P351" i="5"/>
  <c r="P334" i="5"/>
  <c r="O334" i="5"/>
  <c r="O311" i="5"/>
  <c r="P311" i="5"/>
  <c r="O287" i="5"/>
  <c r="P287" i="5"/>
  <c r="P264" i="5"/>
  <c r="O264" i="5"/>
  <c r="O152" i="5"/>
  <c r="P152" i="5"/>
  <c r="O238" i="4"/>
  <c r="P238" i="4"/>
  <c r="O337" i="5"/>
  <c r="P337" i="5"/>
  <c r="O297" i="5"/>
  <c r="P297" i="5"/>
  <c r="P3" i="5"/>
  <c r="O3" i="5"/>
  <c r="O375" i="5"/>
  <c r="P375" i="5"/>
  <c r="O359" i="5"/>
  <c r="P359" i="5"/>
  <c r="P286" i="5"/>
  <c r="O286" i="5"/>
  <c r="P272" i="5"/>
  <c r="O272" i="5"/>
  <c r="P232" i="5"/>
  <c r="O232" i="5"/>
  <c r="O200" i="5"/>
  <c r="P200" i="5"/>
  <c r="P113" i="5"/>
  <c r="O113" i="5"/>
  <c r="O36" i="5"/>
  <c r="P36" i="5"/>
  <c r="O4" i="5"/>
  <c r="P4" i="5"/>
  <c r="P372" i="5"/>
  <c r="O372" i="5"/>
  <c r="P364" i="5"/>
  <c r="O364" i="5"/>
  <c r="P251" i="4"/>
  <c r="O251" i="4"/>
  <c r="P315" i="4"/>
  <c r="O315" i="4"/>
  <c r="P373" i="4"/>
  <c r="O373" i="4"/>
  <c r="O386" i="4"/>
  <c r="P386" i="4"/>
  <c r="O58" i="5"/>
  <c r="P58" i="5"/>
  <c r="P55" i="5"/>
  <c r="O55" i="5"/>
  <c r="P47" i="5"/>
  <c r="O47" i="5"/>
  <c r="P39" i="5"/>
  <c r="O39" i="5"/>
  <c r="P31" i="5"/>
  <c r="O31" i="5"/>
  <c r="P23" i="5"/>
  <c r="O23" i="5"/>
  <c r="P15" i="5"/>
  <c r="O15" i="5"/>
  <c r="P7" i="5"/>
  <c r="O7" i="5"/>
  <c r="P147" i="4"/>
  <c r="O147" i="4"/>
  <c r="O132" i="4"/>
  <c r="P132" i="4"/>
  <c r="O360" i="4"/>
  <c r="P360" i="4"/>
  <c r="O352" i="4"/>
  <c r="P352" i="4"/>
  <c r="O340" i="4"/>
  <c r="P340" i="4"/>
  <c r="O332" i="4"/>
  <c r="P332" i="4"/>
  <c r="O324" i="4"/>
  <c r="P324" i="4"/>
  <c r="O316" i="4"/>
  <c r="P316" i="4"/>
  <c r="O308" i="4"/>
  <c r="P308" i="4"/>
  <c r="O304" i="4"/>
  <c r="P304" i="4"/>
  <c r="O296" i="4"/>
  <c r="P296" i="4"/>
  <c r="O288" i="4"/>
  <c r="P288" i="4"/>
  <c r="O280" i="4"/>
  <c r="P280" i="4"/>
  <c r="O272" i="4"/>
  <c r="P272" i="4"/>
  <c r="O264" i="4"/>
  <c r="P264" i="4"/>
  <c r="O256" i="4"/>
  <c r="P256" i="4"/>
  <c r="O248" i="4"/>
  <c r="P248" i="4"/>
  <c r="O232" i="4"/>
  <c r="P232" i="4"/>
  <c r="O216" i="4"/>
  <c r="P216" i="4"/>
  <c r="O200" i="4"/>
  <c r="P200" i="4"/>
  <c r="P155" i="4"/>
  <c r="O155" i="4"/>
  <c r="O140" i="4"/>
  <c r="P140" i="4"/>
  <c r="O184" i="4"/>
  <c r="P184" i="4"/>
  <c r="P131" i="4"/>
  <c r="O131" i="4"/>
  <c r="O116" i="4"/>
  <c r="P116" i="4"/>
  <c r="O170" i="4"/>
  <c r="P170" i="4"/>
  <c r="P157" i="4"/>
  <c r="O157" i="4"/>
  <c r="O138" i="4"/>
  <c r="P138" i="4"/>
  <c r="P125" i="4"/>
  <c r="O125" i="4"/>
  <c r="O106" i="4"/>
  <c r="P106" i="4"/>
  <c r="P93" i="4"/>
  <c r="O93" i="4"/>
  <c r="O88" i="4"/>
  <c r="P88" i="4"/>
  <c r="O80" i="4"/>
  <c r="P80" i="4"/>
  <c r="P72" i="4"/>
  <c r="O72" i="4"/>
  <c r="O64" i="4"/>
  <c r="P64" i="4"/>
  <c r="P56" i="4"/>
  <c r="O56" i="4"/>
  <c r="O48" i="4"/>
  <c r="P48" i="4"/>
  <c r="P40" i="4"/>
  <c r="O40" i="4"/>
  <c r="P32" i="4"/>
  <c r="O32" i="4"/>
  <c r="P24" i="4"/>
  <c r="O24" i="4"/>
  <c r="O16" i="4"/>
  <c r="P16" i="4"/>
  <c r="P8" i="4"/>
  <c r="O8" i="4"/>
  <c r="P87" i="4"/>
  <c r="O87" i="4"/>
  <c r="P83" i="4"/>
  <c r="O83" i="4"/>
  <c r="P79" i="4"/>
  <c r="O79" i="4"/>
  <c r="P75" i="4"/>
  <c r="O75" i="4"/>
  <c r="P71" i="4"/>
  <c r="O71" i="4"/>
  <c r="P67" i="4"/>
  <c r="O67" i="4"/>
  <c r="P63" i="4"/>
  <c r="O63" i="4"/>
  <c r="P59" i="4"/>
  <c r="O59" i="4"/>
  <c r="P55" i="4"/>
  <c r="O55" i="4"/>
  <c r="P51" i="4"/>
  <c r="O51" i="4"/>
  <c r="P47" i="4"/>
  <c r="O47" i="4"/>
  <c r="P43" i="4"/>
  <c r="O43" i="4"/>
  <c r="P39" i="4"/>
  <c r="O39" i="4"/>
  <c r="P35" i="4"/>
  <c r="O35" i="4"/>
  <c r="P31" i="4"/>
  <c r="O31" i="4"/>
  <c r="P27" i="4"/>
  <c r="O27" i="4"/>
  <c r="P23" i="4"/>
  <c r="O23" i="4"/>
  <c r="P19" i="4"/>
  <c r="O19" i="4"/>
  <c r="P15" i="4"/>
  <c r="O15" i="4"/>
  <c r="P11" i="4"/>
  <c r="O11" i="4"/>
  <c r="P7" i="4"/>
  <c r="O7" i="4"/>
  <c r="P153" i="5"/>
  <c r="O153" i="5"/>
  <c r="P201" i="5"/>
  <c r="O201" i="5"/>
  <c r="O219" i="5"/>
  <c r="P219" i="5"/>
  <c r="P246" i="5"/>
  <c r="O246" i="5"/>
  <c r="O261" i="5"/>
  <c r="P261" i="5"/>
  <c r="O285" i="5"/>
  <c r="P285" i="5"/>
  <c r="P298" i="5"/>
  <c r="O298" i="5"/>
  <c r="O317" i="5"/>
  <c r="P317" i="5"/>
  <c r="P330" i="5"/>
  <c r="O330" i="5"/>
  <c r="O349" i="5"/>
  <c r="P349" i="5"/>
  <c r="P362" i="5"/>
  <c r="O362" i="5"/>
  <c r="O381" i="5"/>
  <c r="P381" i="5"/>
  <c r="O279" i="5"/>
  <c r="P279" i="5"/>
  <c r="P260" i="5"/>
  <c r="O260" i="5"/>
  <c r="O247" i="5"/>
  <c r="P247" i="5"/>
  <c r="P228" i="5"/>
  <c r="O228" i="5"/>
  <c r="O215" i="5"/>
  <c r="P215" i="5"/>
  <c r="O196" i="5"/>
  <c r="P196" i="5"/>
  <c r="P183" i="5"/>
  <c r="O183" i="5"/>
  <c r="O164" i="5"/>
  <c r="P164" i="5"/>
  <c r="P151" i="5"/>
  <c r="O151" i="5"/>
  <c r="O132" i="5"/>
  <c r="P132" i="5"/>
  <c r="P119" i="5"/>
  <c r="O119" i="5"/>
  <c r="P95" i="5"/>
  <c r="O95" i="5"/>
  <c r="P63" i="5"/>
  <c r="O63" i="5"/>
  <c r="P379" i="4"/>
  <c r="O379" i="4"/>
  <c r="P303" i="4"/>
  <c r="O303" i="4"/>
  <c r="O96" i="4"/>
  <c r="P96" i="4"/>
  <c r="O6" i="4"/>
  <c r="P6" i="4"/>
  <c r="P147" i="5"/>
  <c r="O147" i="5"/>
  <c r="O128" i="5"/>
  <c r="P128" i="5"/>
  <c r="P115" i="5"/>
  <c r="O115" i="5"/>
  <c r="P99" i="5"/>
  <c r="O99" i="5"/>
  <c r="P67" i="5"/>
  <c r="O67" i="5"/>
  <c r="P371" i="4"/>
  <c r="O371" i="4"/>
  <c r="P359" i="4"/>
  <c r="O359" i="4"/>
  <c r="P295" i="4"/>
  <c r="O295" i="4"/>
  <c r="O110" i="4"/>
  <c r="P110" i="4"/>
  <c r="P173" i="5"/>
  <c r="O173" i="5"/>
  <c r="O154" i="5"/>
  <c r="P154" i="5"/>
  <c r="P141" i="5"/>
  <c r="O141" i="5"/>
  <c r="O122" i="5"/>
  <c r="P122" i="5"/>
  <c r="P109" i="5"/>
  <c r="O109" i="5"/>
  <c r="P89" i="5"/>
  <c r="O89" i="5"/>
  <c r="O384" i="4"/>
  <c r="P384" i="4"/>
  <c r="P325" i="4"/>
  <c r="O325" i="4"/>
  <c r="P261" i="4"/>
  <c r="O261" i="4"/>
  <c r="P101" i="5"/>
  <c r="O101" i="5"/>
  <c r="O176" i="5"/>
  <c r="P176" i="5"/>
  <c r="P206" i="5"/>
  <c r="O206" i="5"/>
  <c r="O221" i="5"/>
  <c r="P221" i="5"/>
  <c r="P248" i="5"/>
  <c r="O248" i="5"/>
  <c r="P266" i="5"/>
  <c r="O266" i="5"/>
  <c r="P288" i="5"/>
  <c r="O288" i="5"/>
  <c r="O307" i="5"/>
  <c r="P307" i="5"/>
  <c r="P320" i="5"/>
  <c r="O320" i="5"/>
  <c r="O339" i="5"/>
  <c r="P339" i="5"/>
  <c r="O142" i="5"/>
  <c r="P142" i="5"/>
  <c r="P93" i="5"/>
  <c r="O93" i="5"/>
  <c r="P177" i="5"/>
  <c r="O177" i="5"/>
  <c r="P226" i="5"/>
  <c r="O226" i="5"/>
  <c r="P250" i="5"/>
  <c r="O250" i="5"/>
  <c r="P308" i="5"/>
  <c r="O308" i="5"/>
  <c r="P342" i="5"/>
  <c r="O342" i="5"/>
  <c r="O367" i="5"/>
  <c r="P367" i="5"/>
  <c r="O385" i="5"/>
  <c r="P385" i="5"/>
  <c r="O321" i="5"/>
  <c r="P321" i="5"/>
  <c r="O345" i="5"/>
  <c r="P345" i="5"/>
  <c r="O355" i="5"/>
  <c r="P355" i="5"/>
  <c r="O237" i="5"/>
  <c r="P237" i="5"/>
  <c r="P161" i="5"/>
  <c r="O161" i="5"/>
  <c r="P382" i="5"/>
  <c r="O382" i="5"/>
  <c r="O269" i="5"/>
  <c r="P269" i="5"/>
  <c r="P254" i="5"/>
  <c r="O254" i="5"/>
  <c r="P222" i="5"/>
  <c r="O222" i="5"/>
  <c r="P285" i="4"/>
  <c r="O285" i="4"/>
  <c r="O335" i="5"/>
  <c r="P335" i="5"/>
  <c r="O295" i="5"/>
  <c r="P295" i="5"/>
  <c r="P350" i="5"/>
  <c r="O350" i="5"/>
  <c r="O327" i="5"/>
  <c r="P327" i="5"/>
  <c r="O303" i="5"/>
  <c r="P303" i="5"/>
  <c r="O277" i="5"/>
  <c r="P277" i="5"/>
  <c r="P262" i="5"/>
  <c r="O262" i="5"/>
  <c r="O205" i="5"/>
  <c r="P205" i="5"/>
  <c r="O190" i="5"/>
  <c r="P190" i="5"/>
  <c r="O168" i="5"/>
  <c r="P168" i="5"/>
  <c r="P384" i="5"/>
  <c r="O384" i="5"/>
  <c r="O249" i="5"/>
  <c r="P249" i="5"/>
  <c r="P302" i="5"/>
  <c r="O302" i="5"/>
  <c r="O194" i="5"/>
  <c r="P194" i="5"/>
  <c r="P366" i="5"/>
  <c r="O366" i="5"/>
  <c r="P203" i="5"/>
  <c r="O203" i="5"/>
  <c r="P218" i="5"/>
  <c r="O218" i="5"/>
  <c r="O220" i="4"/>
  <c r="P220" i="4"/>
  <c r="P169" i="4"/>
  <c r="O169" i="4"/>
  <c r="O380" i="4"/>
  <c r="P380" i="4"/>
  <c r="O370" i="4"/>
  <c r="P370" i="4"/>
  <c r="O14" i="5"/>
  <c r="P14" i="5"/>
  <c r="O30" i="5"/>
  <c r="P30" i="5"/>
  <c r="P57" i="5"/>
  <c r="O57" i="5"/>
  <c r="P45" i="5"/>
  <c r="O45" i="5"/>
  <c r="P33" i="5"/>
  <c r="O33" i="5"/>
  <c r="P21" i="5"/>
  <c r="O21" i="5"/>
  <c r="P9" i="5"/>
  <c r="O9" i="5"/>
  <c r="O128" i="4"/>
  <c r="P128" i="4"/>
  <c r="O350" i="4"/>
  <c r="P350" i="4"/>
  <c r="O338" i="4"/>
  <c r="P338" i="4"/>
  <c r="O326" i="4"/>
  <c r="P326" i="4"/>
  <c r="O314" i="4"/>
  <c r="P314" i="4"/>
  <c r="O302" i="4"/>
  <c r="P302" i="4"/>
  <c r="O290" i="4"/>
  <c r="P290" i="4"/>
  <c r="O278" i="4"/>
  <c r="P278" i="4"/>
  <c r="O266" i="4"/>
  <c r="P266" i="4"/>
  <c r="O254" i="4"/>
  <c r="P254" i="4"/>
  <c r="O236" i="4"/>
  <c r="P236" i="4"/>
  <c r="O210" i="4"/>
  <c r="P210" i="4"/>
  <c r="O166" i="4"/>
  <c r="P166" i="4"/>
  <c r="P107" i="4"/>
  <c r="O107" i="4"/>
  <c r="O120" i="4"/>
  <c r="P120" i="4"/>
  <c r="O160" i="4"/>
  <c r="P160" i="4"/>
  <c r="P249" i="4"/>
  <c r="O249" i="4"/>
  <c r="P281" i="4"/>
  <c r="O281" i="4"/>
  <c r="P313" i="4"/>
  <c r="O313" i="4"/>
  <c r="P345" i="4"/>
  <c r="O345" i="4"/>
  <c r="O364" i="4"/>
  <c r="P364" i="4"/>
  <c r="P383" i="4"/>
  <c r="O383" i="4"/>
  <c r="P283" i="4"/>
  <c r="O283" i="4"/>
  <c r="P347" i="4"/>
  <c r="O347" i="4"/>
  <c r="O10" i="5"/>
  <c r="P10" i="5"/>
  <c r="O18" i="5"/>
  <c r="P18" i="5"/>
  <c r="O26" i="5"/>
  <c r="P26" i="5"/>
  <c r="O34" i="5"/>
  <c r="P34" i="5"/>
  <c r="O42" i="5"/>
  <c r="P42" i="5"/>
  <c r="O50" i="5"/>
  <c r="P50" i="5"/>
  <c r="P51" i="5"/>
  <c r="O51" i="5"/>
  <c r="P43" i="5"/>
  <c r="O43" i="5"/>
  <c r="P35" i="5"/>
  <c r="O35" i="5"/>
  <c r="P27" i="5"/>
  <c r="O27" i="5"/>
  <c r="P19" i="5"/>
  <c r="O19" i="5"/>
  <c r="P11" i="5"/>
  <c r="O11" i="5"/>
  <c r="O356" i="4"/>
  <c r="P356" i="4"/>
  <c r="O348" i="4"/>
  <c r="P348" i="4"/>
  <c r="O344" i="4"/>
  <c r="P344" i="4"/>
  <c r="O336" i="4"/>
  <c r="P336" i="4"/>
  <c r="O328" i="4"/>
  <c r="P328" i="4"/>
  <c r="O320" i="4"/>
  <c r="P320" i="4"/>
  <c r="O312" i="4"/>
  <c r="P312" i="4"/>
  <c r="O300" i="4"/>
  <c r="P300" i="4"/>
  <c r="O292" i="4"/>
  <c r="P292" i="4"/>
  <c r="O284" i="4"/>
  <c r="P284" i="4"/>
  <c r="O276" i="4"/>
  <c r="P276" i="4"/>
  <c r="O268" i="4"/>
  <c r="P268" i="4"/>
  <c r="O260" i="4"/>
  <c r="P260" i="4"/>
  <c r="O252" i="4"/>
  <c r="P252" i="4"/>
  <c r="O240" i="4"/>
  <c r="P240" i="4"/>
  <c r="O224" i="4"/>
  <c r="P224" i="4"/>
  <c r="O208" i="4"/>
  <c r="P208" i="4"/>
  <c r="O192" i="4"/>
  <c r="P192" i="4"/>
  <c r="P161" i="4"/>
  <c r="O161" i="4"/>
  <c r="P111" i="4"/>
  <c r="O111" i="4"/>
  <c r="P113" i="4"/>
  <c r="O113" i="4"/>
  <c r="P95" i="4"/>
  <c r="O95" i="4"/>
  <c r="O176" i="4"/>
  <c r="P176" i="4"/>
  <c r="O158" i="4"/>
  <c r="P158" i="4"/>
  <c r="P89" i="4"/>
  <c r="O89" i="4"/>
  <c r="P247" i="4"/>
  <c r="O247" i="4"/>
  <c r="P243" i="4"/>
  <c r="O243" i="4"/>
  <c r="P239" i="4"/>
  <c r="O239" i="4"/>
  <c r="P235" i="4"/>
  <c r="O235" i="4"/>
  <c r="P231" i="4"/>
  <c r="O231" i="4"/>
  <c r="P227" i="4"/>
  <c r="O227" i="4"/>
  <c r="P223" i="4"/>
  <c r="O223" i="4"/>
  <c r="P219" i="4"/>
  <c r="O219" i="4"/>
  <c r="P215" i="4"/>
  <c r="O215" i="4"/>
  <c r="P211" i="4"/>
  <c r="O211" i="4"/>
  <c r="P207" i="4"/>
  <c r="O207" i="4"/>
  <c r="P203" i="4"/>
  <c r="O203" i="4"/>
  <c r="P199" i="4"/>
  <c r="O199" i="4"/>
  <c r="P195" i="4"/>
  <c r="O195" i="4"/>
  <c r="P191" i="4"/>
  <c r="O191" i="4"/>
  <c r="P187" i="4"/>
  <c r="O187" i="4"/>
  <c r="P183" i="4"/>
  <c r="O183" i="4"/>
  <c r="P179" i="4"/>
  <c r="O179" i="4"/>
  <c r="P175" i="4"/>
  <c r="O175" i="4"/>
  <c r="O100" i="4"/>
  <c r="P100" i="4"/>
  <c r="P273" i="4"/>
  <c r="O273" i="4"/>
  <c r="P305" i="4"/>
  <c r="O305" i="4"/>
  <c r="P337" i="4"/>
  <c r="O337" i="4"/>
  <c r="O372" i="4"/>
  <c r="P372" i="4"/>
  <c r="O62" i="5"/>
  <c r="P62" i="5"/>
  <c r="O66" i="5"/>
  <c r="P66" i="5"/>
  <c r="O70" i="5"/>
  <c r="P70" i="5"/>
  <c r="O74" i="5"/>
  <c r="P74" i="5"/>
  <c r="O78" i="5"/>
  <c r="P78" i="5"/>
  <c r="O82" i="5"/>
  <c r="P82" i="5"/>
  <c r="O86" i="5"/>
  <c r="P86" i="5"/>
  <c r="O90" i="5"/>
  <c r="P90" i="5"/>
  <c r="O94" i="5"/>
  <c r="P94" i="5"/>
  <c r="O98" i="5"/>
  <c r="P98" i="5"/>
  <c r="O102" i="5"/>
  <c r="P102" i="5"/>
  <c r="O106" i="5"/>
  <c r="P106" i="5"/>
  <c r="O54" i="4"/>
  <c r="P54" i="4"/>
  <c r="O134" i="4"/>
  <c r="P134" i="4"/>
  <c r="O174" i="4"/>
  <c r="P174" i="4"/>
  <c r="O190" i="4"/>
  <c r="P190" i="4"/>
  <c r="O198" i="4"/>
  <c r="P198" i="4"/>
  <c r="O214" i="4"/>
  <c r="P214" i="4"/>
  <c r="P275" i="4"/>
  <c r="O275" i="4"/>
  <c r="P307" i="4"/>
  <c r="O307" i="4"/>
  <c r="P339" i="4"/>
  <c r="O339" i="4"/>
  <c r="O362" i="4"/>
  <c r="P362" i="4"/>
  <c r="P381" i="4"/>
  <c r="O381" i="4"/>
  <c r="P137" i="4"/>
  <c r="O137" i="4"/>
  <c r="P78" i="4"/>
  <c r="O78" i="4"/>
  <c r="P46" i="4"/>
  <c r="O46" i="4"/>
  <c r="P14" i="4"/>
  <c r="O14" i="4"/>
  <c r="P151" i="4"/>
  <c r="O151" i="4"/>
  <c r="O102" i="4"/>
  <c r="P102" i="4"/>
  <c r="O172" i="4"/>
  <c r="P172" i="4"/>
  <c r="P145" i="4"/>
  <c r="O145" i="4"/>
  <c r="P127" i="4"/>
  <c r="O127" i="4"/>
  <c r="O104" i="4"/>
  <c r="P104" i="4"/>
  <c r="P82" i="4"/>
  <c r="O82" i="4"/>
  <c r="P66" i="4"/>
  <c r="O66" i="4"/>
  <c r="P50" i="4"/>
  <c r="O50" i="4"/>
  <c r="P34" i="4"/>
  <c r="O34" i="4"/>
  <c r="P18" i="4"/>
  <c r="O18" i="4"/>
  <c r="P163" i="4"/>
  <c r="O163" i="4"/>
  <c r="O148" i="4"/>
  <c r="P148" i="4"/>
  <c r="P121" i="4"/>
  <c r="O121" i="4"/>
  <c r="P103" i="4"/>
  <c r="O103" i="4"/>
  <c r="P162" i="4"/>
  <c r="O162" i="4"/>
  <c r="P149" i="4"/>
  <c r="O149" i="4"/>
  <c r="O130" i="4"/>
  <c r="P130" i="4"/>
  <c r="P117" i="4"/>
  <c r="O117" i="4"/>
  <c r="O98" i="4"/>
  <c r="P98" i="4"/>
  <c r="O230" i="4"/>
  <c r="P230" i="4"/>
  <c r="P317" i="4"/>
  <c r="O317" i="4"/>
  <c r="O376" i="4"/>
  <c r="P376" i="4"/>
  <c r="O16" i="5"/>
  <c r="P16" i="5"/>
  <c r="O32" i="5"/>
  <c r="P32" i="5"/>
  <c r="O48" i="5"/>
  <c r="P48" i="5"/>
  <c r="O118" i="5"/>
  <c r="P118" i="5"/>
  <c r="P169" i="5"/>
  <c r="O169" i="5"/>
  <c r="P187" i="5"/>
  <c r="O187" i="5"/>
  <c r="P214" i="5"/>
  <c r="O214" i="5"/>
  <c r="O229" i="5"/>
  <c r="P229" i="5"/>
  <c r="P256" i="5"/>
  <c r="O256" i="5"/>
  <c r="P274" i="5"/>
  <c r="O274" i="5"/>
  <c r="O293" i="5"/>
  <c r="P293" i="5"/>
  <c r="P306" i="5"/>
  <c r="O306" i="5"/>
  <c r="O325" i="5"/>
  <c r="P325" i="5"/>
  <c r="P338" i="5"/>
  <c r="O338" i="5"/>
  <c r="O357" i="5"/>
  <c r="P357" i="5"/>
  <c r="P370" i="5"/>
  <c r="O370" i="5"/>
  <c r="O271" i="5"/>
  <c r="P271" i="5"/>
  <c r="P252" i="5"/>
  <c r="O252" i="5"/>
  <c r="O239" i="5"/>
  <c r="P239" i="5"/>
  <c r="P220" i="5"/>
  <c r="O220" i="5"/>
  <c r="O207" i="5"/>
  <c r="P207" i="5"/>
  <c r="O188" i="5"/>
  <c r="P188" i="5"/>
  <c r="P175" i="5"/>
  <c r="O175" i="5"/>
  <c r="O156" i="5"/>
  <c r="P156" i="5"/>
  <c r="P143" i="5"/>
  <c r="O143" i="5"/>
  <c r="O124" i="5"/>
  <c r="P124" i="5"/>
  <c r="P111" i="5"/>
  <c r="O111" i="5"/>
  <c r="P103" i="5"/>
  <c r="O103" i="5"/>
  <c r="P71" i="5"/>
  <c r="O71" i="5"/>
  <c r="P363" i="4"/>
  <c r="O363" i="4"/>
  <c r="P319" i="4"/>
  <c r="O319" i="4"/>
  <c r="P255" i="4"/>
  <c r="O255" i="4"/>
  <c r="P139" i="5"/>
  <c r="O139" i="5"/>
  <c r="O120" i="5"/>
  <c r="P120" i="5"/>
  <c r="P107" i="5"/>
  <c r="O107" i="5"/>
  <c r="P75" i="5"/>
  <c r="O75" i="5"/>
  <c r="P385" i="4"/>
  <c r="O385" i="4"/>
  <c r="P311" i="4"/>
  <c r="O311" i="4"/>
  <c r="O178" i="5"/>
  <c r="P178" i="5"/>
  <c r="P165" i="5"/>
  <c r="O165" i="5"/>
  <c r="O146" i="5"/>
  <c r="P146" i="5"/>
  <c r="P133" i="5"/>
  <c r="O133" i="5"/>
  <c r="O114" i="5"/>
  <c r="P114" i="5"/>
  <c r="P97" i="5"/>
  <c r="O97" i="5"/>
  <c r="P65" i="5"/>
  <c r="O65" i="5"/>
  <c r="O368" i="4"/>
  <c r="P368" i="4"/>
  <c r="P341" i="4"/>
  <c r="O341" i="4"/>
  <c r="P277" i="4"/>
  <c r="O277" i="4"/>
  <c r="O234" i="4"/>
  <c r="P234" i="4"/>
  <c r="O206" i="4"/>
  <c r="P206" i="4"/>
  <c r="O178" i="4"/>
  <c r="P178" i="4"/>
  <c r="P301" i="4"/>
  <c r="O301" i="4"/>
  <c r="P69" i="5"/>
  <c r="O69" i="5"/>
  <c r="P137" i="5"/>
  <c r="O137" i="5"/>
  <c r="O158" i="5"/>
  <c r="P158" i="5"/>
  <c r="P189" i="5"/>
  <c r="O189" i="5"/>
  <c r="P216" i="5"/>
  <c r="O216" i="5"/>
  <c r="P234" i="5"/>
  <c r="O234" i="5"/>
  <c r="O257" i="5"/>
  <c r="P257" i="5"/>
  <c r="O275" i="5"/>
  <c r="P275" i="5"/>
  <c r="O283" i="5"/>
  <c r="P283" i="5"/>
  <c r="P296" i="5"/>
  <c r="O296" i="5"/>
  <c r="O315" i="5"/>
  <c r="P315" i="5"/>
  <c r="P328" i="5"/>
  <c r="O328" i="5"/>
  <c r="P85" i="5"/>
  <c r="O85" i="5"/>
  <c r="P121" i="5"/>
  <c r="O121" i="5"/>
  <c r="P349" i="4"/>
  <c r="O349" i="4"/>
  <c r="O186" i="5"/>
  <c r="P186" i="5"/>
  <c r="O235" i="5"/>
  <c r="P235" i="5"/>
  <c r="P294" i="5"/>
  <c r="O294" i="5"/>
  <c r="P324" i="5"/>
  <c r="O324" i="5"/>
  <c r="O353" i="5"/>
  <c r="P353" i="5"/>
  <c r="P380" i="5"/>
  <c r="O380" i="5"/>
  <c r="O213" i="5"/>
  <c r="P213" i="5"/>
  <c r="O44" i="5"/>
  <c r="P44" i="5"/>
  <c r="O12" i="5"/>
  <c r="P12" i="5"/>
  <c r="O371" i="5"/>
  <c r="P371" i="5"/>
  <c r="P360" i="5"/>
  <c r="O360" i="5"/>
  <c r="P332" i="5"/>
  <c r="O332" i="5"/>
  <c r="O313" i="5"/>
  <c r="P313" i="5"/>
  <c r="O289" i="5"/>
  <c r="P289" i="5"/>
  <c r="O259" i="5"/>
  <c r="P259" i="5"/>
  <c r="P318" i="5"/>
  <c r="O318" i="5"/>
  <c r="O377" i="5"/>
  <c r="P377" i="5"/>
  <c r="O369" i="5"/>
  <c r="P369" i="5"/>
  <c r="P284" i="5"/>
  <c r="O284" i="5"/>
  <c r="O267" i="5"/>
  <c r="P267" i="5"/>
  <c r="O241" i="5"/>
  <c r="P241" i="5"/>
  <c r="P195" i="5"/>
  <c r="O195" i="5"/>
  <c r="O52" i="5"/>
  <c r="P52" i="5"/>
  <c r="O20" i="5"/>
  <c r="P20" i="5"/>
  <c r="O361" i="5"/>
  <c r="P361" i="5"/>
  <c r="P368" i="5"/>
  <c r="O368" i="5"/>
  <c r="P145" i="5"/>
  <c r="O145" i="5"/>
  <c r="P129" i="4"/>
  <c r="O129" i="4"/>
  <c r="P265" i="4"/>
  <c r="O265" i="4"/>
  <c r="P297" i="4"/>
  <c r="O297" i="4"/>
  <c r="P329" i="4"/>
  <c r="O329" i="4"/>
  <c r="P361" i="4"/>
  <c r="O361" i="4"/>
  <c r="O6" i="5"/>
  <c r="P6" i="5"/>
  <c r="O38" i="5"/>
  <c r="P38" i="5"/>
  <c r="O54" i="5"/>
  <c r="P54" i="5"/>
  <c r="P53" i="5"/>
  <c r="O53" i="5"/>
  <c r="P41" i="5"/>
  <c r="O41" i="5"/>
  <c r="P29" i="5"/>
  <c r="O29" i="5"/>
  <c r="P17" i="5"/>
  <c r="O17" i="5"/>
  <c r="P5" i="5"/>
  <c r="O5" i="5"/>
  <c r="O354" i="4"/>
  <c r="P354" i="4"/>
  <c r="O342" i="4"/>
  <c r="P342" i="4"/>
  <c r="O330" i="4"/>
  <c r="P330" i="4"/>
  <c r="O318" i="4"/>
  <c r="P318" i="4"/>
  <c r="O306" i="4"/>
  <c r="P306" i="4"/>
  <c r="O294" i="4"/>
  <c r="P294" i="4"/>
  <c r="O282" i="4"/>
  <c r="P282" i="4"/>
  <c r="O270" i="4"/>
  <c r="P270" i="4"/>
  <c r="O262" i="4"/>
  <c r="P262" i="4"/>
  <c r="O250" i="4"/>
  <c r="P250" i="4"/>
  <c r="O228" i="4"/>
  <c r="P228" i="4"/>
  <c r="O202" i="4"/>
  <c r="P202" i="4"/>
  <c r="P159" i="4"/>
  <c r="O159" i="4"/>
  <c r="O180" i="4"/>
  <c r="P180" i="4"/>
  <c r="O112" i="4"/>
  <c r="P112" i="4"/>
  <c r="P94" i="4"/>
  <c r="O94" i="4"/>
  <c r="P245" i="4"/>
  <c r="O245" i="4"/>
  <c r="P237" i="4"/>
  <c r="O237" i="4"/>
  <c r="P229" i="4"/>
  <c r="O229" i="4"/>
  <c r="P221" i="4"/>
  <c r="O221" i="4"/>
  <c r="P213" i="4"/>
  <c r="O213" i="4"/>
  <c r="P205" i="4"/>
  <c r="O205" i="4"/>
  <c r="P197" i="4"/>
  <c r="O197" i="4"/>
  <c r="P189" i="4"/>
  <c r="O189" i="4"/>
  <c r="P181" i="4"/>
  <c r="O181" i="4"/>
  <c r="P173" i="4"/>
  <c r="O173" i="4"/>
  <c r="O122" i="4"/>
  <c r="P122" i="4"/>
  <c r="P109" i="4"/>
  <c r="O109" i="4"/>
  <c r="P253" i="4"/>
  <c r="O253" i="4"/>
  <c r="P77" i="5"/>
  <c r="O77" i="5"/>
  <c r="O150" i="5"/>
  <c r="P150" i="5"/>
  <c r="P155" i="5"/>
  <c r="O155" i="5"/>
  <c r="O182" i="5"/>
  <c r="P182" i="5"/>
  <c r="P197" i="5"/>
  <c r="O197" i="5"/>
  <c r="P224" i="5"/>
  <c r="O224" i="5"/>
  <c r="P242" i="5"/>
  <c r="O242" i="5"/>
  <c r="O265" i="5"/>
  <c r="P265" i="5"/>
  <c r="P282" i="5"/>
  <c r="O282" i="5"/>
  <c r="O301" i="5"/>
  <c r="P301" i="5"/>
  <c r="P314" i="5"/>
  <c r="O314" i="5"/>
  <c r="O333" i="5"/>
  <c r="P333" i="5"/>
  <c r="P346" i="5"/>
  <c r="O346" i="5"/>
  <c r="O365" i="5"/>
  <c r="P365" i="5"/>
  <c r="P378" i="5"/>
  <c r="O378" i="5"/>
  <c r="P276" i="5"/>
  <c r="O276" i="5"/>
  <c r="O263" i="5"/>
  <c r="P263" i="5"/>
  <c r="P244" i="5"/>
  <c r="O244" i="5"/>
  <c r="O231" i="5"/>
  <c r="P231" i="5"/>
  <c r="P212" i="5"/>
  <c r="O212" i="5"/>
  <c r="P199" i="5"/>
  <c r="O199" i="5"/>
  <c r="O180" i="5"/>
  <c r="P180" i="5"/>
  <c r="P167" i="5"/>
  <c r="O167" i="5"/>
  <c r="O148" i="5"/>
  <c r="P148" i="5"/>
  <c r="P135" i="5"/>
  <c r="O135" i="5"/>
  <c r="O116" i="5"/>
  <c r="P116" i="5"/>
  <c r="P79" i="5"/>
  <c r="O79" i="5"/>
  <c r="P377" i="4"/>
  <c r="O377" i="4"/>
  <c r="P335" i="4"/>
  <c r="O335" i="4"/>
  <c r="P271" i="4"/>
  <c r="O271" i="4"/>
  <c r="O124" i="4"/>
  <c r="P124" i="4"/>
  <c r="P70" i="4"/>
  <c r="O70" i="4"/>
  <c r="O144" i="5"/>
  <c r="P144" i="5"/>
  <c r="P131" i="5"/>
  <c r="O131" i="5"/>
  <c r="O112" i="5"/>
  <c r="P112" i="5"/>
  <c r="P83" i="5"/>
  <c r="O83" i="5"/>
  <c r="P369" i="4"/>
  <c r="O369" i="4"/>
  <c r="P327" i="4"/>
  <c r="O327" i="4"/>
  <c r="P263" i="4"/>
  <c r="O263" i="4"/>
  <c r="P38" i="4"/>
  <c r="O38" i="4"/>
  <c r="O170" i="5"/>
  <c r="P170" i="5"/>
  <c r="P157" i="5"/>
  <c r="O157" i="5"/>
  <c r="O138" i="5"/>
  <c r="P138" i="5"/>
  <c r="P125" i="5"/>
  <c r="O125" i="5"/>
  <c r="P105" i="5"/>
  <c r="O105" i="5"/>
  <c r="P73" i="5"/>
  <c r="O73" i="5"/>
  <c r="O382" i="4"/>
  <c r="P382" i="4"/>
  <c r="P357" i="4"/>
  <c r="O357" i="4"/>
  <c r="P293" i="4"/>
  <c r="O293" i="4"/>
  <c r="P105" i="4"/>
  <c r="O105" i="4"/>
  <c r="O174" i="5"/>
  <c r="P174" i="5"/>
  <c r="O184" i="5"/>
  <c r="P184" i="5"/>
  <c r="O202" i="5"/>
  <c r="P202" i="5"/>
  <c r="O225" i="5"/>
  <c r="P225" i="5"/>
  <c r="O243" i="5"/>
  <c r="P243" i="5"/>
  <c r="P270" i="5"/>
  <c r="O270" i="5"/>
  <c r="O291" i="5"/>
  <c r="P291" i="5"/>
  <c r="P304" i="5"/>
  <c r="O304" i="5"/>
  <c r="O323" i="5"/>
  <c r="P323" i="5"/>
  <c r="P336" i="5"/>
  <c r="O336" i="5"/>
  <c r="P333" i="4"/>
  <c r="O333" i="4"/>
  <c r="P119" i="4"/>
  <c r="O119" i="4"/>
  <c r="O134" i="5"/>
  <c r="P134" i="5"/>
  <c r="P179" i="5"/>
  <c r="O179" i="5"/>
  <c r="P230" i="5"/>
  <c r="O230" i="5"/>
  <c r="O245" i="5"/>
  <c r="P245" i="5"/>
  <c r="P310" i="5"/>
  <c r="O310" i="5"/>
  <c r="P340" i="5"/>
  <c r="O340" i="5"/>
  <c r="P348" i="5"/>
  <c r="O348" i="5"/>
  <c r="O363" i="5"/>
  <c r="P363" i="5"/>
  <c r="O198" i="5"/>
  <c r="P198" i="5"/>
  <c r="O319" i="5"/>
  <c r="P319" i="5"/>
  <c r="O343" i="5"/>
  <c r="P343" i="5"/>
  <c r="O383" i="5"/>
  <c r="P383" i="5"/>
  <c r="P163" i="5"/>
  <c r="O163" i="5"/>
  <c r="P61" i="5"/>
  <c r="O61" i="5"/>
  <c r="O379" i="5"/>
  <c r="P379" i="5"/>
  <c r="O273" i="5"/>
  <c r="P273" i="5"/>
  <c r="P352" i="5"/>
  <c r="O352" i="5"/>
  <c r="O217" i="5"/>
  <c r="P217" i="5"/>
  <c r="P356" i="5"/>
  <c r="O356" i="5"/>
  <c r="O347" i="5"/>
  <c r="P347" i="5"/>
  <c r="O329" i="5"/>
  <c r="P329" i="5"/>
  <c r="O305" i="5"/>
  <c r="P305" i="5"/>
  <c r="P258" i="5"/>
  <c r="O258" i="5"/>
  <c r="O209" i="5"/>
  <c r="P209" i="5"/>
  <c r="O166" i="5"/>
  <c r="P166" i="5"/>
  <c r="O281" i="5"/>
  <c r="P281" i="5"/>
  <c r="O227" i="5"/>
  <c r="P227" i="5"/>
  <c r="P300" i="5"/>
  <c r="O300" i="5"/>
  <c r="P374" i="5"/>
  <c r="O374" i="5"/>
  <c r="P208" i="5"/>
  <c r="O208" i="5"/>
  <c r="O186" i="4"/>
  <c r="P186" i="4"/>
  <c r="O222" i="4"/>
  <c r="P222" i="4"/>
  <c r="A100" i="5"/>
  <c r="A184" i="5"/>
  <c r="A220" i="5"/>
  <c r="A99" i="4"/>
  <c r="A100" i="4"/>
  <c r="A116" i="4"/>
  <c r="A126" i="4"/>
  <c r="A134" i="4"/>
  <c r="A142" i="4"/>
  <c r="A150" i="4"/>
  <c r="A158" i="4"/>
  <c r="A166" i="4"/>
  <c r="A174" i="4"/>
  <c r="A182" i="4"/>
  <c r="A190" i="4"/>
  <c r="A198" i="4"/>
  <c r="A206" i="4"/>
  <c r="A214" i="4"/>
  <c r="A222" i="4"/>
  <c r="A230" i="4"/>
  <c r="A238" i="4"/>
  <c r="A246" i="4"/>
  <c r="D102" i="2"/>
  <c r="D110" i="2"/>
  <c r="D118" i="2"/>
  <c r="D126" i="2"/>
  <c r="D134" i="2"/>
  <c r="D142" i="2"/>
  <c r="D150" i="2"/>
  <c r="D158" i="2"/>
  <c r="D166" i="2"/>
  <c r="D174" i="2"/>
  <c r="D182" i="2"/>
  <c r="D190" i="2"/>
  <c r="D198" i="2"/>
  <c r="D206" i="2"/>
  <c r="D214" i="2"/>
  <c r="D222" i="2"/>
  <c r="D230" i="2"/>
  <c r="D238" i="2"/>
  <c r="D246" i="2"/>
  <c r="D254" i="2"/>
  <c r="D262" i="2"/>
  <c r="D270" i="2"/>
  <c r="D278" i="2"/>
  <c r="D286" i="2"/>
  <c r="D294" i="2"/>
  <c r="D302" i="2"/>
  <c r="D310" i="2"/>
  <c r="D318" i="2"/>
  <c r="D326" i="2"/>
  <c r="D334" i="2"/>
  <c r="C99" i="2"/>
  <c r="C100" i="2"/>
  <c r="C101" i="2"/>
  <c r="C102" i="2"/>
  <c r="C103" i="2"/>
  <c r="C104" i="2"/>
  <c r="C105" i="2"/>
  <c r="D105" i="2" s="1"/>
  <c r="C106" i="2"/>
  <c r="D106" i="2" s="1"/>
  <c r="C107" i="2"/>
  <c r="C108" i="2"/>
  <c r="A108" i="4" s="1"/>
  <c r="C109" i="2"/>
  <c r="C110" i="2"/>
  <c r="C111" i="2"/>
  <c r="C112" i="2"/>
  <c r="C113" i="2"/>
  <c r="D113" i="2" s="1"/>
  <c r="C114" i="2"/>
  <c r="D114" i="2" s="1"/>
  <c r="C115" i="2"/>
  <c r="C116" i="2"/>
  <c r="C117" i="2"/>
  <c r="A117" i="5" s="1"/>
  <c r="C118" i="2"/>
  <c r="C119" i="2"/>
  <c r="C120" i="2"/>
  <c r="A120" i="5" s="1"/>
  <c r="C121" i="2"/>
  <c r="A121" i="4" s="1"/>
  <c r="C122" i="2"/>
  <c r="A122" i="4" s="1"/>
  <c r="C123" i="2"/>
  <c r="C124" i="2"/>
  <c r="C125" i="2"/>
  <c r="C126" i="2"/>
  <c r="C127" i="2"/>
  <c r="C128" i="2"/>
  <c r="C129" i="2"/>
  <c r="A129" i="4" s="1"/>
  <c r="C130" i="2"/>
  <c r="A130" i="4" s="1"/>
  <c r="C131" i="2"/>
  <c r="C132" i="2"/>
  <c r="C133" i="2"/>
  <c r="C134" i="2"/>
  <c r="C135" i="2"/>
  <c r="C136" i="2"/>
  <c r="C137" i="2"/>
  <c r="A137" i="4" s="1"/>
  <c r="C138" i="2"/>
  <c r="A138" i="4" s="1"/>
  <c r="C139" i="2"/>
  <c r="C140" i="2"/>
  <c r="C141" i="2"/>
  <c r="C142" i="2"/>
  <c r="C143" i="2"/>
  <c r="C144" i="2"/>
  <c r="C145" i="2"/>
  <c r="A145" i="4" s="1"/>
  <c r="C146" i="2"/>
  <c r="A146" i="4" s="1"/>
  <c r="C147" i="2"/>
  <c r="C148" i="2"/>
  <c r="C149" i="2"/>
  <c r="C150" i="2"/>
  <c r="C151" i="2"/>
  <c r="C152" i="2"/>
  <c r="C153" i="2"/>
  <c r="A153" i="4" s="1"/>
  <c r="C154" i="2"/>
  <c r="A154" i="4" s="1"/>
  <c r="C155" i="2"/>
  <c r="C156" i="2"/>
  <c r="C157" i="2"/>
  <c r="C158" i="2"/>
  <c r="C159" i="2"/>
  <c r="C160" i="2"/>
  <c r="A160" i="5" s="1"/>
  <c r="C161" i="2"/>
  <c r="A161" i="4" s="1"/>
  <c r="C162" i="2"/>
  <c r="A162" i="4" s="1"/>
  <c r="C163" i="2"/>
  <c r="C164" i="2"/>
  <c r="A164" i="5" s="1"/>
  <c r="C165" i="2"/>
  <c r="C166" i="2"/>
  <c r="C167" i="2"/>
  <c r="C168" i="2"/>
  <c r="C169" i="2"/>
  <c r="A169" i="4" s="1"/>
  <c r="C170" i="2"/>
  <c r="A170" i="4" s="1"/>
  <c r="C171" i="2"/>
  <c r="C172" i="2"/>
  <c r="C173" i="2"/>
  <c r="C174" i="2"/>
  <c r="C175" i="2"/>
  <c r="C176" i="2"/>
  <c r="C177" i="2"/>
  <c r="A177" i="4" s="1"/>
  <c r="C178" i="2"/>
  <c r="A178" i="4" s="1"/>
  <c r="C179" i="2"/>
  <c r="C180" i="2"/>
  <c r="C181" i="2"/>
  <c r="C182" i="2"/>
  <c r="C183" i="2"/>
  <c r="C184" i="2"/>
  <c r="C185" i="2"/>
  <c r="A185" i="4" s="1"/>
  <c r="C186" i="2"/>
  <c r="A186" i="4" s="1"/>
  <c r="C187" i="2"/>
  <c r="C188" i="2"/>
  <c r="C189" i="2"/>
  <c r="C190" i="2"/>
  <c r="C191" i="2"/>
  <c r="C192" i="2"/>
  <c r="C193" i="2"/>
  <c r="A193" i="4" s="1"/>
  <c r="C194" i="2"/>
  <c r="A194" i="4" s="1"/>
  <c r="C195" i="2"/>
  <c r="C196" i="2"/>
  <c r="C197" i="2"/>
  <c r="C198" i="2"/>
  <c r="C199" i="2"/>
  <c r="C200" i="2"/>
  <c r="C201" i="2"/>
  <c r="A201" i="4" s="1"/>
  <c r="C202" i="2"/>
  <c r="A202" i="4" s="1"/>
  <c r="C203" i="2"/>
  <c r="C204" i="2"/>
  <c r="A204" i="5" s="1"/>
  <c r="C205" i="2"/>
  <c r="A205" i="5" s="1"/>
  <c r="C206" i="2"/>
  <c r="C207" i="2"/>
  <c r="C208" i="2"/>
  <c r="C209" i="2"/>
  <c r="A209" i="4" s="1"/>
  <c r="C210" i="2"/>
  <c r="A210" i="4" s="1"/>
  <c r="C211" i="2"/>
  <c r="C212" i="2"/>
  <c r="C213" i="2"/>
  <c r="C214" i="2"/>
  <c r="C215" i="2"/>
  <c r="C216" i="2"/>
  <c r="C217" i="2"/>
  <c r="A217" i="4" s="1"/>
  <c r="C218" i="2"/>
  <c r="A218" i="4" s="1"/>
  <c r="C219" i="2"/>
  <c r="C220" i="2"/>
  <c r="C221" i="2"/>
  <c r="C222" i="2"/>
  <c r="C223" i="2"/>
  <c r="C224" i="2"/>
  <c r="C225" i="2"/>
  <c r="A225" i="4" s="1"/>
  <c r="C226" i="2"/>
  <c r="A226" i="4" s="1"/>
  <c r="C227" i="2"/>
  <c r="C228" i="2"/>
  <c r="C229" i="2"/>
  <c r="A229" i="5" s="1"/>
  <c r="C230" i="2"/>
  <c r="A230" i="5" s="1"/>
  <c r="C231" i="2"/>
  <c r="C232" i="2"/>
  <c r="C233" i="2"/>
  <c r="A233" i="4" s="1"/>
  <c r="C234" i="2"/>
  <c r="A234" i="4" s="1"/>
  <c r="C235" i="2"/>
  <c r="C236" i="2"/>
  <c r="C237" i="2"/>
  <c r="C238" i="2"/>
  <c r="C239" i="2"/>
  <c r="C240" i="2"/>
  <c r="C241" i="2"/>
  <c r="A241" i="4" s="1"/>
  <c r="C242" i="2"/>
  <c r="A242" i="4" s="1"/>
  <c r="C243" i="2"/>
  <c r="C244" i="2"/>
  <c r="C245" i="2"/>
  <c r="C246" i="2"/>
  <c r="C247" i="2"/>
  <c r="C248" i="2"/>
  <c r="C249" i="2"/>
  <c r="A249" i="4" s="1"/>
  <c r="C250" i="2"/>
  <c r="A250" i="4" s="1"/>
  <c r="C251" i="2"/>
  <c r="C252" i="2"/>
  <c r="A252" i="5" s="1"/>
  <c r="C253" i="2"/>
  <c r="C254" i="2"/>
  <c r="C255" i="2"/>
  <c r="C256" i="2"/>
  <c r="C257" i="2"/>
  <c r="A257" i="4" s="1"/>
  <c r="C258" i="2"/>
  <c r="A258" i="4" s="1"/>
  <c r="C259" i="2"/>
  <c r="C260" i="2"/>
  <c r="A260" i="5" s="1"/>
  <c r="C261" i="2"/>
  <c r="C262" i="2"/>
  <c r="C263" i="2"/>
  <c r="C264" i="2"/>
  <c r="C265" i="2"/>
  <c r="A265" i="4" s="1"/>
  <c r="C266" i="2"/>
  <c r="A266" i="4" s="1"/>
  <c r="C267" i="2"/>
  <c r="C268" i="2"/>
  <c r="A268" i="5" s="1"/>
  <c r="C269" i="2"/>
  <c r="C270" i="2"/>
  <c r="C271" i="2"/>
  <c r="C272" i="2"/>
  <c r="C273" i="2"/>
  <c r="A273" i="4" s="1"/>
  <c r="C274" i="2"/>
  <c r="A274" i="4" s="1"/>
  <c r="C275" i="2"/>
  <c r="C276" i="2"/>
  <c r="A276" i="5" s="1"/>
  <c r="C277" i="2"/>
  <c r="C278" i="2"/>
  <c r="C279" i="2"/>
  <c r="C280" i="2"/>
  <c r="C281" i="2"/>
  <c r="A281" i="4" s="1"/>
  <c r="C282" i="2"/>
  <c r="A282" i="4" s="1"/>
  <c r="C283" i="2"/>
  <c r="C284" i="2"/>
  <c r="A284" i="5" s="1"/>
  <c r="C285" i="2"/>
  <c r="C286" i="2"/>
  <c r="C287" i="2"/>
  <c r="C288" i="2"/>
  <c r="C289" i="2"/>
  <c r="A289" i="4" s="1"/>
  <c r="C290" i="2"/>
  <c r="A290" i="4" s="1"/>
  <c r="C291" i="2"/>
  <c r="C292" i="2"/>
  <c r="A292" i="5" s="1"/>
  <c r="C293" i="2"/>
  <c r="C294" i="2"/>
  <c r="C295" i="2"/>
  <c r="C296" i="2"/>
  <c r="C297" i="2"/>
  <c r="A297" i="4" s="1"/>
  <c r="C298" i="2"/>
  <c r="A298" i="4" s="1"/>
  <c r="C299" i="2"/>
  <c r="C300" i="2"/>
  <c r="A300" i="5" s="1"/>
  <c r="C301" i="2"/>
  <c r="C302" i="2"/>
  <c r="C303" i="2"/>
  <c r="C304" i="2"/>
  <c r="C305" i="2"/>
  <c r="A305" i="4" s="1"/>
  <c r="C306" i="2"/>
  <c r="A306" i="4" s="1"/>
  <c r="C307" i="2"/>
  <c r="C308" i="2"/>
  <c r="A308" i="5" s="1"/>
  <c r="C309" i="2"/>
  <c r="C310" i="2"/>
  <c r="C311" i="2"/>
  <c r="C312" i="2"/>
  <c r="C313" i="2"/>
  <c r="A313" i="4" s="1"/>
  <c r="C314" i="2"/>
  <c r="A314" i="4" s="1"/>
  <c r="C315" i="2"/>
  <c r="C316" i="2"/>
  <c r="A316" i="5" s="1"/>
  <c r="C317" i="2"/>
  <c r="C318" i="2"/>
  <c r="C319" i="2"/>
  <c r="C320" i="2"/>
  <c r="C321" i="2"/>
  <c r="A321" i="4" s="1"/>
  <c r="C322" i="2"/>
  <c r="A322" i="4" s="1"/>
  <c r="C323" i="2"/>
  <c r="C324" i="2"/>
  <c r="A324" i="5" s="1"/>
  <c r="C325" i="2"/>
  <c r="C326" i="2"/>
  <c r="C327" i="2"/>
  <c r="C328" i="2"/>
  <c r="C329" i="2"/>
  <c r="A329" i="4" s="1"/>
  <c r="C330" i="2"/>
  <c r="A330" i="4" s="1"/>
  <c r="C331" i="2"/>
  <c r="C332" i="2"/>
  <c r="A332" i="5" s="1"/>
  <c r="C333" i="2"/>
  <c r="C334" i="2"/>
  <c r="C335" i="2"/>
  <c r="C336" i="2"/>
  <c r="C337" i="2"/>
  <c r="A337" i="4" s="1"/>
  <c r="C338" i="2"/>
  <c r="A338" i="4" s="1"/>
  <c r="C339" i="2"/>
  <c r="C340" i="2"/>
  <c r="A340" i="5" s="1"/>
  <c r="C341" i="2"/>
  <c r="C342" i="2"/>
  <c r="C343" i="2"/>
  <c r="C344" i="2"/>
  <c r="C345" i="2"/>
  <c r="A345" i="4" s="1"/>
  <c r="C346" i="2"/>
  <c r="A346" i="4" s="1"/>
  <c r="C347" i="2"/>
  <c r="C348" i="2"/>
  <c r="A348" i="5" s="1"/>
  <c r="C349" i="2"/>
  <c r="C350" i="2"/>
  <c r="C351" i="2"/>
  <c r="C352" i="2"/>
  <c r="C353" i="2"/>
  <c r="A353" i="4" s="1"/>
  <c r="C354" i="2"/>
  <c r="A354" i="4" s="1"/>
  <c r="C355" i="2"/>
  <c r="C356" i="2"/>
  <c r="A356" i="5" s="1"/>
  <c r="C357" i="2"/>
  <c r="C358" i="2"/>
  <c r="C359" i="2"/>
  <c r="C360" i="2"/>
  <c r="C361" i="2"/>
  <c r="A361" i="4" s="1"/>
  <c r="C362" i="2"/>
  <c r="A362" i="4" s="1"/>
  <c r="C363" i="2"/>
  <c r="C364" i="2"/>
  <c r="A364" i="5" s="1"/>
  <c r="C365" i="2"/>
  <c r="C366" i="2"/>
  <c r="C367" i="2"/>
  <c r="C368" i="2"/>
  <c r="C369" i="2"/>
  <c r="A369" i="4" s="1"/>
  <c r="C370" i="2"/>
  <c r="A370" i="4" s="1"/>
  <c r="C371" i="2"/>
  <c r="C372" i="2"/>
  <c r="A372" i="5" s="1"/>
  <c r="C373" i="2"/>
  <c r="C374" i="2"/>
  <c r="C375" i="2"/>
  <c r="C376" i="2"/>
  <c r="C377" i="2"/>
  <c r="A377" i="4" s="1"/>
  <c r="C378" i="2"/>
  <c r="A378" i="4" s="1"/>
  <c r="C379" i="2"/>
  <c r="C380" i="2"/>
  <c r="A380" i="5" s="1"/>
  <c r="C381" i="2"/>
  <c r="C382" i="2"/>
  <c r="C383" i="2"/>
  <c r="C384" i="2"/>
  <c r="C385" i="2"/>
  <c r="A385" i="4" s="1"/>
  <c r="C386" i="2"/>
  <c r="A386" i="4" s="1"/>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C85" i="2"/>
  <c r="B85" i="2" s="1"/>
  <c r="C86" i="2"/>
  <c r="D86" i="2" s="1"/>
  <c r="C87" i="2"/>
  <c r="D87" i="2" s="1"/>
  <c r="C88" i="2"/>
  <c r="B88" i="2" s="1"/>
  <c r="C89" i="2"/>
  <c r="D89" i="2" s="1"/>
  <c r="C90" i="2"/>
  <c r="D90" i="2" s="1"/>
  <c r="C91" i="2"/>
  <c r="D91" i="2" s="1"/>
  <c r="C92" i="2"/>
  <c r="C93" i="2"/>
  <c r="C94" i="2"/>
  <c r="C95" i="2"/>
  <c r="C96" i="2"/>
  <c r="C97" i="2"/>
  <c r="C98" i="2"/>
  <c r="C84" i="2"/>
  <c r="B84" i="2" s="1"/>
  <c r="D95" i="2" l="1"/>
  <c r="A95" i="9"/>
  <c r="D98" i="2"/>
  <c r="A98" i="9"/>
  <c r="D94" i="2"/>
  <c r="A94" i="9"/>
  <c r="D97" i="2"/>
  <c r="A97" i="9"/>
  <c r="O384" i="6"/>
  <c r="AO384" i="6" s="1"/>
  <c r="A384" i="6"/>
  <c r="A383" i="5"/>
  <c r="A383" i="4"/>
  <c r="A5" i="7"/>
  <c r="O380" i="6"/>
  <c r="AO380" i="6" s="1"/>
  <c r="A379" i="9"/>
  <c r="A380" i="6"/>
  <c r="A379" i="4"/>
  <c r="O376" i="6"/>
  <c r="AO376" i="6" s="1"/>
  <c r="A375" i="9"/>
  <c r="A376" i="6"/>
  <c r="A375" i="5"/>
  <c r="A375" i="4"/>
  <c r="O372" i="6"/>
  <c r="AO372" i="6" s="1"/>
  <c r="A371" i="9"/>
  <c r="A372" i="6"/>
  <c r="A371" i="4"/>
  <c r="A367" i="9"/>
  <c r="O368" i="6"/>
  <c r="AO368" i="6" s="1"/>
  <c r="A368" i="6"/>
  <c r="A367" i="5"/>
  <c r="A367" i="4"/>
  <c r="O364" i="6"/>
  <c r="AO364" i="6" s="1"/>
  <c r="A364" i="6"/>
  <c r="A363" i="9"/>
  <c r="A363" i="4"/>
  <c r="O360" i="6"/>
  <c r="AO360" i="6" s="1"/>
  <c r="A359" i="9"/>
  <c r="A360" i="6"/>
  <c r="A359" i="5"/>
  <c r="A359" i="4"/>
  <c r="O356" i="6"/>
  <c r="AO356" i="6" s="1"/>
  <c r="A355" i="9"/>
  <c r="A356" i="6"/>
  <c r="A355" i="4"/>
  <c r="A351" i="9"/>
  <c r="O352" i="6"/>
  <c r="AO352" i="6" s="1"/>
  <c r="A352" i="6"/>
  <c r="A351" i="5"/>
  <c r="A351" i="4"/>
  <c r="O348" i="6"/>
  <c r="AO348" i="6" s="1"/>
  <c r="A347" i="9"/>
  <c r="A348" i="6"/>
  <c r="A347" i="4"/>
  <c r="O344" i="6"/>
  <c r="AO344" i="6" s="1"/>
  <c r="A343" i="9"/>
  <c r="A344" i="6"/>
  <c r="A343" i="5"/>
  <c r="A343" i="4"/>
  <c r="O340" i="6"/>
  <c r="AO340" i="6" s="1"/>
  <c r="A339" i="9"/>
  <c r="A340" i="6"/>
  <c r="A339" i="4"/>
  <c r="A335" i="9"/>
  <c r="O336" i="6"/>
  <c r="AO336" i="6" s="1"/>
  <c r="A336" i="6"/>
  <c r="A335" i="5"/>
  <c r="A335" i="4"/>
  <c r="D335" i="2"/>
  <c r="O332" i="6"/>
  <c r="AO332" i="6" s="1"/>
  <c r="A331" i="9"/>
  <c r="A332" i="6"/>
  <c r="A331" i="4"/>
  <c r="D331" i="2"/>
  <c r="O328" i="6"/>
  <c r="AO328" i="6" s="1"/>
  <c r="A327" i="9"/>
  <c r="A328" i="6"/>
  <c r="A327" i="5"/>
  <c r="A327" i="4"/>
  <c r="D327" i="2"/>
  <c r="O324" i="6"/>
  <c r="AO324" i="6" s="1"/>
  <c r="A323" i="9"/>
  <c r="A324" i="6"/>
  <c r="A323" i="4"/>
  <c r="D323" i="2"/>
  <c r="A319" i="9"/>
  <c r="O320" i="6"/>
  <c r="AO320" i="6" s="1"/>
  <c r="A320" i="6"/>
  <c r="A319" i="5"/>
  <c r="A319" i="4"/>
  <c r="D319" i="2"/>
  <c r="O316" i="6"/>
  <c r="AO316" i="6" s="1"/>
  <c r="A315" i="9"/>
  <c r="A316" i="6"/>
  <c r="A315" i="4"/>
  <c r="D315" i="2"/>
  <c r="O312" i="6"/>
  <c r="AO312" i="6" s="1"/>
  <c r="A311" i="9"/>
  <c r="A312" i="6"/>
  <c r="A311" i="5"/>
  <c r="A311" i="4"/>
  <c r="D311" i="2"/>
  <c r="O308" i="6"/>
  <c r="AO308" i="6" s="1"/>
  <c r="A307" i="9"/>
  <c r="A308" i="6"/>
  <c r="A307" i="4"/>
  <c r="D307" i="2"/>
  <c r="A303" i="9"/>
  <c r="O304" i="6"/>
  <c r="AO304" i="6" s="1"/>
  <c r="A304" i="6"/>
  <c r="A303" i="5"/>
  <c r="A303" i="4"/>
  <c r="D303" i="2"/>
  <c r="O300" i="6"/>
  <c r="AO300" i="6" s="1"/>
  <c r="A299" i="9"/>
  <c r="A300" i="6"/>
  <c r="A299" i="4"/>
  <c r="D299" i="2"/>
  <c r="O296" i="6"/>
  <c r="AO296" i="6" s="1"/>
  <c r="A295" i="9"/>
  <c r="A296" i="6"/>
  <c r="A295" i="5"/>
  <c r="A295" i="4"/>
  <c r="D295" i="2"/>
  <c r="O292" i="6"/>
  <c r="AO292" i="6" s="1"/>
  <c r="A292" i="6"/>
  <c r="A291" i="9"/>
  <c r="A291" i="4"/>
  <c r="D291" i="2"/>
  <c r="A287" i="9"/>
  <c r="O288" i="6"/>
  <c r="AO288" i="6" s="1"/>
  <c r="A288" i="6"/>
  <c r="A287" i="5"/>
  <c r="A287" i="4"/>
  <c r="D287" i="2"/>
  <c r="O284" i="6"/>
  <c r="AO284" i="6" s="1"/>
  <c r="A284" i="6"/>
  <c r="A283" i="9"/>
  <c r="A283" i="4"/>
  <c r="D283" i="2"/>
  <c r="O280" i="6"/>
  <c r="AO280" i="6" s="1"/>
  <c r="A280" i="6"/>
  <c r="A279" i="9"/>
  <c r="A279" i="5"/>
  <c r="A279" i="4"/>
  <c r="D279" i="2"/>
  <c r="O276" i="6"/>
  <c r="AO276" i="6" s="1"/>
  <c r="A276" i="6"/>
  <c r="A275" i="9"/>
  <c r="A275" i="4"/>
  <c r="D275" i="2"/>
  <c r="A271" i="9"/>
  <c r="O272" i="6"/>
  <c r="AO272" i="6" s="1"/>
  <c r="A272" i="6"/>
  <c r="A271" i="5"/>
  <c r="A271" i="4"/>
  <c r="D271" i="2"/>
  <c r="O268" i="6"/>
  <c r="AO268" i="6" s="1"/>
  <c r="A268" i="6"/>
  <c r="A267" i="9"/>
  <c r="A267" i="4"/>
  <c r="D267" i="2"/>
  <c r="O264" i="6"/>
  <c r="AO264" i="6" s="1"/>
  <c r="A264" i="6"/>
  <c r="A263" i="9"/>
  <c r="A263" i="5"/>
  <c r="A263" i="4"/>
  <c r="D263" i="2"/>
  <c r="O260" i="6"/>
  <c r="AO260" i="6" s="1"/>
  <c r="A260" i="6"/>
  <c r="A259" i="9"/>
  <c r="A259" i="4"/>
  <c r="D259" i="2"/>
  <c r="A255" i="9"/>
  <c r="O256" i="6"/>
  <c r="AO256" i="6" s="1"/>
  <c r="A256" i="6"/>
  <c r="A255" i="5"/>
  <c r="A255" i="4"/>
  <c r="D255" i="2"/>
  <c r="O252" i="6"/>
  <c r="AO252" i="6" s="1"/>
  <c r="A252" i="6"/>
  <c r="A251" i="9"/>
  <c r="A251" i="5"/>
  <c r="A251" i="4"/>
  <c r="D251" i="2"/>
  <c r="O248" i="6"/>
  <c r="AO248" i="6" s="1"/>
  <c r="A248" i="6"/>
  <c r="A247" i="9"/>
  <c r="A247" i="5"/>
  <c r="A247" i="4"/>
  <c r="D247" i="2"/>
  <c r="O244" i="6"/>
  <c r="AO244" i="6" s="1"/>
  <c r="A244" i="6"/>
  <c r="A243" i="9"/>
  <c r="A243" i="5"/>
  <c r="A243" i="4"/>
  <c r="D243" i="2"/>
  <c r="A239" i="9"/>
  <c r="O240" i="6"/>
  <c r="AO240" i="6" s="1"/>
  <c r="A240" i="6"/>
  <c r="A239" i="5"/>
  <c r="A239" i="4"/>
  <c r="D239" i="2"/>
  <c r="O236" i="6"/>
  <c r="AO236" i="6" s="1"/>
  <c r="A236" i="6"/>
  <c r="A235" i="9"/>
  <c r="A235" i="5"/>
  <c r="A235" i="4"/>
  <c r="D235" i="2"/>
  <c r="O232" i="6"/>
  <c r="AO232" i="6" s="1"/>
  <c r="A232" i="6"/>
  <c r="A231" i="9"/>
  <c r="A231" i="5"/>
  <c r="A231" i="4"/>
  <c r="D231" i="2"/>
  <c r="O228" i="6"/>
  <c r="AO228" i="6" s="1"/>
  <c r="A228" i="6"/>
  <c r="A227" i="9"/>
  <c r="A227" i="5"/>
  <c r="A227" i="4"/>
  <c r="D227" i="2"/>
  <c r="A223" i="9"/>
  <c r="O224" i="6"/>
  <c r="AO224" i="6" s="1"/>
  <c r="A224" i="6"/>
  <c r="A223" i="5"/>
  <c r="A223" i="4"/>
  <c r="D223" i="2"/>
  <c r="O220" i="6"/>
  <c r="AO220" i="6" s="1"/>
  <c r="A220" i="6"/>
  <c r="A219" i="9"/>
  <c r="A219" i="5"/>
  <c r="A219" i="4"/>
  <c r="D219" i="2"/>
  <c r="O216" i="6"/>
  <c r="AO216" i="6" s="1"/>
  <c r="A216" i="6"/>
  <c r="A215" i="9"/>
  <c r="A215" i="5"/>
  <c r="A215" i="4"/>
  <c r="D215" i="2"/>
  <c r="O212" i="6"/>
  <c r="AO212" i="6" s="1"/>
  <c r="A212" i="6"/>
  <c r="A211" i="9"/>
  <c r="A211" i="5"/>
  <c r="A211" i="4"/>
  <c r="D211" i="2"/>
  <c r="A207" i="9"/>
  <c r="O208" i="6"/>
  <c r="AO208" i="6" s="1"/>
  <c r="A208" i="6"/>
  <c r="A207" i="5"/>
  <c r="A207" i="4"/>
  <c r="D207" i="2"/>
  <c r="O204" i="6"/>
  <c r="AO204" i="6" s="1"/>
  <c r="A204" i="6"/>
  <c r="A203" i="9"/>
  <c r="A203" i="5"/>
  <c r="A203" i="4"/>
  <c r="D203" i="2"/>
  <c r="O200" i="6"/>
  <c r="AO200" i="6" s="1"/>
  <c r="A200" i="6"/>
  <c r="A199" i="9"/>
  <c r="A199" i="5"/>
  <c r="A199" i="4"/>
  <c r="D199" i="2"/>
  <c r="O196" i="6"/>
  <c r="AO196" i="6" s="1"/>
  <c r="A196" i="6"/>
  <c r="A195" i="9"/>
  <c r="A195" i="5"/>
  <c r="A195" i="4"/>
  <c r="D195" i="2"/>
  <c r="A191" i="9"/>
  <c r="O192" i="6"/>
  <c r="AO192" i="6" s="1"/>
  <c r="A192" i="6"/>
  <c r="A191" i="5"/>
  <c r="A191" i="4"/>
  <c r="D191" i="2"/>
  <c r="O188" i="6"/>
  <c r="AO188" i="6" s="1"/>
  <c r="A188" i="6"/>
  <c r="A187" i="9"/>
  <c r="A187" i="5"/>
  <c r="A187" i="4"/>
  <c r="D187" i="2"/>
  <c r="O184" i="6"/>
  <c r="AO184" i="6" s="1"/>
  <c r="A184" i="6"/>
  <c r="A183" i="9"/>
  <c r="A183" i="5"/>
  <c r="A183" i="4"/>
  <c r="D183" i="2"/>
  <c r="O180" i="6"/>
  <c r="AO180" i="6" s="1"/>
  <c r="A180" i="6"/>
  <c r="A179" i="9"/>
  <c r="A179" i="5"/>
  <c r="A179" i="4"/>
  <c r="D179" i="2"/>
  <c r="A175" i="9"/>
  <c r="O176" i="6"/>
  <c r="AO176" i="6" s="1"/>
  <c r="A176" i="6"/>
  <c r="A175" i="5"/>
  <c r="A175" i="4"/>
  <c r="D175" i="2"/>
  <c r="O172" i="6"/>
  <c r="AO172" i="6" s="1"/>
  <c r="A172" i="6"/>
  <c r="A171" i="9"/>
  <c r="A171" i="5"/>
  <c r="A171" i="4"/>
  <c r="D171" i="2"/>
  <c r="O168" i="6"/>
  <c r="AO168" i="6" s="1"/>
  <c r="A168" i="6"/>
  <c r="A167" i="9"/>
  <c r="A167" i="5"/>
  <c r="A167" i="4"/>
  <c r="D167" i="2"/>
  <c r="O164" i="6"/>
  <c r="AO164" i="6" s="1"/>
  <c r="A164" i="6"/>
  <c r="A163" i="9"/>
  <c r="A163" i="5"/>
  <c r="A163" i="4"/>
  <c r="D163" i="2"/>
  <c r="A159" i="9"/>
  <c r="O160" i="6"/>
  <c r="AO160" i="6" s="1"/>
  <c r="A160" i="6"/>
  <c r="A159" i="5"/>
  <c r="A159" i="4"/>
  <c r="D159" i="2"/>
  <c r="O156" i="6"/>
  <c r="AO156" i="6" s="1"/>
  <c r="A156" i="6"/>
  <c r="A155" i="9"/>
  <c r="A155" i="5"/>
  <c r="A155" i="4"/>
  <c r="D155" i="2"/>
  <c r="O152" i="6"/>
  <c r="AO152" i="6" s="1"/>
  <c r="A152" i="6"/>
  <c r="A151" i="9"/>
  <c r="A151" i="5"/>
  <c r="A151" i="4"/>
  <c r="D151" i="2"/>
  <c r="O148" i="6"/>
  <c r="AO148" i="6" s="1"/>
  <c r="A148" i="6"/>
  <c r="A147" i="9"/>
  <c r="A147" i="5"/>
  <c r="A147" i="4"/>
  <c r="D147" i="2"/>
  <c r="A143" i="9"/>
  <c r="A144" i="6"/>
  <c r="O144" i="6"/>
  <c r="AO144" i="6" s="1"/>
  <c r="A143" i="5"/>
  <c r="A143" i="4"/>
  <c r="D143" i="2"/>
  <c r="A140" i="6"/>
  <c r="A139" i="9"/>
  <c r="O140" i="6"/>
  <c r="AO140" i="6" s="1"/>
  <c r="A139" i="5"/>
  <c r="A139" i="4"/>
  <c r="D139" i="2"/>
  <c r="A136" i="6"/>
  <c r="A135" i="9"/>
  <c r="O136" i="6"/>
  <c r="AO136" i="6" s="1"/>
  <c r="A135" i="5"/>
  <c r="A135" i="4"/>
  <c r="D135" i="2"/>
  <c r="O132" i="6"/>
  <c r="AO132" i="6" s="1"/>
  <c r="A132" i="6"/>
  <c r="A131" i="9"/>
  <c r="A131" i="5"/>
  <c r="A131" i="4"/>
  <c r="D131" i="2"/>
  <c r="A127" i="9"/>
  <c r="A128" i="6"/>
  <c r="O128" i="6"/>
  <c r="AO128" i="6" s="1"/>
  <c r="A127" i="5"/>
  <c r="A127" i="4"/>
  <c r="D127" i="2"/>
  <c r="A124" i="6"/>
  <c r="A123" i="9"/>
  <c r="O124" i="6"/>
  <c r="AO124" i="6" s="1"/>
  <c r="A123" i="5"/>
  <c r="A123" i="4"/>
  <c r="D123" i="2"/>
  <c r="A120" i="6"/>
  <c r="A119" i="9"/>
  <c r="O120" i="6"/>
  <c r="AO120" i="6" s="1"/>
  <c r="A119" i="5"/>
  <c r="A119" i="4"/>
  <c r="D119" i="2"/>
  <c r="O116" i="6"/>
  <c r="AO116" i="6" s="1"/>
  <c r="A116" i="6"/>
  <c r="A115" i="9"/>
  <c r="A115" i="5"/>
  <c r="D115" i="2"/>
  <c r="A111" i="9"/>
  <c r="A112" i="6"/>
  <c r="O112" i="6"/>
  <c r="AO112" i="6" s="1"/>
  <c r="A111" i="5"/>
  <c r="A111" i="4"/>
  <c r="D111" i="2"/>
  <c r="A108" i="6"/>
  <c r="A107" i="9"/>
  <c r="O108" i="6"/>
  <c r="AO108" i="6" s="1"/>
  <c r="A107" i="5"/>
  <c r="D107" i="2"/>
  <c r="A104" i="6"/>
  <c r="A103" i="9"/>
  <c r="O104" i="6"/>
  <c r="AO104" i="6" s="1"/>
  <c r="A103" i="5"/>
  <c r="A103" i="4"/>
  <c r="D103" i="2"/>
  <c r="O100" i="6"/>
  <c r="AO100" i="6" s="1"/>
  <c r="A100" i="6"/>
  <c r="A99" i="9"/>
  <c r="A99" i="5"/>
  <c r="D99" i="2"/>
  <c r="D383" i="2"/>
  <c r="D379" i="2"/>
  <c r="D375" i="2"/>
  <c r="D371" i="2"/>
  <c r="D367" i="2"/>
  <c r="D363" i="2"/>
  <c r="D359" i="2"/>
  <c r="D355" i="2"/>
  <c r="D351" i="2"/>
  <c r="D347" i="2"/>
  <c r="D343" i="2"/>
  <c r="D338" i="2"/>
  <c r="D330" i="2"/>
  <c r="D322" i="2"/>
  <c r="D314" i="2"/>
  <c r="D306" i="2"/>
  <c r="D298" i="2"/>
  <c r="D290" i="2"/>
  <c r="D282" i="2"/>
  <c r="D274" i="2"/>
  <c r="D266" i="2"/>
  <c r="D258" i="2"/>
  <c r="D250" i="2"/>
  <c r="D242" i="2"/>
  <c r="D234" i="2"/>
  <c r="D226" i="2"/>
  <c r="D218" i="2"/>
  <c r="D210" i="2"/>
  <c r="D202" i="2"/>
  <c r="D194" i="2"/>
  <c r="D186" i="2"/>
  <c r="D178" i="2"/>
  <c r="D170" i="2"/>
  <c r="D162" i="2"/>
  <c r="D154" i="2"/>
  <c r="D146" i="2"/>
  <c r="D138" i="2"/>
  <c r="D130" i="2"/>
  <c r="D122" i="2"/>
  <c r="D93" i="2"/>
  <c r="A93" i="9"/>
  <c r="B96" i="2"/>
  <c r="A96" i="9"/>
  <c r="B92" i="2"/>
  <c r="A92" i="9"/>
  <c r="O387" i="6"/>
  <c r="AO387" i="6" s="1"/>
  <c r="A387" i="6"/>
  <c r="A386" i="5"/>
  <c r="A8" i="7"/>
  <c r="A382" i="9"/>
  <c r="O383" i="6"/>
  <c r="AO383" i="6" s="1"/>
  <c r="A383" i="6"/>
  <c r="A382" i="5"/>
  <c r="A4" i="7"/>
  <c r="A378" i="9"/>
  <c r="A379" i="6"/>
  <c r="O379" i="6"/>
  <c r="AO379" i="6" s="1"/>
  <c r="A378" i="5"/>
  <c r="A374" i="9"/>
  <c r="A375" i="6"/>
  <c r="O375" i="6"/>
  <c r="AO375" i="6" s="1"/>
  <c r="A374" i="5"/>
  <c r="A370" i="9"/>
  <c r="O371" i="6"/>
  <c r="AO371" i="6" s="1"/>
  <c r="A371" i="6"/>
  <c r="A370" i="5"/>
  <c r="A366" i="9"/>
  <c r="O367" i="6"/>
  <c r="AO367" i="6" s="1"/>
  <c r="A367" i="6"/>
  <c r="A366" i="5"/>
  <c r="A362" i="9"/>
  <c r="A363" i="6"/>
  <c r="O363" i="6"/>
  <c r="AO363" i="6" s="1"/>
  <c r="A362" i="5"/>
  <c r="A358" i="9"/>
  <c r="A359" i="6"/>
  <c r="O359" i="6"/>
  <c r="AO359" i="6" s="1"/>
  <c r="A358" i="5"/>
  <c r="A354" i="9"/>
  <c r="O355" i="6"/>
  <c r="AO355" i="6" s="1"/>
  <c r="A355" i="6"/>
  <c r="A354" i="5"/>
  <c r="A350" i="9"/>
  <c r="A351" i="6"/>
  <c r="O351" i="6"/>
  <c r="AO351" i="6" s="1"/>
  <c r="A350" i="5"/>
  <c r="A346" i="9"/>
  <c r="A347" i="6"/>
  <c r="O347" i="6"/>
  <c r="AO347" i="6" s="1"/>
  <c r="A346" i="5"/>
  <c r="A342" i="9"/>
  <c r="O343" i="6"/>
  <c r="AO343" i="6" s="1"/>
  <c r="A343" i="6"/>
  <c r="A342" i="5"/>
  <c r="A338" i="9"/>
  <c r="O339" i="6"/>
  <c r="AO339" i="6" s="1"/>
  <c r="A339" i="6"/>
  <c r="A338" i="5"/>
  <c r="A334" i="9"/>
  <c r="O335" i="6"/>
  <c r="AO335" i="6" s="1"/>
  <c r="A335" i="6"/>
  <c r="A334" i="5"/>
  <c r="A330" i="9"/>
  <c r="A331" i="6"/>
  <c r="O331" i="6"/>
  <c r="AO331" i="6" s="1"/>
  <c r="A330" i="5"/>
  <c r="A326" i="9"/>
  <c r="O327" i="6"/>
  <c r="AO327" i="6" s="1"/>
  <c r="A327" i="6"/>
  <c r="A326" i="5"/>
  <c r="A322" i="9"/>
  <c r="O323" i="6"/>
  <c r="AO323" i="6" s="1"/>
  <c r="A323" i="6"/>
  <c r="A322" i="5"/>
  <c r="A318" i="9"/>
  <c r="A319" i="6"/>
  <c r="O319" i="6"/>
  <c r="AO319" i="6" s="1"/>
  <c r="A318" i="5"/>
  <c r="A314" i="9"/>
  <c r="A315" i="6"/>
  <c r="O315" i="6"/>
  <c r="AO315" i="6" s="1"/>
  <c r="A314" i="5"/>
  <c r="A310" i="9"/>
  <c r="O311" i="6"/>
  <c r="AO311" i="6" s="1"/>
  <c r="A311" i="6"/>
  <c r="A310" i="5"/>
  <c r="A306" i="9"/>
  <c r="O307" i="6"/>
  <c r="AO307" i="6" s="1"/>
  <c r="A307" i="6"/>
  <c r="A306" i="5"/>
  <c r="A302" i="9"/>
  <c r="O303" i="6"/>
  <c r="AO303" i="6" s="1"/>
  <c r="A303" i="6"/>
  <c r="A302" i="5"/>
  <c r="A298" i="9"/>
  <c r="A299" i="6"/>
  <c r="O299" i="6"/>
  <c r="AO299" i="6" s="1"/>
  <c r="A298" i="5"/>
  <c r="A294" i="9"/>
  <c r="O295" i="6"/>
  <c r="AO295" i="6" s="1"/>
  <c r="A295" i="6"/>
  <c r="A294" i="5"/>
  <c r="A290" i="9"/>
  <c r="O291" i="6"/>
  <c r="AO291" i="6" s="1"/>
  <c r="A291" i="6"/>
  <c r="A290" i="5"/>
  <c r="A286" i="9"/>
  <c r="A287" i="6"/>
  <c r="O287" i="6"/>
  <c r="AO287" i="6" s="1"/>
  <c r="A286" i="5"/>
  <c r="A282" i="9"/>
  <c r="O283" i="6"/>
  <c r="AO283" i="6" s="1"/>
  <c r="A283" i="6"/>
  <c r="A282" i="5"/>
  <c r="A278" i="9"/>
  <c r="O279" i="6"/>
  <c r="AO279" i="6" s="1"/>
  <c r="A279" i="6"/>
  <c r="A278" i="5"/>
  <c r="A274" i="9"/>
  <c r="O275" i="6"/>
  <c r="AO275" i="6" s="1"/>
  <c r="A275" i="6"/>
  <c r="A274" i="5"/>
  <c r="A270" i="9"/>
  <c r="A271" i="6"/>
  <c r="O271" i="6"/>
  <c r="AO271" i="6" s="1"/>
  <c r="A270" i="5"/>
  <c r="A266" i="9"/>
  <c r="O267" i="6"/>
  <c r="AO267" i="6" s="1"/>
  <c r="A267" i="6"/>
  <c r="A266" i="5"/>
  <c r="A262" i="9"/>
  <c r="O263" i="6"/>
  <c r="AO263" i="6" s="1"/>
  <c r="A263" i="6"/>
  <c r="A262" i="5"/>
  <c r="A258" i="9"/>
  <c r="O259" i="6"/>
  <c r="AO259" i="6" s="1"/>
  <c r="A259" i="6"/>
  <c r="A258" i="5"/>
  <c r="A254" i="9"/>
  <c r="O255" i="6"/>
  <c r="AO255" i="6" s="1"/>
  <c r="A255" i="6"/>
  <c r="A254" i="5"/>
  <c r="A250" i="9"/>
  <c r="A251" i="6"/>
  <c r="O251" i="6"/>
  <c r="AO251" i="6" s="1"/>
  <c r="A246" i="9"/>
  <c r="O247" i="6"/>
  <c r="AO247" i="6" s="1"/>
  <c r="A247" i="6"/>
  <c r="A246" i="5"/>
  <c r="A242" i="9"/>
  <c r="O243" i="6"/>
  <c r="AO243" i="6" s="1"/>
  <c r="A243" i="6"/>
  <c r="A242" i="5"/>
  <c r="A238" i="9"/>
  <c r="O239" i="6"/>
  <c r="AO239" i="6" s="1"/>
  <c r="A239" i="6"/>
  <c r="A238" i="5"/>
  <c r="A234" i="9"/>
  <c r="O235" i="6"/>
  <c r="AO235" i="6" s="1"/>
  <c r="A235" i="6"/>
  <c r="A234" i="5"/>
  <c r="A230" i="9"/>
  <c r="O231" i="6"/>
  <c r="AO231" i="6" s="1"/>
  <c r="A231" i="6"/>
  <c r="A226" i="9"/>
  <c r="O227" i="6"/>
  <c r="AO227" i="6" s="1"/>
  <c r="A227" i="6"/>
  <c r="A226" i="5"/>
  <c r="A222" i="9"/>
  <c r="O223" i="6"/>
  <c r="AO223" i="6" s="1"/>
  <c r="A223" i="6"/>
  <c r="A222" i="5"/>
  <c r="A218" i="9"/>
  <c r="O219" i="6"/>
  <c r="AO219" i="6" s="1"/>
  <c r="A219" i="6"/>
  <c r="A214" i="9"/>
  <c r="O215" i="6"/>
  <c r="AO215" i="6" s="1"/>
  <c r="A215" i="6"/>
  <c r="A214" i="5"/>
  <c r="A210" i="9"/>
  <c r="O211" i="6"/>
  <c r="AO211" i="6" s="1"/>
  <c r="A211" i="6"/>
  <c r="A210" i="5"/>
  <c r="A206" i="9"/>
  <c r="O207" i="6"/>
  <c r="AO207" i="6" s="1"/>
  <c r="A207" i="6"/>
  <c r="A206" i="5"/>
  <c r="A202" i="9"/>
  <c r="O203" i="6"/>
  <c r="AO203" i="6" s="1"/>
  <c r="A203" i="6"/>
  <c r="A202" i="5"/>
  <c r="A198" i="9"/>
  <c r="O199" i="6"/>
  <c r="AO199" i="6" s="1"/>
  <c r="A199" i="6"/>
  <c r="A198" i="5"/>
  <c r="A194" i="9"/>
  <c r="O195" i="6"/>
  <c r="AO195" i="6" s="1"/>
  <c r="A195" i="6"/>
  <c r="A194" i="5"/>
  <c r="A190" i="9"/>
  <c r="O191" i="6"/>
  <c r="AO191" i="6" s="1"/>
  <c r="A191" i="6"/>
  <c r="A190" i="5"/>
  <c r="A186" i="9"/>
  <c r="A187" i="6"/>
  <c r="O187" i="6"/>
  <c r="AO187" i="6" s="1"/>
  <c r="A186" i="5"/>
  <c r="A182" i="9"/>
  <c r="O183" i="6"/>
  <c r="AO183" i="6" s="1"/>
  <c r="A183" i="6"/>
  <c r="A182" i="5"/>
  <c r="A178" i="9"/>
  <c r="O179" i="6"/>
  <c r="AO179" i="6" s="1"/>
  <c r="A179" i="6"/>
  <c r="A178" i="5"/>
  <c r="A174" i="9"/>
  <c r="O175" i="6"/>
  <c r="AO175" i="6" s="1"/>
  <c r="A175" i="6"/>
  <c r="A174" i="5"/>
  <c r="A170" i="9"/>
  <c r="O171" i="6"/>
  <c r="AO171" i="6" s="1"/>
  <c r="A171" i="6"/>
  <c r="A170" i="5"/>
  <c r="A166" i="9"/>
  <c r="O167" i="6"/>
  <c r="AO167" i="6" s="1"/>
  <c r="A167" i="6"/>
  <c r="A166" i="5"/>
  <c r="A162" i="9"/>
  <c r="O163" i="6"/>
  <c r="AO163" i="6" s="1"/>
  <c r="A163" i="6"/>
  <c r="A162" i="5"/>
  <c r="A158" i="9"/>
  <c r="O159" i="6"/>
  <c r="AO159" i="6" s="1"/>
  <c r="A159" i="6"/>
  <c r="A158" i="5"/>
  <c r="A154" i="9"/>
  <c r="O155" i="6"/>
  <c r="AO155" i="6" s="1"/>
  <c r="A155" i="6"/>
  <c r="A154" i="5"/>
  <c r="A150" i="9"/>
  <c r="O151" i="6"/>
  <c r="AO151" i="6" s="1"/>
  <c r="A151" i="6"/>
  <c r="A150" i="5"/>
  <c r="A146" i="9"/>
  <c r="O147" i="6"/>
  <c r="AO147" i="6" s="1"/>
  <c r="A147" i="6"/>
  <c r="A146" i="5"/>
  <c r="A142" i="9"/>
  <c r="O143" i="6"/>
  <c r="AO143" i="6" s="1"/>
  <c r="A143" i="6"/>
  <c r="A142" i="5"/>
  <c r="A138" i="9"/>
  <c r="O139" i="6"/>
  <c r="AO139" i="6" s="1"/>
  <c r="A139" i="6"/>
  <c r="A138" i="5"/>
  <c r="A134" i="9"/>
  <c r="O135" i="6"/>
  <c r="AO135" i="6" s="1"/>
  <c r="A135" i="6"/>
  <c r="A134" i="5"/>
  <c r="A130" i="9"/>
  <c r="O131" i="6"/>
  <c r="AO131" i="6" s="1"/>
  <c r="A131" i="6"/>
  <c r="A130" i="5"/>
  <c r="A126" i="9"/>
  <c r="O127" i="6"/>
  <c r="AO127" i="6" s="1"/>
  <c r="A127" i="6"/>
  <c r="A126" i="5"/>
  <c r="A122" i="9"/>
  <c r="O123" i="6"/>
  <c r="AO123" i="6" s="1"/>
  <c r="A123" i="6"/>
  <c r="A122" i="5"/>
  <c r="A118" i="9"/>
  <c r="O119" i="6"/>
  <c r="AO119" i="6" s="1"/>
  <c r="A119" i="6"/>
  <c r="A118" i="5"/>
  <c r="A118" i="4"/>
  <c r="A114" i="9"/>
  <c r="O115" i="6"/>
  <c r="AO115" i="6" s="1"/>
  <c r="A115" i="6"/>
  <c r="A114" i="5"/>
  <c r="A114" i="4"/>
  <c r="A110" i="9"/>
  <c r="O111" i="6"/>
  <c r="AO111" i="6" s="1"/>
  <c r="A111" i="6"/>
  <c r="A110" i="5"/>
  <c r="A110" i="4"/>
  <c r="A106" i="9"/>
  <c r="O107" i="6"/>
  <c r="AO107" i="6" s="1"/>
  <c r="A107" i="6"/>
  <c r="A106" i="5"/>
  <c r="A106" i="4"/>
  <c r="A102" i="9"/>
  <c r="O103" i="6"/>
  <c r="AO103" i="6" s="1"/>
  <c r="A103" i="6"/>
  <c r="A102" i="5"/>
  <c r="A102" i="4"/>
  <c r="D386" i="2"/>
  <c r="D382" i="2"/>
  <c r="D378" i="2"/>
  <c r="D374" i="2"/>
  <c r="D370" i="2"/>
  <c r="D366" i="2"/>
  <c r="D362" i="2"/>
  <c r="D358" i="2"/>
  <c r="D354" i="2"/>
  <c r="D350" i="2"/>
  <c r="D346" i="2"/>
  <c r="D342" i="2"/>
  <c r="D337" i="2"/>
  <c r="D329" i="2"/>
  <c r="D321" i="2"/>
  <c r="D313" i="2"/>
  <c r="D305" i="2"/>
  <c r="D297" i="2"/>
  <c r="D289" i="2"/>
  <c r="D281" i="2"/>
  <c r="D273" i="2"/>
  <c r="D265" i="2"/>
  <c r="D257" i="2"/>
  <c r="D249" i="2"/>
  <c r="D241" i="2"/>
  <c r="D233" i="2"/>
  <c r="D225" i="2"/>
  <c r="D217" i="2"/>
  <c r="D209" i="2"/>
  <c r="D201" i="2"/>
  <c r="D193" i="2"/>
  <c r="D185" i="2"/>
  <c r="D177" i="2"/>
  <c r="D169" i="2"/>
  <c r="D161" i="2"/>
  <c r="D153" i="2"/>
  <c r="D145" i="2"/>
  <c r="D137" i="2"/>
  <c r="D129" i="2"/>
  <c r="D121" i="2"/>
  <c r="A107" i="4"/>
  <c r="A379" i="5"/>
  <c r="A363" i="5"/>
  <c r="A347" i="5"/>
  <c r="A331" i="5"/>
  <c r="A315" i="5"/>
  <c r="A299" i="5"/>
  <c r="A283" i="5"/>
  <c r="A267" i="5"/>
  <c r="A250" i="5"/>
  <c r="A386" i="6"/>
  <c r="O386" i="6"/>
  <c r="AO386" i="6" s="1"/>
  <c r="A385" i="5"/>
  <c r="A7" i="7"/>
  <c r="O382" i="6"/>
  <c r="AO382" i="6" s="1"/>
  <c r="A382" i="6"/>
  <c r="A381" i="9"/>
  <c r="A381" i="5"/>
  <c r="A3" i="7"/>
  <c r="A377" i="9"/>
  <c r="A378" i="6"/>
  <c r="O378" i="6"/>
  <c r="AO378" i="6" s="1"/>
  <c r="A377" i="5"/>
  <c r="A373" i="9"/>
  <c r="A374" i="6"/>
  <c r="O374" i="6"/>
  <c r="AO374" i="6" s="1"/>
  <c r="A373" i="5"/>
  <c r="A370" i="6"/>
  <c r="O370" i="6"/>
  <c r="AO370" i="6" s="1"/>
  <c r="A369" i="9"/>
  <c r="A369" i="5"/>
  <c r="A365" i="9"/>
  <c r="O366" i="6"/>
  <c r="AO366" i="6" s="1"/>
  <c r="A366" i="6"/>
  <c r="A365" i="5"/>
  <c r="A361" i="9"/>
  <c r="A362" i="6"/>
  <c r="O362" i="6"/>
  <c r="AO362" i="6" s="1"/>
  <c r="A361" i="5"/>
  <c r="A357" i="9"/>
  <c r="A358" i="6"/>
  <c r="O358" i="6"/>
  <c r="AO358" i="6" s="1"/>
  <c r="A357" i="5"/>
  <c r="A354" i="6"/>
  <c r="A353" i="9"/>
  <c r="O354" i="6"/>
  <c r="AO354" i="6" s="1"/>
  <c r="A353" i="5"/>
  <c r="A349" i="9"/>
  <c r="O350" i="6"/>
  <c r="AO350" i="6" s="1"/>
  <c r="A350" i="6"/>
  <c r="A349" i="5"/>
  <c r="A345" i="9"/>
  <c r="A346" i="6"/>
  <c r="O346" i="6"/>
  <c r="AO346" i="6" s="1"/>
  <c r="A345" i="5"/>
  <c r="A342" i="6"/>
  <c r="O342" i="6"/>
  <c r="AO342" i="6" s="1"/>
  <c r="A341" i="9"/>
  <c r="A341" i="5"/>
  <c r="O338" i="6"/>
  <c r="AO338" i="6" s="1"/>
  <c r="A337" i="9"/>
  <c r="A338" i="6"/>
  <c r="A337" i="5"/>
  <c r="O334" i="6"/>
  <c r="AO334" i="6" s="1"/>
  <c r="A334" i="6"/>
  <c r="A333" i="9"/>
  <c r="A333" i="5"/>
  <c r="A329" i="9"/>
  <c r="A330" i="6"/>
  <c r="O330" i="6"/>
  <c r="AO330" i="6" s="1"/>
  <c r="A329" i="5"/>
  <c r="A326" i="6"/>
  <c r="A325" i="9"/>
  <c r="O326" i="6"/>
  <c r="AO326" i="6" s="1"/>
  <c r="A325" i="5"/>
  <c r="A321" i="9"/>
  <c r="O322" i="6"/>
  <c r="AO322" i="6" s="1"/>
  <c r="A322" i="6"/>
  <c r="A321" i="5"/>
  <c r="O318" i="6"/>
  <c r="AO318" i="6" s="1"/>
  <c r="A318" i="6"/>
  <c r="A317" i="9"/>
  <c r="A317" i="5"/>
  <c r="A313" i="9"/>
  <c r="A314" i="6"/>
  <c r="O314" i="6"/>
  <c r="AO314" i="6" s="1"/>
  <c r="A313" i="5"/>
  <c r="A309" i="9"/>
  <c r="A310" i="6"/>
  <c r="O310" i="6"/>
  <c r="AO310" i="6" s="1"/>
  <c r="A309" i="5"/>
  <c r="O306" i="6"/>
  <c r="AO306" i="6" s="1"/>
  <c r="A306" i="6"/>
  <c r="A305" i="9"/>
  <c r="A305" i="5"/>
  <c r="A301" i="9"/>
  <c r="O302" i="6"/>
  <c r="AO302" i="6" s="1"/>
  <c r="A302" i="6"/>
  <c r="A301" i="5"/>
  <c r="A297" i="9"/>
  <c r="A298" i="6"/>
  <c r="O298" i="6"/>
  <c r="AO298" i="6" s="1"/>
  <c r="A297" i="5"/>
  <c r="A293" i="9"/>
  <c r="A294" i="6"/>
  <c r="O294" i="6"/>
  <c r="AO294" i="6" s="1"/>
  <c r="A293" i="5"/>
  <c r="O290" i="6"/>
  <c r="AO290" i="6" s="1"/>
  <c r="A290" i="6"/>
  <c r="A289" i="9"/>
  <c r="A289" i="5"/>
  <c r="A285" i="9"/>
  <c r="O286" i="6"/>
  <c r="AO286" i="6" s="1"/>
  <c r="A286" i="6"/>
  <c r="A285" i="5"/>
  <c r="A281" i="9"/>
  <c r="O282" i="6"/>
  <c r="AO282" i="6" s="1"/>
  <c r="A282" i="6"/>
  <c r="A281" i="5"/>
  <c r="A277" i="9"/>
  <c r="A278" i="6"/>
  <c r="O278" i="6"/>
  <c r="AO278" i="6" s="1"/>
  <c r="A277" i="5"/>
  <c r="O274" i="6"/>
  <c r="AO274" i="6" s="1"/>
  <c r="A273" i="9"/>
  <c r="A274" i="6"/>
  <c r="A273" i="5"/>
  <c r="O270" i="6"/>
  <c r="AO270" i="6" s="1"/>
  <c r="A270" i="6"/>
  <c r="A269" i="9"/>
  <c r="A269" i="5"/>
  <c r="A265" i="9"/>
  <c r="O266" i="6"/>
  <c r="AO266" i="6" s="1"/>
  <c r="A266" i="6"/>
  <c r="A265" i="5"/>
  <c r="A261" i="9"/>
  <c r="O262" i="6"/>
  <c r="AO262" i="6" s="1"/>
  <c r="A262" i="6"/>
  <c r="A261" i="5"/>
  <c r="A257" i="9"/>
  <c r="O258" i="6"/>
  <c r="AO258" i="6" s="1"/>
  <c r="A258" i="6"/>
  <c r="A257" i="5"/>
  <c r="O254" i="6"/>
  <c r="AO254" i="6" s="1"/>
  <c r="A254" i="6"/>
  <c r="A253" i="9"/>
  <c r="A253" i="5"/>
  <c r="A249" i="9"/>
  <c r="O250" i="6"/>
  <c r="AO250" i="6" s="1"/>
  <c r="A250" i="6"/>
  <c r="A249" i="5"/>
  <c r="A245" i="9"/>
  <c r="O246" i="6"/>
  <c r="AO246" i="6" s="1"/>
  <c r="A246" i="6"/>
  <c r="A245" i="5"/>
  <c r="O242" i="6"/>
  <c r="AO242" i="6" s="1"/>
  <c r="A241" i="9"/>
  <c r="A242" i="6"/>
  <c r="A237" i="9"/>
  <c r="O238" i="6"/>
  <c r="AO238" i="6" s="1"/>
  <c r="A238" i="6"/>
  <c r="A237" i="5"/>
  <c r="A233" i="9"/>
  <c r="O234" i="6"/>
  <c r="AO234" i="6" s="1"/>
  <c r="A234" i="6"/>
  <c r="A233" i="5"/>
  <c r="A229" i="9"/>
  <c r="A230" i="6"/>
  <c r="O230" i="6"/>
  <c r="AO230" i="6" s="1"/>
  <c r="O226" i="6"/>
  <c r="AO226" i="6" s="1"/>
  <c r="A225" i="9"/>
  <c r="A226" i="6"/>
  <c r="A225" i="5"/>
  <c r="A221" i="9"/>
  <c r="O222" i="6"/>
  <c r="AO222" i="6" s="1"/>
  <c r="A222" i="6"/>
  <c r="A221" i="5"/>
  <c r="A217" i="9"/>
  <c r="O218" i="6"/>
  <c r="AO218" i="6" s="1"/>
  <c r="A218" i="6"/>
  <c r="A217" i="5"/>
  <c r="A213" i="9"/>
  <c r="A214" i="6"/>
  <c r="O214" i="6"/>
  <c r="AO214" i="6" s="1"/>
  <c r="A213" i="5"/>
  <c r="O210" i="6"/>
  <c r="AO210" i="6" s="1"/>
  <c r="A209" i="9"/>
  <c r="A210" i="6"/>
  <c r="A209" i="5"/>
  <c r="O206" i="6"/>
  <c r="AO206" i="6" s="1"/>
  <c r="A206" i="6"/>
  <c r="A205" i="9"/>
  <c r="A201" i="9"/>
  <c r="A202" i="6"/>
  <c r="O202" i="6"/>
  <c r="AO202" i="6" s="1"/>
  <c r="A201" i="5"/>
  <c r="A197" i="9"/>
  <c r="O198" i="6"/>
  <c r="AO198" i="6" s="1"/>
  <c r="A198" i="6"/>
  <c r="A197" i="5"/>
  <c r="A193" i="9"/>
  <c r="O194" i="6"/>
  <c r="AO194" i="6" s="1"/>
  <c r="A194" i="6"/>
  <c r="A193" i="5"/>
  <c r="O190" i="6"/>
  <c r="AO190" i="6" s="1"/>
  <c r="A190" i="6"/>
  <c r="A189" i="9"/>
  <c r="A189" i="5"/>
  <c r="A185" i="9"/>
  <c r="O186" i="6"/>
  <c r="AO186" i="6" s="1"/>
  <c r="A186" i="6"/>
  <c r="A185" i="5"/>
  <c r="A181" i="9"/>
  <c r="O182" i="6"/>
  <c r="AO182" i="6" s="1"/>
  <c r="A182" i="6"/>
  <c r="O178" i="6"/>
  <c r="AO178" i="6" s="1"/>
  <c r="A177" i="9"/>
  <c r="A178" i="6"/>
  <c r="A177" i="5"/>
  <c r="A173" i="9"/>
  <c r="O174" i="6"/>
  <c r="AO174" i="6" s="1"/>
  <c r="A174" i="6"/>
  <c r="A173" i="5"/>
  <c r="A169" i="9"/>
  <c r="O170" i="6"/>
  <c r="AO170" i="6" s="1"/>
  <c r="A170" i="6"/>
  <c r="A169" i="5"/>
  <c r="A165" i="9"/>
  <c r="A166" i="6"/>
  <c r="O166" i="6"/>
  <c r="AO166" i="6" s="1"/>
  <c r="A165" i="5"/>
  <c r="O162" i="6"/>
  <c r="AO162" i="6" s="1"/>
  <c r="A161" i="9"/>
  <c r="A162" i="6"/>
  <c r="A161" i="5"/>
  <c r="A157" i="9"/>
  <c r="O158" i="6"/>
  <c r="AO158" i="6" s="1"/>
  <c r="A158" i="6"/>
  <c r="A157" i="5"/>
  <c r="A153" i="9"/>
  <c r="O154" i="6"/>
  <c r="AO154" i="6" s="1"/>
  <c r="A154" i="6"/>
  <c r="A153" i="5"/>
  <c r="A149" i="9"/>
  <c r="A150" i="6"/>
  <c r="O150" i="6"/>
  <c r="AO150" i="6" s="1"/>
  <c r="A149" i="5"/>
  <c r="A145" i="9"/>
  <c r="O146" i="6"/>
  <c r="AO146" i="6" s="1"/>
  <c r="A146" i="6"/>
  <c r="A145" i="5"/>
  <c r="O142" i="6"/>
  <c r="AO142" i="6" s="1"/>
  <c r="A142" i="6"/>
  <c r="A141" i="9"/>
  <c r="A137" i="9"/>
  <c r="O138" i="6"/>
  <c r="AO138" i="6" s="1"/>
  <c r="A138" i="6"/>
  <c r="A137" i="5"/>
  <c r="A133" i="9"/>
  <c r="O134" i="6"/>
  <c r="AO134" i="6" s="1"/>
  <c r="A134" i="6"/>
  <c r="A133" i="5"/>
  <c r="A129" i="9"/>
  <c r="O130" i="6"/>
  <c r="AO130" i="6" s="1"/>
  <c r="A130" i="6"/>
  <c r="A129" i="5"/>
  <c r="O126" i="6"/>
  <c r="AO126" i="6" s="1"/>
  <c r="A126" i="6"/>
  <c r="A125" i="9"/>
  <c r="A125" i="5"/>
  <c r="A121" i="9"/>
  <c r="A122" i="6"/>
  <c r="O122" i="6"/>
  <c r="AO122" i="6" s="1"/>
  <c r="A121" i="5"/>
  <c r="A117" i="9"/>
  <c r="O118" i="6"/>
  <c r="AO118" i="6" s="1"/>
  <c r="A118" i="6"/>
  <c r="A117" i="4"/>
  <c r="A114" i="6"/>
  <c r="A113" i="9"/>
  <c r="O114" i="6"/>
  <c r="AO114" i="6" s="1"/>
  <c r="A113" i="5"/>
  <c r="A113" i="4"/>
  <c r="O110" i="6"/>
  <c r="AO110" i="6" s="1"/>
  <c r="A109" i="9"/>
  <c r="A110" i="6"/>
  <c r="A109" i="4"/>
  <c r="A109" i="5"/>
  <c r="A105" i="9"/>
  <c r="O106" i="6"/>
  <c r="AO106" i="6" s="1"/>
  <c r="A106" i="6"/>
  <c r="A105" i="5"/>
  <c r="A105" i="4"/>
  <c r="A101" i="9"/>
  <c r="O102" i="6"/>
  <c r="AO102" i="6" s="1"/>
  <c r="A102" i="6"/>
  <c r="A101" i="5"/>
  <c r="A101" i="4"/>
  <c r="D385" i="2"/>
  <c r="D381" i="2"/>
  <c r="D377" i="2"/>
  <c r="D373" i="2"/>
  <c r="D369" i="2"/>
  <c r="D365" i="2"/>
  <c r="D361" i="2"/>
  <c r="D357" i="2"/>
  <c r="D353" i="2"/>
  <c r="D349" i="2"/>
  <c r="D345" i="2"/>
  <c r="D341" i="2"/>
  <c r="A382" i="4"/>
  <c r="A374" i="4"/>
  <c r="A366" i="4"/>
  <c r="A358" i="4"/>
  <c r="A350" i="4"/>
  <c r="A342" i="4"/>
  <c r="A334" i="4"/>
  <c r="A326" i="4"/>
  <c r="A318" i="4"/>
  <c r="A310" i="4"/>
  <c r="A302" i="4"/>
  <c r="A294" i="4"/>
  <c r="A286" i="4"/>
  <c r="A278" i="4"/>
  <c r="A270" i="4"/>
  <c r="A262" i="4"/>
  <c r="A254" i="4"/>
  <c r="A241" i="5"/>
  <c r="A141" i="5"/>
  <c r="A385" i="6"/>
  <c r="O385" i="6"/>
  <c r="AO385" i="6" s="1"/>
  <c r="A384" i="5"/>
  <c r="A384" i="4"/>
  <c r="A6" i="7"/>
  <c r="A380" i="9"/>
  <c r="O381" i="6"/>
  <c r="AO381" i="6" s="1"/>
  <c r="A381" i="6"/>
  <c r="A380" i="4"/>
  <c r="O377" i="6"/>
  <c r="AO377" i="6" s="1"/>
  <c r="A376" i="9"/>
  <c r="A377" i="6"/>
  <c r="A376" i="5"/>
  <c r="A376" i="4"/>
  <c r="A372" i="9"/>
  <c r="O373" i="6"/>
  <c r="AO373" i="6" s="1"/>
  <c r="A373" i="6"/>
  <c r="A372" i="4"/>
  <c r="A368" i="9"/>
  <c r="O369" i="6"/>
  <c r="AO369" i="6" s="1"/>
  <c r="A369" i="6"/>
  <c r="A368" i="5"/>
  <c r="A368" i="4"/>
  <c r="A364" i="9"/>
  <c r="A365" i="6"/>
  <c r="O365" i="6"/>
  <c r="AO365" i="6" s="1"/>
  <c r="A364" i="4"/>
  <c r="O361" i="6"/>
  <c r="AO361" i="6" s="1"/>
  <c r="A360" i="9"/>
  <c r="A361" i="6"/>
  <c r="A360" i="5"/>
  <c r="A360" i="4"/>
  <c r="A356" i="9"/>
  <c r="O357" i="6"/>
  <c r="AO357" i="6" s="1"/>
  <c r="A357" i="6"/>
  <c r="A356" i="4"/>
  <c r="A352" i="9"/>
  <c r="A353" i="6"/>
  <c r="O353" i="6"/>
  <c r="AO353" i="6" s="1"/>
  <c r="A352" i="5"/>
  <c r="A352" i="4"/>
  <c r="A348" i="9"/>
  <c r="O349" i="6"/>
  <c r="AO349" i="6" s="1"/>
  <c r="A349" i="6"/>
  <c r="A348" i="4"/>
  <c r="A344" i="9"/>
  <c r="O345" i="6"/>
  <c r="AO345" i="6" s="1"/>
  <c r="A345" i="6"/>
  <c r="A344" i="5"/>
  <c r="A344" i="4"/>
  <c r="A340" i="9"/>
  <c r="O341" i="6"/>
  <c r="AO341" i="6" s="1"/>
  <c r="A341" i="6"/>
  <c r="A340" i="4"/>
  <c r="D340" i="2"/>
  <c r="A336" i="9"/>
  <c r="A337" i="6"/>
  <c r="O337" i="6"/>
  <c r="AO337" i="6" s="1"/>
  <c r="A336" i="5"/>
  <c r="A336" i="4"/>
  <c r="D336" i="2"/>
  <c r="O333" i="6"/>
  <c r="AO333" i="6" s="1"/>
  <c r="A332" i="9"/>
  <c r="A333" i="6"/>
  <c r="A332" i="4"/>
  <c r="D332" i="2"/>
  <c r="A328" i="9"/>
  <c r="O329" i="6"/>
  <c r="AO329" i="6" s="1"/>
  <c r="A329" i="6"/>
  <c r="A328" i="5"/>
  <c r="A328" i="4"/>
  <c r="D328" i="2"/>
  <c r="A324" i="9"/>
  <c r="O325" i="6"/>
  <c r="AO325" i="6" s="1"/>
  <c r="A325" i="6"/>
  <c r="A324" i="4"/>
  <c r="D324" i="2"/>
  <c r="A320" i="9"/>
  <c r="A321" i="6"/>
  <c r="O321" i="6"/>
  <c r="AO321" i="6" s="1"/>
  <c r="A320" i="5"/>
  <c r="A320" i="4"/>
  <c r="D320" i="2"/>
  <c r="O317" i="6"/>
  <c r="AO317" i="6" s="1"/>
  <c r="A316" i="9"/>
  <c r="A317" i="6"/>
  <c r="A316" i="4"/>
  <c r="D316" i="2"/>
  <c r="O313" i="6"/>
  <c r="AO313" i="6" s="1"/>
  <c r="A312" i="9"/>
  <c r="A313" i="6"/>
  <c r="A312" i="5"/>
  <c r="A312" i="4"/>
  <c r="D312" i="2"/>
  <c r="A308" i="9"/>
  <c r="O309" i="6"/>
  <c r="AO309" i="6" s="1"/>
  <c r="A309" i="6"/>
  <c r="A308" i="4"/>
  <c r="D308" i="2"/>
  <c r="A304" i="9"/>
  <c r="O305" i="6"/>
  <c r="AO305" i="6" s="1"/>
  <c r="A305" i="6"/>
  <c r="A304" i="5"/>
  <c r="A304" i="4"/>
  <c r="D304" i="2"/>
  <c r="A300" i="9"/>
  <c r="O301" i="6"/>
  <c r="AO301" i="6" s="1"/>
  <c r="A301" i="6"/>
  <c r="A300" i="4"/>
  <c r="D300" i="2"/>
  <c r="O297" i="6"/>
  <c r="AO297" i="6" s="1"/>
  <c r="A296" i="9"/>
  <c r="A297" i="6"/>
  <c r="A296" i="5"/>
  <c r="A296" i="4"/>
  <c r="D296" i="2"/>
  <c r="A292" i="9"/>
  <c r="O293" i="6"/>
  <c r="AO293" i="6" s="1"/>
  <c r="A293" i="6"/>
  <c r="A292" i="4"/>
  <c r="D292" i="2"/>
  <c r="A288" i="9"/>
  <c r="O289" i="6"/>
  <c r="AO289" i="6" s="1"/>
  <c r="A289" i="6"/>
  <c r="A288" i="5"/>
  <c r="A288" i="4"/>
  <c r="D288" i="2"/>
  <c r="O285" i="6"/>
  <c r="AO285" i="6" s="1"/>
  <c r="A285" i="6"/>
  <c r="A284" i="9"/>
  <c r="A284" i="4"/>
  <c r="D284" i="2"/>
  <c r="A280" i="9"/>
  <c r="O281" i="6"/>
  <c r="AO281" i="6" s="1"/>
  <c r="A281" i="6"/>
  <c r="A280" i="5"/>
  <c r="A280" i="4"/>
  <c r="D280" i="2"/>
  <c r="A276" i="9"/>
  <c r="O277" i="6"/>
  <c r="AO277" i="6" s="1"/>
  <c r="A277" i="6"/>
  <c r="A276" i="4"/>
  <c r="D276" i="2"/>
  <c r="A272" i="9"/>
  <c r="A273" i="6"/>
  <c r="O273" i="6"/>
  <c r="AO273" i="6" s="1"/>
  <c r="A272" i="5"/>
  <c r="A272" i="4"/>
  <c r="D272" i="2"/>
  <c r="O269" i="6"/>
  <c r="AO269" i="6" s="1"/>
  <c r="A268" i="9"/>
  <c r="A269" i="6"/>
  <c r="A268" i="4"/>
  <c r="D268" i="2"/>
  <c r="A264" i="9"/>
  <c r="O265" i="6"/>
  <c r="AO265" i="6" s="1"/>
  <c r="A265" i="6"/>
  <c r="A264" i="5"/>
  <c r="A264" i="4"/>
  <c r="D264" i="2"/>
  <c r="A260" i="9"/>
  <c r="A261" i="6"/>
  <c r="O261" i="6"/>
  <c r="AO261" i="6" s="1"/>
  <c r="A260" i="4"/>
  <c r="D260" i="2"/>
  <c r="O257" i="6"/>
  <c r="AO257" i="6" s="1"/>
  <c r="A256" i="9"/>
  <c r="A257" i="6"/>
  <c r="A256" i="5"/>
  <c r="A256" i="4"/>
  <c r="D256" i="2"/>
  <c r="O253" i="6"/>
  <c r="AO253" i="6" s="1"/>
  <c r="A252" i="9"/>
  <c r="A253" i="6"/>
  <c r="A252" i="4"/>
  <c r="D252" i="2"/>
  <c r="O249" i="6"/>
  <c r="AO249" i="6" s="1"/>
  <c r="A249" i="6"/>
  <c r="A248" i="9"/>
  <c r="A248" i="5"/>
  <c r="A248" i="4"/>
  <c r="D248" i="2"/>
  <c r="A244" i="9"/>
  <c r="O245" i="6"/>
  <c r="AO245" i="6" s="1"/>
  <c r="A245" i="6"/>
  <c r="A244" i="5"/>
  <c r="A244" i="4"/>
  <c r="D244" i="2"/>
  <c r="A240" i="9"/>
  <c r="O241" i="6"/>
  <c r="AO241" i="6" s="1"/>
  <c r="A241" i="6"/>
  <c r="A240" i="4"/>
  <c r="D240" i="2"/>
  <c r="A236" i="9"/>
  <c r="O237" i="6"/>
  <c r="AO237" i="6" s="1"/>
  <c r="A237" i="6"/>
  <c r="A236" i="5"/>
  <c r="A236" i="4"/>
  <c r="D236" i="2"/>
  <c r="O233" i="6"/>
  <c r="AO233" i="6" s="1"/>
  <c r="A233" i="6"/>
  <c r="A232" i="9"/>
  <c r="A232" i="5"/>
  <c r="A232" i="4"/>
  <c r="D232" i="2"/>
  <c r="A228" i="9"/>
  <c r="O229" i="6"/>
  <c r="AO229" i="6" s="1"/>
  <c r="A229" i="6"/>
  <c r="A228" i="5"/>
  <c r="A228" i="4"/>
  <c r="D228" i="2"/>
  <c r="A224" i="9"/>
  <c r="O225" i="6"/>
  <c r="AO225" i="6" s="1"/>
  <c r="A225" i="6"/>
  <c r="A224" i="5"/>
  <c r="A224" i="4"/>
  <c r="D224" i="2"/>
  <c r="O221" i="6"/>
  <c r="AO221" i="6" s="1"/>
  <c r="A220" i="9"/>
  <c r="A221" i="6"/>
  <c r="A220" i="4"/>
  <c r="D220" i="2"/>
  <c r="A216" i="9"/>
  <c r="O217" i="6"/>
  <c r="AO217" i="6" s="1"/>
  <c r="A217" i="6"/>
  <c r="A216" i="5"/>
  <c r="A216" i="4"/>
  <c r="D216" i="2"/>
  <c r="A212" i="9"/>
  <c r="O213" i="6"/>
  <c r="AO213" i="6" s="1"/>
  <c r="A213" i="6"/>
  <c r="A212" i="5"/>
  <c r="A212" i="4"/>
  <c r="D212" i="2"/>
  <c r="A208" i="9"/>
  <c r="A209" i="6"/>
  <c r="O209" i="6"/>
  <c r="AO209" i="6" s="1"/>
  <c r="A208" i="5"/>
  <c r="A208" i="4"/>
  <c r="D208" i="2"/>
  <c r="O205" i="6"/>
  <c r="AO205" i="6" s="1"/>
  <c r="A204" i="9"/>
  <c r="A205" i="6"/>
  <c r="A204" i="4"/>
  <c r="D204" i="2"/>
  <c r="A200" i="9"/>
  <c r="O201" i="6"/>
  <c r="AO201" i="6" s="1"/>
  <c r="A201" i="6"/>
  <c r="A200" i="5"/>
  <c r="A200" i="4"/>
  <c r="D200" i="2"/>
  <c r="A196" i="9"/>
  <c r="O197" i="6"/>
  <c r="AO197" i="6" s="1"/>
  <c r="A197" i="6"/>
  <c r="A196" i="5"/>
  <c r="A196" i="4"/>
  <c r="D196" i="2"/>
  <c r="A192" i="9"/>
  <c r="O193" i="6"/>
  <c r="AO193" i="6" s="1"/>
  <c r="A193" i="6"/>
  <c r="A192" i="5"/>
  <c r="A192" i="4"/>
  <c r="D192" i="2"/>
  <c r="O189" i="6"/>
  <c r="AO189" i="6" s="1"/>
  <c r="A188" i="9"/>
  <c r="A189" i="6"/>
  <c r="A188" i="5"/>
  <c r="A188" i="4"/>
  <c r="D188" i="2"/>
  <c r="O185" i="6"/>
  <c r="AO185" i="6" s="1"/>
  <c r="A185" i="6"/>
  <c r="A184" i="9"/>
  <c r="A184" i="4"/>
  <c r="D184" i="2"/>
  <c r="A180" i="9"/>
  <c r="O181" i="6"/>
  <c r="AO181" i="6" s="1"/>
  <c r="A181" i="6"/>
  <c r="A180" i="5"/>
  <c r="A180" i="4"/>
  <c r="D180" i="2"/>
  <c r="A176" i="9"/>
  <c r="O177" i="6"/>
  <c r="AO177" i="6" s="1"/>
  <c r="A177" i="6"/>
  <c r="A176" i="5"/>
  <c r="A176" i="4"/>
  <c r="D176" i="2"/>
  <c r="A172" i="9"/>
  <c r="O173" i="6"/>
  <c r="AO173" i="6" s="1"/>
  <c r="A173" i="6"/>
  <c r="A172" i="5"/>
  <c r="A172" i="4"/>
  <c r="D172" i="2"/>
  <c r="O169" i="6"/>
  <c r="AO169" i="6" s="1"/>
  <c r="A169" i="6"/>
  <c r="A168" i="9"/>
  <c r="A168" i="5"/>
  <c r="A168" i="4"/>
  <c r="D168" i="2"/>
  <c r="A164" i="9"/>
  <c r="O165" i="6"/>
  <c r="AO165" i="6" s="1"/>
  <c r="A165" i="6"/>
  <c r="A164" i="4"/>
  <c r="D164" i="2"/>
  <c r="A160" i="9"/>
  <c r="O161" i="6"/>
  <c r="AO161" i="6" s="1"/>
  <c r="A161" i="6"/>
  <c r="A160" i="4"/>
  <c r="D160" i="2"/>
  <c r="O157" i="6"/>
  <c r="AO157" i="6" s="1"/>
  <c r="A156" i="9"/>
  <c r="A157" i="6"/>
  <c r="A156" i="5"/>
  <c r="A156" i="4"/>
  <c r="D156" i="2"/>
  <c r="A152" i="9"/>
  <c r="O153" i="6"/>
  <c r="AO153" i="6" s="1"/>
  <c r="A153" i="6"/>
  <c r="A152" i="5"/>
  <c r="A152" i="4"/>
  <c r="D152" i="2"/>
  <c r="A148" i="9"/>
  <c r="O149" i="6"/>
  <c r="AO149" i="6" s="1"/>
  <c r="A149" i="6"/>
  <c r="A148" i="5"/>
  <c r="A148" i="4"/>
  <c r="D148" i="2"/>
  <c r="A144" i="9"/>
  <c r="O145" i="6"/>
  <c r="AO145" i="6" s="1"/>
  <c r="A145" i="6"/>
  <c r="A144" i="5"/>
  <c r="A144" i="4"/>
  <c r="D144" i="2"/>
  <c r="A140" i="9"/>
  <c r="O141" i="6"/>
  <c r="AO141" i="6" s="1"/>
  <c r="A141" i="6"/>
  <c r="A140" i="4"/>
  <c r="D140" i="2"/>
  <c r="O137" i="6"/>
  <c r="AO137" i="6" s="1"/>
  <c r="A136" i="9"/>
  <c r="A137" i="6"/>
  <c r="A136" i="5"/>
  <c r="A136" i="4"/>
  <c r="D136" i="2"/>
  <c r="A132" i="9"/>
  <c r="O133" i="6"/>
  <c r="AO133" i="6" s="1"/>
  <c r="A133" i="6"/>
  <c r="A132" i="5"/>
  <c r="A132" i="4"/>
  <c r="D132" i="2"/>
  <c r="A128" i="9"/>
  <c r="O129" i="6"/>
  <c r="AO129" i="6" s="1"/>
  <c r="A129" i="6"/>
  <c r="A128" i="5"/>
  <c r="A128" i="4"/>
  <c r="D128" i="2"/>
  <c r="A124" i="9"/>
  <c r="O125" i="6"/>
  <c r="AO125" i="6" s="1"/>
  <c r="A125" i="6"/>
  <c r="A124" i="5"/>
  <c r="A124" i="4"/>
  <c r="D124" i="2"/>
  <c r="O121" i="6"/>
  <c r="AO121" i="6" s="1"/>
  <c r="A121" i="6"/>
  <c r="A120" i="9"/>
  <c r="A120" i="4"/>
  <c r="D120" i="2"/>
  <c r="A116" i="9"/>
  <c r="O117" i="6"/>
  <c r="AO117" i="6" s="1"/>
  <c r="A117" i="6"/>
  <c r="A116" i="5"/>
  <c r="D116" i="2"/>
  <c r="A112" i="9"/>
  <c r="O113" i="6"/>
  <c r="AO113" i="6" s="1"/>
  <c r="A113" i="6"/>
  <c r="A112" i="5"/>
  <c r="A112" i="4"/>
  <c r="D112" i="2"/>
  <c r="A108" i="9"/>
  <c r="O109" i="6"/>
  <c r="AO109" i="6" s="1"/>
  <c r="A109" i="6"/>
  <c r="A108" i="5"/>
  <c r="D108" i="2"/>
  <c r="O105" i="6"/>
  <c r="AO105" i="6" s="1"/>
  <c r="A105" i="6"/>
  <c r="A104" i="9"/>
  <c r="A104" i="5"/>
  <c r="A104" i="4"/>
  <c r="D104" i="2"/>
  <c r="A100" i="9"/>
  <c r="A101" i="6"/>
  <c r="O101" i="6"/>
  <c r="AO101" i="6" s="1"/>
  <c r="D100" i="2"/>
  <c r="D384" i="2"/>
  <c r="D380" i="2"/>
  <c r="D376" i="2"/>
  <c r="D372" i="2"/>
  <c r="D368" i="2"/>
  <c r="D364" i="2"/>
  <c r="D360" i="2"/>
  <c r="D356" i="2"/>
  <c r="D352" i="2"/>
  <c r="D348" i="2"/>
  <c r="D344" i="2"/>
  <c r="D339" i="2"/>
  <c r="D333" i="2"/>
  <c r="D325" i="2"/>
  <c r="D317" i="2"/>
  <c r="D309" i="2"/>
  <c r="D301" i="2"/>
  <c r="D293" i="2"/>
  <c r="D285" i="2"/>
  <c r="D277" i="2"/>
  <c r="D269" i="2"/>
  <c r="D261" i="2"/>
  <c r="D253" i="2"/>
  <c r="D245" i="2"/>
  <c r="D237" i="2"/>
  <c r="D229" i="2"/>
  <c r="D221" i="2"/>
  <c r="D213" i="2"/>
  <c r="D205" i="2"/>
  <c r="D197" i="2"/>
  <c r="D189" i="2"/>
  <c r="D181" i="2"/>
  <c r="D173" i="2"/>
  <c r="D165" i="2"/>
  <c r="D157" i="2"/>
  <c r="D149" i="2"/>
  <c r="D141" i="2"/>
  <c r="D133" i="2"/>
  <c r="D125" i="2"/>
  <c r="D117" i="2"/>
  <c r="D109" i="2"/>
  <c r="D101" i="2"/>
  <c r="A381" i="4"/>
  <c r="A373" i="4"/>
  <c r="A365" i="4"/>
  <c r="A357" i="4"/>
  <c r="A349" i="4"/>
  <c r="A341" i="4"/>
  <c r="A333" i="4"/>
  <c r="A325" i="4"/>
  <c r="A317" i="4"/>
  <c r="A309" i="4"/>
  <c r="A301" i="4"/>
  <c r="A293" i="4"/>
  <c r="A285" i="4"/>
  <c r="A277" i="4"/>
  <c r="A269" i="4"/>
  <c r="A261" i="4"/>
  <c r="A253" i="4"/>
  <c r="A245" i="4"/>
  <c r="A237" i="4"/>
  <c r="A229" i="4"/>
  <c r="A221" i="4"/>
  <c r="A213" i="4"/>
  <c r="A205" i="4"/>
  <c r="A197" i="4"/>
  <c r="A189" i="4"/>
  <c r="A181" i="4"/>
  <c r="A173" i="4"/>
  <c r="A165" i="4"/>
  <c r="A157" i="4"/>
  <c r="A149" i="4"/>
  <c r="A141" i="4"/>
  <c r="A133" i="4"/>
  <c r="A125" i="4"/>
  <c r="A115" i="4"/>
  <c r="A371" i="5"/>
  <c r="A355" i="5"/>
  <c r="A339" i="5"/>
  <c r="A323" i="5"/>
  <c r="A307" i="5"/>
  <c r="A291" i="5"/>
  <c r="A275" i="5"/>
  <c r="A259" i="5"/>
  <c r="A240" i="5"/>
  <c r="A218" i="5"/>
  <c r="A181" i="5"/>
  <c r="A140" i="5"/>
  <c r="BQ28" i="6"/>
  <c r="V25" i="7"/>
  <c r="S392" i="6"/>
  <c r="T25" i="7" s="1"/>
  <c r="T392" i="6"/>
  <c r="R392" i="6"/>
  <c r="S25" i="7" s="1"/>
  <c r="E391" i="6"/>
  <c r="E25" i="7"/>
  <c r="BC28" i="6"/>
  <c r="D25" i="7"/>
  <c r="BB28" i="6"/>
  <c r="C25" i="7"/>
  <c r="BA28" i="6"/>
  <c r="R391" i="6"/>
  <c r="S391" i="6"/>
  <c r="D391" i="6"/>
  <c r="Q391" i="6"/>
  <c r="C391" i="6"/>
  <c r="B89" i="2"/>
  <c r="B97" i="2"/>
  <c r="B90" i="2"/>
  <c r="B86" i="2"/>
  <c r="B98" i="2"/>
  <c r="D85" i="2"/>
  <c r="B94" i="2"/>
  <c r="B91" i="2"/>
  <c r="B93" i="2"/>
  <c r="B87" i="2"/>
  <c r="B95" i="2"/>
  <c r="D96" i="2"/>
  <c r="D92" i="2"/>
  <c r="D88" i="2"/>
  <c r="D84" i="2"/>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3" i="2"/>
  <c r="DA101" i="6" l="1"/>
  <c r="BY101" i="6"/>
  <c r="BY113" i="6"/>
  <c r="DA113" i="6"/>
  <c r="DA125" i="6"/>
  <c r="BY125" i="6"/>
  <c r="DA133" i="6"/>
  <c r="BY133" i="6"/>
  <c r="DA161" i="6"/>
  <c r="BY161" i="6"/>
  <c r="BY169" i="6"/>
  <c r="DA169" i="6"/>
  <c r="BY189" i="6"/>
  <c r="DA189" i="6"/>
  <c r="DA197" i="6"/>
  <c r="BY197" i="6"/>
  <c r="DA225" i="6"/>
  <c r="BY225" i="6"/>
  <c r="BY249" i="6"/>
  <c r="DA249" i="6"/>
  <c r="DA253" i="6"/>
  <c r="BY253" i="6"/>
  <c r="DA261" i="6"/>
  <c r="BY261" i="6"/>
  <c r="DA305" i="6"/>
  <c r="BY305" i="6"/>
  <c r="BY317" i="6"/>
  <c r="DA317" i="6"/>
  <c r="BY353" i="6"/>
  <c r="DA353" i="6"/>
  <c r="BY361" i="6"/>
  <c r="DA361" i="6"/>
  <c r="BY106" i="6"/>
  <c r="DA106" i="6"/>
  <c r="BY114" i="6"/>
  <c r="DA114" i="6"/>
  <c r="BY182" i="6"/>
  <c r="DA182" i="6"/>
  <c r="DA186" i="6"/>
  <c r="BY186" i="6"/>
  <c r="DA194" i="6"/>
  <c r="BY194" i="6"/>
  <c r="DA198" i="6"/>
  <c r="BY198" i="6"/>
  <c r="BY206" i="6"/>
  <c r="DA206" i="6"/>
  <c r="DA214" i="6"/>
  <c r="BY214" i="6"/>
  <c r="DA386" i="6"/>
  <c r="BY386" i="6"/>
  <c r="DA115" i="6"/>
  <c r="BY115" i="6"/>
  <c r="BY219" i="6"/>
  <c r="DA219" i="6"/>
  <c r="DA223" i="6"/>
  <c r="BY223" i="6"/>
  <c r="BY227" i="6"/>
  <c r="DA227" i="6"/>
  <c r="BY387" i="6"/>
  <c r="DA387" i="6"/>
  <c r="DA116" i="6"/>
  <c r="BY116" i="6"/>
  <c r="DA132" i="6"/>
  <c r="BY132" i="6"/>
  <c r="DA148" i="6"/>
  <c r="BY148" i="6"/>
  <c r="DA156" i="6"/>
  <c r="BY156" i="6"/>
  <c r="DA164" i="6"/>
  <c r="BY164" i="6"/>
  <c r="DA172" i="6"/>
  <c r="BY172" i="6"/>
  <c r="DA180" i="6"/>
  <c r="BY180" i="6"/>
  <c r="DA188" i="6"/>
  <c r="BY188" i="6"/>
  <c r="DA196" i="6"/>
  <c r="BY196" i="6"/>
  <c r="DA204" i="6"/>
  <c r="BY204" i="6"/>
  <c r="DA212" i="6"/>
  <c r="BY212" i="6"/>
  <c r="DA220" i="6"/>
  <c r="BY220" i="6"/>
  <c r="DA228" i="6"/>
  <c r="BY228" i="6"/>
  <c r="DA236" i="6"/>
  <c r="BY236" i="6"/>
  <c r="DA244" i="6"/>
  <c r="BY244" i="6"/>
  <c r="DA252" i="6"/>
  <c r="BY252" i="6"/>
  <c r="DA284" i="6"/>
  <c r="BY284" i="6"/>
  <c r="DA296" i="6"/>
  <c r="BY296" i="6"/>
  <c r="DA308" i="6"/>
  <c r="BY308" i="6"/>
  <c r="DA328" i="6"/>
  <c r="BY328" i="6"/>
  <c r="DA344" i="6"/>
  <c r="BY344" i="6"/>
  <c r="DA348" i="6"/>
  <c r="BY348" i="6"/>
  <c r="DA376" i="6"/>
  <c r="BY376" i="6"/>
  <c r="DA380" i="6"/>
  <c r="BY380" i="6"/>
  <c r="DA117" i="6"/>
  <c r="BY117" i="6"/>
  <c r="DA145" i="6"/>
  <c r="BY145" i="6"/>
  <c r="BY153" i="6"/>
  <c r="DA153" i="6"/>
  <c r="DA165" i="6"/>
  <c r="BY165" i="6"/>
  <c r="DA173" i="6"/>
  <c r="BY173" i="6"/>
  <c r="DA181" i="6"/>
  <c r="BY181" i="6"/>
  <c r="BY217" i="6"/>
  <c r="DA217" i="6"/>
  <c r="BY233" i="6"/>
  <c r="DA233" i="6"/>
  <c r="DA245" i="6"/>
  <c r="BY245" i="6"/>
  <c r="DA265" i="6"/>
  <c r="BY265" i="6"/>
  <c r="DA273" i="6"/>
  <c r="BY273" i="6"/>
  <c r="DA277" i="6"/>
  <c r="BY277" i="6"/>
  <c r="BY285" i="6"/>
  <c r="DA285" i="6"/>
  <c r="BY297" i="6"/>
  <c r="DA297" i="6"/>
  <c r="DA309" i="6"/>
  <c r="BY309" i="6"/>
  <c r="DA329" i="6"/>
  <c r="BY329" i="6"/>
  <c r="DA337" i="6"/>
  <c r="BY337" i="6"/>
  <c r="DA341" i="6"/>
  <c r="BY341" i="6"/>
  <c r="DA365" i="6"/>
  <c r="BY365" i="6"/>
  <c r="DA369" i="6"/>
  <c r="BY369" i="6"/>
  <c r="DA373" i="6"/>
  <c r="BY373" i="6"/>
  <c r="BY385" i="6"/>
  <c r="DA385" i="6"/>
  <c r="BY110" i="6"/>
  <c r="DA110" i="6"/>
  <c r="DA146" i="6"/>
  <c r="BY146" i="6"/>
  <c r="DA154" i="6"/>
  <c r="BY154" i="6"/>
  <c r="DA158" i="6"/>
  <c r="BY158" i="6"/>
  <c r="DA162" i="6"/>
  <c r="BY162" i="6"/>
  <c r="DA170" i="6"/>
  <c r="BY170" i="6"/>
  <c r="BY174" i="6"/>
  <c r="DA174" i="6"/>
  <c r="BY178" i="6"/>
  <c r="DA178" i="6"/>
  <c r="BY190" i="6"/>
  <c r="DA190" i="6"/>
  <c r="DA202" i="6"/>
  <c r="BY202" i="6"/>
  <c r="DA242" i="6"/>
  <c r="BY242" i="6"/>
  <c r="BY246" i="6"/>
  <c r="DA246" i="6"/>
  <c r="DA250" i="6"/>
  <c r="BY250" i="6"/>
  <c r="DA258" i="6"/>
  <c r="BY258" i="6"/>
  <c r="DA262" i="6"/>
  <c r="BY262" i="6"/>
  <c r="DA266" i="6"/>
  <c r="BY266" i="6"/>
  <c r="BY274" i="6"/>
  <c r="DA274" i="6"/>
  <c r="DA282" i="6"/>
  <c r="BY282" i="6"/>
  <c r="DA286" i="6"/>
  <c r="BY286" i="6"/>
  <c r="BY302" i="6"/>
  <c r="DA302" i="6"/>
  <c r="DA322" i="6"/>
  <c r="BY322" i="6"/>
  <c r="BY338" i="6"/>
  <c r="DA338" i="6"/>
  <c r="DA350" i="6"/>
  <c r="BY350" i="6"/>
  <c r="BY366" i="6"/>
  <c r="DA366" i="6"/>
  <c r="DA103" i="6"/>
  <c r="BY103" i="6"/>
  <c r="BY119" i="6"/>
  <c r="DA119" i="6"/>
  <c r="DA123" i="6"/>
  <c r="BY123" i="6"/>
  <c r="DA127" i="6"/>
  <c r="BY127" i="6"/>
  <c r="DA131" i="6"/>
  <c r="BY131" i="6"/>
  <c r="BY135" i="6"/>
  <c r="DA135" i="6"/>
  <c r="DA139" i="6"/>
  <c r="BY139" i="6"/>
  <c r="DA143" i="6"/>
  <c r="BY143" i="6"/>
  <c r="BY147" i="6"/>
  <c r="DA147" i="6"/>
  <c r="DA151" i="6"/>
  <c r="BY151" i="6"/>
  <c r="DA155" i="6"/>
  <c r="BY155" i="6"/>
  <c r="DA159" i="6"/>
  <c r="BY159" i="6"/>
  <c r="BY163" i="6"/>
  <c r="DA163" i="6"/>
  <c r="DA167" i="6"/>
  <c r="BY167" i="6"/>
  <c r="DA171" i="6"/>
  <c r="BY171" i="6"/>
  <c r="DA175" i="6"/>
  <c r="BY175" i="6"/>
  <c r="DA179" i="6"/>
  <c r="BY179" i="6"/>
  <c r="BY183" i="6"/>
  <c r="DA183" i="6"/>
  <c r="DA191" i="6"/>
  <c r="BY191" i="6"/>
  <c r="BY195" i="6"/>
  <c r="DA195" i="6"/>
  <c r="DA199" i="6"/>
  <c r="BY199" i="6"/>
  <c r="DA203" i="6"/>
  <c r="BY203" i="6"/>
  <c r="DA207" i="6"/>
  <c r="BY207" i="6"/>
  <c r="BY211" i="6"/>
  <c r="DA211" i="6"/>
  <c r="DA215" i="6"/>
  <c r="BY215" i="6"/>
  <c r="DA104" i="6"/>
  <c r="BY104" i="6"/>
  <c r="DA124" i="6"/>
  <c r="BY124" i="6"/>
  <c r="DA140" i="6"/>
  <c r="BY140" i="6"/>
  <c r="DA160" i="6"/>
  <c r="BY160" i="6"/>
  <c r="DA176" i="6"/>
  <c r="BY176" i="6"/>
  <c r="DA192" i="6"/>
  <c r="BY192" i="6"/>
  <c r="DA208" i="6"/>
  <c r="BY208" i="6"/>
  <c r="DA224" i="6"/>
  <c r="BY224" i="6"/>
  <c r="DA240" i="6"/>
  <c r="BY240" i="6"/>
  <c r="DA256" i="6"/>
  <c r="BY256" i="6"/>
  <c r="DA264" i="6"/>
  <c r="BY264" i="6"/>
  <c r="DA276" i="6"/>
  <c r="BY276" i="6"/>
  <c r="DA288" i="6"/>
  <c r="BY288" i="6"/>
  <c r="DA300" i="6"/>
  <c r="BY300" i="6"/>
  <c r="DA320" i="6"/>
  <c r="BY320" i="6"/>
  <c r="DA332" i="6"/>
  <c r="BY332" i="6"/>
  <c r="DA352" i="6"/>
  <c r="BY352" i="6"/>
  <c r="DA356" i="6"/>
  <c r="BY356" i="6"/>
  <c r="BY105" i="6"/>
  <c r="DA105" i="6"/>
  <c r="DA109" i="6"/>
  <c r="BY109" i="6"/>
  <c r="BY129" i="6"/>
  <c r="DA129" i="6"/>
  <c r="DA137" i="6"/>
  <c r="BY137" i="6"/>
  <c r="BY193" i="6"/>
  <c r="DA193" i="6"/>
  <c r="DA201" i="6"/>
  <c r="BY201" i="6"/>
  <c r="DA209" i="6"/>
  <c r="BY209" i="6"/>
  <c r="BY221" i="6"/>
  <c r="DA221" i="6"/>
  <c r="DA229" i="6"/>
  <c r="BY229" i="6"/>
  <c r="DA237" i="6"/>
  <c r="BY237" i="6"/>
  <c r="BY257" i="6"/>
  <c r="DA257" i="6"/>
  <c r="DA269" i="6"/>
  <c r="BY269" i="6"/>
  <c r="BY289" i="6"/>
  <c r="DA289" i="6"/>
  <c r="DA301" i="6"/>
  <c r="BY301" i="6"/>
  <c r="DA333" i="6"/>
  <c r="BY333" i="6"/>
  <c r="BY345" i="6"/>
  <c r="DA345" i="6"/>
  <c r="DA349" i="6"/>
  <c r="BY349" i="6"/>
  <c r="BY377" i="6"/>
  <c r="DA377" i="6"/>
  <c r="DA381" i="6"/>
  <c r="BY381" i="6"/>
  <c r="DA118" i="6"/>
  <c r="BY118" i="6"/>
  <c r="DA130" i="6"/>
  <c r="BY130" i="6"/>
  <c r="BY134" i="6"/>
  <c r="DA134" i="6"/>
  <c r="BY138" i="6"/>
  <c r="DA138" i="6"/>
  <c r="DA142" i="6"/>
  <c r="BY142" i="6"/>
  <c r="BY150" i="6"/>
  <c r="DA150" i="6"/>
  <c r="DA166" i="6"/>
  <c r="BY166" i="6"/>
  <c r="DA234" i="6"/>
  <c r="BY234" i="6"/>
  <c r="BY238" i="6"/>
  <c r="DA238" i="6"/>
  <c r="BY254" i="6"/>
  <c r="DA254" i="6"/>
  <c r="BY270" i="6"/>
  <c r="DA270" i="6"/>
  <c r="DA278" i="6"/>
  <c r="BY278" i="6"/>
  <c r="DA290" i="6"/>
  <c r="BY290" i="6"/>
  <c r="DA294" i="6"/>
  <c r="BY294" i="6"/>
  <c r="DA298" i="6"/>
  <c r="BY298" i="6"/>
  <c r="DA306" i="6"/>
  <c r="BY306" i="6"/>
  <c r="DA310" i="6"/>
  <c r="BY310" i="6"/>
  <c r="DA314" i="6"/>
  <c r="BY314" i="6"/>
  <c r="BY318" i="6"/>
  <c r="DA318" i="6"/>
  <c r="DA330" i="6"/>
  <c r="BY330" i="6"/>
  <c r="BY334" i="6"/>
  <c r="DA334" i="6"/>
  <c r="DA346" i="6"/>
  <c r="BY346" i="6"/>
  <c r="DA358" i="6"/>
  <c r="BY358" i="6"/>
  <c r="DA362" i="6"/>
  <c r="BY362" i="6"/>
  <c r="BY374" i="6"/>
  <c r="DA374" i="6"/>
  <c r="DA378" i="6"/>
  <c r="BY378" i="6"/>
  <c r="BY107" i="6"/>
  <c r="DA107" i="6"/>
  <c r="DA187" i="6"/>
  <c r="BY187" i="6"/>
  <c r="DA255" i="6"/>
  <c r="BY255" i="6"/>
  <c r="BY259" i="6"/>
  <c r="DA259" i="6"/>
  <c r="BY263" i="6"/>
  <c r="DA263" i="6"/>
  <c r="DA267" i="6"/>
  <c r="BY267" i="6"/>
  <c r="BY275" i="6"/>
  <c r="DA275" i="6"/>
  <c r="DA279" i="6"/>
  <c r="BY279" i="6"/>
  <c r="BY283" i="6"/>
  <c r="DA283" i="6"/>
  <c r="BY291" i="6"/>
  <c r="DA291" i="6"/>
  <c r="DA295" i="6"/>
  <c r="BY295" i="6"/>
  <c r="DA303" i="6"/>
  <c r="BY303" i="6"/>
  <c r="DA307" i="6"/>
  <c r="BY307" i="6"/>
  <c r="BY311" i="6"/>
  <c r="DA311" i="6"/>
  <c r="BY323" i="6"/>
  <c r="DA323" i="6"/>
  <c r="DA327" i="6"/>
  <c r="BY327" i="6"/>
  <c r="DA335" i="6"/>
  <c r="BY335" i="6"/>
  <c r="BY339" i="6"/>
  <c r="DA339" i="6"/>
  <c r="DA343" i="6"/>
  <c r="BY343" i="6"/>
  <c r="BY355" i="6"/>
  <c r="DA355" i="6"/>
  <c r="DA367" i="6"/>
  <c r="BY367" i="6"/>
  <c r="DA371" i="6"/>
  <c r="BY371" i="6"/>
  <c r="DA100" i="6"/>
  <c r="BY100" i="6"/>
  <c r="DA108" i="6"/>
  <c r="BY108" i="6"/>
  <c r="DA128" i="6"/>
  <c r="BY128" i="6"/>
  <c r="DA144" i="6"/>
  <c r="BY144" i="6"/>
  <c r="DA152" i="6"/>
  <c r="BY152" i="6"/>
  <c r="DA168" i="6"/>
  <c r="BY168" i="6"/>
  <c r="DA184" i="6"/>
  <c r="BY184" i="6"/>
  <c r="DA200" i="6"/>
  <c r="BY200" i="6"/>
  <c r="DA216" i="6"/>
  <c r="BY216" i="6"/>
  <c r="DA232" i="6"/>
  <c r="BY232" i="6"/>
  <c r="DA248" i="6"/>
  <c r="BY248" i="6"/>
  <c r="DA268" i="6"/>
  <c r="BY268" i="6"/>
  <c r="DA312" i="6"/>
  <c r="BY312" i="6"/>
  <c r="DA324" i="6"/>
  <c r="BY324" i="6"/>
  <c r="DA360" i="6"/>
  <c r="BY360" i="6"/>
  <c r="DA384" i="6"/>
  <c r="BY384" i="6"/>
  <c r="BY121" i="6"/>
  <c r="DA121" i="6"/>
  <c r="BY141" i="6"/>
  <c r="DA141" i="6"/>
  <c r="DA149" i="6"/>
  <c r="BY149" i="6"/>
  <c r="BY157" i="6"/>
  <c r="DA157" i="6"/>
  <c r="DA177" i="6"/>
  <c r="BY177" i="6"/>
  <c r="BY185" i="6"/>
  <c r="DA185" i="6"/>
  <c r="DA205" i="6"/>
  <c r="BY205" i="6"/>
  <c r="DA213" i="6"/>
  <c r="BY213" i="6"/>
  <c r="BY241" i="6"/>
  <c r="DA241" i="6"/>
  <c r="BY281" i="6"/>
  <c r="DA281" i="6"/>
  <c r="DA293" i="6"/>
  <c r="BY293" i="6"/>
  <c r="BY313" i="6"/>
  <c r="DA313" i="6"/>
  <c r="BY321" i="6"/>
  <c r="DA321" i="6"/>
  <c r="DA325" i="6"/>
  <c r="BY325" i="6"/>
  <c r="DA357" i="6"/>
  <c r="BY357" i="6"/>
  <c r="DA102" i="6"/>
  <c r="BY102" i="6"/>
  <c r="DA122" i="6"/>
  <c r="BY122" i="6"/>
  <c r="BY126" i="6"/>
  <c r="DA126" i="6"/>
  <c r="DA210" i="6"/>
  <c r="BY210" i="6"/>
  <c r="DA218" i="6"/>
  <c r="BY218" i="6"/>
  <c r="DA222" i="6"/>
  <c r="BY222" i="6"/>
  <c r="DA226" i="6"/>
  <c r="BY226" i="6"/>
  <c r="DA230" i="6"/>
  <c r="BY230" i="6"/>
  <c r="BY326" i="6"/>
  <c r="DA326" i="6"/>
  <c r="DA342" i="6"/>
  <c r="BY342" i="6"/>
  <c r="DA354" i="6"/>
  <c r="BY354" i="6"/>
  <c r="BY370" i="6"/>
  <c r="DA370" i="6"/>
  <c r="BY382" i="6"/>
  <c r="DA382" i="6"/>
  <c r="DA111" i="6"/>
  <c r="BY111" i="6"/>
  <c r="DA231" i="6"/>
  <c r="BY231" i="6"/>
  <c r="DA235" i="6"/>
  <c r="BY235" i="6"/>
  <c r="DA239" i="6"/>
  <c r="BY239" i="6"/>
  <c r="DA243" i="6"/>
  <c r="BY243" i="6"/>
  <c r="DA247" i="6"/>
  <c r="BY247" i="6"/>
  <c r="DA251" i="6"/>
  <c r="BY251" i="6"/>
  <c r="DA271" i="6"/>
  <c r="BY271" i="6"/>
  <c r="DA287" i="6"/>
  <c r="BY287" i="6"/>
  <c r="DA299" i="6"/>
  <c r="BY299" i="6"/>
  <c r="DA315" i="6"/>
  <c r="BY315" i="6"/>
  <c r="DA319" i="6"/>
  <c r="BY319" i="6"/>
  <c r="DA331" i="6"/>
  <c r="BY331" i="6"/>
  <c r="BY347" i="6"/>
  <c r="DA347" i="6"/>
  <c r="DA351" i="6"/>
  <c r="BY351" i="6"/>
  <c r="DA359" i="6"/>
  <c r="BY359" i="6"/>
  <c r="DA363" i="6"/>
  <c r="BY363" i="6"/>
  <c r="DA375" i="6"/>
  <c r="BY375" i="6"/>
  <c r="DA379" i="6"/>
  <c r="BY379" i="6"/>
  <c r="DA383" i="6"/>
  <c r="BY383" i="6"/>
  <c r="DA112" i="6"/>
  <c r="BY112" i="6"/>
  <c r="DA120" i="6"/>
  <c r="BY120" i="6"/>
  <c r="DA136" i="6"/>
  <c r="BY136" i="6"/>
  <c r="DA260" i="6"/>
  <c r="BY260" i="6"/>
  <c r="DA272" i="6"/>
  <c r="BY272" i="6"/>
  <c r="DA280" i="6"/>
  <c r="BY280" i="6"/>
  <c r="DA292" i="6"/>
  <c r="BY292" i="6"/>
  <c r="DA304" i="6"/>
  <c r="BY304" i="6"/>
  <c r="DA316" i="6"/>
  <c r="BY316" i="6"/>
  <c r="DA336" i="6"/>
  <c r="BY336" i="6"/>
  <c r="DA340" i="6"/>
  <c r="BY340" i="6"/>
  <c r="DA364" i="6"/>
  <c r="BY364" i="6"/>
  <c r="DA368" i="6"/>
  <c r="BY368" i="6"/>
  <c r="DA372" i="6"/>
  <c r="BY372" i="6"/>
  <c r="BN28" i="6"/>
  <c r="BO28" i="6"/>
  <c r="U25" i="7"/>
  <c r="BP28" i="6"/>
  <c r="B3" i="2"/>
  <c r="D3" i="2"/>
  <c r="B83" i="2"/>
  <c r="D83" i="2"/>
  <c r="D71" i="2"/>
  <c r="B71" i="2"/>
  <c r="D59" i="2"/>
  <c r="B59" i="2"/>
  <c r="D55" i="2"/>
  <c r="B55" i="2"/>
  <c r="D43" i="2"/>
  <c r="B43" i="2"/>
  <c r="D39" i="2"/>
  <c r="B39" i="2"/>
  <c r="D31" i="2"/>
  <c r="B31" i="2"/>
  <c r="D27" i="2"/>
  <c r="B27" i="2"/>
  <c r="D19" i="2"/>
  <c r="B19" i="2"/>
  <c r="D11" i="2"/>
  <c r="B11" i="2"/>
  <c r="D7" i="2"/>
  <c r="B7" i="2"/>
  <c r="D82" i="2"/>
  <c r="B82" i="2"/>
  <c r="D70" i="2"/>
  <c r="B70" i="2"/>
  <c r="D62" i="2"/>
  <c r="B62" i="2"/>
  <c r="D54" i="2"/>
  <c r="B54" i="2"/>
  <c r="D46" i="2"/>
  <c r="B46" i="2"/>
  <c r="D79" i="2"/>
  <c r="B79" i="2"/>
  <c r="B67" i="2"/>
  <c r="D67" i="2"/>
  <c r="D51" i="2"/>
  <c r="B51" i="2"/>
  <c r="D74" i="2"/>
  <c r="B74" i="2"/>
  <c r="D58" i="2"/>
  <c r="B58" i="2"/>
  <c r="D42" i="2"/>
  <c r="B42" i="2"/>
  <c r="D34" i="2"/>
  <c r="B34" i="2"/>
  <c r="D30" i="2"/>
  <c r="B30" i="2"/>
  <c r="D26" i="2"/>
  <c r="B26" i="2"/>
  <c r="D22" i="2"/>
  <c r="B22" i="2"/>
  <c r="D18" i="2"/>
  <c r="B18" i="2"/>
  <c r="D14" i="2"/>
  <c r="B14" i="2"/>
  <c r="D10" i="2"/>
  <c r="B10" i="2"/>
  <c r="D6" i="2"/>
  <c r="B6" i="2"/>
  <c r="D81" i="2"/>
  <c r="B81" i="2"/>
  <c r="D77" i="2"/>
  <c r="B77" i="2"/>
  <c r="D73" i="2"/>
  <c r="B73" i="2"/>
  <c r="D69" i="2"/>
  <c r="B69" i="2"/>
  <c r="D65" i="2"/>
  <c r="B65" i="2"/>
  <c r="D61" i="2"/>
  <c r="B61" i="2"/>
  <c r="D57" i="2"/>
  <c r="B57" i="2"/>
  <c r="D53" i="2"/>
  <c r="B53" i="2"/>
  <c r="D49" i="2"/>
  <c r="B49" i="2"/>
  <c r="D45" i="2"/>
  <c r="B45" i="2"/>
  <c r="D41" i="2"/>
  <c r="B41" i="2"/>
  <c r="D37" i="2"/>
  <c r="B37" i="2"/>
  <c r="D33" i="2"/>
  <c r="B33" i="2"/>
  <c r="D29" i="2"/>
  <c r="B29" i="2"/>
  <c r="D25" i="2"/>
  <c r="B25" i="2"/>
  <c r="D21" i="2"/>
  <c r="B21" i="2"/>
  <c r="D17" i="2"/>
  <c r="B17" i="2"/>
  <c r="D13" i="2"/>
  <c r="B13" i="2"/>
  <c r="D9" i="2"/>
  <c r="B9" i="2"/>
  <c r="D5" i="2"/>
  <c r="B5" i="2"/>
  <c r="D75" i="2"/>
  <c r="B75" i="2"/>
  <c r="D63" i="2"/>
  <c r="B63" i="2"/>
  <c r="D47" i="2"/>
  <c r="B47" i="2"/>
  <c r="D35" i="2"/>
  <c r="B35" i="2"/>
  <c r="D23" i="2"/>
  <c r="B23" i="2"/>
  <c r="D15" i="2"/>
  <c r="B15" i="2"/>
  <c r="D78" i="2"/>
  <c r="B78" i="2"/>
  <c r="D66" i="2"/>
  <c r="B66" i="2"/>
  <c r="D50" i="2"/>
  <c r="B50" i="2"/>
  <c r="D38" i="2"/>
  <c r="B38" i="2"/>
  <c r="D80" i="2"/>
  <c r="B80" i="2"/>
  <c r="B76" i="2"/>
  <c r="D76" i="2"/>
  <c r="D72" i="2"/>
  <c r="B72" i="2"/>
  <c r="B68" i="2"/>
  <c r="D68" i="2"/>
  <c r="D64" i="2"/>
  <c r="B64" i="2"/>
  <c r="B60" i="2"/>
  <c r="D60" i="2"/>
  <c r="D56" i="2"/>
  <c r="B56" i="2"/>
  <c r="D52" i="2"/>
  <c r="B52" i="2"/>
  <c r="D48" i="2"/>
  <c r="B48" i="2"/>
  <c r="D44" i="2"/>
  <c r="B44" i="2"/>
  <c r="D40" i="2"/>
  <c r="B40" i="2"/>
  <c r="D36" i="2"/>
  <c r="B36" i="2"/>
  <c r="D32" i="2"/>
  <c r="B32" i="2"/>
  <c r="D28" i="2"/>
  <c r="B28" i="2"/>
  <c r="D24" i="2"/>
  <c r="B24" i="2"/>
  <c r="D20" i="2"/>
  <c r="B20" i="2"/>
  <c r="D16" i="2"/>
  <c r="B16" i="2"/>
  <c r="D12" i="2"/>
  <c r="B12" i="2"/>
  <c r="D8" i="2"/>
  <c r="B8" i="2"/>
  <c r="D4" i="2"/>
  <c r="B4" i="2"/>
  <c r="IT8" i="11" l="1"/>
  <c r="IT9" i="11"/>
  <c r="IT10" i="11"/>
  <c r="IT11" i="11"/>
  <c r="IT12" i="11"/>
  <c r="IT13" i="11"/>
  <c r="IT14" i="11"/>
  <c r="IT15" i="11"/>
  <c r="IT16" i="11"/>
  <c r="IT17" i="11"/>
  <c r="IT18" i="11"/>
  <c r="IT19" i="11"/>
  <c r="IT20" i="11"/>
  <c r="IT21" i="11"/>
  <c r="IT22" i="11"/>
  <c r="IT23" i="11"/>
  <c r="IT24" i="11"/>
  <c r="IT25" i="11"/>
  <c r="IT26" i="11"/>
  <c r="IT27" i="11"/>
  <c r="IT28" i="11"/>
  <c r="IT29" i="11"/>
  <c r="IT30" i="11"/>
  <c r="IT31" i="11"/>
  <c r="IT32" i="11"/>
  <c r="IT33" i="11"/>
  <c r="IT34" i="11"/>
  <c r="IT35" i="11"/>
  <c r="IT36" i="11"/>
  <c r="IT37" i="11"/>
  <c r="IT38" i="11"/>
  <c r="IT39" i="11"/>
  <c r="IT40" i="11"/>
  <c r="IT41" i="11"/>
  <c r="IT42" i="11"/>
  <c r="IT43" i="11"/>
  <c r="IT44" i="11"/>
  <c r="IT45" i="11"/>
  <c r="IT46" i="11"/>
  <c r="IT47" i="11"/>
  <c r="IT48" i="11"/>
  <c r="IT49" i="11"/>
  <c r="IT50" i="11"/>
  <c r="IT51" i="11"/>
  <c r="IT52" i="11"/>
  <c r="IT53" i="11"/>
  <c r="IT54" i="11"/>
  <c r="IT55" i="11"/>
  <c r="IT56" i="11"/>
  <c r="IT57" i="11"/>
  <c r="IT58" i="11"/>
  <c r="IT59" i="11"/>
  <c r="IT60" i="11"/>
  <c r="IT61" i="11"/>
  <c r="IT62" i="11"/>
  <c r="IT63" i="11"/>
  <c r="IT64" i="11"/>
  <c r="IT65" i="11"/>
  <c r="IT66" i="11"/>
  <c r="IT67" i="11"/>
  <c r="IT68" i="11"/>
  <c r="IT69" i="11"/>
  <c r="IT70" i="11"/>
  <c r="IT71" i="11"/>
  <c r="IT72" i="11"/>
  <c r="IT73" i="11"/>
  <c r="IT74" i="11"/>
  <c r="IT75" i="11"/>
  <c r="IT76" i="11"/>
  <c r="IT77" i="11"/>
  <c r="IT78" i="11"/>
  <c r="IT79" i="11"/>
  <c r="IT80" i="11"/>
  <c r="IT81" i="11"/>
  <c r="IT82" i="11"/>
  <c r="IT83" i="11"/>
  <c r="IT84" i="11"/>
  <c r="IT85" i="11"/>
  <c r="IT86" i="11"/>
  <c r="IT87" i="11"/>
  <c r="IT88" i="11"/>
  <c r="IT89" i="11"/>
  <c r="IT90" i="11"/>
  <c r="IT7" i="11"/>
  <c r="IS8" i="11"/>
  <c r="IS9" i="11"/>
  <c r="IS10" i="11"/>
  <c r="IS11" i="11"/>
  <c r="IS12" i="11"/>
  <c r="IS13" i="11"/>
  <c r="IS14" i="11"/>
  <c r="IS15" i="11"/>
  <c r="IS16" i="11"/>
  <c r="IS17" i="11"/>
  <c r="IS18" i="11"/>
  <c r="IS19" i="11"/>
  <c r="IS20" i="11"/>
  <c r="IS21" i="11"/>
  <c r="IS22" i="11"/>
  <c r="IS23" i="11"/>
  <c r="IS24" i="11"/>
  <c r="IS25" i="11"/>
  <c r="IS26" i="11"/>
  <c r="IS27" i="11"/>
  <c r="IS28" i="11"/>
  <c r="IS29" i="11"/>
  <c r="IS30" i="11"/>
  <c r="IS31" i="11"/>
  <c r="IS32" i="11"/>
  <c r="IS33" i="11"/>
  <c r="IS34" i="11"/>
  <c r="IS35" i="11"/>
  <c r="IS36" i="11"/>
  <c r="IS37" i="11"/>
  <c r="IS38" i="11"/>
  <c r="IS39" i="11"/>
  <c r="IS40" i="11"/>
  <c r="IS41" i="11"/>
  <c r="IS42" i="11"/>
  <c r="IS43" i="11"/>
  <c r="IS44" i="11"/>
  <c r="IS45" i="11"/>
  <c r="IS46" i="11"/>
  <c r="IS47" i="11"/>
  <c r="IS48" i="11"/>
  <c r="IS49" i="11"/>
  <c r="IS50" i="11"/>
  <c r="IS51" i="11"/>
  <c r="IS52" i="11"/>
  <c r="IS53" i="11"/>
  <c r="IS54" i="11"/>
  <c r="IS55" i="11"/>
  <c r="IS56" i="11"/>
  <c r="IS57" i="11"/>
  <c r="IS58" i="11"/>
  <c r="IS59" i="11"/>
  <c r="IS60" i="11"/>
  <c r="IS61" i="11"/>
  <c r="IS62" i="11"/>
  <c r="IS63" i="11"/>
  <c r="IS64" i="11"/>
  <c r="IS65" i="11"/>
  <c r="IS66" i="11"/>
  <c r="IS67" i="11"/>
  <c r="IS68" i="11"/>
  <c r="IS69" i="11"/>
  <c r="IS70" i="11"/>
  <c r="IS71" i="11"/>
  <c r="IS72" i="11"/>
  <c r="IS73" i="11"/>
  <c r="IS74" i="11"/>
  <c r="IS75" i="11"/>
  <c r="IS76" i="11"/>
  <c r="IS77" i="11"/>
  <c r="IS78" i="11"/>
  <c r="IS79" i="11"/>
  <c r="IS80" i="11"/>
  <c r="IS81" i="11"/>
  <c r="IS82" i="11"/>
  <c r="IS83" i="11"/>
  <c r="IS84" i="11"/>
  <c r="IS85" i="11"/>
  <c r="IS86" i="11"/>
  <c r="IS87" i="11"/>
  <c r="IS88" i="11"/>
  <c r="IS89" i="11"/>
  <c r="IS90" i="11"/>
  <c r="IS7" i="11"/>
  <c r="L8" i="11"/>
  <c r="L9" i="11"/>
  <c r="L10" i="11"/>
  <c r="L11" i="11"/>
  <c r="L12" i="11"/>
  <c r="L13" i="11"/>
  <c r="L14" i="11"/>
  <c r="L15" i="11"/>
  <c r="L16" i="11"/>
  <c r="L17" i="11"/>
  <c r="L18" i="11"/>
  <c r="L19" i="11"/>
  <c r="L20" i="11"/>
  <c r="L21" i="11"/>
  <c r="L22" i="11"/>
  <c r="L23" i="11"/>
  <c r="L24" i="11"/>
  <c r="L25" i="11"/>
  <c r="L26" i="11"/>
  <c r="L27" i="11"/>
  <c r="L28" i="11"/>
  <c r="L29" i="11"/>
  <c r="L30" i="11"/>
  <c r="L31" i="11"/>
  <c r="L32" i="11"/>
  <c r="L33" i="11"/>
  <c r="L34" i="11"/>
  <c r="L35" i="11"/>
  <c r="L36" i="11"/>
  <c r="L37" i="11"/>
  <c r="L38" i="11"/>
  <c r="L39" i="11"/>
  <c r="L40" i="11"/>
  <c r="L41" i="11"/>
  <c r="L42" i="11"/>
  <c r="L43" i="11"/>
  <c r="L44" i="11"/>
  <c r="L45" i="11"/>
  <c r="L46" i="11"/>
  <c r="L47" i="11"/>
  <c r="L48" i="11"/>
  <c r="L49" i="11"/>
  <c r="L50" i="11"/>
  <c r="L51" i="11"/>
  <c r="L52" i="11"/>
  <c r="L53" i="11"/>
  <c r="L54" i="11"/>
  <c r="L55" i="11"/>
  <c r="L56" i="11"/>
  <c r="L57" i="11"/>
  <c r="L58" i="11"/>
  <c r="L59" i="11"/>
  <c r="L60" i="11"/>
  <c r="L61" i="11"/>
  <c r="L62" i="11"/>
  <c r="L63" i="11"/>
  <c r="L64" i="11"/>
  <c r="L65" i="11"/>
  <c r="L66" i="11"/>
  <c r="L67" i="11"/>
  <c r="L68" i="11"/>
  <c r="L69" i="11"/>
  <c r="L70" i="11"/>
  <c r="L71" i="11"/>
  <c r="L72" i="11"/>
  <c r="L73" i="11"/>
  <c r="L74" i="11"/>
  <c r="L75" i="11"/>
  <c r="L76" i="11"/>
  <c r="L77" i="11"/>
  <c r="L78" i="11"/>
  <c r="L79" i="11"/>
  <c r="L80" i="11"/>
  <c r="L81" i="11"/>
  <c r="L82" i="11"/>
  <c r="L83" i="11"/>
  <c r="L84" i="11"/>
  <c r="L85" i="11"/>
  <c r="L86" i="11"/>
  <c r="L87" i="11"/>
  <c r="L88" i="11"/>
  <c r="L89" i="11"/>
  <c r="L90" i="11"/>
  <c r="L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2" i="11"/>
  <c r="K53" i="11"/>
  <c r="K54" i="11"/>
  <c r="K55" i="11"/>
  <c r="K56" i="11"/>
  <c r="K57" i="11"/>
  <c r="K58" i="11"/>
  <c r="K59" i="11"/>
  <c r="K60" i="11"/>
  <c r="K61" i="11"/>
  <c r="K62" i="11"/>
  <c r="K63" i="11"/>
  <c r="K64" i="11"/>
  <c r="K65" i="11"/>
  <c r="K66" i="11"/>
  <c r="K67" i="11"/>
  <c r="K68" i="11"/>
  <c r="K69" i="11"/>
  <c r="K70" i="11"/>
  <c r="K71" i="11"/>
  <c r="K72" i="11"/>
  <c r="K73" i="11"/>
  <c r="K74" i="11"/>
  <c r="K75" i="11"/>
  <c r="K76" i="11"/>
  <c r="K77" i="11"/>
  <c r="K78" i="11"/>
  <c r="K79" i="11"/>
  <c r="K80" i="11"/>
  <c r="K81" i="11"/>
  <c r="K82" i="11"/>
  <c r="K83" i="11"/>
  <c r="K84" i="11"/>
  <c r="K85" i="11"/>
  <c r="K86" i="11"/>
  <c r="K87" i="11"/>
  <c r="K88" i="11"/>
  <c r="K89" i="11"/>
  <c r="K90" i="11"/>
  <c r="K7" i="11"/>
  <c r="C9" i="11"/>
  <c r="C10" i="11" s="1"/>
  <c r="C12" i="11"/>
  <c r="D12" i="11" s="1"/>
  <c r="C13" i="11"/>
  <c r="D13" i="11" s="1"/>
  <c r="IT8" i="10"/>
  <c r="IT9" i="10"/>
  <c r="IT10" i="10"/>
  <c r="IT11" i="10"/>
  <c r="IT12" i="10"/>
  <c r="IT13" i="10"/>
  <c r="IT14" i="10"/>
  <c r="IT15" i="10"/>
  <c r="IT16" i="10"/>
  <c r="IT17" i="10"/>
  <c r="IT18" i="10"/>
  <c r="IT19" i="10"/>
  <c r="IT20" i="10"/>
  <c r="IT21" i="10"/>
  <c r="IT22" i="10"/>
  <c r="IT23" i="10"/>
  <c r="IT24" i="10"/>
  <c r="IT25" i="10"/>
  <c r="IT26" i="10"/>
  <c r="IT27" i="10"/>
  <c r="IT28" i="10"/>
  <c r="IT29" i="10"/>
  <c r="IT30" i="10"/>
  <c r="IT31" i="10"/>
  <c r="IT32" i="10"/>
  <c r="IT33" i="10"/>
  <c r="IT34" i="10"/>
  <c r="IT35" i="10"/>
  <c r="IT36" i="10"/>
  <c r="IT37" i="10"/>
  <c r="IT38" i="10"/>
  <c r="IT39" i="10"/>
  <c r="IT40" i="10"/>
  <c r="IT41" i="10"/>
  <c r="IT42" i="10"/>
  <c r="IT43" i="10"/>
  <c r="IT44" i="10"/>
  <c r="IT45" i="10"/>
  <c r="IT46" i="10"/>
  <c r="IT47" i="10"/>
  <c r="IT48" i="10"/>
  <c r="IT49" i="10"/>
  <c r="IT50" i="10"/>
  <c r="IT51" i="10"/>
  <c r="IT52" i="10"/>
  <c r="IT53" i="10"/>
  <c r="IT54" i="10"/>
  <c r="IT55" i="10"/>
  <c r="IT56" i="10"/>
  <c r="IT57" i="10"/>
  <c r="IT58" i="10"/>
  <c r="IT59" i="10"/>
  <c r="IT60" i="10"/>
  <c r="IT61" i="10"/>
  <c r="IT62" i="10"/>
  <c r="IT63" i="10"/>
  <c r="IT64" i="10"/>
  <c r="IT65" i="10"/>
  <c r="IT66" i="10"/>
  <c r="IT67" i="10"/>
  <c r="IT68" i="10"/>
  <c r="IT69" i="10"/>
  <c r="IT70" i="10"/>
  <c r="IT71" i="10"/>
  <c r="IT72" i="10"/>
  <c r="IT73" i="10"/>
  <c r="IT74" i="10"/>
  <c r="IT75" i="10"/>
  <c r="IT76" i="10"/>
  <c r="IT77" i="10"/>
  <c r="IT78" i="10"/>
  <c r="IT79" i="10"/>
  <c r="IT80" i="10"/>
  <c r="IT81" i="10"/>
  <c r="IT82" i="10"/>
  <c r="IT83" i="10"/>
  <c r="IT84" i="10"/>
  <c r="IT85" i="10"/>
  <c r="IT86" i="10"/>
  <c r="IT87" i="10"/>
  <c r="IT88" i="10"/>
  <c r="IT89" i="10"/>
  <c r="IT90" i="10"/>
  <c r="IT91" i="10"/>
  <c r="IT92" i="10"/>
  <c r="IT93" i="10"/>
  <c r="IT94" i="10"/>
  <c r="IT95" i="10"/>
  <c r="IT7" i="10"/>
  <c r="IS8" i="10"/>
  <c r="IS9" i="10"/>
  <c r="IS10" i="10"/>
  <c r="IS11" i="10"/>
  <c r="IS12" i="10"/>
  <c r="IS13" i="10"/>
  <c r="IS14" i="10"/>
  <c r="IS15" i="10"/>
  <c r="IS16" i="10"/>
  <c r="IS17" i="10"/>
  <c r="IS18" i="10"/>
  <c r="IS19" i="10"/>
  <c r="IS20" i="10"/>
  <c r="IS21" i="10"/>
  <c r="IS22" i="10"/>
  <c r="IS23" i="10"/>
  <c r="IS24" i="10"/>
  <c r="IS25" i="10"/>
  <c r="IS26" i="10"/>
  <c r="IS27" i="10"/>
  <c r="IS28" i="10"/>
  <c r="IS29" i="10"/>
  <c r="IS30" i="10"/>
  <c r="IS31" i="10"/>
  <c r="IS32" i="10"/>
  <c r="IS33" i="10"/>
  <c r="IS34" i="10"/>
  <c r="IS35" i="10"/>
  <c r="IS36" i="10"/>
  <c r="IS37" i="10"/>
  <c r="IS38" i="10"/>
  <c r="IS39" i="10"/>
  <c r="IS40" i="10"/>
  <c r="IS41" i="10"/>
  <c r="IS42" i="10"/>
  <c r="IS43" i="10"/>
  <c r="IS44" i="10"/>
  <c r="IS45" i="10"/>
  <c r="IS46" i="10"/>
  <c r="IS47" i="10"/>
  <c r="IS48" i="10"/>
  <c r="IS49" i="10"/>
  <c r="IS50" i="10"/>
  <c r="IS51" i="10"/>
  <c r="IS52" i="10"/>
  <c r="IS53" i="10"/>
  <c r="IS54" i="10"/>
  <c r="IS55" i="10"/>
  <c r="IS56" i="10"/>
  <c r="IS57" i="10"/>
  <c r="IS58" i="10"/>
  <c r="IS59" i="10"/>
  <c r="IS60" i="10"/>
  <c r="IS61" i="10"/>
  <c r="IS62" i="10"/>
  <c r="IS63" i="10"/>
  <c r="IS64" i="10"/>
  <c r="IS65" i="10"/>
  <c r="IS66" i="10"/>
  <c r="IS67" i="10"/>
  <c r="IS68" i="10"/>
  <c r="IS69" i="10"/>
  <c r="IS70" i="10"/>
  <c r="IS71" i="10"/>
  <c r="IS72" i="10"/>
  <c r="IS73" i="10"/>
  <c r="IS74" i="10"/>
  <c r="IS75" i="10"/>
  <c r="IS76" i="10"/>
  <c r="IS77" i="10"/>
  <c r="IS78" i="10"/>
  <c r="IS79" i="10"/>
  <c r="IS80" i="10"/>
  <c r="IS81" i="10"/>
  <c r="IS82" i="10"/>
  <c r="IS83" i="10"/>
  <c r="IS84" i="10"/>
  <c r="IS85" i="10"/>
  <c r="IS86" i="10"/>
  <c r="IS87" i="10"/>
  <c r="IS88" i="10"/>
  <c r="IS89" i="10"/>
  <c r="IS90" i="10"/>
  <c r="IS91" i="10"/>
  <c r="IS92" i="10"/>
  <c r="IS93" i="10"/>
  <c r="IS94" i="10"/>
  <c r="IS95" i="10"/>
  <c r="IS7" i="10"/>
  <c r="K8" i="10"/>
  <c r="K9" i="10"/>
  <c r="K10" i="10"/>
  <c r="K11" i="10"/>
  <c r="K12" i="10"/>
  <c r="K13" i="10"/>
  <c r="K14" i="10"/>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3" i="10"/>
  <c r="K84" i="10"/>
  <c r="K85" i="10"/>
  <c r="K86" i="10"/>
  <c r="K87" i="10"/>
  <c r="K88" i="10"/>
  <c r="K89" i="10"/>
  <c r="K90" i="10"/>
  <c r="K91" i="10"/>
  <c r="K92" i="10"/>
  <c r="K93" i="10"/>
  <c r="K94" i="10"/>
  <c r="K95" i="10"/>
  <c r="K7" i="10"/>
  <c r="J8" i="10"/>
  <c r="J9" i="10"/>
  <c r="J10" i="10"/>
  <c r="J11" i="10"/>
  <c r="J12" i="10"/>
  <c r="J13" i="10"/>
  <c r="J14" i="10"/>
  <c r="J15" i="10"/>
  <c r="J16" i="10"/>
  <c r="J17" i="10"/>
  <c r="J18" i="10"/>
  <c r="J19" i="10"/>
  <c r="J20" i="10"/>
  <c r="J21" i="10"/>
  <c r="J22" i="10"/>
  <c r="J23" i="10"/>
  <c r="J24" i="10"/>
  <c r="J25" i="10"/>
  <c r="J26" i="10"/>
  <c r="J27" i="10"/>
  <c r="J28" i="10"/>
  <c r="J29" i="10"/>
  <c r="J30" i="10"/>
  <c r="J31" i="10"/>
  <c r="J32" i="10"/>
  <c r="J33" i="10"/>
  <c r="J34" i="10"/>
  <c r="J35" i="10"/>
  <c r="J36" i="10"/>
  <c r="J37" i="10"/>
  <c r="J38" i="10"/>
  <c r="J39" i="10"/>
  <c r="J40" i="10"/>
  <c r="J41" i="10"/>
  <c r="J42" i="10"/>
  <c r="J43" i="10"/>
  <c r="J44" i="10"/>
  <c r="J45" i="10"/>
  <c r="J46" i="10"/>
  <c r="J47" i="10"/>
  <c r="J48" i="10"/>
  <c r="J49" i="10"/>
  <c r="J50" i="10"/>
  <c r="J51" i="10"/>
  <c r="J52" i="10"/>
  <c r="J53" i="10"/>
  <c r="J54" i="10"/>
  <c r="J55" i="10"/>
  <c r="J56" i="10"/>
  <c r="J57" i="10"/>
  <c r="J58" i="10"/>
  <c r="J59" i="10"/>
  <c r="J60" i="10"/>
  <c r="J61" i="10"/>
  <c r="J62" i="10"/>
  <c r="J63" i="10"/>
  <c r="J64" i="10"/>
  <c r="J65" i="10"/>
  <c r="J66" i="10"/>
  <c r="J67" i="10"/>
  <c r="J68" i="10"/>
  <c r="J69" i="10"/>
  <c r="J70" i="10"/>
  <c r="J71" i="10"/>
  <c r="J72" i="10"/>
  <c r="J73" i="10"/>
  <c r="J74" i="10"/>
  <c r="J75" i="10"/>
  <c r="J76" i="10"/>
  <c r="J77" i="10"/>
  <c r="J78" i="10"/>
  <c r="J79" i="10"/>
  <c r="J80" i="10"/>
  <c r="J81" i="10"/>
  <c r="J82" i="10"/>
  <c r="J83" i="10"/>
  <c r="J84" i="10"/>
  <c r="J85" i="10"/>
  <c r="J86" i="10"/>
  <c r="J87" i="10"/>
  <c r="J88" i="10"/>
  <c r="J89" i="10"/>
  <c r="J90" i="10"/>
  <c r="J91" i="10"/>
  <c r="J92" i="10"/>
  <c r="J93" i="10"/>
  <c r="J94" i="10"/>
  <c r="J95" i="10"/>
  <c r="J7" i="10"/>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3" i="9"/>
  <c r="C2" i="8"/>
  <c r="L2" i="8"/>
  <c r="L1" i="8"/>
  <c r="A24" i="8" s="1"/>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3" i="5"/>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3" i="4"/>
  <c r="D2" i="9"/>
  <c r="CZ2" i="6" s="1"/>
  <c r="C2" i="9"/>
  <c r="G2" i="9" s="1"/>
  <c r="P22" i="7"/>
  <c r="P21" i="7"/>
  <c r="P20" i="7"/>
  <c r="P19" i="7"/>
  <c r="P18" i="7"/>
  <c r="P17" i="7"/>
  <c r="P16" i="7"/>
  <c r="P15" i="7"/>
  <c r="P14" i="7"/>
  <c r="P13" i="7"/>
  <c r="P12" i="7"/>
  <c r="P11" i="7"/>
  <c r="P10" i="7"/>
  <c r="P9" i="7"/>
  <c r="P8" i="7"/>
  <c r="O99" i="6"/>
  <c r="AO99" i="6" s="1"/>
  <c r="O98" i="6"/>
  <c r="AO98" i="6" s="1"/>
  <c r="O97" i="6"/>
  <c r="AO97" i="6" s="1"/>
  <c r="O96" i="6"/>
  <c r="AO96" i="6" s="1"/>
  <c r="O95" i="6"/>
  <c r="AO95" i="6" s="1"/>
  <c r="O94" i="6"/>
  <c r="AO94" i="6" s="1"/>
  <c r="O93" i="6"/>
  <c r="AO93" i="6" s="1"/>
  <c r="O92" i="6"/>
  <c r="AO92" i="6" s="1"/>
  <c r="O91" i="6"/>
  <c r="AO91" i="6" s="1"/>
  <c r="O90" i="6"/>
  <c r="AO90" i="6" s="1"/>
  <c r="O89" i="6"/>
  <c r="AO89" i="6" s="1"/>
  <c r="O88" i="6"/>
  <c r="AO88" i="6" s="1"/>
  <c r="O87" i="6"/>
  <c r="AO87" i="6" s="1"/>
  <c r="O86" i="6"/>
  <c r="AO86" i="6" s="1"/>
  <c r="O85" i="6"/>
  <c r="AO85" i="6" s="1"/>
  <c r="O84" i="6"/>
  <c r="AO84" i="6" s="1"/>
  <c r="O83" i="6"/>
  <c r="AO83" i="6" s="1"/>
  <c r="O82" i="6"/>
  <c r="AO82" i="6" s="1"/>
  <c r="O81" i="6"/>
  <c r="AO81" i="6" s="1"/>
  <c r="O80" i="6"/>
  <c r="AO80" i="6" s="1"/>
  <c r="O79" i="6"/>
  <c r="AO79" i="6" s="1"/>
  <c r="O78" i="6"/>
  <c r="AO78" i="6" s="1"/>
  <c r="O77" i="6"/>
  <c r="AO77" i="6" s="1"/>
  <c r="O76" i="6"/>
  <c r="AO76" i="6" s="1"/>
  <c r="O75" i="6"/>
  <c r="AO75" i="6" s="1"/>
  <c r="O74" i="6"/>
  <c r="AO74" i="6" s="1"/>
  <c r="O73" i="6"/>
  <c r="AO73" i="6" s="1"/>
  <c r="O72" i="6"/>
  <c r="AO72" i="6" s="1"/>
  <c r="O71" i="6"/>
  <c r="AO71" i="6" s="1"/>
  <c r="O70" i="6"/>
  <c r="AO70" i="6" s="1"/>
  <c r="O69" i="6"/>
  <c r="AO69" i="6" s="1"/>
  <c r="O68" i="6"/>
  <c r="AO68" i="6" s="1"/>
  <c r="O67" i="6"/>
  <c r="AO67" i="6" s="1"/>
  <c r="O66" i="6"/>
  <c r="AO66" i="6" s="1"/>
  <c r="O65" i="6"/>
  <c r="AO65" i="6" s="1"/>
  <c r="O64" i="6"/>
  <c r="AO64" i="6" s="1"/>
  <c r="O63" i="6"/>
  <c r="AO63" i="6" s="1"/>
  <c r="O62" i="6"/>
  <c r="AO62" i="6" s="1"/>
  <c r="O61" i="6"/>
  <c r="AO61" i="6" s="1"/>
  <c r="O60" i="6"/>
  <c r="AO60" i="6" s="1"/>
  <c r="O59" i="6"/>
  <c r="AO59" i="6" s="1"/>
  <c r="O58" i="6"/>
  <c r="AO58" i="6" s="1"/>
  <c r="O57" i="6"/>
  <c r="AO57" i="6" s="1"/>
  <c r="O56" i="6"/>
  <c r="AO56" i="6" s="1"/>
  <c r="O55" i="6"/>
  <c r="AO55" i="6" s="1"/>
  <c r="O54" i="6"/>
  <c r="AO54" i="6" s="1"/>
  <c r="O53" i="6"/>
  <c r="AO53" i="6" s="1"/>
  <c r="O52" i="6"/>
  <c r="AO52" i="6" s="1"/>
  <c r="O51" i="6"/>
  <c r="AO51" i="6" s="1"/>
  <c r="O50" i="6"/>
  <c r="AO50" i="6" s="1"/>
  <c r="O49" i="6"/>
  <c r="AO49" i="6" s="1"/>
  <c r="O48" i="6"/>
  <c r="AO48" i="6" s="1"/>
  <c r="O47" i="6"/>
  <c r="AO47" i="6" s="1"/>
  <c r="O46" i="6"/>
  <c r="AO46" i="6" s="1"/>
  <c r="O45" i="6"/>
  <c r="AO45" i="6" s="1"/>
  <c r="O44" i="6"/>
  <c r="AO44" i="6" s="1"/>
  <c r="O43" i="6"/>
  <c r="AO43" i="6" s="1"/>
  <c r="O42" i="6"/>
  <c r="AO42" i="6" s="1"/>
  <c r="O41" i="6"/>
  <c r="AO41" i="6" s="1"/>
  <c r="O40" i="6"/>
  <c r="AO40" i="6" s="1"/>
  <c r="O39" i="6"/>
  <c r="AO39" i="6" s="1"/>
  <c r="O38" i="6"/>
  <c r="AO38" i="6" s="1"/>
  <c r="O37" i="6"/>
  <c r="AO37" i="6" s="1"/>
  <c r="O36" i="6"/>
  <c r="AO36" i="6" s="1"/>
  <c r="O35" i="6"/>
  <c r="AO35" i="6" s="1"/>
  <c r="O34" i="6"/>
  <c r="AO34" i="6" s="1"/>
  <c r="O33" i="6"/>
  <c r="AO33" i="6" s="1"/>
  <c r="O32" i="6"/>
  <c r="AO32" i="6" s="1"/>
  <c r="O31" i="6"/>
  <c r="AO31" i="6" s="1"/>
  <c r="O30" i="6"/>
  <c r="AO30" i="6" s="1"/>
  <c r="O29" i="6"/>
  <c r="AO29" i="6" s="1"/>
  <c r="O28" i="6"/>
  <c r="AO28" i="6" s="1"/>
  <c r="O27" i="6"/>
  <c r="AO27" i="6" s="1"/>
  <c r="O26" i="6"/>
  <c r="AO26" i="6" s="1"/>
  <c r="O25" i="6"/>
  <c r="AO25" i="6" s="1"/>
  <c r="O24" i="6"/>
  <c r="AO24" i="6" s="1"/>
  <c r="O23" i="6"/>
  <c r="AO23" i="6" s="1"/>
  <c r="O22" i="6"/>
  <c r="AO22" i="6" s="1"/>
  <c r="O21" i="6"/>
  <c r="AO21" i="6" s="1"/>
  <c r="O20" i="6"/>
  <c r="AO20" i="6" s="1"/>
  <c r="O19" i="6"/>
  <c r="AO19" i="6" s="1"/>
  <c r="O18" i="6"/>
  <c r="AO18" i="6" s="1"/>
  <c r="O17" i="6"/>
  <c r="AO17" i="6" s="1"/>
  <c r="O16" i="6"/>
  <c r="AO16" i="6" s="1"/>
  <c r="O15" i="6"/>
  <c r="AO15" i="6" s="1"/>
  <c r="O14" i="6"/>
  <c r="AO14" i="6" s="1"/>
  <c r="O13" i="6"/>
  <c r="AO13" i="6" s="1"/>
  <c r="O12" i="6"/>
  <c r="AO12" i="6" s="1"/>
  <c r="O11" i="6"/>
  <c r="AO11" i="6" s="1"/>
  <c r="O10" i="6"/>
  <c r="AO10" i="6" s="1"/>
  <c r="O9" i="6"/>
  <c r="AO9" i="6" s="1"/>
  <c r="O8" i="6"/>
  <c r="AO8" i="6" s="1"/>
  <c r="O7" i="6"/>
  <c r="AO7" i="6" s="1"/>
  <c r="O6" i="6"/>
  <c r="AO6" i="6" s="1"/>
  <c r="O5" i="6"/>
  <c r="AO5" i="6" s="1"/>
  <c r="O4" i="6"/>
  <c r="AO4" i="6" s="1"/>
  <c r="A4" i="6"/>
  <c r="A5" i="6"/>
  <c r="BY5" i="6" s="1"/>
  <c r="A6" i="6"/>
  <c r="DA6" i="6" s="1"/>
  <c r="A7" i="6"/>
  <c r="BY7" i="6" s="1"/>
  <c r="A8" i="6"/>
  <c r="DA8" i="6" s="1"/>
  <c r="A9" i="6"/>
  <c r="BY9" i="6" s="1"/>
  <c r="A10" i="6"/>
  <c r="DA10" i="6" s="1"/>
  <c r="A11" i="6"/>
  <c r="BY11" i="6" s="1"/>
  <c r="A12" i="6"/>
  <c r="BY12" i="6" s="1"/>
  <c r="A13" i="6"/>
  <c r="BY13" i="6" s="1"/>
  <c r="A14" i="6"/>
  <c r="BY14" i="6" s="1"/>
  <c r="A15" i="6"/>
  <c r="BY15" i="6" s="1"/>
  <c r="A16" i="6"/>
  <c r="BY16" i="6" s="1"/>
  <c r="A17" i="6"/>
  <c r="BY17" i="6" s="1"/>
  <c r="A18" i="6"/>
  <c r="DA18" i="6" s="1"/>
  <c r="A19" i="6"/>
  <c r="BY19" i="6" s="1"/>
  <c r="A20" i="6"/>
  <c r="DA20" i="6" s="1"/>
  <c r="A21" i="6"/>
  <c r="BY21" i="6" s="1"/>
  <c r="A22" i="6"/>
  <c r="DA22" i="6" s="1"/>
  <c r="A23" i="6"/>
  <c r="A24" i="6"/>
  <c r="DA24" i="6" s="1"/>
  <c r="A25" i="6"/>
  <c r="A26" i="6"/>
  <c r="BY26" i="6" s="1"/>
  <c r="A27" i="6"/>
  <c r="A28" i="6"/>
  <c r="BY28" i="6" s="1"/>
  <c r="A29" i="6"/>
  <c r="A30" i="6"/>
  <c r="BY30" i="6" s="1"/>
  <c r="A31" i="6"/>
  <c r="A32" i="6"/>
  <c r="BY32" i="6" s="1"/>
  <c r="A33" i="6"/>
  <c r="A34" i="6"/>
  <c r="BY34" i="6" s="1"/>
  <c r="A35" i="6"/>
  <c r="BY35" i="6" s="1"/>
  <c r="A36" i="6"/>
  <c r="BY36" i="6" s="1"/>
  <c r="A37" i="6"/>
  <c r="BY37" i="6" s="1"/>
  <c r="A38" i="6"/>
  <c r="DA38" i="6" s="1"/>
  <c r="A39" i="6"/>
  <c r="A40" i="6"/>
  <c r="DA40" i="6" s="1"/>
  <c r="A41" i="6"/>
  <c r="A42" i="6"/>
  <c r="DA42" i="6" s="1"/>
  <c r="A43" i="6"/>
  <c r="A44" i="6"/>
  <c r="DA44" i="6" s="1"/>
  <c r="A45" i="6"/>
  <c r="BY45" i="6" s="1"/>
  <c r="A46" i="6"/>
  <c r="BY46" i="6" s="1"/>
  <c r="A47" i="6"/>
  <c r="BY47" i="6" s="1"/>
  <c r="A48" i="6"/>
  <c r="DA48" i="6" s="1"/>
  <c r="A49" i="6"/>
  <c r="BY49" i="6" s="1"/>
  <c r="A50" i="6"/>
  <c r="DA50" i="6" s="1"/>
  <c r="A51" i="6"/>
  <c r="BY51" i="6" s="1"/>
  <c r="A52" i="6"/>
  <c r="DA52" i="6" s="1"/>
  <c r="A53" i="6"/>
  <c r="BY53" i="6" s="1"/>
  <c r="A54" i="6"/>
  <c r="DA54" i="6" s="1"/>
  <c r="A55" i="6"/>
  <c r="BY55" i="6" s="1"/>
  <c r="A56" i="6"/>
  <c r="DA56" i="6" s="1"/>
  <c r="A57" i="6"/>
  <c r="A58" i="6"/>
  <c r="A59" i="6"/>
  <c r="BY59" i="6" s="1"/>
  <c r="A60" i="6"/>
  <c r="A61" i="6"/>
  <c r="DA61" i="6" s="1"/>
  <c r="A62" i="6"/>
  <c r="A63" i="6"/>
  <c r="BY63" i="6" s="1"/>
  <c r="A64" i="6"/>
  <c r="A65" i="6"/>
  <c r="BY65" i="6" s="1"/>
  <c r="A66" i="6"/>
  <c r="A67" i="6"/>
  <c r="BY67" i="6" s="1"/>
  <c r="A68" i="6"/>
  <c r="A69" i="6"/>
  <c r="DA69" i="6" s="1"/>
  <c r="A70" i="6"/>
  <c r="A71" i="6"/>
  <c r="BY71" i="6" s="1"/>
  <c r="A72" i="6"/>
  <c r="A73" i="6"/>
  <c r="BY73" i="6" s="1"/>
  <c r="A74" i="6"/>
  <c r="DA74" i="6" s="1"/>
  <c r="A75" i="6"/>
  <c r="A76" i="6"/>
  <c r="DA76" i="6" s="1"/>
  <c r="A77" i="6"/>
  <c r="A78" i="6"/>
  <c r="DA78" i="6" s="1"/>
  <c r="A79" i="6"/>
  <c r="A80" i="6"/>
  <c r="DA80" i="6" s="1"/>
  <c r="A81" i="6"/>
  <c r="A82" i="6"/>
  <c r="DA82" i="6" s="1"/>
  <c r="A83" i="6"/>
  <c r="A84" i="6"/>
  <c r="DA84" i="6" s="1"/>
  <c r="A85" i="6"/>
  <c r="A86" i="6"/>
  <c r="DA86" i="6" s="1"/>
  <c r="A87" i="6"/>
  <c r="A88" i="6"/>
  <c r="DA88" i="6" s="1"/>
  <c r="A89" i="6"/>
  <c r="A90" i="6"/>
  <c r="DA90" i="6" s="1"/>
  <c r="A91" i="6"/>
  <c r="A92" i="6"/>
  <c r="DA92" i="6" s="1"/>
  <c r="A93" i="6"/>
  <c r="BY93" i="6" s="1"/>
  <c r="A94" i="6"/>
  <c r="BY94" i="6" s="1"/>
  <c r="A95" i="6"/>
  <c r="BY95" i="6" s="1"/>
  <c r="A96" i="6"/>
  <c r="DA96" i="6" s="1"/>
  <c r="A97" i="6"/>
  <c r="DA97" i="6" s="1"/>
  <c r="A98" i="6"/>
  <c r="DA98" i="6" s="1"/>
  <c r="A99" i="6"/>
  <c r="BY99" i="6" s="1"/>
  <c r="AO2" i="6" l="1"/>
  <c r="Q2" i="6"/>
  <c r="Q392" i="6"/>
  <c r="BM28" i="6" s="1"/>
  <c r="AC8" i="7"/>
  <c r="Y8" i="7"/>
  <c r="U8" i="7"/>
  <c r="AC7" i="7"/>
  <c r="Y7" i="7"/>
  <c r="U7" i="7"/>
  <c r="AC6" i="7"/>
  <c r="Y6" i="7"/>
  <c r="U6" i="7"/>
  <c r="AC5" i="7"/>
  <c r="Y5" i="7"/>
  <c r="U5" i="7"/>
  <c r="AC4" i="7"/>
  <c r="Y4" i="7"/>
  <c r="U4" i="7"/>
  <c r="S3" i="7"/>
  <c r="W3" i="7"/>
  <c r="AA3" i="7"/>
  <c r="N8" i="7"/>
  <c r="J8" i="7"/>
  <c r="F8" i="7"/>
  <c r="N7" i="7"/>
  <c r="J7" i="7"/>
  <c r="F7" i="7"/>
  <c r="N6" i="7"/>
  <c r="J6" i="7"/>
  <c r="F6" i="7"/>
  <c r="N5" i="7"/>
  <c r="J5" i="7"/>
  <c r="F5" i="7"/>
  <c r="N4" i="7"/>
  <c r="J4" i="7"/>
  <c r="F4" i="7"/>
  <c r="E3" i="7"/>
  <c r="I3" i="7"/>
  <c r="M3" i="7"/>
  <c r="AB8" i="7"/>
  <c r="X8" i="7"/>
  <c r="T8" i="7"/>
  <c r="AB7" i="7"/>
  <c r="X7" i="7"/>
  <c r="T7" i="7"/>
  <c r="AB6" i="7"/>
  <c r="X6" i="7"/>
  <c r="T6" i="7"/>
  <c r="AB5" i="7"/>
  <c r="X5" i="7"/>
  <c r="T5" i="7"/>
  <c r="AB4" i="7"/>
  <c r="X4" i="7"/>
  <c r="T4" i="7"/>
  <c r="T3" i="7"/>
  <c r="X3" i="7"/>
  <c r="AB3" i="7"/>
  <c r="M8" i="7"/>
  <c r="I8" i="7"/>
  <c r="E8" i="7"/>
  <c r="M7" i="7"/>
  <c r="I7" i="7"/>
  <c r="E7" i="7"/>
  <c r="M6" i="7"/>
  <c r="I6" i="7"/>
  <c r="E6" i="7"/>
  <c r="M5" i="7"/>
  <c r="I5" i="7"/>
  <c r="E5" i="7"/>
  <c r="M4" i="7"/>
  <c r="I4" i="7"/>
  <c r="E4" i="7"/>
  <c r="F3" i="7"/>
  <c r="J3" i="7"/>
  <c r="N3" i="7"/>
  <c r="Z8" i="7"/>
  <c r="R8" i="7"/>
  <c r="Z7" i="7"/>
  <c r="V7" i="7"/>
  <c r="Z6" i="7"/>
  <c r="V6" i="7"/>
  <c r="Z5" i="7"/>
  <c r="V5" i="7"/>
  <c r="Z4" i="7"/>
  <c r="V4" i="7"/>
  <c r="V3" i="7"/>
  <c r="Z3" i="7"/>
  <c r="K8" i="7"/>
  <c r="AA8" i="7"/>
  <c r="W8" i="7"/>
  <c r="S8" i="7"/>
  <c r="AA7" i="7"/>
  <c r="W7" i="7"/>
  <c r="S7" i="7"/>
  <c r="AA6" i="7"/>
  <c r="W6" i="7"/>
  <c r="S6" i="7"/>
  <c r="AA5" i="7"/>
  <c r="W5" i="7"/>
  <c r="S5" i="7"/>
  <c r="AA4" i="7"/>
  <c r="W4" i="7"/>
  <c r="S4" i="7"/>
  <c r="U3" i="7"/>
  <c r="Y3" i="7"/>
  <c r="AC3" i="7"/>
  <c r="L8" i="7"/>
  <c r="H8" i="7"/>
  <c r="D8" i="7"/>
  <c r="L7" i="7"/>
  <c r="H7" i="7"/>
  <c r="D7" i="7"/>
  <c r="L6" i="7"/>
  <c r="H6" i="7"/>
  <c r="D6" i="7"/>
  <c r="L5" i="7"/>
  <c r="H5" i="7"/>
  <c r="D5" i="7"/>
  <c r="L4" i="7"/>
  <c r="H4" i="7"/>
  <c r="D4" i="7"/>
  <c r="G3" i="7"/>
  <c r="K3" i="7"/>
  <c r="C3" i="7"/>
  <c r="V8" i="7"/>
  <c r="R7" i="7"/>
  <c r="R6" i="7"/>
  <c r="R5" i="7"/>
  <c r="R4" i="7"/>
  <c r="R3" i="7"/>
  <c r="G8" i="7"/>
  <c r="C8" i="7"/>
  <c r="K6" i="7"/>
  <c r="G5" i="7"/>
  <c r="C4" i="7"/>
  <c r="K7" i="7"/>
  <c r="G7" i="7"/>
  <c r="C6" i="7"/>
  <c r="K4" i="7"/>
  <c r="L3" i="7"/>
  <c r="C7" i="7"/>
  <c r="K5" i="7"/>
  <c r="G4" i="7"/>
  <c r="D3" i="7"/>
  <c r="G6" i="7"/>
  <c r="C5" i="7"/>
  <c r="H3" i="7"/>
  <c r="BX23" i="6"/>
  <c r="BT23" i="6"/>
  <c r="BP23" i="6"/>
  <c r="BX22" i="6"/>
  <c r="BT22" i="6"/>
  <c r="BP22" i="6"/>
  <c r="BX21" i="6"/>
  <c r="BT21" i="6"/>
  <c r="BP21" i="6"/>
  <c r="BX20" i="6"/>
  <c r="BT20" i="6"/>
  <c r="BP20" i="6"/>
  <c r="BX19" i="6"/>
  <c r="BT19" i="6"/>
  <c r="BP19" i="6"/>
  <c r="BX18" i="6"/>
  <c r="BT18" i="6"/>
  <c r="BP18" i="6"/>
  <c r="BX17" i="6"/>
  <c r="BT17" i="6"/>
  <c r="BP17" i="6"/>
  <c r="BX16" i="6"/>
  <c r="BT16" i="6"/>
  <c r="BP16" i="6"/>
  <c r="BX15" i="6"/>
  <c r="BT15" i="6"/>
  <c r="BP15" i="6"/>
  <c r="BX14" i="6"/>
  <c r="BT14" i="6"/>
  <c r="BP14" i="6"/>
  <c r="BX13" i="6"/>
  <c r="BT13" i="6"/>
  <c r="BP13" i="6"/>
  <c r="BX12" i="6"/>
  <c r="BT12" i="6"/>
  <c r="BP12" i="6"/>
  <c r="BX11" i="6"/>
  <c r="BT11" i="6"/>
  <c r="BP11" i="6"/>
  <c r="BX10" i="6"/>
  <c r="BT10" i="6"/>
  <c r="BP10" i="6"/>
  <c r="BL23" i="6"/>
  <c r="BH23" i="6"/>
  <c r="BD23" i="6"/>
  <c r="BL22" i="6"/>
  <c r="BH22" i="6"/>
  <c r="BD22" i="6"/>
  <c r="BL21" i="6"/>
  <c r="BH21" i="6"/>
  <c r="BD21" i="6"/>
  <c r="BL20" i="6"/>
  <c r="BH20" i="6"/>
  <c r="BD20" i="6"/>
  <c r="BL19" i="6"/>
  <c r="BH19" i="6"/>
  <c r="BD19" i="6"/>
  <c r="BL18" i="6"/>
  <c r="BH18" i="6"/>
  <c r="BD18" i="6"/>
  <c r="BL17" i="6"/>
  <c r="BH17" i="6"/>
  <c r="BD17" i="6"/>
  <c r="BL16" i="6"/>
  <c r="BV23" i="6"/>
  <c r="BR23" i="6"/>
  <c r="BN23" i="6"/>
  <c r="BV22" i="6"/>
  <c r="BR22" i="6"/>
  <c r="BN22" i="6"/>
  <c r="BV21" i="6"/>
  <c r="BR21" i="6"/>
  <c r="BN21" i="6"/>
  <c r="BV20" i="6"/>
  <c r="BR20" i="6"/>
  <c r="BN20" i="6"/>
  <c r="BV19" i="6"/>
  <c r="BR19" i="6"/>
  <c r="BN19" i="6"/>
  <c r="BV18" i="6"/>
  <c r="BR18" i="6"/>
  <c r="BN18" i="6"/>
  <c r="BV17" i="6"/>
  <c r="BR17" i="6"/>
  <c r="BN17" i="6"/>
  <c r="BV16" i="6"/>
  <c r="BR16" i="6"/>
  <c r="BN16" i="6"/>
  <c r="BV15" i="6"/>
  <c r="BR15" i="6"/>
  <c r="BN15" i="6"/>
  <c r="BV14" i="6"/>
  <c r="BR14" i="6"/>
  <c r="BN14" i="6"/>
  <c r="BV13" i="6"/>
  <c r="BR13" i="6"/>
  <c r="BN13" i="6"/>
  <c r="BV12" i="6"/>
  <c r="BR12" i="6"/>
  <c r="BN12" i="6"/>
  <c r="BV11" i="6"/>
  <c r="BR11" i="6"/>
  <c r="BN11" i="6"/>
  <c r="BV10" i="6"/>
  <c r="BR10" i="6"/>
  <c r="BN10" i="6"/>
  <c r="BJ23" i="6"/>
  <c r="BF23" i="6"/>
  <c r="BB23" i="6"/>
  <c r="BJ22" i="6"/>
  <c r="BF22" i="6"/>
  <c r="BB22" i="6"/>
  <c r="BJ21" i="6"/>
  <c r="BF21" i="6"/>
  <c r="BB21" i="6"/>
  <c r="BJ20" i="6"/>
  <c r="BF20" i="6"/>
  <c r="BB20" i="6"/>
  <c r="BJ19" i="6"/>
  <c r="BF19" i="6"/>
  <c r="BB19" i="6"/>
  <c r="BJ18" i="6"/>
  <c r="BF18" i="6"/>
  <c r="BB18" i="6"/>
  <c r="BJ17" i="6"/>
  <c r="BF17" i="6"/>
  <c r="BB17" i="6"/>
  <c r="BJ16" i="6"/>
  <c r="BF16" i="6"/>
  <c r="BB16" i="6"/>
  <c r="BJ15" i="6"/>
  <c r="BF15" i="6"/>
  <c r="BB15" i="6"/>
  <c r="BJ14" i="6"/>
  <c r="BF14" i="6"/>
  <c r="BB14" i="6"/>
  <c r="BJ13" i="6"/>
  <c r="BF13" i="6"/>
  <c r="BB13" i="6"/>
  <c r="BJ12" i="6"/>
  <c r="BF12" i="6"/>
  <c r="BB12" i="6"/>
  <c r="BJ11" i="6"/>
  <c r="BF11" i="6"/>
  <c r="BB11" i="6"/>
  <c r="BJ10" i="6"/>
  <c r="BF10" i="6"/>
  <c r="BB10" i="6"/>
  <c r="BU23" i="6"/>
  <c r="BW23" i="6"/>
  <c r="BM23" i="6"/>
  <c r="BQ22" i="6"/>
  <c r="BU21" i="6"/>
  <c r="BM21" i="6"/>
  <c r="BQ20" i="6"/>
  <c r="BU19" i="6"/>
  <c r="BM19" i="6"/>
  <c r="BQ18" i="6"/>
  <c r="BU17" i="6"/>
  <c r="BM17" i="6"/>
  <c r="BQ16" i="6"/>
  <c r="BU15" i="6"/>
  <c r="BM15" i="6"/>
  <c r="BQ14" i="6"/>
  <c r="BU13" i="6"/>
  <c r="BM13" i="6"/>
  <c r="BQ12" i="6"/>
  <c r="BU11" i="6"/>
  <c r="BM11" i="6"/>
  <c r="BQ10" i="6"/>
  <c r="BI23" i="6"/>
  <c r="BA23" i="6"/>
  <c r="BE22" i="6"/>
  <c r="BI21" i="6"/>
  <c r="BA21" i="6"/>
  <c r="BE20" i="6"/>
  <c r="BI19" i="6"/>
  <c r="BA19" i="6"/>
  <c r="BE18" i="6"/>
  <c r="BI17" i="6"/>
  <c r="BA17" i="6"/>
  <c r="BG16" i="6"/>
  <c r="BA16" i="6"/>
  <c r="BH15" i="6"/>
  <c r="BC15" i="6"/>
  <c r="BI14" i="6"/>
  <c r="BD14" i="6"/>
  <c r="BK13" i="6"/>
  <c r="BE13" i="6"/>
  <c r="BL12" i="6"/>
  <c r="BG12" i="6"/>
  <c r="BA12" i="6"/>
  <c r="BH11" i="6"/>
  <c r="BC11" i="6"/>
  <c r="BI10" i="6"/>
  <c r="BD10" i="6"/>
  <c r="BS23" i="6"/>
  <c r="BW22" i="6"/>
  <c r="BO22" i="6"/>
  <c r="BS21" i="6"/>
  <c r="BW20" i="6"/>
  <c r="BO20" i="6"/>
  <c r="BS19" i="6"/>
  <c r="BW18" i="6"/>
  <c r="BO18" i="6"/>
  <c r="BS17" i="6"/>
  <c r="BW16" i="6"/>
  <c r="BO16" i="6"/>
  <c r="BS15" i="6"/>
  <c r="BW14" i="6"/>
  <c r="BO14" i="6"/>
  <c r="BS13" i="6"/>
  <c r="BW12" i="6"/>
  <c r="BO12" i="6"/>
  <c r="BS11" i="6"/>
  <c r="BW10" i="6"/>
  <c r="BO10" i="6"/>
  <c r="BG23" i="6"/>
  <c r="BK22" i="6"/>
  <c r="BC22" i="6"/>
  <c r="BG21" i="6"/>
  <c r="BK20" i="6"/>
  <c r="BC20" i="6"/>
  <c r="BG19" i="6"/>
  <c r="BK18" i="6"/>
  <c r="BC18" i="6"/>
  <c r="BG17" i="6"/>
  <c r="BK16" i="6"/>
  <c r="BE16" i="6"/>
  <c r="BL15" i="6"/>
  <c r="BG15" i="6"/>
  <c r="BA15" i="6"/>
  <c r="BH14" i="6"/>
  <c r="BC14" i="6"/>
  <c r="BI13" i="6"/>
  <c r="BD13" i="6"/>
  <c r="BK12" i="6"/>
  <c r="BE12" i="6"/>
  <c r="BL11" i="6"/>
  <c r="BG11" i="6"/>
  <c r="BA11" i="6"/>
  <c r="BH10" i="6"/>
  <c r="BC10" i="6"/>
  <c r="BW15" i="6"/>
  <c r="BS14" i="6"/>
  <c r="BO13" i="6"/>
  <c r="BS12" i="6"/>
  <c r="BO11" i="6"/>
  <c r="BK23" i="6"/>
  <c r="BC23" i="6"/>
  <c r="BK21" i="6"/>
  <c r="BG20" i="6"/>
  <c r="BK19" i="6"/>
  <c r="BG18" i="6"/>
  <c r="BK17" i="6"/>
  <c r="BH16" i="6"/>
  <c r="BC16" i="6"/>
  <c r="BD15" i="6"/>
  <c r="BE14" i="6"/>
  <c r="BL13" i="6"/>
  <c r="BA13" i="6"/>
  <c r="BC12" i="6"/>
  <c r="BI11" i="6"/>
  <c r="BK10" i="6"/>
  <c r="BQ23" i="6"/>
  <c r="BU22" i="6"/>
  <c r="BM22" i="6"/>
  <c r="BQ21" i="6"/>
  <c r="BU20" i="6"/>
  <c r="BM20" i="6"/>
  <c r="BQ19" i="6"/>
  <c r="BU18" i="6"/>
  <c r="BM18" i="6"/>
  <c r="BQ17" i="6"/>
  <c r="BU16" i="6"/>
  <c r="BM16" i="6"/>
  <c r="BQ15" i="6"/>
  <c r="BU14" i="6"/>
  <c r="BM14" i="6"/>
  <c r="BQ13" i="6"/>
  <c r="BU12" i="6"/>
  <c r="BM12" i="6"/>
  <c r="BQ11" i="6"/>
  <c r="BU10" i="6"/>
  <c r="BM10" i="6"/>
  <c r="BE23" i="6"/>
  <c r="BI22" i="6"/>
  <c r="BA22" i="6"/>
  <c r="BE21" i="6"/>
  <c r="BI20" i="6"/>
  <c r="BA20" i="6"/>
  <c r="BE19" i="6"/>
  <c r="BI18" i="6"/>
  <c r="BA18" i="6"/>
  <c r="BE17" i="6"/>
  <c r="BI16" i="6"/>
  <c r="BD16" i="6"/>
  <c r="BK15" i="6"/>
  <c r="BE15" i="6"/>
  <c r="BL14" i="6"/>
  <c r="BG14" i="6"/>
  <c r="BA14" i="6"/>
  <c r="BH13" i="6"/>
  <c r="BC13" i="6"/>
  <c r="BI12" i="6"/>
  <c r="BD12" i="6"/>
  <c r="BK11" i="6"/>
  <c r="BE11" i="6"/>
  <c r="BL10" i="6"/>
  <c r="BG10" i="6"/>
  <c r="BA10" i="6"/>
  <c r="BO23" i="6"/>
  <c r="BS22" i="6"/>
  <c r="BW21" i="6"/>
  <c r="BO21" i="6"/>
  <c r="BS20" i="6"/>
  <c r="BW19" i="6"/>
  <c r="BO19" i="6"/>
  <c r="BS18" i="6"/>
  <c r="BW17" i="6"/>
  <c r="BO17" i="6"/>
  <c r="BS16" i="6"/>
  <c r="BO15" i="6"/>
  <c r="BW13" i="6"/>
  <c r="BW11" i="6"/>
  <c r="BS10" i="6"/>
  <c r="BG22" i="6"/>
  <c r="BC21" i="6"/>
  <c r="BC19" i="6"/>
  <c r="BC17" i="6"/>
  <c r="BI15" i="6"/>
  <c r="BK14" i="6"/>
  <c r="BG13" i="6"/>
  <c r="BH12" i="6"/>
  <c r="BD11" i="6"/>
  <c r="BE10" i="6"/>
  <c r="BL4" i="6"/>
  <c r="BK8" i="6"/>
  <c r="BL5" i="6"/>
  <c r="BK6" i="6"/>
  <c r="BK4" i="6"/>
  <c r="BK9" i="6"/>
  <c r="BL8" i="6"/>
  <c r="BL9" i="6"/>
  <c r="BK7" i="6"/>
  <c r="BL6" i="6"/>
  <c r="BL7" i="6"/>
  <c r="BK5" i="6"/>
  <c r="BS9" i="6"/>
  <c r="BX6" i="6"/>
  <c r="BV4" i="6"/>
  <c r="BH8" i="6"/>
  <c r="BF6" i="6"/>
  <c r="BD4" i="6"/>
  <c r="BX7" i="6"/>
  <c r="BV5" i="6"/>
  <c r="BD9" i="6"/>
  <c r="BI6" i="6"/>
  <c r="BG4" i="6"/>
  <c r="BT8" i="6"/>
  <c r="BR6" i="6"/>
  <c r="BG9" i="6"/>
  <c r="BE7" i="6"/>
  <c r="BJ4" i="6"/>
  <c r="BW8" i="6"/>
  <c r="BU6" i="6"/>
  <c r="BS4" i="6"/>
  <c r="BE8" i="6"/>
  <c r="BJ5" i="6"/>
  <c r="BU7" i="6"/>
  <c r="BE9" i="6"/>
  <c r="BJ6" i="6"/>
  <c r="BH4" i="6"/>
  <c r="BU8" i="6"/>
  <c r="BS6" i="6"/>
  <c r="BH9" i="6"/>
  <c r="BF7" i="6"/>
  <c r="BD5" i="6"/>
  <c r="BX8" i="6"/>
  <c r="BV6" i="6"/>
  <c r="BT4" i="6"/>
  <c r="BI7" i="6"/>
  <c r="BT9" i="6"/>
  <c r="BR7" i="6"/>
  <c r="BI8" i="6"/>
  <c r="BG6" i="6"/>
  <c r="BV8" i="6"/>
  <c r="BT6" i="6"/>
  <c r="BR4" i="6"/>
  <c r="BD8" i="6"/>
  <c r="BI5" i="6"/>
  <c r="BV9" i="6"/>
  <c r="BT7" i="6"/>
  <c r="BR5" i="6"/>
  <c r="BG8" i="6"/>
  <c r="BE6" i="6"/>
  <c r="BW9" i="6"/>
  <c r="BW7" i="6"/>
  <c r="BU5" i="6"/>
  <c r="BJ8" i="6"/>
  <c r="BH6" i="6"/>
  <c r="BF4" i="6"/>
  <c r="BS8" i="6"/>
  <c r="BX5" i="6"/>
  <c r="BJ9" i="6"/>
  <c r="BH7" i="6"/>
  <c r="BF5" i="6"/>
  <c r="BR8" i="6"/>
  <c r="BW5" i="6"/>
  <c r="BI9" i="6"/>
  <c r="BG7" i="6"/>
  <c r="BE5" i="6"/>
  <c r="BR9" i="6"/>
  <c r="BW6" i="6"/>
  <c r="BU4" i="6"/>
  <c r="BJ7" i="6"/>
  <c r="BH5" i="6"/>
  <c r="BU9" i="6"/>
  <c r="BS7" i="6"/>
  <c r="BX4" i="6"/>
  <c r="BF8" i="6"/>
  <c r="BD6" i="6"/>
  <c r="BX9" i="6"/>
  <c r="BV7" i="6"/>
  <c r="BT5" i="6"/>
  <c r="BF9" i="6"/>
  <c r="BD7" i="6"/>
  <c r="BI4" i="6"/>
  <c r="BS5" i="6"/>
  <c r="BG5" i="6"/>
  <c r="BW4" i="6"/>
  <c r="BE4" i="6"/>
  <c r="BB4" i="6"/>
  <c r="BO8" i="6"/>
  <c r="BM5" i="6"/>
  <c r="BA8" i="6"/>
  <c r="BM7" i="6"/>
  <c r="BQ7" i="6"/>
  <c r="BQ5" i="6"/>
  <c r="BA7" i="6"/>
  <c r="BB9" i="6"/>
  <c r="BB6" i="6"/>
  <c r="BC6" i="6"/>
  <c r="BB5" i="6"/>
  <c r="BA6" i="6"/>
  <c r="BA5" i="6"/>
  <c r="BO9" i="6"/>
  <c r="BQ4" i="6"/>
  <c r="BM4" i="6"/>
  <c r="BC7" i="6"/>
  <c r="BQ6" i="6"/>
  <c r="BC5" i="6"/>
  <c r="BQ8" i="6"/>
  <c r="BB7" i="6"/>
  <c r="BB8" i="6"/>
  <c r="BC8" i="6"/>
  <c r="BM6" i="6"/>
  <c r="BC4" i="6"/>
  <c r="BA4" i="6"/>
  <c r="BA9" i="6"/>
  <c r="BQ9" i="6"/>
  <c r="BC9" i="6"/>
  <c r="BM9" i="6"/>
  <c r="BO4" i="6"/>
  <c r="BO5" i="6"/>
  <c r="BP4" i="6"/>
  <c r="BN4" i="6"/>
  <c r="BN6" i="6"/>
  <c r="BP9" i="6"/>
  <c r="BN9" i="6"/>
  <c r="BN8" i="6"/>
  <c r="BN5" i="6"/>
  <c r="BO6" i="6"/>
  <c r="BP7" i="6"/>
  <c r="BN7" i="6"/>
  <c r="BP5" i="6"/>
  <c r="BM8" i="6"/>
  <c r="BP6" i="6"/>
  <c r="BP8" i="6"/>
  <c r="BO7" i="6"/>
  <c r="DA4" i="6"/>
  <c r="A11" i="8"/>
  <c r="B5" i="7"/>
  <c r="B9" i="7"/>
  <c r="B6" i="7"/>
  <c r="B10" i="7"/>
  <c r="B4" i="7"/>
  <c r="B8" i="7"/>
  <c r="B3" i="7"/>
  <c r="B7" i="7"/>
  <c r="M6" i="10"/>
  <c r="C1" i="5"/>
  <c r="Q11" i="7"/>
  <c r="Q15" i="7"/>
  <c r="Q19" i="7"/>
  <c r="Q14" i="7"/>
  <c r="Q18" i="7"/>
  <c r="Q22" i="7"/>
  <c r="Q13" i="7"/>
  <c r="Q17" i="7"/>
  <c r="Q21" i="7"/>
  <c r="Q12" i="7"/>
  <c r="Q16" i="7"/>
  <c r="Q20" i="7"/>
  <c r="CM2" i="6"/>
  <c r="BM2" i="6"/>
  <c r="R1" i="7"/>
  <c r="IV6" i="10"/>
  <c r="L6" i="10"/>
  <c r="CY2" i="6"/>
  <c r="C1" i="7"/>
  <c r="C1" i="4"/>
  <c r="IU6" i="10"/>
  <c r="BY97" i="6"/>
  <c r="DA65" i="6"/>
  <c r="BY61" i="6"/>
  <c r="DA21" i="6"/>
  <c r="DA32" i="6"/>
  <c r="BY69" i="6"/>
  <c r="BY38" i="6"/>
  <c r="DA73" i="6"/>
  <c r="BY10" i="6"/>
  <c r="DA34" i="6"/>
  <c r="BY42" i="6"/>
  <c r="BY74" i="6"/>
  <c r="BY22" i="6"/>
  <c r="BY82" i="6"/>
  <c r="DA14" i="6"/>
  <c r="DA16" i="6"/>
  <c r="BY18" i="6"/>
  <c r="DA30" i="6"/>
  <c r="DA46" i="6"/>
  <c r="BY90" i="6"/>
  <c r="BY98" i="6"/>
  <c r="DA93" i="6"/>
  <c r="BY44" i="6"/>
  <c r="DA28" i="6"/>
  <c r="BY40" i="6"/>
  <c r="DA59" i="6"/>
  <c r="DA95" i="6"/>
  <c r="BY52" i="6"/>
  <c r="DA36" i="6"/>
  <c r="BY96" i="6"/>
  <c r="DA71" i="6"/>
  <c r="BY6" i="6"/>
  <c r="DA26" i="6"/>
  <c r="DA35" i="6"/>
  <c r="BY50" i="6"/>
  <c r="BY54" i="6"/>
  <c r="DA67" i="6"/>
  <c r="BY78" i="6"/>
  <c r="BY86" i="6"/>
  <c r="DA99" i="6"/>
  <c r="DA63" i="6"/>
  <c r="I2" i="9"/>
  <c r="A17" i="8"/>
  <c r="A28" i="8"/>
  <c r="P3" i="7"/>
  <c r="P4" i="7"/>
  <c r="P5" i="7"/>
  <c r="P6" i="7"/>
  <c r="P7" i="7"/>
  <c r="BY4" i="6"/>
  <c r="DA12" i="6"/>
  <c r="BY20" i="6"/>
  <c r="BY48" i="6"/>
  <c r="BY56" i="6"/>
  <c r="BY76" i="6"/>
  <c r="BY80" i="6"/>
  <c r="BY84" i="6"/>
  <c r="BY88" i="6"/>
  <c r="BY24" i="6"/>
  <c r="BY92" i="6"/>
  <c r="BY8" i="6"/>
  <c r="DA23" i="6"/>
  <c r="BY23" i="6"/>
  <c r="BY29" i="6"/>
  <c r="DA29" i="6"/>
  <c r="DA57" i="6"/>
  <c r="BY57" i="6"/>
  <c r="DA5" i="6"/>
  <c r="DA7" i="6"/>
  <c r="DA9" i="6"/>
  <c r="DA11" i="6"/>
  <c r="DA13" i="6"/>
  <c r="DA15" i="6"/>
  <c r="DA17" i="6"/>
  <c r="DA19" i="6"/>
  <c r="BY27" i="6"/>
  <c r="DA27" i="6"/>
  <c r="BY31" i="6"/>
  <c r="DA31" i="6"/>
  <c r="BY33" i="6"/>
  <c r="DA33" i="6"/>
  <c r="BY25" i="6"/>
  <c r="DA25" i="6"/>
  <c r="BY39" i="6"/>
  <c r="DA39" i="6"/>
  <c r="BY41" i="6"/>
  <c r="DA41" i="6"/>
  <c r="BY43" i="6"/>
  <c r="DA43" i="6"/>
  <c r="DA37" i="6"/>
  <c r="DA45" i="6"/>
  <c r="DA47" i="6"/>
  <c r="DA49" i="6"/>
  <c r="DA51" i="6"/>
  <c r="DA53" i="6"/>
  <c r="DA55" i="6"/>
  <c r="BY58" i="6"/>
  <c r="DA58" i="6"/>
  <c r="BY60" i="6"/>
  <c r="DA60" i="6"/>
  <c r="BY62" i="6"/>
  <c r="DA62" i="6"/>
  <c r="BY64" i="6"/>
  <c r="DA64" i="6"/>
  <c r="BY66" i="6"/>
  <c r="DA66" i="6"/>
  <c r="BY68" i="6"/>
  <c r="DA68" i="6"/>
  <c r="BY70" i="6"/>
  <c r="DA70" i="6"/>
  <c r="BY72" i="6"/>
  <c r="DA72" i="6"/>
  <c r="BY75" i="6"/>
  <c r="DA75" i="6"/>
  <c r="BY77" i="6"/>
  <c r="DA77" i="6"/>
  <c r="BY79" i="6"/>
  <c r="DA79" i="6"/>
  <c r="DA94" i="6"/>
  <c r="BY81" i="6"/>
  <c r="DA81" i="6"/>
  <c r="BY83" i="6"/>
  <c r="DA83" i="6"/>
  <c r="BY85" i="6"/>
  <c r="DA85" i="6"/>
  <c r="BY87" i="6"/>
  <c r="DA87" i="6"/>
  <c r="BY89" i="6"/>
  <c r="DA89" i="6"/>
  <c r="DA91" i="6"/>
  <c r="BY91" i="6"/>
  <c r="AC2" i="6" l="1"/>
  <c r="C2" i="6"/>
  <c r="R25" i="7"/>
  <c r="AB24" i="7"/>
  <c r="AC24" i="7"/>
  <c r="Q9" i="7"/>
  <c r="BW26" i="6"/>
  <c r="BL26" i="6"/>
  <c r="BK26" i="6"/>
  <c r="BX26" i="6"/>
  <c r="O13" i="8"/>
  <c r="N13" i="8"/>
  <c r="DO2" i="6"/>
  <c r="N15" i="8"/>
  <c r="O15" i="8"/>
  <c r="O19" i="8"/>
  <c r="N19" i="8"/>
  <c r="O21" i="8"/>
  <c r="N21" i="8"/>
  <c r="N14" i="8"/>
  <c r="N16" i="8"/>
  <c r="K26" i="8"/>
  <c r="K27" i="8" s="1"/>
  <c r="N20" i="8"/>
  <c r="N22" i="8"/>
  <c r="J30" i="8"/>
  <c r="J31" i="8" s="1"/>
  <c r="F26" i="8"/>
  <c r="F27" i="8" s="1"/>
  <c r="Q10" i="7"/>
  <c r="Q8" i="7"/>
  <c r="C26" i="8"/>
  <c r="C27" i="8" s="1"/>
  <c r="K30" i="8"/>
  <c r="K31" i="8" s="1"/>
  <c r="I26" i="8"/>
  <c r="I27" i="8" s="1"/>
  <c r="G26" i="8"/>
  <c r="G27" i="8" s="1"/>
  <c r="B30" i="8"/>
  <c r="B31" i="8" s="1"/>
  <c r="E26" i="8"/>
  <c r="E27" i="8" s="1"/>
  <c r="Q6" i="7"/>
  <c r="Q4" i="7"/>
  <c r="Q7" i="7"/>
  <c r="I30" i="8"/>
  <c r="I31" i="8" s="1"/>
  <c r="G30" i="8"/>
  <c r="G31" i="8" s="1"/>
  <c r="H30" i="8"/>
  <c r="H31" i="8" s="1"/>
  <c r="BA2" i="6"/>
  <c r="J26" i="8"/>
  <c r="J27" i="8" s="1"/>
  <c r="F30" i="8"/>
  <c r="F31" i="8" s="1"/>
  <c r="B26" i="8"/>
  <c r="B27" i="8" s="1"/>
  <c r="D30" i="8"/>
  <c r="D31" i="8" s="1"/>
  <c r="H26" i="8"/>
  <c r="H27" i="8" s="1"/>
  <c r="C30" i="8"/>
  <c r="C31" i="8" s="1"/>
  <c r="D26" i="8"/>
  <c r="D27" i="8" s="1"/>
  <c r="E30" i="8"/>
  <c r="E31" i="8" s="1"/>
  <c r="K24" i="7"/>
  <c r="BO26" i="6"/>
  <c r="BC26" i="6"/>
  <c r="BF26" i="6"/>
  <c r="BH26" i="6"/>
  <c r="BU26" i="6"/>
  <c r="BQ26" i="6"/>
  <c r="BR26" i="6"/>
  <c r="BT26" i="6"/>
  <c r="BM26" i="6"/>
  <c r="BB26" i="6"/>
  <c r="BS26" i="6"/>
  <c r="BI26" i="6"/>
  <c r="BN26" i="6"/>
  <c r="BA26" i="6"/>
  <c r="BJ26" i="6"/>
  <c r="BE26" i="6"/>
  <c r="BV26" i="6"/>
  <c r="BP26" i="6"/>
  <c r="BD26" i="6"/>
  <c r="BG26" i="6"/>
  <c r="Q3" i="7"/>
  <c r="F24" i="7"/>
  <c r="Q5" i="7"/>
  <c r="C24" i="7"/>
  <c r="G24" i="7"/>
  <c r="J24" i="7"/>
  <c r="H24" i="7"/>
  <c r="D24" i="7"/>
  <c r="E24" i="7"/>
  <c r="L24" i="7"/>
  <c r="I24" i="7"/>
  <c r="CG5" i="6" l="1"/>
  <c r="CG6" i="6"/>
  <c r="CG7" i="6"/>
  <c r="DI7" i="6" s="1"/>
  <c r="CG8" i="6"/>
  <c r="DI8" i="6" s="1"/>
  <c r="CG9" i="6"/>
  <c r="CG10" i="6"/>
  <c r="DI10" i="6" s="1"/>
  <c r="CG11" i="6"/>
  <c r="DI11" i="6" s="1"/>
  <c r="CG12" i="6"/>
  <c r="DI12" i="6" s="1"/>
  <c r="CG13" i="6"/>
  <c r="CG14" i="6"/>
  <c r="DI14" i="6" s="1"/>
  <c r="CG15" i="6"/>
  <c r="DI15" i="6" s="1"/>
  <c r="CG16" i="6"/>
  <c r="DI16" i="6" s="1"/>
  <c r="CG17" i="6"/>
  <c r="CG18" i="6"/>
  <c r="CG19" i="6"/>
  <c r="DI19" i="6" s="1"/>
  <c r="CG20" i="6"/>
  <c r="DI20" i="6" s="1"/>
  <c r="CG21" i="6"/>
  <c r="CG22" i="6"/>
  <c r="CG23" i="6"/>
  <c r="DI23" i="6" s="1"/>
  <c r="CG24" i="6"/>
  <c r="DI24" i="6" s="1"/>
  <c r="CG25" i="6"/>
  <c r="CG26" i="6"/>
  <c r="DI26" i="6" s="1"/>
  <c r="CG27" i="6"/>
  <c r="DI27" i="6" s="1"/>
  <c r="CG28" i="6"/>
  <c r="DI28" i="6" s="1"/>
  <c r="CG30" i="6"/>
  <c r="CG34" i="6"/>
  <c r="DI34" i="6" s="1"/>
  <c r="CG32" i="6"/>
  <c r="DI32" i="6" s="1"/>
  <c r="CG36" i="6"/>
  <c r="DI36" i="6" s="1"/>
  <c r="CG40" i="6"/>
  <c r="CG44" i="6"/>
  <c r="CG48" i="6"/>
  <c r="DI48" i="6" s="1"/>
  <c r="CG52" i="6"/>
  <c r="DI52" i="6" s="1"/>
  <c r="CG56" i="6"/>
  <c r="CG60" i="6"/>
  <c r="CG64" i="6"/>
  <c r="DI64" i="6" s="1"/>
  <c r="CG68" i="6"/>
  <c r="DI68" i="6" s="1"/>
  <c r="CG72" i="6"/>
  <c r="CG76" i="6"/>
  <c r="CG80" i="6"/>
  <c r="DI80" i="6" s="1"/>
  <c r="CG84" i="6"/>
  <c r="DI84" i="6" s="1"/>
  <c r="CG88" i="6"/>
  <c r="CG92" i="6"/>
  <c r="DI92" i="6" s="1"/>
  <c r="CG96" i="6"/>
  <c r="DI96" i="6" s="1"/>
  <c r="CG100" i="6"/>
  <c r="DI100" i="6" s="1"/>
  <c r="CG104" i="6"/>
  <c r="CG108" i="6"/>
  <c r="CG112" i="6"/>
  <c r="DI112" i="6" s="1"/>
  <c r="CG35" i="6"/>
  <c r="DI35" i="6" s="1"/>
  <c r="CG38" i="6"/>
  <c r="CG41" i="6"/>
  <c r="CG51" i="6"/>
  <c r="DI51" i="6" s="1"/>
  <c r="CG54" i="6"/>
  <c r="DI54" i="6" s="1"/>
  <c r="CG57" i="6"/>
  <c r="CG67" i="6"/>
  <c r="CG70" i="6"/>
  <c r="DI70" i="6" s="1"/>
  <c r="CG73" i="6"/>
  <c r="DI73" i="6" s="1"/>
  <c r="CG83" i="6"/>
  <c r="CG86" i="6"/>
  <c r="DI86" i="6" s="1"/>
  <c r="CG89" i="6"/>
  <c r="DI89" i="6" s="1"/>
  <c r="CG99" i="6"/>
  <c r="DI99" i="6" s="1"/>
  <c r="CG102" i="6"/>
  <c r="CG105" i="6"/>
  <c r="CG117" i="6"/>
  <c r="DI117" i="6" s="1"/>
  <c r="CG121" i="6"/>
  <c r="DI121" i="6" s="1"/>
  <c r="CG125" i="6"/>
  <c r="CG129" i="6"/>
  <c r="DI129" i="6" s="1"/>
  <c r="CG133" i="6"/>
  <c r="DI133" i="6" s="1"/>
  <c r="CG137" i="6"/>
  <c r="DI137" i="6" s="1"/>
  <c r="CG141" i="6"/>
  <c r="CG145" i="6"/>
  <c r="CG149" i="6"/>
  <c r="DI149" i="6" s="1"/>
  <c r="CG153" i="6"/>
  <c r="DI153" i="6" s="1"/>
  <c r="CG157" i="6"/>
  <c r="CG161" i="6"/>
  <c r="CG165" i="6"/>
  <c r="DI165" i="6" s="1"/>
  <c r="CG169" i="6"/>
  <c r="DI169" i="6" s="1"/>
  <c r="CG173" i="6"/>
  <c r="CG177" i="6"/>
  <c r="CG181" i="6"/>
  <c r="DI181" i="6" s="1"/>
  <c r="CG185" i="6"/>
  <c r="DI185" i="6" s="1"/>
  <c r="CG29" i="6"/>
  <c r="CG37" i="6"/>
  <c r="CG47" i="6"/>
  <c r="DI47" i="6" s="1"/>
  <c r="CG50" i="6"/>
  <c r="DI50" i="6" s="1"/>
  <c r="CG53" i="6"/>
  <c r="CG63" i="6"/>
  <c r="CG66" i="6"/>
  <c r="DI66" i="6" s="1"/>
  <c r="CG69" i="6"/>
  <c r="DI69" i="6" s="1"/>
  <c r="CG79" i="6"/>
  <c r="CG82" i="6"/>
  <c r="CG85" i="6"/>
  <c r="DI85" i="6" s="1"/>
  <c r="CG95" i="6"/>
  <c r="DI95" i="6" s="1"/>
  <c r="CG98" i="6"/>
  <c r="CG101" i="6"/>
  <c r="DI101" i="6" s="1"/>
  <c r="CG111" i="6"/>
  <c r="DI111" i="6" s="1"/>
  <c r="CG114" i="6"/>
  <c r="DI114" i="6" s="1"/>
  <c r="CG118" i="6"/>
  <c r="CG122" i="6"/>
  <c r="CG126" i="6"/>
  <c r="DI126" i="6" s="1"/>
  <c r="CG130" i="6"/>
  <c r="DI130" i="6" s="1"/>
  <c r="CG134" i="6"/>
  <c r="CG138" i="6"/>
  <c r="DI138" i="6" s="1"/>
  <c r="CG142" i="6"/>
  <c r="DI142" i="6" s="1"/>
  <c r="CG146" i="6"/>
  <c r="DI146" i="6" s="1"/>
  <c r="CG150" i="6"/>
  <c r="CG154" i="6"/>
  <c r="CG158" i="6"/>
  <c r="DI158" i="6" s="1"/>
  <c r="CG162" i="6"/>
  <c r="DI162" i="6" s="1"/>
  <c r="CG166" i="6"/>
  <c r="CG170" i="6"/>
  <c r="CG174" i="6"/>
  <c r="DI174" i="6" s="1"/>
  <c r="CG178" i="6"/>
  <c r="DI178" i="6" s="1"/>
  <c r="CG182" i="6"/>
  <c r="CG186" i="6"/>
  <c r="CG31" i="6"/>
  <c r="DI31" i="6" s="1"/>
  <c r="CG43" i="6"/>
  <c r="DI43" i="6" s="1"/>
  <c r="CG49" i="6"/>
  <c r="CG62" i="6"/>
  <c r="DI62" i="6" s="1"/>
  <c r="CG75" i="6"/>
  <c r="DI75" i="6" s="1"/>
  <c r="CG81" i="6"/>
  <c r="DI81" i="6" s="1"/>
  <c r="CG94" i="6"/>
  <c r="CG107" i="6"/>
  <c r="DI107" i="6" s="1"/>
  <c r="CG113" i="6"/>
  <c r="DI113" i="6" s="1"/>
  <c r="CG115" i="6"/>
  <c r="DI115" i="6" s="1"/>
  <c r="CG123" i="6"/>
  <c r="CG131" i="6"/>
  <c r="CG139" i="6"/>
  <c r="DI139" i="6" s="1"/>
  <c r="CG147" i="6"/>
  <c r="DI147" i="6" s="1"/>
  <c r="CG155" i="6"/>
  <c r="CG163" i="6"/>
  <c r="CG171" i="6"/>
  <c r="DI171" i="6" s="1"/>
  <c r="CG179" i="6"/>
  <c r="DI179" i="6" s="1"/>
  <c r="CG187" i="6"/>
  <c r="CG272" i="6"/>
  <c r="DI272" i="6" s="1"/>
  <c r="CG276" i="6"/>
  <c r="DI276" i="6" s="1"/>
  <c r="CG280" i="6"/>
  <c r="DI280" i="6" s="1"/>
  <c r="CG284" i="6"/>
  <c r="CG288" i="6"/>
  <c r="CG292" i="6"/>
  <c r="DI292" i="6" s="1"/>
  <c r="CG296" i="6"/>
  <c r="DI296" i="6" s="1"/>
  <c r="CG300" i="6"/>
  <c r="CG304" i="6"/>
  <c r="DI304" i="6" s="1"/>
  <c r="CG308" i="6"/>
  <c r="DI308" i="6" s="1"/>
  <c r="CG312" i="6"/>
  <c r="DI312" i="6" s="1"/>
  <c r="CG316" i="6"/>
  <c r="CG320" i="6"/>
  <c r="CG324" i="6"/>
  <c r="DI324" i="6" s="1"/>
  <c r="CG328" i="6"/>
  <c r="DI328" i="6" s="1"/>
  <c r="CG332" i="6"/>
  <c r="CG336" i="6"/>
  <c r="DI336" i="6" s="1"/>
  <c r="CG340" i="6"/>
  <c r="DI340" i="6" s="1"/>
  <c r="CG344" i="6"/>
  <c r="DI344" i="6" s="1"/>
  <c r="CG348" i="6"/>
  <c r="CG352" i="6"/>
  <c r="DI352" i="6" s="1"/>
  <c r="CG356" i="6"/>
  <c r="DI356" i="6" s="1"/>
  <c r="CG360" i="6"/>
  <c r="DI360" i="6" s="1"/>
  <c r="CG364" i="6"/>
  <c r="CG368" i="6"/>
  <c r="CG372" i="6"/>
  <c r="DI372" i="6" s="1"/>
  <c r="CG376" i="6"/>
  <c r="DI376" i="6" s="1"/>
  <c r="CG380" i="6"/>
  <c r="CG384" i="6"/>
  <c r="CG33" i="6"/>
  <c r="DI33" i="6" s="1"/>
  <c r="CG42" i="6"/>
  <c r="DI42" i="6" s="1"/>
  <c r="CG55" i="6"/>
  <c r="CG61" i="6"/>
  <c r="DI61" i="6" s="1"/>
  <c r="CG74" i="6"/>
  <c r="DI74" i="6" s="1"/>
  <c r="CG87" i="6"/>
  <c r="DI87" i="6" s="1"/>
  <c r="CG93" i="6"/>
  <c r="CG106" i="6"/>
  <c r="CG116" i="6"/>
  <c r="DI116" i="6" s="1"/>
  <c r="CG124" i="6"/>
  <c r="DI124" i="6" s="1"/>
  <c r="CG132" i="6"/>
  <c r="CG140" i="6"/>
  <c r="CG148" i="6"/>
  <c r="DI148" i="6" s="1"/>
  <c r="CG156" i="6"/>
  <c r="DI156" i="6" s="1"/>
  <c r="CG164" i="6"/>
  <c r="CG172" i="6"/>
  <c r="CG180" i="6"/>
  <c r="DI180" i="6" s="1"/>
  <c r="CG188" i="6"/>
  <c r="DI188" i="6" s="1"/>
  <c r="CG190" i="6"/>
  <c r="CG192" i="6"/>
  <c r="DI192" i="6" s="1"/>
  <c r="CG194" i="6"/>
  <c r="DI194" i="6" s="1"/>
  <c r="CG196" i="6"/>
  <c r="DI196" i="6" s="1"/>
  <c r="CG198" i="6"/>
  <c r="CG200" i="6"/>
  <c r="DI200" i="6" s="1"/>
  <c r="CG202" i="6"/>
  <c r="DI202" i="6" s="1"/>
  <c r="CG204" i="6"/>
  <c r="DI204" i="6" s="1"/>
  <c r="CG206" i="6"/>
  <c r="CG208" i="6"/>
  <c r="DI208" i="6" s="1"/>
  <c r="CG210" i="6"/>
  <c r="DI210" i="6" s="1"/>
  <c r="CG212" i="6"/>
  <c r="DI212" i="6" s="1"/>
  <c r="CG214" i="6"/>
  <c r="CG216" i="6"/>
  <c r="CG218" i="6"/>
  <c r="DI218" i="6" s="1"/>
  <c r="CG220" i="6"/>
  <c r="DI220" i="6" s="1"/>
  <c r="CG222" i="6"/>
  <c r="CG224" i="6"/>
  <c r="DI224" i="6" s="1"/>
  <c r="CG226" i="6"/>
  <c r="DI226" i="6" s="1"/>
  <c r="CG228" i="6"/>
  <c r="DI228" i="6" s="1"/>
  <c r="CG230" i="6"/>
  <c r="CG232" i="6"/>
  <c r="CG234" i="6"/>
  <c r="DI234" i="6" s="1"/>
  <c r="CG236" i="6"/>
  <c r="DI236" i="6" s="1"/>
  <c r="CG238" i="6"/>
  <c r="CG240" i="6"/>
  <c r="CG242" i="6"/>
  <c r="DI242" i="6" s="1"/>
  <c r="CG244" i="6"/>
  <c r="DI244" i="6" s="1"/>
  <c r="CG246" i="6"/>
  <c r="CG248" i="6"/>
  <c r="DI248" i="6" s="1"/>
  <c r="CG250" i="6"/>
  <c r="DI250" i="6" s="1"/>
  <c r="CG252" i="6"/>
  <c r="DI252" i="6" s="1"/>
  <c r="CG254" i="6"/>
  <c r="CG256" i="6"/>
  <c r="DI256" i="6" s="1"/>
  <c r="CG258" i="6"/>
  <c r="DI258" i="6" s="1"/>
  <c r="CG260" i="6"/>
  <c r="DI260" i="6" s="1"/>
  <c r="CG262" i="6"/>
  <c r="CG264" i="6"/>
  <c r="CG266" i="6"/>
  <c r="DI266" i="6" s="1"/>
  <c r="CG268" i="6"/>
  <c r="DI268" i="6" s="1"/>
  <c r="CG269" i="6"/>
  <c r="CG273" i="6"/>
  <c r="CG277" i="6"/>
  <c r="DI277" i="6" s="1"/>
  <c r="CG281" i="6"/>
  <c r="DI281" i="6" s="1"/>
  <c r="CG285" i="6"/>
  <c r="CG289" i="6"/>
  <c r="DI289" i="6" s="1"/>
  <c r="CG293" i="6"/>
  <c r="DI293" i="6" s="1"/>
  <c r="CG297" i="6"/>
  <c r="DI297" i="6" s="1"/>
  <c r="CG301" i="6"/>
  <c r="CG305" i="6"/>
  <c r="CG309" i="6"/>
  <c r="DI309" i="6" s="1"/>
  <c r="CG313" i="6"/>
  <c r="DI313" i="6" s="1"/>
  <c r="CG317" i="6"/>
  <c r="CG321" i="6"/>
  <c r="DI321" i="6" s="1"/>
  <c r="CG325" i="6"/>
  <c r="DI325" i="6" s="1"/>
  <c r="CG329" i="6"/>
  <c r="DI329" i="6" s="1"/>
  <c r="CG333" i="6"/>
  <c r="CG337" i="6"/>
  <c r="DI337" i="6" s="1"/>
  <c r="CG341" i="6"/>
  <c r="DI341" i="6" s="1"/>
  <c r="CG345" i="6"/>
  <c r="DI345" i="6" s="1"/>
  <c r="CG349" i="6"/>
  <c r="CG353" i="6"/>
  <c r="CG357" i="6"/>
  <c r="DI357" i="6" s="1"/>
  <c r="CG361" i="6"/>
  <c r="DI361" i="6" s="1"/>
  <c r="CG365" i="6"/>
  <c r="CG369" i="6"/>
  <c r="DI369" i="6" s="1"/>
  <c r="CG373" i="6"/>
  <c r="DI373" i="6" s="1"/>
  <c r="CG377" i="6"/>
  <c r="DI377" i="6" s="1"/>
  <c r="CG381" i="6"/>
  <c r="CG385" i="6"/>
  <c r="CG46" i="6"/>
  <c r="DI46" i="6" s="1"/>
  <c r="CG59" i="6"/>
  <c r="DI59" i="6" s="1"/>
  <c r="CG65" i="6"/>
  <c r="CG78" i="6"/>
  <c r="CG91" i="6"/>
  <c r="DI91" i="6" s="1"/>
  <c r="CG97" i="6"/>
  <c r="DI97" i="6" s="1"/>
  <c r="CG110" i="6"/>
  <c r="CG119" i="6"/>
  <c r="DI119" i="6" s="1"/>
  <c r="CG127" i="6"/>
  <c r="DI127" i="6" s="1"/>
  <c r="CG135" i="6"/>
  <c r="DI135" i="6" s="1"/>
  <c r="CG143" i="6"/>
  <c r="CG151" i="6"/>
  <c r="DI151" i="6" s="1"/>
  <c r="CG159" i="6"/>
  <c r="DI159" i="6" s="1"/>
  <c r="CG167" i="6"/>
  <c r="DI167" i="6" s="1"/>
  <c r="CG175" i="6"/>
  <c r="CG183" i="6"/>
  <c r="DI183" i="6" s="1"/>
  <c r="CG270" i="6"/>
  <c r="DI270" i="6" s="1"/>
  <c r="CG274" i="6"/>
  <c r="DI274" i="6" s="1"/>
  <c r="CG278" i="6"/>
  <c r="CG282" i="6"/>
  <c r="DI282" i="6" s="1"/>
  <c r="CG286" i="6"/>
  <c r="DI286" i="6" s="1"/>
  <c r="CG290" i="6"/>
  <c r="DI290" i="6" s="1"/>
  <c r="CG294" i="6"/>
  <c r="CG298" i="6"/>
  <c r="DI298" i="6" s="1"/>
  <c r="CG302" i="6"/>
  <c r="DI302" i="6" s="1"/>
  <c r="CG306" i="6"/>
  <c r="DI306" i="6" s="1"/>
  <c r="CG310" i="6"/>
  <c r="CG314" i="6"/>
  <c r="CG318" i="6"/>
  <c r="DI318" i="6" s="1"/>
  <c r="CG322" i="6"/>
  <c r="DI322" i="6" s="1"/>
  <c r="CG326" i="6"/>
  <c r="CG330" i="6"/>
  <c r="DI330" i="6" s="1"/>
  <c r="CG334" i="6"/>
  <c r="DI334" i="6" s="1"/>
  <c r="CG338" i="6"/>
  <c r="DI338" i="6" s="1"/>
  <c r="CG342" i="6"/>
  <c r="CG346" i="6"/>
  <c r="CG350" i="6"/>
  <c r="DI350" i="6" s="1"/>
  <c r="CG354" i="6"/>
  <c r="DI354" i="6" s="1"/>
  <c r="CG358" i="6"/>
  <c r="CG362" i="6"/>
  <c r="DI362" i="6" s="1"/>
  <c r="CG366" i="6"/>
  <c r="DI366" i="6" s="1"/>
  <c r="CG370" i="6"/>
  <c r="DI370" i="6" s="1"/>
  <c r="CG374" i="6"/>
  <c r="CG378" i="6"/>
  <c r="CG382" i="6"/>
  <c r="DI382" i="6" s="1"/>
  <c r="CG386" i="6"/>
  <c r="DI386" i="6" s="1"/>
  <c r="CG39" i="6"/>
  <c r="CG45" i="6"/>
  <c r="DI45" i="6" s="1"/>
  <c r="CG58" i="6"/>
  <c r="DI58" i="6" s="1"/>
  <c r="CG71" i="6"/>
  <c r="DI71" i="6" s="1"/>
  <c r="CG77" i="6"/>
  <c r="CG90" i="6"/>
  <c r="CG103" i="6"/>
  <c r="DI103" i="6" s="1"/>
  <c r="CG109" i="6"/>
  <c r="DI109" i="6" s="1"/>
  <c r="CG120" i="6"/>
  <c r="CG152" i="6"/>
  <c r="CG184" i="6"/>
  <c r="DI184" i="6" s="1"/>
  <c r="CG193" i="6"/>
  <c r="DI193" i="6" s="1"/>
  <c r="CG201" i="6"/>
  <c r="CG209" i="6"/>
  <c r="CG217" i="6"/>
  <c r="DI217" i="6" s="1"/>
  <c r="CG225" i="6"/>
  <c r="DI225" i="6" s="1"/>
  <c r="CG233" i="6"/>
  <c r="CG241" i="6"/>
  <c r="CG249" i="6"/>
  <c r="DI249" i="6" s="1"/>
  <c r="CG257" i="6"/>
  <c r="DI257" i="6" s="1"/>
  <c r="CG265" i="6"/>
  <c r="CG275" i="6"/>
  <c r="CG291" i="6"/>
  <c r="DI291" i="6" s="1"/>
  <c r="CG307" i="6"/>
  <c r="DI307" i="6" s="1"/>
  <c r="CG323" i="6"/>
  <c r="CG339" i="6"/>
  <c r="CG355" i="6"/>
  <c r="DI355" i="6" s="1"/>
  <c r="CG371" i="6"/>
  <c r="DI371" i="6" s="1"/>
  <c r="CG387" i="6"/>
  <c r="CG128" i="6"/>
  <c r="DI128" i="6" s="1"/>
  <c r="CG160" i="6"/>
  <c r="DI160" i="6" s="1"/>
  <c r="CG191" i="6"/>
  <c r="DI191" i="6" s="1"/>
  <c r="CG199" i="6"/>
  <c r="CG207" i="6"/>
  <c r="CG215" i="6"/>
  <c r="DI215" i="6" s="1"/>
  <c r="CG223" i="6"/>
  <c r="DI223" i="6" s="1"/>
  <c r="CG231" i="6"/>
  <c r="CG239" i="6"/>
  <c r="CG247" i="6"/>
  <c r="DI247" i="6" s="1"/>
  <c r="CG255" i="6"/>
  <c r="DI255" i="6" s="1"/>
  <c r="CG263" i="6"/>
  <c r="CG279" i="6"/>
  <c r="DI279" i="6" s="1"/>
  <c r="CG295" i="6"/>
  <c r="DI295" i="6" s="1"/>
  <c r="CG311" i="6"/>
  <c r="DI311" i="6" s="1"/>
  <c r="CG327" i="6"/>
  <c r="CG343" i="6"/>
  <c r="CG359" i="6"/>
  <c r="DI359" i="6" s="1"/>
  <c r="CG375" i="6"/>
  <c r="DI375" i="6" s="1"/>
  <c r="CG136" i="6"/>
  <c r="CG168" i="6"/>
  <c r="CG189" i="6"/>
  <c r="DI189" i="6" s="1"/>
  <c r="CG197" i="6"/>
  <c r="DI197" i="6" s="1"/>
  <c r="CG205" i="6"/>
  <c r="CG213" i="6"/>
  <c r="CG221" i="6"/>
  <c r="DI221" i="6" s="1"/>
  <c r="CG229" i="6"/>
  <c r="DI229" i="6" s="1"/>
  <c r="CG237" i="6"/>
  <c r="CG245" i="6"/>
  <c r="CG253" i="6"/>
  <c r="DI253" i="6" s="1"/>
  <c r="CG261" i="6"/>
  <c r="DI261" i="6" s="1"/>
  <c r="CG283" i="6"/>
  <c r="CG299" i="6"/>
  <c r="DI299" i="6" s="1"/>
  <c r="CG315" i="6"/>
  <c r="DI315" i="6" s="1"/>
  <c r="CG331" i="6"/>
  <c r="DI331" i="6" s="1"/>
  <c r="CG347" i="6"/>
  <c r="CG363" i="6"/>
  <c r="DI363" i="6" s="1"/>
  <c r="CG379" i="6"/>
  <c r="DI379" i="6" s="1"/>
  <c r="CG4" i="6"/>
  <c r="DI4" i="6" s="1"/>
  <c r="CG144" i="6"/>
  <c r="CG176" i="6"/>
  <c r="DI176" i="6" s="1"/>
  <c r="CG195" i="6"/>
  <c r="DI195" i="6" s="1"/>
  <c r="CG203" i="6"/>
  <c r="DI203" i="6" s="1"/>
  <c r="CG211" i="6"/>
  <c r="CG219" i="6"/>
  <c r="CG227" i="6"/>
  <c r="DI227" i="6" s="1"/>
  <c r="CG235" i="6"/>
  <c r="DI235" i="6" s="1"/>
  <c r="CG243" i="6"/>
  <c r="CG251" i="6"/>
  <c r="DI251" i="6" s="1"/>
  <c r="CG259" i="6"/>
  <c r="DI259" i="6" s="1"/>
  <c r="CG267" i="6"/>
  <c r="DI267" i="6" s="1"/>
  <c r="CG271" i="6"/>
  <c r="CG287" i="6"/>
  <c r="CG303" i="6"/>
  <c r="DI303" i="6" s="1"/>
  <c r="CG319" i="6"/>
  <c r="DI319" i="6" s="1"/>
  <c r="CG335" i="6"/>
  <c r="CG351" i="6"/>
  <c r="CG367" i="6"/>
  <c r="DI367" i="6" s="1"/>
  <c r="CG383" i="6"/>
  <c r="DI383" i="6" s="1"/>
  <c r="CI7" i="6"/>
  <c r="CI11" i="6"/>
  <c r="CI15" i="6"/>
  <c r="DK15" i="6" s="1"/>
  <c r="CI19" i="6"/>
  <c r="DK19" i="6" s="1"/>
  <c r="CI23" i="6"/>
  <c r="CI27" i="6"/>
  <c r="DK27" i="6" s="1"/>
  <c r="CI5" i="6"/>
  <c r="DK5" i="6" s="1"/>
  <c r="CI8" i="6"/>
  <c r="DK8" i="6" s="1"/>
  <c r="CI18" i="6"/>
  <c r="CI21" i="6"/>
  <c r="CI24" i="6"/>
  <c r="DK24" i="6" s="1"/>
  <c r="CI29" i="6"/>
  <c r="DK29" i="6" s="1"/>
  <c r="CI33" i="6"/>
  <c r="CI10" i="6"/>
  <c r="CI13" i="6"/>
  <c r="DK13" i="6" s="1"/>
  <c r="CI16" i="6"/>
  <c r="DK16" i="6" s="1"/>
  <c r="CI26" i="6"/>
  <c r="CI31" i="6"/>
  <c r="DK31" i="6" s="1"/>
  <c r="CI35" i="6"/>
  <c r="DK35" i="6" s="1"/>
  <c r="CI39" i="6"/>
  <c r="DK39" i="6" s="1"/>
  <c r="CI43" i="6"/>
  <c r="CI47" i="6"/>
  <c r="CI51" i="6"/>
  <c r="DK51" i="6" s="1"/>
  <c r="CI55" i="6"/>
  <c r="DK55" i="6" s="1"/>
  <c r="CI59" i="6"/>
  <c r="CI63" i="6"/>
  <c r="CI67" i="6"/>
  <c r="DK67" i="6" s="1"/>
  <c r="CI71" i="6"/>
  <c r="DK71" i="6" s="1"/>
  <c r="CI75" i="6"/>
  <c r="CI79" i="6"/>
  <c r="DK79" i="6" s="1"/>
  <c r="CI83" i="6"/>
  <c r="DK83" i="6" s="1"/>
  <c r="CI87" i="6"/>
  <c r="DK87" i="6" s="1"/>
  <c r="CI91" i="6"/>
  <c r="CI95" i="6"/>
  <c r="DK95" i="6" s="1"/>
  <c r="CI99" i="6"/>
  <c r="DK99" i="6" s="1"/>
  <c r="CI103" i="6"/>
  <c r="DK103" i="6" s="1"/>
  <c r="CI107" i="6"/>
  <c r="CI111" i="6"/>
  <c r="CI114" i="6"/>
  <c r="DK114" i="6" s="1"/>
  <c r="CI115" i="6"/>
  <c r="DK115" i="6" s="1"/>
  <c r="CI116" i="6"/>
  <c r="CI117" i="6"/>
  <c r="CI118" i="6"/>
  <c r="DK118" i="6" s="1"/>
  <c r="CI119" i="6"/>
  <c r="DK119" i="6" s="1"/>
  <c r="CI120" i="6"/>
  <c r="CI121" i="6"/>
  <c r="CI122" i="6"/>
  <c r="DK122" i="6" s="1"/>
  <c r="CI123" i="6"/>
  <c r="DK123" i="6" s="1"/>
  <c r="CI124" i="6"/>
  <c r="CI125" i="6"/>
  <c r="CI126" i="6"/>
  <c r="DK126" i="6" s="1"/>
  <c r="CI127" i="6"/>
  <c r="DK127" i="6" s="1"/>
  <c r="CI128" i="6"/>
  <c r="CI129" i="6"/>
  <c r="CI130" i="6"/>
  <c r="DK130" i="6" s="1"/>
  <c r="CI131" i="6"/>
  <c r="DK131" i="6" s="1"/>
  <c r="CI132" i="6"/>
  <c r="CI133" i="6"/>
  <c r="CI134" i="6"/>
  <c r="DK134" i="6" s="1"/>
  <c r="CI135" i="6"/>
  <c r="DK135" i="6" s="1"/>
  <c r="CI136" i="6"/>
  <c r="CI137" i="6"/>
  <c r="CI138" i="6"/>
  <c r="DK138" i="6" s="1"/>
  <c r="CI139" i="6"/>
  <c r="DK139" i="6" s="1"/>
  <c r="CI140" i="6"/>
  <c r="CI141" i="6"/>
  <c r="CI142" i="6"/>
  <c r="DK142" i="6" s="1"/>
  <c r="CI143" i="6"/>
  <c r="DK143" i="6" s="1"/>
  <c r="CI144" i="6"/>
  <c r="CI145" i="6"/>
  <c r="CI146" i="6"/>
  <c r="DK146" i="6" s="1"/>
  <c r="CI147" i="6"/>
  <c r="DK147" i="6" s="1"/>
  <c r="CI148" i="6"/>
  <c r="CI149" i="6"/>
  <c r="CI150" i="6"/>
  <c r="DK150" i="6" s="1"/>
  <c r="CI151" i="6"/>
  <c r="DK151" i="6" s="1"/>
  <c r="CI152" i="6"/>
  <c r="CI153" i="6"/>
  <c r="CI154" i="6"/>
  <c r="DK154" i="6" s="1"/>
  <c r="CI155" i="6"/>
  <c r="DK155" i="6" s="1"/>
  <c r="CI156" i="6"/>
  <c r="CI157" i="6"/>
  <c r="CI158" i="6"/>
  <c r="DK158" i="6" s="1"/>
  <c r="CI159" i="6"/>
  <c r="DK159" i="6" s="1"/>
  <c r="CI160" i="6"/>
  <c r="CI161" i="6"/>
  <c r="CI162" i="6"/>
  <c r="DK162" i="6" s="1"/>
  <c r="CI163" i="6"/>
  <c r="DK163" i="6" s="1"/>
  <c r="CI164" i="6"/>
  <c r="CI165" i="6"/>
  <c r="CI166" i="6"/>
  <c r="DK166" i="6" s="1"/>
  <c r="CI167" i="6"/>
  <c r="DK167" i="6" s="1"/>
  <c r="CI168" i="6"/>
  <c r="CI169" i="6"/>
  <c r="CI170" i="6"/>
  <c r="DK170" i="6" s="1"/>
  <c r="CI171" i="6"/>
  <c r="DK171" i="6" s="1"/>
  <c r="CI172" i="6"/>
  <c r="CI173" i="6"/>
  <c r="CI174" i="6"/>
  <c r="DK174" i="6" s="1"/>
  <c r="CI175" i="6"/>
  <c r="DK175" i="6" s="1"/>
  <c r="CI176" i="6"/>
  <c r="CI177" i="6"/>
  <c r="CI178" i="6"/>
  <c r="DK178" i="6" s="1"/>
  <c r="CI179" i="6"/>
  <c r="DK179" i="6" s="1"/>
  <c r="CI180" i="6"/>
  <c r="CI181" i="6"/>
  <c r="CI182" i="6"/>
  <c r="DK182" i="6" s="1"/>
  <c r="CI183" i="6"/>
  <c r="DK183" i="6" s="1"/>
  <c r="CI184" i="6"/>
  <c r="CI185" i="6"/>
  <c r="CI186" i="6"/>
  <c r="DK186" i="6" s="1"/>
  <c r="CI187" i="6"/>
  <c r="DK187" i="6" s="1"/>
  <c r="CI17" i="6"/>
  <c r="CI34" i="6"/>
  <c r="CI42" i="6"/>
  <c r="DK42" i="6" s="1"/>
  <c r="CI45" i="6"/>
  <c r="DK45" i="6" s="1"/>
  <c r="CI48" i="6"/>
  <c r="CI58" i="6"/>
  <c r="DK58" i="6" s="1"/>
  <c r="CI61" i="6"/>
  <c r="DK61" i="6" s="1"/>
  <c r="CI64" i="6"/>
  <c r="DK64" i="6" s="1"/>
  <c r="CI74" i="6"/>
  <c r="CI77" i="6"/>
  <c r="CI80" i="6"/>
  <c r="DK80" i="6" s="1"/>
  <c r="CI90" i="6"/>
  <c r="DK90" i="6" s="1"/>
  <c r="CI93" i="6"/>
  <c r="CI96" i="6"/>
  <c r="DK96" i="6" s="1"/>
  <c r="CI106" i="6"/>
  <c r="DK106" i="6" s="1"/>
  <c r="CI109" i="6"/>
  <c r="DK109" i="6" s="1"/>
  <c r="CI112" i="6"/>
  <c r="CI9" i="6"/>
  <c r="CI22" i="6"/>
  <c r="DK22" i="6" s="1"/>
  <c r="CI28" i="6"/>
  <c r="DK28" i="6" s="1"/>
  <c r="CI38" i="6"/>
  <c r="CI41" i="6"/>
  <c r="CI44" i="6"/>
  <c r="DK44" i="6" s="1"/>
  <c r="CI54" i="6"/>
  <c r="DK54" i="6" s="1"/>
  <c r="CI57" i="6"/>
  <c r="CI60" i="6"/>
  <c r="DK60" i="6" s="1"/>
  <c r="CI70" i="6"/>
  <c r="DK70" i="6" s="1"/>
  <c r="CI73" i="6"/>
  <c r="DK73" i="6" s="1"/>
  <c r="CI76" i="6"/>
  <c r="CI86" i="6"/>
  <c r="CI89" i="6"/>
  <c r="DK89" i="6" s="1"/>
  <c r="CI92" i="6"/>
  <c r="DK92" i="6" s="1"/>
  <c r="CI102" i="6"/>
  <c r="CI105" i="6"/>
  <c r="CI108" i="6"/>
  <c r="DK108" i="6" s="1"/>
  <c r="CI188" i="6"/>
  <c r="DK188" i="6" s="1"/>
  <c r="CI189" i="6"/>
  <c r="CI190" i="6"/>
  <c r="CI191" i="6"/>
  <c r="DK191" i="6" s="1"/>
  <c r="CI192" i="6"/>
  <c r="DK192" i="6" s="1"/>
  <c r="CI193" i="6"/>
  <c r="CI194" i="6"/>
  <c r="CI195" i="6"/>
  <c r="DK195" i="6" s="1"/>
  <c r="CI196" i="6"/>
  <c r="DK196" i="6" s="1"/>
  <c r="CI197" i="6"/>
  <c r="CI198" i="6"/>
  <c r="CI199" i="6"/>
  <c r="DK199" i="6" s="1"/>
  <c r="CI200" i="6"/>
  <c r="DK200" i="6" s="1"/>
  <c r="CI201" i="6"/>
  <c r="CI202" i="6"/>
  <c r="CI203" i="6"/>
  <c r="DK203" i="6" s="1"/>
  <c r="CI204" i="6"/>
  <c r="DK204" i="6" s="1"/>
  <c r="CI205" i="6"/>
  <c r="CI206" i="6"/>
  <c r="CI207" i="6"/>
  <c r="DK207" i="6" s="1"/>
  <c r="CI208" i="6"/>
  <c r="DK208" i="6" s="1"/>
  <c r="CI209" i="6"/>
  <c r="CI210" i="6"/>
  <c r="CI211" i="6"/>
  <c r="DK211" i="6" s="1"/>
  <c r="CI212" i="6"/>
  <c r="DK212" i="6" s="1"/>
  <c r="CI213" i="6"/>
  <c r="CI214" i="6"/>
  <c r="CI215" i="6"/>
  <c r="DK215" i="6" s="1"/>
  <c r="CI216" i="6"/>
  <c r="DK216" i="6" s="1"/>
  <c r="CI217" i="6"/>
  <c r="CI218" i="6"/>
  <c r="CI219" i="6"/>
  <c r="DK219" i="6" s="1"/>
  <c r="CI220" i="6"/>
  <c r="DK220" i="6" s="1"/>
  <c r="CI221" i="6"/>
  <c r="CI222" i="6"/>
  <c r="CI223" i="6"/>
  <c r="DK223" i="6" s="1"/>
  <c r="CI224" i="6"/>
  <c r="DK224" i="6" s="1"/>
  <c r="CI225" i="6"/>
  <c r="CI226" i="6"/>
  <c r="CI227" i="6"/>
  <c r="DK227" i="6" s="1"/>
  <c r="CI228" i="6"/>
  <c r="DK228" i="6" s="1"/>
  <c r="CI229" i="6"/>
  <c r="CI230" i="6"/>
  <c r="CI231" i="6"/>
  <c r="DK231" i="6" s="1"/>
  <c r="CI232" i="6"/>
  <c r="DK232" i="6" s="1"/>
  <c r="CI233" i="6"/>
  <c r="CI234" i="6"/>
  <c r="CI235" i="6"/>
  <c r="DK235" i="6" s="1"/>
  <c r="CI236" i="6"/>
  <c r="DK236" i="6" s="1"/>
  <c r="CI237" i="6"/>
  <c r="CI238" i="6"/>
  <c r="CI239" i="6"/>
  <c r="DK239" i="6" s="1"/>
  <c r="CI240" i="6"/>
  <c r="DK240" i="6" s="1"/>
  <c r="CI241" i="6"/>
  <c r="CI242" i="6"/>
  <c r="CI243" i="6"/>
  <c r="DK243" i="6" s="1"/>
  <c r="CI244" i="6"/>
  <c r="DK244" i="6" s="1"/>
  <c r="CI245" i="6"/>
  <c r="CI246" i="6"/>
  <c r="CI247" i="6"/>
  <c r="DK247" i="6" s="1"/>
  <c r="CI248" i="6"/>
  <c r="DK248" i="6" s="1"/>
  <c r="CI249" i="6"/>
  <c r="CI250" i="6"/>
  <c r="CI251" i="6"/>
  <c r="DK251" i="6" s="1"/>
  <c r="CI252" i="6"/>
  <c r="DK252" i="6" s="1"/>
  <c r="CI253" i="6"/>
  <c r="CI254" i="6"/>
  <c r="CI255" i="6"/>
  <c r="DK255" i="6" s="1"/>
  <c r="CI256" i="6"/>
  <c r="DK256" i="6" s="1"/>
  <c r="CI257" i="6"/>
  <c r="CI258" i="6"/>
  <c r="CI259" i="6"/>
  <c r="DK259" i="6" s="1"/>
  <c r="CI260" i="6"/>
  <c r="DK260" i="6" s="1"/>
  <c r="CI261" i="6"/>
  <c r="CI262" i="6"/>
  <c r="CI263" i="6"/>
  <c r="DK263" i="6" s="1"/>
  <c r="CI264" i="6"/>
  <c r="DK264" i="6" s="1"/>
  <c r="CI265" i="6"/>
  <c r="CI266" i="6"/>
  <c r="CI267" i="6"/>
  <c r="DK267" i="6" s="1"/>
  <c r="CI268" i="6"/>
  <c r="DK268" i="6" s="1"/>
  <c r="CI269" i="6"/>
  <c r="CI270" i="6"/>
  <c r="CI271" i="6"/>
  <c r="DK271" i="6" s="1"/>
  <c r="CI272" i="6"/>
  <c r="DK272" i="6" s="1"/>
  <c r="CI273" i="6"/>
  <c r="CI274" i="6"/>
  <c r="CI275" i="6"/>
  <c r="DK275" i="6" s="1"/>
  <c r="CI276" i="6"/>
  <c r="DK276" i="6" s="1"/>
  <c r="CI277" i="6"/>
  <c r="CI278" i="6"/>
  <c r="CI279" i="6"/>
  <c r="DK279" i="6" s="1"/>
  <c r="CI280" i="6"/>
  <c r="DK280" i="6" s="1"/>
  <c r="CI281" i="6"/>
  <c r="CI282" i="6"/>
  <c r="CI283" i="6"/>
  <c r="DK283" i="6" s="1"/>
  <c r="CI284" i="6"/>
  <c r="DK284" i="6" s="1"/>
  <c r="CI285" i="6"/>
  <c r="CI286" i="6"/>
  <c r="CI287" i="6"/>
  <c r="DK287" i="6" s="1"/>
  <c r="CI288" i="6"/>
  <c r="DK288" i="6" s="1"/>
  <c r="CI289" i="6"/>
  <c r="CI290" i="6"/>
  <c r="CI291" i="6"/>
  <c r="DK291" i="6" s="1"/>
  <c r="CI292" i="6"/>
  <c r="DK292" i="6" s="1"/>
  <c r="CI293" i="6"/>
  <c r="CI294" i="6"/>
  <c r="CI295" i="6"/>
  <c r="DK295" i="6" s="1"/>
  <c r="CI296" i="6"/>
  <c r="DK296" i="6" s="1"/>
  <c r="CI297" i="6"/>
  <c r="CI298" i="6"/>
  <c r="CI299" i="6"/>
  <c r="DK299" i="6" s="1"/>
  <c r="CI300" i="6"/>
  <c r="DK300" i="6" s="1"/>
  <c r="CI301" i="6"/>
  <c r="CI302" i="6"/>
  <c r="CI303" i="6"/>
  <c r="DK303" i="6" s="1"/>
  <c r="CI304" i="6"/>
  <c r="DK304" i="6" s="1"/>
  <c r="CI305" i="6"/>
  <c r="CI306" i="6"/>
  <c r="CI307" i="6"/>
  <c r="DK307" i="6" s="1"/>
  <c r="CI308" i="6"/>
  <c r="DK308" i="6" s="1"/>
  <c r="CI309" i="6"/>
  <c r="CI310" i="6"/>
  <c r="CI311" i="6"/>
  <c r="DK311" i="6" s="1"/>
  <c r="CI312" i="6"/>
  <c r="DK312" i="6" s="1"/>
  <c r="CI313" i="6"/>
  <c r="CI314" i="6"/>
  <c r="CI315" i="6"/>
  <c r="DK315" i="6" s="1"/>
  <c r="CI316" i="6"/>
  <c r="DK316" i="6" s="1"/>
  <c r="CI317" i="6"/>
  <c r="CI318" i="6"/>
  <c r="CI319" i="6"/>
  <c r="DK319" i="6" s="1"/>
  <c r="CI320" i="6"/>
  <c r="DK320" i="6" s="1"/>
  <c r="CI321" i="6"/>
  <c r="CI322" i="6"/>
  <c r="CI323" i="6"/>
  <c r="DK323" i="6" s="1"/>
  <c r="CI324" i="6"/>
  <c r="DK324" i="6" s="1"/>
  <c r="CI325" i="6"/>
  <c r="CI326" i="6"/>
  <c r="CI327" i="6"/>
  <c r="DK327" i="6" s="1"/>
  <c r="CI328" i="6"/>
  <c r="DK328" i="6" s="1"/>
  <c r="CI329" i="6"/>
  <c r="CI330" i="6"/>
  <c r="CI331" i="6"/>
  <c r="DK331" i="6" s="1"/>
  <c r="CI332" i="6"/>
  <c r="DK332" i="6" s="1"/>
  <c r="CI333" i="6"/>
  <c r="CI334" i="6"/>
  <c r="CI335" i="6"/>
  <c r="DK335" i="6" s="1"/>
  <c r="CI336" i="6"/>
  <c r="DK336" i="6" s="1"/>
  <c r="CI337" i="6"/>
  <c r="CI338" i="6"/>
  <c r="CI339" i="6"/>
  <c r="DK339" i="6" s="1"/>
  <c r="CI340" i="6"/>
  <c r="DK340" i="6" s="1"/>
  <c r="CI341" i="6"/>
  <c r="CI342" i="6"/>
  <c r="CI343" i="6"/>
  <c r="DK343" i="6" s="1"/>
  <c r="CI344" i="6"/>
  <c r="DK344" i="6" s="1"/>
  <c r="CI345" i="6"/>
  <c r="CI346" i="6"/>
  <c r="CI347" i="6"/>
  <c r="DK347" i="6" s="1"/>
  <c r="CI348" i="6"/>
  <c r="DK348" i="6" s="1"/>
  <c r="CI349" i="6"/>
  <c r="CI350" i="6"/>
  <c r="CI351" i="6"/>
  <c r="DK351" i="6" s="1"/>
  <c r="CI352" i="6"/>
  <c r="DK352" i="6" s="1"/>
  <c r="CI353" i="6"/>
  <c r="CI354" i="6"/>
  <c r="CI355" i="6"/>
  <c r="DK355" i="6" s="1"/>
  <c r="CI356" i="6"/>
  <c r="DK356" i="6" s="1"/>
  <c r="CI357" i="6"/>
  <c r="CI358" i="6"/>
  <c r="CI359" i="6"/>
  <c r="DK359" i="6" s="1"/>
  <c r="CI360" i="6"/>
  <c r="DK360" i="6" s="1"/>
  <c r="CI361" i="6"/>
  <c r="CI362" i="6"/>
  <c r="CI363" i="6"/>
  <c r="DK363" i="6" s="1"/>
  <c r="CI364" i="6"/>
  <c r="DK364" i="6" s="1"/>
  <c r="CI365" i="6"/>
  <c r="CI366" i="6"/>
  <c r="CI367" i="6"/>
  <c r="DK367" i="6" s="1"/>
  <c r="CI368" i="6"/>
  <c r="DK368" i="6" s="1"/>
  <c r="CI369" i="6"/>
  <c r="CI370" i="6"/>
  <c r="CI371" i="6"/>
  <c r="DK371" i="6" s="1"/>
  <c r="CI372" i="6"/>
  <c r="DK372" i="6" s="1"/>
  <c r="CI373" i="6"/>
  <c r="CI374" i="6"/>
  <c r="CI375" i="6"/>
  <c r="DK375" i="6" s="1"/>
  <c r="CI376" i="6"/>
  <c r="DK376" i="6" s="1"/>
  <c r="CI377" i="6"/>
  <c r="CI378" i="6"/>
  <c r="DK378" i="6" s="1"/>
  <c r="CI379" i="6"/>
  <c r="DK379" i="6" s="1"/>
  <c r="CI380" i="6"/>
  <c r="DK380" i="6" s="1"/>
  <c r="CI381" i="6"/>
  <c r="CI382" i="6"/>
  <c r="CI383" i="6"/>
  <c r="DK383" i="6" s="1"/>
  <c r="CI384" i="6"/>
  <c r="DK384" i="6" s="1"/>
  <c r="CI385" i="6"/>
  <c r="CI386" i="6"/>
  <c r="CI387" i="6"/>
  <c r="DK387" i="6" s="1"/>
  <c r="CI20" i="6"/>
  <c r="DK20" i="6" s="1"/>
  <c r="CI37" i="6"/>
  <c r="CI50" i="6"/>
  <c r="DK50" i="6" s="1"/>
  <c r="CI56" i="6"/>
  <c r="DK56" i="6" s="1"/>
  <c r="CI69" i="6"/>
  <c r="DK69" i="6" s="1"/>
  <c r="CI82" i="6"/>
  <c r="CI88" i="6"/>
  <c r="DK88" i="6" s="1"/>
  <c r="CI101" i="6"/>
  <c r="DK101" i="6" s="1"/>
  <c r="CI6" i="6"/>
  <c r="DK6" i="6" s="1"/>
  <c r="CI25" i="6"/>
  <c r="CI36" i="6"/>
  <c r="DK36" i="6" s="1"/>
  <c r="CI49" i="6"/>
  <c r="DK49" i="6" s="1"/>
  <c r="CI62" i="6"/>
  <c r="DK62" i="6" s="1"/>
  <c r="CI68" i="6"/>
  <c r="CI81" i="6"/>
  <c r="DK81" i="6" s="1"/>
  <c r="CI94" i="6"/>
  <c r="DK94" i="6" s="1"/>
  <c r="CI100" i="6"/>
  <c r="DK100" i="6" s="1"/>
  <c r="CI113" i="6"/>
  <c r="CI4" i="6"/>
  <c r="DK4" i="6" s="1"/>
  <c r="CI14" i="6"/>
  <c r="DK14" i="6" s="1"/>
  <c r="CI30" i="6"/>
  <c r="DK30" i="6" s="1"/>
  <c r="CI40" i="6"/>
  <c r="CI53" i="6"/>
  <c r="DK53" i="6" s="1"/>
  <c r="CI66" i="6"/>
  <c r="DK66" i="6" s="1"/>
  <c r="CI72" i="6"/>
  <c r="DK72" i="6" s="1"/>
  <c r="CI85" i="6"/>
  <c r="CI98" i="6"/>
  <c r="CI104" i="6"/>
  <c r="DK104" i="6" s="1"/>
  <c r="CI12" i="6"/>
  <c r="DK12" i="6" s="1"/>
  <c r="CI32" i="6"/>
  <c r="CI46" i="6"/>
  <c r="CI52" i="6"/>
  <c r="DK52" i="6" s="1"/>
  <c r="CI65" i="6"/>
  <c r="DK65" i="6" s="1"/>
  <c r="CI78" i="6"/>
  <c r="CI84" i="6"/>
  <c r="CI97" i="6"/>
  <c r="DK97" i="6" s="1"/>
  <c r="CI110" i="6"/>
  <c r="DK110" i="6" s="1"/>
  <c r="CH8" i="6"/>
  <c r="CH12" i="6"/>
  <c r="DJ12" i="6" s="1"/>
  <c r="CH16" i="6"/>
  <c r="DJ16" i="6" s="1"/>
  <c r="CH20" i="6"/>
  <c r="DJ20" i="6" s="1"/>
  <c r="CH24" i="6"/>
  <c r="CH28" i="6"/>
  <c r="CH29" i="6"/>
  <c r="DJ29" i="6" s="1"/>
  <c r="CH30" i="6"/>
  <c r="DJ30" i="6" s="1"/>
  <c r="CH31" i="6"/>
  <c r="CH32" i="6"/>
  <c r="CH33" i="6"/>
  <c r="DJ33" i="6" s="1"/>
  <c r="CH34" i="6"/>
  <c r="DJ34" i="6" s="1"/>
  <c r="CH35" i="6"/>
  <c r="CH36" i="6"/>
  <c r="DJ36" i="6" s="1"/>
  <c r="CH37" i="6"/>
  <c r="DJ37" i="6" s="1"/>
  <c r="CH38" i="6"/>
  <c r="DJ38" i="6" s="1"/>
  <c r="CH39" i="6"/>
  <c r="CH40" i="6"/>
  <c r="CH41" i="6"/>
  <c r="DJ41" i="6" s="1"/>
  <c r="CH42" i="6"/>
  <c r="DJ42" i="6" s="1"/>
  <c r="CH43" i="6"/>
  <c r="CH44" i="6"/>
  <c r="DJ44" i="6" s="1"/>
  <c r="CH45" i="6"/>
  <c r="DJ45" i="6" s="1"/>
  <c r="CH46" i="6"/>
  <c r="DJ46" i="6" s="1"/>
  <c r="CH47" i="6"/>
  <c r="CH48" i="6"/>
  <c r="DJ48" i="6" s="1"/>
  <c r="CH49" i="6"/>
  <c r="DJ49" i="6" s="1"/>
  <c r="CH50" i="6"/>
  <c r="DJ50" i="6" s="1"/>
  <c r="CH51" i="6"/>
  <c r="CH52" i="6"/>
  <c r="DJ52" i="6" s="1"/>
  <c r="CH53" i="6"/>
  <c r="DJ53" i="6" s="1"/>
  <c r="CH54" i="6"/>
  <c r="DJ54" i="6" s="1"/>
  <c r="CH55" i="6"/>
  <c r="CH56" i="6"/>
  <c r="DJ56" i="6" s="1"/>
  <c r="CH57" i="6"/>
  <c r="DJ57" i="6" s="1"/>
  <c r="CH58" i="6"/>
  <c r="DJ58" i="6" s="1"/>
  <c r="CH59" i="6"/>
  <c r="CH60" i="6"/>
  <c r="CH61" i="6"/>
  <c r="DJ61" i="6" s="1"/>
  <c r="CH62" i="6"/>
  <c r="DJ62" i="6" s="1"/>
  <c r="CH63" i="6"/>
  <c r="CH64" i="6"/>
  <c r="CH65" i="6"/>
  <c r="DJ65" i="6" s="1"/>
  <c r="CH66" i="6"/>
  <c r="DJ66" i="6" s="1"/>
  <c r="CH67" i="6"/>
  <c r="CH68" i="6"/>
  <c r="DJ68" i="6" s="1"/>
  <c r="CH69" i="6"/>
  <c r="DJ69" i="6" s="1"/>
  <c r="CH70" i="6"/>
  <c r="DJ70" i="6" s="1"/>
  <c r="CH71" i="6"/>
  <c r="CH72" i="6"/>
  <c r="DJ72" i="6" s="1"/>
  <c r="CH73" i="6"/>
  <c r="DJ73" i="6" s="1"/>
  <c r="CH74" i="6"/>
  <c r="DJ74" i="6" s="1"/>
  <c r="CH75" i="6"/>
  <c r="CH76" i="6"/>
  <c r="CH77" i="6"/>
  <c r="DJ77" i="6" s="1"/>
  <c r="CH78" i="6"/>
  <c r="DJ78" i="6" s="1"/>
  <c r="CH79" i="6"/>
  <c r="CH80" i="6"/>
  <c r="CH81" i="6"/>
  <c r="DJ81" i="6" s="1"/>
  <c r="CH82" i="6"/>
  <c r="DJ82" i="6" s="1"/>
  <c r="CH83" i="6"/>
  <c r="CH84" i="6"/>
  <c r="CH85" i="6"/>
  <c r="DJ85" i="6" s="1"/>
  <c r="CH86" i="6"/>
  <c r="DJ86" i="6" s="1"/>
  <c r="CH87" i="6"/>
  <c r="CH88" i="6"/>
  <c r="CH89" i="6"/>
  <c r="DJ89" i="6" s="1"/>
  <c r="CH90" i="6"/>
  <c r="DJ90" i="6" s="1"/>
  <c r="CH91" i="6"/>
  <c r="CH92" i="6"/>
  <c r="CH93" i="6"/>
  <c r="DJ93" i="6" s="1"/>
  <c r="CH94" i="6"/>
  <c r="DJ94" i="6" s="1"/>
  <c r="CH95" i="6"/>
  <c r="CH96" i="6"/>
  <c r="DJ96" i="6" s="1"/>
  <c r="CH97" i="6"/>
  <c r="DJ97" i="6" s="1"/>
  <c r="CH98" i="6"/>
  <c r="DJ98" i="6" s="1"/>
  <c r="CH99" i="6"/>
  <c r="CH100" i="6"/>
  <c r="CH101" i="6"/>
  <c r="DJ101" i="6" s="1"/>
  <c r="CH102" i="6"/>
  <c r="DJ102" i="6" s="1"/>
  <c r="CH103" i="6"/>
  <c r="CH104" i="6"/>
  <c r="CH105" i="6"/>
  <c r="DJ105" i="6" s="1"/>
  <c r="CH106" i="6"/>
  <c r="DJ106" i="6" s="1"/>
  <c r="CH107" i="6"/>
  <c r="CH108" i="6"/>
  <c r="CH109" i="6"/>
  <c r="DJ109" i="6" s="1"/>
  <c r="CH110" i="6"/>
  <c r="DJ110" i="6" s="1"/>
  <c r="CH111" i="6"/>
  <c r="CH112" i="6"/>
  <c r="CH113" i="6"/>
  <c r="DJ113" i="6" s="1"/>
  <c r="CH11" i="6"/>
  <c r="DJ11" i="6" s="1"/>
  <c r="CH14" i="6"/>
  <c r="CH17" i="6"/>
  <c r="DJ17" i="6" s="1"/>
  <c r="CH27" i="6"/>
  <c r="DJ27" i="6" s="1"/>
  <c r="CH6" i="6"/>
  <c r="DJ6" i="6" s="1"/>
  <c r="CH9" i="6"/>
  <c r="CH19" i="6"/>
  <c r="DJ19" i="6" s="1"/>
  <c r="CH22" i="6"/>
  <c r="DJ22" i="6" s="1"/>
  <c r="CH25" i="6"/>
  <c r="DJ25" i="6" s="1"/>
  <c r="CH10" i="6"/>
  <c r="CH23" i="6"/>
  <c r="DJ23" i="6" s="1"/>
  <c r="CH116" i="6"/>
  <c r="DJ116" i="6" s="1"/>
  <c r="CH120" i="6"/>
  <c r="DJ120" i="6" s="1"/>
  <c r="CH124" i="6"/>
  <c r="CH128" i="6"/>
  <c r="DJ128" i="6" s="1"/>
  <c r="CH132" i="6"/>
  <c r="DJ132" i="6" s="1"/>
  <c r="CH136" i="6"/>
  <c r="DJ136" i="6" s="1"/>
  <c r="CH140" i="6"/>
  <c r="CH144" i="6"/>
  <c r="CH148" i="6"/>
  <c r="DJ148" i="6" s="1"/>
  <c r="CH152" i="6"/>
  <c r="DJ152" i="6" s="1"/>
  <c r="CH156" i="6"/>
  <c r="CH160" i="6"/>
  <c r="CH164" i="6"/>
  <c r="DJ164" i="6" s="1"/>
  <c r="CH168" i="6"/>
  <c r="DJ168" i="6" s="1"/>
  <c r="CH172" i="6"/>
  <c r="CH176" i="6"/>
  <c r="CH180" i="6"/>
  <c r="DJ180" i="6" s="1"/>
  <c r="CH184" i="6"/>
  <c r="DJ184" i="6" s="1"/>
  <c r="CH188" i="6"/>
  <c r="CH189" i="6"/>
  <c r="CH190" i="6"/>
  <c r="DJ190" i="6" s="1"/>
  <c r="CH191" i="6"/>
  <c r="DJ191" i="6" s="1"/>
  <c r="CH192" i="6"/>
  <c r="CH193" i="6"/>
  <c r="CH194" i="6"/>
  <c r="DJ194" i="6" s="1"/>
  <c r="CH195" i="6"/>
  <c r="DJ195" i="6" s="1"/>
  <c r="CH196" i="6"/>
  <c r="CH197" i="6"/>
  <c r="CH198" i="6"/>
  <c r="DJ198" i="6" s="1"/>
  <c r="CH199" i="6"/>
  <c r="DJ199" i="6" s="1"/>
  <c r="CH200" i="6"/>
  <c r="CH201" i="6"/>
  <c r="CH202" i="6"/>
  <c r="DJ202" i="6" s="1"/>
  <c r="CH203" i="6"/>
  <c r="DJ203" i="6" s="1"/>
  <c r="CH204" i="6"/>
  <c r="CH205" i="6"/>
  <c r="CH206" i="6"/>
  <c r="DJ206" i="6" s="1"/>
  <c r="CH207" i="6"/>
  <c r="DJ207" i="6" s="1"/>
  <c r="CH208" i="6"/>
  <c r="CH209" i="6"/>
  <c r="CH210" i="6"/>
  <c r="DJ210" i="6" s="1"/>
  <c r="CH211" i="6"/>
  <c r="DJ211" i="6" s="1"/>
  <c r="CH212" i="6"/>
  <c r="CH213" i="6"/>
  <c r="CH214" i="6"/>
  <c r="DJ214" i="6" s="1"/>
  <c r="CH215" i="6"/>
  <c r="DJ215" i="6" s="1"/>
  <c r="CH216" i="6"/>
  <c r="CH217" i="6"/>
  <c r="CH218" i="6"/>
  <c r="DJ218" i="6" s="1"/>
  <c r="CH219" i="6"/>
  <c r="DJ219" i="6" s="1"/>
  <c r="CH220" i="6"/>
  <c r="CH221" i="6"/>
  <c r="CH222" i="6"/>
  <c r="DJ222" i="6" s="1"/>
  <c r="CH223" i="6"/>
  <c r="DJ223" i="6" s="1"/>
  <c r="CH224" i="6"/>
  <c r="CH225" i="6"/>
  <c r="CH226" i="6"/>
  <c r="DJ226" i="6" s="1"/>
  <c r="CH227" i="6"/>
  <c r="DJ227" i="6" s="1"/>
  <c r="CH228" i="6"/>
  <c r="CH229" i="6"/>
  <c r="CH230" i="6"/>
  <c r="DJ230" i="6" s="1"/>
  <c r="CH231" i="6"/>
  <c r="DJ231" i="6" s="1"/>
  <c r="CH232" i="6"/>
  <c r="CH233" i="6"/>
  <c r="CH234" i="6"/>
  <c r="DJ234" i="6" s="1"/>
  <c r="CH235" i="6"/>
  <c r="DJ235" i="6" s="1"/>
  <c r="CH236" i="6"/>
  <c r="CH237" i="6"/>
  <c r="CH238" i="6"/>
  <c r="DJ238" i="6" s="1"/>
  <c r="CH239" i="6"/>
  <c r="DJ239" i="6" s="1"/>
  <c r="CH240" i="6"/>
  <c r="CH241" i="6"/>
  <c r="DJ241" i="6" s="1"/>
  <c r="CH242" i="6"/>
  <c r="DJ242" i="6" s="1"/>
  <c r="CH243" i="6"/>
  <c r="DJ243" i="6" s="1"/>
  <c r="CH244" i="6"/>
  <c r="CH245" i="6"/>
  <c r="CH246" i="6"/>
  <c r="DJ246" i="6" s="1"/>
  <c r="CH247" i="6"/>
  <c r="DJ247" i="6" s="1"/>
  <c r="CH248" i="6"/>
  <c r="CH249" i="6"/>
  <c r="CH250" i="6"/>
  <c r="DJ250" i="6" s="1"/>
  <c r="CH251" i="6"/>
  <c r="DJ251" i="6" s="1"/>
  <c r="CH252" i="6"/>
  <c r="CH253" i="6"/>
  <c r="DJ253" i="6" s="1"/>
  <c r="CH254" i="6"/>
  <c r="DJ254" i="6" s="1"/>
  <c r="CH255" i="6"/>
  <c r="DJ255" i="6" s="1"/>
  <c r="CH256" i="6"/>
  <c r="CH257" i="6"/>
  <c r="CH258" i="6"/>
  <c r="DJ258" i="6" s="1"/>
  <c r="CH259" i="6"/>
  <c r="DJ259" i="6" s="1"/>
  <c r="CH260" i="6"/>
  <c r="CH261" i="6"/>
  <c r="DJ261" i="6" s="1"/>
  <c r="CH262" i="6"/>
  <c r="DJ262" i="6" s="1"/>
  <c r="CH263" i="6"/>
  <c r="DJ263" i="6" s="1"/>
  <c r="CH264" i="6"/>
  <c r="CH265" i="6"/>
  <c r="DJ265" i="6" s="1"/>
  <c r="CH266" i="6"/>
  <c r="DJ266" i="6" s="1"/>
  <c r="CH267" i="6"/>
  <c r="DJ267" i="6" s="1"/>
  <c r="CH268" i="6"/>
  <c r="CH15" i="6"/>
  <c r="DJ15" i="6" s="1"/>
  <c r="CH21" i="6"/>
  <c r="DJ21" i="6" s="1"/>
  <c r="CH117" i="6"/>
  <c r="DJ117" i="6" s="1"/>
  <c r="CH121" i="6"/>
  <c r="CH125" i="6"/>
  <c r="CH129" i="6"/>
  <c r="DJ129" i="6" s="1"/>
  <c r="CH133" i="6"/>
  <c r="DJ133" i="6" s="1"/>
  <c r="CH137" i="6"/>
  <c r="CH141" i="6"/>
  <c r="DJ141" i="6" s="1"/>
  <c r="CH145" i="6"/>
  <c r="DJ145" i="6" s="1"/>
  <c r="CH149" i="6"/>
  <c r="DJ149" i="6" s="1"/>
  <c r="CH153" i="6"/>
  <c r="CH157" i="6"/>
  <c r="CH161" i="6"/>
  <c r="DJ161" i="6" s="1"/>
  <c r="CH165" i="6"/>
  <c r="DJ165" i="6" s="1"/>
  <c r="CH169" i="6"/>
  <c r="CH173" i="6"/>
  <c r="DJ173" i="6" s="1"/>
  <c r="CH177" i="6"/>
  <c r="DJ177" i="6" s="1"/>
  <c r="CH181" i="6"/>
  <c r="DJ181" i="6" s="1"/>
  <c r="CH185" i="6"/>
  <c r="CH13" i="6"/>
  <c r="DJ13" i="6" s="1"/>
  <c r="CH114" i="6"/>
  <c r="DJ114" i="6" s="1"/>
  <c r="CH122" i="6"/>
  <c r="DJ122" i="6" s="1"/>
  <c r="CH130" i="6"/>
  <c r="CH138" i="6"/>
  <c r="CH146" i="6"/>
  <c r="DJ146" i="6" s="1"/>
  <c r="CH154" i="6"/>
  <c r="DJ154" i="6" s="1"/>
  <c r="CH162" i="6"/>
  <c r="CH170" i="6"/>
  <c r="CH178" i="6"/>
  <c r="DJ178" i="6" s="1"/>
  <c r="CH186" i="6"/>
  <c r="DJ186" i="6" s="1"/>
  <c r="CH271" i="6"/>
  <c r="CH275" i="6"/>
  <c r="CH279" i="6"/>
  <c r="DJ279" i="6" s="1"/>
  <c r="CH283" i="6"/>
  <c r="DJ283" i="6" s="1"/>
  <c r="CH287" i="6"/>
  <c r="CH291" i="6"/>
  <c r="CH295" i="6"/>
  <c r="DJ295" i="6" s="1"/>
  <c r="CH299" i="6"/>
  <c r="DJ299" i="6" s="1"/>
  <c r="CH303" i="6"/>
  <c r="CH307" i="6"/>
  <c r="CH311" i="6"/>
  <c r="DJ311" i="6" s="1"/>
  <c r="CH315" i="6"/>
  <c r="DJ315" i="6" s="1"/>
  <c r="CH319" i="6"/>
  <c r="CH323" i="6"/>
  <c r="CH327" i="6"/>
  <c r="DJ327" i="6" s="1"/>
  <c r="CH331" i="6"/>
  <c r="DJ331" i="6" s="1"/>
  <c r="CH335" i="6"/>
  <c r="CH339" i="6"/>
  <c r="DJ339" i="6" s="1"/>
  <c r="CH343" i="6"/>
  <c r="DJ343" i="6" s="1"/>
  <c r="CH347" i="6"/>
  <c r="DJ347" i="6" s="1"/>
  <c r="CH351" i="6"/>
  <c r="CH355" i="6"/>
  <c r="CH359" i="6"/>
  <c r="DJ359" i="6" s="1"/>
  <c r="CH363" i="6"/>
  <c r="DJ363" i="6" s="1"/>
  <c r="CH367" i="6"/>
  <c r="CH371" i="6"/>
  <c r="DJ371" i="6" s="1"/>
  <c r="CH375" i="6"/>
  <c r="DJ375" i="6" s="1"/>
  <c r="CH379" i="6"/>
  <c r="DJ379" i="6" s="1"/>
  <c r="CH383" i="6"/>
  <c r="CH387" i="6"/>
  <c r="CH4" i="6"/>
  <c r="DJ4" i="6" s="1"/>
  <c r="CH18" i="6"/>
  <c r="DJ18" i="6" s="1"/>
  <c r="CH115" i="6"/>
  <c r="CH123" i="6"/>
  <c r="DJ123" i="6" s="1"/>
  <c r="CH131" i="6"/>
  <c r="DJ131" i="6" s="1"/>
  <c r="CH139" i="6"/>
  <c r="DJ139" i="6" s="1"/>
  <c r="CH147" i="6"/>
  <c r="CH155" i="6"/>
  <c r="CH163" i="6"/>
  <c r="DJ163" i="6" s="1"/>
  <c r="CH171" i="6"/>
  <c r="DJ171" i="6" s="1"/>
  <c r="CH179" i="6"/>
  <c r="CH187" i="6"/>
  <c r="CH272" i="6"/>
  <c r="DJ272" i="6" s="1"/>
  <c r="CH276" i="6"/>
  <c r="DJ276" i="6" s="1"/>
  <c r="CH280" i="6"/>
  <c r="CH284" i="6"/>
  <c r="DJ284" i="6" s="1"/>
  <c r="CH288" i="6"/>
  <c r="DJ288" i="6" s="1"/>
  <c r="CH292" i="6"/>
  <c r="DJ292" i="6" s="1"/>
  <c r="CH296" i="6"/>
  <c r="CH300" i="6"/>
  <c r="DJ300" i="6" s="1"/>
  <c r="CH304" i="6"/>
  <c r="DJ304" i="6" s="1"/>
  <c r="CH308" i="6"/>
  <c r="DJ308" i="6" s="1"/>
  <c r="CH312" i="6"/>
  <c r="CH316" i="6"/>
  <c r="CH320" i="6"/>
  <c r="DJ320" i="6" s="1"/>
  <c r="CH324" i="6"/>
  <c r="DJ324" i="6" s="1"/>
  <c r="CH328" i="6"/>
  <c r="CH332" i="6"/>
  <c r="CH336" i="6"/>
  <c r="DJ336" i="6" s="1"/>
  <c r="CH340" i="6"/>
  <c r="DJ340" i="6" s="1"/>
  <c r="CH344" i="6"/>
  <c r="CH348" i="6"/>
  <c r="DJ348" i="6" s="1"/>
  <c r="CH352" i="6"/>
  <c r="DJ352" i="6" s="1"/>
  <c r="CH356" i="6"/>
  <c r="DJ356" i="6" s="1"/>
  <c r="CH360" i="6"/>
  <c r="CH364" i="6"/>
  <c r="DJ364" i="6" s="1"/>
  <c r="CH368" i="6"/>
  <c r="DJ368" i="6" s="1"/>
  <c r="CH372" i="6"/>
  <c r="DJ372" i="6" s="1"/>
  <c r="CH376" i="6"/>
  <c r="CH380" i="6"/>
  <c r="CH384" i="6"/>
  <c r="DJ384" i="6" s="1"/>
  <c r="CH7" i="6"/>
  <c r="DJ7" i="6" s="1"/>
  <c r="CH26" i="6"/>
  <c r="CH118" i="6"/>
  <c r="CH126" i="6"/>
  <c r="DJ126" i="6" s="1"/>
  <c r="CH134" i="6"/>
  <c r="DJ134" i="6" s="1"/>
  <c r="CH142" i="6"/>
  <c r="CH150" i="6"/>
  <c r="CH158" i="6"/>
  <c r="DJ158" i="6" s="1"/>
  <c r="CH166" i="6"/>
  <c r="DJ166" i="6" s="1"/>
  <c r="CH174" i="6"/>
  <c r="CH182" i="6"/>
  <c r="DJ182" i="6" s="1"/>
  <c r="CH269" i="6"/>
  <c r="DJ269" i="6" s="1"/>
  <c r="CH273" i="6"/>
  <c r="DJ273" i="6" s="1"/>
  <c r="CH277" i="6"/>
  <c r="CH281" i="6"/>
  <c r="DJ281" i="6" s="1"/>
  <c r="CH285" i="6"/>
  <c r="DJ285" i="6" s="1"/>
  <c r="CH289" i="6"/>
  <c r="DJ289" i="6" s="1"/>
  <c r="CH293" i="6"/>
  <c r="CH297" i="6"/>
  <c r="DJ297" i="6" s="1"/>
  <c r="CH301" i="6"/>
  <c r="DJ301" i="6" s="1"/>
  <c r="CH305" i="6"/>
  <c r="DJ305" i="6" s="1"/>
  <c r="CH309" i="6"/>
  <c r="CH313" i="6"/>
  <c r="DJ313" i="6" s="1"/>
  <c r="CH317" i="6"/>
  <c r="DJ317" i="6" s="1"/>
  <c r="CH321" i="6"/>
  <c r="DJ321" i="6" s="1"/>
  <c r="CH325" i="6"/>
  <c r="CH329" i="6"/>
  <c r="CH333" i="6"/>
  <c r="DJ333" i="6" s="1"/>
  <c r="CH337" i="6"/>
  <c r="DJ337" i="6" s="1"/>
  <c r="CH341" i="6"/>
  <c r="CH345" i="6"/>
  <c r="DJ345" i="6" s="1"/>
  <c r="CH349" i="6"/>
  <c r="DJ349" i="6" s="1"/>
  <c r="CH353" i="6"/>
  <c r="DJ353" i="6" s="1"/>
  <c r="CH357" i="6"/>
  <c r="CH361" i="6"/>
  <c r="CH365" i="6"/>
  <c r="DJ365" i="6" s="1"/>
  <c r="CH369" i="6"/>
  <c r="DJ369" i="6" s="1"/>
  <c r="CH373" i="6"/>
  <c r="CH377" i="6"/>
  <c r="CH381" i="6"/>
  <c r="DJ381" i="6" s="1"/>
  <c r="CH385" i="6"/>
  <c r="DJ385" i="6" s="1"/>
  <c r="CH5" i="6"/>
  <c r="CH119" i="6"/>
  <c r="DJ119" i="6" s="1"/>
  <c r="CH127" i="6"/>
  <c r="DJ127" i="6" s="1"/>
  <c r="CH159" i="6"/>
  <c r="DJ159" i="6" s="1"/>
  <c r="CH282" i="6"/>
  <c r="CH298" i="6"/>
  <c r="CH314" i="6"/>
  <c r="DJ314" i="6" s="1"/>
  <c r="CH330" i="6"/>
  <c r="DJ330" i="6" s="1"/>
  <c r="CH346" i="6"/>
  <c r="CH362" i="6"/>
  <c r="CH378" i="6"/>
  <c r="DJ378" i="6" s="1"/>
  <c r="CH135" i="6"/>
  <c r="DJ135" i="6" s="1"/>
  <c r="CH167" i="6"/>
  <c r="CH270" i="6"/>
  <c r="DJ270" i="6" s="1"/>
  <c r="CH286" i="6"/>
  <c r="DJ286" i="6" s="1"/>
  <c r="CH302" i="6"/>
  <c r="DJ302" i="6" s="1"/>
  <c r="CH318" i="6"/>
  <c r="CH334" i="6"/>
  <c r="DJ334" i="6" s="1"/>
  <c r="CH350" i="6"/>
  <c r="DJ350" i="6" s="1"/>
  <c r="CH366" i="6"/>
  <c r="DJ366" i="6" s="1"/>
  <c r="CH382" i="6"/>
  <c r="CH143" i="6"/>
  <c r="CH175" i="6"/>
  <c r="DJ175" i="6" s="1"/>
  <c r="CH274" i="6"/>
  <c r="DJ274" i="6" s="1"/>
  <c r="CH290" i="6"/>
  <c r="CH306" i="6"/>
  <c r="CH322" i="6"/>
  <c r="DJ322" i="6" s="1"/>
  <c r="CH338" i="6"/>
  <c r="DJ338" i="6" s="1"/>
  <c r="CH354" i="6"/>
  <c r="CH370" i="6"/>
  <c r="CH386" i="6"/>
  <c r="DJ386" i="6" s="1"/>
  <c r="CH151" i="6"/>
  <c r="DJ151" i="6" s="1"/>
  <c r="CH183" i="6"/>
  <c r="CH278" i="6"/>
  <c r="CH294" i="6"/>
  <c r="DJ294" i="6" s="1"/>
  <c r="CH310" i="6"/>
  <c r="DJ310" i="6" s="1"/>
  <c r="CH326" i="6"/>
  <c r="CH342" i="6"/>
  <c r="CH358" i="6"/>
  <c r="DJ358" i="6" s="1"/>
  <c r="CH374" i="6"/>
  <c r="DJ374" i="6" s="1"/>
  <c r="CD7" i="6"/>
  <c r="CD11" i="6"/>
  <c r="CD15" i="6"/>
  <c r="DF15" i="6" s="1"/>
  <c r="CD19" i="6"/>
  <c r="DF19" i="6" s="1"/>
  <c r="CD23" i="6"/>
  <c r="CD27" i="6"/>
  <c r="DF27" i="6" s="1"/>
  <c r="CD29" i="6"/>
  <c r="DF29" i="6" s="1"/>
  <c r="CD30" i="6"/>
  <c r="DF30" i="6" s="1"/>
  <c r="CD31" i="6"/>
  <c r="CD32" i="6"/>
  <c r="CD33" i="6"/>
  <c r="DF33" i="6" s="1"/>
  <c r="CD34" i="6"/>
  <c r="DF34" i="6" s="1"/>
  <c r="CD35" i="6"/>
  <c r="CD36" i="6"/>
  <c r="CD37" i="6"/>
  <c r="DF37" i="6" s="1"/>
  <c r="CD38" i="6"/>
  <c r="DF38" i="6" s="1"/>
  <c r="CD39" i="6"/>
  <c r="CD40" i="6"/>
  <c r="CD41" i="6"/>
  <c r="DF41" i="6" s="1"/>
  <c r="CD42" i="6"/>
  <c r="DF42" i="6" s="1"/>
  <c r="CD43" i="6"/>
  <c r="CD44" i="6"/>
  <c r="CD45" i="6"/>
  <c r="DF45" i="6" s="1"/>
  <c r="CD46" i="6"/>
  <c r="DF46" i="6" s="1"/>
  <c r="CD47" i="6"/>
  <c r="CD48" i="6"/>
  <c r="DF48" i="6" s="1"/>
  <c r="CD49" i="6"/>
  <c r="DF49" i="6" s="1"/>
  <c r="CD50" i="6"/>
  <c r="DF50" i="6" s="1"/>
  <c r="CD51" i="6"/>
  <c r="CD52" i="6"/>
  <c r="CD53" i="6"/>
  <c r="DF53" i="6" s="1"/>
  <c r="CD54" i="6"/>
  <c r="DF54" i="6" s="1"/>
  <c r="CD55" i="6"/>
  <c r="CD56" i="6"/>
  <c r="CD57" i="6"/>
  <c r="DF57" i="6" s="1"/>
  <c r="CD58" i="6"/>
  <c r="DF58" i="6" s="1"/>
  <c r="CD59" i="6"/>
  <c r="CD60" i="6"/>
  <c r="CD61" i="6"/>
  <c r="DF61" i="6" s="1"/>
  <c r="CD62" i="6"/>
  <c r="DF62" i="6" s="1"/>
  <c r="CD63" i="6"/>
  <c r="CD64" i="6"/>
  <c r="DF64" i="6" s="1"/>
  <c r="CD65" i="6"/>
  <c r="DF65" i="6" s="1"/>
  <c r="CD66" i="6"/>
  <c r="DF66" i="6" s="1"/>
  <c r="CD67" i="6"/>
  <c r="CD68" i="6"/>
  <c r="CD69" i="6"/>
  <c r="DF69" i="6" s="1"/>
  <c r="CD70" i="6"/>
  <c r="DF70" i="6" s="1"/>
  <c r="CD71" i="6"/>
  <c r="CD72" i="6"/>
  <c r="DF72" i="6" s="1"/>
  <c r="CD73" i="6"/>
  <c r="DF73" i="6" s="1"/>
  <c r="CD74" i="6"/>
  <c r="DF74" i="6" s="1"/>
  <c r="CD75" i="6"/>
  <c r="CD76" i="6"/>
  <c r="DF76" i="6" s="1"/>
  <c r="CD77" i="6"/>
  <c r="DF77" i="6" s="1"/>
  <c r="CD78" i="6"/>
  <c r="DF78" i="6" s="1"/>
  <c r="CD79" i="6"/>
  <c r="CD80" i="6"/>
  <c r="CD81" i="6"/>
  <c r="DF81" i="6" s="1"/>
  <c r="CD82" i="6"/>
  <c r="DF82" i="6" s="1"/>
  <c r="CD83" i="6"/>
  <c r="CD84" i="6"/>
  <c r="CD85" i="6"/>
  <c r="DF85" i="6" s="1"/>
  <c r="CD86" i="6"/>
  <c r="DF86" i="6" s="1"/>
  <c r="CD87" i="6"/>
  <c r="CD88" i="6"/>
  <c r="DF88" i="6" s="1"/>
  <c r="CD89" i="6"/>
  <c r="DF89" i="6" s="1"/>
  <c r="CD90" i="6"/>
  <c r="DF90" i="6" s="1"/>
  <c r="CD91" i="6"/>
  <c r="CD92" i="6"/>
  <c r="DF92" i="6" s="1"/>
  <c r="CD93" i="6"/>
  <c r="DF93" i="6" s="1"/>
  <c r="CD94" i="6"/>
  <c r="DF94" i="6" s="1"/>
  <c r="CD95" i="6"/>
  <c r="CD96" i="6"/>
  <c r="CD97" i="6"/>
  <c r="DF97" i="6" s="1"/>
  <c r="CD98" i="6"/>
  <c r="DF98" i="6" s="1"/>
  <c r="CD99" i="6"/>
  <c r="CD100" i="6"/>
  <c r="DF100" i="6" s="1"/>
  <c r="CD101" i="6"/>
  <c r="DF101" i="6" s="1"/>
  <c r="CD102" i="6"/>
  <c r="DF102" i="6" s="1"/>
  <c r="CD103" i="6"/>
  <c r="CD104" i="6"/>
  <c r="CD105" i="6"/>
  <c r="DF105" i="6" s="1"/>
  <c r="CD106" i="6"/>
  <c r="DF106" i="6" s="1"/>
  <c r="CD107" i="6"/>
  <c r="CD108" i="6"/>
  <c r="DF108" i="6" s="1"/>
  <c r="CD109" i="6"/>
  <c r="DF109" i="6" s="1"/>
  <c r="CD110" i="6"/>
  <c r="DF110" i="6" s="1"/>
  <c r="CD111" i="6"/>
  <c r="CD112" i="6"/>
  <c r="DF112" i="6" s="1"/>
  <c r="CD113" i="6"/>
  <c r="DF113" i="6" s="1"/>
  <c r="CD114" i="6"/>
  <c r="DF114" i="6" s="1"/>
  <c r="CD6" i="6"/>
  <c r="CD9" i="6"/>
  <c r="CD12" i="6"/>
  <c r="DF12" i="6" s="1"/>
  <c r="CD22" i="6"/>
  <c r="DF22" i="6" s="1"/>
  <c r="CD25" i="6"/>
  <c r="CD28" i="6"/>
  <c r="DF28" i="6" s="1"/>
  <c r="CD14" i="6"/>
  <c r="DF14" i="6" s="1"/>
  <c r="CD17" i="6"/>
  <c r="DF17" i="6" s="1"/>
  <c r="CD20" i="6"/>
  <c r="CD8" i="6"/>
  <c r="CD21" i="6"/>
  <c r="DF21" i="6" s="1"/>
  <c r="CD115" i="6"/>
  <c r="DF115" i="6" s="1"/>
  <c r="CD119" i="6"/>
  <c r="CD123" i="6"/>
  <c r="DF123" i="6" s="1"/>
  <c r="CD127" i="6"/>
  <c r="DF127" i="6" s="1"/>
  <c r="CD131" i="6"/>
  <c r="DF131" i="6" s="1"/>
  <c r="CD135" i="6"/>
  <c r="CD139" i="6"/>
  <c r="DF139" i="6" s="1"/>
  <c r="CD143" i="6"/>
  <c r="DF143" i="6" s="1"/>
  <c r="CD147" i="6"/>
  <c r="DF147" i="6" s="1"/>
  <c r="CD151" i="6"/>
  <c r="CD155" i="6"/>
  <c r="DF155" i="6" s="1"/>
  <c r="CD159" i="6"/>
  <c r="DF159" i="6" s="1"/>
  <c r="CD163" i="6"/>
  <c r="DF163" i="6" s="1"/>
  <c r="CD167" i="6"/>
  <c r="CD171" i="6"/>
  <c r="CD175" i="6"/>
  <c r="DF175" i="6" s="1"/>
  <c r="CD179" i="6"/>
  <c r="DF179" i="6" s="1"/>
  <c r="CD183" i="6"/>
  <c r="CD187" i="6"/>
  <c r="CD189" i="6"/>
  <c r="DF189" i="6" s="1"/>
  <c r="CD190" i="6"/>
  <c r="DF190" i="6" s="1"/>
  <c r="CD191" i="6"/>
  <c r="CD192" i="6"/>
  <c r="DF192" i="6" s="1"/>
  <c r="CD193" i="6"/>
  <c r="DF193" i="6" s="1"/>
  <c r="CD194" i="6"/>
  <c r="DF194" i="6" s="1"/>
  <c r="CD195" i="6"/>
  <c r="CD196" i="6"/>
  <c r="DF196" i="6" s="1"/>
  <c r="CD197" i="6"/>
  <c r="DF197" i="6" s="1"/>
  <c r="CD198" i="6"/>
  <c r="DF198" i="6" s="1"/>
  <c r="CD199" i="6"/>
  <c r="CD200" i="6"/>
  <c r="DF200" i="6" s="1"/>
  <c r="CD201" i="6"/>
  <c r="DF201" i="6" s="1"/>
  <c r="CD202" i="6"/>
  <c r="DF202" i="6" s="1"/>
  <c r="CD203" i="6"/>
  <c r="CD204" i="6"/>
  <c r="CD205" i="6"/>
  <c r="DF205" i="6" s="1"/>
  <c r="CD206" i="6"/>
  <c r="DF206" i="6" s="1"/>
  <c r="CD207" i="6"/>
  <c r="CD208" i="6"/>
  <c r="DF208" i="6" s="1"/>
  <c r="CD209" i="6"/>
  <c r="DF209" i="6" s="1"/>
  <c r="CD210" i="6"/>
  <c r="DF210" i="6" s="1"/>
  <c r="CD211" i="6"/>
  <c r="CD212" i="6"/>
  <c r="CD213" i="6"/>
  <c r="DF213" i="6" s="1"/>
  <c r="CD214" i="6"/>
  <c r="DF214" i="6" s="1"/>
  <c r="CD215" i="6"/>
  <c r="CD216" i="6"/>
  <c r="DF216" i="6" s="1"/>
  <c r="CD217" i="6"/>
  <c r="DF217" i="6" s="1"/>
  <c r="CD218" i="6"/>
  <c r="DF218" i="6" s="1"/>
  <c r="CD219" i="6"/>
  <c r="CD220" i="6"/>
  <c r="CD221" i="6"/>
  <c r="DF221" i="6" s="1"/>
  <c r="CD222" i="6"/>
  <c r="DF222" i="6" s="1"/>
  <c r="CD223" i="6"/>
  <c r="CD224" i="6"/>
  <c r="DF224" i="6" s="1"/>
  <c r="CD225" i="6"/>
  <c r="DF225" i="6" s="1"/>
  <c r="CD226" i="6"/>
  <c r="DF226" i="6" s="1"/>
  <c r="CD227" i="6"/>
  <c r="CD228" i="6"/>
  <c r="DF228" i="6" s="1"/>
  <c r="CD229" i="6"/>
  <c r="DF229" i="6" s="1"/>
  <c r="CD230" i="6"/>
  <c r="DF230" i="6" s="1"/>
  <c r="CD231" i="6"/>
  <c r="CD232" i="6"/>
  <c r="DF232" i="6" s="1"/>
  <c r="CD233" i="6"/>
  <c r="DF233" i="6" s="1"/>
  <c r="CD234" i="6"/>
  <c r="DF234" i="6" s="1"/>
  <c r="CD235" i="6"/>
  <c r="CD236" i="6"/>
  <c r="CD237" i="6"/>
  <c r="DF237" i="6" s="1"/>
  <c r="CD238" i="6"/>
  <c r="DF238" i="6" s="1"/>
  <c r="CD239" i="6"/>
  <c r="CD240" i="6"/>
  <c r="DF240" i="6" s="1"/>
  <c r="CD241" i="6"/>
  <c r="DF241" i="6" s="1"/>
  <c r="CD242" i="6"/>
  <c r="DF242" i="6" s="1"/>
  <c r="CD243" i="6"/>
  <c r="CD244" i="6"/>
  <c r="DF244" i="6" s="1"/>
  <c r="CD245" i="6"/>
  <c r="DF245" i="6" s="1"/>
  <c r="CD246" i="6"/>
  <c r="DF246" i="6" s="1"/>
  <c r="CD247" i="6"/>
  <c r="CD248" i="6"/>
  <c r="CD249" i="6"/>
  <c r="DF249" i="6" s="1"/>
  <c r="CD250" i="6"/>
  <c r="DF250" i="6" s="1"/>
  <c r="CD251" i="6"/>
  <c r="CD252" i="6"/>
  <c r="CD253" i="6"/>
  <c r="DF253" i="6" s="1"/>
  <c r="CD254" i="6"/>
  <c r="DF254" i="6" s="1"/>
  <c r="CD255" i="6"/>
  <c r="CD256" i="6"/>
  <c r="DF256" i="6" s="1"/>
  <c r="CD257" i="6"/>
  <c r="DF257" i="6" s="1"/>
  <c r="CD258" i="6"/>
  <c r="DF258" i="6" s="1"/>
  <c r="CD259" i="6"/>
  <c r="CD260" i="6"/>
  <c r="DF260" i="6" s="1"/>
  <c r="CD261" i="6"/>
  <c r="DF261" i="6" s="1"/>
  <c r="CD262" i="6"/>
  <c r="DF262" i="6" s="1"/>
  <c r="CD263" i="6"/>
  <c r="CD264" i="6"/>
  <c r="DF264" i="6" s="1"/>
  <c r="CD265" i="6"/>
  <c r="DF265" i="6" s="1"/>
  <c r="CD266" i="6"/>
  <c r="DF266" i="6" s="1"/>
  <c r="CD267" i="6"/>
  <c r="CD268" i="6"/>
  <c r="CD13" i="6"/>
  <c r="DF13" i="6" s="1"/>
  <c r="CD26" i="6"/>
  <c r="DF26" i="6" s="1"/>
  <c r="CD116" i="6"/>
  <c r="CD120" i="6"/>
  <c r="DF120" i="6" s="1"/>
  <c r="CD124" i="6"/>
  <c r="DF124" i="6" s="1"/>
  <c r="CD128" i="6"/>
  <c r="DF128" i="6" s="1"/>
  <c r="CD132" i="6"/>
  <c r="CD136" i="6"/>
  <c r="CD140" i="6"/>
  <c r="DF140" i="6" s="1"/>
  <c r="CD144" i="6"/>
  <c r="DF144" i="6" s="1"/>
  <c r="CD148" i="6"/>
  <c r="CD152" i="6"/>
  <c r="DF152" i="6" s="1"/>
  <c r="CD156" i="6"/>
  <c r="DF156" i="6" s="1"/>
  <c r="CD160" i="6"/>
  <c r="DF160" i="6" s="1"/>
  <c r="CD164" i="6"/>
  <c r="CD168" i="6"/>
  <c r="DF168" i="6" s="1"/>
  <c r="CD172" i="6"/>
  <c r="DF172" i="6" s="1"/>
  <c r="CD176" i="6"/>
  <c r="DF176" i="6" s="1"/>
  <c r="CD180" i="6"/>
  <c r="CD184" i="6"/>
  <c r="DF184" i="6" s="1"/>
  <c r="CD188" i="6"/>
  <c r="DF188" i="6" s="1"/>
  <c r="CD18" i="6"/>
  <c r="DF18" i="6" s="1"/>
  <c r="CD117" i="6"/>
  <c r="CD125" i="6"/>
  <c r="CD133" i="6"/>
  <c r="DF133" i="6" s="1"/>
  <c r="CD141" i="6"/>
  <c r="DF141" i="6" s="1"/>
  <c r="CD149" i="6"/>
  <c r="CD157" i="6"/>
  <c r="DF157" i="6" s="1"/>
  <c r="CD165" i="6"/>
  <c r="DF165" i="6" s="1"/>
  <c r="CD173" i="6"/>
  <c r="DF173" i="6" s="1"/>
  <c r="CD181" i="6"/>
  <c r="CD270" i="6"/>
  <c r="DF270" i="6" s="1"/>
  <c r="CD274" i="6"/>
  <c r="DF274" i="6" s="1"/>
  <c r="CD278" i="6"/>
  <c r="DF278" i="6" s="1"/>
  <c r="CD282" i="6"/>
  <c r="CD286" i="6"/>
  <c r="CD290" i="6"/>
  <c r="DF290" i="6" s="1"/>
  <c r="CD294" i="6"/>
  <c r="DF294" i="6" s="1"/>
  <c r="CD298" i="6"/>
  <c r="CD302" i="6"/>
  <c r="CD306" i="6"/>
  <c r="DF306" i="6" s="1"/>
  <c r="CD310" i="6"/>
  <c r="DF310" i="6" s="1"/>
  <c r="CD314" i="6"/>
  <c r="CD318" i="6"/>
  <c r="CD322" i="6"/>
  <c r="DF322" i="6" s="1"/>
  <c r="CD326" i="6"/>
  <c r="DF326" i="6" s="1"/>
  <c r="CD330" i="6"/>
  <c r="CD334" i="6"/>
  <c r="CD338" i="6"/>
  <c r="DF338" i="6" s="1"/>
  <c r="CD342" i="6"/>
  <c r="DF342" i="6" s="1"/>
  <c r="CD346" i="6"/>
  <c r="CD350" i="6"/>
  <c r="CD354" i="6"/>
  <c r="DF354" i="6" s="1"/>
  <c r="CD358" i="6"/>
  <c r="DF358" i="6" s="1"/>
  <c r="CD362" i="6"/>
  <c r="CD366" i="6"/>
  <c r="CD370" i="6"/>
  <c r="DF370" i="6" s="1"/>
  <c r="CD374" i="6"/>
  <c r="DF374" i="6" s="1"/>
  <c r="CD378" i="6"/>
  <c r="CD382" i="6"/>
  <c r="CD386" i="6"/>
  <c r="DF386" i="6" s="1"/>
  <c r="CD16" i="6"/>
  <c r="DF16" i="6" s="1"/>
  <c r="CD118" i="6"/>
  <c r="CD126" i="6"/>
  <c r="CD134" i="6"/>
  <c r="DF134" i="6" s="1"/>
  <c r="CD142" i="6"/>
  <c r="DF142" i="6" s="1"/>
  <c r="CD150" i="6"/>
  <c r="CD158" i="6"/>
  <c r="CD166" i="6"/>
  <c r="DF166" i="6" s="1"/>
  <c r="CD174" i="6"/>
  <c r="DF174" i="6" s="1"/>
  <c r="CD182" i="6"/>
  <c r="CD271" i="6"/>
  <c r="DF271" i="6" s="1"/>
  <c r="CD275" i="6"/>
  <c r="DF275" i="6" s="1"/>
  <c r="CD279" i="6"/>
  <c r="DF279" i="6" s="1"/>
  <c r="CD283" i="6"/>
  <c r="CD287" i="6"/>
  <c r="DF287" i="6" s="1"/>
  <c r="CD291" i="6"/>
  <c r="DF291" i="6" s="1"/>
  <c r="CD295" i="6"/>
  <c r="DF295" i="6" s="1"/>
  <c r="CD299" i="6"/>
  <c r="CD303" i="6"/>
  <c r="CD307" i="6"/>
  <c r="DF307" i="6" s="1"/>
  <c r="CD311" i="6"/>
  <c r="DF311" i="6" s="1"/>
  <c r="CD315" i="6"/>
  <c r="CD319" i="6"/>
  <c r="DF319" i="6" s="1"/>
  <c r="CD323" i="6"/>
  <c r="DF323" i="6" s="1"/>
  <c r="CD327" i="6"/>
  <c r="DF327" i="6" s="1"/>
  <c r="CD331" i="6"/>
  <c r="CD335" i="6"/>
  <c r="CD339" i="6"/>
  <c r="DF339" i="6" s="1"/>
  <c r="CD343" i="6"/>
  <c r="DF343" i="6" s="1"/>
  <c r="CD347" i="6"/>
  <c r="CD351" i="6"/>
  <c r="CD355" i="6"/>
  <c r="DF355" i="6" s="1"/>
  <c r="CD359" i="6"/>
  <c r="DF359" i="6" s="1"/>
  <c r="CD363" i="6"/>
  <c r="CD367" i="6"/>
  <c r="CD371" i="6"/>
  <c r="DF371" i="6" s="1"/>
  <c r="CD375" i="6"/>
  <c r="DF375" i="6" s="1"/>
  <c r="CD379" i="6"/>
  <c r="CD383" i="6"/>
  <c r="CD387" i="6"/>
  <c r="DF387" i="6" s="1"/>
  <c r="CD4" i="6"/>
  <c r="DF4" i="6" s="1"/>
  <c r="CD5" i="6"/>
  <c r="CD24" i="6"/>
  <c r="DF24" i="6" s="1"/>
  <c r="CD121" i="6"/>
  <c r="DF121" i="6" s="1"/>
  <c r="CD129" i="6"/>
  <c r="DF129" i="6" s="1"/>
  <c r="CD137" i="6"/>
  <c r="CD145" i="6"/>
  <c r="CD153" i="6"/>
  <c r="DF153" i="6" s="1"/>
  <c r="CD161" i="6"/>
  <c r="DF161" i="6" s="1"/>
  <c r="CD169" i="6"/>
  <c r="CD177" i="6"/>
  <c r="CD185" i="6"/>
  <c r="DF185" i="6" s="1"/>
  <c r="CD272" i="6"/>
  <c r="DF272" i="6" s="1"/>
  <c r="CD276" i="6"/>
  <c r="CD280" i="6"/>
  <c r="DF280" i="6" s="1"/>
  <c r="CD284" i="6"/>
  <c r="DF284" i="6" s="1"/>
  <c r="CD288" i="6"/>
  <c r="DF288" i="6" s="1"/>
  <c r="CD292" i="6"/>
  <c r="CD296" i="6"/>
  <c r="DF296" i="6" s="1"/>
  <c r="CD300" i="6"/>
  <c r="DF300" i="6" s="1"/>
  <c r="CD304" i="6"/>
  <c r="DF304" i="6" s="1"/>
  <c r="CD308" i="6"/>
  <c r="CD312" i="6"/>
  <c r="DF312" i="6" s="1"/>
  <c r="CD316" i="6"/>
  <c r="DF316" i="6" s="1"/>
  <c r="CD320" i="6"/>
  <c r="DF320" i="6" s="1"/>
  <c r="CD324" i="6"/>
  <c r="CD328" i="6"/>
  <c r="CD332" i="6"/>
  <c r="DF332" i="6" s="1"/>
  <c r="CD336" i="6"/>
  <c r="DF336" i="6" s="1"/>
  <c r="CD340" i="6"/>
  <c r="CD344" i="6"/>
  <c r="DF344" i="6" s="1"/>
  <c r="CD348" i="6"/>
  <c r="DF348" i="6" s="1"/>
  <c r="CD352" i="6"/>
  <c r="DF352" i="6" s="1"/>
  <c r="CD356" i="6"/>
  <c r="CD360" i="6"/>
  <c r="CD364" i="6"/>
  <c r="DF364" i="6" s="1"/>
  <c r="CD368" i="6"/>
  <c r="DF368" i="6" s="1"/>
  <c r="CD372" i="6"/>
  <c r="CD376" i="6"/>
  <c r="DF376" i="6" s="1"/>
  <c r="CD380" i="6"/>
  <c r="DF380" i="6" s="1"/>
  <c r="CD384" i="6"/>
  <c r="DF384" i="6" s="1"/>
  <c r="CD10" i="6"/>
  <c r="CD138" i="6"/>
  <c r="DF138" i="6" s="1"/>
  <c r="CD170" i="6"/>
  <c r="DF170" i="6" s="1"/>
  <c r="CD277" i="6"/>
  <c r="DF277" i="6" s="1"/>
  <c r="CD293" i="6"/>
  <c r="CD309" i="6"/>
  <c r="CD325" i="6"/>
  <c r="DF325" i="6" s="1"/>
  <c r="CD341" i="6"/>
  <c r="DF341" i="6" s="1"/>
  <c r="CD357" i="6"/>
  <c r="CD373" i="6"/>
  <c r="DF373" i="6" s="1"/>
  <c r="CD146" i="6"/>
  <c r="DF146" i="6" s="1"/>
  <c r="CD178" i="6"/>
  <c r="DF178" i="6" s="1"/>
  <c r="CD281" i="6"/>
  <c r="CD297" i="6"/>
  <c r="CD313" i="6"/>
  <c r="DF313" i="6" s="1"/>
  <c r="CD329" i="6"/>
  <c r="DF329" i="6" s="1"/>
  <c r="CD345" i="6"/>
  <c r="CD361" i="6"/>
  <c r="DF361" i="6" s="1"/>
  <c r="CD377" i="6"/>
  <c r="DF377" i="6" s="1"/>
  <c r="CD122" i="6"/>
  <c r="DF122" i="6" s="1"/>
  <c r="CD154" i="6"/>
  <c r="CD186" i="6"/>
  <c r="DF186" i="6" s="1"/>
  <c r="CD269" i="6"/>
  <c r="DF269" i="6" s="1"/>
  <c r="CD285" i="6"/>
  <c r="DF285" i="6" s="1"/>
  <c r="CD301" i="6"/>
  <c r="CD317" i="6"/>
  <c r="DF317" i="6" s="1"/>
  <c r="CD333" i="6"/>
  <c r="DF333" i="6" s="1"/>
  <c r="CD349" i="6"/>
  <c r="DF349" i="6" s="1"/>
  <c r="CD365" i="6"/>
  <c r="CD381" i="6"/>
  <c r="CD130" i="6"/>
  <c r="DF130" i="6" s="1"/>
  <c r="CD162" i="6"/>
  <c r="DF162" i="6" s="1"/>
  <c r="CD273" i="6"/>
  <c r="CD289" i="6"/>
  <c r="DF289" i="6" s="1"/>
  <c r="CD305" i="6"/>
  <c r="DF305" i="6" s="1"/>
  <c r="CD321" i="6"/>
  <c r="DF321" i="6" s="1"/>
  <c r="CD337" i="6"/>
  <c r="CD353" i="6"/>
  <c r="DF353" i="6" s="1"/>
  <c r="CD369" i="6"/>
  <c r="DF369" i="6" s="1"/>
  <c r="CD385" i="6"/>
  <c r="DF385" i="6" s="1"/>
  <c r="CS6" i="6"/>
  <c r="CS10" i="6"/>
  <c r="CS14" i="6"/>
  <c r="DU14" i="6" s="1"/>
  <c r="CS18" i="6"/>
  <c r="DU18" i="6" s="1"/>
  <c r="CS22" i="6"/>
  <c r="CS26" i="6"/>
  <c r="DU26" i="6" s="1"/>
  <c r="CS30" i="6"/>
  <c r="DU30" i="6" s="1"/>
  <c r="CS33" i="6"/>
  <c r="DU33" i="6" s="1"/>
  <c r="CS34" i="6"/>
  <c r="CS35" i="6"/>
  <c r="DU35" i="6" s="1"/>
  <c r="CS36" i="6"/>
  <c r="DU36" i="6" s="1"/>
  <c r="CS37" i="6"/>
  <c r="DU37" i="6" s="1"/>
  <c r="CS38" i="6"/>
  <c r="CS39" i="6"/>
  <c r="CS40" i="6"/>
  <c r="DU40" i="6" s="1"/>
  <c r="CS41" i="6"/>
  <c r="DU41" i="6" s="1"/>
  <c r="CS42" i="6"/>
  <c r="CS43" i="6"/>
  <c r="DU43" i="6" s="1"/>
  <c r="CS44" i="6"/>
  <c r="DU44" i="6" s="1"/>
  <c r="CS45" i="6"/>
  <c r="DU45" i="6" s="1"/>
  <c r="CS46" i="6"/>
  <c r="CS47" i="6"/>
  <c r="DU47" i="6" s="1"/>
  <c r="CS48" i="6"/>
  <c r="DU48" i="6" s="1"/>
  <c r="CS49" i="6"/>
  <c r="DU49" i="6" s="1"/>
  <c r="CS50" i="6"/>
  <c r="CS51" i="6"/>
  <c r="DU51" i="6" s="1"/>
  <c r="CS52" i="6"/>
  <c r="DU52" i="6" s="1"/>
  <c r="CS53" i="6"/>
  <c r="DU53" i="6" s="1"/>
  <c r="CS54" i="6"/>
  <c r="CS55" i="6"/>
  <c r="DU55" i="6" s="1"/>
  <c r="CS56" i="6"/>
  <c r="DU56" i="6" s="1"/>
  <c r="CS57" i="6"/>
  <c r="DU57" i="6" s="1"/>
  <c r="CS58" i="6"/>
  <c r="CS59" i="6"/>
  <c r="DU59" i="6" s="1"/>
  <c r="CS60" i="6"/>
  <c r="DU60" i="6" s="1"/>
  <c r="CS61" i="6"/>
  <c r="DU61" i="6" s="1"/>
  <c r="CS62" i="6"/>
  <c r="CS63" i="6"/>
  <c r="DU63" i="6" s="1"/>
  <c r="CS64" i="6"/>
  <c r="DU64" i="6" s="1"/>
  <c r="CS65" i="6"/>
  <c r="DU65" i="6" s="1"/>
  <c r="CS66" i="6"/>
  <c r="CS67" i="6"/>
  <c r="DU67" i="6" s="1"/>
  <c r="CS68" i="6"/>
  <c r="DU68" i="6" s="1"/>
  <c r="CS9" i="6"/>
  <c r="DU9" i="6" s="1"/>
  <c r="CS12" i="6"/>
  <c r="CS15" i="6"/>
  <c r="DU15" i="6" s="1"/>
  <c r="CS25" i="6"/>
  <c r="DU25" i="6" s="1"/>
  <c r="CS28" i="6"/>
  <c r="DU28" i="6" s="1"/>
  <c r="CS31" i="6"/>
  <c r="CS7" i="6"/>
  <c r="DU7" i="6" s="1"/>
  <c r="CS11" i="6"/>
  <c r="DU11" i="6" s="1"/>
  <c r="CS29" i="6"/>
  <c r="DU29" i="6" s="1"/>
  <c r="CS8" i="6"/>
  <c r="CS19" i="6"/>
  <c r="DU19" i="6" s="1"/>
  <c r="CS23" i="6"/>
  <c r="DU23" i="6" s="1"/>
  <c r="CS27" i="6"/>
  <c r="DU27" i="6" s="1"/>
  <c r="CS5" i="6"/>
  <c r="CS16" i="6"/>
  <c r="DU16" i="6" s="1"/>
  <c r="CS24" i="6"/>
  <c r="DU24" i="6" s="1"/>
  <c r="CS13" i="6"/>
  <c r="DU13" i="6" s="1"/>
  <c r="CS21" i="6"/>
  <c r="CS32" i="6"/>
  <c r="CS70" i="6"/>
  <c r="DU70" i="6" s="1"/>
  <c r="CS74" i="6"/>
  <c r="DU74" i="6" s="1"/>
  <c r="CS78" i="6"/>
  <c r="CS82" i="6"/>
  <c r="DU82" i="6" s="1"/>
  <c r="CS86" i="6"/>
  <c r="DU86" i="6" s="1"/>
  <c r="CS90" i="6"/>
  <c r="DU90" i="6" s="1"/>
  <c r="CS94" i="6"/>
  <c r="CS98" i="6"/>
  <c r="DU98" i="6" s="1"/>
  <c r="CS102" i="6"/>
  <c r="DU102" i="6" s="1"/>
  <c r="CS106" i="6"/>
  <c r="DU106" i="6" s="1"/>
  <c r="CS110" i="6"/>
  <c r="CS114" i="6"/>
  <c r="DU114" i="6" s="1"/>
  <c r="CS118" i="6"/>
  <c r="DU118" i="6" s="1"/>
  <c r="CS73" i="6"/>
  <c r="DU73" i="6" s="1"/>
  <c r="CS76" i="6"/>
  <c r="CS79" i="6"/>
  <c r="DU79" i="6" s="1"/>
  <c r="CS89" i="6"/>
  <c r="DU89" i="6" s="1"/>
  <c r="CS92" i="6"/>
  <c r="DU92" i="6" s="1"/>
  <c r="CS95" i="6"/>
  <c r="CS105" i="6"/>
  <c r="DU105" i="6" s="1"/>
  <c r="CS108" i="6"/>
  <c r="DU108" i="6" s="1"/>
  <c r="CS111" i="6"/>
  <c r="DU111" i="6" s="1"/>
  <c r="CS121" i="6"/>
  <c r="CS125" i="6"/>
  <c r="DU125" i="6" s="1"/>
  <c r="CS129" i="6"/>
  <c r="DU129" i="6" s="1"/>
  <c r="CS133" i="6"/>
  <c r="DU133" i="6" s="1"/>
  <c r="CS137" i="6"/>
  <c r="CS141" i="6"/>
  <c r="CS69" i="6"/>
  <c r="DU69" i="6" s="1"/>
  <c r="CS72" i="6"/>
  <c r="DU72" i="6" s="1"/>
  <c r="CS75" i="6"/>
  <c r="CS85" i="6"/>
  <c r="CS88" i="6"/>
  <c r="DU88" i="6" s="1"/>
  <c r="CS91" i="6"/>
  <c r="DU91" i="6" s="1"/>
  <c r="CS101" i="6"/>
  <c r="CS104" i="6"/>
  <c r="DU104" i="6" s="1"/>
  <c r="CS107" i="6"/>
  <c r="DU107" i="6" s="1"/>
  <c r="CS117" i="6"/>
  <c r="DU117" i="6" s="1"/>
  <c r="CS122" i="6"/>
  <c r="CS126" i="6"/>
  <c r="DU126" i="6" s="1"/>
  <c r="CS130" i="6"/>
  <c r="DU130" i="6" s="1"/>
  <c r="CS134" i="6"/>
  <c r="DU134" i="6" s="1"/>
  <c r="CS138" i="6"/>
  <c r="CS142" i="6"/>
  <c r="DU142" i="6" s="1"/>
  <c r="CS146" i="6"/>
  <c r="DU146" i="6" s="1"/>
  <c r="CS150" i="6"/>
  <c r="DU150" i="6" s="1"/>
  <c r="CS154" i="6"/>
  <c r="CS158" i="6"/>
  <c r="DU158" i="6" s="1"/>
  <c r="CS162" i="6"/>
  <c r="DU162" i="6" s="1"/>
  <c r="CS166" i="6"/>
  <c r="DU166" i="6" s="1"/>
  <c r="CS170" i="6"/>
  <c r="CS174" i="6"/>
  <c r="DU174" i="6" s="1"/>
  <c r="CS81" i="6"/>
  <c r="DU81" i="6" s="1"/>
  <c r="CS87" i="6"/>
  <c r="DU87" i="6" s="1"/>
  <c r="CS100" i="6"/>
  <c r="CS113" i="6"/>
  <c r="DU113" i="6" s="1"/>
  <c r="CS119" i="6"/>
  <c r="DU119" i="6" s="1"/>
  <c r="CS127" i="6"/>
  <c r="DU127" i="6" s="1"/>
  <c r="CS135" i="6"/>
  <c r="CS145" i="6"/>
  <c r="DU145" i="6" s="1"/>
  <c r="CS148" i="6"/>
  <c r="DU148" i="6" s="1"/>
  <c r="CS151" i="6"/>
  <c r="DU151" i="6" s="1"/>
  <c r="CS161" i="6"/>
  <c r="CS164" i="6"/>
  <c r="DU164" i="6" s="1"/>
  <c r="CS167" i="6"/>
  <c r="DU167" i="6" s="1"/>
  <c r="CS177" i="6"/>
  <c r="DU177" i="6" s="1"/>
  <c r="CS181" i="6"/>
  <c r="CS185" i="6"/>
  <c r="DU185" i="6" s="1"/>
  <c r="CS97" i="6"/>
  <c r="DU97" i="6" s="1"/>
  <c r="CS20" i="6"/>
  <c r="DU20" i="6" s="1"/>
  <c r="CS71" i="6"/>
  <c r="CS77" i="6"/>
  <c r="DU77" i="6" s="1"/>
  <c r="CS93" i="6"/>
  <c r="DU93" i="6" s="1"/>
  <c r="CS96" i="6"/>
  <c r="DU96" i="6" s="1"/>
  <c r="CS112" i="6"/>
  <c r="CS115" i="6"/>
  <c r="DU115" i="6" s="1"/>
  <c r="CS128" i="6"/>
  <c r="DU128" i="6" s="1"/>
  <c r="CS143" i="6"/>
  <c r="DU143" i="6" s="1"/>
  <c r="CS147" i="6"/>
  <c r="CS165" i="6"/>
  <c r="DU165" i="6" s="1"/>
  <c r="CS169" i="6"/>
  <c r="DU169" i="6" s="1"/>
  <c r="CS173" i="6"/>
  <c r="DU173" i="6" s="1"/>
  <c r="CS180" i="6"/>
  <c r="CS183" i="6"/>
  <c r="DU183" i="6" s="1"/>
  <c r="CS186" i="6"/>
  <c r="DU186" i="6" s="1"/>
  <c r="CS191" i="6"/>
  <c r="DU191" i="6" s="1"/>
  <c r="CS195" i="6"/>
  <c r="CS199" i="6"/>
  <c r="DU199" i="6" s="1"/>
  <c r="CS203" i="6"/>
  <c r="DU203" i="6" s="1"/>
  <c r="CS207" i="6"/>
  <c r="DU207" i="6" s="1"/>
  <c r="CS211" i="6"/>
  <c r="CS215" i="6"/>
  <c r="DU215" i="6" s="1"/>
  <c r="CS219" i="6"/>
  <c r="DU219" i="6" s="1"/>
  <c r="CS136" i="6"/>
  <c r="DU136" i="6" s="1"/>
  <c r="CS155" i="6"/>
  <c r="CS156" i="6"/>
  <c r="DU156" i="6" s="1"/>
  <c r="CS157" i="6"/>
  <c r="DU157" i="6" s="1"/>
  <c r="CS175" i="6"/>
  <c r="DU175" i="6" s="1"/>
  <c r="CS179" i="6"/>
  <c r="CS189" i="6"/>
  <c r="DU189" i="6" s="1"/>
  <c r="CS192" i="6"/>
  <c r="DU192" i="6" s="1"/>
  <c r="CS202" i="6"/>
  <c r="DU202" i="6" s="1"/>
  <c r="CS205" i="6"/>
  <c r="CS208" i="6"/>
  <c r="DU208" i="6" s="1"/>
  <c r="CS218" i="6"/>
  <c r="DU218" i="6" s="1"/>
  <c r="CS224" i="6"/>
  <c r="DU224" i="6" s="1"/>
  <c r="CS228" i="6"/>
  <c r="CS232" i="6"/>
  <c r="DU232" i="6" s="1"/>
  <c r="CS236" i="6"/>
  <c r="DU236" i="6" s="1"/>
  <c r="CS240" i="6"/>
  <c r="DU240" i="6" s="1"/>
  <c r="CS244" i="6"/>
  <c r="CS248" i="6"/>
  <c r="CS252" i="6"/>
  <c r="DU252" i="6" s="1"/>
  <c r="CS256" i="6"/>
  <c r="DU256" i="6" s="1"/>
  <c r="CS260" i="6"/>
  <c r="CS264" i="6"/>
  <c r="DU264" i="6" s="1"/>
  <c r="CS152" i="6"/>
  <c r="DU152" i="6" s="1"/>
  <c r="CS153" i="6"/>
  <c r="DU153" i="6" s="1"/>
  <c r="CS171" i="6"/>
  <c r="CS172" i="6"/>
  <c r="DU172" i="6" s="1"/>
  <c r="CS176" i="6"/>
  <c r="DU176" i="6" s="1"/>
  <c r="CS187" i="6"/>
  <c r="DU187" i="6" s="1"/>
  <c r="CS198" i="6"/>
  <c r="CS201" i="6"/>
  <c r="DU201" i="6" s="1"/>
  <c r="CS204" i="6"/>
  <c r="DU204" i="6" s="1"/>
  <c r="CS214" i="6"/>
  <c r="DU214" i="6" s="1"/>
  <c r="CS217" i="6"/>
  <c r="CS220" i="6"/>
  <c r="DU220" i="6" s="1"/>
  <c r="CS221" i="6"/>
  <c r="DU221" i="6" s="1"/>
  <c r="CS225" i="6"/>
  <c r="DU225" i="6" s="1"/>
  <c r="CS229" i="6"/>
  <c r="CS233" i="6"/>
  <c r="DU233" i="6" s="1"/>
  <c r="CS237" i="6"/>
  <c r="DU237" i="6" s="1"/>
  <c r="CS241" i="6"/>
  <c r="DU241" i="6" s="1"/>
  <c r="CS245" i="6"/>
  <c r="CS249" i="6"/>
  <c r="DU249" i="6" s="1"/>
  <c r="CS253" i="6"/>
  <c r="DU253" i="6" s="1"/>
  <c r="CS257" i="6"/>
  <c r="DU257" i="6" s="1"/>
  <c r="CS261" i="6"/>
  <c r="CS265" i="6"/>
  <c r="DU265" i="6" s="1"/>
  <c r="CS268" i="6"/>
  <c r="DU268" i="6" s="1"/>
  <c r="CS269" i="6"/>
  <c r="DU269" i="6" s="1"/>
  <c r="CS270" i="6"/>
  <c r="CS271" i="6"/>
  <c r="DU271" i="6" s="1"/>
  <c r="CS272" i="6"/>
  <c r="DU272" i="6" s="1"/>
  <c r="CS273" i="6"/>
  <c r="DU273" i="6" s="1"/>
  <c r="CS274" i="6"/>
  <c r="CS275" i="6"/>
  <c r="DU275" i="6" s="1"/>
  <c r="CS276" i="6"/>
  <c r="DU276" i="6" s="1"/>
  <c r="CS277" i="6"/>
  <c r="DU277" i="6" s="1"/>
  <c r="CS278" i="6"/>
  <c r="CS279" i="6"/>
  <c r="DU279" i="6" s="1"/>
  <c r="CS280" i="6"/>
  <c r="DU280" i="6" s="1"/>
  <c r="CS281" i="6"/>
  <c r="DU281" i="6" s="1"/>
  <c r="CS282" i="6"/>
  <c r="CS283" i="6"/>
  <c r="DU283" i="6" s="1"/>
  <c r="CS284" i="6"/>
  <c r="DU284" i="6" s="1"/>
  <c r="CS285" i="6"/>
  <c r="DU285" i="6" s="1"/>
  <c r="CS286" i="6"/>
  <c r="CS287" i="6"/>
  <c r="DU287" i="6" s="1"/>
  <c r="CS288" i="6"/>
  <c r="DU288" i="6" s="1"/>
  <c r="CS289" i="6"/>
  <c r="DU289" i="6" s="1"/>
  <c r="CS290" i="6"/>
  <c r="CS291" i="6"/>
  <c r="DU291" i="6" s="1"/>
  <c r="CS292" i="6"/>
  <c r="DU292" i="6" s="1"/>
  <c r="CS293" i="6"/>
  <c r="DU293" i="6" s="1"/>
  <c r="CS294" i="6"/>
  <c r="CS295" i="6"/>
  <c r="DU295" i="6" s="1"/>
  <c r="CS296" i="6"/>
  <c r="DU296" i="6" s="1"/>
  <c r="CS297" i="6"/>
  <c r="DU297" i="6" s="1"/>
  <c r="CS298" i="6"/>
  <c r="CS299" i="6"/>
  <c r="DU299" i="6" s="1"/>
  <c r="CS300" i="6"/>
  <c r="DU300" i="6" s="1"/>
  <c r="CS301" i="6"/>
  <c r="DU301" i="6" s="1"/>
  <c r="CS302" i="6"/>
  <c r="CS303" i="6"/>
  <c r="DU303" i="6" s="1"/>
  <c r="CS304" i="6"/>
  <c r="DU304" i="6" s="1"/>
  <c r="CS305" i="6"/>
  <c r="DU305" i="6" s="1"/>
  <c r="CS306" i="6"/>
  <c r="CS307" i="6"/>
  <c r="DU307" i="6" s="1"/>
  <c r="CS308" i="6"/>
  <c r="DU308" i="6" s="1"/>
  <c r="CS309" i="6"/>
  <c r="DU309" i="6" s="1"/>
  <c r="CS310" i="6"/>
  <c r="CS311" i="6"/>
  <c r="DU311" i="6" s="1"/>
  <c r="CS312" i="6"/>
  <c r="DU312" i="6" s="1"/>
  <c r="CS313" i="6"/>
  <c r="DU313" i="6" s="1"/>
  <c r="CS314" i="6"/>
  <c r="CS315" i="6"/>
  <c r="DU315" i="6" s="1"/>
  <c r="CS316" i="6"/>
  <c r="DU316" i="6" s="1"/>
  <c r="CS317" i="6"/>
  <c r="DU317" i="6" s="1"/>
  <c r="CS318" i="6"/>
  <c r="CS319" i="6"/>
  <c r="DU319" i="6" s="1"/>
  <c r="CS320" i="6"/>
  <c r="DU320" i="6" s="1"/>
  <c r="CS321" i="6"/>
  <c r="DU321" i="6" s="1"/>
  <c r="CS322" i="6"/>
  <c r="CS323" i="6"/>
  <c r="DU323" i="6" s="1"/>
  <c r="CS324" i="6"/>
  <c r="DU324" i="6" s="1"/>
  <c r="CS325" i="6"/>
  <c r="DU325" i="6" s="1"/>
  <c r="CS326" i="6"/>
  <c r="CS327" i="6"/>
  <c r="DU327" i="6" s="1"/>
  <c r="CS328" i="6"/>
  <c r="DU328" i="6" s="1"/>
  <c r="CS329" i="6"/>
  <c r="DU329" i="6" s="1"/>
  <c r="CS330" i="6"/>
  <c r="CS331" i="6"/>
  <c r="DU331" i="6" s="1"/>
  <c r="CS332" i="6"/>
  <c r="DU332" i="6" s="1"/>
  <c r="CS333" i="6"/>
  <c r="DU333" i="6" s="1"/>
  <c r="CS334" i="6"/>
  <c r="CS335" i="6"/>
  <c r="DU335" i="6" s="1"/>
  <c r="CS336" i="6"/>
  <c r="DU336" i="6" s="1"/>
  <c r="CS337" i="6"/>
  <c r="DU337" i="6" s="1"/>
  <c r="CS338" i="6"/>
  <c r="CS339" i="6"/>
  <c r="DU339" i="6" s="1"/>
  <c r="CS340" i="6"/>
  <c r="DU340" i="6" s="1"/>
  <c r="CS341" i="6"/>
  <c r="DU341" i="6" s="1"/>
  <c r="CS342" i="6"/>
  <c r="CS343" i="6"/>
  <c r="DU343" i="6" s="1"/>
  <c r="CS344" i="6"/>
  <c r="DU344" i="6" s="1"/>
  <c r="CS345" i="6"/>
  <c r="DU345" i="6" s="1"/>
  <c r="CS346" i="6"/>
  <c r="CS347" i="6"/>
  <c r="DU347" i="6" s="1"/>
  <c r="CS348" i="6"/>
  <c r="DU348" i="6" s="1"/>
  <c r="CS349" i="6"/>
  <c r="DU349" i="6" s="1"/>
  <c r="CS350" i="6"/>
  <c r="CS351" i="6"/>
  <c r="DU351" i="6" s="1"/>
  <c r="CS352" i="6"/>
  <c r="DU352" i="6" s="1"/>
  <c r="CS353" i="6"/>
  <c r="DU353" i="6" s="1"/>
  <c r="CS354" i="6"/>
  <c r="CS355" i="6"/>
  <c r="DU355" i="6" s="1"/>
  <c r="CS356" i="6"/>
  <c r="DU356" i="6" s="1"/>
  <c r="CS357" i="6"/>
  <c r="DU357" i="6" s="1"/>
  <c r="CS358" i="6"/>
  <c r="CS359" i="6"/>
  <c r="DU359" i="6" s="1"/>
  <c r="CS360" i="6"/>
  <c r="DU360" i="6" s="1"/>
  <c r="CS361" i="6"/>
  <c r="DU361" i="6" s="1"/>
  <c r="CS362" i="6"/>
  <c r="CS363" i="6"/>
  <c r="DU363" i="6" s="1"/>
  <c r="CS364" i="6"/>
  <c r="DU364" i="6" s="1"/>
  <c r="CS365" i="6"/>
  <c r="DU365" i="6" s="1"/>
  <c r="CS366" i="6"/>
  <c r="CS367" i="6"/>
  <c r="DU367" i="6" s="1"/>
  <c r="CS368" i="6"/>
  <c r="DU368" i="6" s="1"/>
  <c r="CS369" i="6"/>
  <c r="DU369" i="6" s="1"/>
  <c r="CS370" i="6"/>
  <c r="CS371" i="6"/>
  <c r="DU371" i="6" s="1"/>
  <c r="CS372" i="6"/>
  <c r="DU372" i="6" s="1"/>
  <c r="CS373" i="6"/>
  <c r="DU373" i="6" s="1"/>
  <c r="CS374" i="6"/>
  <c r="CS375" i="6"/>
  <c r="DU375" i="6" s="1"/>
  <c r="CS376" i="6"/>
  <c r="DU376" i="6" s="1"/>
  <c r="CS377" i="6"/>
  <c r="DU377" i="6" s="1"/>
  <c r="CS378" i="6"/>
  <c r="CS379" i="6"/>
  <c r="CS380" i="6"/>
  <c r="DU380" i="6" s="1"/>
  <c r="CS381" i="6"/>
  <c r="DU381" i="6" s="1"/>
  <c r="CS382" i="6"/>
  <c r="CS383" i="6"/>
  <c r="DU383" i="6" s="1"/>
  <c r="CS384" i="6"/>
  <c r="DU384" i="6" s="1"/>
  <c r="CS385" i="6"/>
  <c r="DU385" i="6" s="1"/>
  <c r="CS386" i="6"/>
  <c r="CS387" i="6"/>
  <c r="DU387" i="6" s="1"/>
  <c r="CS17" i="6"/>
  <c r="DU17" i="6" s="1"/>
  <c r="CS83" i="6"/>
  <c r="DU83" i="6" s="1"/>
  <c r="CS124" i="6"/>
  <c r="CS140" i="6"/>
  <c r="DU140" i="6" s="1"/>
  <c r="CS149" i="6"/>
  <c r="DU149" i="6" s="1"/>
  <c r="CS168" i="6"/>
  <c r="DU168" i="6" s="1"/>
  <c r="CS184" i="6"/>
  <c r="CS197" i="6"/>
  <c r="DU197" i="6" s="1"/>
  <c r="CS210" i="6"/>
  <c r="DU210" i="6" s="1"/>
  <c r="CS216" i="6"/>
  <c r="DU216" i="6" s="1"/>
  <c r="CS226" i="6"/>
  <c r="CS234" i="6"/>
  <c r="CS242" i="6"/>
  <c r="DU242" i="6" s="1"/>
  <c r="CS250" i="6"/>
  <c r="DU250" i="6" s="1"/>
  <c r="CS258" i="6"/>
  <c r="CS266" i="6"/>
  <c r="DU266" i="6" s="1"/>
  <c r="CS84" i="6"/>
  <c r="DU84" i="6" s="1"/>
  <c r="CS103" i="6"/>
  <c r="DU103" i="6" s="1"/>
  <c r="CS109" i="6"/>
  <c r="CS131" i="6"/>
  <c r="DU131" i="6" s="1"/>
  <c r="CS160" i="6"/>
  <c r="DU160" i="6" s="1"/>
  <c r="CS178" i="6"/>
  <c r="DU178" i="6" s="1"/>
  <c r="CS190" i="6"/>
  <c r="CS196" i="6"/>
  <c r="DU196" i="6" s="1"/>
  <c r="CS209" i="6"/>
  <c r="DU209" i="6" s="1"/>
  <c r="CS227" i="6"/>
  <c r="DU227" i="6" s="1"/>
  <c r="CS235" i="6"/>
  <c r="CS243" i="6"/>
  <c r="CS251" i="6"/>
  <c r="DU251" i="6" s="1"/>
  <c r="CS259" i="6"/>
  <c r="DU259" i="6" s="1"/>
  <c r="CS267" i="6"/>
  <c r="CS80" i="6"/>
  <c r="DU80" i="6" s="1"/>
  <c r="CS163" i="6"/>
  <c r="DU163" i="6" s="1"/>
  <c r="CS188" i="6"/>
  <c r="DU188" i="6" s="1"/>
  <c r="CS200" i="6"/>
  <c r="CS230" i="6"/>
  <c r="DU230" i="6" s="1"/>
  <c r="CS246" i="6"/>
  <c r="DU246" i="6" s="1"/>
  <c r="CS262" i="6"/>
  <c r="DU262" i="6" s="1"/>
  <c r="CS4" i="6"/>
  <c r="CS99" i="6"/>
  <c r="DU99" i="6" s="1"/>
  <c r="CS132" i="6"/>
  <c r="DU132" i="6" s="1"/>
  <c r="CS144" i="6"/>
  <c r="DU144" i="6" s="1"/>
  <c r="CS194" i="6"/>
  <c r="CS213" i="6"/>
  <c r="DU213" i="6" s="1"/>
  <c r="CS222" i="6"/>
  <c r="DU222" i="6" s="1"/>
  <c r="CS238" i="6"/>
  <c r="DU238" i="6" s="1"/>
  <c r="CS254" i="6"/>
  <c r="CS123" i="6"/>
  <c r="DU123" i="6" s="1"/>
  <c r="CS223" i="6"/>
  <c r="DU223" i="6" s="1"/>
  <c r="CS255" i="6"/>
  <c r="DU255" i="6" s="1"/>
  <c r="CS139" i="6"/>
  <c r="CS206" i="6"/>
  <c r="DU206" i="6" s="1"/>
  <c r="CS231" i="6"/>
  <c r="DU231" i="6" s="1"/>
  <c r="CS263" i="6"/>
  <c r="DU263" i="6" s="1"/>
  <c r="CS116" i="6"/>
  <c r="CS159" i="6"/>
  <c r="DU159" i="6" s="1"/>
  <c r="CS239" i="6"/>
  <c r="DU239" i="6" s="1"/>
  <c r="CS120" i="6"/>
  <c r="DU120" i="6" s="1"/>
  <c r="CS247" i="6"/>
  <c r="CS182" i="6"/>
  <c r="DU182" i="6" s="1"/>
  <c r="CS193" i="6"/>
  <c r="DU193" i="6" s="1"/>
  <c r="CS212" i="6"/>
  <c r="DU212" i="6" s="1"/>
  <c r="CF5" i="6"/>
  <c r="CF9" i="6"/>
  <c r="DH9" i="6" s="1"/>
  <c r="CF13" i="6"/>
  <c r="DH13" i="6" s="1"/>
  <c r="CF17" i="6"/>
  <c r="DH17" i="6" s="1"/>
  <c r="CF21" i="6"/>
  <c r="CF25" i="6"/>
  <c r="DH25" i="6" s="1"/>
  <c r="CF7" i="6"/>
  <c r="DH7" i="6" s="1"/>
  <c r="CF10" i="6"/>
  <c r="DH10" i="6" s="1"/>
  <c r="CF20" i="6"/>
  <c r="CF23" i="6"/>
  <c r="CF26" i="6"/>
  <c r="DH26" i="6" s="1"/>
  <c r="CF31" i="6"/>
  <c r="DH31" i="6" s="1"/>
  <c r="CF35" i="6"/>
  <c r="CF12" i="6"/>
  <c r="DH12" i="6" s="1"/>
  <c r="CF15" i="6"/>
  <c r="DH15" i="6" s="1"/>
  <c r="CF18" i="6"/>
  <c r="DH18" i="6" s="1"/>
  <c r="CF28" i="6"/>
  <c r="CF29" i="6"/>
  <c r="CF33" i="6"/>
  <c r="DH33" i="6" s="1"/>
  <c r="CF37" i="6"/>
  <c r="DH37" i="6" s="1"/>
  <c r="CF41" i="6"/>
  <c r="CF45" i="6"/>
  <c r="CF49" i="6"/>
  <c r="DH49" i="6" s="1"/>
  <c r="CF53" i="6"/>
  <c r="DH53" i="6" s="1"/>
  <c r="CF57" i="6"/>
  <c r="CF61" i="6"/>
  <c r="DH61" i="6" s="1"/>
  <c r="CF65" i="6"/>
  <c r="DH65" i="6" s="1"/>
  <c r="CF69" i="6"/>
  <c r="DH69" i="6" s="1"/>
  <c r="CF73" i="6"/>
  <c r="CF77" i="6"/>
  <c r="CF81" i="6"/>
  <c r="DH81" i="6" s="1"/>
  <c r="CF85" i="6"/>
  <c r="DH85" i="6" s="1"/>
  <c r="CF89" i="6"/>
  <c r="CF93" i="6"/>
  <c r="DH93" i="6" s="1"/>
  <c r="CF97" i="6"/>
  <c r="DH97" i="6" s="1"/>
  <c r="CF101" i="6"/>
  <c r="DH101" i="6" s="1"/>
  <c r="CF105" i="6"/>
  <c r="CF109" i="6"/>
  <c r="DH109" i="6" s="1"/>
  <c r="CF113" i="6"/>
  <c r="DH113" i="6" s="1"/>
  <c r="CF16" i="6"/>
  <c r="DH16" i="6" s="1"/>
  <c r="CF22" i="6"/>
  <c r="CF44" i="6"/>
  <c r="CF47" i="6"/>
  <c r="DH47" i="6" s="1"/>
  <c r="CF50" i="6"/>
  <c r="DH50" i="6" s="1"/>
  <c r="CF60" i="6"/>
  <c r="CF63" i="6"/>
  <c r="CF66" i="6"/>
  <c r="DH66" i="6" s="1"/>
  <c r="CF76" i="6"/>
  <c r="DH76" i="6" s="1"/>
  <c r="CF79" i="6"/>
  <c r="CF82" i="6"/>
  <c r="CF92" i="6"/>
  <c r="DH92" i="6" s="1"/>
  <c r="CF95" i="6"/>
  <c r="DH95" i="6" s="1"/>
  <c r="CF98" i="6"/>
  <c r="CF108" i="6"/>
  <c r="DH108" i="6" s="1"/>
  <c r="CF111" i="6"/>
  <c r="DH111" i="6" s="1"/>
  <c r="CF114" i="6"/>
  <c r="DH114" i="6" s="1"/>
  <c r="CF118" i="6"/>
  <c r="CF122" i="6"/>
  <c r="DH122" i="6" s="1"/>
  <c r="CF126" i="6"/>
  <c r="DH126" i="6" s="1"/>
  <c r="CF130" i="6"/>
  <c r="DH130" i="6" s="1"/>
  <c r="CF134" i="6"/>
  <c r="CF138" i="6"/>
  <c r="DH138" i="6" s="1"/>
  <c r="CF142" i="6"/>
  <c r="DH142" i="6" s="1"/>
  <c r="CF146" i="6"/>
  <c r="DH146" i="6" s="1"/>
  <c r="CF150" i="6"/>
  <c r="CF154" i="6"/>
  <c r="DH154" i="6" s="1"/>
  <c r="CF158" i="6"/>
  <c r="DH158" i="6" s="1"/>
  <c r="CF162" i="6"/>
  <c r="DH162" i="6" s="1"/>
  <c r="CF166" i="6"/>
  <c r="CF170" i="6"/>
  <c r="DH170" i="6" s="1"/>
  <c r="CF174" i="6"/>
  <c r="DH174" i="6" s="1"/>
  <c r="CF178" i="6"/>
  <c r="DH178" i="6" s="1"/>
  <c r="CF182" i="6"/>
  <c r="CF186" i="6"/>
  <c r="DH186" i="6" s="1"/>
  <c r="CF8" i="6"/>
  <c r="DH8" i="6" s="1"/>
  <c r="CF14" i="6"/>
  <c r="DH14" i="6" s="1"/>
  <c r="CF27" i="6"/>
  <c r="CF30" i="6"/>
  <c r="CF40" i="6"/>
  <c r="DH40" i="6" s="1"/>
  <c r="CF43" i="6"/>
  <c r="DH43" i="6" s="1"/>
  <c r="CF46" i="6"/>
  <c r="CF56" i="6"/>
  <c r="DH56" i="6" s="1"/>
  <c r="CF59" i="6"/>
  <c r="DH59" i="6" s="1"/>
  <c r="CF62" i="6"/>
  <c r="DH62" i="6" s="1"/>
  <c r="CF72" i="6"/>
  <c r="CF75" i="6"/>
  <c r="DH75" i="6" s="1"/>
  <c r="CF78" i="6"/>
  <c r="DH78" i="6" s="1"/>
  <c r="CF88" i="6"/>
  <c r="DH88" i="6" s="1"/>
  <c r="CF91" i="6"/>
  <c r="CF94" i="6"/>
  <c r="DH94" i="6" s="1"/>
  <c r="CF104" i="6"/>
  <c r="DH104" i="6" s="1"/>
  <c r="CF107" i="6"/>
  <c r="DH107" i="6" s="1"/>
  <c r="CF110" i="6"/>
  <c r="CF115" i="6"/>
  <c r="DH115" i="6" s="1"/>
  <c r="CF119" i="6"/>
  <c r="DH119" i="6" s="1"/>
  <c r="CF123" i="6"/>
  <c r="DH123" i="6" s="1"/>
  <c r="CF127" i="6"/>
  <c r="CF131" i="6"/>
  <c r="CF135" i="6"/>
  <c r="DH135" i="6" s="1"/>
  <c r="CF139" i="6"/>
  <c r="DH139" i="6" s="1"/>
  <c r="CF143" i="6"/>
  <c r="CF147" i="6"/>
  <c r="CF151" i="6"/>
  <c r="DH151" i="6" s="1"/>
  <c r="CF155" i="6"/>
  <c r="DH155" i="6" s="1"/>
  <c r="CF159" i="6"/>
  <c r="CF163" i="6"/>
  <c r="CF167" i="6"/>
  <c r="DH167" i="6" s="1"/>
  <c r="CF171" i="6"/>
  <c r="DH171" i="6" s="1"/>
  <c r="CF175" i="6"/>
  <c r="CF179" i="6"/>
  <c r="CF183" i="6"/>
  <c r="DH183" i="6" s="1"/>
  <c r="CF187" i="6"/>
  <c r="DH187" i="6" s="1"/>
  <c r="CF4" i="6"/>
  <c r="CF6" i="6"/>
  <c r="DH6" i="6" s="1"/>
  <c r="CF36" i="6"/>
  <c r="DH36" i="6" s="1"/>
  <c r="CF42" i="6"/>
  <c r="DH42" i="6" s="1"/>
  <c r="CF55" i="6"/>
  <c r="CF68" i="6"/>
  <c r="CF74" i="6"/>
  <c r="DH74" i="6" s="1"/>
  <c r="CF87" i="6"/>
  <c r="DH87" i="6" s="1"/>
  <c r="CF100" i="6"/>
  <c r="CF106" i="6"/>
  <c r="DH106" i="6" s="1"/>
  <c r="CF116" i="6"/>
  <c r="DH116" i="6" s="1"/>
  <c r="CF124" i="6"/>
  <c r="DH124" i="6" s="1"/>
  <c r="CF132" i="6"/>
  <c r="CF140" i="6"/>
  <c r="DH140" i="6" s="1"/>
  <c r="CF148" i="6"/>
  <c r="DH148" i="6" s="1"/>
  <c r="CF156" i="6"/>
  <c r="DH156" i="6" s="1"/>
  <c r="CF164" i="6"/>
  <c r="CF172" i="6"/>
  <c r="DH172" i="6" s="1"/>
  <c r="CF180" i="6"/>
  <c r="DH180" i="6" s="1"/>
  <c r="CF188" i="6"/>
  <c r="DH188" i="6" s="1"/>
  <c r="CF190" i="6"/>
  <c r="CF192" i="6"/>
  <c r="CF194" i="6"/>
  <c r="DH194" i="6" s="1"/>
  <c r="CF196" i="6"/>
  <c r="DH196" i="6" s="1"/>
  <c r="CF198" i="6"/>
  <c r="CF200" i="6"/>
  <c r="DH200" i="6" s="1"/>
  <c r="CF202" i="6"/>
  <c r="DH202" i="6" s="1"/>
  <c r="CF204" i="6"/>
  <c r="DH204" i="6" s="1"/>
  <c r="CF206" i="6"/>
  <c r="CF208" i="6"/>
  <c r="CF210" i="6"/>
  <c r="DH210" i="6" s="1"/>
  <c r="CF212" i="6"/>
  <c r="DH212" i="6" s="1"/>
  <c r="CF214" i="6"/>
  <c r="CF216" i="6"/>
  <c r="CF218" i="6"/>
  <c r="DH218" i="6" s="1"/>
  <c r="CF220" i="6"/>
  <c r="DH220" i="6" s="1"/>
  <c r="CF222" i="6"/>
  <c r="CF224" i="6"/>
  <c r="CF226" i="6"/>
  <c r="DH226" i="6" s="1"/>
  <c r="CF228" i="6"/>
  <c r="DH228" i="6" s="1"/>
  <c r="CF230" i="6"/>
  <c r="CF232" i="6"/>
  <c r="DH232" i="6" s="1"/>
  <c r="CF234" i="6"/>
  <c r="DH234" i="6" s="1"/>
  <c r="CF236" i="6"/>
  <c r="DH236" i="6" s="1"/>
  <c r="CF238" i="6"/>
  <c r="CF240" i="6"/>
  <c r="DH240" i="6" s="1"/>
  <c r="CF242" i="6"/>
  <c r="DH242" i="6" s="1"/>
  <c r="CF244" i="6"/>
  <c r="DH244" i="6" s="1"/>
  <c r="CF246" i="6"/>
  <c r="CF248" i="6"/>
  <c r="DH248" i="6" s="1"/>
  <c r="CF250" i="6"/>
  <c r="DH250" i="6" s="1"/>
  <c r="CF252" i="6"/>
  <c r="DH252" i="6" s="1"/>
  <c r="CF254" i="6"/>
  <c r="CF256" i="6"/>
  <c r="CF258" i="6"/>
  <c r="DH258" i="6" s="1"/>
  <c r="CF260" i="6"/>
  <c r="DH260" i="6" s="1"/>
  <c r="CF262" i="6"/>
  <c r="CF264" i="6"/>
  <c r="CF266" i="6"/>
  <c r="DH266" i="6" s="1"/>
  <c r="CF268" i="6"/>
  <c r="DH268" i="6" s="1"/>
  <c r="CF269" i="6"/>
  <c r="CF273" i="6"/>
  <c r="DH273" i="6" s="1"/>
  <c r="CF277" i="6"/>
  <c r="DH277" i="6" s="1"/>
  <c r="CF281" i="6"/>
  <c r="DH281" i="6" s="1"/>
  <c r="CF285" i="6"/>
  <c r="CF289" i="6"/>
  <c r="CF293" i="6"/>
  <c r="DH293" i="6" s="1"/>
  <c r="CF297" i="6"/>
  <c r="DH297" i="6" s="1"/>
  <c r="CF301" i="6"/>
  <c r="CF305" i="6"/>
  <c r="CF309" i="6"/>
  <c r="DH309" i="6" s="1"/>
  <c r="CF313" i="6"/>
  <c r="DH313" i="6" s="1"/>
  <c r="CF317" i="6"/>
  <c r="CF321" i="6"/>
  <c r="CF325" i="6"/>
  <c r="DH325" i="6" s="1"/>
  <c r="CF329" i="6"/>
  <c r="DH329" i="6" s="1"/>
  <c r="CF333" i="6"/>
  <c r="CF337" i="6"/>
  <c r="DH337" i="6" s="1"/>
  <c r="CF341" i="6"/>
  <c r="DH341" i="6" s="1"/>
  <c r="CF345" i="6"/>
  <c r="DH345" i="6" s="1"/>
  <c r="CF349" i="6"/>
  <c r="CF353" i="6"/>
  <c r="DH353" i="6" s="1"/>
  <c r="CF357" i="6"/>
  <c r="DH357" i="6" s="1"/>
  <c r="CF361" i="6"/>
  <c r="DH361" i="6" s="1"/>
  <c r="CF365" i="6"/>
  <c r="CF369" i="6"/>
  <c r="DH369" i="6" s="1"/>
  <c r="CF373" i="6"/>
  <c r="DH373" i="6" s="1"/>
  <c r="CF377" i="6"/>
  <c r="DH377" i="6" s="1"/>
  <c r="CF381" i="6"/>
  <c r="CF385" i="6"/>
  <c r="CF11" i="6"/>
  <c r="DH11" i="6" s="1"/>
  <c r="CF48" i="6"/>
  <c r="DH48" i="6" s="1"/>
  <c r="CF54" i="6"/>
  <c r="CF67" i="6"/>
  <c r="CF80" i="6"/>
  <c r="DH80" i="6" s="1"/>
  <c r="CF86" i="6"/>
  <c r="DH86" i="6" s="1"/>
  <c r="CF99" i="6"/>
  <c r="CF112" i="6"/>
  <c r="CF117" i="6"/>
  <c r="DH117" i="6" s="1"/>
  <c r="CF125" i="6"/>
  <c r="DH125" i="6" s="1"/>
  <c r="CF133" i="6"/>
  <c r="CF141" i="6"/>
  <c r="DH141" i="6" s="1"/>
  <c r="CF149" i="6"/>
  <c r="DH149" i="6" s="1"/>
  <c r="CF157" i="6"/>
  <c r="DH157" i="6" s="1"/>
  <c r="CF165" i="6"/>
  <c r="CF173" i="6"/>
  <c r="DH173" i="6" s="1"/>
  <c r="CF181" i="6"/>
  <c r="DH181" i="6" s="1"/>
  <c r="CF270" i="6"/>
  <c r="DH270" i="6" s="1"/>
  <c r="CF274" i="6"/>
  <c r="CF278" i="6"/>
  <c r="DH278" i="6" s="1"/>
  <c r="CF282" i="6"/>
  <c r="DH282" i="6" s="1"/>
  <c r="CF286" i="6"/>
  <c r="DH286" i="6" s="1"/>
  <c r="CF290" i="6"/>
  <c r="CF294" i="6"/>
  <c r="DH294" i="6" s="1"/>
  <c r="CF298" i="6"/>
  <c r="DH298" i="6" s="1"/>
  <c r="CF302" i="6"/>
  <c r="DH302" i="6" s="1"/>
  <c r="CF306" i="6"/>
  <c r="CF310" i="6"/>
  <c r="DH310" i="6" s="1"/>
  <c r="CF314" i="6"/>
  <c r="DH314" i="6" s="1"/>
  <c r="CF318" i="6"/>
  <c r="DH318" i="6" s="1"/>
  <c r="CF322" i="6"/>
  <c r="CF326" i="6"/>
  <c r="DH326" i="6" s="1"/>
  <c r="CF330" i="6"/>
  <c r="DH330" i="6" s="1"/>
  <c r="CF334" i="6"/>
  <c r="DH334" i="6" s="1"/>
  <c r="CF338" i="6"/>
  <c r="CF342" i="6"/>
  <c r="DH342" i="6" s="1"/>
  <c r="CF346" i="6"/>
  <c r="DH346" i="6" s="1"/>
  <c r="CF350" i="6"/>
  <c r="DH350" i="6" s="1"/>
  <c r="CF354" i="6"/>
  <c r="CF358" i="6"/>
  <c r="CF362" i="6"/>
  <c r="DH362" i="6" s="1"/>
  <c r="CF366" i="6"/>
  <c r="DH366" i="6" s="1"/>
  <c r="CF370" i="6"/>
  <c r="CF374" i="6"/>
  <c r="CF378" i="6"/>
  <c r="DH378" i="6" s="1"/>
  <c r="CF382" i="6"/>
  <c r="DH382" i="6" s="1"/>
  <c r="CF386" i="6"/>
  <c r="CF19" i="6"/>
  <c r="CF32" i="6"/>
  <c r="DH32" i="6" s="1"/>
  <c r="CF39" i="6"/>
  <c r="DH39" i="6" s="1"/>
  <c r="CF52" i="6"/>
  <c r="CF58" i="6"/>
  <c r="CF71" i="6"/>
  <c r="DH71" i="6" s="1"/>
  <c r="CF84" i="6"/>
  <c r="DH84" i="6" s="1"/>
  <c r="CF90" i="6"/>
  <c r="CF103" i="6"/>
  <c r="DH103" i="6" s="1"/>
  <c r="CF120" i="6"/>
  <c r="DH120" i="6" s="1"/>
  <c r="CF128" i="6"/>
  <c r="DH128" i="6" s="1"/>
  <c r="CF136" i="6"/>
  <c r="CF144" i="6"/>
  <c r="CF152" i="6"/>
  <c r="DH152" i="6" s="1"/>
  <c r="CF160" i="6"/>
  <c r="DH160" i="6" s="1"/>
  <c r="CF168" i="6"/>
  <c r="CF176" i="6"/>
  <c r="DH176" i="6" s="1"/>
  <c r="CF184" i="6"/>
  <c r="DH184" i="6" s="1"/>
  <c r="CF189" i="6"/>
  <c r="DH189" i="6" s="1"/>
  <c r="CF191" i="6"/>
  <c r="CF193" i="6"/>
  <c r="DH193" i="6" s="1"/>
  <c r="CF195" i="6"/>
  <c r="DH195" i="6" s="1"/>
  <c r="CF197" i="6"/>
  <c r="DH197" i="6" s="1"/>
  <c r="CF199" i="6"/>
  <c r="CF201" i="6"/>
  <c r="DH201" i="6" s="1"/>
  <c r="CF203" i="6"/>
  <c r="DH203" i="6" s="1"/>
  <c r="CF205" i="6"/>
  <c r="DH205" i="6" s="1"/>
  <c r="CF207" i="6"/>
  <c r="CF209" i="6"/>
  <c r="CF211" i="6"/>
  <c r="DH211" i="6" s="1"/>
  <c r="CF213" i="6"/>
  <c r="DH213" i="6" s="1"/>
  <c r="CF215" i="6"/>
  <c r="CF217" i="6"/>
  <c r="DH217" i="6" s="1"/>
  <c r="CF219" i="6"/>
  <c r="DH219" i="6" s="1"/>
  <c r="CF221" i="6"/>
  <c r="DH221" i="6" s="1"/>
  <c r="CF223" i="6"/>
  <c r="CF225" i="6"/>
  <c r="DH225" i="6" s="1"/>
  <c r="CF227" i="6"/>
  <c r="DH227" i="6" s="1"/>
  <c r="CF229" i="6"/>
  <c r="DH229" i="6" s="1"/>
  <c r="CF231" i="6"/>
  <c r="CF233" i="6"/>
  <c r="DH233" i="6" s="1"/>
  <c r="CF235" i="6"/>
  <c r="DH235" i="6" s="1"/>
  <c r="CF237" i="6"/>
  <c r="DH237" i="6" s="1"/>
  <c r="CF239" i="6"/>
  <c r="CF241" i="6"/>
  <c r="DH241" i="6" s="1"/>
  <c r="CF243" i="6"/>
  <c r="DH243" i="6" s="1"/>
  <c r="CF245" i="6"/>
  <c r="DH245" i="6" s="1"/>
  <c r="CF247" i="6"/>
  <c r="CF249" i="6"/>
  <c r="DH249" i="6" s="1"/>
  <c r="CF251" i="6"/>
  <c r="DH251" i="6" s="1"/>
  <c r="CF253" i="6"/>
  <c r="DH253" i="6" s="1"/>
  <c r="CF255" i="6"/>
  <c r="CF257" i="6"/>
  <c r="DH257" i="6" s="1"/>
  <c r="CF259" i="6"/>
  <c r="DH259" i="6" s="1"/>
  <c r="CF261" i="6"/>
  <c r="DH261" i="6" s="1"/>
  <c r="CF263" i="6"/>
  <c r="CF265" i="6"/>
  <c r="DH265" i="6" s="1"/>
  <c r="CF267" i="6"/>
  <c r="DH267" i="6" s="1"/>
  <c r="CF271" i="6"/>
  <c r="DH271" i="6" s="1"/>
  <c r="CF275" i="6"/>
  <c r="CF279" i="6"/>
  <c r="CF283" i="6"/>
  <c r="DH283" i="6" s="1"/>
  <c r="CF287" i="6"/>
  <c r="DH287" i="6" s="1"/>
  <c r="CF291" i="6"/>
  <c r="CF295" i="6"/>
  <c r="CF299" i="6"/>
  <c r="DH299" i="6" s="1"/>
  <c r="CF303" i="6"/>
  <c r="DH303" i="6" s="1"/>
  <c r="CF307" i="6"/>
  <c r="CF311" i="6"/>
  <c r="CF315" i="6"/>
  <c r="DH315" i="6" s="1"/>
  <c r="CF319" i="6"/>
  <c r="DH319" i="6" s="1"/>
  <c r="CF323" i="6"/>
  <c r="CF327" i="6"/>
  <c r="CF331" i="6"/>
  <c r="DH331" i="6" s="1"/>
  <c r="CF335" i="6"/>
  <c r="DH335" i="6" s="1"/>
  <c r="CF339" i="6"/>
  <c r="CF343" i="6"/>
  <c r="DH343" i="6" s="1"/>
  <c r="CF347" i="6"/>
  <c r="DH347" i="6" s="1"/>
  <c r="CF351" i="6"/>
  <c r="DH351" i="6" s="1"/>
  <c r="CF355" i="6"/>
  <c r="CF359" i="6"/>
  <c r="DH359" i="6" s="1"/>
  <c r="CF363" i="6"/>
  <c r="DH363" i="6" s="1"/>
  <c r="CF367" i="6"/>
  <c r="DH367" i="6" s="1"/>
  <c r="CF371" i="6"/>
  <c r="CF375" i="6"/>
  <c r="DH375" i="6" s="1"/>
  <c r="CF379" i="6"/>
  <c r="DH379" i="6" s="1"/>
  <c r="CF383" i="6"/>
  <c r="DH383" i="6" s="1"/>
  <c r="CF387" i="6"/>
  <c r="CF24" i="6"/>
  <c r="DH24" i="6" s="1"/>
  <c r="CF34" i="6"/>
  <c r="DH34" i="6" s="1"/>
  <c r="CF38" i="6"/>
  <c r="DH38" i="6" s="1"/>
  <c r="CF51" i="6"/>
  <c r="CF64" i="6"/>
  <c r="CF70" i="6"/>
  <c r="DH70" i="6" s="1"/>
  <c r="CF83" i="6"/>
  <c r="DH83" i="6" s="1"/>
  <c r="CF96" i="6"/>
  <c r="CF102" i="6"/>
  <c r="DH102" i="6" s="1"/>
  <c r="CF145" i="6"/>
  <c r="DH145" i="6" s="1"/>
  <c r="CF177" i="6"/>
  <c r="DH177" i="6" s="1"/>
  <c r="CF284" i="6"/>
  <c r="CF300" i="6"/>
  <c r="CF316" i="6"/>
  <c r="DH316" i="6" s="1"/>
  <c r="CF332" i="6"/>
  <c r="DH332" i="6" s="1"/>
  <c r="CF348" i="6"/>
  <c r="CF364" i="6"/>
  <c r="CF380" i="6"/>
  <c r="DH380" i="6" s="1"/>
  <c r="CF121" i="6"/>
  <c r="DH121" i="6" s="1"/>
  <c r="CF153" i="6"/>
  <c r="CF185" i="6"/>
  <c r="DH185" i="6" s="1"/>
  <c r="CF272" i="6"/>
  <c r="DH272" i="6" s="1"/>
  <c r="CF288" i="6"/>
  <c r="DH288" i="6" s="1"/>
  <c r="CF304" i="6"/>
  <c r="CF320" i="6"/>
  <c r="DH320" i="6" s="1"/>
  <c r="CF336" i="6"/>
  <c r="DH336" i="6" s="1"/>
  <c r="CF352" i="6"/>
  <c r="DH352" i="6" s="1"/>
  <c r="CF368" i="6"/>
  <c r="CF384" i="6"/>
  <c r="DH384" i="6" s="1"/>
  <c r="CF129" i="6"/>
  <c r="DH129" i="6" s="1"/>
  <c r="CF161" i="6"/>
  <c r="DH161" i="6" s="1"/>
  <c r="CF276" i="6"/>
  <c r="CF292" i="6"/>
  <c r="DH292" i="6" s="1"/>
  <c r="CF308" i="6"/>
  <c r="DH308" i="6" s="1"/>
  <c r="CF324" i="6"/>
  <c r="DH324" i="6" s="1"/>
  <c r="CF340" i="6"/>
  <c r="CF356" i="6"/>
  <c r="DH356" i="6" s="1"/>
  <c r="CF372" i="6"/>
  <c r="DH372" i="6" s="1"/>
  <c r="CF137" i="6"/>
  <c r="DH137" i="6" s="1"/>
  <c r="CF169" i="6"/>
  <c r="CF280" i="6"/>
  <c r="DH280" i="6" s="1"/>
  <c r="CF296" i="6"/>
  <c r="DH296" i="6" s="1"/>
  <c r="CF312" i="6"/>
  <c r="DH312" i="6" s="1"/>
  <c r="CF328" i="6"/>
  <c r="CF344" i="6"/>
  <c r="DH344" i="6" s="1"/>
  <c r="CF360" i="6"/>
  <c r="DH360" i="6" s="1"/>
  <c r="CF376" i="6"/>
  <c r="DH376" i="6" s="1"/>
  <c r="CP8" i="6"/>
  <c r="CP12" i="6"/>
  <c r="DR12" i="6" s="1"/>
  <c r="CP16" i="6"/>
  <c r="CP20" i="6"/>
  <c r="CP24" i="6"/>
  <c r="CP28" i="6"/>
  <c r="DR28" i="6" s="1"/>
  <c r="CP32" i="6"/>
  <c r="DR32" i="6" s="1"/>
  <c r="CP11" i="6"/>
  <c r="DR11" i="6" s="1"/>
  <c r="CP14" i="6"/>
  <c r="CP17" i="6"/>
  <c r="DR17" i="6" s="1"/>
  <c r="CP27" i="6"/>
  <c r="DR27" i="6" s="1"/>
  <c r="CP30" i="6"/>
  <c r="CP33" i="6"/>
  <c r="CP37" i="6"/>
  <c r="DR37" i="6" s="1"/>
  <c r="CP41" i="6"/>
  <c r="DR41" i="6" s="1"/>
  <c r="CP45" i="6"/>
  <c r="DR45" i="6" s="1"/>
  <c r="CP49" i="6"/>
  <c r="CP15" i="6"/>
  <c r="DR15" i="6" s="1"/>
  <c r="CP19" i="6"/>
  <c r="DR19" i="6" s="1"/>
  <c r="CP23" i="6"/>
  <c r="DR23" i="6" s="1"/>
  <c r="CP35" i="6"/>
  <c r="CP38" i="6"/>
  <c r="DR38" i="6" s="1"/>
  <c r="CP48" i="6"/>
  <c r="DR48" i="6" s="1"/>
  <c r="CP52" i="6"/>
  <c r="DR52" i="6" s="1"/>
  <c r="CP56" i="6"/>
  <c r="CP5" i="6"/>
  <c r="DR5" i="6" s="1"/>
  <c r="CP9" i="6"/>
  <c r="DR9" i="6" s="1"/>
  <c r="CP13" i="6"/>
  <c r="DR13" i="6" s="1"/>
  <c r="CP31" i="6"/>
  <c r="CP34" i="6"/>
  <c r="DR34" i="6" s="1"/>
  <c r="CP44" i="6"/>
  <c r="DR44" i="6" s="1"/>
  <c r="CP47" i="6"/>
  <c r="DR47" i="6" s="1"/>
  <c r="CP53" i="6"/>
  <c r="CP57" i="6"/>
  <c r="DR57" i="6" s="1"/>
  <c r="CP61" i="6"/>
  <c r="CP65" i="6"/>
  <c r="DR65" i="6" s="1"/>
  <c r="CP10" i="6"/>
  <c r="CP21" i="6"/>
  <c r="DR21" i="6" s="1"/>
  <c r="CP29" i="6"/>
  <c r="DR29" i="6" s="1"/>
  <c r="CP43" i="6"/>
  <c r="DR43" i="6" s="1"/>
  <c r="CP50" i="6"/>
  <c r="CP58" i="6"/>
  <c r="DR58" i="6" s="1"/>
  <c r="CP60" i="6"/>
  <c r="CP7" i="6"/>
  <c r="DR7" i="6" s="1"/>
  <c r="CP18" i="6"/>
  <c r="CP26" i="6"/>
  <c r="DR26" i="6" s="1"/>
  <c r="CP36" i="6"/>
  <c r="DR36" i="6" s="1"/>
  <c r="CP42" i="6"/>
  <c r="DR42" i="6" s="1"/>
  <c r="CP51" i="6"/>
  <c r="CP59" i="6"/>
  <c r="DR59" i="6" s="1"/>
  <c r="CP62" i="6"/>
  <c r="DR62" i="6" s="1"/>
  <c r="CP72" i="6"/>
  <c r="DR72" i="6" s="1"/>
  <c r="CP76" i="6"/>
  <c r="CP80" i="6"/>
  <c r="DR80" i="6" s="1"/>
  <c r="CP84" i="6"/>
  <c r="DR84" i="6" s="1"/>
  <c r="CP88" i="6"/>
  <c r="DR88" i="6" s="1"/>
  <c r="CP92" i="6"/>
  <c r="CP96" i="6"/>
  <c r="DR96" i="6" s="1"/>
  <c r="CP100" i="6"/>
  <c r="DR100" i="6" s="1"/>
  <c r="CP104" i="6"/>
  <c r="DR104" i="6" s="1"/>
  <c r="CP108" i="6"/>
  <c r="CP112" i="6"/>
  <c r="DR112" i="6" s="1"/>
  <c r="CP116" i="6"/>
  <c r="DR116" i="6" s="1"/>
  <c r="CP6" i="6"/>
  <c r="DR6" i="6" s="1"/>
  <c r="CP25" i="6"/>
  <c r="CP46" i="6"/>
  <c r="DR46" i="6" s="1"/>
  <c r="CP54" i="6"/>
  <c r="DR54" i="6" s="1"/>
  <c r="CP63" i="6"/>
  <c r="DR63" i="6" s="1"/>
  <c r="CP67" i="6"/>
  <c r="CP75" i="6"/>
  <c r="DR75" i="6" s="1"/>
  <c r="CP78" i="6"/>
  <c r="DR78" i="6" s="1"/>
  <c r="CP81" i="6"/>
  <c r="DR81" i="6" s="1"/>
  <c r="CP91" i="6"/>
  <c r="CP94" i="6"/>
  <c r="DR94" i="6" s="1"/>
  <c r="CP97" i="6"/>
  <c r="DR97" i="6" s="1"/>
  <c r="CP107" i="6"/>
  <c r="DR107" i="6" s="1"/>
  <c r="CP110" i="6"/>
  <c r="CP113" i="6"/>
  <c r="DR113" i="6" s="1"/>
  <c r="CP123" i="6"/>
  <c r="DR123" i="6" s="1"/>
  <c r="CP127" i="6"/>
  <c r="DR127" i="6" s="1"/>
  <c r="CP131" i="6"/>
  <c r="CP135" i="6"/>
  <c r="DR135" i="6" s="1"/>
  <c r="CP139" i="6"/>
  <c r="DR139" i="6" s="1"/>
  <c r="CP22" i="6"/>
  <c r="DR22" i="6" s="1"/>
  <c r="CP39" i="6"/>
  <c r="CP64" i="6"/>
  <c r="DR64" i="6" s="1"/>
  <c r="CP68" i="6"/>
  <c r="CP71" i="6"/>
  <c r="DR71" i="6" s="1"/>
  <c r="CP74" i="6"/>
  <c r="CP77" i="6"/>
  <c r="DR77" i="6" s="1"/>
  <c r="CP87" i="6"/>
  <c r="DR87" i="6" s="1"/>
  <c r="CP90" i="6"/>
  <c r="DR90" i="6" s="1"/>
  <c r="CP93" i="6"/>
  <c r="CP103" i="6"/>
  <c r="CP106" i="6"/>
  <c r="DR106" i="6" s="1"/>
  <c r="CP109" i="6"/>
  <c r="DR109" i="6" s="1"/>
  <c r="CP119" i="6"/>
  <c r="CP120" i="6"/>
  <c r="DR120" i="6" s="1"/>
  <c r="CP124" i="6"/>
  <c r="DR124" i="6" s="1"/>
  <c r="CP128" i="6"/>
  <c r="DR128" i="6" s="1"/>
  <c r="CP132" i="6"/>
  <c r="CP136" i="6"/>
  <c r="DR136" i="6" s="1"/>
  <c r="CP140" i="6"/>
  <c r="DR140" i="6" s="1"/>
  <c r="CP144" i="6"/>
  <c r="DR144" i="6" s="1"/>
  <c r="CP148" i="6"/>
  <c r="CP152" i="6"/>
  <c r="DR152" i="6" s="1"/>
  <c r="CP156" i="6"/>
  <c r="DR156" i="6" s="1"/>
  <c r="CP160" i="6"/>
  <c r="DR160" i="6" s="1"/>
  <c r="CP164" i="6"/>
  <c r="CP168" i="6"/>
  <c r="DR168" i="6" s="1"/>
  <c r="CP172" i="6"/>
  <c r="DR172" i="6" s="1"/>
  <c r="CP40" i="6"/>
  <c r="DR40" i="6" s="1"/>
  <c r="CP73" i="6"/>
  <c r="CP86" i="6"/>
  <c r="DR86" i="6" s="1"/>
  <c r="CP99" i="6"/>
  <c r="DR99" i="6" s="1"/>
  <c r="CP105" i="6"/>
  <c r="DR105" i="6" s="1"/>
  <c r="CP118" i="6"/>
  <c r="CP121" i="6"/>
  <c r="DR121" i="6" s="1"/>
  <c r="CP129" i="6"/>
  <c r="DR129" i="6" s="1"/>
  <c r="CP137" i="6"/>
  <c r="DR137" i="6" s="1"/>
  <c r="CP147" i="6"/>
  <c r="CP150" i="6"/>
  <c r="DR150" i="6" s="1"/>
  <c r="CP153" i="6"/>
  <c r="DR153" i="6" s="1"/>
  <c r="CP163" i="6"/>
  <c r="DR163" i="6" s="1"/>
  <c r="CP166" i="6"/>
  <c r="CP169" i="6"/>
  <c r="DR169" i="6" s="1"/>
  <c r="CP179" i="6"/>
  <c r="DR179" i="6" s="1"/>
  <c r="CP183" i="6"/>
  <c r="DR183" i="6" s="1"/>
  <c r="CP187" i="6"/>
  <c r="CP55" i="6"/>
  <c r="DR55" i="6" s="1"/>
  <c r="CP83" i="6"/>
  <c r="DR83" i="6" s="1"/>
  <c r="CP102" i="6"/>
  <c r="DR102" i="6" s="1"/>
  <c r="CP79" i="6"/>
  <c r="CP82" i="6"/>
  <c r="DR82" i="6" s="1"/>
  <c r="CP98" i="6"/>
  <c r="DR98" i="6" s="1"/>
  <c r="CP101" i="6"/>
  <c r="DR101" i="6" s="1"/>
  <c r="CP117" i="6"/>
  <c r="CP133" i="6"/>
  <c r="DR133" i="6" s="1"/>
  <c r="CP134" i="6"/>
  <c r="DR134" i="6" s="1"/>
  <c r="CP151" i="6"/>
  <c r="DR151" i="6" s="1"/>
  <c r="CP155" i="6"/>
  <c r="CP159" i="6"/>
  <c r="DR159" i="6" s="1"/>
  <c r="CP170" i="6"/>
  <c r="DR170" i="6" s="1"/>
  <c r="CP174" i="6"/>
  <c r="DR174" i="6" s="1"/>
  <c r="CP182" i="6"/>
  <c r="CP185" i="6"/>
  <c r="DR185" i="6" s="1"/>
  <c r="CP188" i="6"/>
  <c r="DR188" i="6" s="1"/>
  <c r="CP189" i="6"/>
  <c r="DR189" i="6" s="1"/>
  <c r="CP193" i="6"/>
  <c r="CP197" i="6"/>
  <c r="DR197" i="6" s="1"/>
  <c r="CP201" i="6"/>
  <c r="DR201" i="6" s="1"/>
  <c r="CP205" i="6"/>
  <c r="DR205" i="6" s="1"/>
  <c r="CP209" i="6"/>
  <c r="CP213" i="6"/>
  <c r="DR213" i="6" s="1"/>
  <c r="CP217" i="6"/>
  <c r="DR217" i="6" s="1"/>
  <c r="CP221" i="6"/>
  <c r="DR221" i="6" s="1"/>
  <c r="CP222" i="6"/>
  <c r="CP223" i="6"/>
  <c r="DR223" i="6" s="1"/>
  <c r="CP224" i="6"/>
  <c r="DR224" i="6" s="1"/>
  <c r="CP225" i="6"/>
  <c r="DR225" i="6" s="1"/>
  <c r="CP226" i="6"/>
  <c r="CP227" i="6"/>
  <c r="DR227" i="6" s="1"/>
  <c r="CP228" i="6"/>
  <c r="DR228" i="6" s="1"/>
  <c r="CP229" i="6"/>
  <c r="DR229" i="6" s="1"/>
  <c r="CP230" i="6"/>
  <c r="CP231" i="6"/>
  <c r="DR231" i="6" s="1"/>
  <c r="CP232" i="6"/>
  <c r="DR232" i="6" s="1"/>
  <c r="CP233" i="6"/>
  <c r="DR233" i="6" s="1"/>
  <c r="CP234" i="6"/>
  <c r="CP235" i="6"/>
  <c r="DR235" i="6" s="1"/>
  <c r="CP236" i="6"/>
  <c r="DR236" i="6" s="1"/>
  <c r="CP237" i="6"/>
  <c r="DR237" i="6" s="1"/>
  <c r="CP238" i="6"/>
  <c r="CP239" i="6"/>
  <c r="DR239" i="6" s="1"/>
  <c r="CP240" i="6"/>
  <c r="DR240" i="6" s="1"/>
  <c r="CP241" i="6"/>
  <c r="DR241" i="6" s="1"/>
  <c r="CP242" i="6"/>
  <c r="CP243" i="6"/>
  <c r="DR243" i="6" s="1"/>
  <c r="CP244" i="6"/>
  <c r="DR244" i="6" s="1"/>
  <c r="CP245" i="6"/>
  <c r="DR245" i="6" s="1"/>
  <c r="CP246" i="6"/>
  <c r="CP247" i="6"/>
  <c r="DR247" i="6" s="1"/>
  <c r="CP248" i="6"/>
  <c r="DR248" i="6" s="1"/>
  <c r="CP249" i="6"/>
  <c r="DR249" i="6" s="1"/>
  <c r="CP250" i="6"/>
  <c r="CP251" i="6"/>
  <c r="DR251" i="6" s="1"/>
  <c r="CP252" i="6"/>
  <c r="DR252" i="6" s="1"/>
  <c r="CP253" i="6"/>
  <c r="DR253" i="6" s="1"/>
  <c r="CP254" i="6"/>
  <c r="CP255" i="6"/>
  <c r="DR255" i="6" s="1"/>
  <c r="CP256" i="6"/>
  <c r="DR256" i="6" s="1"/>
  <c r="CP257" i="6"/>
  <c r="DR257" i="6" s="1"/>
  <c r="CP258" i="6"/>
  <c r="CP259" i="6"/>
  <c r="DR259" i="6" s="1"/>
  <c r="CP260" i="6"/>
  <c r="DR260" i="6" s="1"/>
  <c r="CP261" i="6"/>
  <c r="DR261" i="6" s="1"/>
  <c r="CP262" i="6"/>
  <c r="CP263" i="6"/>
  <c r="DR263" i="6" s="1"/>
  <c r="CP264" i="6"/>
  <c r="DR264" i="6" s="1"/>
  <c r="CP265" i="6"/>
  <c r="DR265" i="6" s="1"/>
  <c r="CP266" i="6"/>
  <c r="CP267" i="6"/>
  <c r="DR267" i="6" s="1"/>
  <c r="CP69" i="6"/>
  <c r="DR69" i="6" s="1"/>
  <c r="CP85" i="6"/>
  <c r="DR85" i="6" s="1"/>
  <c r="CP122" i="6"/>
  <c r="CP130" i="6"/>
  <c r="DR130" i="6" s="1"/>
  <c r="CP138" i="6"/>
  <c r="DR138" i="6" s="1"/>
  <c r="CP141" i="6"/>
  <c r="DR141" i="6" s="1"/>
  <c r="CP149" i="6"/>
  <c r="CP154" i="6"/>
  <c r="DR154" i="6" s="1"/>
  <c r="CP171" i="6"/>
  <c r="DR171" i="6" s="1"/>
  <c r="CP173" i="6"/>
  <c r="DR173" i="6" s="1"/>
  <c r="CP176" i="6"/>
  <c r="CP180" i="6"/>
  <c r="DR180" i="6" s="1"/>
  <c r="CP184" i="6"/>
  <c r="DR184" i="6" s="1"/>
  <c r="CP191" i="6"/>
  <c r="DR191" i="6" s="1"/>
  <c r="CP194" i="6"/>
  <c r="CP204" i="6"/>
  <c r="DR204" i="6" s="1"/>
  <c r="CP207" i="6"/>
  <c r="DR207" i="6" s="1"/>
  <c r="CP210" i="6"/>
  <c r="DR210" i="6" s="1"/>
  <c r="CP220" i="6"/>
  <c r="CP66" i="6"/>
  <c r="CP70" i="6"/>
  <c r="DR70" i="6" s="1"/>
  <c r="CP89" i="6"/>
  <c r="DR89" i="6" s="1"/>
  <c r="CP95" i="6"/>
  <c r="CP111" i="6"/>
  <c r="DR111" i="6" s="1"/>
  <c r="CP115" i="6"/>
  <c r="DR115" i="6" s="1"/>
  <c r="CP145" i="6"/>
  <c r="DR145" i="6" s="1"/>
  <c r="CP146" i="6"/>
  <c r="CP165" i="6"/>
  <c r="DR165" i="6" s="1"/>
  <c r="CP167" i="6"/>
  <c r="DR167" i="6" s="1"/>
  <c r="CP177" i="6"/>
  <c r="DR177" i="6" s="1"/>
  <c r="CP181" i="6"/>
  <c r="CP190" i="6"/>
  <c r="DR190" i="6" s="1"/>
  <c r="CP200" i="6"/>
  <c r="DR200" i="6" s="1"/>
  <c r="CP203" i="6"/>
  <c r="DR203" i="6" s="1"/>
  <c r="CP206" i="6"/>
  <c r="CP216" i="6"/>
  <c r="DR216" i="6" s="1"/>
  <c r="CP219" i="6"/>
  <c r="DR219" i="6" s="1"/>
  <c r="CP4" i="6"/>
  <c r="DR4" i="6" s="1"/>
  <c r="CP143" i="6"/>
  <c r="CP162" i="6"/>
  <c r="DR162" i="6" s="1"/>
  <c r="CP178" i="6"/>
  <c r="DR178" i="6" s="1"/>
  <c r="CP196" i="6"/>
  <c r="DR196" i="6" s="1"/>
  <c r="CP202" i="6"/>
  <c r="CP215" i="6"/>
  <c r="DR215" i="6" s="1"/>
  <c r="CP268" i="6"/>
  <c r="DR268" i="6" s="1"/>
  <c r="CP270" i="6"/>
  <c r="DR270" i="6" s="1"/>
  <c r="CP272" i="6"/>
  <c r="CP274" i="6"/>
  <c r="DR274" i="6" s="1"/>
  <c r="CP276" i="6"/>
  <c r="DR276" i="6" s="1"/>
  <c r="CP278" i="6"/>
  <c r="DR278" i="6" s="1"/>
  <c r="CP280" i="6"/>
  <c r="CP282" i="6"/>
  <c r="DR282" i="6" s="1"/>
  <c r="CP284" i="6"/>
  <c r="DR284" i="6" s="1"/>
  <c r="CP286" i="6"/>
  <c r="DR286" i="6" s="1"/>
  <c r="CP288" i="6"/>
  <c r="CP290" i="6"/>
  <c r="DR290" i="6" s="1"/>
  <c r="CP292" i="6"/>
  <c r="DR292" i="6" s="1"/>
  <c r="CP294" i="6"/>
  <c r="DR294" i="6" s="1"/>
  <c r="CP296" i="6"/>
  <c r="CP298" i="6"/>
  <c r="CP302" i="6"/>
  <c r="DR302" i="6" s="1"/>
  <c r="CP306" i="6"/>
  <c r="DR306" i="6" s="1"/>
  <c r="CP310" i="6"/>
  <c r="CP314" i="6"/>
  <c r="DR314" i="6" s="1"/>
  <c r="CP114" i="6"/>
  <c r="DR114" i="6" s="1"/>
  <c r="CP125" i="6"/>
  <c r="DR125" i="6" s="1"/>
  <c r="CP158" i="6"/>
  <c r="CP175" i="6"/>
  <c r="DR175" i="6" s="1"/>
  <c r="CP186" i="6"/>
  <c r="DR186" i="6" s="1"/>
  <c r="CP195" i="6"/>
  <c r="DR195" i="6" s="1"/>
  <c r="CP208" i="6"/>
  <c r="CP214" i="6"/>
  <c r="DR214" i="6" s="1"/>
  <c r="CP303" i="6"/>
  <c r="DR303" i="6" s="1"/>
  <c r="CP307" i="6"/>
  <c r="DR307" i="6" s="1"/>
  <c r="CP311" i="6"/>
  <c r="CP315" i="6"/>
  <c r="DR315" i="6" s="1"/>
  <c r="CP319" i="6"/>
  <c r="DR319" i="6" s="1"/>
  <c r="CP323" i="6"/>
  <c r="DR323" i="6" s="1"/>
  <c r="CP327" i="6"/>
  <c r="CP331" i="6"/>
  <c r="DR331" i="6" s="1"/>
  <c r="CP335" i="6"/>
  <c r="DR335" i="6" s="1"/>
  <c r="CP339" i="6"/>
  <c r="DR339" i="6" s="1"/>
  <c r="CP343" i="6"/>
  <c r="CP347" i="6"/>
  <c r="DR347" i="6" s="1"/>
  <c r="CP351" i="6"/>
  <c r="DR351" i="6" s="1"/>
  <c r="CP355" i="6"/>
  <c r="DR355" i="6" s="1"/>
  <c r="CP359" i="6"/>
  <c r="CP363" i="6"/>
  <c r="DR363" i="6" s="1"/>
  <c r="CP367" i="6"/>
  <c r="DR367" i="6" s="1"/>
  <c r="CP371" i="6"/>
  <c r="DR371" i="6" s="1"/>
  <c r="CP375" i="6"/>
  <c r="CP379" i="6"/>
  <c r="DR379" i="6" s="1"/>
  <c r="CP383" i="6"/>
  <c r="DR383" i="6" s="1"/>
  <c r="CP387" i="6"/>
  <c r="DR387" i="6" s="1"/>
  <c r="CP212" i="6"/>
  <c r="CP269" i="6"/>
  <c r="DR269" i="6" s="1"/>
  <c r="CP273" i="6"/>
  <c r="DR273" i="6" s="1"/>
  <c r="CP277" i="6"/>
  <c r="DR277" i="6" s="1"/>
  <c r="CP281" i="6"/>
  <c r="CP285" i="6"/>
  <c r="DR285" i="6" s="1"/>
  <c r="CP289" i="6"/>
  <c r="DR289" i="6" s="1"/>
  <c r="CP293" i="6"/>
  <c r="DR293" i="6" s="1"/>
  <c r="CP297" i="6"/>
  <c r="CP304" i="6"/>
  <c r="DR304" i="6" s="1"/>
  <c r="CP312" i="6"/>
  <c r="DR312" i="6" s="1"/>
  <c r="CP316" i="6"/>
  <c r="DR316" i="6" s="1"/>
  <c r="CP326" i="6"/>
  <c r="CP329" i="6"/>
  <c r="DR329" i="6" s="1"/>
  <c r="CP332" i="6"/>
  <c r="DR332" i="6" s="1"/>
  <c r="CP342" i="6"/>
  <c r="DR342" i="6" s="1"/>
  <c r="CP345" i="6"/>
  <c r="CP348" i="6"/>
  <c r="DR348" i="6" s="1"/>
  <c r="CP358" i="6"/>
  <c r="DR358" i="6" s="1"/>
  <c r="CP361" i="6"/>
  <c r="DR361" i="6" s="1"/>
  <c r="CP364" i="6"/>
  <c r="CP374" i="6"/>
  <c r="DR374" i="6" s="1"/>
  <c r="CP377" i="6"/>
  <c r="DR377" i="6" s="1"/>
  <c r="CP380" i="6"/>
  <c r="DR380" i="6" s="1"/>
  <c r="CP126" i="6"/>
  <c r="CP161" i="6"/>
  <c r="DR161" i="6" s="1"/>
  <c r="CP199" i="6"/>
  <c r="DR199" i="6" s="1"/>
  <c r="CP218" i="6"/>
  <c r="DR218" i="6" s="1"/>
  <c r="CP271" i="6"/>
  <c r="CP275" i="6"/>
  <c r="DR275" i="6" s="1"/>
  <c r="CP279" i="6"/>
  <c r="DR279" i="6" s="1"/>
  <c r="CP283" i="6"/>
  <c r="DR283" i="6" s="1"/>
  <c r="CP287" i="6"/>
  <c r="CP291" i="6"/>
  <c r="DR291" i="6" s="1"/>
  <c r="CP295" i="6"/>
  <c r="DR295" i="6" s="1"/>
  <c r="CP299" i="6"/>
  <c r="DR299" i="6" s="1"/>
  <c r="CP300" i="6"/>
  <c r="CP308" i="6"/>
  <c r="DR308" i="6" s="1"/>
  <c r="CP318" i="6"/>
  <c r="DR318" i="6" s="1"/>
  <c r="CP321" i="6"/>
  <c r="DR321" i="6" s="1"/>
  <c r="CP324" i="6"/>
  <c r="CP334" i="6"/>
  <c r="DR334" i="6" s="1"/>
  <c r="CP337" i="6"/>
  <c r="DR337" i="6" s="1"/>
  <c r="CP340" i="6"/>
  <c r="DR340" i="6" s="1"/>
  <c r="CP350" i="6"/>
  <c r="CP353" i="6"/>
  <c r="DR353" i="6" s="1"/>
  <c r="CP356" i="6"/>
  <c r="DR356" i="6" s="1"/>
  <c r="CP366" i="6"/>
  <c r="DR366" i="6" s="1"/>
  <c r="CP369" i="6"/>
  <c r="CP372" i="6"/>
  <c r="DR372" i="6" s="1"/>
  <c r="CP382" i="6"/>
  <c r="DR382" i="6" s="1"/>
  <c r="CP385" i="6"/>
  <c r="DR385" i="6" s="1"/>
  <c r="CP313" i="6"/>
  <c r="CP322" i="6"/>
  <c r="DR322" i="6" s="1"/>
  <c r="CP328" i="6"/>
  <c r="DR328" i="6" s="1"/>
  <c r="CP341" i="6"/>
  <c r="DR341" i="6" s="1"/>
  <c r="CP354" i="6"/>
  <c r="CP360" i="6"/>
  <c r="DR360" i="6" s="1"/>
  <c r="CP373" i="6"/>
  <c r="DR373" i="6" s="1"/>
  <c r="CP386" i="6"/>
  <c r="DR386" i="6" s="1"/>
  <c r="CP157" i="6"/>
  <c r="CP192" i="6"/>
  <c r="DR192" i="6" s="1"/>
  <c r="CP211" i="6"/>
  <c r="DR211" i="6" s="1"/>
  <c r="CP301" i="6"/>
  <c r="DR301" i="6" s="1"/>
  <c r="CP320" i="6"/>
  <c r="CP333" i="6"/>
  <c r="DR333" i="6" s="1"/>
  <c r="CP346" i="6"/>
  <c r="DR346" i="6" s="1"/>
  <c r="CP352" i="6"/>
  <c r="DR352" i="6" s="1"/>
  <c r="CP365" i="6"/>
  <c r="CP378" i="6"/>
  <c r="DR378" i="6" s="1"/>
  <c r="CP384" i="6"/>
  <c r="DR384" i="6" s="1"/>
  <c r="CP142" i="6"/>
  <c r="DR142" i="6" s="1"/>
  <c r="CP198" i="6"/>
  <c r="CP338" i="6"/>
  <c r="DR338" i="6" s="1"/>
  <c r="CP357" i="6"/>
  <c r="DR357" i="6" s="1"/>
  <c r="CP376" i="6"/>
  <c r="DR376" i="6" s="1"/>
  <c r="CP317" i="6"/>
  <c r="CP336" i="6"/>
  <c r="DR336" i="6" s="1"/>
  <c r="CP362" i="6"/>
  <c r="DR362" i="6" s="1"/>
  <c r="CP381" i="6"/>
  <c r="DR381" i="6" s="1"/>
  <c r="CP305" i="6"/>
  <c r="CP325" i="6"/>
  <c r="DR325" i="6" s="1"/>
  <c r="CP344" i="6"/>
  <c r="DR344" i="6" s="1"/>
  <c r="CP370" i="6"/>
  <c r="DR370" i="6" s="1"/>
  <c r="CP309" i="6"/>
  <c r="CP330" i="6"/>
  <c r="CP349" i="6"/>
  <c r="DR349" i="6" s="1"/>
  <c r="CP368" i="6"/>
  <c r="DR368" i="6" s="1"/>
  <c r="CA5" i="6"/>
  <c r="CA9" i="6"/>
  <c r="CA13" i="6"/>
  <c r="CA17" i="6"/>
  <c r="CA21" i="6"/>
  <c r="CA25" i="6"/>
  <c r="CA8" i="6"/>
  <c r="CA11" i="6"/>
  <c r="CA14" i="6"/>
  <c r="CA24" i="6"/>
  <c r="CA27" i="6"/>
  <c r="CA31" i="6"/>
  <c r="CA35" i="6"/>
  <c r="CA6" i="6"/>
  <c r="CA16" i="6"/>
  <c r="CA19" i="6"/>
  <c r="CA22" i="6"/>
  <c r="CA29" i="6"/>
  <c r="CA33" i="6"/>
  <c r="CA37" i="6"/>
  <c r="CA41" i="6"/>
  <c r="CA45" i="6"/>
  <c r="CA49" i="6"/>
  <c r="CA53" i="6"/>
  <c r="CA57" i="6"/>
  <c r="CA61" i="6"/>
  <c r="CA65" i="6"/>
  <c r="CA69" i="6"/>
  <c r="CA73" i="6"/>
  <c r="CA77" i="6"/>
  <c r="CA81" i="6"/>
  <c r="CA85" i="6"/>
  <c r="CA89" i="6"/>
  <c r="CA93" i="6"/>
  <c r="CA97" i="6"/>
  <c r="CA101" i="6"/>
  <c r="CA105" i="6"/>
  <c r="CA109" i="6"/>
  <c r="CA113" i="6"/>
  <c r="CA115" i="6"/>
  <c r="CA116" i="6"/>
  <c r="CA117" i="6"/>
  <c r="CA118" i="6"/>
  <c r="CA119" i="6"/>
  <c r="CA120" i="6"/>
  <c r="CA121" i="6"/>
  <c r="CA122" i="6"/>
  <c r="CA123" i="6"/>
  <c r="CA124" i="6"/>
  <c r="CA125" i="6"/>
  <c r="CA126" i="6"/>
  <c r="CA127" i="6"/>
  <c r="CA128" i="6"/>
  <c r="CA129" i="6"/>
  <c r="CA130" i="6"/>
  <c r="CA131" i="6"/>
  <c r="CA132" i="6"/>
  <c r="CA133" i="6"/>
  <c r="CA134" i="6"/>
  <c r="CA135" i="6"/>
  <c r="CA136" i="6"/>
  <c r="CA137" i="6"/>
  <c r="CA138" i="6"/>
  <c r="CA139" i="6"/>
  <c r="CA140" i="6"/>
  <c r="CA141" i="6"/>
  <c r="CA142" i="6"/>
  <c r="CA143" i="6"/>
  <c r="CA144" i="6"/>
  <c r="CA145" i="6"/>
  <c r="CA146" i="6"/>
  <c r="CA147" i="6"/>
  <c r="CA148" i="6"/>
  <c r="CA149" i="6"/>
  <c r="CA150" i="6"/>
  <c r="CA151" i="6"/>
  <c r="CA152" i="6"/>
  <c r="CA153" i="6"/>
  <c r="CA154" i="6"/>
  <c r="CA155" i="6"/>
  <c r="CA156" i="6"/>
  <c r="CA157" i="6"/>
  <c r="CA158" i="6"/>
  <c r="CA159" i="6"/>
  <c r="CA160" i="6"/>
  <c r="CA161" i="6"/>
  <c r="CA162" i="6"/>
  <c r="CA163" i="6"/>
  <c r="CA164" i="6"/>
  <c r="CA165" i="6"/>
  <c r="CA166" i="6"/>
  <c r="CA167" i="6"/>
  <c r="CA168" i="6"/>
  <c r="CA169" i="6"/>
  <c r="CA170" i="6"/>
  <c r="CA171" i="6"/>
  <c r="CA172" i="6"/>
  <c r="CA173" i="6"/>
  <c r="CA174" i="6"/>
  <c r="CA175" i="6"/>
  <c r="CA176" i="6"/>
  <c r="CA177" i="6"/>
  <c r="CA178" i="6"/>
  <c r="CA179" i="6"/>
  <c r="CA180" i="6"/>
  <c r="CA181" i="6"/>
  <c r="CA182" i="6"/>
  <c r="CA183" i="6"/>
  <c r="CA184" i="6"/>
  <c r="CA185" i="6"/>
  <c r="CA186" i="6"/>
  <c r="CA187" i="6"/>
  <c r="CA188" i="6"/>
  <c r="CA7" i="6"/>
  <c r="CA20" i="6"/>
  <c r="CA26" i="6"/>
  <c r="CA32" i="6"/>
  <c r="CA38" i="6"/>
  <c r="CA48" i="6"/>
  <c r="CA51" i="6"/>
  <c r="CA54" i="6"/>
  <c r="CA64" i="6"/>
  <c r="CA67" i="6"/>
  <c r="CA70" i="6"/>
  <c r="CA80" i="6"/>
  <c r="CA83" i="6"/>
  <c r="CA86" i="6"/>
  <c r="CA96" i="6"/>
  <c r="CA99" i="6"/>
  <c r="CA102" i="6"/>
  <c r="CA112" i="6"/>
  <c r="CA12" i="6"/>
  <c r="CA18" i="6"/>
  <c r="CA34" i="6"/>
  <c r="CA44" i="6"/>
  <c r="CA47" i="6"/>
  <c r="CA50" i="6"/>
  <c r="CA60" i="6"/>
  <c r="CA63" i="6"/>
  <c r="CA66" i="6"/>
  <c r="CA76" i="6"/>
  <c r="CA79" i="6"/>
  <c r="CA82" i="6"/>
  <c r="CA92" i="6"/>
  <c r="CA95" i="6"/>
  <c r="CA98" i="6"/>
  <c r="CA108" i="6"/>
  <c r="CA111" i="6"/>
  <c r="CA114" i="6"/>
  <c r="CA189" i="6"/>
  <c r="CA190" i="6"/>
  <c r="CA191" i="6"/>
  <c r="CA192" i="6"/>
  <c r="CA193" i="6"/>
  <c r="CA194" i="6"/>
  <c r="CA195" i="6"/>
  <c r="CA196" i="6"/>
  <c r="CA197" i="6"/>
  <c r="CA198" i="6"/>
  <c r="CA199" i="6"/>
  <c r="CA200" i="6"/>
  <c r="CA201" i="6"/>
  <c r="CA202" i="6"/>
  <c r="CA203" i="6"/>
  <c r="CA204" i="6"/>
  <c r="CA205" i="6"/>
  <c r="CA206" i="6"/>
  <c r="CA207" i="6"/>
  <c r="CA208" i="6"/>
  <c r="CA209" i="6"/>
  <c r="CA210" i="6"/>
  <c r="CA211" i="6"/>
  <c r="CA212" i="6"/>
  <c r="CA213" i="6"/>
  <c r="CA214" i="6"/>
  <c r="CA215" i="6"/>
  <c r="CA216" i="6"/>
  <c r="CA217" i="6"/>
  <c r="CA218" i="6"/>
  <c r="CA219" i="6"/>
  <c r="CA220" i="6"/>
  <c r="CA221" i="6"/>
  <c r="CA222" i="6"/>
  <c r="CA223" i="6"/>
  <c r="CA224" i="6"/>
  <c r="CA225" i="6"/>
  <c r="CA226" i="6"/>
  <c r="CA227" i="6"/>
  <c r="CA228" i="6"/>
  <c r="CA229" i="6"/>
  <c r="CA230" i="6"/>
  <c r="CA231" i="6"/>
  <c r="CA232" i="6"/>
  <c r="CA233" i="6"/>
  <c r="CA234" i="6"/>
  <c r="CA235" i="6"/>
  <c r="CA236" i="6"/>
  <c r="CA237" i="6"/>
  <c r="CA238" i="6"/>
  <c r="CA239" i="6"/>
  <c r="CA240" i="6"/>
  <c r="CA241" i="6"/>
  <c r="CA242" i="6"/>
  <c r="CA243" i="6"/>
  <c r="CA244" i="6"/>
  <c r="CA245" i="6"/>
  <c r="CA246" i="6"/>
  <c r="CA247" i="6"/>
  <c r="CA248" i="6"/>
  <c r="CA249" i="6"/>
  <c r="CA250" i="6"/>
  <c r="CA251" i="6"/>
  <c r="CA252" i="6"/>
  <c r="CA253" i="6"/>
  <c r="CA254" i="6"/>
  <c r="CA255" i="6"/>
  <c r="CA256" i="6"/>
  <c r="CA257" i="6"/>
  <c r="CA258" i="6"/>
  <c r="CA259" i="6"/>
  <c r="CA260" i="6"/>
  <c r="CA261" i="6"/>
  <c r="CA262" i="6"/>
  <c r="CA263" i="6"/>
  <c r="CA264" i="6"/>
  <c r="CA265" i="6"/>
  <c r="CA266" i="6"/>
  <c r="CA267" i="6"/>
  <c r="CA268" i="6"/>
  <c r="CA269" i="6"/>
  <c r="CA270" i="6"/>
  <c r="CA271" i="6"/>
  <c r="CA272" i="6"/>
  <c r="CA273" i="6"/>
  <c r="CA274" i="6"/>
  <c r="CA275" i="6"/>
  <c r="CA276" i="6"/>
  <c r="CA277" i="6"/>
  <c r="CA278" i="6"/>
  <c r="CA279" i="6"/>
  <c r="CA280" i="6"/>
  <c r="CA281" i="6"/>
  <c r="CA282" i="6"/>
  <c r="CA283" i="6"/>
  <c r="CA284" i="6"/>
  <c r="CA285" i="6"/>
  <c r="CA286" i="6"/>
  <c r="CA287" i="6"/>
  <c r="CA288" i="6"/>
  <c r="CA289" i="6"/>
  <c r="CA290" i="6"/>
  <c r="CA291" i="6"/>
  <c r="CA292" i="6"/>
  <c r="CA293" i="6"/>
  <c r="CA294" i="6"/>
  <c r="CA295" i="6"/>
  <c r="CA296" i="6"/>
  <c r="CA297" i="6"/>
  <c r="CA298" i="6"/>
  <c r="CA299" i="6"/>
  <c r="CA300" i="6"/>
  <c r="CA301" i="6"/>
  <c r="CA302" i="6"/>
  <c r="CA303" i="6"/>
  <c r="CA304" i="6"/>
  <c r="CA305" i="6"/>
  <c r="CA306" i="6"/>
  <c r="CA307" i="6"/>
  <c r="CA308" i="6"/>
  <c r="CA309" i="6"/>
  <c r="CA310" i="6"/>
  <c r="CA311" i="6"/>
  <c r="CA312" i="6"/>
  <c r="CA313" i="6"/>
  <c r="CA314" i="6"/>
  <c r="CA315" i="6"/>
  <c r="CA316" i="6"/>
  <c r="CA317" i="6"/>
  <c r="CA318" i="6"/>
  <c r="CA319" i="6"/>
  <c r="CA320" i="6"/>
  <c r="CA321" i="6"/>
  <c r="CA322" i="6"/>
  <c r="CA323" i="6"/>
  <c r="CA324" i="6"/>
  <c r="CA325" i="6"/>
  <c r="CA326" i="6"/>
  <c r="CA327" i="6"/>
  <c r="CA328" i="6"/>
  <c r="CA329" i="6"/>
  <c r="CA330" i="6"/>
  <c r="CA331" i="6"/>
  <c r="CA332" i="6"/>
  <c r="CA333" i="6"/>
  <c r="CA334" i="6"/>
  <c r="CA335" i="6"/>
  <c r="CA336" i="6"/>
  <c r="CA337" i="6"/>
  <c r="CA338" i="6"/>
  <c r="CA339" i="6"/>
  <c r="CA340" i="6"/>
  <c r="CA341" i="6"/>
  <c r="CA342" i="6"/>
  <c r="CA343" i="6"/>
  <c r="CA344" i="6"/>
  <c r="CA345" i="6"/>
  <c r="CA346" i="6"/>
  <c r="CA347" i="6"/>
  <c r="CA348" i="6"/>
  <c r="CA349" i="6"/>
  <c r="CA350" i="6"/>
  <c r="CA351" i="6"/>
  <c r="CA352" i="6"/>
  <c r="CA353" i="6"/>
  <c r="CA354" i="6"/>
  <c r="CA355" i="6"/>
  <c r="CA356" i="6"/>
  <c r="CA357" i="6"/>
  <c r="CA358" i="6"/>
  <c r="CA359" i="6"/>
  <c r="CA360" i="6"/>
  <c r="CA361" i="6"/>
  <c r="CA362" i="6"/>
  <c r="CA363" i="6"/>
  <c r="CA364" i="6"/>
  <c r="CA365" i="6"/>
  <c r="CA366" i="6"/>
  <c r="CA367" i="6"/>
  <c r="CA368" i="6"/>
  <c r="CA369" i="6"/>
  <c r="CA370" i="6"/>
  <c r="CA371" i="6"/>
  <c r="CA372" i="6"/>
  <c r="CA373" i="6"/>
  <c r="CA374" i="6"/>
  <c r="CA375" i="6"/>
  <c r="CA376" i="6"/>
  <c r="CA377" i="6"/>
  <c r="CA378" i="6"/>
  <c r="CA379" i="6"/>
  <c r="CA380" i="6"/>
  <c r="CA381" i="6"/>
  <c r="CA382" i="6"/>
  <c r="CA383" i="6"/>
  <c r="CA384" i="6"/>
  <c r="CA385" i="6"/>
  <c r="CA386" i="6"/>
  <c r="CA387" i="6"/>
  <c r="CA23" i="6"/>
  <c r="CA40" i="6"/>
  <c r="CA46" i="6"/>
  <c r="CA59" i="6"/>
  <c r="CA72" i="6"/>
  <c r="CA78" i="6"/>
  <c r="CA91" i="6"/>
  <c r="CA104" i="6"/>
  <c r="CA110" i="6"/>
  <c r="CA4" i="6"/>
  <c r="CA28" i="6"/>
  <c r="CA30" i="6"/>
  <c r="CA39" i="6"/>
  <c r="CA52" i="6"/>
  <c r="CA58" i="6"/>
  <c r="CA71" i="6"/>
  <c r="CA84" i="6"/>
  <c r="CA90" i="6"/>
  <c r="CA103" i="6"/>
  <c r="CA10" i="6"/>
  <c r="CA43" i="6"/>
  <c r="CA56" i="6"/>
  <c r="CA62" i="6"/>
  <c r="CA75" i="6"/>
  <c r="CA88" i="6"/>
  <c r="CA94" i="6"/>
  <c r="CA107" i="6"/>
  <c r="CA15" i="6"/>
  <c r="CA36" i="6"/>
  <c r="CA42" i="6"/>
  <c r="CA55" i="6"/>
  <c r="CA68" i="6"/>
  <c r="CA74" i="6"/>
  <c r="CA87" i="6"/>
  <c r="CA100" i="6"/>
  <c r="CA106" i="6"/>
  <c r="CB8" i="6"/>
  <c r="CB12" i="6"/>
  <c r="DD12" i="6" s="1"/>
  <c r="CB16" i="6"/>
  <c r="DD16" i="6" s="1"/>
  <c r="CB20" i="6"/>
  <c r="DD20" i="6" s="1"/>
  <c r="CB24" i="6"/>
  <c r="CB28" i="6"/>
  <c r="DD28" i="6" s="1"/>
  <c r="CB5" i="6"/>
  <c r="DD5" i="6" s="1"/>
  <c r="CB15" i="6"/>
  <c r="DD15" i="6" s="1"/>
  <c r="CB18" i="6"/>
  <c r="CB21" i="6"/>
  <c r="CB30" i="6"/>
  <c r="DD30" i="6" s="1"/>
  <c r="CB34" i="6"/>
  <c r="DD34" i="6" s="1"/>
  <c r="CB7" i="6"/>
  <c r="CB10" i="6"/>
  <c r="DD10" i="6" s="1"/>
  <c r="CB13" i="6"/>
  <c r="DD13" i="6" s="1"/>
  <c r="CB23" i="6"/>
  <c r="DD23" i="6" s="1"/>
  <c r="CB26" i="6"/>
  <c r="CB32" i="6"/>
  <c r="DD32" i="6" s="1"/>
  <c r="CB36" i="6"/>
  <c r="DD36" i="6" s="1"/>
  <c r="CB40" i="6"/>
  <c r="DD40" i="6" s="1"/>
  <c r="CB44" i="6"/>
  <c r="CB48" i="6"/>
  <c r="CB52" i="6"/>
  <c r="DD52" i="6" s="1"/>
  <c r="CB56" i="6"/>
  <c r="DD56" i="6" s="1"/>
  <c r="CB60" i="6"/>
  <c r="CB64" i="6"/>
  <c r="DD64" i="6" s="1"/>
  <c r="CB68" i="6"/>
  <c r="DD68" i="6" s="1"/>
  <c r="CB72" i="6"/>
  <c r="DD72" i="6" s="1"/>
  <c r="CB76" i="6"/>
  <c r="CB80" i="6"/>
  <c r="DD80" i="6" s="1"/>
  <c r="CB84" i="6"/>
  <c r="DD84" i="6" s="1"/>
  <c r="CB88" i="6"/>
  <c r="DD88" i="6" s="1"/>
  <c r="CB92" i="6"/>
  <c r="CB96" i="6"/>
  <c r="CB100" i="6"/>
  <c r="DD100" i="6" s="1"/>
  <c r="CB104" i="6"/>
  <c r="DD104" i="6" s="1"/>
  <c r="CB108" i="6"/>
  <c r="CB112" i="6"/>
  <c r="DD112" i="6" s="1"/>
  <c r="CB14" i="6"/>
  <c r="DD14" i="6" s="1"/>
  <c r="CB27" i="6"/>
  <c r="DD27" i="6" s="1"/>
  <c r="CB31" i="6"/>
  <c r="CB39" i="6"/>
  <c r="DD39" i="6" s="1"/>
  <c r="CB42" i="6"/>
  <c r="DD42" i="6" s="1"/>
  <c r="CB45" i="6"/>
  <c r="DD45" i="6" s="1"/>
  <c r="CB55" i="6"/>
  <c r="CB58" i="6"/>
  <c r="DD58" i="6" s="1"/>
  <c r="CB61" i="6"/>
  <c r="DD61" i="6" s="1"/>
  <c r="CB71" i="6"/>
  <c r="DD71" i="6" s="1"/>
  <c r="CB74" i="6"/>
  <c r="CB77" i="6"/>
  <c r="DD77" i="6" s="1"/>
  <c r="CB87" i="6"/>
  <c r="DD87" i="6" s="1"/>
  <c r="CB90" i="6"/>
  <c r="DD90" i="6" s="1"/>
  <c r="CB93" i="6"/>
  <c r="CB103" i="6"/>
  <c r="DD103" i="6" s="1"/>
  <c r="CB106" i="6"/>
  <c r="DD106" i="6" s="1"/>
  <c r="CB109" i="6"/>
  <c r="DD109" i="6" s="1"/>
  <c r="CB117" i="6"/>
  <c r="CB121" i="6"/>
  <c r="DD121" i="6" s="1"/>
  <c r="CB125" i="6"/>
  <c r="DD125" i="6" s="1"/>
  <c r="CB129" i="6"/>
  <c r="DD129" i="6" s="1"/>
  <c r="CB133" i="6"/>
  <c r="CB137" i="6"/>
  <c r="DD137" i="6" s="1"/>
  <c r="CB141" i="6"/>
  <c r="DD141" i="6" s="1"/>
  <c r="CB145" i="6"/>
  <c r="DD145" i="6" s="1"/>
  <c r="CB149" i="6"/>
  <c r="CB153" i="6"/>
  <c r="DD153" i="6" s="1"/>
  <c r="CB157" i="6"/>
  <c r="DD157" i="6" s="1"/>
  <c r="CB161" i="6"/>
  <c r="DD161" i="6" s="1"/>
  <c r="CB165" i="6"/>
  <c r="CB169" i="6"/>
  <c r="DD169" i="6" s="1"/>
  <c r="CB173" i="6"/>
  <c r="DD173" i="6" s="1"/>
  <c r="CB177" i="6"/>
  <c r="DD177" i="6" s="1"/>
  <c r="CB181" i="6"/>
  <c r="CB185" i="6"/>
  <c r="DD185" i="6" s="1"/>
  <c r="CB6" i="6"/>
  <c r="DD6" i="6" s="1"/>
  <c r="CB19" i="6"/>
  <c r="DD19" i="6" s="1"/>
  <c r="CB25" i="6"/>
  <c r="CB33" i="6"/>
  <c r="DD33" i="6" s="1"/>
  <c r="CB38" i="6"/>
  <c r="DD38" i="6" s="1"/>
  <c r="CB41" i="6"/>
  <c r="DD41" i="6" s="1"/>
  <c r="CB51" i="6"/>
  <c r="CB54" i="6"/>
  <c r="DD54" i="6" s="1"/>
  <c r="CB57" i="6"/>
  <c r="DD57" i="6" s="1"/>
  <c r="CB67" i="6"/>
  <c r="DD67" i="6" s="1"/>
  <c r="CB70" i="6"/>
  <c r="CB73" i="6"/>
  <c r="DD73" i="6" s="1"/>
  <c r="CB83" i="6"/>
  <c r="CB86" i="6"/>
  <c r="DD86" i="6" s="1"/>
  <c r="CB89" i="6"/>
  <c r="CB99" i="6"/>
  <c r="DD99" i="6" s="1"/>
  <c r="CB102" i="6"/>
  <c r="DD102" i="6" s="1"/>
  <c r="CB105" i="6"/>
  <c r="DD105" i="6" s="1"/>
  <c r="CB118" i="6"/>
  <c r="CB122" i="6"/>
  <c r="CB126" i="6"/>
  <c r="DD126" i="6" s="1"/>
  <c r="CB130" i="6"/>
  <c r="DD130" i="6" s="1"/>
  <c r="CB134" i="6"/>
  <c r="CB138" i="6"/>
  <c r="DD138" i="6" s="1"/>
  <c r="CB142" i="6"/>
  <c r="DD142" i="6" s="1"/>
  <c r="CB146" i="6"/>
  <c r="DD146" i="6" s="1"/>
  <c r="CB150" i="6"/>
  <c r="CB154" i="6"/>
  <c r="DD154" i="6" s="1"/>
  <c r="CB158" i="6"/>
  <c r="DD158" i="6" s="1"/>
  <c r="CB162" i="6"/>
  <c r="DD162" i="6" s="1"/>
  <c r="CB166" i="6"/>
  <c r="CB170" i="6"/>
  <c r="DD170" i="6" s="1"/>
  <c r="CB174" i="6"/>
  <c r="DD174" i="6" s="1"/>
  <c r="CB178" i="6"/>
  <c r="DD178" i="6" s="1"/>
  <c r="CB182" i="6"/>
  <c r="CB186" i="6"/>
  <c r="DD186" i="6" s="1"/>
  <c r="CB4" i="6"/>
  <c r="DD4" i="6" s="1"/>
  <c r="CB11" i="6"/>
  <c r="DD11" i="6" s="1"/>
  <c r="CB35" i="6"/>
  <c r="CB47" i="6"/>
  <c r="DD47" i="6" s="1"/>
  <c r="CB53" i="6"/>
  <c r="DD53" i="6" s="1"/>
  <c r="CB66" i="6"/>
  <c r="CB79" i="6"/>
  <c r="CB85" i="6"/>
  <c r="DD85" i="6" s="1"/>
  <c r="CB98" i="6"/>
  <c r="DD98" i="6" s="1"/>
  <c r="CB111" i="6"/>
  <c r="DD111" i="6" s="1"/>
  <c r="CB119" i="6"/>
  <c r="CB127" i="6"/>
  <c r="DD127" i="6" s="1"/>
  <c r="CB135" i="6"/>
  <c r="DD135" i="6" s="1"/>
  <c r="CB143" i="6"/>
  <c r="DD143" i="6" s="1"/>
  <c r="CB151" i="6"/>
  <c r="CB159" i="6"/>
  <c r="DD159" i="6" s="1"/>
  <c r="CB167" i="6"/>
  <c r="DD167" i="6" s="1"/>
  <c r="CB175" i="6"/>
  <c r="DD175" i="6" s="1"/>
  <c r="CB183" i="6"/>
  <c r="CB189" i="6"/>
  <c r="DD189" i="6" s="1"/>
  <c r="CB191" i="6"/>
  <c r="DD191" i="6" s="1"/>
  <c r="CB193" i="6"/>
  <c r="DD193" i="6" s="1"/>
  <c r="CB195" i="6"/>
  <c r="CB197" i="6"/>
  <c r="DD197" i="6" s="1"/>
  <c r="CB199" i="6"/>
  <c r="DD199" i="6" s="1"/>
  <c r="CB201" i="6"/>
  <c r="DD201" i="6" s="1"/>
  <c r="CB203" i="6"/>
  <c r="CB205" i="6"/>
  <c r="DD205" i="6" s="1"/>
  <c r="CB207" i="6"/>
  <c r="DD207" i="6" s="1"/>
  <c r="CB209" i="6"/>
  <c r="DD209" i="6" s="1"/>
  <c r="CB211" i="6"/>
  <c r="CB213" i="6"/>
  <c r="DD213" i="6" s="1"/>
  <c r="CB215" i="6"/>
  <c r="DD215" i="6" s="1"/>
  <c r="CB217" i="6"/>
  <c r="DD217" i="6" s="1"/>
  <c r="CB219" i="6"/>
  <c r="CB221" i="6"/>
  <c r="DD221" i="6" s="1"/>
  <c r="CB223" i="6"/>
  <c r="DD223" i="6" s="1"/>
  <c r="CB225" i="6"/>
  <c r="DD225" i="6" s="1"/>
  <c r="CB227" i="6"/>
  <c r="CB229" i="6"/>
  <c r="DD229" i="6" s="1"/>
  <c r="CB231" i="6"/>
  <c r="DD231" i="6" s="1"/>
  <c r="CB233" i="6"/>
  <c r="DD233" i="6" s="1"/>
  <c r="CB235" i="6"/>
  <c r="CB237" i="6"/>
  <c r="DD237" i="6" s="1"/>
  <c r="CB239" i="6"/>
  <c r="DD239" i="6" s="1"/>
  <c r="CB241" i="6"/>
  <c r="DD241" i="6" s="1"/>
  <c r="CB243" i="6"/>
  <c r="CB245" i="6"/>
  <c r="DD245" i="6" s="1"/>
  <c r="CB247" i="6"/>
  <c r="DD247" i="6" s="1"/>
  <c r="CB249" i="6"/>
  <c r="DD249" i="6" s="1"/>
  <c r="CB251" i="6"/>
  <c r="CB253" i="6"/>
  <c r="DD253" i="6" s="1"/>
  <c r="CB255" i="6"/>
  <c r="DD255" i="6" s="1"/>
  <c r="CB257" i="6"/>
  <c r="DD257" i="6" s="1"/>
  <c r="CB259" i="6"/>
  <c r="CB261" i="6"/>
  <c r="DD261" i="6" s="1"/>
  <c r="CB263" i="6"/>
  <c r="DD263" i="6" s="1"/>
  <c r="CB265" i="6"/>
  <c r="DD265" i="6" s="1"/>
  <c r="CB267" i="6"/>
  <c r="CB272" i="6"/>
  <c r="DD272" i="6" s="1"/>
  <c r="CB276" i="6"/>
  <c r="DD276" i="6" s="1"/>
  <c r="CB280" i="6"/>
  <c r="DD280" i="6" s="1"/>
  <c r="CB284" i="6"/>
  <c r="CB288" i="6"/>
  <c r="DD288" i="6" s="1"/>
  <c r="CB292" i="6"/>
  <c r="DD292" i="6" s="1"/>
  <c r="CB296" i="6"/>
  <c r="DD296" i="6" s="1"/>
  <c r="CB300" i="6"/>
  <c r="CB304" i="6"/>
  <c r="DD304" i="6" s="1"/>
  <c r="CB308" i="6"/>
  <c r="DD308" i="6" s="1"/>
  <c r="CB312" i="6"/>
  <c r="DD312" i="6" s="1"/>
  <c r="CB316" i="6"/>
  <c r="CB320" i="6"/>
  <c r="DD320" i="6" s="1"/>
  <c r="CB324" i="6"/>
  <c r="DD324" i="6" s="1"/>
  <c r="CB328" i="6"/>
  <c r="DD328" i="6" s="1"/>
  <c r="CB332" i="6"/>
  <c r="CB336" i="6"/>
  <c r="DD336" i="6" s="1"/>
  <c r="CB340" i="6"/>
  <c r="DD340" i="6" s="1"/>
  <c r="CB344" i="6"/>
  <c r="DD344" i="6" s="1"/>
  <c r="CB348" i="6"/>
  <c r="CB352" i="6"/>
  <c r="DD352" i="6" s="1"/>
  <c r="CB356" i="6"/>
  <c r="DD356" i="6" s="1"/>
  <c r="CB360" i="6"/>
  <c r="DD360" i="6" s="1"/>
  <c r="CB364" i="6"/>
  <c r="CB368" i="6"/>
  <c r="DD368" i="6" s="1"/>
  <c r="CB372" i="6"/>
  <c r="DD372" i="6" s="1"/>
  <c r="CB376" i="6"/>
  <c r="DD376" i="6" s="1"/>
  <c r="CB380" i="6"/>
  <c r="CB384" i="6"/>
  <c r="DD384" i="6" s="1"/>
  <c r="CB9" i="6"/>
  <c r="DD9" i="6" s="1"/>
  <c r="CB46" i="6"/>
  <c r="DD46" i="6" s="1"/>
  <c r="CB59" i="6"/>
  <c r="CB65" i="6"/>
  <c r="DD65" i="6" s="1"/>
  <c r="CB78" i="6"/>
  <c r="DD78" i="6" s="1"/>
  <c r="CB91" i="6"/>
  <c r="DD91" i="6" s="1"/>
  <c r="CB97" i="6"/>
  <c r="CB110" i="6"/>
  <c r="DD110" i="6" s="1"/>
  <c r="CB120" i="6"/>
  <c r="DD120" i="6" s="1"/>
  <c r="CB128" i="6"/>
  <c r="DD128" i="6" s="1"/>
  <c r="CB136" i="6"/>
  <c r="CB144" i="6"/>
  <c r="DD144" i="6" s="1"/>
  <c r="CB152" i="6"/>
  <c r="DD152" i="6" s="1"/>
  <c r="CB160" i="6"/>
  <c r="DD160" i="6" s="1"/>
  <c r="CB168" i="6"/>
  <c r="CB176" i="6"/>
  <c r="CB184" i="6"/>
  <c r="DD184" i="6" s="1"/>
  <c r="CB269" i="6"/>
  <c r="DD269" i="6" s="1"/>
  <c r="CB273" i="6"/>
  <c r="CB277" i="6"/>
  <c r="DD277" i="6" s="1"/>
  <c r="CB281" i="6"/>
  <c r="DD281" i="6" s="1"/>
  <c r="CB285" i="6"/>
  <c r="DD285" i="6" s="1"/>
  <c r="CB289" i="6"/>
  <c r="CB293" i="6"/>
  <c r="DD293" i="6" s="1"/>
  <c r="CB297" i="6"/>
  <c r="DD297" i="6" s="1"/>
  <c r="CB301" i="6"/>
  <c r="DD301" i="6" s="1"/>
  <c r="CB305" i="6"/>
  <c r="CB309" i="6"/>
  <c r="DD309" i="6" s="1"/>
  <c r="CB313" i="6"/>
  <c r="DD313" i="6" s="1"/>
  <c r="CB317" i="6"/>
  <c r="DD317" i="6" s="1"/>
  <c r="CB321" i="6"/>
  <c r="CB325" i="6"/>
  <c r="DD325" i="6" s="1"/>
  <c r="CB329" i="6"/>
  <c r="DD329" i="6" s="1"/>
  <c r="CB333" i="6"/>
  <c r="DD333" i="6" s="1"/>
  <c r="CB337" i="6"/>
  <c r="CB341" i="6"/>
  <c r="DD341" i="6" s="1"/>
  <c r="CB345" i="6"/>
  <c r="DD345" i="6" s="1"/>
  <c r="CB349" i="6"/>
  <c r="DD349" i="6" s="1"/>
  <c r="CB353" i="6"/>
  <c r="CB357" i="6"/>
  <c r="DD357" i="6" s="1"/>
  <c r="CB361" i="6"/>
  <c r="DD361" i="6" s="1"/>
  <c r="CB365" i="6"/>
  <c r="DD365" i="6" s="1"/>
  <c r="CB369" i="6"/>
  <c r="CB373" i="6"/>
  <c r="DD373" i="6" s="1"/>
  <c r="CB377" i="6"/>
  <c r="DD377" i="6" s="1"/>
  <c r="CB381" i="6"/>
  <c r="DD381" i="6" s="1"/>
  <c r="CB385" i="6"/>
  <c r="CB17" i="6"/>
  <c r="DD17" i="6" s="1"/>
  <c r="CB37" i="6"/>
  <c r="DD37" i="6" s="1"/>
  <c r="CB50" i="6"/>
  <c r="DD50" i="6" s="1"/>
  <c r="CB63" i="6"/>
  <c r="CB69" i="6"/>
  <c r="CB82" i="6"/>
  <c r="DD82" i="6" s="1"/>
  <c r="CB95" i="6"/>
  <c r="DD95" i="6" s="1"/>
  <c r="CB101" i="6"/>
  <c r="CB114" i="6"/>
  <c r="DD114" i="6" s="1"/>
  <c r="CB115" i="6"/>
  <c r="DD115" i="6" s="1"/>
  <c r="CB123" i="6"/>
  <c r="DD123" i="6" s="1"/>
  <c r="CB131" i="6"/>
  <c r="CB139" i="6"/>
  <c r="DD139" i="6" s="1"/>
  <c r="CB147" i="6"/>
  <c r="DD147" i="6" s="1"/>
  <c r="CB155" i="6"/>
  <c r="DD155" i="6" s="1"/>
  <c r="CB163" i="6"/>
  <c r="CB171" i="6"/>
  <c r="DD171" i="6" s="1"/>
  <c r="CB179" i="6"/>
  <c r="DD179" i="6" s="1"/>
  <c r="CB187" i="6"/>
  <c r="DD187" i="6" s="1"/>
  <c r="CB190" i="6"/>
  <c r="CB192" i="6"/>
  <c r="DD192" i="6" s="1"/>
  <c r="CB194" i="6"/>
  <c r="DD194" i="6" s="1"/>
  <c r="CB196" i="6"/>
  <c r="DD196" i="6" s="1"/>
  <c r="CB198" i="6"/>
  <c r="CB200" i="6"/>
  <c r="DD200" i="6" s="1"/>
  <c r="CB202" i="6"/>
  <c r="DD202" i="6" s="1"/>
  <c r="CB204" i="6"/>
  <c r="DD204" i="6" s="1"/>
  <c r="CB206" i="6"/>
  <c r="CB208" i="6"/>
  <c r="DD208" i="6" s="1"/>
  <c r="CB210" i="6"/>
  <c r="DD210" i="6" s="1"/>
  <c r="CB212" i="6"/>
  <c r="DD212" i="6" s="1"/>
  <c r="CB214" i="6"/>
  <c r="CB216" i="6"/>
  <c r="DD216" i="6" s="1"/>
  <c r="CB218" i="6"/>
  <c r="DD218" i="6" s="1"/>
  <c r="CB220" i="6"/>
  <c r="DD220" i="6" s="1"/>
  <c r="CB222" i="6"/>
  <c r="CB224" i="6"/>
  <c r="DD224" i="6" s="1"/>
  <c r="CB226" i="6"/>
  <c r="DD226" i="6" s="1"/>
  <c r="CB228" i="6"/>
  <c r="DD228" i="6" s="1"/>
  <c r="CB230" i="6"/>
  <c r="CB232" i="6"/>
  <c r="DD232" i="6" s="1"/>
  <c r="CB234" i="6"/>
  <c r="DD234" i="6" s="1"/>
  <c r="CB236" i="6"/>
  <c r="DD236" i="6" s="1"/>
  <c r="CB238" i="6"/>
  <c r="CB240" i="6"/>
  <c r="DD240" i="6" s="1"/>
  <c r="CB242" i="6"/>
  <c r="DD242" i="6" s="1"/>
  <c r="CB244" i="6"/>
  <c r="DD244" i="6" s="1"/>
  <c r="CB246" i="6"/>
  <c r="CB248" i="6"/>
  <c r="DD248" i="6" s="1"/>
  <c r="CB250" i="6"/>
  <c r="DD250" i="6" s="1"/>
  <c r="CB252" i="6"/>
  <c r="DD252" i="6" s="1"/>
  <c r="CB254" i="6"/>
  <c r="CB256" i="6"/>
  <c r="DD256" i="6" s="1"/>
  <c r="CB258" i="6"/>
  <c r="DD258" i="6" s="1"/>
  <c r="CB260" i="6"/>
  <c r="DD260" i="6" s="1"/>
  <c r="CB262" i="6"/>
  <c r="CB264" i="6"/>
  <c r="DD264" i="6" s="1"/>
  <c r="CB266" i="6"/>
  <c r="DD266" i="6" s="1"/>
  <c r="CB268" i="6"/>
  <c r="DD268" i="6" s="1"/>
  <c r="CB270" i="6"/>
  <c r="CB274" i="6"/>
  <c r="DD274" i="6" s="1"/>
  <c r="CB278" i="6"/>
  <c r="DD278" i="6" s="1"/>
  <c r="CB282" i="6"/>
  <c r="DD282" i="6" s="1"/>
  <c r="CB286" i="6"/>
  <c r="CB290" i="6"/>
  <c r="DD290" i="6" s="1"/>
  <c r="CB294" i="6"/>
  <c r="DD294" i="6" s="1"/>
  <c r="CB298" i="6"/>
  <c r="DD298" i="6" s="1"/>
  <c r="CB302" i="6"/>
  <c r="CB306" i="6"/>
  <c r="DD306" i="6" s="1"/>
  <c r="CB310" i="6"/>
  <c r="DD310" i="6" s="1"/>
  <c r="CB314" i="6"/>
  <c r="DD314" i="6" s="1"/>
  <c r="CB318" i="6"/>
  <c r="CB322" i="6"/>
  <c r="DD322" i="6" s="1"/>
  <c r="CB326" i="6"/>
  <c r="DD326" i="6" s="1"/>
  <c r="CB330" i="6"/>
  <c r="DD330" i="6" s="1"/>
  <c r="CB334" i="6"/>
  <c r="CB338" i="6"/>
  <c r="DD338" i="6" s="1"/>
  <c r="CB342" i="6"/>
  <c r="DD342" i="6" s="1"/>
  <c r="CB346" i="6"/>
  <c r="DD346" i="6" s="1"/>
  <c r="CB350" i="6"/>
  <c r="CB354" i="6"/>
  <c r="DD354" i="6" s="1"/>
  <c r="CB358" i="6"/>
  <c r="DD358" i="6" s="1"/>
  <c r="CB362" i="6"/>
  <c r="DD362" i="6" s="1"/>
  <c r="CB366" i="6"/>
  <c r="CB370" i="6"/>
  <c r="DD370" i="6" s="1"/>
  <c r="CB374" i="6"/>
  <c r="DD374" i="6" s="1"/>
  <c r="CB378" i="6"/>
  <c r="DD378" i="6" s="1"/>
  <c r="CB382" i="6"/>
  <c r="CB386" i="6"/>
  <c r="DD386" i="6" s="1"/>
  <c r="CB22" i="6"/>
  <c r="DD22" i="6" s="1"/>
  <c r="CB29" i="6"/>
  <c r="DD29" i="6" s="1"/>
  <c r="CB43" i="6"/>
  <c r="CB49" i="6"/>
  <c r="DD49" i="6" s="1"/>
  <c r="CB62" i="6"/>
  <c r="DD62" i="6" s="1"/>
  <c r="CB75" i="6"/>
  <c r="DD75" i="6" s="1"/>
  <c r="CB81" i="6"/>
  <c r="CB94" i="6"/>
  <c r="DD94" i="6" s="1"/>
  <c r="CB107" i="6"/>
  <c r="DD107" i="6" s="1"/>
  <c r="CB113" i="6"/>
  <c r="DD113" i="6" s="1"/>
  <c r="CB116" i="6"/>
  <c r="CB124" i="6"/>
  <c r="DD124" i="6" s="1"/>
  <c r="CB156" i="6"/>
  <c r="DD156" i="6" s="1"/>
  <c r="CB188" i="6"/>
  <c r="DD188" i="6" s="1"/>
  <c r="CB279" i="6"/>
  <c r="CB295" i="6"/>
  <c r="DD295" i="6" s="1"/>
  <c r="CB311" i="6"/>
  <c r="DD311" i="6" s="1"/>
  <c r="CB327" i="6"/>
  <c r="DD327" i="6" s="1"/>
  <c r="CB343" i="6"/>
  <c r="CB359" i="6"/>
  <c r="DD359" i="6" s="1"/>
  <c r="CB375" i="6"/>
  <c r="DD375" i="6" s="1"/>
  <c r="CB132" i="6"/>
  <c r="DD132" i="6" s="1"/>
  <c r="CB164" i="6"/>
  <c r="CB283" i="6"/>
  <c r="DD283" i="6" s="1"/>
  <c r="CB299" i="6"/>
  <c r="DD299" i="6" s="1"/>
  <c r="CB315" i="6"/>
  <c r="DD315" i="6" s="1"/>
  <c r="CB331" i="6"/>
  <c r="CB347" i="6"/>
  <c r="DD347" i="6" s="1"/>
  <c r="CB363" i="6"/>
  <c r="DD363" i="6" s="1"/>
  <c r="CB379" i="6"/>
  <c r="DD379" i="6" s="1"/>
  <c r="CB140" i="6"/>
  <c r="CB172" i="6"/>
  <c r="DD172" i="6" s="1"/>
  <c r="CB271" i="6"/>
  <c r="DD271" i="6" s="1"/>
  <c r="CB287" i="6"/>
  <c r="DD287" i="6" s="1"/>
  <c r="CB303" i="6"/>
  <c r="CB319" i="6"/>
  <c r="DD319" i="6" s="1"/>
  <c r="CB335" i="6"/>
  <c r="DD335" i="6" s="1"/>
  <c r="CB351" i="6"/>
  <c r="DD351" i="6" s="1"/>
  <c r="CB367" i="6"/>
  <c r="CB383" i="6"/>
  <c r="DD383" i="6" s="1"/>
  <c r="CB148" i="6"/>
  <c r="DD148" i="6" s="1"/>
  <c r="CB180" i="6"/>
  <c r="DD180" i="6" s="1"/>
  <c r="CB275" i="6"/>
  <c r="CB291" i="6"/>
  <c r="DD291" i="6" s="1"/>
  <c r="CB307" i="6"/>
  <c r="DD307" i="6" s="1"/>
  <c r="CB323" i="6"/>
  <c r="DD323" i="6" s="1"/>
  <c r="CB339" i="6"/>
  <c r="CB355" i="6"/>
  <c r="DD355" i="6" s="1"/>
  <c r="CB371" i="6"/>
  <c r="DD371" i="6" s="1"/>
  <c r="CB387" i="6"/>
  <c r="DD387" i="6" s="1"/>
  <c r="CQ7" i="6"/>
  <c r="CQ11" i="6"/>
  <c r="DS11" i="6" s="1"/>
  <c r="CQ15" i="6"/>
  <c r="DS15" i="6" s="1"/>
  <c r="CQ19" i="6"/>
  <c r="DS19" i="6" s="1"/>
  <c r="CQ23" i="6"/>
  <c r="CQ27" i="6"/>
  <c r="CQ31" i="6"/>
  <c r="DS31" i="6" s="1"/>
  <c r="CQ5" i="6"/>
  <c r="DS5" i="6" s="1"/>
  <c r="CQ8" i="6"/>
  <c r="CQ18" i="6"/>
  <c r="DS18" i="6" s="1"/>
  <c r="CQ21" i="6"/>
  <c r="DS21" i="6" s="1"/>
  <c r="CQ24" i="6"/>
  <c r="DS24" i="6" s="1"/>
  <c r="CQ36" i="6"/>
  <c r="CQ40" i="6"/>
  <c r="DS40" i="6" s="1"/>
  <c r="CQ44" i="6"/>
  <c r="DS44" i="6" s="1"/>
  <c r="CQ48" i="6"/>
  <c r="DS48" i="6" s="1"/>
  <c r="CQ22" i="6"/>
  <c r="CQ26" i="6"/>
  <c r="DS26" i="6" s="1"/>
  <c r="CQ30" i="6"/>
  <c r="DS30" i="6" s="1"/>
  <c r="CQ39" i="6"/>
  <c r="DS39" i="6" s="1"/>
  <c r="CQ42" i="6"/>
  <c r="CQ45" i="6"/>
  <c r="DS45" i="6" s="1"/>
  <c r="CQ51" i="6"/>
  <c r="DS51" i="6" s="1"/>
  <c r="CQ55" i="6"/>
  <c r="DS55" i="6" s="1"/>
  <c r="CQ12" i="6"/>
  <c r="CQ16" i="6"/>
  <c r="DS16" i="6" s="1"/>
  <c r="CQ20" i="6"/>
  <c r="DS20" i="6" s="1"/>
  <c r="CQ35" i="6"/>
  <c r="DS35" i="6" s="1"/>
  <c r="CQ38" i="6"/>
  <c r="CQ41" i="6"/>
  <c r="DS41" i="6" s="1"/>
  <c r="CQ52" i="6"/>
  <c r="DS52" i="6" s="1"/>
  <c r="CQ56" i="6"/>
  <c r="DS56" i="6" s="1"/>
  <c r="CQ60" i="6"/>
  <c r="CQ64" i="6"/>
  <c r="CQ68" i="6"/>
  <c r="DS68" i="6" s="1"/>
  <c r="CQ13" i="6"/>
  <c r="DS13" i="6" s="1"/>
  <c r="CQ32" i="6"/>
  <c r="CQ37" i="6"/>
  <c r="DS37" i="6" s="1"/>
  <c r="CQ57" i="6"/>
  <c r="DS57" i="6" s="1"/>
  <c r="CQ10" i="6"/>
  <c r="DS10" i="6" s="1"/>
  <c r="CQ29" i="6"/>
  <c r="CQ43" i="6"/>
  <c r="DS43" i="6" s="1"/>
  <c r="CQ49" i="6"/>
  <c r="DS49" i="6" s="1"/>
  <c r="CQ50" i="6"/>
  <c r="DS50" i="6" s="1"/>
  <c r="CQ58" i="6"/>
  <c r="CQ63" i="6"/>
  <c r="DS63" i="6" s="1"/>
  <c r="CQ66" i="6"/>
  <c r="DS66" i="6" s="1"/>
  <c r="CQ71" i="6"/>
  <c r="DS71" i="6" s="1"/>
  <c r="CQ75" i="6"/>
  <c r="CQ79" i="6"/>
  <c r="DS79" i="6" s="1"/>
  <c r="CQ83" i="6"/>
  <c r="DS83" i="6" s="1"/>
  <c r="CQ87" i="6"/>
  <c r="DS87" i="6" s="1"/>
  <c r="CQ91" i="6"/>
  <c r="CQ95" i="6"/>
  <c r="CQ99" i="6"/>
  <c r="DS99" i="6" s="1"/>
  <c r="CQ103" i="6"/>
  <c r="DS103" i="6" s="1"/>
  <c r="CQ107" i="6"/>
  <c r="CQ111" i="6"/>
  <c r="DS111" i="6" s="1"/>
  <c r="CQ115" i="6"/>
  <c r="DS115" i="6" s="1"/>
  <c r="CQ119" i="6"/>
  <c r="DS119" i="6" s="1"/>
  <c r="CQ9" i="6"/>
  <c r="CQ28" i="6"/>
  <c r="DS28" i="6" s="1"/>
  <c r="CQ34" i="6"/>
  <c r="DS34" i="6" s="1"/>
  <c r="CQ59" i="6"/>
  <c r="DS59" i="6" s="1"/>
  <c r="CQ69" i="6"/>
  <c r="CQ72" i="6"/>
  <c r="DS72" i="6" s="1"/>
  <c r="CQ82" i="6"/>
  <c r="DS82" i="6" s="1"/>
  <c r="CQ85" i="6"/>
  <c r="DS85" i="6" s="1"/>
  <c r="CQ88" i="6"/>
  <c r="CQ98" i="6"/>
  <c r="CQ101" i="6"/>
  <c r="DS101" i="6" s="1"/>
  <c r="CQ104" i="6"/>
  <c r="DS104" i="6" s="1"/>
  <c r="CQ114" i="6"/>
  <c r="CQ117" i="6"/>
  <c r="DS117" i="6" s="1"/>
  <c r="CQ122" i="6"/>
  <c r="DS122" i="6" s="1"/>
  <c r="CQ126" i="6"/>
  <c r="DS126" i="6" s="1"/>
  <c r="CQ130" i="6"/>
  <c r="CQ134" i="6"/>
  <c r="DS134" i="6" s="1"/>
  <c r="CQ138" i="6"/>
  <c r="DS138" i="6" s="1"/>
  <c r="CQ142" i="6"/>
  <c r="DS142" i="6" s="1"/>
  <c r="CQ6" i="6"/>
  <c r="CQ25" i="6"/>
  <c r="CQ46" i="6"/>
  <c r="DS46" i="6" s="1"/>
  <c r="CQ54" i="6"/>
  <c r="DS54" i="6" s="1"/>
  <c r="CQ67" i="6"/>
  <c r="CQ78" i="6"/>
  <c r="DS78" i="6" s="1"/>
  <c r="CQ81" i="6"/>
  <c r="DS81" i="6" s="1"/>
  <c r="CQ84" i="6"/>
  <c r="DS84" i="6" s="1"/>
  <c r="CQ94" i="6"/>
  <c r="CQ97" i="6"/>
  <c r="DS97" i="6" s="1"/>
  <c r="CQ100" i="6"/>
  <c r="DS100" i="6" s="1"/>
  <c r="CQ110" i="6"/>
  <c r="DS110" i="6" s="1"/>
  <c r="CQ113" i="6"/>
  <c r="CQ116" i="6"/>
  <c r="DS116" i="6" s="1"/>
  <c r="CQ123" i="6"/>
  <c r="DS123" i="6" s="1"/>
  <c r="CQ127" i="6"/>
  <c r="DS127" i="6" s="1"/>
  <c r="CQ131" i="6"/>
  <c r="CQ135" i="6"/>
  <c r="DS135" i="6" s="1"/>
  <c r="CQ139" i="6"/>
  <c r="DS139" i="6" s="1"/>
  <c r="CQ143" i="6"/>
  <c r="DS143" i="6" s="1"/>
  <c r="CQ147" i="6"/>
  <c r="CQ151" i="6"/>
  <c r="DS151" i="6" s="1"/>
  <c r="CQ155" i="6"/>
  <c r="DS155" i="6" s="1"/>
  <c r="CQ159" i="6"/>
  <c r="DS159" i="6" s="1"/>
  <c r="CQ163" i="6"/>
  <c r="CQ167" i="6"/>
  <c r="DS167" i="6" s="1"/>
  <c r="CQ171" i="6"/>
  <c r="DS171" i="6" s="1"/>
  <c r="CQ175" i="6"/>
  <c r="DS175" i="6" s="1"/>
  <c r="CQ17" i="6"/>
  <c r="CQ53" i="6"/>
  <c r="DS53" i="6" s="1"/>
  <c r="CQ65" i="6"/>
  <c r="DS65" i="6" s="1"/>
  <c r="CQ74" i="6"/>
  <c r="DS74" i="6" s="1"/>
  <c r="CQ80" i="6"/>
  <c r="CQ93" i="6"/>
  <c r="CQ106" i="6"/>
  <c r="DS106" i="6" s="1"/>
  <c r="CQ112" i="6"/>
  <c r="DS112" i="6" s="1"/>
  <c r="CQ120" i="6"/>
  <c r="CQ128" i="6"/>
  <c r="DS128" i="6" s="1"/>
  <c r="CQ136" i="6"/>
  <c r="DS136" i="6" s="1"/>
  <c r="CQ144" i="6"/>
  <c r="DS144" i="6" s="1"/>
  <c r="CQ154" i="6"/>
  <c r="CQ157" i="6"/>
  <c r="DS157" i="6" s="1"/>
  <c r="CQ160" i="6"/>
  <c r="DS160" i="6" s="1"/>
  <c r="CQ170" i="6"/>
  <c r="DS170" i="6" s="1"/>
  <c r="CQ173" i="6"/>
  <c r="CQ178" i="6"/>
  <c r="DS178" i="6" s="1"/>
  <c r="CQ182" i="6"/>
  <c r="DS182" i="6" s="1"/>
  <c r="CQ186" i="6"/>
  <c r="DS186" i="6" s="1"/>
  <c r="CQ14" i="6"/>
  <c r="CQ70" i="6"/>
  <c r="DS70" i="6" s="1"/>
  <c r="CQ86" i="6"/>
  <c r="DS86" i="6" s="1"/>
  <c r="CQ89" i="6"/>
  <c r="DS89" i="6" s="1"/>
  <c r="CQ105" i="6"/>
  <c r="CQ108" i="6"/>
  <c r="DS108" i="6" s="1"/>
  <c r="CQ61" i="6"/>
  <c r="DS61" i="6" s="1"/>
  <c r="CQ90" i="6"/>
  <c r="DS90" i="6" s="1"/>
  <c r="CQ109" i="6"/>
  <c r="CQ121" i="6"/>
  <c r="DS121" i="6" s="1"/>
  <c r="CQ140" i="6"/>
  <c r="DS140" i="6" s="1"/>
  <c r="CQ141" i="6"/>
  <c r="DS141" i="6" s="1"/>
  <c r="CQ158" i="6"/>
  <c r="CQ162" i="6"/>
  <c r="DS162" i="6" s="1"/>
  <c r="CQ166" i="6"/>
  <c r="DS166" i="6" s="1"/>
  <c r="CQ176" i="6"/>
  <c r="DS176" i="6" s="1"/>
  <c r="CQ179" i="6"/>
  <c r="CQ192" i="6"/>
  <c r="DS192" i="6" s="1"/>
  <c r="CQ196" i="6"/>
  <c r="DS196" i="6" s="1"/>
  <c r="CQ200" i="6"/>
  <c r="DS200" i="6" s="1"/>
  <c r="CQ204" i="6"/>
  <c r="CQ208" i="6"/>
  <c r="DS208" i="6" s="1"/>
  <c r="CQ212" i="6"/>
  <c r="DS212" i="6" s="1"/>
  <c r="CQ216" i="6"/>
  <c r="DS216" i="6" s="1"/>
  <c r="CQ220" i="6"/>
  <c r="CQ125" i="6"/>
  <c r="DS125" i="6" s="1"/>
  <c r="CQ133" i="6"/>
  <c r="DS133" i="6" s="1"/>
  <c r="CQ152" i="6"/>
  <c r="DS152" i="6" s="1"/>
  <c r="CQ153" i="6"/>
  <c r="CQ172" i="6"/>
  <c r="DS172" i="6" s="1"/>
  <c r="CQ174" i="6"/>
  <c r="DS174" i="6" s="1"/>
  <c r="CQ183" i="6"/>
  <c r="DS183" i="6" s="1"/>
  <c r="CQ187" i="6"/>
  <c r="CQ195" i="6"/>
  <c r="DS195" i="6" s="1"/>
  <c r="CQ198" i="6"/>
  <c r="DS198" i="6" s="1"/>
  <c r="CQ201" i="6"/>
  <c r="DS201" i="6" s="1"/>
  <c r="CQ211" i="6"/>
  <c r="CQ214" i="6"/>
  <c r="DS214" i="6" s="1"/>
  <c r="CQ217" i="6"/>
  <c r="DS217" i="6" s="1"/>
  <c r="CQ222" i="6"/>
  <c r="DS222" i="6" s="1"/>
  <c r="CQ226" i="6"/>
  <c r="CQ230" i="6"/>
  <c r="DS230" i="6" s="1"/>
  <c r="CQ234" i="6"/>
  <c r="DS234" i="6" s="1"/>
  <c r="CQ238" i="6"/>
  <c r="DS238" i="6" s="1"/>
  <c r="CQ242" i="6"/>
  <c r="CQ246" i="6"/>
  <c r="DS246" i="6" s="1"/>
  <c r="CQ250" i="6"/>
  <c r="DS250" i="6" s="1"/>
  <c r="CQ254" i="6"/>
  <c r="DS254" i="6" s="1"/>
  <c r="CQ258" i="6"/>
  <c r="CQ262" i="6"/>
  <c r="DS262" i="6" s="1"/>
  <c r="CQ266" i="6"/>
  <c r="DS266" i="6" s="1"/>
  <c r="CQ62" i="6"/>
  <c r="DS62" i="6" s="1"/>
  <c r="CQ73" i="6"/>
  <c r="CQ76" i="6"/>
  <c r="DS76" i="6" s="1"/>
  <c r="CQ92" i="6"/>
  <c r="DS92" i="6" s="1"/>
  <c r="CQ124" i="6"/>
  <c r="DS124" i="6" s="1"/>
  <c r="CQ132" i="6"/>
  <c r="CQ148" i="6"/>
  <c r="DS148" i="6" s="1"/>
  <c r="CQ149" i="6"/>
  <c r="DS149" i="6" s="1"/>
  <c r="CQ150" i="6"/>
  <c r="DS150" i="6" s="1"/>
  <c r="CQ168" i="6"/>
  <c r="CQ169" i="6"/>
  <c r="DS169" i="6" s="1"/>
  <c r="CQ180" i="6"/>
  <c r="DS180" i="6" s="1"/>
  <c r="CQ184" i="6"/>
  <c r="DS184" i="6" s="1"/>
  <c r="CQ188" i="6"/>
  <c r="CQ191" i="6"/>
  <c r="DS191" i="6" s="1"/>
  <c r="CQ194" i="6"/>
  <c r="DS194" i="6" s="1"/>
  <c r="CQ197" i="6"/>
  <c r="DS197" i="6" s="1"/>
  <c r="CQ207" i="6"/>
  <c r="CQ210" i="6"/>
  <c r="DS210" i="6" s="1"/>
  <c r="CQ213" i="6"/>
  <c r="DS213" i="6" s="1"/>
  <c r="CQ223" i="6"/>
  <c r="DS223" i="6" s="1"/>
  <c r="CQ227" i="6"/>
  <c r="CQ231" i="6"/>
  <c r="DS231" i="6" s="1"/>
  <c r="CQ235" i="6"/>
  <c r="DS235" i="6" s="1"/>
  <c r="CQ239" i="6"/>
  <c r="DS239" i="6" s="1"/>
  <c r="CQ243" i="6"/>
  <c r="CQ247" i="6"/>
  <c r="DS247" i="6" s="1"/>
  <c r="CQ251" i="6"/>
  <c r="DS251" i="6" s="1"/>
  <c r="CQ255" i="6"/>
  <c r="DS255" i="6" s="1"/>
  <c r="CQ259" i="6"/>
  <c r="CQ263" i="6"/>
  <c r="DS263" i="6" s="1"/>
  <c r="CQ267" i="6"/>
  <c r="DS267" i="6" s="1"/>
  <c r="CQ47" i="6"/>
  <c r="DS47" i="6" s="1"/>
  <c r="CQ77" i="6"/>
  <c r="CQ96" i="6"/>
  <c r="DS96" i="6" s="1"/>
  <c r="CQ102" i="6"/>
  <c r="DS102" i="6" s="1"/>
  <c r="CQ137" i="6"/>
  <c r="DS137" i="6" s="1"/>
  <c r="CQ145" i="6"/>
  <c r="CQ164" i="6"/>
  <c r="DS164" i="6" s="1"/>
  <c r="CQ181" i="6"/>
  <c r="DS181" i="6" s="1"/>
  <c r="CQ190" i="6"/>
  <c r="DS190" i="6" s="1"/>
  <c r="CQ203" i="6"/>
  <c r="CQ209" i="6"/>
  <c r="DS209" i="6" s="1"/>
  <c r="CQ228" i="6"/>
  <c r="DS228" i="6" s="1"/>
  <c r="CQ236" i="6"/>
  <c r="DS236" i="6" s="1"/>
  <c r="CQ244" i="6"/>
  <c r="CQ252" i="6"/>
  <c r="DS252" i="6" s="1"/>
  <c r="CQ260" i="6"/>
  <c r="DS260" i="6" s="1"/>
  <c r="CQ301" i="6"/>
  <c r="DS301" i="6" s="1"/>
  <c r="CQ305" i="6"/>
  <c r="CQ309" i="6"/>
  <c r="DS309" i="6" s="1"/>
  <c r="CQ313" i="6"/>
  <c r="DS313" i="6" s="1"/>
  <c r="CQ118" i="6"/>
  <c r="DS118" i="6" s="1"/>
  <c r="CQ156" i="6"/>
  <c r="CQ189" i="6"/>
  <c r="DS189" i="6" s="1"/>
  <c r="CQ202" i="6"/>
  <c r="DS202" i="6" s="1"/>
  <c r="CQ215" i="6"/>
  <c r="DS215" i="6" s="1"/>
  <c r="CQ221" i="6"/>
  <c r="CQ229" i="6"/>
  <c r="DS229" i="6" s="1"/>
  <c r="CQ237" i="6"/>
  <c r="DS237" i="6" s="1"/>
  <c r="CQ245" i="6"/>
  <c r="DS245" i="6" s="1"/>
  <c r="CQ253" i="6"/>
  <c r="CQ261" i="6"/>
  <c r="DS261" i="6" s="1"/>
  <c r="CQ268" i="6"/>
  <c r="DS268" i="6" s="1"/>
  <c r="CQ270" i="6"/>
  <c r="DS270" i="6" s="1"/>
  <c r="CQ272" i="6"/>
  <c r="CQ274" i="6"/>
  <c r="DS274" i="6" s="1"/>
  <c r="CQ276" i="6"/>
  <c r="DS276" i="6" s="1"/>
  <c r="CQ278" i="6"/>
  <c r="DS278" i="6" s="1"/>
  <c r="CQ280" i="6"/>
  <c r="CQ282" i="6"/>
  <c r="DS282" i="6" s="1"/>
  <c r="CQ284" i="6"/>
  <c r="DS284" i="6" s="1"/>
  <c r="CQ286" i="6"/>
  <c r="DS286" i="6" s="1"/>
  <c r="CQ288" i="6"/>
  <c r="CQ290" i="6"/>
  <c r="DS290" i="6" s="1"/>
  <c r="CQ292" i="6"/>
  <c r="DS292" i="6" s="1"/>
  <c r="CQ294" i="6"/>
  <c r="DS294" i="6" s="1"/>
  <c r="CQ296" i="6"/>
  <c r="CQ298" i="6"/>
  <c r="DS298" i="6" s="1"/>
  <c r="CQ302" i="6"/>
  <c r="DS302" i="6" s="1"/>
  <c r="CQ306" i="6"/>
  <c r="DS306" i="6" s="1"/>
  <c r="CQ310" i="6"/>
  <c r="CQ314" i="6"/>
  <c r="DS314" i="6" s="1"/>
  <c r="CQ318" i="6"/>
  <c r="DS318" i="6" s="1"/>
  <c r="CQ322" i="6"/>
  <c r="DS322" i="6" s="1"/>
  <c r="CQ326" i="6"/>
  <c r="CQ330" i="6"/>
  <c r="DS330" i="6" s="1"/>
  <c r="CQ334" i="6"/>
  <c r="DS334" i="6" s="1"/>
  <c r="CQ338" i="6"/>
  <c r="DS338" i="6" s="1"/>
  <c r="CQ342" i="6"/>
  <c r="CQ346" i="6"/>
  <c r="CQ350" i="6"/>
  <c r="DS350" i="6" s="1"/>
  <c r="CQ354" i="6"/>
  <c r="DS354" i="6" s="1"/>
  <c r="CQ358" i="6"/>
  <c r="CQ362" i="6"/>
  <c r="DS362" i="6" s="1"/>
  <c r="CQ366" i="6"/>
  <c r="DS366" i="6" s="1"/>
  <c r="CQ370" i="6"/>
  <c r="DS370" i="6" s="1"/>
  <c r="CQ374" i="6"/>
  <c r="CQ378" i="6"/>
  <c r="DS378" i="6" s="1"/>
  <c r="CQ382" i="6"/>
  <c r="DS382" i="6" s="1"/>
  <c r="CQ386" i="6"/>
  <c r="DS386" i="6" s="1"/>
  <c r="CQ33" i="6"/>
  <c r="CQ129" i="6"/>
  <c r="DS129" i="6" s="1"/>
  <c r="CQ146" i="6"/>
  <c r="DS146" i="6" s="1"/>
  <c r="CQ185" i="6"/>
  <c r="DS185" i="6" s="1"/>
  <c r="CQ193" i="6"/>
  <c r="CQ219" i="6"/>
  <c r="DS219" i="6" s="1"/>
  <c r="CQ232" i="6"/>
  <c r="DS232" i="6" s="1"/>
  <c r="CQ248" i="6"/>
  <c r="DS248" i="6" s="1"/>
  <c r="CQ264" i="6"/>
  <c r="CQ303" i="6"/>
  <c r="DS303" i="6" s="1"/>
  <c r="CQ311" i="6"/>
  <c r="DS311" i="6" s="1"/>
  <c r="CQ317" i="6"/>
  <c r="DS317" i="6" s="1"/>
  <c r="CQ320" i="6"/>
  <c r="CQ323" i="6"/>
  <c r="DS323" i="6" s="1"/>
  <c r="CQ333" i="6"/>
  <c r="DS333" i="6" s="1"/>
  <c r="CQ336" i="6"/>
  <c r="DS336" i="6" s="1"/>
  <c r="CQ339" i="6"/>
  <c r="CQ349" i="6"/>
  <c r="DS349" i="6" s="1"/>
  <c r="CQ352" i="6"/>
  <c r="DS352" i="6" s="1"/>
  <c r="CQ355" i="6"/>
  <c r="DS355" i="6" s="1"/>
  <c r="CQ365" i="6"/>
  <c r="CQ368" i="6"/>
  <c r="DS368" i="6" s="1"/>
  <c r="CQ371" i="6"/>
  <c r="DS371" i="6" s="1"/>
  <c r="CQ381" i="6"/>
  <c r="DS381" i="6" s="1"/>
  <c r="CQ384" i="6"/>
  <c r="CQ387" i="6"/>
  <c r="DS387" i="6" s="1"/>
  <c r="CQ165" i="6"/>
  <c r="DS165" i="6" s="1"/>
  <c r="CQ177" i="6"/>
  <c r="DS177" i="6" s="1"/>
  <c r="CQ206" i="6"/>
  <c r="CQ224" i="6"/>
  <c r="DS224" i="6" s="1"/>
  <c r="CQ240" i="6"/>
  <c r="DS240" i="6" s="1"/>
  <c r="CQ256" i="6"/>
  <c r="DS256" i="6" s="1"/>
  <c r="CQ307" i="6"/>
  <c r="CQ315" i="6"/>
  <c r="DS315" i="6" s="1"/>
  <c r="CQ325" i="6"/>
  <c r="DS325" i="6" s="1"/>
  <c r="CQ328" i="6"/>
  <c r="DS328" i="6" s="1"/>
  <c r="CQ331" i="6"/>
  <c r="CQ341" i="6"/>
  <c r="DS341" i="6" s="1"/>
  <c r="CQ344" i="6"/>
  <c r="DS344" i="6" s="1"/>
  <c r="CQ347" i="6"/>
  <c r="DS347" i="6" s="1"/>
  <c r="CQ357" i="6"/>
  <c r="CQ360" i="6"/>
  <c r="DS360" i="6" s="1"/>
  <c r="CQ363" i="6"/>
  <c r="DS363" i="6" s="1"/>
  <c r="CQ373" i="6"/>
  <c r="DS373" i="6" s="1"/>
  <c r="CQ376" i="6"/>
  <c r="CQ379" i="6"/>
  <c r="DS379" i="6" s="1"/>
  <c r="CQ4" i="6"/>
  <c r="DS4" i="6" s="1"/>
  <c r="CQ205" i="6"/>
  <c r="DS205" i="6" s="1"/>
  <c r="CQ241" i="6"/>
  <c r="CQ269" i="6"/>
  <c r="DS269" i="6" s="1"/>
  <c r="CQ277" i="6"/>
  <c r="DS277" i="6" s="1"/>
  <c r="CQ285" i="6"/>
  <c r="DS285" i="6" s="1"/>
  <c r="CQ293" i="6"/>
  <c r="CQ304" i="6"/>
  <c r="DS304" i="6" s="1"/>
  <c r="CQ316" i="6"/>
  <c r="DS316" i="6" s="1"/>
  <c r="CQ329" i="6"/>
  <c r="DS329" i="6" s="1"/>
  <c r="CQ335" i="6"/>
  <c r="CQ348" i="6"/>
  <c r="DS348" i="6" s="1"/>
  <c r="CQ361" i="6"/>
  <c r="DS361" i="6" s="1"/>
  <c r="CQ367" i="6"/>
  <c r="DS367" i="6" s="1"/>
  <c r="CQ380" i="6"/>
  <c r="CQ249" i="6"/>
  <c r="DS249" i="6" s="1"/>
  <c r="CQ275" i="6"/>
  <c r="DS275" i="6" s="1"/>
  <c r="CQ283" i="6"/>
  <c r="DS283" i="6" s="1"/>
  <c r="CQ291" i="6"/>
  <c r="CQ299" i="6"/>
  <c r="DS299" i="6" s="1"/>
  <c r="CQ308" i="6"/>
  <c r="DS308" i="6" s="1"/>
  <c r="CQ321" i="6"/>
  <c r="DS321" i="6" s="1"/>
  <c r="CQ327" i="6"/>
  <c r="CQ340" i="6"/>
  <c r="DS340" i="6" s="1"/>
  <c r="CQ353" i="6"/>
  <c r="DS353" i="6" s="1"/>
  <c r="CQ359" i="6"/>
  <c r="DS359" i="6" s="1"/>
  <c r="CQ372" i="6"/>
  <c r="CQ385" i="6"/>
  <c r="DS385" i="6" s="1"/>
  <c r="CQ225" i="6"/>
  <c r="DS225" i="6" s="1"/>
  <c r="CQ273" i="6"/>
  <c r="DS273" i="6" s="1"/>
  <c r="CQ289" i="6"/>
  <c r="CQ319" i="6"/>
  <c r="DS319" i="6" s="1"/>
  <c r="CQ345" i="6"/>
  <c r="DS345" i="6" s="1"/>
  <c r="CQ364" i="6"/>
  <c r="DS364" i="6" s="1"/>
  <c r="CQ383" i="6"/>
  <c r="CQ161" i="6"/>
  <c r="DS161" i="6" s="1"/>
  <c r="CQ199" i="6"/>
  <c r="DS199" i="6" s="1"/>
  <c r="CQ218" i="6"/>
  <c r="DS218" i="6" s="1"/>
  <c r="CQ233" i="6"/>
  <c r="CQ279" i="6"/>
  <c r="DS279" i="6" s="1"/>
  <c r="CQ295" i="6"/>
  <c r="DS295" i="6" s="1"/>
  <c r="CQ300" i="6"/>
  <c r="DS300" i="6" s="1"/>
  <c r="CQ324" i="6"/>
  <c r="CQ343" i="6"/>
  <c r="DS343" i="6" s="1"/>
  <c r="CQ369" i="6"/>
  <c r="DS369" i="6" s="1"/>
  <c r="CQ257" i="6"/>
  <c r="DS257" i="6" s="1"/>
  <c r="CQ281" i="6"/>
  <c r="CQ297" i="6"/>
  <c r="DS297" i="6" s="1"/>
  <c r="CQ312" i="6"/>
  <c r="DS312" i="6" s="1"/>
  <c r="CQ332" i="6"/>
  <c r="DS332" i="6" s="1"/>
  <c r="CQ351" i="6"/>
  <c r="CQ377" i="6"/>
  <c r="DS377" i="6" s="1"/>
  <c r="CQ265" i="6"/>
  <c r="DS265" i="6" s="1"/>
  <c r="CQ271" i="6"/>
  <c r="DS271" i="6" s="1"/>
  <c r="CQ287" i="6"/>
  <c r="CQ337" i="6"/>
  <c r="DS337" i="6" s="1"/>
  <c r="CQ375" i="6"/>
  <c r="DS375" i="6" s="1"/>
  <c r="CQ356" i="6"/>
  <c r="DS356" i="6" s="1"/>
  <c r="CC5" i="6"/>
  <c r="CC6" i="6"/>
  <c r="DE6" i="6" s="1"/>
  <c r="CC7" i="6"/>
  <c r="DE7" i="6" s="1"/>
  <c r="CC8" i="6"/>
  <c r="DE8" i="6" s="1"/>
  <c r="CC9" i="6"/>
  <c r="CC10" i="6"/>
  <c r="DE10" i="6" s="1"/>
  <c r="CC11" i="6"/>
  <c r="DE11" i="6" s="1"/>
  <c r="CC12" i="6"/>
  <c r="DE12" i="6" s="1"/>
  <c r="CC13" i="6"/>
  <c r="CC14" i="6"/>
  <c r="DE14" i="6" s="1"/>
  <c r="CC15" i="6"/>
  <c r="DE15" i="6" s="1"/>
  <c r="CC16" i="6"/>
  <c r="DE16" i="6" s="1"/>
  <c r="CC17" i="6"/>
  <c r="CC18" i="6"/>
  <c r="DE18" i="6" s="1"/>
  <c r="CC19" i="6"/>
  <c r="DE19" i="6" s="1"/>
  <c r="CC20" i="6"/>
  <c r="DE20" i="6" s="1"/>
  <c r="CC21" i="6"/>
  <c r="CC22" i="6"/>
  <c r="DE22" i="6" s="1"/>
  <c r="CC23" i="6"/>
  <c r="DE23" i="6" s="1"/>
  <c r="CC24" i="6"/>
  <c r="DE24" i="6" s="1"/>
  <c r="CC25" i="6"/>
  <c r="CC26" i="6"/>
  <c r="DE26" i="6" s="1"/>
  <c r="CC27" i="6"/>
  <c r="DE27" i="6" s="1"/>
  <c r="CC28" i="6"/>
  <c r="DE28" i="6" s="1"/>
  <c r="CC29" i="6"/>
  <c r="CC33" i="6"/>
  <c r="DE33" i="6" s="1"/>
  <c r="CC31" i="6"/>
  <c r="DE31" i="6" s="1"/>
  <c r="CC35" i="6"/>
  <c r="DE35" i="6" s="1"/>
  <c r="CC39" i="6"/>
  <c r="CC43" i="6"/>
  <c r="DE43" i="6" s="1"/>
  <c r="CC47" i="6"/>
  <c r="DE47" i="6" s="1"/>
  <c r="CC51" i="6"/>
  <c r="DE51" i="6" s="1"/>
  <c r="CC55" i="6"/>
  <c r="CC59" i="6"/>
  <c r="DE59" i="6" s="1"/>
  <c r="CC63" i="6"/>
  <c r="DE63" i="6" s="1"/>
  <c r="CC67" i="6"/>
  <c r="DE67" i="6" s="1"/>
  <c r="CC71" i="6"/>
  <c r="CC75" i="6"/>
  <c r="DE75" i="6" s="1"/>
  <c r="CC79" i="6"/>
  <c r="DE79" i="6" s="1"/>
  <c r="CC83" i="6"/>
  <c r="DE83" i="6" s="1"/>
  <c r="CC87" i="6"/>
  <c r="CC91" i="6"/>
  <c r="DE91" i="6" s="1"/>
  <c r="CC95" i="6"/>
  <c r="DE95" i="6" s="1"/>
  <c r="CC99" i="6"/>
  <c r="DE99" i="6" s="1"/>
  <c r="CC103" i="6"/>
  <c r="CC107" i="6"/>
  <c r="DE107" i="6" s="1"/>
  <c r="CC111" i="6"/>
  <c r="DE111" i="6" s="1"/>
  <c r="CC30" i="6"/>
  <c r="DE30" i="6" s="1"/>
  <c r="CC36" i="6"/>
  <c r="CC46" i="6"/>
  <c r="DE46" i="6" s="1"/>
  <c r="CC49" i="6"/>
  <c r="DE49" i="6" s="1"/>
  <c r="CC52" i="6"/>
  <c r="DE52" i="6" s="1"/>
  <c r="CC62" i="6"/>
  <c r="CC65" i="6"/>
  <c r="DE65" i="6" s="1"/>
  <c r="CC68" i="6"/>
  <c r="DE68" i="6" s="1"/>
  <c r="CC78" i="6"/>
  <c r="DE78" i="6" s="1"/>
  <c r="CC81" i="6"/>
  <c r="CC84" i="6"/>
  <c r="DE84" i="6" s="1"/>
  <c r="CC94" i="6"/>
  <c r="DE94" i="6" s="1"/>
  <c r="CC97" i="6"/>
  <c r="DE97" i="6" s="1"/>
  <c r="CC100" i="6"/>
  <c r="CC110" i="6"/>
  <c r="DE110" i="6" s="1"/>
  <c r="CC113" i="6"/>
  <c r="DE113" i="6" s="1"/>
  <c r="CC116" i="6"/>
  <c r="DE116" i="6" s="1"/>
  <c r="CC120" i="6"/>
  <c r="CC124" i="6"/>
  <c r="DE124" i="6" s="1"/>
  <c r="CC128" i="6"/>
  <c r="DE128" i="6" s="1"/>
  <c r="CC132" i="6"/>
  <c r="DE132" i="6" s="1"/>
  <c r="CC136" i="6"/>
  <c r="CC140" i="6"/>
  <c r="DE140" i="6" s="1"/>
  <c r="CC144" i="6"/>
  <c r="DE144" i="6" s="1"/>
  <c r="CC148" i="6"/>
  <c r="DE148" i="6" s="1"/>
  <c r="CC152" i="6"/>
  <c r="CC156" i="6"/>
  <c r="DE156" i="6" s="1"/>
  <c r="CC160" i="6"/>
  <c r="DE160" i="6" s="1"/>
  <c r="CC164" i="6"/>
  <c r="DE164" i="6" s="1"/>
  <c r="CC168" i="6"/>
  <c r="CC172" i="6"/>
  <c r="DE172" i="6" s="1"/>
  <c r="CC176" i="6"/>
  <c r="DE176" i="6" s="1"/>
  <c r="CC180" i="6"/>
  <c r="DE180" i="6" s="1"/>
  <c r="CC184" i="6"/>
  <c r="CC188" i="6"/>
  <c r="DE188" i="6" s="1"/>
  <c r="CC32" i="6"/>
  <c r="DE32" i="6" s="1"/>
  <c r="CC42" i="6"/>
  <c r="DE42" i="6" s="1"/>
  <c r="CC45" i="6"/>
  <c r="CC48" i="6"/>
  <c r="DE48" i="6" s="1"/>
  <c r="CC58" i="6"/>
  <c r="DE58" i="6" s="1"/>
  <c r="CC61" i="6"/>
  <c r="DE61" i="6" s="1"/>
  <c r="CC64" i="6"/>
  <c r="CC74" i="6"/>
  <c r="DE74" i="6" s="1"/>
  <c r="CC77" i="6"/>
  <c r="DE77" i="6" s="1"/>
  <c r="CC80" i="6"/>
  <c r="DE80" i="6" s="1"/>
  <c r="CC90" i="6"/>
  <c r="CC93" i="6"/>
  <c r="DE93" i="6" s="1"/>
  <c r="CC96" i="6"/>
  <c r="DE96" i="6" s="1"/>
  <c r="CC106" i="6"/>
  <c r="DE106" i="6" s="1"/>
  <c r="CC109" i="6"/>
  <c r="CC112" i="6"/>
  <c r="DE112" i="6" s="1"/>
  <c r="CC117" i="6"/>
  <c r="DE117" i="6" s="1"/>
  <c r="CC121" i="6"/>
  <c r="DE121" i="6" s="1"/>
  <c r="CC125" i="6"/>
  <c r="CC129" i="6"/>
  <c r="DE129" i="6" s="1"/>
  <c r="CC133" i="6"/>
  <c r="DE133" i="6" s="1"/>
  <c r="CC137" i="6"/>
  <c r="DE137" i="6" s="1"/>
  <c r="CC141" i="6"/>
  <c r="CC145" i="6"/>
  <c r="DE145" i="6" s="1"/>
  <c r="CC149" i="6"/>
  <c r="DE149" i="6" s="1"/>
  <c r="CC153" i="6"/>
  <c r="DE153" i="6" s="1"/>
  <c r="CC157" i="6"/>
  <c r="CC161" i="6"/>
  <c r="DE161" i="6" s="1"/>
  <c r="CC165" i="6"/>
  <c r="DE165" i="6" s="1"/>
  <c r="CC169" i="6"/>
  <c r="DE169" i="6" s="1"/>
  <c r="CC173" i="6"/>
  <c r="CC177" i="6"/>
  <c r="DE177" i="6" s="1"/>
  <c r="CC181" i="6"/>
  <c r="DE181" i="6" s="1"/>
  <c r="CC185" i="6"/>
  <c r="DE185" i="6" s="1"/>
  <c r="CC41" i="6"/>
  <c r="CC54" i="6"/>
  <c r="DE54" i="6" s="1"/>
  <c r="CC60" i="6"/>
  <c r="DE60" i="6" s="1"/>
  <c r="CC73" i="6"/>
  <c r="DE73" i="6" s="1"/>
  <c r="CC86" i="6"/>
  <c r="CC92" i="6"/>
  <c r="DE92" i="6" s="1"/>
  <c r="CC105" i="6"/>
  <c r="DE105" i="6" s="1"/>
  <c r="CC118" i="6"/>
  <c r="DE118" i="6" s="1"/>
  <c r="CC126" i="6"/>
  <c r="CC134" i="6"/>
  <c r="DE134" i="6" s="1"/>
  <c r="CC142" i="6"/>
  <c r="DE142" i="6" s="1"/>
  <c r="CC150" i="6"/>
  <c r="DE150" i="6" s="1"/>
  <c r="CC158" i="6"/>
  <c r="CC166" i="6"/>
  <c r="DE166" i="6" s="1"/>
  <c r="CC174" i="6"/>
  <c r="DE174" i="6" s="1"/>
  <c r="CC182" i="6"/>
  <c r="DE182" i="6" s="1"/>
  <c r="CC271" i="6"/>
  <c r="CC275" i="6"/>
  <c r="DE275" i="6" s="1"/>
  <c r="CC279" i="6"/>
  <c r="DE279" i="6" s="1"/>
  <c r="CC283" i="6"/>
  <c r="DE283" i="6" s="1"/>
  <c r="CC287" i="6"/>
  <c r="CC291" i="6"/>
  <c r="DE291" i="6" s="1"/>
  <c r="CC295" i="6"/>
  <c r="DE295" i="6" s="1"/>
  <c r="CC299" i="6"/>
  <c r="DE299" i="6" s="1"/>
  <c r="CC303" i="6"/>
  <c r="CC307" i="6"/>
  <c r="DE307" i="6" s="1"/>
  <c r="CC311" i="6"/>
  <c r="DE311" i="6" s="1"/>
  <c r="CC315" i="6"/>
  <c r="DE315" i="6" s="1"/>
  <c r="CC319" i="6"/>
  <c r="CC323" i="6"/>
  <c r="DE323" i="6" s="1"/>
  <c r="CC327" i="6"/>
  <c r="DE327" i="6" s="1"/>
  <c r="CC331" i="6"/>
  <c r="DE331" i="6" s="1"/>
  <c r="CC335" i="6"/>
  <c r="CC339" i="6"/>
  <c r="DE339" i="6" s="1"/>
  <c r="CC343" i="6"/>
  <c r="DE343" i="6" s="1"/>
  <c r="CC347" i="6"/>
  <c r="DE347" i="6" s="1"/>
  <c r="CC351" i="6"/>
  <c r="CC355" i="6"/>
  <c r="DE355" i="6" s="1"/>
  <c r="CC359" i="6"/>
  <c r="DE359" i="6" s="1"/>
  <c r="CC363" i="6"/>
  <c r="DE363" i="6" s="1"/>
  <c r="CC367" i="6"/>
  <c r="CC371" i="6"/>
  <c r="DE371" i="6" s="1"/>
  <c r="CC375" i="6"/>
  <c r="DE375" i="6" s="1"/>
  <c r="CC379" i="6"/>
  <c r="DE379" i="6" s="1"/>
  <c r="CC383" i="6"/>
  <c r="CC387" i="6"/>
  <c r="DE387" i="6" s="1"/>
  <c r="CC4" i="6"/>
  <c r="DE4" i="6" s="1"/>
  <c r="CC40" i="6"/>
  <c r="DE40" i="6" s="1"/>
  <c r="CC53" i="6"/>
  <c r="CC66" i="6"/>
  <c r="DE66" i="6" s="1"/>
  <c r="CC72" i="6"/>
  <c r="DE72" i="6" s="1"/>
  <c r="CC85" i="6"/>
  <c r="DE85" i="6" s="1"/>
  <c r="CC98" i="6"/>
  <c r="CC104" i="6"/>
  <c r="DE104" i="6" s="1"/>
  <c r="CC119" i="6"/>
  <c r="DE119" i="6" s="1"/>
  <c r="CC127" i="6"/>
  <c r="DE127" i="6" s="1"/>
  <c r="CC135" i="6"/>
  <c r="CC143" i="6"/>
  <c r="DE143" i="6" s="1"/>
  <c r="CC151" i="6"/>
  <c r="DE151" i="6" s="1"/>
  <c r="CC159" i="6"/>
  <c r="DE159" i="6" s="1"/>
  <c r="CC167" i="6"/>
  <c r="CC175" i="6"/>
  <c r="DE175" i="6" s="1"/>
  <c r="CC183" i="6"/>
  <c r="DE183" i="6" s="1"/>
  <c r="CC189" i="6"/>
  <c r="DE189" i="6" s="1"/>
  <c r="CC191" i="6"/>
  <c r="CC193" i="6"/>
  <c r="DE193" i="6" s="1"/>
  <c r="CC195" i="6"/>
  <c r="DE195" i="6" s="1"/>
  <c r="CC197" i="6"/>
  <c r="DE197" i="6" s="1"/>
  <c r="CC199" i="6"/>
  <c r="CC201" i="6"/>
  <c r="DE201" i="6" s="1"/>
  <c r="CC203" i="6"/>
  <c r="DE203" i="6" s="1"/>
  <c r="CC205" i="6"/>
  <c r="DE205" i="6" s="1"/>
  <c r="CC207" i="6"/>
  <c r="CC209" i="6"/>
  <c r="DE209" i="6" s="1"/>
  <c r="CC211" i="6"/>
  <c r="DE211" i="6" s="1"/>
  <c r="CC213" i="6"/>
  <c r="DE213" i="6" s="1"/>
  <c r="CC215" i="6"/>
  <c r="CC217" i="6"/>
  <c r="DE217" i="6" s="1"/>
  <c r="CC219" i="6"/>
  <c r="DE219" i="6" s="1"/>
  <c r="CC221" i="6"/>
  <c r="DE221" i="6" s="1"/>
  <c r="CC223" i="6"/>
  <c r="CC225" i="6"/>
  <c r="DE225" i="6" s="1"/>
  <c r="CC227" i="6"/>
  <c r="DE227" i="6" s="1"/>
  <c r="CC229" i="6"/>
  <c r="DE229" i="6" s="1"/>
  <c r="CC231" i="6"/>
  <c r="CC233" i="6"/>
  <c r="DE233" i="6" s="1"/>
  <c r="CC235" i="6"/>
  <c r="DE235" i="6" s="1"/>
  <c r="CC237" i="6"/>
  <c r="DE237" i="6" s="1"/>
  <c r="CC239" i="6"/>
  <c r="CC241" i="6"/>
  <c r="DE241" i="6" s="1"/>
  <c r="CC243" i="6"/>
  <c r="DE243" i="6" s="1"/>
  <c r="CC245" i="6"/>
  <c r="DE245" i="6" s="1"/>
  <c r="CC247" i="6"/>
  <c r="CC249" i="6"/>
  <c r="DE249" i="6" s="1"/>
  <c r="CC251" i="6"/>
  <c r="DE251" i="6" s="1"/>
  <c r="CC253" i="6"/>
  <c r="DE253" i="6" s="1"/>
  <c r="CC255" i="6"/>
  <c r="CC257" i="6"/>
  <c r="DE257" i="6" s="1"/>
  <c r="CC259" i="6"/>
  <c r="DE259" i="6" s="1"/>
  <c r="CC261" i="6"/>
  <c r="DE261" i="6" s="1"/>
  <c r="CC263" i="6"/>
  <c r="CC265" i="6"/>
  <c r="DE265" i="6" s="1"/>
  <c r="CC267" i="6"/>
  <c r="DE267" i="6" s="1"/>
  <c r="CC272" i="6"/>
  <c r="DE272" i="6" s="1"/>
  <c r="CC276" i="6"/>
  <c r="CC280" i="6"/>
  <c r="DE280" i="6" s="1"/>
  <c r="CC284" i="6"/>
  <c r="DE284" i="6" s="1"/>
  <c r="CC288" i="6"/>
  <c r="DE288" i="6" s="1"/>
  <c r="CC292" i="6"/>
  <c r="CC296" i="6"/>
  <c r="DE296" i="6" s="1"/>
  <c r="CC300" i="6"/>
  <c r="DE300" i="6" s="1"/>
  <c r="CC304" i="6"/>
  <c r="DE304" i="6" s="1"/>
  <c r="CC308" i="6"/>
  <c r="CC312" i="6"/>
  <c r="DE312" i="6" s="1"/>
  <c r="CC316" i="6"/>
  <c r="DE316" i="6" s="1"/>
  <c r="CC320" i="6"/>
  <c r="DE320" i="6" s="1"/>
  <c r="CC324" i="6"/>
  <c r="CC328" i="6"/>
  <c r="DE328" i="6" s="1"/>
  <c r="CC332" i="6"/>
  <c r="DE332" i="6" s="1"/>
  <c r="CC336" i="6"/>
  <c r="DE336" i="6" s="1"/>
  <c r="CC340" i="6"/>
  <c r="CC344" i="6"/>
  <c r="DE344" i="6" s="1"/>
  <c r="CC348" i="6"/>
  <c r="DE348" i="6" s="1"/>
  <c r="CC352" i="6"/>
  <c r="DE352" i="6" s="1"/>
  <c r="CC356" i="6"/>
  <c r="CC360" i="6"/>
  <c r="DE360" i="6" s="1"/>
  <c r="CC364" i="6"/>
  <c r="DE364" i="6" s="1"/>
  <c r="CC368" i="6"/>
  <c r="DE368" i="6" s="1"/>
  <c r="CC372" i="6"/>
  <c r="CC376" i="6"/>
  <c r="DE376" i="6" s="1"/>
  <c r="CC380" i="6"/>
  <c r="DE380" i="6" s="1"/>
  <c r="CC384" i="6"/>
  <c r="DE384" i="6" s="1"/>
  <c r="CC34" i="6"/>
  <c r="CC38" i="6"/>
  <c r="DE38" i="6" s="1"/>
  <c r="CC44" i="6"/>
  <c r="DE44" i="6" s="1"/>
  <c r="CC57" i="6"/>
  <c r="DE57" i="6" s="1"/>
  <c r="CC70" i="6"/>
  <c r="CC76" i="6"/>
  <c r="DE76" i="6" s="1"/>
  <c r="CC89" i="6"/>
  <c r="DE89" i="6" s="1"/>
  <c r="CC102" i="6"/>
  <c r="DE102" i="6" s="1"/>
  <c r="CC108" i="6"/>
  <c r="CC122" i="6"/>
  <c r="DE122" i="6" s="1"/>
  <c r="CC130" i="6"/>
  <c r="DE130" i="6" s="1"/>
  <c r="CC138" i="6"/>
  <c r="DE138" i="6" s="1"/>
  <c r="CC146" i="6"/>
  <c r="CC154" i="6"/>
  <c r="DE154" i="6" s="1"/>
  <c r="CC162" i="6"/>
  <c r="DE162" i="6" s="1"/>
  <c r="CC170" i="6"/>
  <c r="DE170" i="6" s="1"/>
  <c r="CC178" i="6"/>
  <c r="CC186" i="6"/>
  <c r="DE186" i="6" s="1"/>
  <c r="CC269" i="6"/>
  <c r="DE269" i="6" s="1"/>
  <c r="CC273" i="6"/>
  <c r="DE273" i="6" s="1"/>
  <c r="CC277" i="6"/>
  <c r="CC281" i="6"/>
  <c r="DE281" i="6" s="1"/>
  <c r="CC285" i="6"/>
  <c r="DE285" i="6" s="1"/>
  <c r="CC289" i="6"/>
  <c r="DE289" i="6" s="1"/>
  <c r="CC293" i="6"/>
  <c r="CC297" i="6"/>
  <c r="DE297" i="6" s="1"/>
  <c r="CC301" i="6"/>
  <c r="DE301" i="6" s="1"/>
  <c r="CC305" i="6"/>
  <c r="DE305" i="6" s="1"/>
  <c r="CC309" i="6"/>
  <c r="CC313" i="6"/>
  <c r="DE313" i="6" s="1"/>
  <c r="CC317" i="6"/>
  <c r="DE317" i="6" s="1"/>
  <c r="CC321" i="6"/>
  <c r="DE321" i="6" s="1"/>
  <c r="CC325" i="6"/>
  <c r="CC329" i="6"/>
  <c r="DE329" i="6" s="1"/>
  <c r="CC333" i="6"/>
  <c r="DE333" i="6" s="1"/>
  <c r="CC337" i="6"/>
  <c r="DE337" i="6" s="1"/>
  <c r="CC341" i="6"/>
  <c r="CC345" i="6"/>
  <c r="DE345" i="6" s="1"/>
  <c r="CC349" i="6"/>
  <c r="DE349" i="6" s="1"/>
  <c r="CC353" i="6"/>
  <c r="DE353" i="6" s="1"/>
  <c r="CC357" i="6"/>
  <c r="CC361" i="6"/>
  <c r="DE361" i="6" s="1"/>
  <c r="CC365" i="6"/>
  <c r="DE365" i="6" s="1"/>
  <c r="CC369" i="6"/>
  <c r="DE369" i="6" s="1"/>
  <c r="CC373" i="6"/>
  <c r="CC377" i="6"/>
  <c r="DE377" i="6" s="1"/>
  <c r="CC381" i="6"/>
  <c r="DE381" i="6" s="1"/>
  <c r="CC385" i="6"/>
  <c r="DE385" i="6" s="1"/>
  <c r="CC37" i="6"/>
  <c r="CC50" i="6"/>
  <c r="DE50" i="6" s="1"/>
  <c r="CC56" i="6"/>
  <c r="DE56" i="6" s="1"/>
  <c r="CC69" i="6"/>
  <c r="DE69" i="6" s="1"/>
  <c r="CC82" i="6"/>
  <c r="CC88" i="6"/>
  <c r="DE88" i="6" s="1"/>
  <c r="CC101" i="6"/>
  <c r="DE101" i="6" s="1"/>
  <c r="CC114" i="6"/>
  <c r="DE114" i="6" s="1"/>
  <c r="CC115" i="6"/>
  <c r="CC131" i="6"/>
  <c r="DE131" i="6" s="1"/>
  <c r="CC163" i="6"/>
  <c r="DE163" i="6" s="1"/>
  <c r="CC196" i="6"/>
  <c r="DE196" i="6" s="1"/>
  <c r="CC204" i="6"/>
  <c r="CC212" i="6"/>
  <c r="DE212" i="6" s="1"/>
  <c r="CC220" i="6"/>
  <c r="DE220" i="6" s="1"/>
  <c r="CC228" i="6"/>
  <c r="DE228" i="6" s="1"/>
  <c r="CC236" i="6"/>
  <c r="CC244" i="6"/>
  <c r="DE244" i="6" s="1"/>
  <c r="CC252" i="6"/>
  <c r="DE252" i="6" s="1"/>
  <c r="CC260" i="6"/>
  <c r="DE260" i="6" s="1"/>
  <c r="CC268" i="6"/>
  <c r="CC270" i="6"/>
  <c r="DE270" i="6" s="1"/>
  <c r="CC286" i="6"/>
  <c r="DE286" i="6" s="1"/>
  <c r="CC302" i="6"/>
  <c r="DE302" i="6" s="1"/>
  <c r="CC318" i="6"/>
  <c r="CC334" i="6"/>
  <c r="DE334" i="6" s="1"/>
  <c r="CC350" i="6"/>
  <c r="DE350" i="6" s="1"/>
  <c r="CC366" i="6"/>
  <c r="DE366" i="6" s="1"/>
  <c r="CC382" i="6"/>
  <c r="CC139" i="6"/>
  <c r="DE139" i="6" s="1"/>
  <c r="CC171" i="6"/>
  <c r="DE171" i="6" s="1"/>
  <c r="CC194" i="6"/>
  <c r="DE194" i="6" s="1"/>
  <c r="CC202" i="6"/>
  <c r="CC210" i="6"/>
  <c r="DE210" i="6" s="1"/>
  <c r="CC218" i="6"/>
  <c r="DE218" i="6" s="1"/>
  <c r="CC226" i="6"/>
  <c r="DE226" i="6" s="1"/>
  <c r="CC234" i="6"/>
  <c r="CC242" i="6"/>
  <c r="DE242" i="6" s="1"/>
  <c r="CC250" i="6"/>
  <c r="DE250" i="6" s="1"/>
  <c r="CC258" i="6"/>
  <c r="DE258" i="6" s="1"/>
  <c r="CC266" i="6"/>
  <c r="CC274" i="6"/>
  <c r="DE274" i="6" s="1"/>
  <c r="CC290" i="6"/>
  <c r="DE290" i="6" s="1"/>
  <c r="CC306" i="6"/>
  <c r="DE306" i="6" s="1"/>
  <c r="CC322" i="6"/>
  <c r="CC338" i="6"/>
  <c r="DE338" i="6" s="1"/>
  <c r="CC354" i="6"/>
  <c r="DE354" i="6" s="1"/>
  <c r="CC370" i="6"/>
  <c r="DE370" i="6" s="1"/>
  <c r="CC386" i="6"/>
  <c r="CC147" i="6"/>
  <c r="DE147" i="6" s="1"/>
  <c r="CC179" i="6"/>
  <c r="DE179" i="6" s="1"/>
  <c r="CC192" i="6"/>
  <c r="DE192" i="6" s="1"/>
  <c r="CC200" i="6"/>
  <c r="CC208" i="6"/>
  <c r="DE208" i="6" s="1"/>
  <c r="CC216" i="6"/>
  <c r="DE216" i="6" s="1"/>
  <c r="CC224" i="6"/>
  <c r="DE224" i="6" s="1"/>
  <c r="CC232" i="6"/>
  <c r="CC240" i="6"/>
  <c r="DE240" i="6" s="1"/>
  <c r="CC248" i="6"/>
  <c r="DE248" i="6" s="1"/>
  <c r="CC256" i="6"/>
  <c r="DE256" i="6" s="1"/>
  <c r="CC264" i="6"/>
  <c r="CC278" i="6"/>
  <c r="DE278" i="6" s="1"/>
  <c r="CC294" i="6"/>
  <c r="DE294" i="6" s="1"/>
  <c r="CC310" i="6"/>
  <c r="DE310" i="6" s="1"/>
  <c r="CC326" i="6"/>
  <c r="CC342" i="6"/>
  <c r="DE342" i="6" s="1"/>
  <c r="CC358" i="6"/>
  <c r="DE358" i="6" s="1"/>
  <c r="CC374" i="6"/>
  <c r="DE374" i="6" s="1"/>
  <c r="CC123" i="6"/>
  <c r="CC155" i="6"/>
  <c r="DE155" i="6" s="1"/>
  <c r="CC187" i="6"/>
  <c r="DE187" i="6" s="1"/>
  <c r="CC190" i="6"/>
  <c r="DE190" i="6" s="1"/>
  <c r="CC198" i="6"/>
  <c r="CC206" i="6"/>
  <c r="DE206" i="6" s="1"/>
  <c r="CC214" i="6"/>
  <c r="DE214" i="6" s="1"/>
  <c r="CC222" i="6"/>
  <c r="DE222" i="6" s="1"/>
  <c r="CC230" i="6"/>
  <c r="CC238" i="6"/>
  <c r="DE238" i="6" s="1"/>
  <c r="CC246" i="6"/>
  <c r="DE246" i="6" s="1"/>
  <c r="CC254" i="6"/>
  <c r="DE254" i="6" s="1"/>
  <c r="CC262" i="6"/>
  <c r="CC282" i="6"/>
  <c r="DE282" i="6" s="1"/>
  <c r="CC298" i="6"/>
  <c r="DE298" i="6" s="1"/>
  <c r="CC314" i="6"/>
  <c r="DE314" i="6" s="1"/>
  <c r="CC330" i="6"/>
  <c r="CC346" i="6"/>
  <c r="DE346" i="6" s="1"/>
  <c r="CC362" i="6"/>
  <c r="DE362" i="6" s="1"/>
  <c r="CC378" i="6"/>
  <c r="DE378" i="6" s="1"/>
  <c r="CK5" i="6"/>
  <c r="CK6" i="6"/>
  <c r="DM6" i="6" s="1"/>
  <c r="CK7" i="6"/>
  <c r="DM7" i="6" s="1"/>
  <c r="CK8" i="6"/>
  <c r="DM8" i="6" s="1"/>
  <c r="CK9" i="6"/>
  <c r="CK10" i="6"/>
  <c r="DM10" i="6" s="1"/>
  <c r="CK11" i="6"/>
  <c r="DM11" i="6" s="1"/>
  <c r="CK12" i="6"/>
  <c r="DM12" i="6" s="1"/>
  <c r="CK13" i="6"/>
  <c r="CK14" i="6"/>
  <c r="DM14" i="6" s="1"/>
  <c r="CK15" i="6"/>
  <c r="DM15" i="6" s="1"/>
  <c r="CK16" i="6"/>
  <c r="DM16" i="6" s="1"/>
  <c r="CK17" i="6"/>
  <c r="CK18" i="6"/>
  <c r="DM18" i="6" s="1"/>
  <c r="CK19" i="6"/>
  <c r="DM19" i="6" s="1"/>
  <c r="CK20" i="6"/>
  <c r="DM20" i="6" s="1"/>
  <c r="CK21" i="6"/>
  <c r="CK22" i="6"/>
  <c r="DM22" i="6" s="1"/>
  <c r="CK23" i="6"/>
  <c r="DM23" i="6" s="1"/>
  <c r="CK24" i="6"/>
  <c r="DM24" i="6" s="1"/>
  <c r="CK25" i="6"/>
  <c r="CK26" i="6"/>
  <c r="DM26" i="6" s="1"/>
  <c r="CK27" i="6"/>
  <c r="DM27" i="6" s="1"/>
  <c r="CK31" i="6"/>
  <c r="DM31" i="6" s="1"/>
  <c r="CK29" i="6"/>
  <c r="CK33" i="6"/>
  <c r="DM33" i="6" s="1"/>
  <c r="CK37" i="6"/>
  <c r="DM37" i="6" s="1"/>
  <c r="CK41" i="6"/>
  <c r="DM41" i="6" s="1"/>
  <c r="CK45" i="6"/>
  <c r="CK49" i="6"/>
  <c r="DM49" i="6" s="1"/>
  <c r="CK53" i="6"/>
  <c r="DM53" i="6" s="1"/>
  <c r="CK57" i="6"/>
  <c r="DM57" i="6" s="1"/>
  <c r="CK61" i="6"/>
  <c r="CK65" i="6"/>
  <c r="DM65" i="6" s="1"/>
  <c r="CK69" i="6"/>
  <c r="DM69" i="6" s="1"/>
  <c r="CK73" i="6"/>
  <c r="DM73" i="6" s="1"/>
  <c r="CK77" i="6"/>
  <c r="CK81" i="6"/>
  <c r="DM81" i="6" s="1"/>
  <c r="CK85" i="6"/>
  <c r="DM85" i="6" s="1"/>
  <c r="CK89" i="6"/>
  <c r="DM89" i="6" s="1"/>
  <c r="CK93" i="6"/>
  <c r="CK97" i="6"/>
  <c r="DM97" i="6" s="1"/>
  <c r="CK101" i="6"/>
  <c r="DM101" i="6" s="1"/>
  <c r="CK105" i="6"/>
  <c r="DM105" i="6" s="1"/>
  <c r="CK109" i="6"/>
  <c r="CK113" i="6"/>
  <c r="DM113" i="6" s="1"/>
  <c r="CK32" i="6"/>
  <c r="DM32" i="6" s="1"/>
  <c r="CK40" i="6"/>
  <c r="DM40" i="6" s="1"/>
  <c r="CK43" i="6"/>
  <c r="CK46" i="6"/>
  <c r="DM46" i="6" s="1"/>
  <c r="CK56" i="6"/>
  <c r="DM56" i="6" s="1"/>
  <c r="CK59" i="6"/>
  <c r="DM59" i="6" s="1"/>
  <c r="CK62" i="6"/>
  <c r="CK72" i="6"/>
  <c r="CK75" i="6"/>
  <c r="DM75" i="6" s="1"/>
  <c r="CK78" i="6"/>
  <c r="DM78" i="6" s="1"/>
  <c r="CK88" i="6"/>
  <c r="CK91" i="6"/>
  <c r="DM91" i="6" s="1"/>
  <c r="CK94" i="6"/>
  <c r="DM94" i="6" s="1"/>
  <c r="CK104" i="6"/>
  <c r="DM104" i="6" s="1"/>
  <c r="CK107" i="6"/>
  <c r="CK110" i="6"/>
  <c r="CK114" i="6"/>
  <c r="DM114" i="6" s="1"/>
  <c r="CK118" i="6"/>
  <c r="DM118" i="6" s="1"/>
  <c r="CK122" i="6"/>
  <c r="CK126" i="6"/>
  <c r="DM126" i="6" s="1"/>
  <c r="CK130" i="6"/>
  <c r="DM130" i="6" s="1"/>
  <c r="CK134" i="6"/>
  <c r="DM134" i="6" s="1"/>
  <c r="CK138" i="6"/>
  <c r="CK142" i="6"/>
  <c r="DM142" i="6" s="1"/>
  <c r="CK146" i="6"/>
  <c r="DM146" i="6" s="1"/>
  <c r="CK150" i="6"/>
  <c r="DM150" i="6" s="1"/>
  <c r="CK154" i="6"/>
  <c r="CK158" i="6"/>
  <c r="DM158" i="6" s="1"/>
  <c r="CK162" i="6"/>
  <c r="DM162" i="6" s="1"/>
  <c r="CK166" i="6"/>
  <c r="DM166" i="6" s="1"/>
  <c r="CK170" i="6"/>
  <c r="CK174" i="6"/>
  <c r="DM174" i="6" s="1"/>
  <c r="CK178" i="6"/>
  <c r="DM178" i="6" s="1"/>
  <c r="CK182" i="6"/>
  <c r="DM182" i="6" s="1"/>
  <c r="CK186" i="6"/>
  <c r="CK34" i="6"/>
  <c r="DM34" i="6" s="1"/>
  <c r="CK36" i="6"/>
  <c r="DM36" i="6" s="1"/>
  <c r="CK39" i="6"/>
  <c r="DM39" i="6" s="1"/>
  <c r="CK42" i="6"/>
  <c r="CK52" i="6"/>
  <c r="DM52" i="6" s="1"/>
  <c r="CK55" i="6"/>
  <c r="DM55" i="6" s="1"/>
  <c r="CK58" i="6"/>
  <c r="DM58" i="6" s="1"/>
  <c r="CK68" i="6"/>
  <c r="CK71" i="6"/>
  <c r="DM71" i="6" s="1"/>
  <c r="CK74" i="6"/>
  <c r="DM74" i="6" s="1"/>
  <c r="CK84" i="6"/>
  <c r="DM84" i="6" s="1"/>
  <c r="CK87" i="6"/>
  <c r="CK90" i="6"/>
  <c r="DM90" i="6" s="1"/>
  <c r="CK100" i="6"/>
  <c r="DM100" i="6" s="1"/>
  <c r="CK103" i="6"/>
  <c r="DM103" i="6" s="1"/>
  <c r="CK106" i="6"/>
  <c r="CK115" i="6"/>
  <c r="DM115" i="6" s="1"/>
  <c r="CK119" i="6"/>
  <c r="DM119" i="6" s="1"/>
  <c r="CK123" i="6"/>
  <c r="DM123" i="6" s="1"/>
  <c r="CK127" i="6"/>
  <c r="CK131" i="6"/>
  <c r="DM131" i="6" s="1"/>
  <c r="CK135" i="6"/>
  <c r="DM135" i="6" s="1"/>
  <c r="CK139" i="6"/>
  <c r="DM139" i="6" s="1"/>
  <c r="CK143" i="6"/>
  <c r="CK147" i="6"/>
  <c r="DM147" i="6" s="1"/>
  <c r="CK151" i="6"/>
  <c r="DM151" i="6" s="1"/>
  <c r="CK155" i="6"/>
  <c r="DM155" i="6" s="1"/>
  <c r="CK159" i="6"/>
  <c r="CK163" i="6"/>
  <c r="CK167" i="6"/>
  <c r="DM167" i="6" s="1"/>
  <c r="CK171" i="6"/>
  <c r="DM171" i="6" s="1"/>
  <c r="CK175" i="6"/>
  <c r="CK179" i="6"/>
  <c r="DM179" i="6" s="1"/>
  <c r="CK183" i="6"/>
  <c r="DM183" i="6" s="1"/>
  <c r="CK187" i="6"/>
  <c r="DM187" i="6" s="1"/>
  <c r="CK38" i="6"/>
  <c r="CK51" i="6"/>
  <c r="DM51" i="6" s="1"/>
  <c r="CK64" i="6"/>
  <c r="DM64" i="6" s="1"/>
  <c r="CK70" i="6"/>
  <c r="DM70" i="6" s="1"/>
  <c r="CK83" i="6"/>
  <c r="CK96" i="6"/>
  <c r="DM96" i="6" s="1"/>
  <c r="CK102" i="6"/>
  <c r="DM102" i="6" s="1"/>
  <c r="CK120" i="6"/>
  <c r="DM120" i="6" s="1"/>
  <c r="CK128" i="6"/>
  <c r="CK136" i="6"/>
  <c r="CK144" i="6"/>
  <c r="DM144" i="6" s="1"/>
  <c r="CK152" i="6"/>
  <c r="DM152" i="6" s="1"/>
  <c r="CK160" i="6"/>
  <c r="CK168" i="6"/>
  <c r="DM168" i="6" s="1"/>
  <c r="CK176" i="6"/>
  <c r="DM176" i="6" s="1"/>
  <c r="CK184" i="6"/>
  <c r="DM184" i="6" s="1"/>
  <c r="CK269" i="6"/>
  <c r="CK273" i="6"/>
  <c r="DM273" i="6" s="1"/>
  <c r="CK277" i="6"/>
  <c r="DM277" i="6" s="1"/>
  <c r="CK281" i="6"/>
  <c r="DM281" i="6" s="1"/>
  <c r="CK285" i="6"/>
  <c r="CK289" i="6"/>
  <c r="DM289" i="6" s="1"/>
  <c r="CK293" i="6"/>
  <c r="DM293" i="6" s="1"/>
  <c r="CK297" i="6"/>
  <c r="DM297" i="6" s="1"/>
  <c r="CK301" i="6"/>
  <c r="CK305" i="6"/>
  <c r="DM305" i="6" s="1"/>
  <c r="CK309" i="6"/>
  <c r="DM309" i="6" s="1"/>
  <c r="CK313" i="6"/>
  <c r="DM313" i="6" s="1"/>
  <c r="CK317" i="6"/>
  <c r="CK321" i="6"/>
  <c r="DM321" i="6" s="1"/>
  <c r="CK325" i="6"/>
  <c r="DM325" i="6" s="1"/>
  <c r="CK329" i="6"/>
  <c r="DM329" i="6" s="1"/>
  <c r="CK333" i="6"/>
  <c r="CK337" i="6"/>
  <c r="DM337" i="6" s="1"/>
  <c r="CK341" i="6"/>
  <c r="DM341" i="6" s="1"/>
  <c r="CK345" i="6"/>
  <c r="DM345" i="6" s="1"/>
  <c r="CK349" i="6"/>
  <c r="CK353" i="6"/>
  <c r="CK357" i="6"/>
  <c r="DM357" i="6" s="1"/>
  <c r="CK361" i="6"/>
  <c r="DM361" i="6" s="1"/>
  <c r="CK365" i="6"/>
  <c r="CK369" i="6"/>
  <c r="DM369" i="6" s="1"/>
  <c r="CK373" i="6"/>
  <c r="DM373" i="6" s="1"/>
  <c r="CK377" i="6"/>
  <c r="DM377" i="6" s="1"/>
  <c r="CK381" i="6"/>
  <c r="CK385" i="6"/>
  <c r="DM385" i="6" s="1"/>
  <c r="CK44" i="6"/>
  <c r="DM44" i="6" s="1"/>
  <c r="CK50" i="6"/>
  <c r="DM50" i="6" s="1"/>
  <c r="CK63" i="6"/>
  <c r="CK76" i="6"/>
  <c r="DM76" i="6" s="1"/>
  <c r="CK82" i="6"/>
  <c r="DM82" i="6" s="1"/>
  <c r="CK95" i="6"/>
  <c r="DM95" i="6" s="1"/>
  <c r="CK108" i="6"/>
  <c r="CK121" i="6"/>
  <c r="DM121" i="6" s="1"/>
  <c r="CK129" i="6"/>
  <c r="DM129" i="6" s="1"/>
  <c r="CK137" i="6"/>
  <c r="DM137" i="6" s="1"/>
  <c r="CK145" i="6"/>
  <c r="CK153" i="6"/>
  <c r="DM153" i="6" s="1"/>
  <c r="CK161" i="6"/>
  <c r="DM161" i="6" s="1"/>
  <c r="CK169" i="6"/>
  <c r="DM169" i="6" s="1"/>
  <c r="CK177" i="6"/>
  <c r="CK185" i="6"/>
  <c r="DM185" i="6" s="1"/>
  <c r="CK189" i="6"/>
  <c r="DM189" i="6" s="1"/>
  <c r="CK191" i="6"/>
  <c r="DM191" i="6" s="1"/>
  <c r="CK193" i="6"/>
  <c r="CK195" i="6"/>
  <c r="DM195" i="6" s="1"/>
  <c r="CK197" i="6"/>
  <c r="DM197" i="6" s="1"/>
  <c r="CK199" i="6"/>
  <c r="DM199" i="6" s="1"/>
  <c r="CK201" i="6"/>
  <c r="CK203" i="6"/>
  <c r="DM203" i="6" s="1"/>
  <c r="CK205" i="6"/>
  <c r="DM205" i="6" s="1"/>
  <c r="CK207" i="6"/>
  <c r="DM207" i="6" s="1"/>
  <c r="CK209" i="6"/>
  <c r="CK211" i="6"/>
  <c r="DM211" i="6" s="1"/>
  <c r="CK213" i="6"/>
  <c r="DM213" i="6" s="1"/>
  <c r="CK215" i="6"/>
  <c r="DM215" i="6" s="1"/>
  <c r="CK217" i="6"/>
  <c r="CK219" i="6"/>
  <c r="DM219" i="6" s="1"/>
  <c r="CK221" i="6"/>
  <c r="DM221" i="6" s="1"/>
  <c r="CK223" i="6"/>
  <c r="DM223" i="6" s="1"/>
  <c r="CK225" i="6"/>
  <c r="CK227" i="6"/>
  <c r="DM227" i="6" s="1"/>
  <c r="CK229" i="6"/>
  <c r="DM229" i="6" s="1"/>
  <c r="CK231" i="6"/>
  <c r="DM231" i="6" s="1"/>
  <c r="CK233" i="6"/>
  <c r="CK235" i="6"/>
  <c r="DM235" i="6" s="1"/>
  <c r="CK237" i="6"/>
  <c r="DM237" i="6" s="1"/>
  <c r="CK239" i="6"/>
  <c r="DM239" i="6" s="1"/>
  <c r="CK241" i="6"/>
  <c r="CK243" i="6"/>
  <c r="CK245" i="6"/>
  <c r="DM245" i="6" s="1"/>
  <c r="CK247" i="6"/>
  <c r="DM247" i="6" s="1"/>
  <c r="CK249" i="6"/>
  <c r="CK251" i="6"/>
  <c r="DM251" i="6" s="1"/>
  <c r="CK253" i="6"/>
  <c r="DM253" i="6" s="1"/>
  <c r="CK255" i="6"/>
  <c r="DM255" i="6" s="1"/>
  <c r="CK257" i="6"/>
  <c r="CK259" i="6"/>
  <c r="DM259" i="6" s="1"/>
  <c r="CK261" i="6"/>
  <c r="DM261" i="6" s="1"/>
  <c r="CK263" i="6"/>
  <c r="DM263" i="6" s="1"/>
  <c r="CK265" i="6"/>
  <c r="CK267" i="6"/>
  <c r="DM267" i="6" s="1"/>
  <c r="CK270" i="6"/>
  <c r="DM270" i="6" s="1"/>
  <c r="CK274" i="6"/>
  <c r="DM274" i="6" s="1"/>
  <c r="CK278" i="6"/>
  <c r="CK282" i="6"/>
  <c r="DM282" i="6" s="1"/>
  <c r="CK286" i="6"/>
  <c r="DM286" i="6" s="1"/>
  <c r="CK290" i="6"/>
  <c r="DM290" i="6" s="1"/>
  <c r="CK294" i="6"/>
  <c r="CK298" i="6"/>
  <c r="DM298" i="6" s="1"/>
  <c r="CK302" i="6"/>
  <c r="DM302" i="6" s="1"/>
  <c r="CK306" i="6"/>
  <c r="DM306" i="6" s="1"/>
  <c r="CK310" i="6"/>
  <c r="CK314" i="6"/>
  <c r="DM314" i="6" s="1"/>
  <c r="CK318" i="6"/>
  <c r="DM318" i="6" s="1"/>
  <c r="CK322" i="6"/>
  <c r="DM322" i="6" s="1"/>
  <c r="CK326" i="6"/>
  <c r="CK330" i="6"/>
  <c r="DM330" i="6" s="1"/>
  <c r="CK334" i="6"/>
  <c r="DM334" i="6" s="1"/>
  <c r="CK338" i="6"/>
  <c r="DM338" i="6" s="1"/>
  <c r="CK342" i="6"/>
  <c r="CK346" i="6"/>
  <c r="DM346" i="6" s="1"/>
  <c r="CK350" i="6"/>
  <c r="DM350" i="6" s="1"/>
  <c r="CK354" i="6"/>
  <c r="DM354" i="6" s="1"/>
  <c r="CK358" i="6"/>
  <c r="CK362" i="6"/>
  <c r="DM362" i="6" s="1"/>
  <c r="CK366" i="6"/>
  <c r="DM366" i="6" s="1"/>
  <c r="CK370" i="6"/>
  <c r="DM370" i="6" s="1"/>
  <c r="CK374" i="6"/>
  <c r="CK378" i="6"/>
  <c r="DM378" i="6" s="1"/>
  <c r="CK382" i="6"/>
  <c r="DM382" i="6" s="1"/>
  <c r="CK386" i="6"/>
  <c r="DM386" i="6" s="1"/>
  <c r="CK28" i="6"/>
  <c r="CK35" i="6"/>
  <c r="DM35" i="6" s="1"/>
  <c r="CK48" i="6"/>
  <c r="DM48" i="6" s="1"/>
  <c r="CK54" i="6"/>
  <c r="DM54" i="6" s="1"/>
  <c r="CK67" i="6"/>
  <c r="CK80" i="6"/>
  <c r="DM80" i="6" s="1"/>
  <c r="CK86" i="6"/>
  <c r="DM86" i="6" s="1"/>
  <c r="CK99" i="6"/>
  <c r="DM99" i="6" s="1"/>
  <c r="CK112" i="6"/>
  <c r="CK116" i="6"/>
  <c r="DM116" i="6" s="1"/>
  <c r="CK124" i="6"/>
  <c r="DM124" i="6" s="1"/>
  <c r="CK132" i="6"/>
  <c r="DM132" i="6" s="1"/>
  <c r="CK140" i="6"/>
  <c r="CK148" i="6"/>
  <c r="DM148" i="6" s="1"/>
  <c r="CK156" i="6"/>
  <c r="DM156" i="6" s="1"/>
  <c r="CK164" i="6"/>
  <c r="DM164" i="6" s="1"/>
  <c r="CK172" i="6"/>
  <c r="CK180" i="6"/>
  <c r="DM180" i="6" s="1"/>
  <c r="CK271" i="6"/>
  <c r="DM271" i="6" s="1"/>
  <c r="CK275" i="6"/>
  <c r="DM275" i="6" s="1"/>
  <c r="CK279" i="6"/>
  <c r="CK283" i="6"/>
  <c r="DM283" i="6" s="1"/>
  <c r="CK287" i="6"/>
  <c r="DM287" i="6" s="1"/>
  <c r="CK291" i="6"/>
  <c r="DM291" i="6" s="1"/>
  <c r="CK295" i="6"/>
  <c r="CK299" i="6"/>
  <c r="DM299" i="6" s="1"/>
  <c r="CK303" i="6"/>
  <c r="DM303" i="6" s="1"/>
  <c r="CK307" i="6"/>
  <c r="DM307" i="6" s="1"/>
  <c r="CK311" i="6"/>
  <c r="CK315" i="6"/>
  <c r="DM315" i="6" s="1"/>
  <c r="CK319" i="6"/>
  <c r="DM319" i="6" s="1"/>
  <c r="CK323" i="6"/>
  <c r="DM323" i="6" s="1"/>
  <c r="CK327" i="6"/>
  <c r="CK331" i="6"/>
  <c r="DM331" i="6" s="1"/>
  <c r="CK335" i="6"/>
  <c r="DM335" i="6" s="1"/>
  <c r="CK339" i="6"/>
  <c r="DM339" i="6" s="1"/>
  <c r="CK343" i="6"/>
  <c r="CK347" i="6"/>
  <c r="DM347" i="6" s="1"/>
  <c r="CK351" i="6"/>
  <c r="DM351" i="6" s="1"/>
  <c r="CK355" i="6"/>
  <c r="DM355" i="6" s="1"/>
  <c r="CK359" i="6"/>
  <c r="CK363" i="6"/>
  <c r="DM363" i="6" s="1"/>
  <c r="CK367" i="6"/>
  <c r="DM367" i="6" s="1"/>
  <c r="CK371" i="6"/>
  <c r="DM371" i="6" s="1"/>
  <c r="CK375" i="6"/>
  <c r="CK379" i="6"/>
  <c r="DM379" i="6" s="1"/>
  <c r="CK383" i="6"/>
  <c r="DM383" i="6" s="1"/>
  <c r="CK387" i="6"/>
  <c r="DM387" i="6" s="1"/>
  <c r="CK4" i="6"/>
  <c r="CK30" i="6"/>
  <c r="DM30" i="6" s="1"/>
  <c r="CK47" i="6"/>
  <c r="DM47" i="6" s="1"/>
  <c r="CK60" i="6"/>
  <c r="DM60" i="6" s="1"/>
  <c r="CK66" i="6"/>
  <c r="CK79" i="6"/>
  <c r="DM79" i="6" s="1"/>
  <c r="CK92" i="6"/>
  <c r="DM92" i="6" s="1"/>
  <c r="CK98" i="6"/>
  <c r="DM98" i="6" s="1"/>
  <c r="CK111" i="6"/>
  <c r="CK117" i="6"/>
  <c r="DM117" i="6" s="1"/>
  <c r="CK141" i="6"/>
  <c r="DM141" i="6" s="1"/>
  <c r="CK173" i="6"/>
  <c r="DM173" i="6" s="1"/>
  <c r="CK190" i="6"/>
  <c r="CK198" i="6"/>
  <c r="DM198" i="6" s="1"/>
  <c r="CK206" i="6"/>
  <c r="DM206" i="6" s="1"/>
  <c r="CK214" i="6"/>
  <c r="DM214" i="6" s="1"/>
  <c r="CK222" i="6"/>
  <c r="CK230" i="6"/>
  <c r="DM230" i="6" s="1"/>
  <c r="CK238" i="6"/>
  <c r="DM238" i="6" s="1"/>
  <c r="CK246" i="6"/>
  <c r="DM246" i="6" s="1"/>
  <c r="CK254" i="6"/>
  <c r="CK262" i="6"/>
  <c r="DM262" i="6" s="1"/>
  <c r="CK280" i="6"/>
  <c r="DM280" i="6" s="1"/>
  <c r="CK296" i="6"/>
  <c r="DM296" i="6" s="1"/>
  <c r="CK312" i="6"/>
  <c r="CK328" i="6"/>
  <c r="DM328" i="6" s="1"/>
  <c r="CK344" i="6"/>
  <c r="DM344" i="6" s="1"/>
  <c r="CK360" i="6"/>
  <c r="DM360" i="6" s="1"/>
  <c r="CK376" i="6"/>
  <c r="CK149" i="6"/>
  <c r="DM149" i="6" s="1"/>
  <c r="CK181" i="6"/>
  <c r="DM181" i="6" s="1"/>
  <c r="CK188" i="6"/>
  <c r="DM188" i="6" s="1"/>
  <c r="CK196" i="6"/>
  <c r="CK204" i="6"/>
  <c r="DM204" i="6" s="1"/>
  <c r="CK212" i="6"/>
  <c r="DM212" i="6" s="1"/>
  <c r="CK220" i="6"/>
  <c r="DM220" i="6" s="1"/>
  <c r="CK228" i="6"/>
  <c r="CK236" i="6"/>
  <c r="DM236" i="6" s="1"/>
  <c r="CK244" i="6"/>
  <c r="DM244" i="6" s="1"/>
  <c r="CK252" i="6"/>
  <c r="DM252" i="6" s="1"/>
  <c r="CK260" i="6"/>
  <c r="CK268" i="6"/>
  <c r="DM268" i="6" s="1"/>
  <c r="CK284" i="6"/>
  <c r="DM284" i="6" s="1"/>
  <c r="CK300" i="6"/>
  <c r="DM300" i="6" s="1"/>
  <c r="CK316" i="6"/>
  <c r="CK332" i="6"/>
  <c r="DM332" i="6" s="1"/>
  <c r="CK348" i="6"/>
  <c r="DM348" i="6" s="1"/>
  <c r="CK364" i="6"/>
  <c r="DM364" i="6" s="1"/>
  <c r="CK380" i="6"/>
  <c r="CK125" i="6"/>
  <c r="DM125" i="6" s="1"/>
  <c r="CK157" i="6"/>
  <c r="DM157" i="6" s="1"/>
  <c r="CK194" i="6"/>
  <c r="DM194" i="6" s="1"/>
  <c r="CK202" i="6"/>
  <c r="CK210" i="6"/>
  <c r="DM210" i="6" s="1"/>
  <c r="CK218" i="6"/>
  <c r="DM218" i="6" s="1"/>
  <c r="CK226" i="6"/>
  <c r="DM226" i="6" s="1"/>
  <c r="CK234" i="6"/>
  <c r="CK242" i="6"/>
  <c r="DM242" i="6" s="1"/>
  <c r="CK250" i="6"/>
  <c r="DM250" i="6" s="1"/>
  <c r="CK258" i="6"/>
  <c r="DM258" i="6" s="1"/>
  <c r="CK266" i="6"/>
  <c r="CK272" i="6"/>
  <c r="DM272" i="6" s="1"/>
  <c r="CK288" i="6"/>
  <c r="DM288" i="6" s="1"/>
  <c r="CK304" i="6"/>
  <c r="DM304" i="6" s="1"/>
  <c r="CK320" i="6"/>
  <c r="CK336" i="6"/>
  <c r="CK352" i="6"/>
  <c r="DM352" i="6" s="1"/>
  <c r="CK368" i="6"/>
  <c r="DM368" i="6" s="1"/>
  <c r="CK384" i="6"/>
  <c r="CK133" i="6"/>
  <c r="DM133" i="6" s="1"/>
  <c r="CK165" i="6"/>
  <c r="DM165" i="6" s="1"/>
  <c r="CK192" i="6"/>
  <c r="DM192" i="6" s="1"/>
  <c r="CK200" i="6"/>
  <c r="CK208" i="6"/>
  <c r="DM208" i="6" s="1"/>
  <c r="CK216" i="6"/>
  <c r="DM216" i="6" s="1"/>
  <c r="CK224" i="6"/>
  <c r="DM224" i="6" s="1"/>
  <c r="CK232" i="6"/>
  <c r="CK240" i="6"/>
  <c r="DM240" i="6" s="1"/>
  <c r="CK248" i="6"/>
  <c r="DM248" i="6" s="1"/>
  <c r="CK256" i="6"/>
  <c r="DM256" i="6" s="1"/>
  <c r="CK264" i="6"/>
  <c r="CK276" i="6"/>
  <c r="DM276" i="6" s="1"/>
  <c r="CK292" i="6"/>
  <c r="DM292" i="6" s="1"/>
  <c r="CK308" i="6"/>
  <c r="DM308" i="6" s="1"/>
  <c r="CK324" i="6"/>
  <c r="CK340" i="6"/>
  <c r="DM340" i="6" s="1"/>
  <c r="CK356" i="6"/>
  <c r="DM356" i="6" s="1"/>
  <c r="CK372" i="6"/>
  <c r="DM372" i="6" s="1"/>
  <c r="CE6" i="6"/>
  <c r="CE10" i="6"/>
  <c r="DG10" i="6" s="1"/>
  <c r="CE14" i="6"/>
  <c r="DG14" i="6" s="1"/>
  <c r="CE18" i="6"/>
  <c r="DG18" i="6" s="1"/>
  <c r="CE22" i="6"/>
  <c r="CE26" i="6"/>
  <c r="DG26" i="6" s="1"/>
  <c r="CE13" i="6"/>
  <c r="DG13" i="6" s="1"/>
  <c r="CE16" i="6"/>
  <c r="DG16" i="6" s="1"/>
  <c r="CE19" i="6"/>
  <c r="CE32" i="6"/>
  <c r="DG32" i="6" s="1"/>
  <c r="CE5" i="6"/>
  <c r="DG5" i="6" s="1"/>
  <c r="CE8" i="6"/>
  <c r="DG8" i="6" s="1"/>
  <c r="CE11" i="6"/>
  <c r="CE21" i="6"/>
  <c r="DG21" i="6" s="1"/>
  <c r="CE24" i="6"/>
  <c r="DG24" i="6" s="1"/>
  <c r="CE27" i="6"/>
  <c r="DG27" i="6" s="1"/>
  <c r="CE30" i="6"/>
  <c r="CE34" i="6"/>
  <c r="DG34" i="6" s="1"/>
  <c r="CE38" i="6"/>
  <c r="DG38" i="6" s="1"/>
  <c r="CE42" i="6"/>
  <c r="DG42" i="6" s="1"/>
  <c r="CE46" i="6"/>
  <c r="CE50" i="6"/>
  <c r="DG50" i="6" s="1"/>
  <c r="CE54" i="6"/>
  <c r="DG54" i="6" s="1"/>
  <c r="CE58" i="6"/>
  <c r="DG58" i="6" s="1"/>
  <c r="CE62" i="6"/>
  <c r="CE66" i="6"/>
  <c r="DG66" i="6" s="1"/>
  <c r="CE70" i="6"/>
  <c r="DG70" i="6" s="1"/>
  <c r="CE74" i="6"/>
  <c r="DG74" i="6" s="1"/>
  <c r="CE78" i="6"/>
  <c r="CE82" i="6"/>
  <c r="DG82" i="6" s="1"/>
  <c r="CE86" i="6"/>
  <c r="DG86" i="6" s="1"/>
  <c r="CE90" i="6"/>
  <c r="DG90" i="6" s="1"/>
  <c r="CE94" i="6"/>
  <c r="CE98" i="6"/>
  <c r="DG98" i="6" s="1"/>
  <c r="CE102" i="6"/>
  <c r="DG102" i="6" s="1"/>
  <c r="CE106" i="6"/>
  <c r="DG106" i="6" s="1"/>
  <c r="CE110" i="6"/>
  <c r="CE114" i="6"/>
  <c r="DG114" i="6" s="1"/>
  <c r="CE115" i="6"/>
  <c r="DG115" i="6" s="1"/>
  <c r="CE116" i="6"/>
  <c r="DG116" i="6" s="1"/>
  <c r="CE117" i="6"/>
  <c r="CE118" i="6"/>
  <c r="DG118" i="6" s="1"/>
  <c r="CE119" i="6"/>
  <c r="DG119" i="6" s="1"/>
  <c r="CE120" i="6"/>
  <c r="DG120" i="6" s="1"/>
  <c r="CE121" i="6"/>
  <c r="CE122" i="6"/>
  <c r="DG122" i="6" s="1"/>
  <c r="CE123" i="6"/>
  <c r="DG123" i="6" s="1"/>
  <c r="CE124" i="6"/>
  <c r="DG124" i="6" s="1"/>
  <c r="CE125" i="6"/>
  <c r="CE126" i="6"/>
  <c r="DG126" i="6" s="1"/>
  <c r="CE127" i="6"/>
  <c r="DG127" i="6" s="1"/>
  <c r="CE128" i="6"/>
  <c r="DG128" i="6" s="1"/>
  <c r="CE129" i="6"/>
  <c r="CE130" i="6"/>
  <c r="DG130" i="6" s="1"/>
  <c r="CE131" i="6"/>
  <c r="DG131" i="6" s="1"/>
  <c r="CE132" i="6"/>
  <c r="DG132" i="6" s="1"/>
  <c r="CE133" i="6"/>
  <c r="CE134" i="6"/>
  <c r="DG134" i="6" s="1"/>
  <c r="CE135" i="6"/>
  <c r="DG135" i="6" s="1"/>
  <c r="CE136" i="6"/>
  <c r="DG136" i="6" s="1"/>
  <c r="CE137" i="6"/>
  <c r="CE138" i="6"/>
  <c r="CE139" i="6"/>
  <c r="DG139" i="6" s="1"/>
  <c r="CE140" i="6"/>
  <c r="DG140" i="6" s="1"/>
  <c r="CE141" i="6"/>
  <c r="CE142" i="6"/>
  <c r="DG142" i="6" s="1"/>
  <c r="CE143" i="6"/>
  <c r="DG143" i="6" s="1"/>
  <c r="CE144" i="6"/>
  <c r="DG144" i="6" s="1"/>
  <c r="CE145" i="6"/>
  <c r="CE146" i="6"/>
  <c r="DG146" i="6" s="1"/>
  <c r="CE147" i="6"/>
  <c r="DG147" i="6" s="1"/>
  <c r="CE148" i="6"/>
  <c r="DG148" i="6" s="1"/>
  <c r="CE149" i="6"/>
  <c r="CE150" i="6"/>
  <c r="DG150" i="6" s="1"/>
  <c r="CE151" i="6"/>
  <c r="DG151" i="6" s="1"/>
  <c r="CE152" i="6"/>
  <c r="DG152" i="6" s="1"/>
  <c r="CE153" i="6"/>
  <c r="CE154" i="6"/>
  <c r="DG154" i="6" s="1"/>
  <c r="CE155" i="6"/>
  <c r="DG155" i="6" s="1"/>
  <c r="CE156" i="6"/>
  <c r="DG156" i="6" s="1"/>
  <c r="CE157" i="6"/>
  <c r="CE158" i="6"/>
  <c r="DG158" i="6" s="1"/>
  <c r="CE159" i="6"/>
  <c r="DG159" i="6" s="1"/>
  <c r="CE160" i="6"/>
  <c r="DG160" i="6" s="1"/>
  <c r="CE161" i="6"/>
  <c r="CE162" i="6"/>
  <c r="CE163" i="6"/>
  <c r="DG163" i="6" s="1"/>
  <c r="CE164" i="6"/>
  <c r="DG164" i="6" s="1"/>
  <c r="CE165" i="6"/>
  <c r="CE166" i="6"/>
  <c r="DG166" i="6" s="1"/>
  <c r="CE167" i="6"/>
  <c r="DG167" i="6" s="1"/>
  <c r="CE168" i="6"/>
  <c r="DG168" i="6" s="1"/>
  <c r="CE169" i="6"/>
  <c r="CE170" i="6"/>
  <c r="DG170" i="6" s="1"/>
  <c r="CE171" i="6"/>
  <c r="DG171" i="6" s="1"/>
  <c r="CE172" i="6"/>
  <c r="DG172" i="6" s="1"/>
  <c r="CE173" i="6"/>
  <c r="CE174" i="6"/>
  <c r="DG174" i="6" s="1"/>
  <c r="CE175" i="6"/>
  <c r="DG175" i="6" s="1"/>
  <c r="CE176" i="6"/>
  <c r="DG176" i="6" s="1"/>
  <c r="CE177" i="6"/>
  <c r="CE178" i="6"/>
  <c r="CE179" i="6"/>
  <c r="DG179" i="6" s="1"/>
  <c r="CE180" i="6"/>
  <c r="DG180" i="6" s="1"/>
  <c r="CE181" i="6"/>
  <c r="CE182" i="6"/>
  <c r="DG182" i="6" s="1"/>
  <c r="CE183" i="6"/>
  <c r="DG183" i="6" s="1"/>
  <c r="CE184" i="6"/>
  <c r="DG184" i="6" s="1"/>
  <c r="CE185" i="6"/>
  <c r="CE186" i="6"/>
  <c r="DG186" i="6" s="1"/>
  <c r="CE187" i="6"/>
  <c r="DG187" i="6" s="1"/>
  <c r="CE188" i="6"/>
  <c r="DG188" i="6" s="1"/>
  <c r="CE9" i="6"/>
  <c r="CE15" i="6"/>
  <c r="DG15" i="6" s="1"/>
  <c r="CE28" i="6"/>
  <c r="DG28" i="6" s="1"/>
  <c r="CE29" i="6"/>
  <c r="DG29" i="6" s="1"/>
  <c r="CE37" i="6"/>
  <c r="CE40" i="6"/>
  <c r="DG40" i="6" s="1"/>
  <c r="CE43" i="6"/>
  <c r="DG43" i="6" s="1"/>
  <c r="CE53" i="6"/>
  <c r="DG53" i="6" s="1"/>
  <c r="CE56" i="6"/>
  <c r="CE59" i="6"/>
  <c r="DG59" i="6" s="1"/>
  <c r="CE69" i="6"/>
  <c r="DG69" i="6" s="1"/>
  <c r="CE72" i="6"/>
  <c r="DG72" i="6" s="1"/>
  <c r="CE75" i="6"/>
  <c r="CE85" i="6"/>
  <c r="DG85" i="6" s="1"/>
  <c r="CE88" i="6"/>
  <c r="DG88" i="6" s="1"/>
  <c r="CE91" i="6"/>
  <c r="DG91" i="6" s="1"/>
  <c r="CE101" i="6"/>
  <c r="CE104" i="6"/>
  <c r="DG104" i="6" s="1"/>
  <c r="CE107" i="6"/>
  <c r="DG107" i="6" s="1"/>
  <c r="CE7" i="6"/>
  <c r="DG7" i="6" s="1"/>
  <c r="CE20" i="6"/>
  <c r="CE31" i="6"/>
  <c r="DG31" i="6" s="1"/>
  <c r="CE36" i="6"/>
  <c r="DG36" i="6" s="1"/>
  <c r="CE39" i="6"/>
  <c r="DG39" i="6" s="1"/>
  <c r="CE49" i="6"/>
  <c r="CE52" i="6"/>
  <c r="CE55" i="6"/>
  <c r="DG55" i="6" s="1"/>
  <c r="CE65" i="6"/>
  <c r="DG65" i="6" s="1"/>
  <c r="CE68" i="6"/>
  <c r="CE71" i="6"/>
  <c r="CE81" i="6"/>
  <c r="DG81" i="6" s="1"/>
  <c r="CE84" i="6"/>
  <c r="DG84" i="6" s="1"/>
  <c r="CE87" i="6"/>
  <c r="CE97" i="6"/>
  <c r="DG97" i="6" s="1"/>
  <c r="CE100" i="6"/>
  <c r="DG100" i="6" s="1"/>
  <c r="CE103" i="6"/>
  <c r="DG103" i="6" s="1"/>
  <c r="CE113" i="6"/>
  <c r="CE189" i="6"/>
  <c r="DG189" i="6" s="1"/>
  <c r="CE190" i="6"/>
  <c r="DG190" i="6" s="1"/>
  <c r="CE191" i="6"/>
  <c r="DG191" i="6" s="1"/>
  <c r="CE192" i="6"/>
  <c r="CE193" i="6"/>
  <c r="DG193" i="6" s="1"/>
  <c r="CE194" i="6"/>
  <c r="DG194" i="6" s="1"/>
  <c r="CE195" i="6"/>
  <c r="DG195" i="6" s="1"/>
  <c r="CE196" i="6"/>
  <c r="CE197" i="6"/>
  <c r="DG197" i="6" s="1"/>
  <c r="CE198" i="6"/>
  <c r="DG198" i="6" s="1"/>
  <c r="CE199" i="6"/>
  <c r="DG199" i="6" s="1"/>
  <c r="CE200" i="6"/>
  <c r="CE201" i="6"/>
  <c r="DG201" i="6" s="1"/>
  <c r="CE202" i="6"/>
  <c r="DG202" i="6" s="1"/>
  <c r="CE203" i="6"/>
  <c r="DG203" i="6" s="1"/>
  <c r="CE204" i="6"/>
  <c r="CE205" i="6"/>
  <c r="DG205" i="6" s="1"/>
  <c r="CE206" i="6"/>
  <c r="DG206" i="6" s="1"/>
  <c r="CE207" i="6"/>
  <c r="DG207" i="6" s="1"/>
  <c r="CE208" i="6"/>
  <c r="CE209" i="6"/>
  <c r="DG209" i="6" s="1"/>
  <c r="CE210" i="6"/>
  <c r="DG210" i="6" s="1"/>
  <c r="CE211" i="6"/>
  <c r="DG211" i="6" s="1"/>
  <c r="CE212" i="6"/>
  <c r="CE213" i="6"/>
  <c r="DG213" i="6" s="1"/>
  <c r="CE214" i="6"/>
  <c r="DG214" i="6" s="1"/>
  <c r="CE215" i="6"/>
  <c r="DG215" i="6" s="1"/>
  <c r="CE216" i="6"/>
  <c r="CE217" i="6"/>
  <c r="DG217" i="6" s="1"/>
  <c r="CE218" i="6"/>
  <c r="DG218" i="6" s="1"/>
  <c r="CE219" i="6"/>
  <c r="DG219" i="6" s="1"/>
  <c r="CE220" i="6"/>
  <c r="CE221" i="6"/>
  <c r="DG221" i="6" s="1"/>
  <c r="CE222" i="6"/>
  <c r="DG222" i="6" s="1"/>
  <c r="CE223" i="6"/>
  <c r="DG223" i="6" s="1"/>
  <c r="CE224" i="6"/>
  <c r="CE225" i="6"/>
  <c r="DG225" i="6" s="1"/>
  <c r="CE226" i="6"/>
  <c r="DG226" i="6" s="1"/>
  <c r="CE227" i="6"/>
  <c r="DG227" i="6" s="1"/>
  <c r="CE228" i="6"/>
  <c r="CE229" i="6"/>
  <c r="DG229" i="6" s="1"/>
  <c r="CE230" i="6"/>
  <c r="DG230" i="6" s="1"/>
  <c r="CE231" i="6"/>
  <c r="DG231" i="6" s="1"/>
  <c r="CE232" i="6"/>
  <c r="CE233" i="6"/>
  <c r="DG233" i="6" s="1"/>
  <c r="CE234" i="6"/>
  <c r="DG234" i="6" s="1"/>
  <c r="CE235" i="6"/>
  <c r="DG235" i="6" s="1"/>
  <c r="CE236" i="6"/>
  <c r="CE237" i="6"/>
  <c r="DG237" i="6" s="1"/>
  <c r="CE238" i="6"/>
  <c r="DG238" i="6" s="1"/>
  <c r="CE239" i="6"/>
  <c r="DG239" i="6" s="1"/>
  <c r="CE240" i="6"/>
  <c r="CE241" i="6"/>
  <c r="DG241" i="6" s="1"/>
  <c r="CE242" i="6"/>
  <c r="DG242" i="6" s="1"/>
  <c r="CE243" i="6"/>
  <c r="DG243" i="6" s="1"/>
  <c r="CE244" i="6"/>
  <c r="CE245" i="6"/>
  <c r="DG245" i="6" s="1"/>
  <c r="CE246" i="6"/>
  <c r="DG246" i="6" s="1"/>
  <c r="CE247" i="6"/>
  <c r="DG247" i="6" s="1"/>
  <c r="CE248" i="6"/>
  <c r="CE249" i="6"/>
  <c r="DG249" i="6" s="1"/>
  <c r="CE250" i="6"/>
  <c r="DG250" i="6" s="1"/>
  <c r="CE251" i="6"/>
  <c r="DG251" i="6" s="1"/>
  <c r="CE252" i="6"/>
  <c r="CE253" i="6"/>
  <c r="DG253" i="6" s="1"/>
  <c r="CE254" i="6"/>
  <c r="DG254" i="6" s="1"/>
  <c r="CE255" i="6"/>
  <c r="DG255" i="6" s="1"/>
  <c r="CE256" i="6"/>
  <c r="CE257" i="6"/>
  <c r="DG257" i="6" s="1"/>
  <c r="CE258" i="6"/>
  <c r="DG258" i="6" s="1"/>
  <c r="CE259" i="6"/>
  <c r="DG259" i="6" s="1"/>
  <c r="CE260" i="6"/>
  <c r="CE261" i="6"/>
  <c r="DG261" i="6" s="1"/>
  <c r="CE262" i="6"/>
  <c r="DG262" i="6" s="1"/>
  <c r="CE263" i="6"/>
  <c r="DG263" i="6" s="1"/>
  <c r="CE264" i="6"/>
  <c r="CE265" i="6"/>
  <c r="DG265" i="6" s="1"/>
  <c r="CE266" i="6"/>
  <c r="DG266" i="6" s="1"/>
  <c r="CE267" i="6"/>
  <c r="DG267" i="6" s="1"/>
  <c r="CE268" i="6"/>
  <c r="CE269" i="6"/>
  <c r="DG269" i="6" s="1"/>
  <c r="CE270" i="6"/>
  <c r="DG270" i="6" s="1"/>
  <c r="CE271" i="6"/>
  <c r="DG271" i="6" s="1"/>
  <c r="CE272" i="6"/>
  <c r="CE273" i="6"/>
  <c r="DG273" i="6" s="1"/>
  <c r="CE274" i="6"/>
  <c r="DG274" i="6" s="1"/>
  <c r="CE275" i="6"/>
  <c r="DG275" i="6" s="1"/>
  <c r="CE276" i="6"/>
  <c r="CE277" i="6"/>
  <c r="DG277" i="6" s="1"/>
  <c r="CE278" i="6"/>
  <c r="DG278" i="6" s="1"/>
  <c r="CE279" i="6"/>
  <c r="DG279" i="6" s="1"/>
  <c r="CE280" i="6"/>
  <c r="CE281" i="6"/>
  <c r="DG281" i="6" s="1"/>
  <c r="CE282" i="6"/>
  <c r="DG282" i="6" s="1"/>
  <c r="CE283" i="6"/>
  <c r="DG283" i="6" s="1"/>
  <c r="CE284" i="6"/>
  <c r="CE285" i="6"/>
  <c r="DG285" i="6" s="1"/>
  <c r="CE286" i="6"/>
  <c r="DG286" i="6" s="1"/>
  <c r="CE287" i="6"/>
  <c r="DG287" i="6" s="1"/>
  <c r="CE288" i="6"/>
  <c r="CE289" i="6"/>
  <c r="DG289" i="6" s="1"/>
  <c r="CE290" i="6"/>
  <c r="DG290" i="6" s="1"/>
  <c r="CE291" i="6"/>
  <c r="DG291" i="6" s="1"/>
  <c r="CE292" i="6"/>
  <c r="CE293" i="6"/>
  <c r="DG293" i="6" s="1"/>
  <c r="CE294" i="6"/>
  <c r="DG294" i="6" s="1"/>
  <c r="CE295" i="6"/>
  <c r="DG295" i="6" s="1"/>
  <c r="CE296" i="6"/>
  <c r="CE297" i="6"/>
  <c r="DG297" i="6" s="1"/>
  <c r="CE298" i="6"/>
  <c r="DG298" i="6" s="1"/>
  <c r="CE299" i="6"/>
  <c r="DG299" i="6" s="1"/>
  <c r="CE300" i="6"/>
  <c r="CE301" i="6"/>
  <c r="DG301" i="6" s="1"/>
  <c r="CE302" i="6"/>
  <c r="DG302" i="6" s="1"/>
  <c r="CE303" i="6"/>
  <c r="DG303" i="6" s="1"/>
  <c r="CE304" i="6"/>
  <c r="CE305" i="6"/>
  <c r="DG305" i="6" s="1"/>
  <c r="CE306" i="6"/>
  <c r="DG306" i="6" s="1"/>
  <c r="CE307" i="6"/>
  <c r="DG307" i="6" s="1"/>
  <c r="CE308" i="6"/>
  <c r="CE309" i="6"/>
  <c r="DG309" i="6" s="1"/>
  <c r="CE310" i="6"/>
  <c r="DG310" i="6" s="1"/>
  <c r="CE311" i="6"/>
  <c r="DG311" i="6" s="1"/>
  <c r="CE312" i="6"/>
  <c r="CE313" i="6"/>
  <c r="DG313" i="6" s="1"/>
  <c r="CE314" i="6"/>
  <c r="DG314" i="6" s="1"/>
  <c r="CE315" i="6"/>
  <c r="DG315" i="6" s="1"/>
  <c r="CE316" i="6"/>
  <c r="CE317" i="6"/>
  <c r="DG317" i="6" s="1"/>
  <c r="CE318" i="6"/>
  <c r="DG318" i="6" s="1"/>
  <c r="CE319" i="6"/>
  <c r="DG319" i="6" s="1"/>
  <c r="CE320" i="6"/>
  <c r="CE321" i="6"/>
  <c r="DG321" i="6" s="1"/>
  <c r="CE322" i="6"/>
  <c r="DG322" i="6" s="1"/>
  <c r="CE323" i="6"/>
  <c r="DG323" i="6" s="1"/>
  <c r="CE324" i="6"/>
  <c r="CE325" i="6"/>
  <c r="DG325" i="6" s="1"/>
  <c r="CE326" i="6"/>
  <c r="DG326" i="6" s="1"/>
  <c r="CE327" i="6"/>
  <c r="DG327" i="6" s="1"/>
  <c r="CE328" i="6"/>
  <c r="CE329" i="6"/>
  <c r="DG329" i="6" s="1"/>
  <c r="CE330" i="6"/>
  <c r="DG330" i="6" s="1"/>
  <c r="CE331" i="6"/>
  <c r="DG331" i="6" s="1"/>
  <c r="CE332" i="6"/>
  <c r="CE333" i="6"/>
  <c r="DG333" i="6" s="1"/>
  <c r="CE334" i="6"/>
  <c r="DG334" i="6" s="1"/>
  <c r="CE335" i="6"/>
  <c r="DG335" i="6" s="1"/>
  <c r="CE336" i="6"/>
  <c r="CE337" i="6"/>
  <c r="DG337" i="6" s="1"/>
  <c r="CE338" i="6"/>
  <c r="DG338" i="6" s="1"/>
  <c r="CE339" i="6"/>
  <c r="DG339" i="6" s="1"/>
  <c r="CE340" i="6"/>
  <c r="CE341" i="6"/>
  <c r="DG341" i="6" s="1"/>
  <c r="CE342" i="6"/>
  <c r="DG342" i="6" s="1"/>
  <c r="CE343" i="6"/>
  <c r="DG343" i="6" s="1"/>
  <c r="CE344" i="6"/>
  <c r="CE345" i="6"/>
  <c r="DG345" i="6" s="1"/>
  <c r="CE346" i="6"/>
  <c r="DG346" i="6" s="1"/>
  <c r="CE347" i="6"/>
  <c r="DG347" i="6" s="1"/>
  <c r="CE348" i="6"/>
  <c r="CE349" i="6"/>
  <c r="DG349" i="6" s="1"/>
  <c r="CE350" i="6"/>
  <c r="DG350" i="6" s="1"/>
  <c r="CE351" i="6"/>
  <c r="DG351" i="6" s="1"/>
  <c r="CE352" i="6"/>
  <c r="CE353" i="6"/>
  <c r="DG353" i="6" s="1"/>
  <c r="CE354" i="6"/>
  <c r="DG354" i="6" s="1"/>
  <c r="CE355" i="6"/>
  <c r="DG355" i="6" s="1"/>
  <c r="CE356" i="6"/>
  <c r="CE357" i="6"/>
  <c r="DG357" i="6" s="1"/>
  <c r="CE358" i="6"/>
  <c r="DG358" i="6" s="1"/>
  <c r="CE359" i="6"/>
  <c r="DG359" i="6" s="1"/>
  <c r="CE360" i="6"/>
  <c r="CE361" i="6"/>
  <c r="DG361" i="6" s="1"/>
  <c r="CE362" i="6"/>
  <c r="DG362" i="6" s="1"/>
  <c r="CE363" i="6"/>
  <c r="DG363" i="6" s="1"/>
  <c r="CE364" i="6"/>
  <c r="CE365" i="6"/>
  <c r="DG365" i="6" s="1"/>
  <c r="CE366" i="6"/>
  <c r="DG366" i="6" s="1"/>
  <c r="CE367" i="6"/>
  <c r="DG367" i="6" s="1"/>
  <c r="CE368" i="6"/>
  <c r="CE369" i="6"/>
  <c r="DG369" i="6" s="1"/>
  <c r="CE370" i="6"/>
  <c r="DG370" i="6" s="1"/>
  <c r="CE371" i="6"/>
  <c r="DG371" i="6" s="1"/>
  <c r="CE372" i="6"/>
  <c r="CE373" i="6"/>
  <c r="DG373" i="6" s="1"/>
  <c r="CE374" i="6"/>
  <c r="DG374" i="6" s="1"/>
  <c r="CE375" i="6"/>
  <c r="DG375" i="6" s="1"/>
  <c r="CE376" i="6"/>
  <c r="CE377" i="6"/>
  <c r="DG377" i="6" s="1"/>
  <c r="CE378" i="6"/>
  <c r="DG378" i="6" s="1"/>
  <c r="CE379" i="6"/>
  <c r="DG379" i="6" s="1"/>
  <c r="CE380" i="6"/>
  <c r="CE381" i="6"/>
  <c r="DG381" i="6" s="1"/>
  <c r="CE382" i="6"/>
  <c r="DG382" i="6" s="1"/>
  <c r="CE383" i="6"/>
  <c r="DG383" i="6" s="1"/>
  <c r="CE384" i="6"/>
  <c r="CE385" i="6"/>
  <c r="CE386" i="6"/>
  <c r="DG386" i="6" s="1"/>
  <c r="CE387" i="6"/>
  <c r="DG387" i="6" s="1"/>
  <c r="CE25" i="6"/>
  <c r="CE33" i="6"/>
  <c r="DG33" i="6" s="1"/>
  <c r="CE48" i="6"/>
  <c r="DG48" i="6" s="1"/>
  <c r="CE61" i="6"/>
  <c r="DG61" i="6" s="1"/>
  <c r="CE67" i="6"/>
  <c r="CE80" i="6"/>
  <c r="DG80" i="6" s="1"/>
  <c r="CE93" i="6"/>
  <c r="DG93" i="6" s="1"/>
  <c r="CE99" i="6"/>
  <c r="DG99" i="6" s="1"/>
  <c r="CE112" i="6"/>
  <c r="CE23" i="6"/>
  <c r="DG23" i="6" s="1"/>
  <c r="CE35" i="6"/>
  <c r="DG35" i="6" s="1"/>
  <c r="CE41" i="6"/>
  <c r="DG41" i="6" s="1"/>
  <c r="CE47" i="6"/>
  <c r="CE60" i="6"/>
  <c r="DG60" i="6" s="1"/>
  <c r="CE73" i="6"/>
  <c r="DG73" i="6" s="1"/>
  <c r="CE79" i="6"/>
  <c r="DG79" i="6" s="1"/>
  <c r="CE92" i="6"/>
  <c r="CE105" i="6"/>
  <c r="DG105" i="6" s="1"/>
  <c r="CE111" i="6"/>
  <c r="DG111" i="6" s="1"/>
  <c r="CE12" i="6"/>
  <c r="DG12" i="6" s="1"/>
  <c r="CE45" i="6"/>
  <c r="CE51" i="6"/>
  <c r="DG51" i="6" s="1"/>
  <c r="CE64" i="6"/>
  <c r="DG64" i="6" s="1"/>
  <c r="CE77" i="6"/>
  <c r="DG77" i="6" s="1"/>
  <c r="CE83" i="6"/>
  <c r="CE96" i="6"/>
  <c r="DG96" i="6" s="1"/>
  <c r="CE109" i="6"/>
  <c r="DG109" i="6" s="1"/>
  <c r="CE4" i="6"/>
  <c r="DG4" i="6" s="1"/>
  <c r="CE17" i="6"/>
  <c r="CE44" i="6"/>
  <c r="DG44" i="6" s="1"/>
  <c r="CE57" i="6"/>
  <c r="DG57" i="6" s="1"/>
  <c r="CE63" i="6"/>
  <c r="DG63" i="6" s="1"/>
  <c r="CE76" i="6"/>
  <c r="CE89" i="6"/>
  <c r="DG89" i="6" s="1"/>
  <c r="CE95" i="6"/>
  <c r="DG95" i="6" s="1"/>
  <c r="CE108" i="6"/>
  <c r="DG108" i="6" s="1"/>
  <c r="CT5" i="6"/>
  <c r="CT9" i="6"/>
  <c r="DV9" i="6" s="1"/>
  <c r="CT13" i="6"/>
  <c r="DV13" i="6" s="1"/>
  <c r="CT17" i="6"/>
  <c r="DV17" i="6" s="1"/>
  <c r="CT21" i="6"/>
  <c r="CT25" i="6"/>
  <c r="DV25" i="6" s="1"/>
  <c r="CT29" i="6"/>
  <c r="DV29" i="6" s="1"/>
  <c r="CT6" i="6"/>
  <c r="DV6" i="6" s="1"/>
  <c r="CT16" i="6"/>
  <c r="CT19" i="6"/>
  <c r="DV19" i="6" s="1"/>
  <c r="CT22" i="6"/>
  <c r="DV22" i="6" s="1"/>
  <c r="CT32" i="6"/>
  <c r="DV32" i="6" s="1"/>
  <c r="CT34" i="6"/>
  <c r="CT38" i="6"/>
  <c r="DV38" i="6" s="1"/>
  <c r="CT42" i="6"/>
  <c r="DV42" i="6" s="1"/>
  <c r="CT46" i="6"/>
  <c r="DV46" i="6" s="1"/>
  <c r="CT10" i="6"/>
  <c r="CT14" i="6"/>
  <c r="DV14" i="6" s="1"/>
  <c r="CT18" i="6"/>
  <c r="DV18" i="6" s="1"/>
  <c r="CT37" i="6"/>
  <c r="DV37" i="6" s="1"/>
  <c r="CT40" i="6"/>
  <c r="CT43" i="6"/>
  <c r="DV43" i="6" s="1"/>
  <c r="CT53" i="6"/>
  <c r="DV53" i="6" s="1"/>
  <c r="CT57" i="6"/>
  <c r="DV57" i="6" s="1"/>
  <c r="CT7" i="6"/>
  <c r="CT11" i="6"/>
  <c r="DV11" i="6" s="1"/>
  <c r="CT15" i="6"/>
  <c r="DV15" i="6" s="1"/>
  <c r="CT26" i="6"/>
  <c r="DV26" i="6" s="1"/>
  <c r="CT30" i="6"/>
  <c r="CT33" i="6"/>
  <c r="DV33" i="6" s="1"/>
  <c r="CT36" i="6"/>
  <c r="DV36" i="6" s="1"/>
  <c r="CT39" i="6"/>
  <c r="DV39" i="6" s="1"/>
  <c r="CT49" i="6"/>
  <c r="CT50" i="6"/>
  <c r="DV50" i="6" s="1"/>
  <c r="CT54" i="6"/>
  <c r="DV54" i="6" s="1"/>
  <c r="CT58" i="6"/>
  <c r="DV58" i="6" s="1"/>
  <c r="CT62" i="6"/>
  <c r="CT66" i="6"/>
  <c r="DV66" i="6" s="1"/>
  <c r="CT8" i="6"/>
  <c r="DV8" i="6" s="1"/>
  <c r="CT27" i="6"/>
  <c r="DV27" i="6" s="1"/>
  <c r="CT45" i="6"/>
  <c r="CT55" i="6"/>
  <c r="DV55" i="6" s="1"/>
  <c r="CT24" i="6"/>
  <c r="DV24" i="6" s="1"/>
  <c r="CT44" i="6"/>
  <c r="DV44" i="6" s="1"/>
  <c r="CT56" i="6"/>
  <c r="CT61" i="6"/>
  <c r="DV61" i="6" s="1"/>
  <c r="CT64" i="6"/>
  <c r="DV64" i="6" s="1"/>
  <c r="CT67" i="6"/>
  <c r="DV67" i="6" s="1"/>
  <c r="CT69" i="6"/>
  <c r="CT73" i="6"/>
  <c r="DV73" i="6" s="1"/>
  <c r="CT77" i="6"/>
  <c r="DV77" i="6" s="1"/>
  <c r="CT81" i="6"/>
  <c r="DV81" i="6" s="1"/>
  <c r="CT85" i="6"/>
  <c r="CT89" i="6"/>
  <c r="DV89" i="6" s="1"/>
  <c r="CT93" i="6"/>
  <c r="DV93" i="6" s="1"/>
  <c r="CT97" i="6"/>
  <c r="DV97" i="6" s="1"/>
  <c r="CT101" i="6"/>
  <c r="CT105" i="6"/>
  <c r="DV105" i="6" s="1"/>
  <c r="CT109" i="6"/>
  <c r="DV109" i="6" s="1"/>
  <c r="CT113" i="6"/>
  <c r="DV113" i="6" s="1"/>
  <c r="CT117" i="6"/>
  <c r="CT12" i="6"/>
  <c r="DV12" i="6" s="1"/>
  <c r="CT31" i="6"/>
  <c r="DV31" i="6" s="1"/>
  <c r="CT48" i="6"/>
  <c r="DV48" i="6" s="1"/>
  <c r="CT60" i="6"/>
  <c r="CT65" i="6"/>
  <c r="DV65" i="6" s="1"/>
  <c r="CT70" i="6"/>
  <c r="DV70" i="6" s="1"/>
  <c r="CT80" i="6"/>
  <c r="DV80" i="6" s="1"/>
  <c r="CT83" i="6"/>
  <c r="CT86" i="6"/>
  <c r="DV86" i="6" s="1"/>
  <c r="CT96" i="6"/>
  <c r="DV96" i="6" s="1"/>
  <c r="CT99" i="6"/>
  <c r="DV99" i="6" s="1"/>
  <c r="CT102" i="6"/>
  <c r="CT112" i="6"/>
  <c r="DV112" i="6" s="1"/>
  <c r="CT115" i="6"/>
  <c r="DV115" i="6" s="1"/>
  <c r="CT118" i="6"/>
  <c r="DV118" i="6" s="1"/>
  <c r="CT120" i="6"/>
  <c r="CT124" i="6"/>
  <c r="DV124" i="6" s="1"/>
  <c r="CT128" i="6"/>
  <c r="DV128" i="6" s="1"/>
  <c r="CT132" i="6"/>
  <c r="DV132" i="6" s="1"/>
  <c r="CT136" i="6"/>
  <c r="CT140" i="6"/>
  <c r="DV140" i="6" s="1"/>
  <c r="CT28" i="6"/>
  <c r="DV28" i="6" s="1"/>
  <c r="CT41" i="6"/>
  <c r="DV41" i="6" s="1"/>
  <c r="CT52" i="6"/>
  <c r="CT59" i="6"/>
  <c r="DV59" i="6" s="1"/>
  <c r="CT63" i="6"/>
  <c r="DV63" i="6" s="1"/>
  <c r="CT76" i="6"/>
  <c r="DV76" i="6" s="1"/>
  <c r="CT79" i="6"/>
  <c r="CT82" i="6"/>
  <c r="DV82" i="6" s="1"/>
  <c r="CT92" i="6"/>
  <c r="DV92" i="6" s="1"/>
  <c r="CT95" i="6"/>
  <c r="DV95" i="6" s="1"/>
  <c r="CT98" i="6"/>
  <c r="CT108" i="6"/>
  <c r="DV108" i="6" s="1"/>
  <c r="CT111" i="6"/>
  <c r="DV111" i="6" s="1"/>
  <c r="CT114" i="6"/>
  <c r="DV114" i="6" s="1"/>
  <c r="CT121" i="6"/>
  <c r="CT125" i="6"/>
  <c r="DV125" i="6" s="1"/>
  <c r="CT129" i="6"/>
  <c r="DV129" i="6" s="1"/>
  <c r="CT133" i="6"/>
  <c r="DV133" i="6" s="1"/>
  <c r="CT137" i="6"/>
  <c r="CT141" i="6"/>
  <c r="DV141" i="6" s="1"/>
  <c r="CT145" i="6"/>
  <c r="DV145" i="6" s="1"/>
  <c r="CT149" i="6"/>
  <c r="DV149" i="6" s="1"/>
  <c r="CT153" i="6"/>
  <c r="CT157" i="6"/>
  <c r="DV157" i="6" s="1"/>
  <c r="CT161" i="6"/>
  <c r="DV161" i="6" s="1"/>
  <c r="CT165" i="6"/>
  <c r="DV165" i="6" s="1"/>
  <c r="CT169" i="6"/>
  <c r="CT173" i="6"/>
  <c r="DV173" i="6" s="1"/>
  <c r="CT23" i="6"/>
  <c r="DV23" i="6" s="1"/>
  <c r="CT35" i="6"/>
  <c r="DV35" i="6" s="1"/>
  <c r="CT75" i="6"/>
  <c r="CT88" i="6"/>
  <c r="DV88" i="6" s="1"/>
  <c r="CT94" i="6"/>
  <c r="DV94" i="6" s="1"/>
  <c r="CT107" i="6"/>
  <c r="DV107" i="6" s="1"/>
  <c r="CT126" i="6"/>
  <c r="CT134" i="6"/>
  <c r="DV134" i="6" s="1"/>
  <c r="CT142" i="6"/>
  <c r="DV142" i="6" s="1"/>
  <c r="CT152" i="6"/>
  <c r="DV152" i="6" s="1"/>
  <c r="CT155" i="6"/>
  <c r="CT158" i="6"/>
  <c r="DV158" i="6" s="1"/>
  <c r="CT168" i="6"/>
  <c r="DV168" i="6" s="1"/>
  <c r="CT171" i="6"/>
  <c r="DV171" i="6" s="1"/>
  <c r="CT174" i="6"/>
  <c r="CT176" i="6"/>
  <c r="DV176" i="6" s="1"/>
  <c r="CT180" i="6"/>
  <c r="DV180" i="6" s="1"/>
  <c r="CT184" i="6"/>
  <c r="DV184" i="6" s="1"/>
  <c r="CT188" i="6"/>
  <c r="CT51" i="6"/>
  <c r="DV51" i="6" s="1"/>
  <c r="CT78" i="6"/>
  <c r="DV78" i="6" s="1"/>
  <c r="CT84" i="6"/>
  <c r="DV84" i="6" s="1"/>
  <c r="CT100" i="6"/>
  <c r="CT103" i="6"/>
  <c r="DV103" i="6" s="1"/>
  <c r="CT47" i="6"/>
  <c r="DV47" i="6" s="1"/>
  <c r="CT74" i="6"/>
  <c r="DV74" i="6" s="1"/>
  <c r="CT104" i="6"/>
  <c r="CT122" i="6"/>
  <c r="DV122" i="6" s="1"/>
  <c r="CT123" i="6"/>
  <c r="DV123" i="6" s="1"/>
  <c r="CT135" i="6"/>
  <c r="DV135" i="6" s="1"/>
  <c r="CT146" i="6"/>
  <c r="CT150" i="6"/>
  <c r="DV150" i="6" s="1"/>
  <c r="CT154" i="6"/>
  <c r="DV154" i="6" s="1"/>
  <c r="CT172" i="6"/>
  <c r="DV172" i="6" s="1"/>
  <c r="CT177" i="6"/>
  <c r="CT187" i="6"/>
  <c r="DV187" i="6" s="1"/>
  <c r="CT190" i="6"/>
  <c r="DV190" i="6" s="1"/>
  <c r="CT194" i="6"/>
  <c r="DV194" i="6" s="1"/>
  <c r="CT198" i="6"/>
  <c r="CT202" i="6"/>
  <c r="DV202" i="6" s="1"/>
  <c r="CT206" i="6"/>
  <c r="DV206" i="6" s="1"/>
  <c r="CT210" i="6"/>
  <c r="DV210" i="6" s="1"/>
  <c r="CT214" i="6"/>
  <c r="CT218" i="6"/>
  <c r="DV218" i="6" s="1"/>
  <c r="CT221" i="6"/>
  <c r="DV221" i="6" s="1"/>
  <c r="CT222" i="6"/>
  <c r="DV222" i="6" s="1"/>
  <c r="CT223" i="6"/>
  <c r="CT224" i="6"/>
  <c r="DV224" i="6" s="1"/>
  <c r="CT225" i="6"/>
  <c r="DV225" i="6" s="1"/>
  <c r="CT226" i="6"/>
  <c r="DV226" i="6" s="1"/>
  <c r="CT227" i="6"/>
  <c r="CT228" i="6"/>
  <c r="DV228" i="6" s="1"/>
  <c r="CT229" i="6"/>
  <c r="DV229" i="6" s="1"/>
  <c r="CT230" i="6"/>
  <c r="DV230" i="6" s="1"/>
  <c r="CT231" i="6"/>
  <c r="CT232" i="6"/>
  <c r="DV232" i="6" s="1"/>
  <c r="CT233" i="6"/>
  <c r="DV233" i="6" s="1"/>
  <c r="CT234" i="6"/>
  <c r="DV234" i="6" s="1"/>
  <c r="CT235" i="6"/>
  <c r="CT236" i="6"/>
  <c r="DV236" i="6" s="1"/>
  <c r="CT237" i="6"/>
  <c r="DV237" i="6" s="1"/>
  <c r="CT238" i="6"/>
  <c r="DV238" i="6" s="1"/>
  <c r="CT239" i="6"/>
  <c r="CT240" i="6"/>
  <c r="DV240" i="6" s="1"/>
  <c r="CT241" i="6"/>
  <c r="DV241" i="6" s="1"/>
  <c r="CT242" i="6"/>
  <c r="DV242" i="6" s="1"/>
  <c r="CT243" i="6"/>
  <c r="CT244" i="6"/>
  <c r="DV244" i="6" s="1"/>
  <c r="CT245" i="6"/>
  <c r="DV245" i="6" s="1"/>
  <c r="CT246" i="6"/>
  <c r="DV246" i="6" s="1"/>
  <c r="CT247" i="6"/>
  <c r="CT248" i="6"/>
  <c r="DV248" i="6" s="1"/>
  <c r="CT249" i="6"/>
  <c r="DV249" i="6" s="1"/>
  <c r="CT250" i="6"/>
  <c r="DV250" i="6" s="1"/>
  <c r="CT251" i="6"/>
  <c r="CT252" i="6"/>
  <c r="DV252" i="6" s="1"/>
  <c r="CT253" i="6"/>
  <c r="DV253" i="6" s="1"/>
  <c r="CT254" i="6"/>
  <c r="DV254" i="6" s="1"/>
  <c r="CT255" i="6"/>
  <c r="CT256" i="6"/>
  <c r="DV256" i="6" s="1"/>
  <c r="CT257" i="6"/>
  <c r="DV257" i="6" s="1"/>
  <c r="CT258" i="6"/>
  <c r="DV258" i="6" s="1"/>
  <c r="CT259" i="6"/>
  <c r="CT260" i="6"/>
  <c r="DV260" i="6" s="1"/>
  <c r="CT261" i="6"/>
  <c r="DV261" i="6" s="1"/>
  <c r="CT262" i="6"/>
  <c r="DV262" i="6" s="1"/>
  <c r="CT263" i="6"/>
  <c r="CT264" i="6"/>
  <c r="DV264" i="6" s="1"/>
  <c r="CT265" i="6"/>
  <c r="DV265" i="6" s="1"/>
  <c r="CT266" i="6"/>
  <c r="DV266" i="6" s="1"/>
  <c r="CT267" i="6"/>
  <c r="CT72" i="6"/>
  <c r="DV72" i="6" s="1"/>
  <c r="CT91" i="6"/>
  <c r="DV91" i="6" s="1"/>
  <c r="CT110" i="6"/>
  <c r="DV110" i="6" s="1"/>
  <c r="CT116" i="6"/>
  <c r="CT131" i="6"/>
  <c r="DV131" i="6" s="1"/>
  <c r="CT139" i="6"/>
  <c r="DV139" i="6" s="1"/>
  <c r="CT159" i="6"/>
  <c r="DV159" i="6" s="1"/>
  <c r="CT160" i="6"/>
  <c r="CT178" i="6"/>
  <c r="DV178" i="6" s="1"/>
  <c r="CT182" i="6"/>
  <c r="DV182" i="6" s="1"/>
  <c r="CT186" i="6"/>
  <c r="DV186" i="6" s="1"/>
  <c r="CT193" i="6"/>
  <c r="CT196" i="6"/>
  <c r="DV196" i="6" s="1"/>
  <c r="CT199" i="6"/>
  <c r="DV199" i="6" s="1"/>
  <c r="CT209" i="6"/>
  <c r="DV209" i="6" s="1"/>
  <c r="CT212" i="6"/>
  <c r="CT215" i="6"/>
  <c r="DV215" i="6" s="1"/>
  <c r="CT119" i="6"/>
  <c r="DV119" i="6" s="1"/>
  <c r="CT127" i="6"/>
  <c r="DV127" i="6" s="1"/>
  <c r="CT130" i="6"/>
  <c r="CT138" i="6"/>
  <c r="DV138" i="6" s="1"/>
  <c r="CT151" i="6"/>
  <c r="DV151" i="6" s="1"/>
  <c r="CT156" i="6"/>
  <c r="DV156" i="6" s="1"/>
  <c r="CT170" i="6"/>
  <c r="CT175" i="6"/>
  <c r="DV175" i="6" s="1"/>
  <c r="CT179" i="6"/>
  <c r="DV179" i="6" s="1"/>
  <c r="CT183" i="6"/>
  <c r="DV183" i="6" s="1"/>
  <c r="CT189" i="6"/>
  <c r="CT192" i="6"/>
  <c r="DV192" i="6" s="1"/>
  <c r="CT195" i="6"/>
  <c r="DV195" i="6" s="1"/>
  <c r="CT205" i="6"/>
  <c r="DV205" i="6" s="1"/>
  <c r="CT208" i="6"/>
  <c r="CT211" i="6"/>
  <c r="DV211" i="6" s="1"/>
  <c r="CT4" i="6"/>
  <c r="DV4" i="6" s="1"/>
  <c r="CT147" i="6"/>
  <c r="DV147" i="6" s="1"/>
  <c r="CT166" i="6"/>
  <c r="CT191" i="6"/>
  <c r="DV191" i="6" s="1"/>
  <c r="CT204" i="6"/>
  <c r="DV204" i="6" s="1"/>
  <c r="CT217" i="6"/>
  <c r="DV217" i="6" s="1"/>
  <c r="CT269" i="6"/>
  <c r="CT271" i="6"/>
  <c r="DV271" i="6" s="1"/>
  <c r="CT273" i="6"/>
  <c r="DV273" i="6" s="1"/>
  <c r="CT275" i="6"/>
  <c r="DV275" i="6" s="1"/>
  <c r="CT277" i="6"/>
  <c r="CT279" i="6"/>
  <c r="DV279" i="6" s="1"/>
  <c r="CT281" i="6"/>
  <c r="DV281" i="6" s="1"/>
  <c r="CT283" i="6"/>
  <c r="DV283" i="6" s="1"/>
  <c r="CT285" i="6"/>
  <c r="CT287" i="6"/>
  <c r="DV287" i="6" s="1"/>
  <c r="CT289" i="6"/>
  <c r="DV289" i="6" s="1"/>
  <c r="CT291" i="6"/>
  <c r="DV291" i="6" s="1"/>
  <c r="CT293" i="6"/>
  <c r="CT295" i="6"/>
  <c r="DV295" i="6" s="1"/>
  <c r="CT297" i="6"/>
  <c r="DV297" i="6" s="1"/>
  <c r="CT299" i="6"/>
  <c r="DV299" i="6" s="1"/>
  <c r="CT303" i="6"/>
  <c r="CT307" i="6"/>
  <c r="DV307" i="6" s="1"/>
  <c r="CT311" i="6"/>
  <c r="DV311" i="6" s="1"/>
  <c r="CT20" i="6"/>
  <c r="DV20" i="6" s="1"/>
  <c r="CT71" i="6"/>
  <c r="CT90" i="6"/>
  <c r="DV90" i="6" s="1"/>
  <c r="CT143" i="6"/>
  <c r="DV143" i="6" s="1"/>
  <c r="CT162" i="6"/>
  <c r="DV162" i="6" s="1"/>
  <c r="CT164" i="6"/>
  <c r="CT181" i="6"/>
  <c r="DV181" i="6" s="1"/>
  <c r="CT197" i="6"/>
  <c r="DV197" i="6" s="1"/>
  <c r="CT203" i="6"/>
  <c r="DV203" i="6" s="1"/>
  <c r="CT216" i="6"/>
  <c r="CT300" i="6"/>
  <c r="DV300" i="6" s="1"/>
  <c r="CT304" i="6"/>
  <c r="DV304" i="6" s="1"/>
  <c r="CT308" i="6"/>
  <c r="DV308" i="6" s="1"/>
  <c r="CT312" i="6"/>
  <c r="CT316" i="6"/>
  <c r="DV316" i="6" s="1"/>
  <c r="CT320" i="6"/>
  <c r="DV320" i="6" s="1"/>
  <c r="CT324" i="6"/>
  <c r="DV324" i="6" s="1"/>
  <c r="CT328" i="6"/>
  <c r="CT332" i="6"/>
  <c r="DV332" i="6" s="1"/>
  <c r="CT336" i="6"/>
  <c r="DV336" i="6" s="1"/>
  <c r="CT340" i="6"/>
  <c r="DV340" i="6" s="1"/>
  <c r="CT344" i="6"/>
  <c r="CT348" i="6"/>
  <c r="DV348" i="6" s="1"/>
  <c r="CT352" i="6"/>
  <c r="DV352" i="6" s="1"/>
  <c r="CT356" i="6"/>
  <c r="DV356" i="6" s="1"/>
  <c r="CT360" i="6"/>
  <c r="CT364" i="6"/>
  <c r="DV364" i="6" s="1"/>
  <c r="CT368" i="6"/>
  <c r="DV368" i="6" s="1"/>
  <c r="CT372" i="6"/>
  <c r="DV372" i="6" s="1"/>
  <c r="CT376" i="6"/>
  <c r="CT380" i="6"/>
  <c r="DV380" i="6" s="1"/>
  <c r="CT384" i="6"/>
  <c r="DV384" i="6" s="1"/>
  <c r="CT167" i="6"/>
  <c r="DV167" i="6" s="1"/>
  <c r="CT207" i="6"/>
  <c r="CT270" i="6"/>
  <c r="DV270" i="6" s="1"/>
  <c r="CT274" i="6"/>
  <c r="DV274" i="6" s="1"/>
  <c r="CT278" i="6"/>
  <c r="DV278" i="6" s="1"/>
  <c r="CT282" i="6"/>
  <c r="CT286" i="6"/>
  <c r="DV286" i="6" s="1"/>
  <c r="CT290" i="6"/>
  <c r="DV290" i="6" s="1"/>
  <c r="CT294" i="6"/>
  <c r="DV294" i="6" s="1"/>
  <c r="CT298" i="6"/>
  <c r="CT301" i="6"/>
  <c r="DV301" i="6" s="1"/>
  <c r="CT309" i="6"/>
  <c r="DV309" i="6" s="1"/>
  <c r="CT315" i="6"/>
  <c r="DV315" i="6" s="1"/>
  <c r="CT318" i="6"/>
  <c r="CT321" i="6"/>
  <c r="DV321" i="6" s="1"/>
  <c r="CT331" i="6"/>
  <c r="DV331" i="6" s="1"/>
  <c r="CT334" i="6"/>
  <c r="DV334" i="6" s="1"/>
  <c r="CT337" i="6"/>
  <c r="CT347" i="6"/>
  <c r="DV347" i="6" s="1"/>
  <c r="CT350" i="6"/>
  <c r="DV350" i="6" s="1"/>
  <c r="CT353" i="6"/>
  <c r="DV353" i="6" s="1"/>
  <c r="CT363" i="6"/>
  <c r="CT366" i="6"/>
  <c r="DV366" i="6" s="1"/>
  <c r="CT369" i="6"/>
  <c r="DV369" i="6" s="1"/>
  <c r="CT379" i="6"/>
  <c r="DV379" i="6" s="1"/>
  <c r="CT382" i="6"/>
  <c r="CT385" i="6"/>
  <c r="DV385" i="6" s="1"/>
  <c r="CT148" i="6"/>
  <c r="DV148" i="6" s="1"/>
  <c r="CT201" i="6"/>
  <c r="DV201" i="6" s="1"/>
  <c r="CT220" i="6"/>
  <c r="CT268" i="6"/>
  <c r="DV268" i="6" s="1"/>
  <c r="CT272" i="6"/>
  <c r="DV272" i="6" s="1"/>
  <c r="CT276" i="6"/>
  <c r="DV276" i="6" s="1"/>
  <c r="CT280" i="6"/>
  <c r="CT284" i="6"/>
  <c r="DV284" i="6" s="1"/>
  <c r="CT288" i="6"/>
  <c r="DV288" i="6" s="1"/>
  <c r="CT292" i="6"/>
  <c r="DV292" i="6" s="1"/>
  <c r="CT296" i="6"/>
  <c r="CT305" i="6"/>
  <c r="DV305" i="6" s="1"/>
  <c r="CT313" i="6"/>
  <c r="DV313" i="6" s="1"/>
  <c r="CT323" i="6"/>
  <c r="DV323" i="6" s="1"/>
  <c r="CT326" i="6"/>
  <c r="CT329" i="6"/>
  <c r="DV329" i="6" s="1"/>
  <c r="CT339" i="6"/>
  <c r="DV339" i="6" s="1"/>
  <c r="CT342" i="6"/>
  <c r="DV342" i="6" s="1"/>
  <c r="CT345" i="6"/>
  <c r="CT355" i="6"/>
  <c r="DV355" i="6" s="1"/>
  <c r="CT358" i="6"/>
  <c r="DV358" i="6" s="1"/>
  <c r="CT361" i="6"/>
  <c r="DV361" i="6" s="1"/>
  <c r="CT371" i="6"/>
  <c r="CT374" i="6"/>
  <c r="DV374" i="6" s="1"/>
  <c r="CT377" i="6"/>
  <c r="DV377" i="6" s="1"/>
  <c r="CT387" i="6"/>
  <c r="DV387" i="6" s="1"/>
  <c r="CT106" i="6"/>
  <c r="CT163" i="6"/>
  <c r="DV163" i="6" s="1"/>
  <c r="CT185" i="6"/>
  <c r="DV185" i="6" s="1"/>
  <c r="CT200" i="6"/>
  <c r="DV200" i="6" s="1"/>
  <c r="CT219" i="6"/>
  <c r="CT302" i="6"/>
  <c r="DV302" i="6" s="1"/>
  <c r="CT317" i="6"/>
  <c r="DV317" i="6" s="1"/>
  <c r="CT330" i="6"/>
  <c r="DV330" i="6" s="1"/>
  <c r="CT343" i="6"/>
  <c r="CT349" i="6"/>
  <c r="DV349" i="6" s="1"/>
  <c r="CT362" i="6"/>
  <c r="DV362" i="6" s="1"/>
  <c r="CT375" i="6"/>
  <c r="DV375" i="6" s="1"/>
  <c r="CT381" i="6"/>
  <c r="CT87" i="6"/>
  <c r="DV87" i="6" s="1"/>
  <c r="CT306" i="6"/>
  <c r="DV306" i="6" s="1"/>
  <c r="CT322" i="6"/>
  <c r="DV322" i="6" s="1"/>
  <c r="CT335" i="6"/>
  <c r="CT341" i="6"/>
  <c r="DV341" i="6" s="1"/>
  <c r="CT354" i="6"/>
  <c r="DV354" i="6" s="1"/>
  <c r="CT367" i="6"/>
  <c r="DV367" i="6" s="1"/>
  <c r="CT373" i="6"/>
  <c r="CT386" i="6"/>
  <c r="DV386" i="6" s="1"/>
  <c r="CT68" i="6"/>
  <c r="DV68" i="6" s="1"/>
  <c r="CT310" i="6"/>
  <c r="DV310" i="6" s="1"/>
  <c r="CT333" i="6"/>
  <c r="CT359" i="6"/>
  <c r="DV359" i="6" s="1"/>
  <c r="CT378" i="6"/>
  <c r="DV378" i="6" s="1"/>
  <c r="CT144" i="6"/>
  <c r="DV144" i="6" s="1"/>
  <c r="CT314" i="6"/>
  <c r="CT319" i="6"/>
  <c r="DV319" i="6" s="1"/>
  <c r="CT338" i="6"/>
  <c r="DV338" i="6" s="1"/>
  <c r="CT357" i="6"/>
  <c r="DV357" i="6" s="1"/>
  <c r="CT383" i="6"/>
  <c r="CT327" i="6"/>
  <c r="DV327" i="6" s="1"/>
  <c r="CT346" i="6"/>
  <c r="DV346" i="6" s="1"/>
  <c r="CT365" i="6"/>
  <c r="DV365" i="6" s="1"/>
  <c r="CT213" i="6"/>
  <c r="CT325" i="6"/>
  <c r="DV325" i="6" s="1"/>
  <c r="CT351" i="6"/>
  <c r="DV351" i="6" s="1"/>
  <c r="CT370" i="6"/>
  <c r="DV370" i="6" s="1"/>
  <c r="CW7" i="6"/>
  <c r="CW11" i="6"/>
  <c r="DY11" i="6" s="1"/>
  <c r="CW15" i="6"/>
  <c r="DY15" i="6" s="1"/>
  <c r="CW19" i="6"/>
  <c r="DY19" i="6" s="1"/>
  <c r="CW23" i="6"/>
  <c r="CW27" i="6"/>
  <c r="DY27" i="6" s="1"/>
  <c r="CW31" i="6"/>
  <c r="DY31" i="6" s="1"/>
  <c r="CW33" i="6"/>
  <c r="DY33" i="6" s="1"/>
  <c r="CW34" i="6"/>
  <c r="CW35" i="6"/>
  <c r="DY35" i="6" s="1"/>
  <c r="CW36" i="6"/>
  <c r="DY36" i="6" s="1"/>
  <c r="CW37" i="6"/>
  <c r="DY37" i="6" s="1"/>
  <c r="CW38" i="6"/>
  <c r="CW39" i="6"/>
  <c r="DY39" i="6" s="1"/>
  <c r="CW40" i="6"/>
  <c r="DY40" i="6" s="1"/>
  <c r="CW41" i="6"/>
  <c r="DY41" i="6" s="1"/>
  <c r="CW42" i="6"/>
  <c r="CW43" i="6"/>
  <c r="DY43" i="6" s="1"/>
  <c r="CW44" i="6"/>
  <c r="DY44" i="6" s="1"/>
  <c r="CW45" i="6"/>
  <c r="DY45" i="6" s="1"/>
  <c r="CW46" i="6"/>
  <c r="CW47" i="6"/>
  <c r="DY47" i="6" s="1"/>
  <c r="CW48" i="6"/>
  <c r="DY48" i="6" s="1"/>
  <c r="CW49" i="6"/>
  <c r="DY49" i="6" s="1"/>
  <c r="CW50" i="6"/>
  <c r="CW51" i="6"/>
  <c r="DY51" i="6" s="1"/>
  <c r="CW52" i="6"/>
  <c r="DY52" i="6" s="1"/>
  <c r="CW53" i="6"/>
  <c r="DY53" i="6" s="1"/>
  <c r="CW54" i="6"/>
  <c r="CW55" i="6"/>
  <c r="DY55" i="6" s="1"/>
  <c r="CW56" i="6"/>
  <c r="DY56" i="6" s="1"/>
  <c r="CW57" i="6"/>
  <c r="DY57" i="6" s="1"/>
  <c r="CW58" i="6"/>
  <c r="CW59" i="6"/>
  <c r="CW60" i="6"/>
  <c r="DY60" i="6" s="1"/>
  <c r="CW61" i="6"/>
  <c r="DY61" i="6" s="1"/>
  <c r="CW62" i="6"/>
  <c r="CW63" i="6"/>
  <c r="DY63" i="6" s="1"/>
  <c r="CW64" i="6"/>
  <c r="DY64" i="6" s="1"/>
  <c r="CW65" i="6"/>
  <c r="DY65" i="6" s="1"/>
  <c r="CW66" i="6"/>
  <c r="CW67" i="6"/>
  <c r="DY67" i="6" s="1"/>
  <c r="CW14" i="6"/>
  <c r="DY14" i="6" s="1"/>
  <c r="CW17" i="6"/>
  <c r="DY17" i="6" s="1"/>
  <c r="CW20" i="6"/>
  <c r="CW30" i="6"/>
  <c r="DY30" i="6" s="1"/>
  <c r="CW5" i="6"/>
  <c r="DY5" i="6" s="1"/>
  <c r="CW9" i="6"/>
  <c r="DY9" i="6" s="1"/>
  <c r="CW13" i="6"/>
  <c r="CW24" i="6"/>
  <c r="DY24" i="6" s="1"/>
  <c r="CW28" i="6"/>
  <c r="DY28" i="6" s="1"/>
  <c r="CW32" i="6"/>
  <c r="DY32" i="6" s="1"/>
  <c r="CW6" i="6"/>
  <c r="CW10" i="6"/>
  <c r="DY10" i="6" s="1"/>
  <c r="CW21" i="6"/>
  <c r="DY21" i="6" s="1"/>
  <c r="CW25" i="6"/>
  <c r="DY25" i="6" s="1"/>
  <c r="CW29" i="6"/>
  <c r="CW22" i="6"/>
  <c r="DY22" i="6" s="1"/>
  <c r="CW8" i="6"/>
  <c r="DY8" i="6" s="1"/>
  <c r="CW16" i="6"/>
  <c r="DY16" i="6" s="1"/>
  <c r="CW71" i="6"/>
  <c r="CW75" i="6"/>
  <c r="DY75" i="6" s="1"/>
  <c r="CW79" i="6"/>
  <c r="DY79" i="6" s="1"/>
  <c r="CW83" i="6"/>
  <c r="DY83" i="6" s="1"/>
  <c r="CW87" i="6"/>
  <c r="CW91" i="6"/>
  <c r="DY91" i="6" s="1"/>
  <c r="CW95" i="6"/>
  <c r="DY95" i="6" s="1"/>
  <c r="CW99" i="6"/>
  <c r="DY99" i="6" s="1"/>
  <c r="CW103" i="6"/>
  <c r="CW107" i="6"/>
  <c r="DY107" i="6" s="1"/>
  <c r="CW111" i="6"/>
  <c r="DY111" i="6" s="1"/>
  <c r="CW115" i="6"/>
  <c r="DY115" i="6" s="1"/>
  <c r="CW18" i="6"/>
  <c r="CW68" i="6"/>
  <c r="DY68" i="6" s="1"/>
  <c r="CW78" i="6"/>
  <c r="DY78" i="6" s="1"/>
  <c r="CW81" i="6"/>
  <c r="DY81" i="6" s="1"/>
  <c r="CW84" i="6"/>
  <c r="CW94" i="6"/>
  <c r="DY94" i="6" s="1"/>
  <c r="CW97" i="6"/>
  <c r="DY97" i="6" s="1"/>
  <c r="CW100" i="6"/>
  <c r="DY100" i="6" s="1"/>
  <c r="CW110" i="6"/>
  <c r="CW113" i="6"/>
  <c r="DY113" i="6" s="1"/>
  <c r="CW116" i="6"/>
  <c r="DY116" i="6" s="1"/>
  <c r="CW122" i="6"/>
  <c r="DY122" i="6" s="1"/>
  <c r="CW126" i="6"/>
  <c r="CW130" i="6"/>
  <c r="DY130" i="6" s="1"/>
  <c r="CW134" i="6"/>
  <c r="DY134" i="6" s="1"/>
  <c r="CW138" i="6"/>
  <c r="DY138" i="6" s="1"/>
  <c r="CW12" i="6"/>
  <c r="CW74" i="6"/>
  <c r="DY74" i="6" s="1"/>
  <c r="CW77" i="6"/>
  <c r="DY77" i="6" s="1"/>
  <c r="CW80" i="6"/>
  <c r="DY80" i="6" s="1"/>
  <c r="CW90" i="6"/>
  <c r="CW93" i="6"/>
  <c r="DY93" i="6" s="1"/>
  <c r="CW96" i="6"/>
  <c r="DY96" i="6" s="1"/>
  <c r="CW106" i="6"/>
  <c r="DY106" i="6" s="1"/>
  <c r="CW109" i="6"/>
  <c r="CW112" i="6"/>
  <c r="DY112" i="6" s="1"/>
  <c r="CW119" i="6"/>
  <c r="DY119" i="6" s="1"/>
  <c r="CW123" i="6"/>
  <c r="DY123" i="6" s="1"/>
  <c r="CW127" i="6"/>
  <c r="CW131" i="6"/>
  <c r="DY131" i="6" s="1"/>
  <c r="CW135" i="6"/>
  <c r="DY135" i="6" s="1"/>
  <c r="CW139" i="6"/>
  <c r="DY139" i="6" s="1"/>
  <c r="CW143" i="6"/>
  <c r="CW147" i="6"/>
  <c r="DY147" i="6" s="1"/>
  <c r="CW151" i="6"/>
  <c r="DY151" i="6" s="1"/>
  <c r="CW155" i="6"/>
  <c r="DY155" i="6" s="1"/>
  <c r="CW159" i="6"/>
  <c r="CW163" i="6"/>
  <c r="DY163" i="6" s="1"/>
  <c r="CW167" i="6"/>
  <c r="DY167" i="6" s="1"/>
  <c r="CW171" i="6"/>
  <c r="DY171" i="6" s="1"/>
  <c r="CW70" i="6"/>
  <c r="CW76" i="6"/>
  <c r="DY76" i="6" s="1"/>
  <c r="CW89" i="6"/>
  <c r="DY89" i="6" s="1"/>
  <c r="CW102" i="6"/>
  <c r="DY102" i="6" s="1"/>
  <c r="CW108" i="6"/>
  <c r="CW124" i="6"/>
  <c r="DY124" i="6" s="1"/>
  <c r="CW132" i="6"/>
  <c r="DY132" i="6" s="1"/>
  <c r="CW140" i="6"/>
  <c r="DY140" i="6" s="1"/>
  <c r="CW150" i="6"/>
  <c r="CW153" i="6"/>
  <c r="DY153" i="6" s="1"/>
  <c r="CW156" i="6"/>
  <c r="DY156" i="6" s="1"/>
  <c r="CW166" i="6"/>
  <c r="DY166" i="6" s="1"/>
  <c r="CW169" i="6"/>
  <c r="CW172" i="6"/>
  <c r="DY172" i="6" s="1"/>
  <c r="CW178" i="6"/>
  <c r="DY178" i="6" s="1"/>
  <c r="CW182" i="6"/>
  <c r="DY182" i="6" s="1"/>
  <c r="CW186" i="6"/>
  <c r="CW73" i="6"/>
  <c r="DY73" i="6" s="1"/>
  <c r="CW92" i="6"/>
  <c r="DY92" i="6" s="1"/>
  <c r="CW98" i="6"/>
  <c r="DY98" i="6" s="1"/>
  <c r="CW69" i="6"/>
  <c r="CW72" i="6"/>
  <c r="DY72" i="6" s="1"/>
  <c r="CW88" i="6"/>
  <c r="DY88" i="6" s="1"/>
  <c r="CW118" i="6"/>
  <c r="DY118" i="6" s="1"/>
  <c r="CW136" i="6"/>
  <c r="CW137" i="6"/>
  <c r="DY137" i="6" s="1"/>
  <c r="CW145" i="6"/>
  <c r="DY145" i="6" s="1"/>
  <c r="CW149" i="6"/>
  <c r="DY149" i="6" s="1"/>
  <c r="CW160" i="6"/>
  <c r="CW164" i="6"/>
  <c r="DY164" i="6" s="1"/>
  <c r="CW168" i="6"/>
  <c r="DY168" i="6" s="1"/>
  <c r="CW175" i="6"/>
  <c r="DY175" i="6" s="1"/>
  <c r="CW185" i="6"/>
  <c r="CW188" i="6"/>
  <c r="DY188" i="6" s="1"/>
  <c r="CW192" i="6"/>
  <c r="DY192" i="6" s="1"/>
  <c r="CW196" i="6"/>
  <c r="DY196" i="6" s="1"/>
  <c r="CW200" i="6"/>
  <c r="CW204" i="6"/>
  <c r="DY204" i="6" s="1"/>
  <c r="CW208" i="6"/>
  <c r="DY208" i="6" s="1"/>
  <c r="CW212" i="6"/>
  <c r="DY212" i="6" s="1"/>
  <c r="CW216" i="6"/>
  <c r="CW220" i="6"/>
  <c r="DY220" i="6" s="1"/>
  <c r="CW26" i="6"/>
  <c r="DY26" i="6" s="1"/>
  <c r="CW114" i="6"/>
  <c r="DY114" i="6" s="1"/>
  <c r="CW120" i="6"/>
  <c r="CW128" i="6"/>
  <c r="DY128" i="6" s="1"/>
  <c r="CW142" i="6"/>
  <c r="DY142" i="6" s="1"/>
  <c r="CW144" i="6"/>
  <c r="DY144" i="6" s="1"/>
  <c r="CW161" i="6"/>
  <c r="CW162" i="6"/>
  <c r="DY162" i="6" s="1"/>
  <c r="CW177" i="6"/>
  <c r="DY177" i="6" s="1"/>
  <c r="CW181" i="6"/>
  <c r="DY181" i="6" s="1"/>
  <c r="CW191" i="6"/>
  <c r="CW194" i="6"/>
  <c r="DY194" i="6" s="1"/>
  <c r="CW197" i="6"/>
  <c r="DY197" i="6" s="1"/>
  <c r="CW207" i="6"/>
  <c r="DY207" i="6" s="1"/>
  <c r="CW210" i="6"/>
  <c r="CW213" i="6"/>
  <c r="DY213" i="6" s="1"/>
  <c r="CW221" i="6"/>
  <c r="DY221" i="6" s="1"/>
  <c r="CW225" i="6"/>
  <c r="DY225" i="6" s="1"/>
  <c r="CW229" i="6"/>
  <c r="CW233" i="6"/>
  <c r="DY233" i="6" s="1"/>
  <c r="CW237" i="6"/>
  <c r="DY237" i="6" s="1"/>
  <c r="CW241" i="6"/>
  <c r="DY241" i="6" s="1"/>
  <c r="CW245" i="6"/>
  <c r="CW249" i="6"/>
  <c r="DY249" i="6" s="1"/>
  <c r="CW253" i="6"/>
  <c r="DY253" i="6" s="1"/>
  <c r="CW257" i="6"/>
  <c r="DY257" i="6" s="1"/>
  <c r="CW261" i="6"/>
  <c r="CW265" i="6"/>
  <c r="DY265" i="6" s="1"/>
  <c r="CW82" i="6"/>
  <c r="DY82" i="6" s="1"/>
  <c r="CW85" i="6"/>
  <c r="DY85" i="6" s="1"/>
  <c r="CW101" i="6"/>
  <c r="CW104" i="6"/>
  <c r="DY104" i="6" s="1"/>
  <c r="CW125" i="6"/>
  <c r="DY125" i="6" s="1"/>
  <c r="CW133" i="6"/>
  <c r="DY133" i="6" s="1"/>
  <c r="CW141" i="6"/>
  <c r="CW157" i="6"/>
  <c r="DY157" i="6" s="1"/>
  <c r="CW158" i="6"/>
  <c r="DY158" i="6" s="1"/>
  <c r="CW190" i="6"/>
  <c r="DY190" i="6" s="1"/>
  <c r="CW193" i="6"/>
  <c r="CW203" i="6"/>
  <c r="DY203" i="6" s="1"/>
  <c r="CW206" i="6"/>
  <c r="DY206" i="6" s="1"/>
  <c r="CW209" i="6"/>
  <c r="DY209" i="6" s="1"/>
  <c r="CW219" i="6"/>
  <c r="CW222" i="6"/>
  <c r="DY222" i="6" s="1"/>
  <c r="CW226" i="6"/>
  <c r="DY226" i="6" s="1"/>
  <c r="CW230" i="6"/>
  <c r="DY230" i="6" s="1"/>
  <c r="CW234" i="6"/>
  <c r="CW238" i="6"/>
  <c r="DY238" i="6" s="1"/>
  <c r="CW242" i="6"/>
  <c r="DY242" i="6" s="1"/>
  <c r="CW246" i="6"/>
  <c r="DY246" i="6" s="1"/>
  <c r="CW250" i="6"/>
  <c r="CW254" i="6"/>
  <c r="DY254" i="6" s="1"/>
  <c r="CW258" i="6"/>
  <c r="DY258" i="6" s="1"/>
  <c r="CW262" i="6"/>
  <c r="DY262" i="6" s="1"/>
  <c r="CW266" i="6"/>
  <c r="CW268" i="6"/>
  <c r="DY268" i="6" s="1"/>
  <c r="CW269" i="6"/>
  <c r="DY269" i="6" s="1"/>
  <c r="CW270" i="6"/>
  <c r="DY270" i="6" s="1"/>
  <c r="CW271" i="6"/>
  <c r="CW272" i="6"/>
  <c r="DY272" i="6" s="1"/>
  <c r="CW273" i="6"/>
  <c r="DY273" i="6" s="1"/>
  <c r="CW274" i="6"/>
  <c r="DY274" i="6" s="1"/>
  <c r="CW275" i="6"/>
  <c r="CW276" i="6"/>
  <c r="DY276" i="6" s="1"/>
  <c r="CW277" i="6"/>
  <c r="DY277" i="6" s="1"/>
  <c r="CW278" i="6"/>
  <c r="DY278" i="6" s="1"/>
  <c r="CW279" i="6"/>
  <c r="CW280" i="6"/>
  <c r="DY280" i="6" s="1"/>
  <c r="CW281" i="6"/>
  <c r="DY281" i="6" s="1"/>
  <c r="CW282" i="6"/>
  <c r="DY282" i="6" s="1"/>
  <c r="CW283" i="6"/>
  <c r="CW284" i="6"/>
  <c r="DY284" i="6" s="1"/>
  <c r="CW285" i="6"/>
  <c r="DY285" i="6" s="1"/>
  <c r="CW286" i="6"/>
  <c r="DY286" i="6" s="1"/>
  <c r="CW287" i="6"/>
  <c r="CW288" i="6"/>
  <c r="DY288" i="6" s="1"/>
  <c r="CW289" i="6"/>
  <c r="DY289" i="6" s="1"/>
  <c r="CW290" i="6"/>
  <c r="DY290" i="6" s="1"/>
  <c r="CW291" i="6"/>
  <c r="CW292" i="6"/>
  <c r="DY292" i="6" s="1"/>
  <c r="CW293" i="6"/>
  <c r="DY293" i="6" s="1"/>
  <c r="CW294" i="6"/>
  <c r="DY294" i="6" s="1"/>
  <c r="CW295" i="6"/>
  <c r="CW296" i="6"/>
  <c r="DY296" i="6" s="1"/>
  <c r="CW297" i="6"/>
  <c r="DY297" i="6" s="1"/>
  <c r="CW298" i="6"/>
  <c r="DY298" i="6" s="1"/>
  <c r="CW299" i="6"/>
  <c r="CW300" i="6"/>
  <c r="DY300" i="6" s="1"/>
  <c r="CW301" i="6"/>
  <c r="DY301" i="6" s="1"/>
  <c r="CW302" i="6"/>
  <c r="DY302" i="6" s="1"/>
  <c r="CW303" i="6"/>
  <c r="CW304" i="6"/>
  <c r="DY304" i="6" s="1"/>
  <c r="CW305" i="6"/>
  <c r="DY305" i="6" s="1"/>
  <c r="CW306" i="6"/>
  <c r="DY306" i="6" s="1"/>
  <c r="CW307" i="6"/>
  <c r="CW308" i="6"/>
  <c r="DY308" i="6" s="1"/>
  <c r="CW309" i="6"/>
  <c r="DY309" i="6" s="1"/>
  <c r="CW310" i="6"/>
  <c r="DY310" i="6" s="1"/>
  <c r="CW311" i="6"/>
  <c r="CW312" i="6"/>
  <c r="DY312" i="6" s="1"/>
  <c r="CW313" i="6"/>
  <c r="DY313" i="6" s="1"/>
  <c r="CW314" i="6"/>
  <c r="DY314" i="6" s="1"/>
  <c r="CW315" i="6"/>
  <c r="CW316" i="6"/>
  <c r="DY316" i="6" s="1"/>
  <c r="CW317" i="6"/>
  <c r="DY317" i="6" s="1"/>
  <c r="CW318" i="6"/>
  <c r="DY318" i="6" s="1"/>
  <c r="CW319" i="6"/>
  <c r="CW320" i="6"/>
  <c r="DY320" i="6" s="1"/>
  <c r="CW321" i="6"/>
  <c r="DY321" i="6" s="1"/>
  <c r="CW322" i="6"/>
  <c r="DY322" i="6" s="1"/>
  <c r="CW323" i="6"/>
  <c r="CW324" i="6"/>
  <c r="DY324" i="6" s="1"/>
  <c r="CW325" i="6"/>
  <c r="DY325" i="6" s="1"/>
  <c r="CW326" i="6"/>
  <c r="DY326" i="6" s="1"/>
  <c r="CW327" i="6"/>
  <c r="CW328" i="6"/>
  <c r="DY328" i="6" s="1"/>
  <c r="CW329" i="6"/>
  <c r="DY329" i="6" s="1"/>
  <c r="CW330" i="6"/>
  <c r="DY330" i="6" s="1"/>
  <c r="CW331" i="6"/>
  <c r="CW332" i="6"/>
  <c r="DY332" i="6" s="1"/>
  <c r="CW333" i="6"/>
  <c r="DY333" i="6" s="1"/>
  <c r="CW334" i="6"/>
  <c r="DY334" i="6" s="1"/>
  <c r="CW335" i="6"/>
  <c r="CW336" i="6"/>
  <c r="DY336" i="6" s="1"/>
  <c r="CW337" i="6"/>
  <c r="DY337" i="6" s="1"/>
  <c r="CW338" i="6"/>
  <c r="DY338" i="6" s="1"/>
  <c r="CW339" i="6"/>
  <c r="CW340" i="6"/>
  <c r="DY340" i="6" s="1"/>
  <c r="CW341" i="6"/>
  <c r="DY341" i="6" s="1"/>
  <c r="CW342" i="6"/>
  <c r="DY342" i="6" s="1"/>
  <c r="CW343" i="6"/>
  <c r="CW344" i="6"/>
  <c r="DY344" i="6" s="1"/>
  <c r="CW345" i="6"/>
  <c r="DY345" i="6" s="1"/>
  <c r="CW346" i="6"/>
  <c r="DY346" i="6" s="1"/>
  <c r="CW347" i="6"/>
  <c r="CW348" i="6"/>
  <c r="DY348" i="6" s="1"/>
  <c r="CW349" i="6"/>
  <c r="DY349" i="6" s="1"/>
  <c r="CW350" i="6"/>
  <c r="DY350" i="6" s="1"/>
  <c r="CW351" i="6"/>
  <c r="CW352" i="6"/>
  <c r="DY352" i="6" s="1"/>
  <c r="CW353" i="6"/>
  <c r="DY353" i="6" s="1"/>
  <c r="CW354" i="6"/>
  <c r="DY354" i="6" s="1"/>
  <c r="CW355" i="6"/>
  <c r="CW356" i="6"/>
  <c r="DY356" i="6" s="1"/>
  <c r="CW357" i="6"/>
  <c r="DY357" i="6" s="1"/>
  <c r="CW358" i="6"/>
  <c r="DY358" i="6" s="1"/>
  <c r="CW359" i="6"/>
  <c r="CW360" i="6"/>
  <c r="DY360" i="6" s="1"/>
  <c r="CW361" i="6"/>
  <c r="DY361" i="6" s="1"/>
  <c r="CW362" i="6"/>
  <c r="DY362" i="6" s="1"/>
  <c r="CW363" i="6"/>
  <c r="CW364" i="6"/>
  <c r="DY364" i="6" s="1"/>
  <c r="CW365" i="6"/>
  <c r="DY365" i="6" s="1"/>
  <c r="CW366" i="6"/>
  <c r="DY366" i="6" s="1"/>
  <c r="CW367" i="6"/>
  <c r="CW368" i="6"/>
  <c r="DY368" i="6" s="1"/>
  <c r="CW369" i="6"/>
  <c r="DY369" i="6" s="1"/>
  <c r="CW370" i="6"/>
  <c r="DY370" i="6" s="1"/>
  <c r="CW371" i="6"/>
  <c r="CW372" i="6"/>
  <c r="DY372" i="6" s="1"/>
  <c r="CW373" i="6"/>
  <c r="DY373" i="6" s="1"/>
  <c r="CW374" i="6"/>
  <c r="DY374" i="6" s="1"/>
  <c r="CW375" i="6"/>
  <c r="CW376" i="6"/>
  <c r="DY376" i="6" s="1"/>
  <c r="CW377" i="6"/>
  <c r="DY377" i="6" s="1"/>
  <c r="CW378" i="6"/>
  <c r="DY378" i="6" s="1"/>
  <c r="CW379" i="6"/>
  <c r="CW380" i="6"/>
  <c r="DY380" i="6" s="1"/>
  <c r="CW381" i="6"/>
  <c r="DY381" i="6" s="1"/>
  <c r="CW382" i="6"/>
  <c r="DY382" i="6" s="1"/>
  <c r="CW383" i="6"/>
  <c r="CW384" i="6"/>
  <c r="DY384" i="6" s="1"/>
  <c r="CW385" i="6"/>
  <c r="DY385" i="6" s="1"/>
  <c r="CW386" i="6"/>
  <c r="DY386" i="6" s="1"/>
  <c r="CW387" i="6"/>
  <c r="CW117" i="6"/>
  <c r="DY117" i="6" s="1"/>
  <c r="CW174" i="6"/>
  <c r="DY174" i="6" s="1"/>
  <c r="CW179" i="6"/>
  <c r="DY179" i="6" s="1"/>
  <c r="CW187" i="6"/>
  <c r="CW199" i="6"/>
  <c r="DY199" i="6" s="1"/>
  <c r="CW205" i="6"/>
  <c r="DY205" i="6" s="1"/>
  <c r="CW218" i="6"/>
  <c r="DY218" i="6" s="1"/>
  <c r="CW223" i="6"/>
  <c r="CW231" i="6"/>
  <c r="DY231" i="6" s="1"/>
  <c r="CW239" i="6"/>
  <c r="DY239" i="6" s="1"/>
  <c r="CW247" i="6"/>
  <c r="DY247" i="6" s="1"/>
  <c r="CW255" i="6"/>
  <c r="CW263" i="6"/>
  <c r="DY263" i="6" s="1"/>
  <c r="CW121" i="6"/>
  <c r="DY121" i="6" s="1"/>
  <c r="CW170" i="6"/>
  <c r="DY170" i="6" s="1"/>
  <c r="CW176" i="6"/>
  <c r="CW184" i="6"/>
  <c r="DY184" i="6" s="1"/>
  <c r="CW198" i="6"/>
  <c r="DY198" i="6" s="1"/>
  <c r="CW211" i="6"/>
  <c r="DY211" i="6" s="1"/>
  <c r="CW217" i="6"/>
  <c r="CW224" i="6"/>
  <c r="DY224" i="6" s="1"/>
  <c r="CW232" i="6"/>
  <c r="DY232" i="6" s="1"/>
  <c r="CW240" i="6"/>
  <c r="DY240" i="6" s="1"/>
  <c r="CW248" i="6"/>
  <c r="CW256" i="6"/>
  <c r="DY256" i="6" s="1"/>
  <c r="CW264" i="6"/>
  <c r="DY264" i="6" s="1"/>
  <c r="CW105" i="6"/>
  <c r="DY105" i="6" s="1"/>
  <c r="CW154" i="6"/>
  <c r="CW202" i="6"/>
  <c r="DY202" i="6" s="1"/>
  <c r="CW235" i="6"/>
  <c r="DY235" i="6" s="1"/>
  <c r="CW251" i="6"/>
  <c r="DY251" i="6" s="1"/>
  <c r="CW267" i="6"/>
  <c r="CW86" i="6"/>
  <c r="DY86" i="6" s="1"/>
  <c r="CW152" i="6"/>
  <c r="DY152" i="6" s="1"/>
  <c r="CW173" i="6"/>
  <c r="DY173" i="6" s="1"/>
  <c r="CW183" i="6"/>
  <c r="CW189" i="6"/>
  <c r="DY189" i="6" s="1"/>
  <c r="CW215" i="6"/>
  <c r="DY215" i="6" s="1"/>
  <c r="CW227" i="6"/>
  <c r="DY227" i="6" s="1"/>
  <c r="CW243" i="6"/>
  <c r="CW259" i="6"/>
  <c r="DY259" i="6" s="1"/>
  <c r="CW4" i="6"/>
  <c r="DY4" i="6" s="1"/>
  <c r="CW146" i="6"/>
  <c r="DY146" i="6" s="1"/>
  <c r="CW195" i="6"/>
  <c r="CW214" i="6"/>
  <c r="DY214" i="6" s="1"/>
  <c r="CW244" i="6"/>
  <c r="DY244" i="6" s="1"/>
  <c r="CW148" i="6"/>
  <c r="DY148" i="6" s="1"/>
  <c r="CW165" i="6"/>
  <c r="CW180" i="6"/>
  <c r="DY180" i="6" s="1"/>
  <c r="CW201" i="6"/>
  <c r="DY201" i="6" s="1"/>
  <c r="CW252" i="6"/>
  <c r="DY252" i="6" s="1"/>
  <c r="CW260" i="6"/>
  <c r="CW129" i="6"/>
  <c r="DY129" i="6" s="1"/>
  <c r="CW228" i="6"/>
  <c r="DY228" i="6" s="1"/>
  <c r="CW236" i="6"/>
  <c r="DY236" i="6" s="1"/>
  <c r="CJ6" i="6"/>
  <c r="CJ10" i="6"/>
  <c r="DL10" i="6" s="1"/>
  <c r="CJ14" i="6"/>
  <c r="DL14" i="6" s="1"/>
  <c r="CJ18" i="6"/>
  <c r="DL18" i="6" s="1"/>
  <c r="CJ22" i="6"/>
  <c r="CJ26" i="6"/>
  <c r="DL26" i="6" s="1"/>
  <c r="CJ9" i="6"/>
  <c r="DL9" i="6" s="1"/>
  <c r="CJ12" i="6"/>
  <c r="DL12" i="6" s="1"/>
  <c r="CJ15" i="6"/>
  <c r="CJ25" i="6"/>
  <c r="DL25" i="6" s="1"/>
  <c r="CJ28" i="6"/>
  <c r="DL28" i="6" s="1"/>
  <c r="CJ32" i="6"/>
  <c r="DL32" i="6" s="1"/>
  <c r="CJ7" i="6"/>
  <c r="CJ17" i="6"/>
  <c r="DL17" i="6" s="1"/>
  <c r="CJ20" i="6"/>
  <c r="DL20" i="6" s="1"/>
  <c r="CJ23" i="6"/>
  <c r="DL23" i="6" s="1"/>
  <c r="CJ30" i="6"/>
  <c r="CJ34" i="6"/>
  <c r="DL34" i="6" s="1"/>
  <c r="CJ38" i="6"/>
  <c r="DL38" i="6" s="1"/>
  <c r="CJ42" i="6"/>
  <c r="DL42" i="6" s="1"/>
  <c r="CJ46" i="6"/>
  <c r="CJ50" i="6"/>
  <c r="DL50" i="6" s="1"/>
  <c r="CJ54" i="6"/>
  <c r="DL54" i="6" s="1"/>
  <c r="CJ58" i="6"/>
  <c r="DL58" i="6" s="1"/>
  <c r="CJ62" i="6"/>
  <c r="CJ66" i="6"/>
  <c r="DL66" i="6" s="1"/>
  <c r="CJ70" i="6"/>
  <c r="DL70" i="6" s="1"/>
  <c r="CJ74" i="6"/>
  <c r="DL74" i="6" s="1"/>
  <c r="CJ78" i="6"/>
  <c r="CJ82" i="6"/>
  <c r="DL82" i="6" s="1"/>
  <c r="CJ86" i="6"/>
  <c r="DL86" i="6" s="1"/>
  <c r="CJ90" i="6"/>
  <c r="DL90" i="6" s="1"/>
  <c r="CJ94" i="6"/>
  <c r="CJ98" i="6"/>
  <c r="DL98" i="6" s="1"/>
  <c r="CJ102" i="6"/>
  <c r="DL102" i="6" s="1"/>
  <c r="CJ106" i="6"/>
  <c r="DL106" i="6" s="1"/>
  <c r="CJ110" i="6"/>
  <c r="CJ5" i="6"/>
  <c r="DL5" i="6" s="1"/>
  <c r="CJ11" i="6"/>
  <c r="DL11" i="6" s="1"/>
  <c r="CJ24" i="6"/>
  <c r="DL24" i="6" s="1"/>
  <c r="CJ33" i="6"/>
  <c r="CJ36" i="6"/>
  <c r="DL36" i="6" s="1"/>
  <c r="CJ39" i="6"/>
  <c r="DL39" i="6" s="1"/>
  <c r="CJ49" i="6"/>
  <c r="DL49" i="6" s="1"/>
  <c r="CJ52" i="6"/>
  <c r="CJ55" i="6"/>
  <c r="DL55" i="6" s="1"/>
  <c r="CJ65" i="6"/>
  <c r="DL65" i="6" s="1"/>
  <c r="CJ68" i="6"/>
  <c r="DL68" i="6" s="1"/>
  <c r="CJ71" i="6"/>
  <c r="CJ81" i="6"/>
  <c r="DL81" i="6" s="1"/>
  <c r="CJ84" i="6"/>
  <c r="DL84" i="6" s="1"/>
  <c r="CJ87" i="6"/>
  <c r="DL87" i="6" s="1"/>
  <c r="CJ97" i="6"/>
  <c r="CJ100" i="6"/>
  <c r="DL100" i="6" s="1"/>
  <c r="CJ103" i="6"/>
  <c r="DL103" i="6" s="1"/>
  <c r="CJ113" i="6"/>
  <c r="DL113" i="6" s="1"/>
  <c r="CJ115" i="6"/>
  <c r="CJ119" i="6"/>
  <c r="DL119" i="6" s="1"/>
  <c r="CJ123" i="6"/>
  <c r="DL123" i="6" s="1"/>
  <c r="CJ127" i="6"/>
  <c r="DL127" i="6" s="1"/>
  <c r="CJ131" i="6"/>
  <c r="CJ135" i="6"/>
  <c r="DL135" i="6" s="1"/>
  <c r="CJ139" i="6"/>
  <c r="DL139" i="6" s="1"/>
  <c r="CJ143" i="6"/>
  <c r="DL143" i="6" s="1"/>
  <c r="CJ147" i="6"/>
  <c r="CJ151" i="6"/>
  <c r="DL151" i="6" s="1"/>
  <c r="CJ155" i="6"/>
  <c r="DL155" i="6" s="1"/>
  <c r="CJ159" i="6"/>
  <c r="DL159" i="6" s="1"/>
  <c r="CJ163" i="6"/>
  <c r="CJ167" i="6"/>
  <c r="DL167" i="6" s="1"/>
  <c r="CJ171" i="6"/>
  <c r="DL171" i="6" s="1"/>
  <c r="CJ175" i="6"/>
  <c r="DL175" i="6" s="1"/>
  <c r="CJ179" i="6"/>
  <c r="CJ183" i="6"/>
  <c r="DL183" i="6" s="1"/>
  <c r="CJ187" i="6"/>
  <c r="DL187" i="6" s="1"/>
  <c r="CJ16" i="6"/>
  <c r="DL16" i="6" s="1"/>
  <c r="CJ35" i="6"/>
  <c r="CJ45" i="6"/>
  <c r="DL45" i="6" s="1"/>
  <c r="CJ48" i="6"/>
  <c r="DL48" i="6" s="1"/>
  <c r="CJ51" i="6"/>
  <c r="DL51" i="6" s="1"/>
  <c r="CJ61" i="6"/>
  <c r="CJ64" i="6"/>
  <c r="DL64" i="6" s="1"/>
  <c r="CJ67" i="6"/>
  <c r="DL67" i="6" s="1"/>
  <c r="CJ77" i="6"/>
  <c r="DL77" i="6" s="1"/>
  <c r="CJ80" i="6"/>
  <c r="CJ83" i="6"/>
  <c r="DL83" i="6" s="1"/>
  <c r="CJ93" i="6"/>
  <c r="DL93" i="6" s="1"/>
  <c r="CJ96" i="6"/>
  <c r="DL96" i="6" s="1"/>
  <c r="CJ99" i="6"/>
  <c r="CJ109" i="6"/>
  <c r="DL109" i="6" s="1"/>
  <c r="CJ112" i="6"/>
  <c r="DL112" i="6" s="1"/>
  <c r="CJ116" i="6"/>
  <c r="DL116" i="6" s="1"/>
  <c r="CJ120" i="6"/>
  <c r="CJ124" i="6"/>
  <c r="DL124" i="6" s="1"/>
  <c r="CJ128" i="6"/>
  <c r="DL128" i="6" s="1"/>
  <c r="CJ132" i="6"/>
  <c r="DL132" i="6" s="1"/>
  <c r="CJ136" i="6"/>
  <c r="CJ140" i="6"/>
  <c r="DL140" i="6" s="1"/>
  <c r="CJ144" i="6"/>
  <c r="DL144" i="6" s="1"/>
  <c r="CJ148" i="6"/>
  <c r="DL148" i="6" s="1"/>
  <c r="CJ152" i="6"/>
  <c r="CJ156" i="6"/>
  <c r="DL156" i="6" s="1"/>
  <c r="CJ160" i="6"/>
  <c r="DL160" i="6" s="1"/>
  <c r="CJ164" i="6"/>
  <c r="DL164" i="6" s="1"/>
  <c r="CJ168" i="6"/>
  <c r="CJ172" i="6"/>
  <c r="DL172" i="6" s="1"/>
  <c r="CJ176" i="6"/>
  <c r="DL176" i="6" s="1"/>
  <c r="CJ180" i="6"/>
  <c r="DL180" i="6" s="1"/>
  <c r="CJ184" i="6"/>
  <c r="CJ4" i="6"/>
  <c r="DL4" i="6" s="1"/>
  <c r="CJ8" i="6"/>
  <c r="DL8" i="6" s="1"/>
  <c r="CJ27" i="6"/>
  <c r="DL27" i="6" s="1"/>
  <c r="CJ29" i="6"/>
  <c r="CJ44" i="6"/>
  <c r="DL44" i="6" s="1"/>
  <c r="CJ57" i="6"/>
  <c r="DL57" i="6" s="1"/>
  <c r="CJ63" i="6"/>
  <c r="DL63" i="6" s="1"/>
  <c r="CJ76" i="6"/>
  <c r="CJ89" i="6"/>
  <c r="DL89" i="6" s="1"/>
  <c r="CJ95" i="6"/>
  <c r="DL95" i="6" s="1"/>
  <c r="CJ108" i="6"/>
  <c r="DL108" i="6" s="1"/>
  <c r="CJ121" i="6"/>
  <c r="CJ129" i="6"/>
  <c r="DL129" i="6" s="1"/>
  <c r="CJ137" i="6"/>
  <c r="DL137" i="6" s="1"/>
  <c r="CJ145" i="6"/>
  <c r="DL145" i="6" s="1"/>
  <c r="CJ153" i="6"/>
  <c r="CJ161" i="6"/>
  <c r="DL161" i="6" s="1"/>
  <c r="CJ169" i="6"/>
  <c r="DL169" i="6" s="1"/>
  <c r="CJ177" i="6"/>
  <c r="DL177" i="6" s="1"/>
  <c r="CJ185" i="6"/>
  <c r="CJ189" i="6"/>
  <c r="DL189" i="6" s="1"/>
  <c r="CJ191" i="6"/>
  <c r="DL191" i="6" s="1"/>
  <c r="CJ193" i="6"/>
  <c r="DL193" i="6" s="1"/>
  <c r="CJ195" i="6"/>
  <c r="CJ197" i="6"/>
  <c r="DL197" i="6" s="1"/>
  <c r="CJ199" i="6"/>
  <c r="DL199" i="6" s="1"/>
  <c r="CJ201" i="6"/>
  <c r="DL201" i="6" s="1"/>
  <c r="CJ203" i="6"/>
  <c r="CJ205" i="6"/>
  <c r="DL205" i="6" s="1"/>
  <c r="CJ207" i="6"/>
  <c r="DL207" i="6" s="1"/>
  <c r="CJ209" i="6"/>
  <c r="DL209" i="6" s="1"/>
  <c r="CJ211" i="6"/>
  <c r="CJ213" i="6"/>
  <c r="DL213" i="6" s="1"/>
  <c r="CJ215" i="6"/>
  <c r="DL215" i="6" s="1"/>
  <c r="CJ217" i="6"/>
  <c r="DL217" i="6" s="1"/>
  <c r="CJ219" i="6"/>
  <c r="CJ221" i="6"/>
  <c r="DL221" i="6" s="1"/>
  <c r="CJ223" i="6"/>
  <c r="DL223" i="6" s="1"/>
  <c r="CJ225" i="6"/>
  <c r="DL225" i="6" s="1"/>
  <c r="CJ227" i="6"/>
  <c r="CJ229" i="6"/>
  <c r="DL229" i="6" s="1"/>
  <c r="CJ231" i="6"/>
  <c r="DL231" i="6" s="1"/>
  <c r="CJ233" i="6"/>
  <c r="DL233" i="6" s="1"/>
  <c r="CJ235" i="6"/>
  <c r="CJ237" i="6"/>
  <c r="DL237" i="6" s="1"/>
  <c r="CJ239" i="6"/>
  <c r="DL239" i="6" s="1"/>
  <c r="CJ241" i="6"/>
  <c r="DL241" i="6" s="1"/>
  <c r="CJ243" i="6"/>
  <c r="CJ245" i="6"/>
  <c r="DL245" i="6" s="1"/>
  <c r="CJ247" i="6"/>
  <c r="DL247" i="6" s="1"/>
  <c r="CJ249" i="6"/>
  <c r="DL249" i="6" s="1"/>
  <c r="CJ251" i="6"/>
  <c r="CJ253" i="6"/>
  <c r="DL253" i="6" s="1"/>
  <c r="CJ255" i="6"/>
  <c r="DL255" i="6" s="1"/>
  <c r="CJ257" i="6"/>
  <c r="DL257" i="6" s="1"/>
  <c r="CJ259" i="6"/>
  <c r="CJ261" i="6"/>
  <c r="DL261" i="6" s="1"/>
  <c r="CJ263" i="6"/>
  <c r="DL263" i="6" s="1"/>
  <c r="CJ265" i="6"/>
  <c r="DL265" i="6" s="1"/>
  <c r="CJ267" i="6"/>
  <c r="CJ270" i="6"/>
  <c r="DL270" i="6" s="1"/>
  <c r="CJ274" i="6"/>
  <c r="DL274" i="6" s="1"/>
  <c r="CJ278" i="6"/>
  <c r="DL278" i="6" s="1"/>
  <c r="CJ282" i="6"/>
  <c r="CJ286" i="6"/>
  <c r="DL286" i="6" s="1"/>
  <c r="CJ290" i="6"/>
  <c r="DL290" i="6" s="1"/>
  <c r="CJ294" i="6"/>
  <c r="DL294" i="6" s="1"/>
  <c r="CJ298" i="6"/>
  <c r="CJ302" i="6"/>
  <c r="DL302" i="6" s="1"/>
  <c r="CJ306" i="6"/>
  <c r="DL306" i="6" s="1"/>
  <c r="CJ310" i="6"/>
  <c r="DL310" i="6" s="1"/>
  <c r="CJ314" i="6"/>
  <c r="CJ318" i="6"/>
  <c r="DL318" i="6" s="1"/>
  <c r="CJ322" i="6"/>
  <c r="DL322" i="6" s="1"/>
  <c r="CJ326" i="6"/>
  <c r="DL326" i="6" s="1"/>
  <c r="CJ330" i="6"/>
  <c r="CJ334" i="6"/>
  <c r="DL334" i="6" s="1"/>
  <c r="CJ338" i="6"/>
  <c r="DL338" i="6" s="1"/>
  <c r="CJ342" i="6"/>
  <c r="DL342" i="6" s="1"/>
  <c r="CJ346" i="6"/>
  <c r="CJ350" i="6"/>
  <c r="DL350" i="6" s="1"/>
  <c r="CJ354" i="6"/>
  <c r="DL354" i="6" s="1"/>
  <c r="CJ358" i="6"/>
  <c r="DL358" i="6" s="1"/>
  <c r="CJ362" i="6"/>
  <c r="CJ366" i="6"/>
  <c r="DL366" i="6" s="1"/>
  <c r="CJ370" i="6"/>
  <c r="DL370" i="6" s="1"/>
  <c r="CJ374" i="6"/>
  <c r="DL374" i="6" s="1"/>
  <c r="CJ378" i="6"/>
  <c r="CJ382" i="6"/>
  <c r="DL382" i="6" s="1"/>
  <c r="CJ386" i="6"/>
  <c r="DL386" i="6" s="1"/>
  <c r="CJ13" i="6"/>
  <c r="DL13" i="6" s="1"/>
  <c r="CJ31" i="6"/>
  <c r="CJ37" i="6"/>
  <c r="DL37" i="6" s="1"/>
  <c r="CJ43" i="6"/>
  <c r="DL43" i="6" s="1"/>
  <c r="CJ56" i="6"/>
  <c r="DL56" i="6" s="1"/>
  <c r="CJ69" i="6"/>
  <c r="CJ75" i="6"/>
  <c r="DL75" i="6" s="1"/>
  <c r="CJ88" i="6"/>
  <c r="DL88" i="6" s="1"/>
  <c r="CJ101" i="6"/>
  <c r="DL101" i="6" s="1"/>
  <c r="CJ107" i="6"/>
  <c r="CJ114" i="6"/>
  <c r="DL114" i="6" s="1"/>
  <c r="CJ122" i="6"/>
  <c r="DL122" i="6" s="1"/>
  <c r="CJ130" i="6"/>
  <c r="DL130" i="6" s="1"/>
  <c r="CJ138" i="6"/>
  <c r="CJ146" i="6"/>
  <c r="DL146" i="6" s="1"/>
  <c r="CJ154" i="6"/>
  <c r="DL154" i="6" s="1"/>
  <c r="CJ162" i="6"/>
  <c r="DL162" i="6" s="1"/>
  <c r="CJ170" i="6"/>
  <c r="CJ178" i="6"/>
  <c r="DL178" i="6" s="1"/>
  <c r="CJ186" i="6"/>
  <c r="DL186" i="6" s="1"/>
  <c r="CJ271" i="6"/>
  <c r="DL271" i="6" s="1"/>
  <c r="CJ275" i="6"/>
  <c r="CJ279" i="6"/>
  <c r="DL279" i="6" s="1"/>
  <c r="CJ283" i="6"/>
  <c r="DL283" i="6" s="1"/>
  <c r="CJ287" i="6"/>
  <c r="DL287" i="6" s="1"/>
  <c r="CJ291" i="6"/>
  <c r="CJ295" i="6"/>
  <c r="DL295" i="6" s="1"/>
  <c r="CJ299" i="6"/>
  <c r="DL299" i="6" s="1"/>
  <c r="CJ303" i="6"/>
  <c r="DL303" i="6" s="1"/>
  <c r="CJ307" i="6"/>
  <c r="CJ311" i="6"/>
  <c r="DL311" i="6" s="1"/>
  <c r="CJ315" i="6"/>
  <c r="DL315" i="6" s="1"/>
  <c r="CJ319" i="6"/>
  <c r="DL319" i="6" s="1"/>
  <c r="CJ323" i="6"/>
  <c r="CJ327" i="6"/>
  <c r="DL327" i="6" s="1"/>
  <c r="CJ331" i="6"/>
  <c r="DL331" i="6" s="1"/>
  <c r="CJ335" i="6"/>
  <c r="DL335" i="6" s="1"/>
  <c r="CJ339" i="6"/>
  <c r="CJ343" i="6"/>
  <c r="DL343" i="6" s="1"/>
  <c r="CJ347" i="6"/>
  <c r="DL347" i="6" s="1"/>
  <c r="CJ351" i="6"/>
  <c r="DL351" i="6" s="1"/>
  <c r="CJ355" i="6"/>
  <c r="CJ359" i="6"/>
  <c r="DL359" i="6" s="1"/>
  <c r="CJ363" i="6"/>
  <c r="DL363" i="6" s="1"/>
  <c r="CJ367" i="6"/>
  <c r="DL367" i="6" s="1"/>
  <c r="CJ371" i="6"/>
  <c r="CJ375" i="6"/>
  <c r="DL375" i="6" s="1"/>
  <c r="CJ379" i="6"/>
  <c r="DL379" i="6" s="1"/>
  <c r="CJ383" i="6"/>
  <c r="DL383" i="6" s="1"/>
  <c r="CJ387" i="6"/>
  <c r="CJ21" i="6"/>
  <c r="DL21" i="6" s="1"/>
  <c r="CJ41" i="6"/>
  <c r="DL41" i="6" s="1"/>
  <c r="CJ47" i="6"/>
  <c r="DL47" i="6" s="1"/>
  <c r="CJ60" i="6"/>
  <c r="CJ73" i="6"/>
  <c r="DL73" i="6" s="1"/>
  <c r="CJ79" i="6"/>
  <c r="DL79" i="6" s="1"/>
  <c r="CJ92" i="6"/>
  <c r="DL92" i="6" s="1"/>
  <c r="CJ105" i="6"/>
  <c r="CJ111" i="6"/>
  <c r="DL111" i="6" s="1"/>
  <c r="CJ117" i="6"/>
  <c r="DL117" i="6" s="1"/>
  <c r="CJ125" i="6"/>
  <c r="DL125" i="6" s="1"/>
  <c r="CJ133" i="6"/>
  <c r="CJ141" i="6"/>
  <c r="DL141" i="6" s="1"/>
  <c r="CJ149" i="6"/>
  <c r="DL149" i="6" s="1"/>
  <c r="CJ157" i="6"/>
  <c r="DL157" i="6" s="1"/>
  <c r="CJ165" i="6"/>
  <c r="CJ173" i="6"/>
  <c r="DL173" i="6" s="1"/>
  <c r="CJ181" i="6"/>
  <c r="DL181" i="6" s="1"/>
  <c r="CJ188" i="6"/>
  <c r="DL188" i="6" s="1"/>
  <c r="CJ190" i="6"/>
  <c r="CJ192" i="6"/>
  <c r="DL192" i="6" s="1"/>
  <c r="CJ194" i="6"/>
  <c r="DL194" i="6" s="1"/>
  <c r="CJ196" i="6"/>
  <c r="DL196" i="6" s="1"/>
  <c r="CJ198" i="6"/>
  <c r="CJ200" i="6"/>
  <c r="DL200" i="6" s="1"/>
  <c r="CJ202" i="6"/>
  <c r="DL202" i="6" s="1"/>
  <c r="CJ204" i="6"/>
  <c r="DL204" i="6" s="1"/>
  <c r="CJ206" i="6"/>
  <c r="CJ208" i="6"/>
  <c r="DL208" i="6" s="1"/>
  <c r="CJ210" i="6"/>
  <c r="DL210" i="6" s="1"/>
  <c r="CJ212" i="6"/>
  <c r="DL212" i="6" s="1"/>
  <c r="CJ214" i="6"/>
  <c r="CJ216" i="6"/>
  <c r="DL216" i="6" s="1"/>
  <c r="CJ218" i="6"/>
  <c r="DL218" i="6" s="1"/>
  <c r="CJ220" i="6"/>
  <c r="DL220" i="6" s="1"/>
  <c r="CJ222" i="6"/>
  <c r="CJ224" i="6"/>
  <c r="DL224" i="6" s="1"/>
  <c r="CJ226" i="6"/>
  <c r="DL226" i="6" s="1"/>
  <c r="CJ228" i="6"/>
  <c r="DL228" i="6" s="1"/>
  <c r="CJ230" i="6"/>
  <c r="CJ232" i="6"/>
  <c r="DL232" i="6" s="1"/>
  <c r="CJ234" i="6"/>
  <c r="DL234" i="6" s="1"/>
  <c r="CJ236" i="6"/>
  <c r="DL236" i="6" s="1"/>
  <c r="CJ238" i="6"/>
  <c r="CJ240" i="6"/>
  <c r="CJ242" i="6"/>
  <c r="DL242" i="6" s="1"/>
  <c r="CJ244" i="6"/>
  <c r="DL244" i="6" s="1"/>
  <c r="CJ246" i="6"/>
  <c r="CJ248" i="6"/>
  <c r="CJ250" i="6"/>
  <c r="DL250" i="6" s="1"/>
  <c r="CJ252" i="6"/>
  <c r="DL252" i="6" s="1"/>
  <c r="CJ254" i="6"/>
  <c r="CJ256" i="6"/>
  <c r="DL256" i="6" s="1"/>
  <c r="CJ258" i="6"/>
  <c r="DL258" i="6" s="1"/>
  <c r="CJ260" i="6"/>
  <c r="DL260" i="6" s="1"/>
  <c r="CJ262" i="6"/>
  <c r="CJ264" i="6"/>
  <c r="DL264" i="6" s="1"/>
  <c r="CJ266" i="6"/>
  <c r="DL266" i="6" s="1"/>
  <c r="CJ268" i="6"/>
  <c r="DL268" i="6" s="1"/>
  <c r="CJ272" i="6"/>
  <c r="CJ276" i="6"/>
  <c r="DL276" i="6" s="1"/>
  <c r="CJ280" i="6"/>
  <c r="DL280" i="6" s="1"/>
  <c r="CJ284" i="6"/>
  <c r="DL284" i="6" s="1"/>
  <c r="CJ288" i="6"/>
  <c r="CJ292" i="6"/>
  <c r="DL292" i="6" s="1"/>
  <c r="CJ296" i="6"/>
  <c r="DL296" i="6" s="1"/>
  <c r="CJ300" i="6"/>
  <c r="DL300" i="6" s="1"/>
  <c r="CJ304" i="6"/>
  <c r="CJ308" i="6"/>
  <c r="DL308" i="6" s="1"/>
  <c r="CJ312" i="6"/>
  <c r="DL312" i="6" s="1"/>
  <c r="CJ316" i="6"/>
  <c r="DL316" i="6" s="1"/>
  <c r="CJ320" i="6"/>
  <c r="CJ324" i="6"/>
  <c r="DL324" i="6" s="1"/>
  <c r="CJ328" i="6"/>
  <c r="DL328" i="6" s="1"/>
  <c r="CJ332" i="6"/>
  <c r="DL332" i="6" s="1"/>
  <c r="CJ336" i="6"/>
  <c r="CJ340" i="6"/>
  <c r="DL340" i="6" s="1"/>
  <c r="CJ344" i="6"/>
  <c r="DL344" i="6" s="1"/>
  <c r="CJ348" i="6"/>
  <c r="DL348" i="6" s="1"/>
  <c r="CJ352" i="6"/>
  <c r="CJ356" i="6"/>
  <c r="DL356" i="6" s="1"/>
  <c r="CJ360" i="6"/>
  <c r="DL360" i="6" s="1"/>
  <c r="CJ364" i="6"/>
  <c r="DL364" i="6" s="1"/>
  <c r="CJ368" i="6"/>
  <c r="CJ372" i="6"/>
  <c r="DL372" i="6" s="1"/>
  <c r="CJ376" i="6"/>
  <c r="DL376" i="6" s="1"/>
  <c r="CJ380" i="6"/>
  <c r="DL380" i="6" s="1"/>
  <c r="CJ384" i="6"/>
  <c r="CJ19" i="6"/>
  <c r="DL19" i="6" s="1"/>
  <c r="CJ40" i="6"/>
  <c r="DL40" i="6" s="1"/>
  <c r="CJ53" i="6"/>
  <c r="DL53" i="6" s="1"/>
  <c r="CJ59" i="6"/>
  <c r="CJ72" i="6"/>
  <c r="DL72" i="6" s="1"/>
  <c r="CJ85" i="6"/>
  <c r="DL85" i="6" s="1"/>
  <c r="CJ91" i="6"/>
  <c r="DL91" i="6" s="1"/>
  <c r="CJ104" i="6"/>
  <c r="CJ118" i="6"/>
  <c r="DL118" i="6" s="1"/>
  <c r="CJ134" i="6"/>
  <c r="DL134" i="6" s="1"/>
  <c r="CJ166" i="6"/>
  <c r="DL166" i="6" s="1"/>
  <c r="CJ273" i="6"/>
  <c r="CJ289" i="6"/>
  <c r="DL289" i="6" s="1"/>
  <c r="CJ305" i="6"/>
  <c r="DL305" i="6" s="1"/>
  <c r="CJ321" i="6"/>
  <c r="DL321" i="6" s="1"/>
  <c r="CJ337" i="6"/>
  <c r="CJ353" i="6"/>
  <c r="DL353" i="6" s="1"/>
  <c r="CJ369" i="6"/>
  <c r="DL369" i="6" s="1"/>
  <c r="CJ385" i="6"/>
  <c r="DL385" i="6" s="1"/>
  <c r="CJ142" i="6"/>
  <c r="CJ174" i="6"/>
  <c r="DL174" i="6" s="1"/>
  <c r="CJ277" i="6"/>
  <c r="DL277" i="6" s="1"/>
  <c r="CJ293" i="6"/>
  <c r="DL293" i="6" s="1"/>
  <c r="CJ309" i="6"/>
  <c r="CJ325" i="6"/>
  <c r="DL325" i="6" s="1"/>
  <c r="CJ341" i="6"/>
  <c r="DL341" i="6" s="1"/>
  <c r="CJ357" i="6"/>
  <c r="DL357" i="6" s="1"/>
  <c r="CJ373" i="6"/>
  <c r="CJ150" i="6"/>
  <c r="DL150" i="6" s="1"/>
  <c r="CJ182" i="6"/>
  <c r="DL182" i="6" s="1"/>
  <c r="CJ281" i="6"/>
  <c r="DL281" i="6" s="1"/>
  <c r="CJ297" i="6"/>
  <c r="CJ313" i="6"/>
  <c r="DL313" i="6" s="1"/>
  <c r="CJ329" i="6"/>
  <c r="DL329" i="6" s="1"/>
  <c r="CJ345" i="6"/>
  <c r="DL345" i="6" s="1"/>
  <c r="CJ361" i="6"/>
  <c r="CJ377" i="6"/>
  <c r="DL377" i="6" s="1"/>
  <c r="CJ126" i="6"/>
  <c r="DL126" i="6" s="1"/>
  <c r="CJ158" i="6"/>
  <c r="DL158" i="6" s="1"/>
  <c r="CJ269" i="6"/>
  <c r="CJ285" i="6"/>
  <c r="DL285" i="6" s="1"/>
  <c r="CJ301" i="6"/>
  <c r="DL301" i="6" s="1"/>
  <c r="CJ317" i="6"/>
  <c r="DL317" i="6" s="1"/>
  <c r="CJ333" i="6"/>
  <c r="CJ349" i="6"/>
  <c r="DL349" i="6" s="1"/>
  <c r="CJ365" i="6"/>
  <c r="DL365" i="6" s="1"/>
  <c r="CJ381" i="6"/>
  <c r="DL381" i="6" s="1"/>
  <c r="CR5" i="6"/>
  <c r="CR6" i="6"/>
  <c r="DT6" i="6" s="1"/>
  <c r="CR7" i="6"/>
  <c r="DT7" i="6" s="1"/>
  <c r="CR8" i="6"/>
  <c r="DT8" i="6" s="1"/>
  <c r="CR9" i="6"/>
  <c r="CR10" i="6"/>
  <c r="DT10" i="6" s="1"/>
  <c r="CR11" i="6"/>
  <c r="DT11" i="6" s="1"/>
  <c r="CR12" i="6"/>
  <c r="DT12" i="6" s="1"/>
  <c r="CR13" i="6"/>
  <c r="CR14" i="6"/>
  <c r="DT14" i="6" s="1"/>
  <c r="CR15" i="6"/>
  <c r="DT15" i="6" s="1"/>
  <c r="CR16" i="6"/>
  <c r="DT16" i="6" s="1"/>
  <c r="CR17" i="6"/>
  <c r="CR18" i="6"/>
  <c r="DT18" i="6" s="1"/>
  <c r="CR19" i="6"/>
  <c r="DT19" i="6" s="1"/>
  <c r="CR20" i="6"/>
  <c r="DT20" i="6" s="1"/>
  <c r="CR21" i="6"/>
  <c r="CR22" i="6"/>
  <c r="DT22" i="6" s="1"/>
  <c r="CR23" i="6"/>
  <c r="DT23" i="6" s="1"/>
  <c r="CR24" i="6"/>
  <c r="DT24" i="6" s="1"/>
  <c r="CR25" i="6"/>
  <c r="CR26" i="6"/>
  <c r="DT26" i="6" s="1"/>
  <c r="CR27" i="6"/>
  <c r="DT27" i="6" s="1"/>
  <c r="CR28" i="6"/>
  <c r="DT28" i="6" s="1"/>
  <c r="CR29" i="6"/>
  <c r="CR30" i="6"/>
  <c r="DT30" i="6" s="1"/>
  <c r="CR31" i="6"/>
  <c r="DT31" i="6" s="1"/>
  <c r="CR32" i="6"/>
  <c r="DT32" i="6" s="1"/>
  <c r="CR35" i="6"/>
  <c r="CR39" i="6"/>
  <c r="DT39" i="6" s="1"/>
  <c r="CR43" i="6"/>
  <c r="DT43" i="6" s="1"/>
  <c r="CR47" i="6"/>
  <c r="DT47" i="6" s="1"/>
  <c r="CR33" i="6"/>
  <c r="CR36" i="6"/>
  <c r="DT36" i="6" s="1"/>
  <c r="CR46" i="6"/>
  <c r="DT46" i="6" s="1"/>
  <c r="CR49" i="6"/>
  <c r="DT49" i="6" s="1"/>
  <c r="CR50" i="6"/>
  <c r="CR54" i="6"/>
  <c r="DT54" i="6" s="1"/>
  <c r="CR58" i="6"/>
  <c r="DT58" i="6" s="1"/>
  <c r="CR42" i="6"/>
  <c r="DT42" i="6" s="1"/>
  <c r="CR45" i="6"/>
  <c r="CR48" i="6"/>
  <c r="DT48" i="6" s="1"/>
  <c r="CR51" i="6"/>
  <c r="DT51" i="6" s="1"/>
  <c r="CR55" i="6"/>
  <c r="DT55" i="6" s="1"/>
  <c r="CR59" i="6"/>
  <c r="CR63" i="6"/>
  <c r="DT63" i="6" s="1"/>
  <c r="CR67" i="6"/>
  <c r="DT67" i="6" s="1"/>
  <c r="CR69" i="6"/>
  <c r="DT69" i="6" s="1"/>
  <c r="CR70" i="6"/>
  <c r="CR71" i="6"/>
  <c r="DT71" i="6" s="1"/>
  <c r="CR72" i="6"/>
  <c r="DT72" i="6" s="1"/>
  <c r="CR73" i="6"/>
  <c r="DT73" i="6" s="1"/>
  <c r="CR74" i="6"/>
  <c r="CR75" i="6"/>
  <c r="DT75" i="6" s="1"/>
  <c r="CR76" i="6"/>
  <c r="DT76" i="6" s="1"/>
  <c r="CR77" i="6"/>
  <c r="DT77" i="6" s="1"/>
  <c r="CR78" i="6"/>
  <c r="CR79" i="6"/>
  <c r="DT79" i="6" s="1"/>
  <c r="CR80" i="6"/>
  <c r="DT80" i="6" s="1"/>
  <c r="CR81" i="6"/>
  <c r="DT81" i="6" s="1"/>
  <c r="CR82" i="6"/>
  <c r="CR83" i="6"/>
  <c r="DT83" i="6" s="1"/>
  <c r="CR84" i="6"/>
  <c r="DT84" i="6" s="1"/>
  <c r="CR85" i="6"/>
  <c r="DT85" i="6" s="1"/>
  <c r="CR86" i="6"/>
  <c r="CR87" i="6"/>
  <c r="DT87" i="6" s="1"/>
  <c r="CR88" i="6"/>
  <c r="DT88" i="6" s="1"/>
  <c r="CR89" i="6"/>
  <c r="DT89" i="6" s="1"/>
  <c r="CR90" i="6"/>
  <c r="CR91" i="6"/>
  <c r="DT91" i="6" s="1"/>
  <c r="CR92" i="6"/>
  <c r="DT92" i="6" s="1"/>
  <c r="CR93" i="6"/>
  <c r="DT93" i="6" s="1"/>
  <c r="CR94" i="6"/>
  <c r="CR95" i="6"/>
  <c r="DT95" i="6" s="1"/>
  <c r="CR96" i="6"/>
  <c r="DT96" i="6" s="1"/>
  <c r="CR97" i="6"/>
  <c r="DT97" i="6" s="1"/>
  <c r="CR98" i="6"/>
  <c r="CR99" i="6"/>
  <c r="DT99" i="6" s="1"/>
  <c r="CR100" i="6"/>
  <c r="DT100" i="6" s="1"/>
  <c r="CR101" i="6"/>
  <c r="DT101" i="6" s="1"/>
  <c r="CR102" i="6"/>
  <c r="CR103" i="6"/>
  <c r="DT103" i="6" s="1"/>
  <c r="CR104" i="6"/>
  <c r="DT104" i="6" s="1"/>
  <c r="CR105" i="6"/>
  <c r="DT105" i="6" s="1"/>
  <c r="CR106" i="6"/>
  <c r="CR107" i="6"/>
  <c r="DT107" i="6" s="1"/>
  <c r="CR108" i="6"/>
  <c r="DT108" i="6" s="1"/>
  <c r="CR109" i="6"/>
  <c r="DT109" i="6" s="1"/>
  <c r="CR110" i="6"/>
  <c r="CR111" i="6"/>
  <c r="DT111" i="6" s="1"/>
  <c r="CR112" i="6"/>
  <c r="DT112" i="6" s="1"/>
  <c r="CR113" i="6"/>
  <c r="DT113" i="6" s="1"/>
  <c r="CR114" i="6"/>
  <c r="CR115" i="6"/>
  <c r="DT115" i="6" s="1"/>
  <c r="CR116" i="6"/>
  <c r="DT116" i="6" s="1"/>
  <c r="CR117" i="6"/>
  <c r="DT117" i="6" s="1"/>
  <c r="CR118" i="6"/>
  <c r="CR119" i="6"/>
  <c r="DT119" i="6" s="1"/>
  <c r="CR38" i="6"/>
  <c r="DT38" i="6" s="1"/>
  <c r="CR44" i="6"/>
  <c r="DT44" i="6" s="1"/>
  <c r="CR56" i="6"/>
  <c r="CR61" i="6"/>
  <c r="DT61" i="6" s="1"/>
  <c r="CR37" i="6"/>
  <c r="DT37" i="6" s="1"/>
  <c r="CR57" i="6"/>
  <c r="DT57" i="6" s="1"/>
  <c r="CR60" i="6"/>
  <c r="CR120" i="6"/>
  <c r="DT120" i="6" s="1"/>
  <c r="CR121" i="6"/>
  <c r="DT121" i="6" s="1"/>
  <c r="CR122" i="6"/>
  <c r="DT122" i="6" s="1"/>
  <c r="CR123" i="6"/>
  <c r="CR124" i="6"/>
  <c r="DT124" i="6" s="1"/>
  <c r="CR125" i="6"/>
  <c r="DT125" i="6" s="1"/>
  <c r="CR126" i="6"/>
  <c r="DT126" i="6" s="1"/>
  <c r="CR127" i="6"/>
  <c r="CR128" i="6"/>
  <c r="DT128" i="6" s="1"/>
  <c r="CR129" i="6"/>
  <c r="DT129" i="6" s="1"/>
  <c r="CR130" i="6"/>
  <c r="DT130" i="6" s="1"/>
  <c r="CR131" i="6"/>
  <c r="CR132" i="6"/>
  <c r="DT132" i="6" s="1"/>
  <c r="CR133" i="6"/>
  <c r="DT133" i="6" s="1"/>
  <c r="CR134" i="6"/>
  <c r="DT134" i="6" s="1"/>
  <c r="CR135" i="6"/>
  <c r="CR136" i="6"/>
  <c r="DT136" i="6" s="1"/>
  <c r="CR137" i="6"/>
  <c r="DT137" i="6" s="1"/>
  <c r="CR138" i="6"/>
  <c r="DT138" i="6" s="1"/>
  <c r="CR139" i="6"/>
  <c r="CR140" i="6"/>
  <c r="DT140" i="6" s="1"/>
  <c r="CR141" i="6"/>
  <c r="DT141" i="6" s="1"/>
  <c r="CR142" i="6"/>
  <c r="DT142" i="6" s="1"/>
  <c r="CR143" i="6"/>
  <c r="CR144" i="6"/>
  <c r="DT144" i="6" s="1"/>
  <c r="CR145" i="6"/>
  <c r="DT145" i="6" s="1"/>
  <c r="CR146" i="6"/>
  <c r="DT146" i="6" s="1"/>
  <c r="CR147" i="6"/>
  <c r="CR148" i="6"/>
  <c r="DT148" i="6" s="1"/>
  <c r="CR149" i="6"/>
  <c r="DT149" i="6" s="1"/>
  <c r="CR150" i="6"/>
  <c r="DT150" i="6" s="1"/>
  <c r="CR151" i="6"/>
  <c r="CR152" i="6"/>
  <c r="DT152" i="6" s="1"/>
  <c r="CR153" i="6"/>
  <c r="DT153" i="6" s="1"/>
  <c r="CR154" i="6"/>
  <c r="DT154" i="6" s="1"/>
  <c r="CR155" i="6"/>
  <c r="CR156" i="6"/>
  <c r="DT156" i="6" s="1"/>
  <c r="CR157" i="6"/>
  <c r="DT157" i="6" s="1"/>
  <c r="CR158" i="6"/>
  <c r="DT158" i="6" s="1"/>
  <c r="CR159" i="6"/>
  <c r="CR160" i="6"/>
  <c r="DT160" i="6" s="1"/>
  <c r="CR161" i="6"/>
  <c r="DT161" i="6" s="1"/>
  <c r="CR162" i="6"/>
  <c r="DT162" i="6" s="1"/>
  <c r="CR163" i="6"/>
  <c r="CR164" i="6"/>
  <c r="DT164" i="6" s="1"/>
  <c r="CR165" i="6"/>
  <c r="DT165" i="6" s="1"/>
  <c r="CR166" i="6"/>
  <c r="DT166" i="6" s="1"/>
  <c r="CR167" i="6"/>
  <c r="CR168" i="6"/>
  <c r="DT168" i="6" s="1"/>
  <c r="CR169" i="6"/>
  <c r="DT169" i="6" s="1"/>
  <c r="CR170" i="6"/>
  <c r="DT170" i="6" s="1"/>
  <c r="CR171" i="6"/>
  <c r="CR172" i="6"/>
  <c r="DT172" i="6" s="1"/>
  <c r="CR173" i="6"/>
  <c r="DT173" i="6" s="1"/>
  <c r="CR174" i="6"/>
  <c r="DT174" i="6" s="1"/>
  <c r="CR175" i="6"/>
  <c r="CR41" i="6"/>
  <c r="DT41" i="6" s="1"/>
  <c r="CR52" i="6"/>
  <c r="DT52" i="6" s="1"/>
  <c r="CR62" i="6"/>
  <c r="DT62" i="6" s="1"/>
  <c r="CR66" i="6"/>
  <c r="CR34" i="6"/>
  <c r="DT34" i="6" s="1"/>
  <c r="CR176" i="6"/>
  <c r="DT176" i="6" s="1"/>
  <c r="CR177" i="6"/>
  <c r="DT177" i="6" s="1"/>
  <c r="CR178" i="6"/>
  <c r="CR179" i="6"/>
  <c r="DT179" i="6" s="1"/>
  <c r="CR180" i="6"/>
  <c r="DT180" i="6" s="1"/>
  <c r="CR181" i="6"/>
  <c r="DT181" i="6" s="1"/>
  <c r="CR182" i="6"/>
  <c r="CR183" i="6"/>
  <c r="DT183" i="6" s="1"/>
  <c r="CR184" i="6"/>
  <c r="DT184" i="6" s="1"/>
  <c r="CR185" i="6"/>
  <c r="DT185" i="6" s="1"/>
  <c r="CR186" i="6"/>
  <c r="CR187" i="6"/>
  <c r="DT187" i="6" s="1"/>
  <c r="CR188" i="6"/>
  <c r="DT188" i="6" s="1"/>
  <c r="CR189" i="6"/>
  <c r="DT189" i="6" s="1"/>
  <c r="CR190" i="6"/>
  <c r="CR191" i="6"/>
  <c r="DT191" i="6" s="1"/>
  <c r="CR192" i="6"/>
  <c r="DT192" i="6" s="1"/>
  <c r="CR193" i="6"/>
  <c r="DT193" i="6" s="1"/>
  <c r="CR194" i="6"/>
  <c r="CR195" i="6"/>
  <c r="DT195" i="6" s="1"/>
  <c r="CR196" i="6"/>
  <c r="DT196" i="6" s="1"/>
  <c r="CR197" i="6"/>
  <c r="DT197" i="6" s="1"/>
  <c r="CR198" i="6"/>
  <c r="CR199" i="6"/>
  <c r="DT199" i="6" s="1"/>
  <c r="CR200" i="6"/>
  <c r="DT200" i="6" s="1"/>
  <c r="CR201" i="6"/>
  <c r="DT201" i="6" s="1"/>
  <c r="CR202" i="6"/>
  <c r="CR203" i="6"/>
  <c r="DT203" i="6" s="1"/>
  <c r="CR204" i="6"/>
  <c r="DT204" i="6" s="1"/>
  <c r="CR205" i="6"/>
  <c r="DT205" i="6" s="1"/>
  <c r="CR206" i="6"/>
  <c r="CR207" i="6"/>
  <c r="DT207" i="6" s="1"/>
  <c r="CR208" i="6"/>
  <c r="DT208" i="6" s="1"/>
  <c r="CR209" i="6"/>
  <c r="DT209" i="6" s="1"/>
  <c r="CR210" i="6"/>
  <c r="CR211" i="6"/>
  <c r="DT211" i="6" s="1"/>
  <c r="CR212" i="6"/>
  <c r="DT212" i="6" s="1"/>
  <c r="CR213" i="6"/>
  <c r="DT213" i="6" s="1"/>
  <c r="CR214" i="6"/>
  <c r="CR215" i="6"/>
  <c r="DT215" i="6" s="1"/>
  <c r="CR216" i="6"/>
  <c r="DT216" i="6" s="1"/>
  <c r="CR217" i="6"/>
  <c r="DT217" i="6" s="1"/>
  <c r="CR218" i="6"/>
  <c r="CR219" i="6"/>
  <c r="DT219" i="6" s="1"/>
  <c r="CR220" i="6"/>
  <c r="DT220" i="6" s="1"/>
  <c r="CR68" i="6"/>
  <c r="DT68" i="6" s="1"/>
  <c r="CR53" i="6"/>
  <c r="CR40" i="6"/>
  <c r="DT40" i="6" s="1"/>
  <c r="CR65" i="6"/>
  <c r="DT65" i="6" s="1"/>
  <c r="CR221" i="6"/>
  <c r="DT221" i="6" s="1"/>
  <c r="CR225" i="6"/>
  <c r="CR229" i="6"/>
  <c r="DT229" i="6" s="1"/>
  <c r="CR233" i="6"/>
  <c r="DT233" i="6" s="1"/>
  <c r="CR237" i="6"/>
  <c r="DT237" i="6" s="1"/>
  <c r="CR241" i="6"/>
  <c r="CR245" i="6"/>
  <c r="DT245" i="6" s="1"/>
  <c r="CR249" i="6"/>
  <c r="DT249" i="6" s="1"/>
  <c r="CR253" i="6"/>
  <c r="DT253" i="6" s="1"/>
  <c r="CR257" i="6"/>
  <c r="CR261" i="6"/>
  <c r="DT261" i="6" s="1"/>
  <c r="CR265" i="6"/>
  <c r="DT265" i="6" s="1"/>
  <c r="CR268" i="6"/>
  <c r="DT268" i="6" s="1"/>
  <c r="CR269" i="6"/>
  <c r="CR270" i="6"/>
  <c r="DT270" i="6" s="1"/>
  <c r="CR271" i="6"/>
  <c r="DT271" i="6" s="1"/>
  <c r="CR272" i="6"/>
  <c r="DT272" i="6" s="1"/>
  <c r="CR273" i="6"/>
  <c r="CR274" i="6"/>
  <c r="DT274" i="6" s="1"/>
  <c r="CR275" i="6"/>
  <c r="DT275" i="6" s="1"/>
  <c r="CR276" i="6"/>
  <c r="DT276" i="6" s="1"/>
  <c r="CR277" i="6"/>
  <c r="CR278" i="6"/>
  <c r="DT278" i="6" s="1"/>
  <c r="CR279" i="6"/>
  <c r="DT279" i="6" s="1"/>
  <c r="CR280" i="6"/>
  <c r="DT280" i="6" s="1"/>
  <c r="CR281" i="6"/>
  <c r="CR282" i="6"/>
  <c r="DT282" i="6" s="1"/>
  <c r="CR283" i="6"/>
  <c r="DT283" i="6" s="1"/>
  <c r="CR284" i="6"/>
  <c r="DT284" i="6" s="1"/>
  <c r="CR285" i="6"/>
  <c r="CR286" i="6"/>
  <c r="DT286" i="6" s="1"/>
  <c r="CR287" i="6"/>
  <c r="DT287" i="6" s="1"/>
  <c r="CR288" i="6"/>
  <c r="DT288" i="6" s="1"/>
  <c r="CR289" i="6"/>
  <c r="CR290" i="6"/>
  <c r="DT290" i="6" s="1"/>
  <c r="CR291" i="6"/>
  <c r="DT291" i="6" s="1"/>
  <c r="CR292" i="6"/>
  <c r="DT292" i="6" s="1"/>
  <c r="CR293" i="6"/>
  <c r="CR294" i="6"/>
  <c r="DT294" i="6" s="1"/>
  <c r="CR295" i="6"/>
  <c r="DT295" i="6" s="1"/>
  <c r="CR296" i="6"/>
  <c r="DT296" i="6" s="1"/>
  <c r="CR297" i="6"/>
  <c r="CR298" i="6"/>
  <c r="DT298" i="6" s="1"/>
  <c r="CR299" i="6"/>
  <c r="DT299" i="6" s="1"/>
  <c r="CR222" i="6"/>
  <c r="DT222" i="6" s="1"/>
  <c r="CR226" i="6"/>
  <c r="CR230" i="6"/>
  <c r="DT230" i="6" s="1"/>
  <c r="CR234" i="6"/>
  <c r="DT234" i="6" s="1"/>
  <c r="CR238" i="6"/>
  <c r="DT238" i="6" s="1"/>
  <c r="CR242" i="6"/>
  <c r="CR246" i="6"/>
  <c r="DT246" i="6" s="1"/>
  <c r="CR250" i="6"/>
  <c r="DT250" i="6" s="1"/>
  <c r="CR254" i="6"/>
  <c r="DT254" i="6" s="1"/>
  <c r="CR258" i="6"/>
  <c r="CR262" i="6"/>
  <c r="DT262" i="6" s="1"/>
  <c r="CR266" i="6"/>
  <c r="DT266" i="6" s="1"/>
  <c r="CR227" i="6"/>
  <c r="DT227" i="6" s="1"/>
  <c r="CR235" i="6"/>
  <c r="CR243" i="6"/>
  <c r="DT243" i="6" s="1"/>
  <c r="CR251" i="6"/>
  <c r="DT251" i="6" s="1"/>
  <c r="CR259" i="6"/>
  <c r="DT259" i="6" s="1"/>
  <c r="CR267" i="6"/>
  <c r="CR300" i="6"/>
  <c r="DT300" i="6" s="1"/>
  <c r="CR304" i="6"/>
  <c r="DT304" i="6" s="1"/>
  <c r="CR308" i="6"/>
  <c r="DT308" i="6" s="1"/>
  <c r="CR312" i="6"/>
  <c r="CR64" i="6"/>
  <c r="DT64" i="6" s="1"/>
  <c r="CR228" i="6"/>
  <c r="DT228" i="6" s="1"/>
  <c r="CR236" i="6"/>
  <c r="DT236" i="6" s="1"/>
  <c r="CR244" i="6"/>
  <c r="CR252" i="6"/>
  <c r="DT252" i="6" s="1"/>
  <c r="CR260" i="6"/>
  <c r="DT260" i="6" s="1"/>
  <c r="CR301" i="6"/>
  <c r="DT301" i="6" s="1"/>
  <c r="CR305" i="6"/>
  <c r="CR309" i="6"/>
  <c r="DT309" i="6" s="1"/>
  <c r="CR313" i="6"/>
  <c r="DT313" i="6" s="1"/>
  <c r="CR317" i="6"/>
  <c r="DT317" i="6" s="1"/>
  <c r="CR321" i="6"/>
  <c r="CR325" i="6"/>
  <c r="DT325" i="6" s="1"/>
  <c r="CR329" i="6"/>
  <c r="DT329" i="6" s="1"/>
  <c r="CR333" i="6"/>
  <c r="DT333" i="6" s="1"/>
  <c r="CR337" i="6"/>
  <c r="CR341" i="6"/>
  <c r="DT341" i="6" s="1"/>
  <c r="CR345" i="6"/>
  <c r="DT345" i="6" s="1"/>
  <c r="CR349" i="6"/>
  <c r="DT349" i="6" s="1"/>
  <c r="CR353" i="6"/>
  <c r="CR357" i="6"/>
  <c r="DT357" i="6" s="1"/>
  <c r="CR361" i="6"/>
  <c r="DT361" i="6" s="1"/>
  <c r="CR365" i="6"/>
  <c r="DT365" i="6" s="1"/>
  <c r="CR369" i="6"/>
  <c r="CR373" i="6"/>
  <c r="DT373" i="6" s="1"/>
  <c r="CR377" i="6"/>
  <c r="DT377" i="6" s="1"/>
  <c r="CR381" i="6"/>
  <c r="DT381" i="6" s="1"/>
  <c r="CR385" i="6"/>
  <c r="CR223" i="6"/>
  <c r="DT223" i="6" s="1"/>
  <c r="CR239" i="6"/>
  <c r="DT239" i="6" s="1"/>
  <c r="CR255" i="6"/>
  <c r="DT255" i="6" s="1"/>
  <c r="CR302" i="6"/>
  <c r="CR310" i="6"/>
  <c r="DT310" i="6" s="1"/>
  <c r="CR324" i="6"/>
  <c r="DT324" i="6" s="1"/>
  <c r="CR327" i="6"/>
  <c r="DT327" i="6" s="1"/>
  <c r="CR330" i="6"/>
  <c r="CR340" i="6"/>
  <c r="DT340" i="6" s="1"/>
  <c r="CR343" i="6"/>
  <c r="DT343" i="6" s="1"/>
  <c r="CR346" i="6"/>
  <c r="DT346" i="6" s="1"/>
  <c r="CR356" i="6"/>
  <c r="CR359" i="6"/>
  <c r="DT359" i="6" s="1"/>
  <c r="CR362" i="6"/>
  <c r="DT362" i="6" s="1"/>
  <c r="CR372" i="6"/>
  <c r="DT372" i="6" s="1"/>
  <c r="CR375" i="6"/>
  <c r="CR378" i="6"/>
  <c r="DT378" i="6" s="1"/>
  <c r="CR231" i="6"/>
  <c r="DT231" i="6" s="1"/>
  <c r="CR247" i="6"/>
  <c r="DT247" i="6" s="1"/>
  <c r="CR263" i="6"/>
  <c r="CR306" i="6"/>
  <c r="DT306" i="6" s="1"/>
  <c r="CR314" i="6"/>
  <c r="DT314" i="6" s="1"/>
  <c r="CR316" i="6"/>
  <c r="DT316" i="6" s="1"/>
  <c r="CR319" i="6"/>
  <c r="CR322" i="6"/>
  <c r="DT322" i="6" s="1"/>
  <c r="CR332" i="6"/>
  <c r="DT332" i="6" s="1"/>
  <c r="CR335" i="6"/>
  <c r="DT335" i="6" s="1"/>
  <c r="CR338" i="6"/>
  <c r="CR348" i="6"/>
  <c r="DT348" i="6" s="1"/>
  <c r="CR351" i="6"/>
  <c r="DT351" i="6" s="1"/>
  <c r="CR354" i="6"/>
  <c r="DT354" i="6" s="1"/>
  <c r="CR364" i="6"/>
  <c r="CR367" i="6"/>
  <c r="DT367" i="6" s="1"/>
  <c r="CR370" i="6"/>
  <c r="DT370" i="6" s="1"/>
  <c r="CR380" i="6"/>
  <c r="DT380" i="6" s="1"/>
  <c r="CR383" i="6"/>
  <c r="CR386" i="6"/>
  <c r="DT386" i="6" s="1"/>
  <c r="CR248" i="6"/>
  <c r="DT248" i="6" s="1"/>
  <c r="CR311" i="6"/>
  <c r="DT311" i="6" s="1"/>
  <c r="CR323" i="6"/>
  <c r="CR336" i="6"/>
  <c r="DT336" i="6" s="1"/>
  <c r="CR342" i="6"/>
  <c r="DT342" i="6" s="1"/>
  <c r="CR355" i="6"/>
  <c r="DT355" i="6" s="1"/>
  <c r="CR368" i="6"/>
  <c r="CR374" i="6"/>
  <c r="DT374" i="6" s="1"/>
  <c r="CR387" i="6"/>
  <c r="DT387" i="6" s="1"/>
  <c r="CR224" i="6"/>
  <c r="DT224" i="6" s="1"/>
  <c r="CR256" i="6"/>
  <c r="CR315" i="6"/>
  <c r="DT315" i="6" s="1"/>
  <c r="CR328" i="6"/>
  <c r="DT328" i="6" s="1"/>
  <c r="CR334" i="6"/>
  <c r="DT334" i="6" s="1"/>
  <c r="CR347" i="6"/>
  <c r="CR360" i="6"/>
  <c r="DT360" i="6" s="1"/>
  <c r="CR366" i="6"/>
  <c r="DT366" i="6" s="1"/>
  <c r="CR379" i="6"/>
  <c r="DT379" i="6" s="1"/>
  <c r="CR232" i="6"/>
  <c r="CR303" i="6"/>
  <c r="DT303" i="6" s="1"/>
  <c r="CR326" i="6"/>
  <c r="DT326" i="6" s="1"/>
  <c r="CR352" i="6"/>
  <c r="DT352" i="6" s="1"/>
  <c r="CR371" i="6"/>
  <c r="CR240" i="6"/>
  <c r="DT240" i="6" s="1"/>
  <c r="CR307" i="6"/>
  <c r="DT307" i="6" s="1"/>
  <c r="CR331" i="6"/>
  <c r="DT331" i="6" s="1"/>
  <c r="CR350" i="6"/>
  <c r="CR376" i="6"/>
  <c r="DT376" i="6" s="1"/>
  <c r="CR4" i="6"/>
  <c r="DT4" i="6" s="1"/>
  <c r="CR264" i="6"/>
  <c r="DT264" i="6" s="1"/>
  <c r="CR320" i="6"/>
  <c r="CR339" i="6"/>
  <c r="DT339" i="6" s="1"/>
  <c r="CR358" i="6"/>
  <c r="DT358" i="6" s="1"/>
  <c r="CR384" i="6"/>
  <c r="DT384" i="6" s="1"/>
  <c r="CR318" i="6"/>
  <c r="CR344" i="6"/>
  <c r="DT344" i="6" s="1"/>
  <c r="CR363" i="6"/>
  <c r="DT363" i="6" s="1"/>
  <c r="CR382" i="6"/>
  <c r="DT382" i="6" s="1"/>
  <c r="CX6" i="6"/>
  <c r="CX10" i="6"/>
  <c r="DZ10" i="6" s="1"/>
  <c r="CX14" i="6"/>
  <c r="DZ14" i="6" s="1"/>
  <c r="CX18" i="6"/>
  <c r="DZ18" i="6" s="1"/>
  <c r="CX22" i="6"/>
  <c r="CX26" i="6"/>
  <c r="DZ26" i="6" s="1"/>
  <c r="CX30" i="6"/>
  <c r="DZ30" i="6" s="1"/>
  <c r="CX5" i="6"/>
  <c r="DZ5" i="6" s="1"/>
  <c r="CX8" i="6"/>
  <c r="CX11" i="6"/>
  <c r="DZ11" i="6" s="1"/>
  <c r="CX21" i="6"/>
  <c r="DZ21" i="6" s="1"/>
  <c r="CX24" i="6"/>
  <c r="DZ24" i="6" s="1"/>
  <c r="CX27" i="6"/>
  <c r="CX35" i="6"/>
  <c r="DZ35" i="6" s="1"/>
  <c r="CX39" i="6"/>
  <c r="DZ39" i="6" s="1"/>
  <c r="CX43" i="6"/>
  <c r="DZ43" i="6" s="1"/>
  <c r="CX47" i="6"/>
  <c r="CX12" i="6"/>
  <c r="DZ12" i="6" s="1"/>
  <c r="CX16" i="6"/>
  <c r="DZ16" i="6" s="1"/>
  <c r="CX20" i="6"/>
  <c r="DZ20" i="6" s="1"/>
  <c r="CX31" i="6"/>
  <c r="CX42" i="6"/>
  <c r="DZ42" i="6" s="1"/>
  <c r="CX45" i="6"/>
  <c r="DZ45" i="6" s="1"/>
  <c r="CX48" i="6"/>
  <c r="DZ48" i="6" s="1"/>
  <c r="CX50" i="6"/>
  <c r="CX54" i="6"/>
  <c r="DZ54" i="6" s="1"/>
  <c r="CX58" i="6"/>
  <c r="DZ58" i="6" s="1"/>
  <c r="CX9" i="6"/>
  <c r="DZ9" i="6" s="1"/>
  <c r="CX13" i="6"/>
  <c r="CX17" i="6"/>
  <c r="DZ17" i="6" s="1"/>
  <c r="CX28" i="6"/>
  <c r="DZ28" i="6" s="1"/>
  <c r="CX32" i="6"/>
  <c r="DZ32" i="6" s="1"/>
  <c r="CX38" i="6"/>
  <c r="CX41" i="6"/>
  <c r="DZ41" i="6" s="1"/>
  <c r="CX44" i="6"/>
  <c r="DZ44" i="6" s="1"/>
  <c r="CX51" i="6"/>
  <c r="DZ51" i="6" s="1"/>
  <c r="CX55" i="6"/>
  <c r="CX59" i="6"/>
  <c r="DZ59" i="6" s="1"/>
  <c r="CX63" i="6"/>
  <c r="DZ63" i="6" s="1"/>
  <c r="CX67" i="6"/>
  <c r="DZ67" i="6" s="1"/>
  <c r="CX25" i="6"/>
  <c r="CX34" i="6"/>
  <c r="DZ34" i="6" s="1"/>
  <c r="CX40" i="6"/>
  <c r="DZ40" i="6" s="1"/>
  <c r="CX52" i="6"/>
  <c r="DZ52" i="6" s="1"/>
  <c r="CX60" i="6"/>
  <c r="CX19" i="6"/>
  <c r="DZ19" i="6" s="1"/>
  <c r="CX33" i="6"/>
  <c r="DZ33" i="6" s="1"/>
  <c r="CX46" i="6"/>
  <c r="DZ46" i="6" s="1"/>
  <c r="CX53" i="6"/>
  <c r="CX66" i="6"/>
  <c r="DZ66" i="6" s="1"/>
  <c r="CX70" i="6"/>
  <c r="DZ70" i="6" s="1"/>
  <c r="CX74" i="6"/>
  <c r="DZ74" i="6" s="1"/>
  <c r="CX78" i="6"/>
  <c r="CX82" i="6"/>
  <c r="DZ82" i="6" s="1"/>
  <c r="CX86" i="6"/>
  <c r="DZ86" i="6" s="1"/>
  <c r="CX90" i="6"/>
  <c r="DZ90" i="6" s="1"/>
  <c r="CX94" i="6"/>
  <c r="CX98" i="6"/>
  <c r="DZ98" i="6" s="1"/>
  <c r="CX102" i="6"/>
  <c r="DZ102" i="6" s="1"/>
  <c r="CX106" i="6"/>
  <c r="DZ106" i="6" s="1"/>
  <c r="CX110" i="6"/>
  <c r="CX114" i="6"/>
  <c r="DZ114" i="6" s="1"/>
  <c r="CX118" i="6"/>
  <c r="DZ118" i="6" s="1"/>
  <c r="CX64" i="6"/>
  <c r="DZ64" i="6" s="1"/>
  <c r="CX69" i="6"/>
  <c r="CX72" i="6"/>
  <c r="DZ72" i="6" s="1"/>
  <c r="CX75" i="6"/>
  <c r="DZ75" i="6" s="1"/>
  <c r="CX85" i="6"/>
  <c r="DZ85" i="6" s="1"/>
  <c r="CX88" i="6"/>
  <c r="CX91" i="6"/>
  <c r="DZ91" i="6" s="1"/>
  <c r="CX101" i="6"/>
  <c r="DZ101" i="6" s="1"/>
  <c r="CX104" i="6"/>
  <c r="DZ104" i="6" s="1"/>
  <c r="CX107" i="6"/>
  <c r="CX117" i="6"/>
  <c r="DZ117" i="6" s="1"/>
  <c r="CX121" i="6"/>
  <c r="DZ121" i="6" s="1"/>
  <c r="CX125" i="6"/>
  <c r="DZ125" i="6" s="1"/>
  <c r="CX129" i="6"/>
  <c r="CX133" i="6"/>
  <c r="DZ133" i="6" s="1"/>
  <c r="CX137" i="6"/>
  <c r="DZ137" i="6" s="1"/>
  <c r="CX141" i="6"/>
  <c r="DZ141" i="6" s="1"/>
  <c r="CX15" i="6"/>
  <c r="CX36" i="6"/>
  <c r="DZ36" i="6" s="1"/>
  <c r="CX57" i="6"/>
  <c r="DZ57" i="6" s="1"/>
  <c r="CX61" i="6"/>
  <c r="DZ61" i="6" s="1"/>
  <c r="CX65" i="6"/>
  <c r="CX68" i="6"/>
  <c r="DZ68" i="6" s="1"/>
  <c r="CX71" i="6"/>
  <c r="DZ71" i="6" s="1"/>
  <c r="CX81" i="6"/>
  <c r="DZ81" i="6" s="1"/>
  <c r="CX84" i="6"/>
  <c r="CX87" i="6"/>
  <c r="DZ87" i="6" s="1"/>
  <c r="CX97" i="6"/>
  <c r="DZ97" i="6" s="1"/>
  <c r="CX100" i="6"/>
  <c r="DZ100" i="6" s="1"/>
  <c r="CX103" i="6"/>
  <c r="CX113" i="6"/>
  <c r="DZ113" i="6" s="1"/>
  <c r="CX116" i="6"/>
  <c r="DZ116" i="6" s="1"/>
  <c r="CX122" i="6"/>
  <c r="DZ122" i="6" s="1"/>
  <c r="CX126" i="6"/>
  <c r="CX130" i="6"/>
  <c r="DZ130" i="6" s="1"/>
  <c r="CX134" i="6"/>
  <c r="DZ134" i="6" s="1"/>
  <c r="CX138" i="6"/>
  <c r="DZ138" i="6" s="1"/>
  <c r="CX142" i="6"/>
  <c r="CX146" i="6"/>
  <c r="DZ146" i="6" s="1"/>
  <c r="CX150" i="6"/>
  <c r="DZ150" i="6" s="1"/>
  <c r="CX154" i="6"/>
  <c r="DZ154" i="6" s="1"/>
  <c r="CX158" i="6"/>
  <c r="CX162" i="6"/>
  <c r="DZ162" i="6" s="1"/>
  <c r="CX166" i="6"/>
  <c r="DZ166" i="6" s="1"/>
  <c r="CX170" i="6"/>
  <c r="DZ170" i="6" s="1"/>
  <c r="CX174" i="6"/>
  <c r="CX29" i="6"/>
  <c r="DZ29" i="6" s="1"/>
  <c r="CX56" i="6"/>
  <c r="DZ56" i="6" s="1"/>
  <c r="CX77" i="6"/>
  <c r="DZ77" i="6" s="1"/>
  <c r="CX83" i="6"/>
  <c r="CX96" i="6"/>
  <c r="DZ96" i="6" s="1"/>
  <c r="CX109" i="6"/>
  <c r="DZ109" i="6" s="1"/>
  <c r="CX115" i="6"/>
  <c r="DZ115" i="6" s="1"/>
  <c r="CX123" i="6"/>
  <c r="CX131" i="6"/>
  <c r="DZ131" i="6" s="1"/>
  <c r="CX139" i="6"/>
  <c r="DZ139" i="6" s="1"/>
  <c r="CX144" i="6"/>
  <c r="DZ144" i="6" s="1"/>
  <c r="CX147" i="6"/>
  <c r="CX157" i="6"/>
  <c r="DZ157" i="6" s="1"/>
  <c r="CX160" i="6"/>
  <c r="DZ160" i="6" s="1"/>
  <c r="CX163" i="6"/>
  <c r="DZ163" i="6" s="1"/>
  <c r="CX173" i="6"/>
  <c r="CX177" i="6"/>
  <c r="DZ177" i="6" s="1"/>
  <c r="CX181" i="6"/>
  <c r="DZ181" i="6" s="1"/>
  <c r="CX185" i="6"/>
  <c r="DZ185" i="6" s="1"/>
  <c r="CX7" i="6"/>
  <c r="CX23" i="6"/>
  <c r="DZ23" i="6" s="1"/>
  <c r="CX62" i="6"/>
  <c r="DZ62" i="6" s="1"/>
  <c r="CX76" i="6"/>
  <c r="DZ76" i="6" s="1"/>
  <c r="CX79" i="6"/>
  <c r="CX95" i="6"/>
  <c r="DZ95" i="6" s="1"/>
  <c r="CX80" i="6"/>
  <c r="DZ80" i="6" s="1"/>
  <c r="CX99" i="6"/>
  <c r="DZ99" i="6" s="1"/>
  <c r="CX105" i="6"/>
  <c r="CX124" i="6"/>
  <c r="DZ124" i="6" s="1"/>
  <c r="CX148" i="6"/>
  <c r="DZ148" i="6" s="1"/>
  <c r="CX152" i="6"/>
  <c r="DZ152" i="6" s="1"/>
  <c r="CX156" i="6"/>
  <c r="CX167" i="6"/>
  <c r="DZ167" i="6" s="1"/>
  <c r="CX171" i="6"/>
  <c r="DZ171" i="6" s="1"/>
  <c r="CX176" i="6"/>
  <c r="DZ176" i="6" s="1"/>
  <c r="CX179" i="6"/>
  <c r="CX182" i="6"/>
  <c r="CX191" i="6"/>
  <c r="DZ191" i="6" s="1"/>
  <c r="CX195" i="6"/>
  <c r="DZ195" i="6" s="1"/>
  <c r="CX199" i="6"/>
  <c r="CX203" i="6"/>
  <c r="DZ203" i="6" s="1"/>
  <c r="CX207" i="6"/>
  <c r="DZ207" i="6" s="1"/>
  <c r="CX211" i="6"/>
  <c r="DZ211" i="6" s="1"/>
  <c r="CX215" i="6"/>
  <c r="CX219" i="6"/>
  <c r="DZ219" i="6" s="1"/>
  <c r="CX221" i="6"/>
  <c r="DZ221" i="6" s="1"/>
  <c r="CX222" i="6"/>
  <c r="DZ222" i="6" s="1"/>
  <c r="CX223" i="6"/>
  <c r="CX224" i="6"/>
  <c r="DZ224" i="6" s="1"/>
  <c r="CX225" i="6"/>
  <c r="DZ225" i="6" s="1"/>
  <c r="CX226" i="6"/>
  <c r="DZ226" i="6" s="1"/>
  <c r="CX227" i="6"/>
  <c r="CX228" i="6"/>
  <c r="DZ228" i="6" s="1"/>
  <c r="CX229" i="6"/>
  <c r="DZ229" i="6" s="1"/>
  <c r="CX230" i="6"/>
  <c r="DZ230" i="6" s="1"/>
  <c r="CX231" i="6"/>
  <c r="CX232" i="6"/>
  <c r="DZ232" i="6" s="1"/>
  <c r="CX233" i="6"/>
  <c r="DZ233" i="6" s="1"/>
  <c r="CX234" i="6"/>
  <c r="DZ234" i="6" s="1"/>
  <c r="CX235" i="6"/>
  <c r="CX236" i="6"/>
  <c r="DZ236" i="6" s="1"/>
  <c r="CX237" i="6"/>
  <c r="DZ237" i="6" s="1"/>
  <c r="CX238" i="6"/>
  <c r="DZ238" i="6" s="1"/>
  <c r="CX239" i="6"/>
  <c r="CX240" i="6"/>
  <c r="DZ240" i="6" s="1"/>
  <c r="CX241" i="6"/>
  <c r="DZ241" i="6" s="1"/>
  <c r="CX242" i="6"/>
  <c r="DZ242" i="6" s="1"/>
  <c r="CX243" i="6"/>
  <c r="CX244" i="6"/>
  <c r="DZ244" i="6" s="1"/>
  <c r="CX245" i="6"/>
  <c r="DZ245" i="6" s="1"/>
  <c r="CX246" i="6"/>
  <c r="DZ246" i="6" s="1"/>
  <c r="CX247" i="6"/>
  <c r="CX248" i="6"/>
  <c r="DZ248" i="6" s="1"/>
  <c r="CX249" i="6"/>
  <c r="DZ249" i="6" s="1"/>
  <c r="CX250" i="6"/>
  <c r="DZ250" i="6" s="1"/>
  <c r="CX251" i="6"/>
  <c r="CX252" i="6"/>
  <c r="DZ252" i="6" s="1"/>
  <c r="CX253" i="6"/>
  <c r="DZ253" i="6" s="1"/>
  <c r="CX254" i="6"/>
  <c r="DZ254" i="6" s="1"/>
  <c r="CX255" i="6"/>
  <c r="CX256" i="6"/>
  <c r="DZ256" i="6" s="1"/>
  <c r="CX257" i="6"/>
  <c r="DZ257" i="6" s="1"/>
  <c r="CX258" i="6"/>
  <c r="DZ258" i="6" s="1"/>
  <c r="CX259" i="6"/>
  <c r="CX260" i="6"/>
  <c r="DZ260" i="6" s="1"/>
  <c r="CX261" i="6"/>
  <c r="DZ261" i="6" s="1"/>
  <c r="CX262" i="6"/>
  <c r="DZ262" i="6" s="1"/>
  <c r="CX263" i="6"/>
  <c r="CX264" i="6"/>
  <c r="DZ264" i="6" s="1"/>
  <c r="CX265" i="6"/>
  <c r="DZ265" i="6" s="1"/>
  <c r="CX266" i="6"/>
  <c r="DZ266" i="6" s="1"/>
  <c r="CX267" i="6"/>
  <c r="CX112" i="6"/>
  <c r="DZ112" i="6" s="1"/>
  <c r="CX143" i="6"/>
  <c r="DZ143" i="6" s="1"/>
  <c r="CX145" i="6"/>
  <c r="DZ145" i="6" s="1"/>
  <c r="CX164" i="6"/>
  <c r="CX165" i="6"/>
  <c r="DZ165" i="6" s="1"/>
  <c r="CX180" i="6"/>
  <c r="DZ180" i="6" s="1"/>
  <c r="CX184" i="6"/>
  <c r="DZ184" i="6" s="1"/>
  <c r="CX188" i="6"/>
  <c r="CX198" i="6"/>
  <c r="DZ198" i="6" s="1"/>
  <c r="CX201" i="6"/>
  <c r="DZ201" i="6" s="1"/>
  <c r="CX204" i="6"/>
  <c r="DZ204" i="6" s="1"/>
  <c r="CX214" i="6"/>
  <c r="CX217" i="6"/>
  <c r="DZ217" i="6" s="1"/>
  <c r="CX220" i="6"/>
  <c r="DZ220" i="6" s="1"/>
  <c r="CX120" i="6"/>
  <c r="DZ120" i="6" s="1"/>
  <c r="CX128" i="6"/>
  <c r="CX136" i="6"/>
  <c r="DZ136" i="6" s="1"/>
  <c r="CX159" i="6"/>
  <c r="DZ159" i="6" s="1"/>
  <c r="CX161" i="6"/>
  <c r="DZ161" i="6" s="1"/>
  <c r="CX178" i="6"/>
  <c r="CX194" i="6"/>
  <c r="DZ194" i="6" s="1"/>
  <c r="CX197" i="6"/>
  <c r="DZ197" i="6" s="1"/>
  <c r="CX200" i="6"/>
  <c r="DZ200" i="6" s="1"/>
  <c r="CX210" i="6"/>
  <c r="CX213" i="6"/>
  <c r="DZ213" i="6" s="1"/>
  <c r="CX216" i="6"/>
  <c r="DZ216" i="6" s="1"/>
  <c r="CX4" i="6"/>
  <c r="DZ4" i="6" s="1"/>
  <c r="CX89" i="6"/>
  <c r="CX108" i="6"/>
  <c r="DZ108" i="6" s="1"/>
  <c r="CX127" i="6"/>
  <c r="DZ127" i="6" s="1"/>
  <c r="CX153" i="6"/>
  <c r="DZ153" i="6" s="1"/>
  <c r="CX155" i="6"/>
  <c r="CX172" i="6"/>
  <c r="DZ172" i="6" s="1"/>
  <c r="CX193" i="6"/>
  <c r="DZ193" i="6" s="1"/>
  <c r="CX206" i="6"/>
  <c r="DZ206" i="6" s="1"/>
  <c r="CX212" i="6"/>
  <c r="CX268" i="6"/>
  <c r="DZ268" i="6" s="1"/>
  <c r="CX270" i="6"/>
  <c r="DZ270" i="6" s="1"/>
  <c r="CX272" i="6"/>
  <c r="DZ272" i="6" s="1"/>
  <c r="CX274" i="6"/>
  <c r="CX276" i="6"/>
  <c r="DZ276" i="6" s="1"/>
  <c r="CX278" i="6"/>
  <c r="DZ278" i="6" s="1"/>
  <c r="CX280" i="6"/>
  <c r="DZ280" i="6" s="1"/>
  <c r="CX282" i="6"/>
  <c r="CX284" i="6"/>
  <c r="DZ284" i="6" s="1"/>
  <c r="CX286" i="6"/>
  <c r="DZ286" i="6" s="1"/>
  <c r="CX288" i="6"/>
  <c r="DZ288" i="6" s="1"/>
  <c r="CX290" i="6"/>
  <c r="CX292" i="6"/>
  <c r="DZ292" i="6" s="1"/>
  <c r="CX294" i="6"/>
  <c r="DZ294" i="6" s="1"/>
  <c r="CX296" i="6"/>
  <c r="DZ296" i="6" s="1"/>
  <c r="CX298" i="6"/>
  <c r="CX300" i="6"/>
  <c r="DZ300" i="6" s="1"/>
  <c r="CX304" i="6"/>
  <c r="DZ304" i="6" s="1"/>
  <c r="CX308" i="6"/>
  <c r="DZ308" i="6" s="1"/>
  <c r="CX312" i="6"/>
  <c r="CX49" i="6"/>
  <c r="DZ49" i="6" s="1"/>
  <c r="CX140" i="6"/>
  <c r="DZ140" i="6" s="1"/>
  <c r="CX149" i="6"/>
  <c r="DZ149" i="6" s="1"/>
  <c r="CX151" i="6"/>
  <c r="CX168" i="6"/>
  <c r="DZ168" i="6" s="1"/>
  <c r="CX187" i="6"/>
  <c r="DZ187" i="6" s="1"/>
  <c r="CX192" i="6"/>
  <c r="DZ192" i="6" s="1"/>
  <c r="CX205" i="6"/>
  <c r="CX218" i="6"/>
  <c r="DZ218" i="6" s="1"/>
  <c r="CX301" i="6"/>
  <c r="DZ301" i="6" s="1"/>
  <c r="CX305" i="6"/>
  <c r="DZ305" i="6" s="1"/>
  <c r="CX309" i="6"/>
  <c r="CX313" i="6"/>
  <c r="DZ313" i="6" s="1"/>
  <c r="CX317" i="6"/>
  <c r="DZ317" i="6" s="1"/>
  <c r="CX321" i="6"/>
  <c r="DZ321" i="6" s="1"/>
  <c r="CX325" i="6"/>
  <c r="CX329" i="6"/>
  <c r="DZ329" i="6" s="1"/>
  <c r="CX333" i="6"/>
  <c r="DZ333" i="6" s="1"/>
  <c r="CX337" i="6"/>
  <c r="DZ337" i="6" s="1"/>
  <c r="CX341" i="6"/>
  <c r="CX345" i="6"/>
  <c r="DZ345" i="6" s="1"/>
  <c r="CX349" i="6"/>
  <c r="DZ349" i="6" s="1"/>
  <c r="CX353" i="6"/>
  <c r="DZ353" i="6" s="1"/>
  <c r="CX357" i="6"/>
  <c r="CX361" i="6"/>
  <c r="DZ361" i="6" s="1"/>
  <c r="CX365" i="6"/>
  <c r="DZ365" i="6" s="1"/>
  <c r="CX369" i="6"/>
  <c r="DZ369" i="6" s="1"/>
  <c r="CX373" i="6"/>
  <c r="CX377" i="6"/>
  <c r="DZ377" i="6" s="1"/>
  <c r="CX381" i="6"/>
  <c r="DZ381" i="6" s="1"/>
  <c r="CX385" i="6"/>
  <c r="DZ385" i="6" s="1"/>
  <c r="CX92" i="6"/>
  <c r="CX135" i="6"/>
  <c r="DZ135" i="6" s="1"/>
  <c r="CX175" i="6"/>
  <c r="DZ175" i="6" s="1"/>
  <c r="CX190" i="6"/>
  <c r="DZ190" i="6" s="1"/>
  <c r="CX209" i="6"/>
  <c r="CX271" i="6"/>
  <c r="DZ271" i="6" s="1"/>
  <c r="CX275" i="6"/>
  <c r="DZ275" i="6" s="1"/>
  <c r="CX279" i="6"/>
  <c r="DZ279" i="6" s="1"/>
  <c r="CX283" i="6"/>
  <c r="CX287" i="6"/>
  <c r="DZ287" i="6" s="1"/>
  <c r="CX291" i="6"/>
  <c r="DZ291" i="6" s="1"/>
  <c r="CX295" i="6"/>
  <c r="DZ295" i="6" s="1"/>
  <c r="CX306" i="6"/>
  <c r="CX314" i="6"/>
  <c r="DZ314" i="6" s="1"/>
  <c r="CX320" i="6"/>
  <c r="DZ320" i="6" s="1"/>
  <c r="CX323" i="6"/>
  <c r="DZ323" i="6" s="1"/>
  <c r="CX326" i="6"/>
  <c r="CX336" i="6"/>
  <c r="DZ336" i="6" s="1"/>
  <c r="CX339" i="6"/>
  <c r="DZ339" i="6" s="1"/>
  <c r="CX342" i="6"/>
  <c r="DZ342" i="6" s="1"/>
  <c r="CX352" i="6"/>
  <c r="CX355" i="6"/>
  <c r="DZ355" i="6" s="1"/>
  <c r="CX358" i="6"/>
  <c r="DZ358" i="6" s="1"/>
  <c r="CX368" i="6"/>
  <c r="DZ368" i="6" s="1"/>
  <c r="CX371" i="6"/>
  <c r="CX374" i="6"/>
  <c r="DZ374" i="6" s="1"/>
  <c r="CX384" i="6"/>
  <c r="DZ384" i="6" s="1"/>
  <c r="CX387" i="6"/>
  <c r="DZ387" i="6" s="1"/>
  <c r="CX73" i="6"/>
  <c r="DZ73" i="6" s="1"/>
  <c r="CX119" i="6"/>
  <c r="DZ119" i="6" s="1"/>
  <c r="CX186" i="6"/>
  <c r="DZ186" i="6" s="1"/>
  <c r="CX196" i="6"/>
  <c r="DZ196" i="6" s="1"/>
  <c r="CX269" i="6"/>
  <c r="CX273" i="6"/>
  <c r="DZ273" i="6" s="1"/>
  <c r="CX277" i="6"/>
  <c r="DZ277" i="6" s="1"/>
  <c r="CX281" i="6"/>
  <c r="DZ281" i="6" s="1"/>
  <c r="CX285" i="6"/>
  <c r="CX289" i="6"/>
  <c r="DZ289" i="6" s="1"/>
  <c r="CX293" i="6"/>
  <c r="DZ293" i="6" s="1"/>
  <c r="CX297" i="6"/>
  <c r="DZ297" i="6" s="1"/>
  <c r="CX302" i="6"/>
  <c r="CX310" i="6"/>
  <c r="DZ310" i="6" s="1"/>
  <c r="CX315" i="6"/>
  <c r="DZ315" i="6" s="1"/>
  <c r="CX318" i="6"/>
  <c r="DZ318" i="6" s="1"/>
  <c r="CX328" i="6"/>
  <c r="CX331" i="6"/>
  <c r="DZ331" i="6" s="1"/>
  <c r="CX334" i="6"/>
  <c r="DZ334" i="6" s="1"/>
  <c r="CX344" i="6"/>
  <c r="DZ344" i="6" s="1"/>
  <c r="CX347" i="6"/>
  <c r="CX350" i="6"/>
  <c r="DZ350" i="6" s="1"/>
  <c r="CX360" i="6"/>
  <c r="DZ360" i="6" s="1"/>
  <c r="CX363" i="6"/>
  <c r="DZ363" i="6" s="1"/>
  <c r="CX366" i="6"/>
  <c r="CX376" i="6"/>
  <c r="DZ376" i="6" s="1"/>
  <c r="CX379" i="6"/>
  <c r="DZ379" i="6" s="1"/>
  <c r="CX382" i="6"/>
  <c r="DZ382" i="6" s="1"/>
  <c r="CX37" i="6"/>
  <c r="CX307" i="6"/>
  <c r="DZ307" i="6" s="1"/>
  <c r="CX319" i="6"/>
  <c r="DZ319" i="6" s="1"/>
  <c r="CX332" i="6"/>
  <c r="DZ332" i="6" s="1"/>
  <c r="CX338" i="6"/>
  <c r="DZ338" i="6" s="1"/>
  <c r="CX351" i="6"/>
  <c r="DZ351" i="6" s="1"/>
  <c r="CX364" i="6"/>
  <c r="DZ364" i="6" s="1"/>
  <c r="CX370" i="6"/>
  <c r="DZ370" i="6" s="1"/>
  <c r="CX383" i="6"/>
  <c r="CX111" i="6"/>
  <c r="DZ111" i="6" s="1"/>
  <c r="CX311" i="6"/>
  <c r="DZ311" i="6" s="1"/>
  <c r="CX324" i="6"/>
  <c r="DZ324" i="6" s="1"/>
  <c r="CX330" i="6"/>
  <c r="CX343" i="6"/>
  <c r="DZ343" i="6" s="1"/>
  <c r="CX356" i="6"/>
  <c r="DZ356" i="6" s="1"/>
  <c r="CX362" i="6"/>
  <c r="DZ362" i="6" s="1"/>
  <c r="CX375" i="6"/>
  <c r="CX299" i="6"/>
  <c r="DZ299" i="6" s="1"/>
  <c r="CX316" i="6"/>
  <c r="DZ316" i="6" s="1"/>
  <c r="CX335" i="6"/>
  <c r="DZ335" i="6" s="1"/>
  <c r="CX354" i="6"/>
  <c r="CX380" i="6"/>
  <c r="DZ380" i="6" s="1"/>
  <c r="CX189" i="6"/>
  <c r="DZ189" i="6" s="1"/>
  <c r="CX208" i="6"/>
  <c r="DZ208" i="6" s="1"/>
  <c r="CX303" i="6"/>
  <c r="CX340" i="6"/>
  <c r="DZ340" i="6" s="1"/>
  <c r="CX359" i="6"/>
  <c r="DZ359" i="6" s="1"/>
  <c r="CX378" i="6"/>
  <c r="DZ378" i="6" s="1"/>
  <c r="CX93" i="6"/>
  <c r="CX202" i="6"/>
  <c r="DZ202" i="6" s="1"/>
  <c r="CX322" i="6"/>
  <c r="DZ322" i="6" s="1"/>
  <c r="CX348" i="6"/>
  <c r="DZ348" i="6" s="1"/>
  <c r="CX367" i="6"/>
  <c r="CX386" i="6"/>
  <c r="DZ386" i="6" s="1"/>
  <c r="CX132" i="6"/>
  <c r="DZ132" i="6" s="1"/>
  <c r="CX169" i="6"/>
  <c r="DZ169" i="6" s="1"/>
  <c r="CX183" i="6"/>
  <c r="DZ183" i="6" s="1"/>
  <c r="CX327" i="6"/>
  <c r="DZ327" i="6" s="1"/>
  <c r="CX346" i="6"/>
  <c r="DZ346" i="6" s="1"/>
  <c r="CX372" i="6"/>
  <c r="DZ372" i="6" s="1"/>
  <c r="CV5" i="6"/>
  <c r="CV6" i="6"/>
  <c r="DX6" i="6" s="1"/>
  <c r="CV7" i="6"/>
  <c r="DX7" i="6" s="1"/>
  <c r="CV8" i="6"/>
  <c r="DX8" i="6" s="1"/>
  <c r="CV9" i="6"/>
  <c r="CV10" i="6"/>
  <c r="DX10" i="6" s="1"/>
  <c r="CV11" i="6"/>
  <c r="DX11" i="6" s="1"/>
  <c r="CV12" i="6"/>
  <c r="DX12" i="6" s="1"/>
  <c r="CV13" i="6"/>
  <c r="CV14" i="6"/>
  <c r="DX14" i="6" s="1"/>
  <c r="CV15" i="6"/>
  <c r="DX15" i="6" s="1"/>
  <c r="CV16" i="6"/>
  <c r="DX16" i="6" s="1"/>
  <c r="CV17" i="6"/>
  <c r="CV18" i="6"/>
  <c r="DX18" i="6" s="1"/>
  <c r="CV19" i="6"/>
  <c r="DX19" i="6" s="1"/>
  <c r="CV20" i="6"/>
  <c r="DX20" i="6" s="1"/>
  <c r="CV21" i="6"/>
  <c r="CV22" i="6"/>
  <c r="DX22" i="6" s="1"/>
  <c r="CV23" i="6"/>
  <c r="DX23" i="6" s="1"/>
  <c r="CV24" i="6"/>
  <c r="DX24" i="6" s="1"/>
  <c r="CV25" i="6"/>
  <c r="CV26" i="6"/>
  <c r="DX26" i="6" s="1"/>
  <c r="CV27" i="6"/>
  <c r="DX27" i="6" s="1"/>
  <c r="CV28" i="6"/>
  <c r="DX28" i="6" s="1"/>
  <c r="CV29" i="6"/>
  <c r="CV30" i="6"/>
  <c r="DX30" i="6" s="1"/>
  <c r="CV31" i="6"/>
  <c r="DX31" i="6" s="1"/>
  <c r="CV32" i="6"/>
  <c r="DX32" i="6" s="1"/>
  <c r="CV36" i="6"/>
  <c r="CV40" i="6"/>
  <c r="DX40" i="6" s="1"/>
  <c r="CV44" i="6"/>
  <c r="DX44" i="6" s="1"/>
  <c r="CV48" i="6"/>
  <c r="DX48" i="6" s="1"/>
  <c r="CV35" i="6"/>
  <c r="CV38" i="6"/>
  <c r="DX38" i="6" s="1"/>
  <c r="CV41" i="6"/>
  <c r="DX41" i="6" s="1"/>
  <c r="CV51" i="6"/>
  <c r="DX51" i="6" s="1"/>
  <c r="CV55" i="6"/>
  <c r="CV34" i="6"/>
  <c r="DX34" i="6" s="1"/>
  <c r="CV37" i="6"/>
  <c r="DX37" i="6" s="1"/>
  <c r="CV47" i="6"/>
  <c r="DX47" i="6" s="1"/>
  <c r="CV52" i="6"/>
  <c r="CV56" i="6"/>
  <c r="DX56" i="6" s="1"/>
  <c r="CV60" i="6"/>
  <c r="DX60" i="6" s="1"/>
  <c r="CV64" i="6"/>
  <c r="DX64" i="6" s="1"/>
  <c r="CV68" i="6"/>
  <c r="CV69" i="6"/>
  <c r="DX69" i="6" s="1"/>
  <c r="CV70" i="6"/>
  <c r="DX70" i="6" s="1"/>
  <c r="CV71" i="6"/>
  <c r="DX71" i="6" s="1"/>
  <c r="CV72" i="6"/>
  <c r="CV73" i="6"/>
  <c r="DX73" i="6" s="1"/>
  <c r="CV74" i="6"/>
  <c r="DX74" i="6" s="1"/>
  <c r="CV75" i="6"/>
  <c r="DX75" i="6" s="1"/>
  <c r="CV76" i="6"/>
  <c r="CV77" i="6"/>
  <c r="DX77" i="6" s="1"/>
  <c r="CV78" i="6"/>
  <c r="DX78" i="6" s="1"/>
  <c r="CV79" i="6"/>
  <c r="DX79" i="6" s="1"/>
  <c r="CV80" i="6"/>
  <c r="CV81" i="6"/>
  <c r="DX81" i="6" s="1"/>
  <c r="CV82" i="6"/>
  <c r="DX82" i="6" s="1"/>
  <c r="CV83" i="6"/>
  <c r="DX83" i="6" s="1"/>
  <c r="CV84" i="6"/>
  <c r="CV85" i="6"/>
  <c r="DX85" i="6" s="1"/>
  <c r="CV86" i="6"/>
  <c r="DX86" i="6" s="1"/>
  <c r="CV87" i="6"/>
  <c r="DX87" i="6" s="1"/>
  <c r="CV88" i="6"/>
  <c r="CV89" i="6"/>
  <c r="DX89" i="6" s="1"/>
  <c r="CV90" i="6"/>
  <c r="DX90" i="6" s="1"/>
  <c r="CV91" i="6"/>
  <c r="DX91" i="6" s="1"/>
  <c r="CV92" i="6"/>
  <c r="CV93" i="6"/>
  <c r="DX93" i="6" s="1"/>
  <c r="CV94" i="6"/>
  <c r="DX94" i="6" s="1"/>
  <c r="CV95" i="6"/>
  <c r="DX95" i="6" s="1"/>
  <c r="CV96" i="6"/>
  <c r="CV97" i="6"/>
  <c r="DX97" i="6" s="1"/>
  <c r="CV98" i="6"/>
  <c r="DX98" i="6" s="1"/>
  <c r="CV99" i="6"/>
  <c r="DX99" i="6" s="1"/>
  <c r="CV100" i="6"/>
  <c r="CV101" i="6"/>
  <c r="DX101" i="6" s="1"/>
  <c r="CV102" i="6"/>
  <c r="DX102" i="6" s="1"/>
  <c r="CV103" i="6"/>
  <c r="DX103" i="6" s="1"/>
  <c r="CV104" i="6"/>
  <c r="CV105" i="6"/>
  <c r="DX105" i="6" s="1"/>
  <c r="CV106" i="6"/>
  <c r="DX106" i="6" s="1"/>
  <c r="CV107" i="6"/>
  <c r="DX107" i="6" s="1"/>
  <c r="CV108" i="6"/>
  <c r="CV109" i="6"/>
  <c r="DX109" i="6" s="1"/>
  <c r="CV110" i="6"/>
  <c r="DX110" i="6" s="1"/>
  <c r="CV111" i="6"/>
  <c r="DX111" i="6" s="1"/>
  <c r="CV112" i="6"/>
  <c r="CV113" i="6"/>
  <c r="DX113" i="6" s="1"/>
  <c r="CV114" i="6"/>
  <c r="DX114" i="6" s="1"/>
  <c r="CV115" i="6"/>
  <c r="DX115" i="6" s="1"/>
  <c r="CV116" i="6"/>
  <c r="CV117" i="6"/>
  <c r="DX117" i="6" s="1"/>
  <c r="CV118" i="6"/>
  <c r="DX118" i="6" s="1"/>
  <c r="CV33" i="6"/>
  <c r="DX33" i="6" s="1"/>
  <c r="CV46" i="6"/>
  <c r="CV53" i="6"/>
  <c r="DX53" i="6" s="1"/>
  <c r="CV39" i="6"/>
  <c r="DX39" i="6" s="1"/>
  <c r="CV45" i="6"/>
  <c r="DX45" i="6" s="1"/>
  <c r="CV54" i="6"/>
  <c r="CV59" i="6"/>
  <c r="DX59" i="6" s="1"/>
  <c r="CV62" i="6"/>
  <c r="DX62" i="6" s="1"/>
  <c r="CV65" i="6"/>
  <c r="DX65" i="6" s="1"/>
  <c r="CV119" i="6"/>
  <c r="CV120" i="6"/>
  <c r="DX120" i="6" s="1"/>
  <c r="CV121" i="6"/>
  <c r="DX121" i="6" s="1"/>
  <c r="CV122" i="6"/>
  <c r="DX122" i="6" s="1"/>
  <c r="CV123" i="6"/>
  <c r="CV124" i="6"/>
  <c r="DX124" i="6" s="1"/>
  <c r="CV125" i="6"/>
  <c r="DX125" i="6" s="1"/>
  <c r="CV126" i="6"/>
  <c r="DX126" i="6" s="1"/>
  <c r="CV127" i="6"/>
  <c r="CV128" i="6"/>
  <c r="DX128" i="6" s="1"/>
  <c r="CV129" i="6"/>
  <c r="DX129" i="6" s="1"/>
  <c r="CV130" i="6"/>
  <c r="DX130" i="6" s="1"/>
  <c r="CV131" i="6"/>
  <c r="CV132" i="6"/>
  <c r="DX132" i="6" s="1"/>
  <c r="CV133" i="6"/>
  <c r="DX133" i="6" s="1"/>
  <c r="CV134" i="6"/>
  <c r="DX134" i="6" s="1"/>
  <c r="CV135" i="6"/>
  <c r="CV136" i="6"/>
  <c r="DX136" i="6" s="1"/>
  <c r="CV137" i="6"/>
  <c r="DX137" i="6" s="1"/>
  <c r="CV138" i="6"/>
  <c r="DX138" i="6" s="1"/>
  <c r="CV139" i="6"/>
  <c r="CV140" i="6"/>
  <c r="DX140" i="6" s="1"/>
  <c r="CV141" i="6"/>
  <c r="DX141" i="6" s="1"/>
  <c r="CV142" i="6"/>
  <c r="DX142" i="6" s="1"/>
  <c r="CV143" i="6"/>
  <c r="CV144" i="6"/>
  <c r="DX144" i="6" s="1"/>
  <c r="CV145" i="6"/>
  <c r="DX145" i="6" s="1"/>
  <c r="CV146" i="6"/>
  <c r="DX146" i="6" s="1"/>
  <c r="CV147" i="6"/>
  <c r="CV148" i="6"/>
  <c r="DX148" i="6" s="1"/>
  <c r="CV149" i="6"/>
  <c r="DX149" i="6" s="1"/>
  <c r="CV150" i="6"/>
  <c r="DX150" i="6" s="1"/>
  <c r="CV151" i="6"/>
  <c r="CV152" i="6"/>
  <c r="DX152" i="6" s="1"/>
  <c r="CV153" i="6"/>
  <c r="DX153" i="6" s="1"/>
  <c r="CV154" i="6"/>
  <c r="DX154" i="6" s="1"/>
  <c r="CV155" i="6"/>
  <c r="CV156" i="6"/>
  <c r="DX156" i="6" s="1"/>
  <c r="CV157" i="6"/>
  <c r="DX157" i="6" s="1"/>
  <c r="CV158" i="6"/>
  <c r="DX158" i="6" s="1"/>
  <c r="CV159" i="6"/>
  <c r="CV160" i="6"/>
  <c r="DX160" i="6" s="1"/>
  <c r="CV161" i="6"/>
  <c r="DX161" i="6" s="1"/>
  <c r="CV162" i="6"/>
  <c r="DX162" i="6" s="1"/>
  <c r="CV163" i="6"/>
  <c r="CV164" i="6"/>
  <c r="DX164" i="6" s="1"/>
  <c r="CV165" i="6"/>
  <c r="DX165" i="6" s="1"/>
  <c r="CV166" i="6"/>
  <c r="DX166" i="6" s="1"/>
  <c r="CV167" i="6"/>
  <c r="CV168" i="6"/>
  <c r="DX168" i="6" s="1"/>
  <c r="CV169" i="6"/>
  <c r="DX169" i="6" s="1"/>
  <c r="CV170" i="6"/>
  <c r="DX170" i="6" s="1"/>
  <c r="CV171" i="6"/>
  <c r="CV172" i="6"/>
  <c r="DX172" i="6" s="1"/>
  <c r="CV173" i="6"/>
  <c r="DX173" i="6" s="1"/>
  <c r="CV174" i="6"/>
  <c r="DX174" i="6" s="1"/>
  <c r="CV43" i="6"/>
  <c r="CV57" i="6"/>
  <c r="DX57" i="6" s="1"/>
  <c r="CV61" i="6"/>
  <c r="DX61" i="6" s="1"/>
  <c r="CV50" i="6"/>
  <c r="DX50" i="6" s="1"/>
  <c r="CV175" i="6"/>
  <c r="CV176" i="6"/>
  <c r="DX176" i="6" s="1"/>
  <c r="CV177" i="6"/>
  <c r="DX177" i="6" s="1"/>
  <c r="CV178" i="6"/>
  <c r="DX178" i="6" s="1"/>
  <c r="CV179" i="6"/>
  <c r="CV180" i="6"/>
  <c r="DX180" i="6" s="1"/>
  <c r="CV181" i="6"/>
  <c r="DX181" i="6" s="1"/>
  <c r="CV182" i="6"/>
  <c r="DX182" i="6" s="1"/>
  <c r="CV183" i="6"/>
  <c r="CV184" i="6"/>
  <c r="DX184" i="6" s="1"/>
  <c r="CV185" i="6"/>
  <c r="DX185" i="6" s="1"/>
  <c r="CV186" i="6"/>
  <c r="DX186" i="6" s="1"/>
  <c r="CV187" i="6"/>
  <c r="CV188" i="6"/>
  <c r="DX188" i="6" s="1"/>
  <c r="CV189" i="6"/>
  <c r="DX189" i="6" s="1"/>
  <c r="CV190" i="6"/>
  <c r="DX190" i="6" s="1"/>
  <c r="CV191" i="6"/>
  <c r="CV192" i="6"/>
  <c r="DX192" i="6" s="1"/>
  <c r="CV193" i="6"/>
  <c r="DX193" i="6" s="1"/>
  <c r="CV194" i="6"/>
  <c r="DX194" i="6" s="1"/>
  <c r="CV195" i="6"/>
  <c r="CV196" i="6"/>
  <c r="DX196" i="6" s="1"/>
  <c r="CV197" i="6"/>
  <c r="DX197" i="6" s="1"/>
  <c r="CV198" i="6"/>
  <c r="DX198" i="6" s="1"/>
  <c r="CV199" i="6"/>
  <c r="CV200" i="6"/>
  <c r="DX200" i="6" s="1"/>
  <c r="CV201" i="6"/>
  <c r="DX201" i="6" s="1"/>
  <c r="CV202" i="6"/>
  <c r="DX202" i="6" s="1"/>
  <c r="CV203" i="6"/>
  <c r="CV204" i="6"/>
  <c r="DX204" i="6" s="1"/>
  <c r="CV205" i="6"/>
  <c r="DX205" i="6" s="1"/>
  <c r="CV206" i="6"/>
  <c r="DX206" i="6" s="1"/>
  <c r="CV207" i="6"/>
  <c r="CV208" i="6"/>
  <c r="DX208" i="6" s="1"/>
  <c r="CV209" i="6"/>
  <c r="DX209" i="6" s="1"/>
  <c r="CV210" i="6"/>
  <c r="DX210" i="6" s="1"/>
  <c r="CV211" i="6"/>
  <c r="CV212" i="6"/>
  <c r="DX212" i="6" s="1"/>
  <c r="CV213" i="6"/>
  <c r="DX213" i="6" s="1"/>
  <c r="CV214" i="6"/>
  <c r="DX214" i="6" s="1"/>
  <c r="CV215" i="6"/>
  <c r="CV216" i="6"/>
  <c r="DX216" i="6" s="1"/>
  <c r="CV217" i="6"/>
  <c r="DX217" i="6" s="1"/>
  <c r="CV218" i="6"/>
  <c r="DX218" i="6" s="1"/>
  <c r="CV219" i="6"/>
  <c r="CV220" i="6"/>
  <c r="DX220" i="6" s="1"/>
  <c r="CV49" i="6"/>
  <c r="DX49" i="6" s="1"/>
  <c r="CV66" i="6"/>
  <c r="DX66" i="6" s="1"/>
  <c r="CV63" i="6"/>
  <c r="CV67" i="6"/>
  <c r="DX67" i="6" s="1"/>
  <c r="CV222" i="6"/>
  <c r="DX222" i="6" s="1"/>
  <c r="CV226" i="6"/>
  <c r="DX226" i="6" s="1"/>
  <c r="CV230" i="6"/>
  <c r="CV234" i="6"/>
  <c r="DX234" i="6" s="1"/>
  <c r="CV238" i="6"/>
  <c r="DX238" i="6" s="1"/>
  <c r="CV242" i="6"/>
  <c r="DX242" i="6" s="1"/>
  <c r="CV246" i="6"/>
  <c r="DX246" i="6" s="1"/>
  <c r="CV250" i="6"/>
  <c r="DX250" i="6" s="1"/>
  <c r="CV254" i="6"/>
  <c r="DX254" i="6" s="1"/>
  <c r="CV258" i="6"/>
  <c r="DX258" i="6" s="1"/>
  <c r="CV262" i="6"/>
  <c r="CV266" i="6"/>
  <c r="DX266" i="6" s="1"/>
  <c r="CV268" i="6"/>
  <c r="DX268" i="6" s="1"/>
  <c r="CV269" i="6"/>
  <c r="DX269" i="6" s="1"/>
  <c r="CV270" i="6"/>
  <c r="CV271" i="6"/>
  <c r="DX271" i="6" s="1"/>
  <c r="CV272" i="6"/>
  <c r="DX272" i="6" s="1"/>
  <c r="CV273" i="6"/>
  <c r="DX273" i="6" s="1"/>
  <c r="CV274" i="6"/>
  <c r="CV275" i="6"/>
  <c r="DX275" i="6" s="1"/>
  <c r="CV276" i="6"/>
  <c r="DX276" i="6" s="1"/>
  <c r="CV277" i="6"/>
  <c r="DX277" i="6" s="1"/>
  <c r="CV278" i="6"/>
  <c r="DX278" i="6" s="1"/>
  <c r="CV279" i="6"/>
  <c r="DX279" i="6" s="1"/>
  <c r="CV280" i="6"/>
  <c r="DX280" i="6" s="1"/>
  <c r="CV281" i="6"/>
  <c r="DX281" i="6" s="1"/>
  <c r="CV282" i="6"/>
  <c r="CV283" i="6"/>
  <c r="DX283" i="6" s="1"/>
  <c r="CV284" i="6"/>
  <c r="DX284" i="6" s="1"/>
  <c r="CV285" i="6"/>
  <c r="DX285" i="6" s="1"/>
  <c r="CV286" i="6"/>
  <c r="CV287" i="6"/>
  <c r="DX287" i="6" s="1"/>
  <c r="CV288" i="6"/>
  <c r="DX288" i="6" s="1"/>
  <c r="CV289" i="6"/>
  <c r="DX289" i="6" s="1"/>
  <c r="CV290" i="6"/>
  <c r="CV291" i="6"/>
  <c r="DX291" i="6" s="1"/>
  <c r="CV292" i="6"/>
  <c r="DX292" i="6" s="1"/>
  <c r="CV293" i="6"/>
  <c r="DX293" i="6" s="1"/>
  <c r="CV294" i="6"/>
  <c r="DX294" i="6" s="1"/>
  <c r="CV295" i="6"/>
  <c r="DX295" i="6" s="1"/>
  <c r="CV296" i="6"/>
  <c r="DX296" i="6" s="1"/>
  <c r="CV297" i="6"/>
  <c r="DX297" i="6" s="1"/>
  <c r="CV298" i="6"/>
  <c r="CV42" i="6"/>
  <c r="DX42" i="6" s="1"/>
  <c r="CV223" i="6"/>
  <c r="DX223" i="6" s="1"/>
  <c r="CV227" i="6"/>
  <c r="DX227" i="6" s="1"/>
  <c r="CV231" i="6"/>
  <c r="CV235" i="6"/>
  <c r="DX235" i="6" s="1"/>
  <c r="CV239" i="6"/>
  <c r="DX239" i="6" s="1"/>
  <c r="CV243" i="6"/>
  <c r="DX243" i="6" s="1"/>
  <c r="CV247" i="6"/>
  <c r="CV251" i="6"/>
  <c r="DX251" i="6" s="1"/>
  <c r="CV255" i="6"/>
  <c r="DX255" i="6" s="1"/>
  <c r="CV259" i="6"/>
  <c r="DX259" i="6" s="1"/>
  <c r="CV263" i="6"/>
  <c r="CV267" i="6"/>
  <c r="DX267" i="6" s="1"/>
  <c r="CV224" i="6"/>
  <c r="DX224" i="6" s="1"/>
  <c r="CV232" i="6"/>
  <c r="DX232" i="6" s="1"/>
  <c r="CV240" i="6"/>
  <c r="CV248" i="6"/>
  <c r="DX248" i="6" s="1"/>
  <c r="CV256" i="6"/>
  <c r="DX256" i="6" s="1"/>
  <c r="CV264" i="6"/>
  <c r="DX264" i="6" s="1"/>
  <c r="CV301" i="6"/>
  <c r="CV305" i="6"/>
  <c r="DX305" i="6" s="1"/>
  <c r="CV309" i="6"/>
  <c r="DX309" i="6" s="1"/>
  <c r="CV313" i="6"/>
  <c r="DX313" i="6" s="1"/>
  <c r="CV225" i="6"/>
  <c r="DX225" i="6" s="1"/>
  <c r="CV233" i="6"/>
  <c r="DX233" i="6" s="1"/>
  <c r="CV241" i="6"/>
  <c r="DX241" i="6" s="1"/>
  <c r="CV249" i="6"/>
  <c r="DX249" i="6" s="1"/>
  <c r="CV257" i="6"/>
  <c r="CV265" i="6"/>
  <c r="DX265" i="6" s="1"/>
  <c r="CV302" i="6"/>
  <c r="DX302" i="6" s="1"/>
  <c r="CV306" i="6"/>
  <c r="DX306" i="6" s="1"/>
  <c r="CV310" i="6"/>
  <c r="CV314" i="6"/>
  <c r="DX314" i="6" s="1"/>
  <c r="CV318" i="6"/>
  <c r="DX318" i="6" s="1"/>
  <c r="CV322" i="6"/>
  <c r="DX322" i="6" s="1"/>
  <c r="CV326" i="6"/>
  <c r="CV330" i="6"/>
  <c r="DX330" i="6" s="1"/>
  <c r="CV334" i="6"/>
  <c r="DX334" i="6" s="1"/>
  <c r="CV338" i="6"/>
  <c r="DX338" i="6" s="1"/>
  <c r="CV342" i="6"/>
  <c r="CV346" i="6"/>
  <c r="DX346" i="6" s="1"/>
  <c r="CV350" i="6"/>
  <c r="DX350" i="6" s="1"/>
  <c r="CV354" i="6"/>
  <c r="DX354" i="6" s="1"/>
  <c r="CV358" i="6"/>
  <c r="CV362" i="6"/>
  <c r="DX362" i="6" s="1"/>
  <c r="CV366" i="6"/>
  <c r="DX366" i="6" s="1"/>
  <c r="CV370" i="6"/>
  <c r="DX370" i="6" s="1"/>
  <c r="CV374" i="6"/>
  <c r="CV378" i="6"/>
  <c r="DX378" i="6" s="1"/>
  <c r="CV382" i="6"/>
  <c r="DX382" i="6" s="1"/>
  <c r="CV386" i="6"/>
  <c r="DX386" i="6" s="1"/>
  <c r="CV228" i="6"/>
  <c r="CV244" i="6"/>
  <c r="DX244" i="6" s="1"/>
  <c r="CV260" i="6"/>
  <c r="DX260" i="6" s="1"/>
  <c r="CV299" i="6"/>
  <c r="DX299" i="6" s="1"/>
  <c r="CV307" i="6"/>
  <c r="CV316" i="6"/>
  <c r="DX316" i="6" s="1"/>
  <c r="CV319" i="6"/>
  <c r="DX319" i="6" s="1"/>
  <c r="CV329" i="6"/>
  <c r="DX329" i="6" s="1"/>
  <c r="CV332" i="6"/>
  <c r="DX332" i="6" s="1"/>
  <c r="CV335" i="6"/>
  <c r="DX335" i="6" s="1"/>
  <c r="CV345" i="6"/>
  <c r="DX345" i="6" s="1"/>
  <c r="CV348" i="6"/>
  <c r="DX348" i="6" s="1"/>
  <c r="CV351" i="6"/>
  <c r="CV361" i="6"/>
  <c r="DX361" i="6" s="1"/>
  <c r="CV364" i="6"/>
  <c r="DX364" i="6" s="1"/>
  <c r="CV367" i="6"/>
  <c r="DX367" i="6" s="1"/>
  <c r="CV377" i="6"/>
  <c r="CV380" i="6"/>
  <c r="DX380" i="6" s="1"/>
  <c r="CV383" i="6"/>
  <c r="DX383" i="6" s="1"/>
  <c r="CV236" i="6"/>
  <c r="DX236" i="6" s="1"/>
  <c r="CV252" i="6"/>
  <c r="CV303" i="6"/>
  <c r="DX303" i="6" s="1"/>
  <c r="CV311" i="6"/>
  <c r="DX311" i="6" s="1"/>
  <c r="CV321" i="6"/>
  <c r="DX321" i="6" s="1"/>
  <c r="CV324" i="6"/>
  <c r="DX324" i="6" s="1"/>
  <c r="CV327" i="6"/>
  <c r="DX327" i="6" s="1"/>
  <c r="CV337" i="6"/>
  <c r="DX337" i="6" s="1"/>
  <c r="CV340" i="6"/>
  <c r="DX340" i="6" s="1"/>
  <c r="CV343" i="6"/>
  <c r="CV353" i="6"/>
  <c r="DX353" i="6" s="1"/>
  <c r="CV356" i="6"/>
  <c r="DX356" i="6" s="1"/>
  <c r="CV359" i="6"/>
  <c r="DX359" i="6" s="1"/>
  <c r="CV369" i="6"/>
  <c r="DX369" i="6" s="1"/>
  <c r="CV372" i="6"/>
  <c r="DX372" i="6" s="1"/>
  <c r="CV375" i="6"/>
  <c r="DX375" i="6" s="1"/>
  <c r="CV385" i="6"/>
  <c r="DX385" i="6" s="1"/>
  <c r="CV237" i="6"/>
  <c r="DX237" i="6" s="1"/>
  <c r="CV300" i="6"/>
  <c r="DX300" i="6" s="1"/>
  <c r="CV325" i="6"/>
  <c r="DX325" i="6" s="1"/>
  <c r="CV331" i="6"/>
  <c r="DX331" i="6" s="1"/>
  <c r="CV344" i="6"/>
  <c r="CV357" i="6"/>
  <c r="DX357" i="6" s="1"/>
  <c r="CV363" i="6"/>
  <c r="DX363" i="6" s="1"/>
  <c r="CV376" i="6"/>
  <c r="DX376" i="6" s="1"/>
  <c r="CV4" i="6"/>
  <c r="CV58" i="6"/>
  <c r="DX58" i="6" s="1"/>
  <c r="CV245" i="6"/>
  <c r="DX245" i="6" s="1"/>
  <c r="CV304" i="6"/>
  <c r="DX304" i="6" s="1"/>
  <c r="CV317" i="6"/>
  <c r="DX317" i="6" s="1"/>
  <c r="CV323" i="6"/>
  <c r="DX323" i="6" s="1"/>
  <c r="CV336" i="6"/>
  <c r="DX336" i="6" s="1"/>
  <c r="CV349" i="6"/>
  <c r="DX349" i="6" s="1"/>
  <c r="CV355" i="6"/>
  <c r="CV368" i="6"/>
  <c r="DX368" i="6" s="1"/>
  <c r="CV381" i="6"/>
  <c r="DX381" i="6" s="1"/>
  <c r="CV387" i="6"/>
  <c r="DX387" i="6" s="1"/>
  <c r="CV253" i="6"/>
  <c r="CV328" i="6"/>
  <c r="DX328" i="6" s="1"/>
  <c r="CV347" i="6"/>
  <c r="DX347" i="6" s="1"/>
  <c r="CV373" i="6"/>
  <c r="DX373" i="6" s="1"/>
  <c r="CV261" i="6"/>
  <c r="DX261" i="6" s="1"/>
  <c r="CV333" i="6"/>
  <c r="DX333" i="6" s="1"/>
  <c r="CV352" i="6"/>
  <c r="DX352" i="6" s="1"/>
  <c r="CV371" i="6"/>
  <c r="DX371" i="6" s="1"/>
  <c r="CV221" i="6"/>
  <c r="CV308" i="6"/>
  <c r="DX308" i="6" s="1"/>
  <c r="CV315" i="6"/>
  <c r="DX315" i="6" s="1"/>
  <c r="CV341" i="6"/>
  <c r="DX341" i="6" s="1"/>
  <c r="CV360" i="6"/>
  <c r="DX360" i="6" s="1"/>
  <c r="CV379" i="6"/>
  <c r="DX379" i="6" s="1"/>
  <c r="CV229" i="6"/>
  <c r="DX229" i="6" s="1"/>
  <c r="CV312" i="6"/>
  <c r="DX312" i="6" s="1"/>
  <c r="CV320" i="6"/>
  <c r="CV339" i="6"/>
  <c r="DX339" i="6" s="1"/>
  <c r="CV365" i="6"/>
  <c r="DX365" i="6" s="1"/>
  <c r="CV384" i="6"/>
  <c r="DX384" i="6" s="1"/>
  <c r="CN5" i="6"/>
  <c r="CN6" i="6"/>
  <c r="DP6" i="6" s="1"/>
  <c r="CN7" i="6"/>
  <c r="DP7" i="6" s="1"/>
  <c r="CN8" i="6"/>
  <c r="DP8" i="6" s="1"/>
  <c r="CN9" i="6"/>
  <c r="CN10" i="6"/>
  <c r="DP10" i="6" s="1"/>
  <c r="CN11" i="6"/>
  <c r="DP11" i="6" s="1"/>
  <c r="CN12" i="6"/>
  <c r="DP12" i="6" s="1"/>
  <c r="CN13" i="6"/>
  <c r="CN14" i="6"/>
  <c r="DP14" i="6" s="1"/>
  <c r="CN15" i="6"/>
  <c r="DP15" i="6" s="1"/>
  <c r="CN16" i="6"/>
  <c r="DP16" i="6" s="1"/>
  <c r="CN17" i="6"/>
  <c r="CN18" i="6"/>
  <c r="DP18" i="6" s="1"/>
  <c r="CN19" i="6"/>
  <c r="DP19" i="6" s="1"/>
  <c r="CN20" i="6"/>
  <c r="DP20" i="6" s="1"/>
  <c r="CN21" i="6"/>
  <c r="CN22" i="6"/>
  <c r="DP22" i="6" s="1"/>
  <c r="CN23" i="6"/>
  <c r="DP23" i="6" s="1"/>
  <c r="CN24" i="6"/>
  <c r="DP24" i="6" s="1"/>
  <c r="CN25" i="6"/>
  <c r="CN26" i="6"/>
  <c r="DP26" i="6" s="1"/>
  <c r="CN27" i="6"/>
  <c r="DP27" i="6" s="1"/>
  <c r="CN28" i="6"/>
  <c r="DP28" i="6" s="1"/>
  <c r="CN29" i="6"/>
  <c r="CN30" i="6"/>
  <c r="DP30" i="6" s="1"/>
  <c r="CN31" i="6"/>
  <c r="DP31" i="6" s="1"/>
  <c r="CN32" i="6"/>
  <c r="DP32" i="6" s="1"/>
  <c r="CN33" i="6"/>
  <c r="CN34" i="6"/>
  <c r="DP34" i="6" s="1"/>
  <c r="CN38" i="6"/>
  <c r="DP38" i="6" s="1"/>
  <c r="CN42" i="6"/>
  <c r="DP42" i="6" s="1"/>
  <c r="CN46" i="6"/>
  <c r="CN41" i="6"/>
  <c r="DP41" i="6" s="1"/>
  <c r="CN44" i="6"/>
  <c r="DP44" i="6" s="1"/>
  <c r="CN47" i="6"/>
  <c r="DP47" i="6" s="1"/>
  <c r="CN53" i="6"/>
  <c r="CN57" i="6"/>
  <c r="DP57" i="6" s="1"/>
  <c r="CN37" i="6"/>
  <c r="DP37" i="6" s="1"/>
  <c r="CN40" i="6"/>
  <c r="DP40" i="6" s="1"/>
  <c r="CN43" i="6"/>
  <c r="CN50" i="6"/>
  <c r="DP50" i="6" s="1"/>
  <c r="CN54" i="6"/>
  <c r="DP54" i="6" s="1"/>
  <c r="CN58" i="6"/>
  <c r="DP58" i="6" s="1"/>
  <c r="CN62" i="6"/>
  <c r="CN66" i="6"/>
  <c r="DP66" i="6" s="1"/>
  <c r="CN69" i="6"/>
  <c r="DP69" i="6" s="1"/>
  <c r="CN70" i="6"/>
  <c r="DP70" i="6" s="1"/>
  <c r="CN71" i="6"/>
  <c r="CN72" i="6"/>
  <c r="DP72" i="6" s="1"/>
  <c r="CN73" i="6"/>
  <c r="DP73" i="6" s="1"/>
  <c r="CN74" i="6"/>
  <c r="DP74" i="6" s="1"/>
  <c r="CN75" i="6"/>
  <c r="CN76" i="6"/>
  <c r="DP76" i="6" s="1"/>
  <c r="CN77" i="6"/>
  <c r="DP77" i="6" s="1"/>
  <c r="CN78" i="6"/>
  <c r="DP78" i="6" s="1"/>
  <c r="CN79" i="6"/>
  <c r="CN80" i="6"/>
  <c r="DP80" i="6" s="1"/>
  <c r="CN81" i="6"/>
  <c r="DP81" i="6" s="1"/>
  <c r="CN82" i="6"/>
  <c r="DP82" i="6" s="1"/>
  <c r="CN83" i="6"/>
  <c r="CN84" i="6"/>
  <c r="DP84" i="6" s="1"/>
  <c r="CN85" i="6"/>
  <c r="DP85" i="6" s="1"/>
  <c r="CN86" i="6"/>
  <c r="DP86" i="6" s="1"/>
  <c r="CN87" i="6"/>
  <c r="CN88" i="6"/>
  <c r="DP88" i="6" s="1"/>
  <c r="CN89" i="6"/>
  <c r="DP89" i="6" s="1"/>
  <c r="CN90" i="6"/>
  <c r="DP90" i="6" s="1"/>
  <c r="CN91" i="6"/>
  <c r="CN92" i="6"/>
  <c r="DP92" i="6" s="1"/>
  <c r="CN93" i="6"/>
  <c r="DP93" i="6" s="1"/>
  <c r="CN94" i="6"/>
  <c r="DP94" i="6" s="1"/>
  <c r="CN95" i="6"/>
  <c r="CN96" i="6"/>
  <c r="DP96" i="6" s="1"/>
  <c r="CN97" i="6"/>
  <c r="DP97" i="6" s="1"/>
  <c r="CN98" i="6"/>
  <c r="DP98" i="6" s="1"/>
  <c r="CN99" i="6"/>
  <c r="CN100" i="6"/>
  <c r="DP100" i="6" s="1"/>
  <c r="CN101" i="6"/>
  <c r="DP101" i="6" s="1"/>
  <c r="CN102" i="6"/>
  <c r="DP102" i="6" s="1"/>
  <c r="CN103" i="6"/>
  <c r="CN104" i="6"/>
  <c r="DP104" i="6" s="1"/>
  <c r="CN105" i="6"/>
  <c r="DP105" i="6" s="1"/>
  <c r="CN106" i="6"/>
  <c r="DP106" i="6" s="1"/>
  <c r="CN107" i="6"/>
  <c r="CN108" i="6"/>
  <c r="DP108" i="6" s="1"/>
  <c r="CN109" i="6"/>
  <c r="DP109" i="6" s="1"/>
  <c r="CN110" i="6"/>
  <c r="DP110" i="6" s="1"/>
  <c r="CN111" i="6"/>
  <c r="DP111" i="6" s="1"/>
  <c r="CN112" i="6"/>
  <c r="DP112" i="6" s="1"/>
  <c r="CN113" i="6"/>
  <c r="DP113" i="6" s="1"/>
  <c r="CN114" i="6"/>
  <c r="DP114" i="6" s="1"/>
  <c r="CN115" i="6"/>
  <c r="DP115" i="6" s="1"/>
  <c r="CN116" i="6"/>
  <c r="DP116" i="6" s="1"/>
  <c r="CN117" i="6"/>
  <c r="DP117" i="6" s="1"/>
  <c r="CN118" i="6"/>
  <c r="DP118" i="6" s="1"/>
  <c r="CN119" i="6"/>
  <c r="CN36" i="6"/>
  <c r="DP36" i="6" s="1"/>
  <c r="CN49" i="6"/>
  <c r="DP49" i="6" s="1"/>
  <c r="CN51" i="6"/>
  <c r="DP51" i="6" s="1"/>
  <c r="CN59" i="6"/>
  <c r="DP59" i="6" s="1"/>
  <c r="CN35" i="6"/>
  <c r="DP35" i="6" s="1"/>
  <c r="CN48" i="6"/>
  <c r="DP48" i="6" s="1"/>
  <c r="CN52" i="6"/>
  <c r="DP52" i="6" s="1"/>
  <c r="CN65" i="6"/>
  <c r="CN68" i="6"/>
  <c r="DP68" i="6" s="1"/>
  <c r="CN120" i="6"/>
  <c r="DP120" i="6" s="1"/>
  <c r="CN121" i="6"/>
  <c r="DP121" i="6" s="1"/>
  <c r="CN122" i="6"/>
  <c r="CN123" i="6"/>
  <c r="DP123" i="6" s="1"/>
  <c r="CN124" i="6"/>
  <c r="DP124" i="6" s="1"/>
  <c r="CN125" i="6"/>
  <c r="DP125" i="6" s="1"/>
  <c r="CN126" i="6"/>
  <c r="CN127" i="6"/>
  <c r="DP127" i="6" s="1"/>
  <c r="CN128" i="6"/>
  <c r="DP128" i="6" s="1"/>
  <c r="CN129" i="6"/>
  <c r="DP129" i="6" s="1"/>
  <c r="CN130" i="6"/>
  <c r="DP130" i="6" s="1"/>
  <c r="CN131" i="6"/>
  <c r="DP131" i="6" s="1"/>
  <c r="CN132" i="6"/>
  <c r="DP132" i="6" s="1"/>
  <c r="CN133" i="6"/>
  <c r="DP133" i="6" s="1"/>
  <c r="CN134" i="6"/>
  <c r="DP134" i="6" s="1"/>
  <c r="CN135" i="6"/>
  <c r="DP135" i="6" s="1"/>
  <c r="CN136" i="6"/>
  <c r="DP136" i="6" s="1"/>
  <c r="CN137" i="6"/>
  <c r="DP137" i="6" s="1"/>
  <c r="CN138" i="6"/>
  <c r="CN139" i="6"/>
  <c r="DP139" i="6" s="1"/>
  <c r="CN140" i="6"/>
  <c r="DP140" i="6" s="1"/>
  <c r="CN141" i="6"/>
  <c r="DP141" i="6" s="1"/>
  <c r="CN142" i="6"/>
  <c r="CN143" i="6"/>
  <c r="DP143" i="6" s="1"/>
  <c r="CN144" i="6"/>
  <c r="DP144" i="6" s="1"/>
  <c r="CN145" i="6"/>
  <c r="DP145" i="6" s="1"/>
  <c r="CN146" i="6"/>
  <c r="DP146" i="6" s="1"/>
  <c r="CN147" i="6"/>
  <c r="DP147" i="6" s="1"/>
  <c r="CN148" i="6"/>
  <c r="DP148" i="6" s="1"/>
  <c r="CN149" i="6"/>
  <c r="DP149" i="6" s="1"/>
  <c r="CN150" i="6"/>
  <c r="CN151" i="6"/>
  <c r="DP151" i="6" s="1"/>
  <c r="CN152" i="6"/>
  <c r="DP152" i="6" s="1"/>
  <c r="CN153" i="6"/>
  <c r="DP153" i="6" s="1"/>
  <c r="CN154" i="6"/>
  <c r="DP154" i="6" s="1"/>
  <c r="CN155" i="6"/>
  <c r="DP155" i="6" s="1"/>
  <c r="CN156" i="6"/>
  <c r="DP156" i="6" s="1"/>
  <c r="CN157" i="6"/>
  <c r="DP157" i="6" s="1"/>
  <c r="CN158" i="6"/>
  <c r="CN159" i="6"/>
  <c r="DP159" i="6" s="1"/>
  <c r="CN160" i="6"/>
  <c r="DP160" i="6" s="1"/>
  <c r="CN161" i="6"/>
  <c r="DP161" i="6" s="1"/>
  <c r="CN162" i="6"/>
  <c r="DP162" i="6" s="1"/>
  <c r="CN163" i="6"/>
  <c r="DP163" i="6" s="1"/>
  <c r="CN164" i="6"/>
  <c r="DP164" i="6" s="1"/>
  <c r="CN165" i="6"/>
  <c r="DP165" i="6" s="1"/>
  <c r="CN166" i="6"/>
  <c r="CN167" i="6"/>
  <c r="DP167" i="6" s="1"/>
  <c r="CN168" i="6"/>
  <c r="DP168" i="6" s="1"/>
  <c r="CN169" i="6"/>
  <c r="DP169" i="6" s="1"/>
  <c r="CN170" i="6"/>
  <c r="CN171" i="6"/>
  <c r="DP171" i="6" s="1"/>
  <c r="CN172" i="6"/>
  <c r="DP172" i="6" s="1"/>
  <c r="CN173" i="6"/>
  <c r="DP173" i="6" s="1"/>
  <c r="CN174" i="6"/>
  <c r="DP174" i="6" s="1"/>
  <c r="CN175" i="6"/>
  <c r="DP175" i="6" s="1"/>
  <c r="CN39" i="6"/>
  <c r="DP39" i="6" s="1"/>
  <c r="CN64" i="6"/>
  <c r="DP64" i="6" s="1"/>
  <c r="CN56" i="6"/>
  <c r="CN176" i="6"/>
  <c r="DP176" i="6" s="1"/>
  <c r="CN177" i="6"/>
  <c r="DP177" i="6" s="1"/>
  <c r="CN178" i="6"/>
  <c r="DP178" i="6" s="1"/>
  <c r="CN179" i="6"/>
  <c r="DP179" i="6" s="1"/>
  <c r="CN180" i="6"/>
  <c r="DP180" i="6" s="1"/>
  <c r="CN181" i="6"/>
  <c r="DP181" i="6" s="1"/>
  <c r="CN182" i="6"/>
  <c r="DP182" i="6" s="1"/>
  <c r="CN183" i="6"/>
  <c r="CN184" i="6"/>
  <c r="DP184" i="6" s="1"/>
  <c r="CN185" i="6"/>
  <c r="DP185" i="6" s="1"/>
  <c r="CN186" i="6"/>
  <c r="DP186" i="6" s="1"/>
  <c r="CN187" i="6"/>
  <c r="CN188" i="6"/>
  <c r="DP188" i="6" s="1"/>
  <c r="CN189" i="6"/>
  <c r="DP189" i="6" s="1"/>
  <c r="CN190" i="6"/>
  <c r="DP190" i="6" s="1"/>
  <c r="CN191" i="6"/>
  <c r="CN192" i="6"/>
  <c r="DP192" i="6" s="1"/>
  <c r="CN193" i="6"/>
  <c r="DP193" i="6" s="1"/>
  <c r="CN194" i="6"/>
  <c r="DP194" i="6" s="1"/>
  <c r="CN195" i="6"/>
  <c r="DP195" i="6" s="1"/>
  <c r="CN196" i="6"/>
  <c r="DP196" i="6" s="1"/>
  <c r="CN197" i="6"/>
  <c r="DP197" i="6" s="1"/>
  <c r="CN198" i="6"/>
  <c r="DP198" i="6" s="1"/>
  <c r="CN199" i="6"/>
  <c r="DP199" i="6" s="1"/>
  <c r="CN200" i="6"/>
  <c r="DP200" i="6" s="1"/>
  <c r="CN201" i="6"/>
  <c r="DP201" i="6" s="1"/>
  <c r="CN202" i="6"/>
  <c r="DP202" i="6" s="1"/>
  <c r="CN203" i="6"/>
  <c r="CN204" i="6"/>
  <c r="DP204" i="6" s="1"/>
  <c r="CN205" i="6"/>
  <c r="DP205" i="6" s="1"/>
  <c r="CN206" i="6"/>
  <c r="DP206" i="6" s="1"/>
  <c r="CN207" i="6"/>
  <c r="CN208" i="6"/>
  <c r="DP208" i="6" s="1"/>
  <c r="CN209" i="6"/>
  <c r="DP209" i="6" s="1"/>
  <c r="CN210" i="6"/>
  <c r="DP210" i="6" s="1"/>
  <c r="CN211" i="6"/>
  <c r="DP211" i="6" s="1"/>
  <c r="CN212" i="6"/>
  <c r="DP212" i="6" s="1"/>
  <c r="CN213" i="6"/>
  <c r="DP213" i="6" s="1"/>
  <c r="CN214" i="6"/>
  <c r="DP214" i="6" s="1"/>
  <c r="CN215" i="6"/>
  <c r="CN216" i="6"/>
  <c r="DP216" i="6" s="1"/>
  <c r="CN217" i="6"/>
  <c r="DP217" i="6" s="1"/>
  <c r="CN218" i="6"/>
  <c r="DP218" i="6" s="1"/>
  <c r="CN219" i="6"/>
  <c r="DP219" i="6" s="1"/>
  <c r="CN220" i="6"/>
  <c r="DP220" i="6" s="1"/>
  <c r="CN221" i="6"/>
  <c r="DP221" i="6" s="1"/>
  <c r="CN45" i="6"/>
  <c r="DP45" i="6" s="1"/>
  <c r="CN60" i="6"/>
  <c r="CN67" i="6"/>
  <c r="DP67" i="6" s="1"/>
  <c r="CN61" i="6"/>
  <c r="DP61" i="6" s="1"/>
  <c r="CN224" i="6"/>
  <c r="DP224" i="6" s="1"/>
  <c r="CN228" i="6"/>
  <c r="DP228" i="6" s="1"/>
  <c r="CN232" i="6"/>
  <c r="DP232" i="6" s="1"/>
  <c r="CN236" i="6"/>
  <c r="DP236" i="6" s="1"/>
  <c r="CN240" i="6"/>
  <c r="DP240" i="6" s="1"/>
  <c r="CN244" i="6"/>
  <c r="DP244" i="6" s="1"/>
  <c r="CN248" i="6"/>
  <c r="DP248" i="6" s="1"/>
  <c r="CN252" i="6"/>
  <c r="DP252" i="6" s="1"/>
  <c r="CN256" i="6"/>
  <c r="DP256" i="6" s="1"/>
  <c r="CN260" i="6"/>
  <c r="DP260" i="6" s="1"/>
  <c r="CN264" i="6"/>
  <c r="DP264" i="6" s="1"/>
  <c r="CN268" i="6"/>
  <c r="DP268" i="6" s="1"/>
  <c r="CN269" i="6"/>
  <c r="DP269" i="6" s="1"/>
  <c r="CN270" i="6"/>
  <c r="CN271" i="6"/>
  <c r="DP271" i="6" s="1"/>
  <c r="CN272" i="6"/>
  <c r="DP272" i="6" s="1"/>
  <c r="CN273" i="6"/>
  <c r="DP273" i="6" s="1"/>
  <c r="CN274" i="6"/>
  <c r="DP274" i="6" s="1"/>
  <c r="CN275" i="6"/>
  <c r="DP275" i="6" s="1"/>
  <c r="CN276" i="6"/>
  <c r="DP276" i="6" s="1"/>
  <c r="CN277" i="6"/>
  <c r="DP277" i="6" s="1"/>
  <c r="CN278" i="6"/>
  <c r="CN279" i="6"/>
  <c r="DP279" i="6" s="1"/>
  <c r="CN280" i="6"/>
  <c r="DP280" i="6" s="1"/>
  <c r="CN281" i="6"/>
  <c r="DP281" i="6" s="1"/>
  <c r="CN282" i="6"/>
  <c r="DP282" i="6" s="1"/>
  <c r="CN283" i="6"/>
  <c r="DP283" i="6" s="1"/>
  <c r="CN284" i="6"/>
  <c r="DP284" i="6" s="1"/>
  <c r="CN285" i="6"/>
  <c r="DP285" i="6" s="1"/>
  <c r="CN286" i="6"/>
  <c r="CN287" i="6"/>
  <c r="DP287" i="6" s="1"/>
  <c r="CN288" i="6"/>
  <c r="DP288" i="6" s="1"/>
  <c r="CN289" i="6"/>
  <c r="DP289" i="6" s="1"/>
  <c r="CN290" i="6"/>
  <c r="DP290" i="6" s="1"/>
  <c r="CN291" i="6"/>
  <c r="DP291" i="6" s="1"/>
  <c r="CN292" i="6"/>
  <c r="DP292" i="6" s="1"/>
  <c r="CN293" i="6"/>
  <c r="DP293" i="6" s="1"/>
  <c r="CN294" i="6"/>
  <c r="CN295" i="6"/>
  <c r="DP295" i="6" s="1"/>
  <c r="CN296" i="6"/>
  <c r="DP296" i="6" s="1"/>
  <c r="CN297" i="6"/>
  <c r="DP297" i="6" s="1"/>
  <c r="CN298" i="6"/>
  <c r="CN299" i="6"/>
  <c r="DP299" i="6" s="1"/>
  <c r="CN55" i="6"/>
  <c r="DP55" i="6" s="1"/>
  <c r="CN225" i="6"/>
  <c r="DP225" i="6" s="1"/>
  <c r="CN229" i="6"/>
  <c r="CN233" i="6"/>
  <c r="DP233" i="6" s="1"/>
  <c r="CN237" i="6"/>
  <c r="DP237" i="6" s="1"/>
  <c r="CN241" i="6"/>
  <c r="DP241" i="6" s="1"/>
  <c r="CN245" i="6"/>
  <c r="DP245" i="6" s="1"/>
  <c r="CN249" i="6"/>
  <c r="DP249" i="6" s="1"/>
  <c r="CN253" i="6"/>
  <c r="DP253" i="6" s="1"/>
  <c r="CN257" i="6"/>
  <c r="DP257" i="6" s="1"/>
  <c r="CN261" i="6"/>
  <c r="CN265" i="6"/>
  <c r="DP265" i="6" s="1"/>
  <c r="CN63" i="6"/>
  <c r="DP63" i="6" s="1"/>
  <c r="CN222" i="6"/>
  <c r="DP222" i="6" s="1"/>
  <c r="CN230" i="6"/>
  <c r="CN238" i="6"/>
  <c r="DP238" i="6" s="1"/>
  <c r="CN246" i="6"/>
  <c r="DP246" i="6" s="1"/>
  <c r="CN254" i="6"/>
  <c r="DP254" i="6" s="1"/>
  <c r="CN262" i="6"/>
  <c r="CN303" i="6"/>
  <c r="DP303" i="6" s="1"/>
  <c r="CN307" i="6"/>
  <c r="DP307" i="6" s="1"/>
  <c r="CN311" i="6"/>
  <c r="DP311" i="6" s="1"/>
  <c r="CN315" i="6"/>
  <c r="DP315" i="6" s="1"/>
  <c r="CN223" i="6"/>
  <c r="DP223" i="6" s="1"/>
  <c r="CN231" i="6"/>
  <c r="DP231" i="6" s="1"/>
  <c r="CN239" i="6"/>
  <c r="DP239" i="6" s="1"/>
  <c r="CN247" i="6"/>
  <c r="CN255" i="6"/>
  <c r="DP255" i="6" s="1"/>
  <c r="CN263" i="6"/>
  <c r="DP263" i="6" s="1"/>
  <c r="CN300" i="6"/>
  <c r="DP300" i="6" s="1"/>
  <c r="CN304" i="6"/>
  <c r="DP304" i="6" s="1"/>
  <c r="CN308" i="6"/>
  <c r="DP308" i="6" s="1"/>
  <c r="CN312" i="6"/>
  <c r="DP312" i="6" s="1"/>
  <c r="CN316" i="6"/>
  <c r="DP316" i="6" s="1"/>
  <c r="CN320" i="6"/>
  <c r="CN324" i="6"/>
  <c r="DP324" i="6" s="1"/>
  <c r="CN328" i="6"/>
  <c r="DP328" i="6" s="1"/>
  <c r="CN332" i="6"/>
  <c r="DP332" i="6" s="1"/>
  <c r="CN336" i="6"/>
  <c r="DP336" i="6" s="1"/>
  <c r="CN340" i="6"/>
  <c r="DP340" i="6" s="1"/>
  <c r="CN344" i="6"/>
  <c r="DP344" i="6" s="1"/>
  <c r="CN348" i="6"/>
  <c r="DP348" i="6" s="1"/>
  <c r="CN352" i="6"/>
  <c r="CN356" i="6"/>
  <c r="DP356" i="6" s="1"/>
  <c r="CN360" i="6"/>
  <c r="DP360" i="6" s="1"/>
  <c r="CN364" i="6"/>
  <c r="DP364" i="6" s="1"/>
  <c r="CN368" i="6"/>
  <c r="DP368" i="6" s="1"/>
  <c r="CN372" i="6"/>
  <c r="DP372" i="6" s="1"/>
  <c r="CN376" i="6"/>
  <c r="DP376" i="6" s="1"/>
  <c r="CN380" i="6"/>
  <c r="DP380" i="6" s="1"/>
  <c r="CN384" i="6"/>
  <c r="DP384" i="6" s="1"/>
  <c r="CN234" i="6"/>
  <c r="DP234" i="6" s="1"/>
  <c r="CN250" i="6"/>
  <c r="DP250" i="6" s="1"/>
  <c r="CN266" i="6"/>
  <c r="DP266" i="6" s="1"/>
  <c r="CN305" i="6"/>
  <c r="CN313" i="6"/>
  <c r="DP313" i="6" s="1"/>
  <c r="CN319" i="6"/>
  <c r="DP319" i="6" s="1"/>
  <c r="CN322" i="6"/>
  <c r="DP322" i="6" s="1"/>
  <c r="CN325" i="6"/>
  <c r="CN335" i="6"/>
  <c r="DP335" i="6" s="1"/>
  <c r="CN338" i="6"/>
  <c r="DP338" i="6" s="1"/>
  <c r="CN341" i="6"/>
  <c r="DP341" i="6" s="1"/>
  <c r="CN351" i="6"/>
  <c r="DP351" i="6" s="1"/>
  <c r="CN354" i="6"/>
  <c r="DP354" i="6" s="1"/>
  <c r="CN357" i="6"/>
  <c r="DP357" i="6" s="1"/>
  <c r="CN367" i="6"/>
  <c r="DP367" i="6" s="1"/>
  <c r="CN370" i="6"/>
  <c r="CN373" i="6"/>
  <c r="DP373" i="6" s="1"/>
  <c r="CN383" i="6"/>
  <c r="DP383" i="6" s="1"/>
  <c r="CN386" i="6"/>
  <c r="DP386" i="6" s="1"/>
  <c r="CN226" i="6"/>
  <c r="CN242" i="6"/>
  <c r="DP242" i="6" s="1"/>
  <c r="CN258" i="6"/>
  <c r="DP258" i="6" s="1"/>
  <c r="CN301" i="6"/>
  <c r="DP301" i="6" s="1"/>
  <c r="CN309" i="6"/>
  <c r="DP309" i="6" s="1"/>
  <c r="CN317" i="6"/>
  <c r="DP317" i="6" s="1"/>
  <c r="CN327" i="6"/>
  <c r="DP327" i="6" s="1"/>
  <c r="CN330" i="6"/>
  <c r="DP330" i="6" s="1"/>
  <c r="CN333" i="6"/>
  <c r="DP333" i="6" s="1"/>
  <c r="CN343" i="6"/>
  <c r="DP343" i="6" s="1"/>
  <c r="CN346" i="6"/>
  <c r="DP346" i="6" s="1"/>
  <c r="CN349" i="6"/>
  <c r="DP349" i="6" s="1"/>
  <c r="CN359" i="6"/>
  <c r="DP359" i="6" s="1"/>
  <c r="CN362" i="6"/>
  <c r="DP362" i="6" s="1"/>
  <c r="CN365" i="6"/>
  <c r="DP365" i="6" s="1"/>
  <c r="CN375" i="6"/>
  <c r="DP375" i="6" s="1"/>
  <c r="CN378" i="6"/>
  <c r="CN381" i="6"/>
  <c r="DP381" i="6" s="1"/>
  <c r="CN227" i="6"/>
  <c r="DP227" i="6" s="1"/>
  <c r="CN259" i="6"/>
  <c r="DP259" i="6" s="1"/>
  <c r="CN306" i="6"/>
  <c r="DP306" i="6" s="1"/>
  <c r="CN321" i="6"/>
  <c r="DP321" i="6" s="1"/>
  <c r="CN334" i="6"/>
  <c r="DP334" i="6" s="1"/>
  <c r="CN347" i="6"/>
  <c r="DP347" i="6" s="1"/>
  <c r="CN353" i="6"/>
  <c r="CN366" i="6"/>
  <c r="DP366" i="6" s="1"/>
  <c r="CN379" i="6"/>
  <c r="DP379" i="6" s="1"/>
  <c r="CN385" i="6"/>
  <c r="DP385" i="6" s="1"/>
  <c r="CN235" i="6"/>
  <c r="DP235" i="6" s="1"/>
  <c r="CN267" i="6"/>
  <c r="DP267" i="6" s="1"/>
  <c r="CN310" i="6"/>
  <c r="DP310" i="6" s="1"/>
  <c r="CN326" i="6"/>
  <c r="DP326" i="6" s="1"/>
  <c r="CN339" i="6"/>
  <c r="CN345" i="6"/>
  <c r="DP345" i="6" s="1"/>
  <c r="CN358" i="6"/>
  <c r="DP358" i="6" s="1"/>
  <c r="CN371" i="6"/>
  <c r="DP371" i="6" s="1"/>
  <c r="CN377" i="6"/>
  <c r="CN314" i="6"/>
  <c r="DP314" i="6" s="1"/>
  <c r="CN331" i="6"/>
  <c r="DP331" i="6" s="1"/>
  <c r="CN350" i="6"/>
  <c r="DP350" i="6" s="1"/>
  <c r="CN369" i="6"/>
  <c r="CN4" i="6"/>
  <c r="DP4" i="6" s="1"/>
  <c r="CN329" i="6"/>
  <c r="DP329" i="6" s="1"/>
  <c r="CN355" i="6"/>
  <c r="DP355" i="6" s="1"/>
  <c r="CN374" i="6"/>
  <c r="CN243" i="6"/>
  <c r="DP243" i="6" s="1"/>
  <c r="CN318" i="6"/>
  <c r="DP318" i="6" s="1"/>
  <c r="CN337" i="6"/>
  <c r="DP337" i="6" s="1"/>
  <c r="CN363" i="6"/>
  <c r="CN382" i="6"/>
  <c r="DP382" i="6" s="1"/>
  <c r="CN251" i="6"/>
  <c r="DP251" i="6" s="1"/>
  <c r="CN302" i="6"/>
  <c r="DP302" i="6" s="1"/>
  <c r="CN323" i="6"/>
  <c r="CN342" i="6"/>
  <c r="DP342" i="6" s="1"/>
  <c r="CN361" i="6"/>
  <c r="DP361" i="6" s="1"/>
  <c r="CN387" i="6"/>
  <c r="DP387" i="6" s="1"/>
  <c r="CM6" i="6"/>
  <c r="CM10" i="6"/>
  <c r="CM14" i="6"/>
  <c r="CM18" i="6"/>
  <c r="CM22" i="6"/>
  <c r="CM26" i="6"/>
  <c r="CM30" i="6"/>
  <c r="CM13" i="6"/>
  <c r="CM16" i="6"/>
  <c r="CM19" i="6"/>
  <c r="CM29" i="6"/>
  <c r="CM32" i="6"/>
  <c r="CM35" i="6"/>
  <c r="CM39" i="6"/>
  <c r="CM43" i="6"/>
  <c r="CM47" i="6"/>
  <c r="CM5" i="6"/>
  <c r="CM9" i="6"/>
  <c r="CM20" i="6"/>
  <c r="CM24" i="6"/>
  <c r="CM28" i="6"/>
  <c r="CM34" i="6"/>
  <c r="CM37" i="6"/>
  <c r="CM40" i="6"/>
  <c r="CM50" i="6"/>
  <c r="CM54" i="6"/>
  <c r="CM58" i="6"/>
  <c r="CM17" i="6"/>
  <c r="CM21" i="6"/>
  <c r="CM25" i="6"/>
  <c r="CM36" i="6"/>
  <c r="CM46" i="6"/>
  <c r="CM49" i="6"/>
  <c r="CM51" i="6"/>
  <c r="CM55" i="6"/>
  <c r="CM59" i="6"/>
  <c r="CM63" i="6"/>
  <c r="CM67" i="6"/>
  <c r="CM7" i="6"/>
  <c r="CM15" i="6"/>
  <c r="CM42" i="6"/>
  <c r="CM48" i="6"/>
  <c r="CM52" i="6"/>
  <c r="CM12" i="6"/>
  <c r="CM23" i="6"/>
  <c r="CM31" i="6"/>
  <c r="CM41" i="6"/>
  <c r="CM53" i="6"/>
  <c r="CM61" i="6"/>
  <c r="CM64" i="6"/>
  <c r="CM70" i="6"/>
  <c r="CM74" i="6"/>
  <c r="CM78" i="6"/>
  <c r="CM82" i="6"/>
  <c r="CM86" i="6"/>
  <c r="CM90" i="6"/>
  <c r="CM94" i="6"/>
  <c r="CM98" i="6"/>
  <c r="CM102" i="6"/>
  <c r="CM106" i="6"/>
  <c r="CM110" i="6"/>
  <c r="CM114" i="6"/>
  <c r="CM118" i="6"/>
  <c r="CM56" i="6"/>
  <c r="CM68" i="6"/>
  <c r="CM77" i="6"/>
  <c r="CM80" i="6"/>
  <c r="CM83" i="6"/>
  <c r="CM93" i="6"/>
  <c r="CM96" i="6"/>
  <c r="CM99" i="6"/>
  <c r="CM109" i="6"/>
  <c r="CM112" i="6"/>
  <c r="CM115" i="6"/>
  <c r="CM121" i="6"/>
  <c r="CM125" i="6"/>
  <c r="CM129" i="6"/>
  <c r="CM133" i="6"/>
  <c r="CM137" i="6"/>
  <c r="CM141" i="6"/>
  <c r="CM44" i="6"/>
  <c r="CM65" i="6"/>
  <c r="CM73" i="6"/>
  <c r="CM76" i="6"/>
  <c r="CM79" i="6"/>
  <c r="CM89" i="6"/>
  <c r="CM92" i="6"/>
  <c r="CM95" i="6"/>
  <c r="CM105" i="6"/>
  <c r="CM108" i="6"/>
  <c r="CM111" i="6"/>
  <c r="CM122" i="6"/>
  <c r="CM126" i="6"/>
  <c r="CM130" i="6"/>
  <c r="CM134" i="6"/>
  <c r="CM138" i="6"/>
  <c r="CM142" i="6"/>
  <c r="CM146" i="6"/>
  <c r="CM150" i="6"/>
  <c r="CM154" i="6"/>
  <c r="CM158" i="6"/>
  <c r="CM162" i="6"/>
  <c r="CM166" i="6"/>
  <c r="CM170" i="6"/>
  <c r="CM174" i="6"/>
  <c r="CM11" i="6"/>
  <c r="CM45" i="6"/>
  <c r="CM60" i="6"/>
  <c r="CM62" i="6"/>
  <c r="CM72" i="6"/>
  <c r="CM85" i="6"/>
  <c r="CM91" i="6"/>
  <c r="CM104" i="6"/>
  <c r="CM117" i="6"/>
  <c r="CM123" i="6"/>
  <c r="CM131" i="6"/>
  <c r="CM139" i="6"/>
  <c r="CM149" i="6"/>
  <c r="CM152" i="6"/>
  <c r="CM155" i="6"/>
  <c r="CM165" i="6"/>
  <c r="CM168" i="6"/>
  <c r="CM171" i="6"/>
  <c r="CM177" i="6"/>
  <c r="CM181" i="6"/>
  <c r="CM185" i="6"/>
  <c r="CM33" i="6"/>
  <c r="CM38" i="6"/>
  <c r="CM69" i="6"/>
  <c r="CM88" i="6"/>
  <c r="CM107" i="6"/>
  <c r="CM27" i="6"/>
  <c r="CM66" i="6"/>
  <c r="CM84" i="6"/>
  <c r="CM87" i="6"/>
  <c r="CM103" i="6"/>
  <c r="CM120" i="6"/>
  <c r="CM132" i="6"/>
  <c r="CM145" i="6"/>
  <c r="CM156" i="6"/>
  <c r="CM160" i="6"/>
  <c r="CM164" i="6"/>
  <c r="CM175" i="6"/>
  <c r="CM184" i="6"/>
  <c r="CM187" i="6"/>
  <c r="CM191" i="6"/>
  <c r="CM195" i="6"/>
  <c r="CM199" i="6"/>
  <c r="CM203" i="6"/>
  <c r="CM207" i="6"/>
  <c r="CM211" i="6"/>
  <c r="CM215" i="6"/>
  <c r="CM219" i="6"/>
  <c r="CM8" i="6"/>
  <c r="CM101" i="6"/>
  <c r="CM119" i="6"/>
  <c r="CM124" i="6"/>
  <c r="CM127" i="6"/>
  <c r="CM135" i="6"/>
  <c r="CM147" i="6"/>
  <c r="CM148" i="6"/>
  <c r="CM167" i="6"/>
  <c r="CM169" i="6"/>
  <c r="CM188" i="6"/>
  <c r="CM190" i="6"/>
  <c r="CM193" i="6"/>
  <c r="CM196" i="6"/>
  <c r="CM206" i="6"/>
  <c r="CM209" i="6"/>
  <c r="CM212" i="6"/>
  <c r="CM225" i="6"/>
  <c r="CM229" i="6"/>
  <c r="CM233" i="6"/>
  <c r="CM237" i="6"/>
  <c r="CM241" i="6"/>
  <c r="CM245" i="6"/>
  <c r="CM249" i="6"/>
  <c r="CM253" i="6"/>
  <c r="CM257" i="6"/>
  <c r="CM261" i="6"/>
  <c r="CM265" i="6"/>
  <c r="CM113" i="6"/>
  <c r="CM140" i="6"/>
  <c r="CM143" i="6"/>
  <c r="CM144" i="6"/>
  <c r="CM161" i="6"/>
  <c r="CM163" i="6"/>
  <c r="CM178" i="6"/>
  <c r="CM182" i="6"/>
  <c r="CM186" i="6"/>
  <c r="CM189" i="6"/>
  <c r="CM192" i="6"/>
  <c r="CM202" i="6"/>
  <c r="CM205" i="6"/>
  <c r="CM208" i="6"/>
  <c r="CM218" i="6"/>
  <c r="CM221" i="6"/>
  <c r="CM222" i="6"/>
  <c r="CM226" i="6"/>
  <c r="CM230" i="6"/>
  <c r="CM234" i="6"/>
  <c r="CM238" i="6"/>
  <c r="CM242" i="6"/>
  <c r="CM246" i="6"/>
  <c r="CM250" i="6"/>
  <c r="CM254" i="6"/>
  <c r="CM258" i="6"/>
  <c r="CM262" i="6"/>
  <c r="CM266" i="6"/>
  <c r="CM71" i="6"/>
  <c r="CM183" i="6"/>
  <c r="CM201" i="6"/>
  <c r="CM214" i="6"/>
  <c r="CM220" i="6"/>
  <c r="CM223" i="6"/>
  <c r="CM231" i="6"/>
  <c r="CM239" i="6"/>
  <c r="CM247" i="6"/>
  <c r="CM255" i="6"/>
  <c r="CM263" i="6"/>
  <c r="CM300" i="6"/>
  <c r="CM304" i="6"/>
  <c r="CM308" i="6"/>
  <c r="CM312" i="6"/>
  <c r="CM97" i="6"/>
  <c r="CM128" i="6"/>
  <c r="CM173" i="6"/>
  <c r="CM180" i="6"/>
  <c r="CM194" i="6"/>
  <c r="CM200" i="6"/>
  <c r="CM213" i="6"/>
  <c r="CM224" i="6"/>
  <c r="CM232" i="6"/>
  <c r="CM240" i="6"/>
  <c r="CM248" i="6"/>
  <c r="CM256" i="6"/>
  <c r="CM264" i="6"/>
  <c r="CM269" i="6"/>
  <c r="CM271" i="6"/>
  <c r="CM273" i="6"/>
  <c r="CM275" i="6"/>
  <c r="CM277" i="6"/>
  <c r="CM279" i="6"/>
  <c r="CM281" i="6"/>
  <c r="CM283" i="6"/>
  <c r="CM285" i="6"/>
  <c r="CM287" i="6"/>
  <c r="CM289" i="6"/>
  <c r="CM291" i="6"/>
  <c r="CM293" i="6"/>
  <c r="CM295" i="6"/>
  <c r="CM297" i="6"/>
  <c r="CM299" i="6"/>
  <c r="CM301" i="6"/>
  <c r="CM305" i="6"/>
  <c r="CM309" i="6"/>
  <c r="CM313" i="6"/>
  <c r="CM317" i="6"/>
  <c r="CM321" i="6"/>
  <c r="CM325" i="6"/>
  <c r="CM329" i="6"/>
  <c r="CM333" i="6"/>
  <c r="CM337" i="6"/>
  <c r="CM341" i="6"/>
  <c r="CM345" i="6"/>
  <c r="CM349" i="6"/>
  <c r="CM353" i="6"/>
  <c r="CM357" i="6"/>
  <c r="CM361" i="6"/>
  <c r="CM365" i="6"/>
  <c r="CM369" i="6"/>
  <c r="CM373" i="6"/>
  <c r="CM377" i="6"/>
  <c r="CM381" i="6"/>
  <c r="CM385" i="6"/>
  <c r="CM116" i="6"/>
  <c r="CM159" i="6"/>
  <c r="CM179" i="6"/>
  <c r="CM198" i="6"/>
  <c r="CM217" i="6"/>
  <c r="CM227" i="6"/>
  <c r="CM243" i="6"/>
  <c r="CM259" i="6"/>
  <c r="CM306" i="6"/>
  <c r="CM314" i="6"/>
  <c r="CM318" i="6"/>
  <c r="CM328" i="6"/>
  <c r="CM331" i="6"/>
  <c r="CM334" i="6"/>
  <c r="CM344" i="6"/>
  <c r="CM347" i="6"/>
  <c r="CM350" i="6"/>
  <c r="CM360" i="6"/>
  <c r="CM363" i="6"/>
  <c r="CM366" i="6"/>
  <c r="CM376" i="6"/>
  <c r="CM379" i="6"/>
  <c r="CM382" i="6"/>
  <c r="CM57" i="6"/>
  <c r="CM157" i="6"/>
  <c r="CM204" i="6"/>
  <c r="CM235" i="6"/>
  <c r="CM251" i="6"/>
  <c r="CM267" i="6"/>
  <c r="CM302" i="6"/>
  <c r="CM310" i="6"/>
  <c r="CM320" i="6"/>
  <c r="CM323" i="6"/>
  <c r="CM326" i="6"/>
  <c r="CM336" i="6"/>
  <c r="CM339" i="6"/>
  <c r="CM342" i="6"/>
  <c r="CM352" i="6"/>
  <c r="CM355" i="6"/>
  <c r="CM358" i="6"/>
  <c r="CM368" i="6"/>
  <c r="CM371" i="6"/>
  <c r="CM374" i="6"/>
  <c r="CM384" i="6"/>
  <c r="CM387" i="6"/>
  <c r="CM81" i="6"/>
  <c r="CM136" i="6"/>
  <c r="CM172" i="6"/>
  <c r="CM210" i="6"/>
  <c r="CM252" i="6"/>
  <c r="CM272" i="6"/>
  <c r="CM280" i="6"/>
  <c r="CM288" i="6"/>
  <c r="CM296" i="6"/>
  <c r="CM315" i="6"/>
  <c r="CM327" i="6"/>
  <c r="CM340" i="6"/>
  <c r="CM346" i="6"/>
  <c r="CM359" i="6"/>
  <c r="CM372" i="6"/>
  <c r="CM378" i="6"/>
  <c r="CM197" i="6"/>
  <c r="CM216" i="6"/>
  <c r="CM228" i="6"/>
  <c r="CM260" i="6"/>
  <c r="CM270" i="6"/>
  <c r="CM278" i="6"/>
  <c r="CM286" i="6"/>
  <c r="CM294" i="6"/>
  <c r="CM303" i="6"/>
  <c r="CM319" i="6"/>
  <c r="CM332" i="6"/>
  <c r="CM338" i="6"/>
  <c r="CM351" i="6"/>
  <c r="CM364" i="6"/>
  <c r="CM370" i="6"/>
  <c r="CM383" i="6"/>
  <c r="CM4" i="6"/>
  <c r="CM176" i="6"/>
  <c r="CM268" i="6"/>
  <c r="CM284" i="6"/>
  <c r="CM307" i="6"/>
  <c r="CM324" i="6"/>
  <c r="CM343" i="6"/>
  <c r="CM362" i="6"/>
  <c r="CM75" i="6"/>
  <c r="CM274" i="6"/>
  <c r="CM290" i="6"/>
  <c r="CM311" i="6"/>
  <c r="CM322" i="6"/>
  <c r="CM348" i="6"/>
  <c r="CM367" i="6"/>
  <c r="CM386" i="6"/>
  <c r="CM151" i="6"/>
  <c r="CM236" i="6"/>
  <c r="CM276" i="6"/>
  <c r="CM292" i="6"/>
  <c r="CM330" i="6"/>
  <c r="CM356" i="6"/>
  <c r="CM375" i="6"/>
  <c r="CM100" i="6"/>
  <c r="CM153" i="6"/>
  <c r="CM244" i="6"/>
  <c r="CM282" i="6"/>
  <c r="CM298" i="6"/>
  <c r="CM316" i="6"/>
  <c r="CM335" i="6"/>
  <c r="CM354" i="6"/>
  <c r="CM380" i="6"/>
  <c r="CU8" i="6"/>
  <c r="CU12" i="6"/>
  <c r="DW12" i="6" s="1"/>
  <c r="CU16" i="6"/>
  <c r="DW16" i="6" s="1"/>
  <c r="CU20" i="6"/>
  <c r="DW20" i="6" s="1"/>
  <c r="CU24" i="6"/>
  <c r="CU28" i="6"/>
  <c r="DW28" i="6" s="1"/>
  <c r="CU32" i="6"/>
  <c r="DW32" i="6" s="1"/>
  <c r="CU7" i="6"/>
  <c r="DW7" i="6" s="1"/>
  <c r="CU10" i="6"/>
  <c r="CU13" i="6"/>
  <c r="DW13" i="6" s="1"/>
  <c r="CU23" i="6"/>
  <c r="DW23" i="6" s="1"/>
  <c r="CU26" i="6"/>
  <c r="DW26" i="6" s="1"/>
  <c r="CU29" i="6"/>
  <c r="CU33" i="6"/>
  <c r="DW33" i="6" s="1"/>
  <c r="CU37" i="6"/>
  <c r="DW37" i="6" s="1"/>
  <c r="CU41" i="6"/>
  <c r="DW41" i="6" s="1"/>
  <c r="CU45" i="6"/>
  <c r="CU49" i="6"/>
  <c r="DW49" i="6" s="1"/>
  <c r="CU6" i="6"/>
  <c r="DW6" i="6" s="1"/>
  <c r="CU17" i="6"/>
  <c r="DW17" i="6" s="1"/>
  <c r="CU21" i="6"/>
  <c r="CU25" i="6"/>
  <c r="DW25" i="6" s="1"/>
  <c r="CU34" i="6"/>
  <c r="DW34" i="6" s="1"/>
  <c r="CU44" i="6"/>
  <c r="DW44" i="6" s="1"/>
  <c r="CU47" i="6"/>
  <c r="CU52" i="6"/>
  <c r="DW52" i="6" s="1"/>
  <c r="CU56" i="6"/>
  <c r="DW56" i="6" s="1"/>
  <c r="CU14" i="6"/>
  <c r="DW14" i="6" s="1"/>
  <c r="CU18" i="6"/>
  <c r="CU22" i="6"/>
  <c r="DW22" i="6" s="1"/>
  <c r="CU40" i="6"/>
  <c r="DW40" i="6" s="1"/>
  <c r="CU43" i="6"/>
  <c r="DW43" i="6" s="1"/>
  <c r="CU46" i="6"/>
  <c r="CU53" i="6"/>
  <c r="DW53" i="6" s="1"/>
  <c r="CU57" i="6"/>
  <c r="DW57" i="6" s="1"/>
  <c r="CU61" i="6"/>
  <c r="DW61" i="6" s="1"/>
  <c r="CU65" i="6"/>
  <c r="CU11" i="6"/>
  <c r="DW11" i="6" s="1"/>
  <c r="CU19" i="6"/>
  <c r="DW19" i="6" s="1"/>
  <c r="CU30" i="6"/>
  <c r="DW30" i="6" s="1"/>
  <c r="CU39" i="6"/>
  <c r="CU54" i="6"/>
  <c r="DW54" i="6" s="1"/>
  <c r="CU59" i="6"/>
  <c r="DW59" i="6" s="1"/>
  <c r="CU5" i="6"/>
  <c r="DW5" i="6" s="1"/>
  <c r="CU27" i="6"/>
  <c r="CU38" i="6"/>
  <c r="DW38" i="6" s="1"/>
  <c r="CU55" i="6"/>
  <c r="DW55" i="6" s="1"/>
  <c r="CU68" i="6"/>
  <c r="DW68" i="6" s="1"/>
  <c r="CU72" i="6"/>
  <c r="CU76" i="6"/>
  <c r="DW76" i="6" s="1"/>
  <c r="CU80" i="6"/>
  <c r="DW80" i="6" s="1"/>
  <c r="CU84" i="6"/>
  <c r="DW84" i="6" s="1"/>
  <c r="CU88" i="6"/>
  <c r="CU92" i="6"/>
  <c r="DW92" i="6" s="1"/>
  <c r="CU96" i="6"/>
  <c r="DW96" i="6" s="1"/>
  <c r="CU100" i="6"/>
  <c r="DW100" i="6" s="1"/>
  <c r="CU104" i="6"/>
  <c r="DW104" i="6" s="1"/>
  <c r="CU108" i="6"/>
  <c r="DW108" i="6" s="1"/>
  <c r="CU112" i="6"/>
  <c r="DW112" i="6" s="1"/>
  <c r="CU116" i="6"/>
  <c r="DW116" i="6" s="1"/>
  <c r="CU15" i="6"/>
  <c r="CU36" i="6"/>
  <c r="DW36" i="6" s="1"/>
  <c r="CU50" i="6"/>
  <c r="DW50" i="6" s="1"/>
  <c r="CU71" i="6"/>
  <c r="DW71" i="6" s="1"/>
  <c r="CU74" i="6"/>
  <c r="CU77" i="6"/>
  <c r="DW77" i="6" s="1"/>
  <c r="CU87" i="6"/>
  <c r="DW87" i="6" s="1"/>
  <c r="CU90" i="6"/>
  <c r="DW90" i="6" s="1"/>
  <c r="CU93" i="6"/>
  <c r="CU103" i="6"/>
  <c r="DW103" i="6" s="1"/>
  <c r="CU106" i="6"/>
  <c r="DW106" i="6" s="1"/>
  <c r="CU109" i="6"/>
  <c r="DW109" i="6" s="1"/>
  <c r="CU119" i="6"/>
  <c r="CU123" i="6"/>
  <c r="DW123" i="6" s="1"/>
  <c r="CU127" i="6"/>
  <c r="DW127" i="6" s="1"/>
  <c r="CU131" i="6"/>
  <c r="DW131" i="6" s="1"/>
  <c r="CU135" i="6"/>
  <c r="CU139" i="6"/>
  <c r="DW139" i="6" s="1"/>
  <c r="CU9" i="6"/>
  <c r="DW9" i="6" s="1"/>
  <c r="CU31" i="6"/>
  <c r="DW31" i="6" s="1"/>
  <c r="CU48" i="6"/>
  <c r="CU60" i="6"/>
  <c r="DW60" i="6" s="1"/>
  <c r="CU62" i="6"/>
  <c r="DW62" i="6" s="1"/>
  <c r="CU66" i="6"/>
  <c r="DW66" i="6" s="1"/>
  <c r="CU70" i="6"/>
  <c r="CU73" i="6"/>
  <c r="DW73" i="6" s="1"/>
  <c r="CU83" i="6"/>
  <c r="DW83" i="6" s="1"/>
  <c r="CU86" i="6"/>
  <c r="DW86" i="6" s="1"/>
  <c r="CU89" i="6"/>
  <c r="CU99" i="6"/>
  <c r="DW99" i="6" s="1"/>
  <c r="CU102" i="6"/>
  <c r="DW102" i="6" s="1"/>
  <c r="CU105" i="6"/>
  <c r="DW105" i="6" s="1"/>
  <c r="CU115" i="6"/>
  <c r="DW115" i="6" s="1"/>
  <c r="CU118" i="6"/>
  <c r="DW118" i="6" s="1"/>
  <c r="CU120" i="6"/>
  <c r="DW120" i="6" s="1"/>
  <c r="CU124" i="6"/>
  <c r="DW124" i="6" s="1"/>
  <c r="CU128" i="6"/>
  <c r="CU132" i="6"/>
  <c r="DW132" i="6" s="1"/>
  <c r="CU136" i="6"/>
  <c r="DW136" i="6" s="1"/>
  <c r="CU140" i="6"/>
  <c r="DW140" i="6" s="1"/>
  <c r="CU144" i="6"/>
  <c r="CU148" i="6"/>
  <c r="DW148" i="6" s="1"/>
  <c r="CU152" i="6"/>
  <c r="DW152" i="6" s="1"/>
  <c r="CU156" i="6"/>
  <c r="DW156" i="6" s="1"/>
  <c r="CU160" i="6"/>
  <c r="CU164" i="6"/>
  <c r="DW164" i="6" s="1"/>
  <c r="CU168" i="6"/>
  <c r="DW168" i="6" s="1"/>
  <c r="CU172" i="6"/>
  <c r="DW172" i="6" s="1"/>
  <c r="CU63" i="6"/>
  <c r="DW63" i="6" s="1"/>
  <c r="CU69" i="6"/>
  <c r="DW69" i="6" s="1"/>
  <c r="CU82" i="6"/>
  <c r="DW82" i="6" s="1"/>
  <c r="CU95" i="6"/>
  <c r="DW95" i="6" s="1"/>
  <c r="CU101" i="6"/>
  <c r="CU114" i="6"/>
  <c r="DW114" i="6" s="1"/>
  <c r="CU125" i="6"/>
  <c r="DW125" i="6" s="1"/>
  <c r="CU133" i="6"/>
  <c r="DW133" i="6" s="1"/>
  <c r="CU141" i="6"/>
  <c r="DW141" i="6" s="1"/>
  <c r="CU143" i="6"/>
  <c r="DW143" i="6" s="1"/>
  <c r="CU146" i="6"/>
  <c r="DW146" i="6" s="1"/>
  <c r="CU149" i="6"/>
  <c r="DW149" i="6" s="1"/>
  <c r="CU159" i="6"/>
  <c r="DW159" i="6" s="1"/>
  <c r="CU162" i="6"/>
  <c r="DW162" i="6" s="1"/>
  <c r="CU165" i="6"/>
  <c r="DW165" i="6" s="1"/>
  <c r="CU175" i="6"/>
  <c r="DW175" i="6" s="1"/>
  <c r="CU179" i="6"/>
  <c r="CU183" i="6"/>
  <c r="DW183" i="6" s="1"/>
  <c r="CU187" i="6"/>
  <c r="DW187" i="6" s="1"/>
  <c r="CU64" i="6"/>
  <c r="DW64" i="6" s="1"/>
  <c r="CU81" i="6"/>
  <c r="CU35" i="6"/>
  <c r="DW35" i="6" s="1"/>
  <c r="CU42" i="6"/>
  <c r="DW42" i="6" s="1"/>
  <c r="CU58" i="6"/>
  <c r="DW58" i="6" s="1"/>
  <c r="CU85" i="6"/>
  <c r="CU91" i="6"/>
  <c r="DW91" i="6" s="1"/>
  <c r="CU107" i="6"/>
  <c r="DW107" i="6" s="1"/>
  <c r="CU110" i="6"/>
  <c r="DW110" i="6" s="1"/>
  <c r="CU129" i="6"/>
  <c r="DW129" i="6" s="1"/>
  <c r="CU130" i="6"/>
  <c r="DW130" i="6" s="1"/>
  <c r="CU142" i="6"/>
  <c r="DW142" i="6" s="1"/>
  <c r="CU153" i="6"/>
  <c r="DW153" i="6" s="1"/>
  <c r="CU157" i="6"/>
  <c r="DW157" i="6" s="1"/>
  <c r="CU161" i="6"/>
  <c r="DW161" i="6" s="1"/>
  <c r="CU178" i="6"/>
  <c r="DW178" i="6" s="1"/>
  <c r="CU181" i="6"/>
  <c r="DW181" i="6" s="1"/>
  <c r="CU184" i="6"/>
  <c r="DW184" i="6" s="1"/>
  <c r="CU189" i="6"/>
  <c r="DW189" i="6" s="1"/>
  <c r="CU193" i="6"/>
  <c r="DW193" i="6" s="1"/>
  <c r="CU197" i="6"/>
  <c r="DW197" i="6" s="1"/>
  <c r="CU201" i="6"/>
  <c r="DW201" i="6" s="1"/>
  <c r="CU205" i="6"/>
  <c r="DW205" i="6" s="1"/>
  <c r="CU209" i="6"/>
  <c r="DW209" i="6" s="1"/>
  <c r="CU213" i="6"/>
  <c r="DW213" i="6" s="1"/>
  <c r="CU217" i="6"/>
  <c r="DW217" i="6" s="1"/>
  <c r="CU51" i="6"/>
  <c r="DW51" i="6" s="1"/>
  <c r="CU75" i="6"/>
  <c r="DW75" i="6" s="1"/>
  <c r="CU78" i="6"/>
  <c r="DW78" i="6" s="1"/>
  <c r="CU94" i="6"/>
  <c r="DW94" i="6" s="1"/>
  <c r="CU97" i="6"/>
  <c r="DW97" i="6" s="1"/>
  <c r="CU158" i="6"/>
  <c r="DW158" i="6" s="1"/>
  <c r="CU163" i="6"/>
  <c r="DW163" i="6" s="1"/>
  <c r="CU185" i="6"/>
  <c r="CU190" i="6"/>
  <c r="DW190" i="6" s="1"/>
  <c r="CU200" i="6"/>
  <c r="DW200" i="6" s="1"/>
  <c r="CU203" i="6"/>
  <c r="DW203" i="6" s="1"/>
  <c r="CU206" i="6"/>
  <c r="CU216" i="6"/>
  <c r="DW216" i="6" s="1"/>
  <c r="CU219" i="6"/>
  <c r="DW219" i="6" s="1"/>
  <c r="CU223" i="6"/>
  <c r="DW223" i="6" s="1"/>
  <c r="CU227" i="6"/>
  <c r="CU231" i="6"/>
  <c r="DW231" i="6" s="1"/>
  <c r="CU235" i="6"/>
  <c r="DW235" i="6" s="1"/>
  <c r="CU239" i="6"/>
  <c r="DW239" i="6" s="1"/>
  <c r="CU243" i="6"/>
  <c r="CU247" i="6"/>
  <c r="DW247" i="6" s="1"/>
  <c r="CU251" i="6"/>
  <c r="DW251" i="6" s="1"/>
  <c r="CU255" i="6"/>
  <c r="DW255" i="6" s="1"/>
  <c r="CU259" i="6"/>
  <c r="DW259" i="6" s="1"/>
  <c r="CU263" i="6"/>
  <c r="DW263" i="6" s="1"/>
  <c r="CU267" i="6"/>
  <c r="DW267" i="6" s="1"/>
  <c r="CU79" i="6"/>
  <c r="DW79" i="6" s="1"/>
  <c r="CU98" i="6"/>
  <c r="CU117" i="6"/>
  <c r="DW117" i="6" s="1"/>
  <c r="CU122" i="6"/>
  <c r="DW122" i="6" s="1"/>
  <c r="CU154" i="6"/>
  <c r="DW154" i="6" s="1"/>
  <c r="CU155" i="6"/>
  <c r="CU173" i="6"/>
  <c r="DW173" i="6" s="1"/>
  <c r="CU174" i="6"/>
  <c r="DW174" i="6" s="1"/>
  <c r="CU182" i="6"/>
  <c r="DW182" i="6" s="1"/>
  <c r="CU186" i="6"/>
  <c r="CU196" i="6"/>
  <c r="DW196" i="6" s="1"/>
  <c r="CU199" i="6"/>
  <c r="DW199" i="6" s="1"/>
  <c r="CU202" i="6"/>
  <c r="DW202" i="6" s="1"/>
  <c r="CU212" i="6"/>
  <c r="DW212" i="6" s="1"/>
  <c r="CU215" i="6"/>
  <c r="DW215" i="6" s="1"/>
  <c r="CU218" i="6"/>
  <c r="DW218" i="6" s="1"/>
  <c r="CU224" i="6"/>
  <c r="DW224" i="6" s="1"/>
  <c r="CU228" i="6"/>
  <c r="DW228" i="6" s="1"/>
  <c r="CU232" i="6"/>
  <c r="DW232" i="6" s="1"/>
  <c r="CU236" i="6"/>
  <c r="DW236" i="6" s="1"/>
  <c r="CU240" i="6"/>
  <c r="DW240" i="6" s="1"/>
  <c r="CU244" i="6"/>
  <c r="CU248" i="6"/>
  <c r="DW248" i="6" s="1"/>
  <c r="CU252" i="6"/>
  <c r="DW252" i="6" s="1"/>
  <c r="CU256" i="6"/>
  <c r="DW256" i="6" s="1"/>
  <c r="CU260" i="6"/>
  <c r="DW260" i="6" s="1"/>
  <c r="CU264" i="6"/>
  <c r="DW264" i="6" s="1"/>
  <c r="CU113" i="6"/>
  <c r="DW113" i="6" s="1"/>
  <c r="CU121" i="6"/>
  <c r="DW121" i="6" s="1"/>
  <c r="CU151" i="6"/>
  <c r="CU170" i="6"/>
  <c r="DW170" i="6" s="1"/>
  <c r="CU176" i="6"/>
  <c r="DW176" i="6" s="1"/>
  <c r="CU192" i="6"/>
  <c r="DW192" i="6" s="1"/>
  <c r="CU198" i="6"/>
  <c r="DW198" i="6" s="1"/>
  <c r="CU211" i="6"/>
  <c r="DW211" i="6" s="1"/>
  <c r="CU225" i="6"/>
  <c r="DW225" i="6" s="1"/>
  <c r="CU233" i="6"/>
  <c r="DW233" i="6" s="1"/>
  <c r="CU241" i="6"/>
  <c r="DW241" i="6" s="1"/>
  <c r="CU249" i="6"/>
  <c r="DW249" i="6" s="1"/>
  <c r="CU257" i="6"/>
  <c r="DW257" i="6" s="1"/>
  <c r="CU265" i="6"/>
  <c r="DW265" i="6" s="1"/>
  <c r="CU302" i="6"/>
  <c r="DW302" i="6" s="1"/>
  <c r="CU306" i="6"/>
  <c r="DW306" i="6" s="1"/>
  <c r="CU310" i="6"/>
  <c r="DW310" i="6" s="1"/>
  <c r="CU314" i="6"/>
  <c r="DW314" i="6" s="1"/>
  <c r="CU134" i="6"/>
  <c r="DW134" i="6" s="1"/>
  <c r="CU137" i="6"/>
  <c r="DW137" i="6" s="1"/>
  <c r="CU145" i="6"/>
  <c r="DW145" i="6" s="1"/>
  <c r="CU147" i="6"/>
  <c r="DW147" i="6" s="1"/>
  <c r="CU166" i="6"/>
  <c r="CU191" i="6"/>
  <c r="DW191" i="6" s="1"/>
  <c r="CU204" i="6"/>
  <c r="DW204" i="6" s="1"/>
  <c r="CU210" i="6"/>
  <c r="DW210" i="6" s="1"/>
  <c r="CU226" i="6"/>
  <c r="DW226" i="6" s="1"/>
  <c r="CU234" i="6"/>
  <c r="DW234" i="6" s="1"/>
  <c r="CU242" i="6"/>
  <c r="DW242" i="6" s="1"/>
  <c r="CU250" i="6"/>
  <c r="DW250" i="6" s="1"/>
  <c r="CU258" i="6"/>
  <c r="CU266" i="6"/>
  <c r="DW266" i="6" s="1"/>
  <c r="CU269" i="6"/>
  <c r="DW269" i="6" s="1"/>
  <c r="CU271" i="6"/>
  <c r="DW271" i="6" s="1"/>
  <c r="CU273" i="6"/>
  <c r="CU275" i="6"/>
  <c r="DW275" i="6" s="1"/>
  <c r="CU277" i="6"/>
  <c r="DW277" i="6" s="1"/>
  <c r="CU279" i="6"/>
  <c r="DW279" i="6" s="1"/>
  <c r="CU281" i="6"/>
  <c r="DW281" i="6" s="1"/>
  <c r="CU283" i="6"/>
  <c r="DW283" i="6" s="1"/>
  <c r="CU285" i="6"/>
  <c r="DW285" i="6" s="1"/>
  <c r="CU287" i="6"/>
  <c r="DW287" i="6" s="1"/>
  <c r="CU289" i="6"/>
  <c r="DW289" i="6" s="1"/>
  <c r="CU291" i="6"/>
  <c r="DW291" i="6" s="1"/>
  <c r="CU293" i="6"/>
  <c r="DW293" i="6" s="1"/>
  <c r="CU295" i="6"/>
  <c r="DW295" i="6" s="1"/>
  <c r="CU297" i="6"/>
  <c r="DW297" i="6" s="1"/>
  <c r="CU299" i="6"/>
  <c r="DW299" i="6" s="1"/>
  <c r="CU303" i="6"/>
  <c r="DW303" i="6" s="1"/>
  <c r="CU307" i="6"/>
  <c r="DW307" i="6" s="1"/>
  <c r="CU311" i="6"/>
  <c r="CU315" i="6"/>
  <c r="DW315" i="6" s="1"/>
  <c r="CU319" i="6"/>
  <c r="DW319" i="6" s="1"/>
  <c r="CU323" i="6"/>
  <c r="DW323" i="6" s="1"/>
  <c r="CU327" i="6"/>
  <c r="CU331" i="6"/>
  <c r="DW331" i="6" s="1"/>
  <c r="CU335" i="6"/>
  <c r="DW335" i="6" s="1"/>
  <c r="CU339" i="6"/>
  <c r="DW339" i="6" s="1"/>
  <c r="CU343" i="6"/>
  <c r="CU347" i="6"/>
  <c r="DW347" i="6" s="1"/>
  <c r="CU351" i="6"/>
  <c r="DW351" i="6" s="1"/>
  <c r="CU355" i="6"/>
  <c r="DW355" i="6" s="1"/>
  <c r="CU359" i="6"/>
  <c r="DW359" i="6" s="1"/>
  <c r="CU363" i="6"/>
  <c r="DW363" i="6" s="1"/>
  <c r="CU367" i="6"/>
  <c r="DW367" i="6" s="1"/>
  <c r="CU371" i="6"/>
  <c r="DW371" i="6" s="1"/>
  <c r="CU375" i="6"/>
  <c r="DW375" i="6" s="1"/>
  <c r="CU379" i="6"/>
  <c r="DW379" i="6" s="1"/>
  <c r="CU383" i="6"/>
  <c r="DW383" i="6" s="1"/>
  <c r="CU387" i="6"/>
  <c r="DW387" i="6" s="1"/>
  <c r="CU4" i="6"/>
  <c r="CU67" i="6"/>
  <c r="DW67" i="6" s="1"/>
  <c r="CU150" i="6"/>
  <c r="DW150" i="6" s="1"/>
  <c r="CU171" i="6"/>
  <c r="DW171" i="6" s="1"/>
  <c r="CU195" i="6"/>
  <c r="CU214" i="6"/>
  <c r="DW214" i="6" s="1"/>
  <c r="CU221" i="6"/>
  <c r="DW221" i="6" s="1"/>
  <c r="CU237" i="6"/>
  <c r="DW237" i="6" s="1"/>
  <c r="CU253" i="6"/>
  <c r="CU300" i="6"/>
  <c r="DW300" i="6" s="1"/>
  <c r="CU308" i="6"/>
  <c r="DW308" i="6" s="1"/>
  <c r="CU322" i="6"/>
  <c r="DW322" i="6" s="1"/>
  <c r="CU325" i="6"/>
  <c r="CU328" i="6"/>
  <c r="DW328" i="6" s="1"/>
  <c r="CU338" i="6"/>
  <c r="DW338" i="6" s="1"/>
  <c r="CU341" i="6"/>
  <c r="DW341" i="6" s="1"/>
  <c r="CU344" i="6"/>
  <c r="DW344" i="6" s="1"/>
  <c r="CU354" i="6"/>
  <c r="DW354" i="6" s="1"/>
  <c r="CU357" i="6"/>
  <c r="DW357" i="6" s="1"/>
  <c r="CU360" i="6"/>
  <c r="DW360" i="6" s="1"/>
  <c r="CU370" i="6"/>
  <c r="DW370" i="6" s="1"/>
  <c r="CU373" i="6"/>
  <c r="DW373" i="6" s="1"/>
  <c r="CU376" i="6"/>
  <c r="DW376" i="6" s="1"/>
  <c r="CU386" i="6"/>
  <c r="DW386" i="6" s="1"/>
  <c r="CU111" i="6"/>
  <c r="CU138" i="6"/>
  <c r="DW138" i="6" s="1"/>
  <c r="CU169" i="6"/>
  <c r="DW169" i="6" s="1"/>
  <c r="CU180" i="6"/>
  <c r="DW180" i="6" s="1"/>
  <c r="CU208" i="6"/>
  <c r="DW208" i="6" s="1"/>
  <c r="CU229" i="6"/>
  <c r="DW229" i="6" s="1"/>
  <c r="CU245" i="6"/>
  <c r="DW245" i="6" s="1"/>
  <c r="CU261" i="6"/>
  <c r="DW261" i="6" s="1"/>
  <c r="CU304" i="6"/>
  <c r="DW304" i="6" s="1"/>
  <c r="CU312" i="6"/>
  <c r="DW312" i="6" s="1"/>
  <c r="CU317" i="6"/>
  <c r="DW317" i="6" s="1"/>
  <c r="CU320" i="6"/>
  <c r="DW320" i="6" s="1"/>
  <c r="CU330" i="6"/>
  <c r="CU333" i="6"/>
  <c r="DW333" i="6" s="1"/>
  <c r="CU336" i="6"/>
  <c r="DW336" i="6" s="1"/>
  <c r="CU346" i="6"/>
  <c r="DW346" i="6" s="1"/>
  <c r="CU349" i="6"/>
  <c r="DW349" i="6" s="1"/>
  <c r="CU352" i="6"/>
  <c r="DW352" i="6" s="1"/>
  <c r="CU362" i="6"/>
  <c r="DW362" i="6" s="1"/>
  <c r="CU365" i="6"/>
  <c r="DW365" i="6" s="1"/>
  <c r="CU368" i="6"/>
  <c r="DW368" i="6" s="1"/>
  <c r="CU378" i="6"/>
  <c r="DW378" i="6" s="1"/>
  <c r="CU381" i="6"/>
  <c r="DW381" i="6" s="1"/>
  <c r="CU384" i="6"/>
  <c r="DW384" i="6" s="1"/>
  <c r="CU230" i="6"/>
  <c r="DW230" i="6" s="1"/>
  <c r="CU262" i="6"/>
  <c r="DW262" i="6" s="1"/>
  <c r="CU274" i="6"/>
  <c r="DW274" i="6" s="1"/>
  <c r="CU282" i="6"/>
  <c r="DW282" i="6" s="1"/>
  <c r="CU290" i="6"/>
  <c r="CU298" i="6"/>
  <c r="DW298" i="6" s="1"/>
  <c r="CU309" i="6"/>
  <c r="DW309" i="6" s="1"/>
  <c r="CU318" i="6"/>
  <c r="DW318" i="6" s="1"/>
  <c r="CU324" i="6"/>
  <c r="DW324" i="6" s="1"/>
  <c r="CU337" i="6"/>
  <c r="DW337" i="6" s="1"/>
  <c r="CU350" i="6"/>
  <c r="DW350" i="6" s="1"/>
  <c r="CU356" i="6"/>
  <c r="DW356" i="6" s="1"/>
  <c r="CU369" i="6"/>
  <c r="CU382" i="6"/>
  <c r="DW382" i="6" s="1"/>
  <c r="CU126" i="6"/>
  <c r="DW126" i="6" s="1"/>
  <c r="CU220" i="6"/>
  <c r="DW220" i="6" s="1"/>
  <c r="CU238" i="6"/>
  <c r="CU272" i="6"/>
  <c r="DW272" i="6" s="1"/>
  <c r="CU280" i="6"/>
  <c r="DW280" i="6" s="1"/>
  <c r="CU288" i="6"/>
  <c r="DW288" i="6" s="1"/>
  <c r="CU296" i="6"/>
  <c r="CU313" i="6"/>
  <c r="DW313" i="6" s="1"/>
  <c r="CU316" i="6"/>
  <c r="DW316" i="6" s="1"/>
  <c r="CU329" i="6"/>
  <c r="DW329" i="6" s="1"/>
  <c r="CU342" i="6"/>
  <c r="CU348" i="6"/>
  <c r="DW348" i="6" s="1"/>
  <c r="CU361" i="6"/>
  <c r="DW361" i="6" s="1"/>
  <c r="CU374" i="6"/>
  <c r="DW374" i="6" s="1"/>
  <c r="CU380" i="6"/>
  <c r="CU188" i="6"/>
  <c r="DW188" i="6" s="1"/>
  <c r="CU207" i="6"/>
  <c r="DW207" i="6" s="1"/>
  <c r="CU246" i="6"/>
  <c r="DW246" i="6" s="1"/>
  <c r="CU278" i="6"/>
  <c r="DW278" i="6" s="1"/>
  <c r="CU294" i="6"/>
  <c r="DW294" i="6" s="1"/>
  <c r="CU321" i="6"/>
  <c r="DW321" i="6" s="1"/>
  <c r="CU340" i="6"/>
  <c r="DW340" i="6" s="1"/>
  <c r="CU366" i="6"/>
  <c r="DW366" i="6" s="1"/>
  <c r="CU385" i="6"/>
  <c r="DW385" i="6" s="1"/>
  <c r="CU177" i="6"/>
  <c r="DW177" i="6" s="1"/>
  <c r="CU254" i="6"/>
  <c r="DW254" i="6" s="1"/>
  <c r="CU268" i="6"/>
  <c r="CU284" i="6"/>
  <c r="DW284" i="6" s="1"/>
  <c r="CU326" i="6"/>
  <c r="DW326" i="6" s="1"/>
  <c r="CU345" i="6"/>
  <c r="DW345" i="6" s="1"/>
  <c r="CU364" i="6"/>
  <c r="CU167" i="6"/>
  <c r="DW167" i="6" s="1"/>
  <c r="CU270" i="6"/>
  <c r="DW270" i="6" s="1"/>
  <c r="CU286" i="6"/>
  <c r="DW286" i="6" s="1"/>
  <c r="CU301" i="6"/>
  <c r="CU334" i="6"/>
  <c r="DW334" i="6" s="1"/>
  <c r="CU353" i="6"/>
  <c r="DW353" i="6" s="1"/>
  <c r="CU372" i="6"/>
  <c r="DW372" i="6" s="1"/>
  <c r="CU194" i="6"/>
  <c r="CU222" i="6"/>
  <c r="DW222" i="6" s="1"/>
  <c r="CU276" i="6"/>
  <c r="DW276" i="6" s="1"/>
  <c r="CU292" i="6"/>
  <c r="DW292" i="6" s="1"/>
  <c r="CU305" i="6"/>
  <c r="DW305" i="6" s="1"/>
  <c r="CU332" i="6"/>
  <c r="DW332" i="6" s="1"/>
  <c r="CU358" i="6"/>
  <c r="DW358" i="6" s="1"/>
  <c r="CU377" i="6"/>
  <c r="DW377" i="6" s="1"/>
  <c r="CO5" i="6"/>
  <c r="DQ5" i="6" s="1"/>
  <c r="CO9" i="6"/>
  <c r="DQ9" i="6" s="1"/>
  <c r="CO13" i="6"/>
  <c r="DQ13" i="6" s="1"/>
  <c r="CO17" i="6"/>
  <c r="DQ17" i="6" s="1"/>
  <c r="CO21" i="6"/>
  <c r="DQ21" i="6" s="1"/>
  <c r="CO25" i="6"/>
  <c r="DQ25" i="6" s="1"/>
  <c r="CO29" i="6"/>
  <c r="DQ29" i="6" s="1"/>
  <c r="CO33" i="6"/>
  <c r="DQ33" i="6" s="1"/>
  <c r="CO34" i="6"/>
  <c r="CO35" i="6"/>
  <c r="DQ35" i="6" s="1"/>
  <c r="CO36" i="6"/>
  <c r="DQ36" i="6" s="1"/>
  <c r="CO37" i="6"/>
  <c r="DQ37" i="6" s="1"/>
  <c r="CO38" i="6"/>
  <c r="CO39" i="6"/>
  <c r="DQ39" i="6" s="1"/>
  <c r="CO40" i="6"/>
  <c r="DQ40" i="6" s="1"/>
  <c r="CO41" i="6"/>
  <c r="DQ41" i="6" s="1"/>
  <c r="CO42" i="6"/>
  <c r="CO43" i="6"/>
  <c r="DQ43" i="6" s="1"/>
  <c r="CO44" i="6"/>
  <c r="DQ44" i="6" s="1"/>
  <c r="CO45" i="6"/>
  <c r="DQ45" i="6" s="1"/>
  <c r="CO46" i="6"/>
  <c r="DQ46" i="6" s="1"/>
  <c r="CO47" i="6"/>
  <c r="DQ47" i="6" s="1"/>
  <c r="CO48" i="6"/>
  <c r="DQ48" i="6" s="1"/>
  <c r="CO49" i="6"/>
  <c r="DQ49" i="6" s="1"/>
  <c r="CO50" i="6"/>
  <c r="CO51" i="6"/>
  <c r="DQ51" i="6" s="1"/>
  <c r="CO52" i="6"/>
  <c r="DQ52" i="6" s="1"/>
  <c r="CO53" i="6"/>
  <c r="DQ53" i="6" s="1"/>
  <c r="CO54" i="6"/>
  <c r="DQ54" i="6" s="1"/>
  <c r="CO55" i="6"/>
  <c r="DQ55" i="6" s="1"/>
  <c r="CO56" i="6"/>
  <c r="DQ56" i="6" s="1"/>
  <c r="CO57" i="6"/>
  <c r="DQ57" i="6" s="1"/>
  <c r="CO58" i="6"/>
  <c r="CO59" i="6"/>
  <c r="DQ59" i="6" s="1"/>
  <c r="CO60" i="6"/>
  <c r="DQ60" i="6" s="1"/>
  <c r="CO61" i="6"/>
  <c r="DQ61" i="6" s="1"/>
  <c r="CO62" i="6"/>
  <c r="CO63" i="6"/>
  <c r="DQ63" i="6" s="1"/>
  <c r="CO64" i="6"/>
  <c r="DQ64" i="6" s="1"/>
  <c r="CO65" i="6"/>
  <c r="DQ65" i="6" s="1"/>
  <c r="CO66" i="6"/>
  <c r="CO67" i="6"/>
  <c r="DQ67" i="6" s="1"/>
  <c r="CO68" i="6"/>
  <c r="DQ68" i="6" s="1"/>
  <c r="CO7" i="6"/>
  <c r="DQ7" i="6" s="1"/>
  <c r="CO10" i="6"/>
  <c r="CO20" i="6"/>
  <c r="DQ20" i="6" s="1"/>
  <c r="CO23" i="6"/>
  <c r="DQ23" i="6" s="1"/>
  <c r="CO26" i="6"/>
  <c r="DQ26" i="6" s="1"/>
  <c r="CO8" i="6"/>
  <c r="DQ8" i="6" s="1"/>
  <c r="CO12" i="6"/>
  <c r="DQ12" i="6" s="1"/>
  <c r="CO16" i="6"/>
  <c r="DQ16" i="6" s="1"/>
  <c r="CO27" i="6"/>
  <c r="DQ27" i="6" s="1"/>
  <c r="CO31" i="6"/>
  <c r="CO6" i="6"/>
  <c r="DQ6" i="6" s="1"/>
  <c r="CO24" i="6"/>
  <c r="DQ24" i="6" s="1"/>
  <c r="CO28" i="6"/>
  <c r="DQ28" i="6" s="1"/>
  <c r="CO32" i="6"/>
  <c r="CO18" i="6"/>
  <c r="DQ18" i="6" s="1"/>
  <c r="CO15" i="6"/>
  <c r="DQ15" i="6" s="1"/>
  <c r="CO69" i="6"/>
  <c r="DQ69" i="6" s="1"/>
  <c r="CO73" i="6"/>
  <c r="CO77" i="6"/>
  <c r="DQ77" i="6" s="1"/>
  <c r="CO81" i="6"/>
  <c r="DQ81" i="6" s="1"/>
  <c r="CO85" i="6"/>
  <c r="DQ85" i="6" s="1"/>
  <c r="CO89" i="6"/>
  <c r="CO93" i="6"/>
  <c r="DQ93" i="6" s="1"/>
  <c r="CO97" i="6"/>
  <c r="DQ97" i="6" s="1"/>
  <c r="CO101" i="6"/>
  <c r="DQ101" i="6" s="1"/>
  <c r="CO105" i="6"/>
  <c r="DQ105" i="6" s="1"/>
  <c r="CO109" i="6"/>
  <c r="DQ109" i="6" s="1"/>
  <c r="CO113" i="6"/>
  <c r="DQ113" i="6" s="1"/>
  <c r="CO117" i="6"/>
  <c r="DQ117" i="6" s="1"/>
  <c r="CO22" i="6"/>
  <c r="CO71" i="6"/>
  <c r="DQ71" i="6" s="1"/>
  <c r="CO74" i="6"/>
  <c r="DQ74" i="6" s="1"/>
  <c r="CO84" i="6"/>
  <c r="DQ84" i="6" s="1"/>
  <c r="CO87" i="6"/>
  <c r="CO90" i="6"/>
  <c r="DQ90" i="6" s="1"/>
  <c r="CO100" i="6"/>
  <c r="DQ100" i="6" s="1"/>
  <c r="CO103" i="6"/>
  <c r="DQ103" i="6" s="1"/>
  <c r="CO106" i="6"/>
  <c r="DQ106" i="6" s="1"/>
  <c r="CO116" i="6"/>
  <c r="DQ116" i="6" s="1"/>
  <c r="CO119" i="6"/>
  <c r="DQ119" i="6" s="1"/>
  <c r="CO120" i="6"/>
  <c r="DQ120" i="6" s="1"/>
  <c r="CO124" i="6"/>
  <c r="DQ124" i="6" s="1"/>
  <c r="CO128" i="6"/>
  <c r="DQ128" i="6" s="1"/>
  <c r="CO132" i="6"/>
  <c r="DQ132" i="6" s="1"/>
  <c r="CO136" i="6"/>
  <c r="DQ136" i="6" s="1"/>
  <c r="CO140" i="6"/>
  <c r="DQ140" i="6" s="1"/>
  <c r="CO19" i="6"/>
  <c r="DQ19" i="6" s="1"/>
  <c r="CO70" i="6"/>
  <c r="DQ70" i="6" s="1"/>
  <c r="CO80" i="6"/>
  <c r="DQ80" i="6" s="1"/>
  <c r="CO83" i="6"/>
  <c r="CO86" i="6"/>
  <c r="DQ86" i="6" s="1"/>
  <c r="CO96" i="6"/>
  <c r="DQ96" i="6" s="1"/>
  <c r="CO99" i="6"/>
  <c r="DQ99" i="6" s="1"/>
  <c r="CO102" i="6"/>
  <c r="CO112" i="6"/>
  <c r="DQ112" i="6" s="1"/>
  <c r="CO115" i="6"/>
  <c r="DQ115" i="6" s="1"/>
  <c r="CO118" i="6"/>
  <c r="DQ118" i="6" s="1"/>
  <c r="CO121" i="6"/>
  <c r="DQ121" i="6" s="1"/>
  <c r="CO125" i="6"/>
  <c r="DQ125" i="6" s="1"/>
  <c r="CO129" i="6"/>
  <c r="DQ129" i="6" s="1"/>
  <c r="CO133" i="6"/>
  <c r="DQ133" i="6" s="1"/>
  <c r="CO137" i="6"/>
  <c r="CO141" i="6"/>
  <c r="DQ141" i="6" s="1"/>
  <c r="CO145" i="6"/>
  <c r="DQ145" i="6" s="1"/>
  <c r="CO149" i="6"/>
  <c r="DQ149" i="6" s="1"/>
  <c r="CO153" i="6"/>
  <c r="CO157" i="6"/>
  <c r="DQ157" i="6" s="1"/>
  <c r="CO161" i="6"/>
  <c r="DQ161" i="6" s="1"/>
  <c r="CO165" i="6"/>
  <c r="DQ165" i="6" s="1"/>
  <c r="CO169" i="6"/>
  <c r="DQ169" i="6" s="1"/>
  <c r="CO173" i="6"/>
  <c r="DQ173" i="6" s="1"/>
  <c r="CO79" i="6"/>
  <c r="DQ79" i="6" s="1"/>
  <c r="CO92" i="6"/>
  <c r="DQ92" i="6" s="1"/>
  <c r="CO98" i="6"/>
  <c r="CO111" i="6"/>
  <c r="DQ111" i="6" s="1"/>
  <c r="CO122" i="6"/>
  <c r="DQ122" i="6" s="1"/>
  <c r="CO130" i="6"/>
  <c r="DQ130" i="6" s="1"/>
  <c r="CO138" i="6"/>
  <c r="CO143" i="6"/>
  <c r="DQ143" i="6" s="1"/>
  <c r="CO146" i="6"/>
  <c r="DQ146" i="6" s="1"/>
  <c r="CO156" i="6"/>
  <c r="DQ156" i="6" s="1"/>
  <c r="CO159" i="6"/>
  <c r="DQ159" i="6" s="1"/>
  <c r="CO162" i="6"/>
  <c r="DQ162" i="6" s="1"/>
  <c r="CO172" i="6"/>
  <c r="DQ172" i="6" s="1"/>
  <c r="CO175" i="6"/>
  <c r="DQ175" i="6" s="1"/>
  <c r="CO176" i="6"/>
  <c r="DQ176" i="6" s="1"/>
  <c r="CO180" i="6"/>
  <c r="DQ180" i="6" s="1"/>
  <c r="CO184" i="6"/>
  <c r="DQ184" i="6" s="1"/>
  <c r="CO188" i="6"/>
  <c r="DQ188" i="6" s="1"/>
  <c r="CO72" i="6"/>
  <c r="DQ72" i="6" s="1"/>
  <c r="CO75" i="6"/>
  <c r="DQ75" i="6" s="1"/>
  <c r="CO91" i="6"/>
  <c r="DQ91" i="6" s="1"/>
  <c r="CO94" i="6"/>
  <c r="DQ94" i="6" s="1"/>
  <c r="CO110" i="6"/>
  <c r="CO11" i="6"/>
  <c r="DQ11" i="6" s="1"/>
  <c r="CO76" i="6"/>
  <c r="DQ76" i="6" s="1"/>
  <c r="CO95" i="6"/>
  <c r="DQ95" i="6" s="1"/>
  <c r="CO114" i="6"/>
  <c r="DQ114" i="6" s="1"/>
  <c r="CO126" i="6"/>
  <c r="DQ126" i="6" s="1"/>
  <c r="CO127" i="6"/>
  <c r="DQ127" i="6" s="1"/>
  <c r="CO139" i="6"/>
  <c r="DQ139" i="6" s="1"/>
  <c r="CO144" i="6"/>
  <c r="DQ144" i="6" s="1"/>
  <c r="CO148" i="6"/>
  <c r="DQ148" i="6" s="1"/>
  <c r="CO152" i="6"/>
  <c r="DQ152" i="6" s="1"/>
  <c r="CO163" i="6"/>
  <c r="DQ163" i="6" s="1"/>
  <c r="CO167" i="6"/>
  <c r="DQ167" i="6" s="1"/>
  <c r="CO171" i="6"/>
  <c r="DQ171" i="6" s="1"/>
  <c r="CO178" i="6"/>
  <c r="DQ178" i="6" s="1"/>
  <c r="CO181" i="6"/>
  <c r="DQ181" i="6" s="1"/>
  <c r="CO190" i="6"/>
  <c r="CO194" i="6"/>
  <c r="DQ194" i="6" s="1"/>
  <c r="CO198" i="6"/>
  <c r="DQ198" i="6" s="1"/>
  <c r="CO202" i="6"/>
  <c r="DQ202" i="6" s="1"/>
  <c r="CO206" i="6"/>
  <c r="CO210" i="6"/>
  <c r="DQ210" i="6" s="1"/>
  <c r="CO214" i="6"/>
  <c r="DQ214" i="6" s="1"/>
  <c r="CO218" i="6"/>
  <c r="DQ218" i="6" s="1"/>
  <c r="CO82" i="6"/>
  <c r="CO88" i="6"/>
  <c r="DQ88" i="6" s="1"/>
  <c r="CO104" i="6"/>
  <c r="DQ104" i="6" s="1"/>
  <c r="CO107" i="6"/>
  <c r="DQ107" i="6" s="1"/>
  <c r="CO150" i="6"/>
  <c r="DQ150" i="6" s="1"/>
  <c r="CO151" i="6"/>
  <c r="DQ151" i="6" s="1"/>
  <c r="CO168" i="6"/>
  <c r="DQ168" i="6" s="1"/>
  <c r="CO170" i="6"/>
  <c r="DQ170" i="6" s="1"/>
  <c r="CO177" i="6"/>
  <c r="DQ177" i="6" s="1"/>
  <c r="CO197" i="6"/>
  <c r="DQ197" i="6" s="1"/>
  <c r="CO200" i="6"/>
  <c r="DQ200" i="6" s="1"/>
  <c r="CO203" i="6"/>
  <c r="DQ203" i="6" s="1"/>
  <c r="CO213" i="6"/>
  <c r="DQ213" i="6" s="1"/>
  <c r="CO216" i="6"/>
  <c r="DQ216" i="6" s="1"/>
  <c r="CO219" i="6"/>
  <c r="DQ219" i="6" s="1"/>
  <c r="CO223" i="6"/>
  <c r="DQ223" i="6" s="1"/>
  <c r="CO227" i="6"/>
  <c r="DQ227" i="6" s="1"/>
  <c r="CO231" i="6"/>
  <c r="DQ231" i="6" s="1"/>
  <c r="CO235" i="6"/>
  <c r="DQ235" i="6" s="1"/>
  <c r="CO239" i="6"/>
  <c r="DQ239" i="6" s="1"/>
  <c r="CO243" i="6"/>
  <c r="CO247" i="6"/>
  <c r="DQ247" i="6" s="1"/>
  <c r="CO251" i="6"/>
  <c r="DQ251" i="6" s="1"/>
  <c r="CO255" i="6"/>
  <c r="DQ255" i="6" s="1"/>
  <c r="CO259" i="6"/>
  <c r="DQ259" i="6" s="1"/>
  <c r="CO263" i="6"/>
  <c r="DQ263" i="6" s="1"/>
  <c r="CO267" i="6"/>
  <c r="DQ267" i="6" s="1"/>
  <c r="CO14" i="6"/>
  <c r="DQ14" i="6" s="1"/>
  <c r="CO30" i="6"/>
  <c r="CO108" i="6"/>
  <c r="DQ108" i="6" s="1"/>
  <c r="CO135" i="6"/>
  <c r="DQ135" i="6" s="1"/>
  <c r="CO147" i="6"/>
  <c r="DQ147" i="6" s="1"/>
  <c r="CO164" i="6"/>
  <c r="CO166" i="6"/>
  <c r="DQ166" i="6" s="1"/>
  <c r="CO185" i="6"/>
  <c r="DQ185" i="6" s="1"/>
  <c r="CO193" i="6"/>
  <c r="DQ193" i="6" s="1"/>
  <c r="CO196" i="6"/>
  <c r="DQ196" i="6" s="1"/>
  <c r="CO199" i="6"/>
  <c r="DQ199" i="6" s="1"/>
  <c r="CO209" i="6"/>
  <c r="DQ209" i="6" s="1"/>
  <c r="CO212" i="6"/>
  <c r="DQ212" i="6" s="1"/>
  <c r="CO215" i="6"/>
  <c r="DQ215" i="6" s="1"/>
  <c r="CO224" i="6"/>
  <c r="DQ224" i="6" s="1"/>
  <c r="CO228" i="6"/>
  <c r="DQ228" i="6" s="1"/>
  <c r="CO232" i="6"/>
  <c r="DQ232" i="6" s="1"/>
  <c r="CO236" i="6"/>
  <c r="DQ236" i="6" s="1"/>
  <c r="CO240" i="6"/>
  <c r="DQ240" i="6" s="1"/>
  <c r="CO244" i="6"/>
  <c r="DQ244" i="6" s="1"/>
  <c r="CO248" i="6"/>
  <c r="DQ248" i="6" s="1"/>
  <c r="CO252" i="6"/>
  <c r="DQ252" i="6" s="1"/>
  <c r="CO256" i="6"/>
  <c r="DQ256" i="6" s="1"/>
  <c r="CO260" i="6"/>
  <c r="DQ260" i="6" s="1"/>
  <c r="CO264" i="6"/>
  <c r="DQ264" i="6" s="1"/>
  <c r="CO268" i="6"/>
  <c r="DQ268" i="6" s="1"/>
  <c r="CO269" i="6"/>
  <c r="DQ269" i="6" s="1"/>
  <c r="CO270" i="6"/>
  <c r="DQ270" i="6" s="1"/>
  <c r="CO271" i="6"/>
  <c r="DQ271" i="6" s="1"/>
  <c r="CO272" i="6"/>
  <c r="CO273" i="6"/>
  <c r="DQ273" i="6" s="1"/>
  <c r="CO274" i="6"/>
  <c r="DQ274" i="6" s="1"/>
  <c r="CO275" i="6"/>
  <c r="DQ275" i="6" s="1"/>
  <c r="CO276" i="6"/>
  <c r="CO277" i="6"/>
  <c r="DQ277" i="6" s="1"/>
  <c r="CO278" i="6"/>
  <c r="DQ278" i="6" s="1"/>
  <c r="CO279" i="6"/>
  <c r="DQ279" i="6" s="1"/>
  <c r="CO280" i="6"/>
  <c r="CO281" i="6"/>
  <c r="DQ281" i="6" s="1"/>
  <c r="CO282" i="6"/>
  <c r="DQ282" i="6" s="1"/>
  <c r="CO283" i="6"/>
  <c r="DQ283" i="6" s="1"/>
  <c r="CO284" i="6"/>
  <c r="DQ284" i="6" s="1"/>
  <c r="CO285" i="6"/>
  <c r="DQ285" i="6" s="1"/>
  <c r="CO286" i="6"/>
  <c r="DQ286" i="6" s="1"/>
  <c r="CO287" i="6"/>
  <c r="DQ287" i="6" s="1"/>
  <c r="CO288" i="6"/>
  <c r="DQ288" i="6" s="1"/>
  <c r="CO289" i="6"/>
  <c r="DQ289" i="6" s="1"/>
  <c r="CO290" i="6"/>
  <c r="DQ290" i="6" s="1"/>
  <c r="CO291" i="6"/>
  <c r="DQ291" i="6" s="1"/>
  <c r="CO292" i="6"/>
  <c r="DQ292" i="6" s="1"/>
  <c r="CO293" i="6"/>
  <c r="DQ293" i="6" s="1"/>
  <c r="CO294" i="6"/>
  <c r="DQ294" i="6" s="1"/>
  <c r="CO295" i="6"/>
  <c r="DQ295" i="6" s="1"/>
  <c r="CO296" i="6"/>
  <c r="CO297" i="6"/>
  <c r="DQ297" i="6" s="1"/>
  <c r="CO298" i="6"/>
  <c r="DQ298" i="6" s="1"/>
  <c r="CO299" i="6"/>
  <c r="DQ299" i="6" s="1"/>
  <c r="CO300" i="6"/>
  <c r="DQ300" i="6" s="1"/>
  <c r="CO301" i="6"/>
  <c r="DQ301" i="6" s="1"/>
  <c r="CO302" i="6"/>
  <c r="DQ302" i="6" s="1"/>
  <c r="CO303" i="6"/>
  <c r="DQ303" i="6" s="1"/>
  <c r="CO304" i="6"/>
  <c r="CO305" i="6"/>
  <c r="DQ305" i="6" s="1"/>
  <c r="CO306" i="6"/>
  <c r="DQ306" i="6" s="1"/>
  <c r="CO307" i="6"/>
  <c r="DQ307" i="6" s="1"/>
  <c r="CO308" i="6"/>
  <c r="DQ308" i="6" s="1"/>
  <c r="CO309" i="6"/>
  <c r="DQ309" i="6" s="1"/>
  <c r="CO310" i="6"/>
  <c r="DQ310" i="6" s="1"/>
  <c r="CO311" i="6"/>
  <c r="DQ311" i="6" s="1"/>
  <c r="CO312" i="6"/>
  <c r="DQ312" i="6" s="1"/>
  <c r="CO313" i="6"/>
  <c r="DQ313" i="6" s="1"/>
  <c r="CO314" i="6"/>
  <c r="DQ314" i="6" s="1"/>
  <c r="CO315" i="6"/>
  <c r="DQ315" i="6" s="1"/>
  <c r="CO316" i="6"/>
  <c r="CO317" i="6"/>
  <c r="DQ317" i="6" s="1"/>
  <c r="CO318" i="6"/>
  <c r="DQ318" i="6" s="1"/>
  <c r="CO319" i="6"/>
  <c r="DQ319" i="6" s="1"/>
  <c r="CO320" i="6"/>
  <c r="DQ320" i="6" s="1"/>
  <c r="CO321" i="6"/>
  <c r="DQ321" i="6" s="1"/>
  <c r="CO322" i="6"/>
  <c r="DQ322" i="6" s="1"/>
  <c r="CO323" i="6"/>
  <c r="DQ323" i="6" s="1"/>
  <c r="CO324" i="6"/>
  <c r="CO325" i="6"/>
  <c r="DQ325" i="6" s="1"/>
  <c r="CO326" i="6"/>
  <c r="DQ326" i="6" s="1"/>
  <c r="CO327" i="6"/>
  <c r="DQ327" i="6" s="1"/>
  <c r="CO328" i="6"/>
  <c r="DQ328" i="6" s="1"/>
  <c r="CO329" i="6"/>
  <c r="DQ329" i="6" s="1"/>
  <c r="CO330" i="6"/>
  <c r="DQ330" i="6" s="1"/>
  <c r="CO331" i="6"/>
  <c r="DQ331" i="6" s="1"/>
  <c r="CO332" i="6"/>
  <c r="DQ332" i="6" s="1"/>
  <c r="CO333" i="6"/>
  <c r="DQ333" i="6" s="1"/>
  <c r="CO334" i="6"/>
  <c r="DQ334" i="6" s="1"/>
  <c r="CO335" i="6"/>
  <c r="DQ335" i="6" s="1"/>
  <c r="CO336" i="6"/>
  <c r="CO337" i="6"/>
  <c r="DQ337" i="6" s="1"/>
  <c r="CO338" i="6"/>
  <c r="DQ338" i="6" s="1"/>
  <c r="CO339" i="6"/>
  <c r="DQ339" i="6" s="1"/>
  <c r="CO340" i="6"/>
  <c r="DQ340" i="6" s="1"/>
  <c r="CO341" i="6"/>
  <c r="DQ341" i="6" s="1"/>
  <c r="CO342" i="6"/>
  <c r="DQ342" i="6" s="1"/>
  <c r="CO343" i="6"/>
  <c r="DQ343" i="6" s="1"/>
  <c r="CO344" i="6"/>
  <c r="CO345" i="6"/>
  <c r="DQ345" i="6" s="1"/>
  <c r="CO346" i="6"/>
  <c r="DQ346" i="6" s="1"/>
  <c r="CO347" i="6"/>
  <c r="DQ347" i="6" s="1"/>
  <c r="CO348" i="6"/>
  <c r="DQ348" i="6" s="1"/>
  <c r="CO349" i="6"/>
  <c r="DQ349" i="6" s="1"/>
  <c r="CO350" i="6"/>
  <c r="DQ350" i="6" s="1"/>
  <c r="CO351" i="6"/>
  <c r="DQ351" i="6" s="1"/>
  <c r="CO352" i="6"/>
  <c r="DQ352" i="6" s="1"/>
  <c r="CO353" i="6"/>
  <c r="DQ353" i="6" s="1"/>
  <c r="CO354" i="6"/>
  <c r="DQ354" i="6" s="1"/>
  <c r="CO355" i="6"/>
  <c r="DQ355" i="6" s="1"/>
  <c r="CO356" i="6"/>
  <c r="DQ356" i="6" s="1"/>
  <c r="CO357" i="6"/>
  <c r="DQ357" i="6" s="1"/>
  <c r="CO358" i="6"/>
  <c r="DQ358" i="6" s="1"/>
  <c r="CO359" i="6"/>
  <c r="DQ359" i="6" s="1"/>
  <c r="CO360" i="6"/>
  <c r="CO361" i="6"/>
  <c r="DQ361" i="6" s="1"/>
  <c r="CO362" i="6"/>
  <c r="DQ362" i="6" s="1"/>
  <c r="CO363" i="6"/>
  <c r="DQ363" i="6" s="1"/>
  <c r="CO364" i="6"/>
  <c r="CO365" i="6"/>
  <c r="DQ365" i="6" s="1"/>
  <c r="CO366" i="6"/>
  <c r="DQ366" i="6" s="1"/>
  <c r="CO367" i="6"/>
  <c r="DQ367" i="6" s="1"/>
  <c r="CO368" i="6"/>
  <c r="DQ368" i="6" s="1"/>
  <c r="CO369" i="6"/>
  <c r="DQ369" i="6" s="1"/>
  <c r="CO370" i="6"/>
  <c r="DQ370" i="6" s="1"/>
  <c r="CO371" i="6"/>
  <c r="DQ371" i="6" s="1"/>
  <c r="CO372" i="6"/>
  <c r="CO373" i="6"/>
  <c r="DQ373" i="6" s="1"/>
  <c r="CO374" i="6"/>
  <c r="DQ374" i="6" s="1"/>
  <c r="CO375" i="6"/>
  <c r="DQ375" i="6" s="1"/>
  <c r="CO376" i="6"/>
  <c r="DQ376" i="6" s="1"/>
  <c r="CO377" i="6"/>
  <c r="DQ377" i="6" s="1"/>
  <c r="CO378" i="6"/>
  <c r="DQ378" i="6" s="1"/>
  <c r="CO379" i="6"/>
  <c r="DQ379" i="6" s="1"/>
  <c r="CO380" i="6"/>
  <c r="DQ380" i="6" s="1"/>
  <c r="CO381" i="6"/>
  <c r="DQ381" i="6" s="1"/>
  <c r="CO382" i="6"/>
  <c r="DQ382" i="6" s="1"/>
  <c r="CO383" i="6"/>
  <c r="DQ383" i="6" s="1"/>
  <c r="CO384" i="6"/>
  <c r="DQ384" i="6" s="1"/>
  <c r="CO385" i="6"/>
  <c r="DQ385" i="6" s="1"/>
  <c r="CO386" i="6"/>
  <c r="DQ386" i="6" s="1"/>
  <c r="CO387" i="6"/>
  <c r="DQ387" i="6" s="1"/>
  <c r="CO131" i="6"/>
  <c r="CO134" i="6"/>
  <c r="DQ134" i="6" s="1"/>
  <c r="CO158" i="6"/>
  <c r="DQ158" i="6" s="1"/>
  <c r="CO160" i="6"/>
  <c r="DQ160" i="6" s="1"/>
  <c r="CO186" i="6"/>
  <c r="DQ186" i="6" s="1"/>
  <c r="CO189" i="6"/>
  <c r="DQ189" i="6" s="1"/>
  <c r="CO195" i="6"/>
  <c r="DQ195" i="6" s="1"/>
  <c r="CO208" i="6"/>
  <c r="DQ208" i="6" s="1"/>
  <c r="CO221" i="6"/>
  <c r="CO229" i="6"/>
  <c r="DQ229" i="6" s="1"/>
  <c r="CO237" i="6"/>
  <c r="DQ237" i="6" s="1"/>
  <c r="CO245" i="6"/>
  <c r="DQ245" i="6" s="1"/>
  <c r="CO253" i="6"/>
  <c r="CO261" i="6"/>
  <c r="DQ261" i="6" s="1"/>
  <c r="CO78" i="6"/>
  <c r="DQ78" i="6" s="1"/>
  <c r="CO154" i="6"/>
  <c r="DQ154" i="6" s="1"/>
  <c r="CO183" i="6"/>
  <c r="DQ183" i="6" s="1"/>
  <c r="CO201" i="6"/>
  <c r="DQ201" i="6" s="1"/>
  <c r="CO207" i="6"/>
  <c r="DQ207" i="6" s="1"/>
  <c r="CO220" i="6"/>
  <c r="DQ220" i="6" s="1"/>
  <c r="CO222" i="6"/>
  <c r="CO230" i="6"/>
  <c r="DQ230" i="6" s="1"/>
  <c r="CO238" i="6"/>
  <c r="DQ238" i="6" s="1"/>
  <c r="CO246" i="6"/>
  <c r="DQ246" i="6" s="1"/>
  <c r="CO254" i="6"/>
  <c r="CO262" i="6"/>
  <c r="DQ262" i="6" s="1"/>
  <c r="CO4" i="6"/>
  <c r="DQ4" i="6" s="1"/>
  <c r="CO123" i="6"/>
  <c r="DQ123" i="6" s="1"/>
  <c r="CO142" i="6"/>
  <c r="DQ142" i="6" s="1"/>
  <c r="CO182" i="6"/>
  <c r="DQ182" i="6" s="1"/>
  <c r="CO205" i="6"/>
  <c r="DQ205" i="6" s="1"/>
  <c r="CO225" i="6"/>
  <c r="DQ225" i="6" s="1"/>
  <c r="CO241" i="6"/>
  <c r="DQ241" i="6" s="1"/>
  <c r="CO257" i="6"/>
  <c r="DQ257" i="6" s="1"/>
  <c r="CO192" i="6"/>
  <c r="DQ192" i="6" s="1"/>
  <c r="CO211" i="6"/>
  <c r="DQ211" i="6" s="1"/>
  <c r="CO233" i="6"/>
  <c r="CO249" i="6"/>
  <c r="DQ249" i="6" s="1"/>
  <c r="CO265" i="6"/>
  <c r="DQ265" i="6" s="1"/>
  <c r="CO155" i="6"/>
  <c r="DQ155" i="6" s="1"/>
  <c r="CO179" i="6"/>
  <c r="CO191" i="6"/>
  <c r="DQ191" i="6" s="1"/>
  <c r="CO234" i="6"/>
  <c r="DQ234" i="6" s="1"/>
  <c r="CO266" i="6"/>
  <c r="DQ266" i="6" s="1"/>
  <c r="CO174" i="6"/>
  <c r="CO187" i="6"/>
  <c r="DQ187" i="6" s="1"/>
  <c r="CO242" i="6"/>
  <c r="DQ242" i="6" s="1"/>
  <c r="CO217" i="6"/>
  <c r="DQ217" i="6" s="1"/>
  <c r="CO226" i="6"/>
  <c r="DQ226" i="6" s="1"/>
  <c r="CO250" i="6"/>
  <c r="DQ250" i="6" s="1"/>
  <c r="CO204" i="6"/>
  <c r="DQ204" i="6" s="1"/>
  <c r="CO258" i="6"/>
  <c r="DQ258" i="6" s="1"/>
  <c r="CL5" i="6"/>
  <c r="CL9" i="6"/>
  <c r="DN9" i="6" s="1"/>
  <c r="CL13" i="6"/>
  <c r="DN13" i="6" s="1"/>
  <c r="CL17" i="6"/>
  <c r="DN17" i="6" s="1"/>
  <c r="CL21" i="6"/>
  <c r="CL25" i="6"/>
  <c r="DN25" i="6" s="1"/>
  <c r="CL28" i="6"/>
  <c r="DN28" i="6" s="1"/>
  <c r="CL29" i="6"/>
  <c r="DN29" i="6" s="1"/>
  <c r="CL30" i="6"/>
  <c r="CL31" i="6"/>
  <c r="DN31" i="6" s="1"/>
  <c r="CL32" i="6"/>
  <c r="DN32" i="6" s="1"/>
  <c r="CL33" i="6"/>
  <c r="DN33" i="6" s="1"/>
  <c r="CL34" i="6"/>
  <c r="CL35" i="6"/>
  <c r="DN35" i="6" s="1"/>
  <c r="CL36" i="6"/>
  <c r="DN36" i="6" s="1"/>
  <c r="CL37" i="6"/>
  <c r="DN37" i="6" s="1"/>
  <c r="CL38" i="6"/>
  <c r="DN38" i="6" s="1"/>
  <c r="CL39" i="6"/>
  <c r="DN39" i="6" s="1"/>
  <c r="CL40" i="6"/>
  <c r="DN40" i="6" s="1"/>
  <c r="CL41" i="6"/>
  <c r="DN41" i="6" s="1"/>
  <c r="CL42" i="6"/>
  <c r="CL43" i="6"/>
  <c r="DN43" i="6" s="1"/>
  <c r="CL44" i="6"/>
  <c r="DN44" i="6" s="1"/>
  <c r="CL45" i="6"/>
  <c r="DN45" i="6" s="1"/>
  <c r="CL46" i="6"/>
  <c r="DN46" i="6" s="1"/>
  <c r="CL47" i="6"/>
  <c r="DN47" i="6" s="1"/>
  <c r="CL48" i="6"/>
  <c r="DN48" i="6" s="1"/>
  <c r="CL49" i="6"/>
  <c r="DN49" i="6" s="1"/>
  <c r="CL50" i="6"/>
  <c r="DN50" i="6" s="1"/>
  <c r="CL51" i="6"/>
  <c r="DN51" i="6" s="1"/>
  <c r="CL52" i="6"/>
  <c r="DN52" i="6" s="1"/>
  <c r="CL53" i="6"/>
  <c r="DN53" i="6" s="1"/>
  <c r="CL54" i="6"/>
  <c r="DN54" i="6" s="1"/>
  <c r="CL55" i="6"/>
  <c r="DN55" i="6" s="1"/>
  <c r="CL56" i="6"/>
  <c r="DN56" i="6" s="1"/>
  <c r="CL57" i="6"/>
  <c r="DN57" i="6" s="1"/>
  <c r="CL58" i="6"/>
  <c r="DN58" i="6" s="1"/>
  <c r="CL59" i="6"/>
  <c r="DN59" i="6" s="1"/>
  <c r="CL60" i="6"/>
  <c r="DN60" i="6" s="1"/>
  <c r="CL61" i="6"/>
  <c r="DN61" i="6" s="1"/>
  <c r="CL62" i="6"/>
  <c r="DN62" i="6" s="1"/>
  <c r="CL63" i="6"/>
  <c r="DN63" i="6" s="1"/>
  <c r="CL64" i="6"/>
  <c r="DN64" i="6" s="1"/>
  <c r="CL65" i="6"/>
  <c r="DN65" i="6" s="1"/>
  <c r="CL66" i="6"/>
  <c r="CL67" i="6"/>
  <c r="DN67" i="6" s="1"/>
  <c r="CL68" i="6"/>
  <c r="DN68" i="6" s="1"/>
  <c r="CL69" i="6"/>
  <c r="DN69" i="6" s="1"/>
  <c r="CL70" i="6"/>
  <c r="DN70" i="6" s="1"/>
  <c r="CL71" i="6"/>
  <c r="DN71" i="6" s="1"/>
  <c r="CL72" i="6"/>
  <c r="DN72" i="6" s="1"/>
  <c r="CL73" i="6"/>
  <c r="DN73" i="6" s="1"/>
  <c r="CL74" i="6"/>
  <c r="DN74" i="6" s="1"/>
  <c r="CL75" i="6"/>
  <c r="DN75" i="6" s="1"/>
  <c r="CL76" i="6"/>
  <c r="DN76" i="6" s="1"/>
  <c r="CL77" i="6"/>
  <c r="DN77" i="6" s="1"/>
  <c r="CL78" i="6"/>
  <c r="DN78" i="6" s="1"/>
  <c r="CL79" i="6"/>
  <c r="DN79" i="6" s="1"/>
  <c r="CL80" i="6"/>
  <c r="DN80" i="6" s="1"/>
  <c r="CL81" i="6"/>
  <c r="DN81" i="6" s="1"/>
  <c r="CL82" i="6"/>
  <c r="CL83" i="6"/>
  <c r="DN83" i="6" s="1"/>
  <c r="CL84" i="6"/>
  <c r="DN84" i="6" s="1"/>
  <c r="CL85" i="6"/>
  <c r="DN85" i="6" s="1"/>
  <c r="CL86" i="6"/>
  <c r="CL87" i="6"/>
  <c r="DN87" i="6" s="1"/>
  <c r="CL88" i="6"/>
  <c r="DN88" i="6" s="1"/>
  <c r="CL89" i="6"/>
  <c r="DN89" i="6" s="1"/>
  <c r="CL90" i="6"/>
  <c r="DN90" i="6" s="1"/>
  <c r="CL91" i="6"/>
  <c r="DN91" i="6" s="1"/>
  <c r="CL92" i="6"/>
  <c r="DN92" i="6" s="1"/>
  <c r="CL93" i="6"/>
  <c r="DN93" i="6" s="1"/>
  <c r="CL94" i="6"/>
  <c r="CL95" i="6"/>
  <c r="DN95" i="6" s="1"/>
  <c r="CL96" i="6"/>
  <c r="DN96" i="6" s="1"/>
  <c r="CL97" i="6"/>
  <c r="DN97" i="6" s="1"/>
  <c r="CL98" i="6"/>
  <c r="DN98" i="6" s="1"/>
  <c r="CL99" i="6"/>
  <c r="DN99" i="6" s="1"/>
  <c r="CL100" i="6"/>
  <c r="DN100" i="6" s="1"/>
  <c r="CL101" i="6"/>
  <c r="DN101" i="6" s="1"/>
  <c r="CL102" i="6"/>
  <c r="CL103" i="6"/>
  <c r="DN103" i="6" s="1"/>
  <c r="CL104" i="6"/>
  <c r="DN104" i="6" s="1"/>
  <c r="CL105" i="6"/>
  <c r="DN105" i="6" s="1"/>
  <c r="CL106" i="6"/>
  <c r="CL107" i="6"/>
  <c r="DN107" i="6" s="1"/>
  <c r="CL108" i="6"/>
  <c r="DN108" i="6" s="1"/>
  <c r="CL109" i="6"/>
  <c r="DN109" i="6" s="1"/>
  <c r="CL110" i="6"/>
  <c r="CL111" i="6"/>
  <c r="DN111" i="6" s="1"/>
  <c r="CL112" i="6"/>
  <c r="DN112" i="6" s="1"/>
  <c r="CL113" i="6"/>
  <c r="DN113" i="6" s="1"/>
  <c r="CL6" i="6"/>
  <c r="DN6" i="6" s="1"/>
  <c r="CL16" i="6"/>
  <c r="DN16" i="6" s="1"/>
  <c r="CL19" i="6"/>
  <c r="DN19" i="6" s="1"/>
  <c r="CL22" i="6"/>
  <c r="DN22" i="6" s="1"/>
  <c r="CL8" i="6"/>
  <c r="CL11" i="6"/>
  <c r="DN11" i="6" s="1"/>
  <c r="CL14" i="6"/>
  <c r="DN14" i="6" s="1"/>
  <c r="CL24" i="6"/>
  <c r="DN24" i="6" s="1"/>
  <c r="CL27" i="6"/>
  <c r="DN27" i="6" s="1"/>
  <c r="CL12" i="6"/>
  <c r="DN12" i="6" s="1"/>
  <c r="CL18" i="6"/>
  <c r="DN18" i="6" s="1"/>
  <c r="CL117" i="6"/>
  <c r="DN117" i="6" s="1"/>
  <c r="CL121" i="6"/>
  <c r="DN121" i="6" s="1"/>
  <c r="CL125" i="6"/>
  <c r="DN125" i="6" s="1"/>
  <c r="CL129" i="6"/>
  <c r="DN129" i="6" s="1"/>
  <c r="CL133" i="6"/>
  <c r="DN133" i="6" s="1"/>
  <c r="CL137" i="6"/>
  <c r="CL141" i="6"/>
  <c r="DN141" i="6" s="1"/>
  <c r="CL145" i="6"/>
  <c r="DN145" i="6" s="1"/>
  <c r="CL149" i="6"/>
  <c r="DN149" i="6" s="1"/>
  <c r="CL153" i="6"/>
  <c r="CL157" i="6"/>
  <c r="DN157" i="6" s="1"/>
  <c r="CL161" i="6"/>
  <c r="DN161" i="6" s="1"/>
  <c r="CL165" i="6"/>
  <c r="DN165" i="6" s="1"/>
  <c r="CL169" i="6"/>
  <c r="DN169" i="6" s="1"/>
  <c r="CL173" i="6"/>
  <c r="DN173" i="6" s="1"/>
  <c r="CL177" i="6"/>
  <c r="DN177" i="6" s="1"/>
  <c r="CL181" i="6"/>
  <c r="DN181" i="6" s="1"/>
  <c r="CL185" i="6"/>
  <c r="DN185" i="6" s="1"/>
  <c r="CL188" i="6"/>
  <c r="DN188" i="6" s="1"/>
  <c r="CL189" i="6"/>
  <c r="DN189" i="6" s="1"/>
  <c r="CL190" i="6"/>
  <c r="DN190" i="6" s="1"/>
  <c r="CL191" i="6"/>
  <c r="CL192" i="6"/>
  <c r="DN192" i="6" s="1"/>
  <c r="CL193" i="6"/>
  <c r="DN193" i="6" s="1"/>
  <c r="CL194" i="6"/>
  <c r="DN194" i="6" s="1"/>
  <c r="CL195" i="6"/>
  <c r="DN195" i="6" s="1"/>
  <c r="CL196" i="6"/>
  <c r="DN196" i="6" s="1"/>
  <c r="CL197" i="6"/>
  <c r="DN197" i="6" s="1"/>
  <c r="CL198" i="6"/>
  <c r="DN198" i="6" s="1"/>
  <c r="CL199" i="6"/>
  <c r="CL200" i="6"/>
  <c r="DN200" i="6" s="1"/>
  <c r="CL201" i="6"/>
  <c r="DN201" i="6" s="1"/>
  <c r="CL202" i="6"/>
  <c r="DN202" i="6" s="1"/>
  <c r="CL203" i="6"/>
  <c r="DN203" i="6" s="1"/>
  <c r="CL204" i="6"/>
  <c r="DN204" i="6" s="1"/>
  <c r="CL205" i="6"/>
  <c r="DN205" i="6" s="1"/>
  <c r="CL206" i="6"/>
  <c r="DN206" i="6" s="1"/>
  <c r="CL207" i="6"/>
  <c r="DN207" i="6" s="1"/>
  <c r="CL208" i="6"/>
  <c r="DN208" i="6" s="1"/>
  <c r="CL209" i="6"/>
  <c r="DN209" i="6" s="1"/>
  <c r="CL210" i="6"/>
  <c r="DN210" i="6" s="1"/>
  <c r="CL211" i="6"/>
  <c r="DN211" i="6" s="1"/>
  <c r="CL212" i="6"/>
  <c r="DN212" i="6" s="1"/>
  <c r="CL213" i="6"/>
  <c r="DN213" i="6" s="1"/>
  <c r="CL214" i="6"/>
  <c r="DN214" i="6" s="1"/>
  <c r="CL215" i="6"/>
  <c r="DN215" i="6" s="1"/>
  <c r="CL216" i="6"/>
  <c r="DN216" i="6" s="1"/>
  <c r="CL217" i="6"/>
  <c r="DN217" i="6" s="1"/>
  <c r="CL218" i="6"/>
  <c r="DN218" i="6" s="1"/>
  <c r="CL219" i="6"/>
  <c r="DN219" i="6" s="1"/>
  <c r="CL220" i="6"/>
  <c r="DN220" i="6" s="1"/>
  <c r="CL221" i="6"/>
  <c r="DN221" i="6" s="1"/>
  <c r="CL222" i="6"/>
  <c r="DN222" i="6" s="1"/>
  <c r="CL223" i="6"/>
  <c r="DN223" i="6" s="1"/>
  <c r="CL224" i="6"/>
  <c r="DN224" i="6" s="1"/>
  <c r="CL225" i="6"/>
  <c r="DN225" i="6" s="1"/>
  <c r="CL226" i="6"/>
  <c r="DN226" i="6" s="1"/>
  <c r="CL227" i="6"/>
  <c r="DN227" i="6" s="1"/>
  <c r="CL228" i="6"/>
  <c r="DN228" i="6" s="1"/>
  <c r="CL229" i="6"/>
  <c r="DN229" i="6" s="1"/>
  <c r="CL230" i="6"/>
  <c r="DN230" i="6" s="1"/>
  <c r="CL231" i="6"/>
  <c r="CL232" i="6"/>
  <c r="DN232" i="6" s="1"/>
  <c r="CL233" i="6"/>
  <c r="DN233" i="6" s="1"/>
  <c r="CL234" i="6"/>
  <c r="DN234" i="6" s="1"/>
  <c r="CL235" i="6"/>
  <c r="CL236" i="6"/>
  <c r="DN236" i="6" s="1"/>
  <c r="CL237" i="6"/>
  <c r="DN237" i="6" s="1"/>
  <c r="CL238" i="6"/>
  <c r="DN238" i="6" s="1"/>
  <c r="CL239" i="6"/>
  <c r="DN239" i="6" s="1"/>
  <c r="CL240" i="6"/>
  <c r="DN240" i="6" s="1"/>
  <c r="CL241" i="6"/>
  <c r="DN241" i="6" s="1"/>
  <c r="CL242" i="6"/>
  <c r="DN242" i="6" s="1"/>
  <c r="CL243" i="6"/>
  <c r="CL244" i="6"/>
  <c r="DN244" i="6" s="1"/>
  <c r="CL245" i="6"/>
  <c r="DN245" i="6" s="1"/>
  <c r="CL246" i="6"/>
  <c r="DN246" i="6" s="1"/>
  <c r="CL247" i="6"/>
  <c r="DN247" i="6" s="1"/>
  <c r="CL248" i="6"/>
  <c r="DN248" i="6" s="1"/>
  <c r="CL249" i="6"/>
  <c r="DN249" i="6" s="1"/>
  <c r="CL250" i="6"/>
  <c r="DN250" i="6" s="1"/>
  <c r="CL251" i="6"/>
  <c r="DN251" i="6" s="1"/>
  <c r="CL252" i="6"/>
  <c r="DN252" i="6" s="1"/>
  <c r="CL253" i="6"/>
  <c r="DN253" i="6" s="1"/>
  <c r="CL254" i="6"/>
  <c r="DN254" i="6" s="1"/>
  <c r="CL255" i="6"/>
  <c r="DN255" i="6" s="1"/>
  <c r="CL256" i="6"/>
  <c r="DN256" i="6" s="1"/>
  <c r="CL257" i="6"/>
  <c r="DN257" i="6" s="1"/>
  <c r="CL258" i="6"/>
  <c r="DN258" i="6" s="1"/>
  <c r="CL259" i="6"/>
  <c r="CL260" i="6"/>
  <c r="DN260" i="6" s="1"/>
  <c r="CL261" i="6"/>
  <c r="DN261" i="6" s="1"/>
  <c r="CL262" i="6"/>
  <c r="DN262" i="6" s="1"/>
  <c r="CL263" i="6"/>
  <c r="CL264" i="6"/>
  <c r="DN264" i="6" s="1"/>
  <c r="CL265" i="6"/>
  <c r="DN265" i="6" s="1"/>
  <c r="CL266" i="6"/>
  <c r="DN266" i="6" s="1"/>
  <c r="CL267" i="6"/>
  <c r="DN267" i="6" s="1"/>
  <c r="CL10" i="6"/>
  <c r="DN10" i="6" s="1"/>
  <c r="CL23" i="6"/>
  <c r="DN23" i="6" s="1"/>
  <c r="CL114" i="6"/>
  <c r="DN114" i="6" s="1"/>
  <c r="CL118" i="6"/>
  <c r="CL122" i="6"/>
  <c r="DN122" i="6" s="1"/>
  <c r="CL126" i="6"/>
  <c r="DN126" i="6" s="1"/>
  <c r="CL130" i="6"/>
  <c r="DN130" i="6" s="1"/>
  <c r="CL134" i="6"/>
  <c r="CL138" i="6"/>
  <c r="DN138" i="6" s="1"/>
  <c r="CL142" i="6"/>
  <c r="DN142" i="6" s="1"/>
  <c r="CL146" i="6"/>
  <c r="DN146" i="6" s="1"/>
  <c r="CL150" i="6"/>
  <c r="DN150" i="6" s="1"/>
  <c r="CL154" i="6"/>
  <c r="DN154" i="6" s="1"/>
  <c r="CL158" i="6"/>
  <c r="DN158" i="6" s="1"/>
  <c r="CL162" i="6"/>
  <c r="DN162" i="6" s="1"/>
  <c r="CL166" i="6"/>
  <c r="DN166" i="6" s="1"/>
  <c r="CL170" i="6"/>
  <c r="DN170" i="6" s="1"/>
  <c r="CL174" i="6"/>
  <c r="DN174" i="6" s="1"/>
  <c r="CL178" i="6"/>
  <c r="DN178" i="6" s="1"/>
  <c r="CL182" i="6"/>
  <c r="CL186" i="6"/>
  <c r="DN186" i="6" s="1"/>
  <c r="CL15" i="6"/>
  <c r="DN15" i="6" s="1"/>
  <c r="CL119" i="6"/>
  <c r="DN119" i="6" s="1"/>
  <c r="CL127" i="6"/>
  <c r="DN127" i="6" s="1"/>
  <c r="CL135" i="6"/>
  <c r="DN135" i="6" s="1"/>
  <c r="CL143" i="6"/>
  <c r="DN143" i="6" s="1"/>
  <c r="CL151" i="6"/>
  <c r="DN151" i="6" s="1"/>
  <c r="CL159" i="6"/>
  <c r="DN159" i="6" s="1"/>
  <c r="CL167" i="6"/>
  <c r="DN167" i="6" s="1"/>
  <c r="CL175" i="6"/>
  <c r="DN175" i="6" s="1"/>
  <c r="CL183" i="6"/>
  <c r="DN183" i="6" s="1"/>
  <c r="CL268" i="6"/>
  <c r="CL272" i="6"/>
  <c r="DN272" i="6" s="1"/>
  <c r="CL276" i="6"/>
  <c r="DN276" i="6" s="1"/>
  <c r="CL280" i="6"/>
  <c r="DN280" i="6" s="1"/>
  <c r="CL284" i="6"/>
  <c r="DN284" i="6" s="1"/>
  <c r="CL288" i="6"/>
  <c r="DN288" i="6" s="1"/>
  <c r="CL292" i="6"/>
  <c r="DN292" i="6" s="1"/>
  <c r="CL296" i="6"/>
  <c r="DN296" i="6" s="1"/>
  <c r="CL300" i="6"/>
  <c r="CL304" i="6"/>
  <c r="DN304" i="6" s="1"/>
  <c r="CL308" i="6"/>
  <c r="DN308" i="6" s="1"/>
  <c r="CL312" i="6"/>
  <c r="DN312" i="6" s="1"/>
  <c r="CL316" i="6"/>
  <c r="CL320" i="6"/>
  <c r="DN320" i="6" s="1"/>
  <c r="CL324" i="6"/>
  <c r="DN324" i="6" s="1"/>
  <c r="CL328" i="6"/>
  <c r="DN328" i="6" s="1"/>
  <c r="CL332" i="6"/>
  <c r="DN332" i="6" s="1"/>
  <c r="CL336" i="6"/>
  <c r="DN336" i="6" s="1"/>
  <c r="CL340" i="6"/>
  <c r="DN340" i="6" s="1"/>
  <c r="CL344" i="6"/>
  <c r="DN344" i="6" s="1"/>
  <c r="CL348" i="6"/>
  <c r="CL352" i="6"/>
  <c r="DN352" i="6" s="1"/>
  <c r="CL356" i="6"/>
  <c r="DN356" i="6" s="1"/>
  <c r="CL360" i="6"/>
  <c r="DN360" i="6" s="1"/>
  <c r="CL364" i="6"/>
  <c r="DN364" i="6" s="1"/>
  <c r="CL368" i="6"/>
  <c r="DN368" i="6" s="1"/>
  <c r="CL372" i="6"/>
  <c r="DN372" i="6" s="1"/>
  <c r="CL376" i="6"/>
  <c r="DN376" i="6" s="1"/>
  <c r="CL380" i="6"/>
  <c r="DN380" i="6" s="1"/>
  <c r="CL384" i="6"/>
  <c r="DN384" i="6" s="1"/>
  <c r="CL20" i="6"/>
  <c r="DN20" i="6" s="1"/>
  <c r="CL120" i="6"/>
  <c r="DN120" i="6" s="1"/>
  <c r="CL128" i="6"/>
  <c r="DN128" i="6" s="1"/>
  <c r="CL136" i="6"/>
  <c r="DN136" i="6" s="1"/>
  <c r="CL144" i="6"/>
  <c r="DN144" i="6" s="1"/>
  <c r="CL152" i="6"/>
  <c r="DN152" i="6" s="1"/>
  <c r="CL160" i="6"/>
  <c r="DN160" i="6" s="1"/>
  <c r="CL168" i="6"/>
  <c r="DN168" i="6" s="1"/>
  <c r="CL176" i="6"/>
  <c r="DN176" i="6" s="1"/>
  <c r="CL184" i="6"/>
  <c r="DN184" i="6" s="1"/>
  <c r="CL269" i="6"/>
  <c r="CL273" i="6"/>
  <c r="DN273" i="6" s="1"/>
  <c r="CL277" i="6"/>
  <c r="DN277" i="6" s="1"/>
  <c r="CL281" i="6"/>
  <c r="DN281" i="6" s="1"/>
  <c r="CL285" i="6"/>
  <c r="CL289" i="6"/>
  <c r="DN289" i="6" s="1"/>
  <c r="CL293" i="6"/>
  <c r="DN293" i="6" s="1"/>
  <c r="CL297" i="6"/>
  <c r="DN297" i="6" s="1"/>
  <c r="CL301" i="6"/>
  <c r="DN301" i="6" s="1"/>
  <c r="CL305" i="6"/>
  <c r="DN305" i="6" s="1"/>
  <c r="CL309" i="6"/>
  <c r="DN309" i="6" s="1"/>
  <c r="CL313" i="6"/>
  <c r="DN313" i="6" s="1"/>
  <c r="CL317" i="6"/>
  <c r="DN317" i="6" s="1"/>
  <c r="CL321" i="6"/>
  <c r="DN321" i="6" s="1"/>
  <c r="CL325" i="6"/>
  <c r="DN325" i="6" s="1"/>
  <c r="CL329" i="6"/>
  <c r="DN329" i="6" s="1"/>
  <c r="CL333" i="6"/>
  <c r="DN333" i="6" s="1"/>
  <c r="CL337" i="6"/>
  <c r="DN337" i="6" s="1"/>
  <c r="CL341" i="6"/>
  <c r="DN341" i="6" s="1"/>
  <c r="CL345" i="6"/>
  <c r="DN345" i="6" s="1"/>
  <c r="CL349" i="6"/>
  <c r="CL353" i="6"/>
  <c r="DN353" i="6" s="1"/>
  <c r="CL357" i="6"/>
  <c r="DN357" i="6" s="1"/>
  <c r="CL361" i="6"/>
  <c r="DN361" i="6" s="1"/>
  <c r="CL365" i="6"/>
  <c r="CL369" i="6"/>
  <c r="DN369" i="6" s="1"/>
  <c r="CL373" i="6"/>
  <c r="DN373" i="6" s="1"/>
  <c r="CL377" i="6"/>
  <c r="DN377" i="6" s="1"/>
  <c r="CL381" i="6"/>
  <c r="DN381" i="6" s="1"/>
  <c r="CL385" i="6"/>
  <c r="DN385" i="6" s="1"/>
  <c r="CL115" i="6"/>
  <c r="DN115" i="6" s="1"/>
  <c r="CL123" i="6"/>
  <c r="DN123" i="6" s="1"/>
  <c r="CL131" i="6"/>
  <c r="DN131" i="6" s="1"/>
  <c r="CL139" i="6"/>
  <c r="DN139" i="6" s="1"/>
  <c r="CL147" i="6"/>
  <c r="DN147" i="6" s="1"/>
  <c r="CL155" i="6"/>
  <c r="DN155" i="6" s="1"/>
  <c r="CL163" i="6"/>
  <c r="CL171" i="6"/>
  <c r="DN171" i="6" s="1"/>
  <c r="CL179" i="6"/>
  <c r="DN179" i="6" s="1"/>
  <c r="CL187" i="6"/>
  <c r="DN187" i="6" s="1"/>
  <c r="CL270" i="6"/>
  <c r="CL274" i="6"/>
  <c r="DN274" i="6" s="1"/>
  <c r="CL278" i="6"/>
  <c r="DN278" i="6" s="1"/>
  <c r="CL282" i="6"/>
  <c r="DN282" i="6" s="1"/>
  <c r="CL286" i="6"/>
  <c r="DN286" i="6" s="1"/>
  <c r="CL290" i="6"/>
  <c r="DN290" i="6" s="1"/>
  <c r="CL294" i="6"/>
  <c r="DN294" i="6" s="1"/>
  <c r="CL298" i="6"/>
  <c r="DN298" i="6" s="1"/>
  <c r="CL302" i="6"/>
  <c r="DN302" i="6" s="1"/>
  <c r="CL306" i="6"/>
  <c r="DN306" i="6" s="1"/>
  <c r="CL310" i="6"/>
  <c r="DN310" i="6" s="1"/>
  <c r="CL314" i="6"/>
  <c r="DN314" i="6" s="1"/>
  <c r="CL318" i="6"/>
  <c r="CL322" i="6"/>
  <c r="DN322" i="6" s="1"/>
  <c r="CL326" i="6"/>
  <c r="DN326" i="6" s="1"/>
  <c r="CL330" i="6"/>
  <c r="DN330" i="6" s="1"/>
  <c r="CL334" i="6"/>
  <c r="DN334" i="6" s="1"/>
  <c r="CL338" i="6"/>
  <c r="DN338" i="6" s="1"/>
  <c r="CL342" i="6"/>
  <c r="DN342" i="6" s="1"/>
  <c r="CL346" i="6"/>
  <c r="DN346" i="6" s="1"/>
  <c r="CL350" i="6"/>
  <c r="DN350" i="6" s="1"/>
  <c r="CL354" i="6"/>
  <c r="DN354" i="6" s="1"/>
  <c r="CL358" i="6"/>
  <c r="DN358" i="6" s="1"/>
  <c r="CL362" i="6"/>
  <c r="DN362" i="6" s="1"/>
  <c r="CL366" i="6"/>
  <c r="CL370" i="6"/>
  <c r="DN370" i="6" s="1"/>
  <c r="CL374" i="6"/>
  <c r="DN374" i="6" s="1"/>
  <c r="CL378" i="6"/>
  <c r="DN378" i="6" s="1"/>
  <c r="CL382" i="6"/>
  <c r="DN382" i="6" s="1"/>
  <c r="CL386" i="6"/>
  <c r="DN386" i="6" s="1"/>
  <c r="CL7" i="6"/>
  <c r="DN7" i="6" s="1"/>
  <c r="CL26" i="6"/>
  <c r="DN26" i="6" s="1"/>
  <c r="CL116" i="6"/>
  <c r="DN116" i="6" s="1"/>
  <c r="CL148" i="6"/>
  <c r="DN148" i="6" s="1"/>
  <c r="CL180" i="6"/>
  <c r="DN180" i="6" s="1"/>
  <c r="CL271" i="6"/>
  <c r="DN271" i="6" s="1"/>
  <c r="CL287" i="6"/>
  <c r="DN287" i="6" s="1"/>
  <c r="CL303" i="6"/>
  <c r="DN303" i="6" s="1"/>
  <c r="CL319" i="6"/>
  <c r="DN319" i="6" s="1"/>
  <c r="CL335" i="6"/>
  <c r="DN335" i="6" s="1"/>
  <c r="CL351" i="6"/>
  <c r="DN351" i="6" s="1"/>
  <c r="CL367" i="6"/>
  <c r="DN367" i="6" s="1"/>
  <c r="CL383" i="6"/>
  <c r="DN383" i="6" s="1"/>
  <c r="CL124" i="6"/>
  <c r="DN124" i="6" s="1"/>
  <c r="CL156" i="6"/>
  <c r="CL275" i="6"/>
  <c r="DN275" i="6" s="1"/>
  <c r="CL291" i="6"/>
  <c r="DN291" i="6" s="1"/>
  <c r="CL307" i="6"/>
  <c r="DN307" i="6" s="1"/>
  <c r="CL323" i="6"/>
  <c r="CL339" i="6"/>
  <c r="DN339" i="6" s="1"/>
  <c r="CL355" i="6"/>
  <c r="DN355" i="6" s="1"/>
  <c r="CL371" i="6"/>
  <c r="DN371" i="6" s="1"/>
  <c r="CL387" i="6"/>
  <c r="DN387" i="6" s="1"/>
  <c r="CL132" i="6"/>
  <c r="DN132" i="6" s="1"/>
  <c r="CL164" i="6"/>
  <c r="DN164" i="6" s="1"/>
  <c r="CL279" i="6"/>
  <c r="DN279" i="6" s="1"/>
  <c r="CL295" i="6"/>
  <c r="DN295" i="6" s="1"/>
  <c r="CL311" i="6"/>
  <c r="DN311" i="6" s="1"/>
  <c r="CL327" i="6"/>
  <c r="DN327" i="6" s="1"/>
  <c r="CL343" i="6"/>
  <c r="DN343" i="6" s="1"/>
  <c r="CL359" i="6"/>
  <c r="CL375" i="6"/>
  <c r="DN375" i="6" s="1"/>
  <c r="CL140" i="6"/>
  <c r="DN140" i="6" s="1"/>
  <c r="CL172" i="6"/>
  <c r="DN172" i="6" s="1"/>
  <c r="CL283" i="6"/>
  <c r="CL299" i="6"/>
  <c r="DN299" i="6" s="1"/>
  <c r="CL315" i="6"/>
  <c r="DN315" i="6" s="1"/>
  <c r="CL331" i="6"/>
  <c r="DN331" i="6" s="1"/>
  <c r="CL347" i="6"/>
  <c r="CL363" i="6"/>
  <c r="DN363" i="6" s="1"/>
  <c r="CL379" i="6"/>
  <c r="DN379" i="6" s="1"/>
  <c r="CL4" i="6"/>
  <c r="DN4" i="6" s="1"/>
  <c r="N24" i="7"/>
  <c r="M24" i="7"/>
  <c r="DZ83" i="6"/>
  <c r="DZ147" i="6"/>
  <c r="DZ179" i="6"/>
  <c r="DZ227" i="6"/>
  <c r="DZ243" i="6"/>
  <c r="DZ259" i="6"/>
  <c r="DZ371" i="6"/>
  <c r="DZ25" i="6"/>
  <c r="DZ89" i="6"/>
  <c r="DZ105" i="6"/>
  <c r="DZ354" i="6"/>
  <c r="DZ330" i="6"/>
  <c r="DZ306" i="6"/>
  <c r="DZ298" i="6"/>
  <c r="DZ290" i="6"/>
  <c r="DZ282" i="6"/>
  <c r="DZ274" i="6"/>
  <c r="DZ210" i="6"/>
  <c r="DZ178" i="6"/>
  <c r="DZ352" i="6"/>
  <c r="DZ214" i="6"/>
  <c r="DZ182" i="6"/>
  <c r="DZ128" i="6"/>
  <c r="DZ88" i="6"/>
  <c r="DZ8" i="6"/>
  <c r="DZ267" i="6"/>
  <c r="DZ235" i="6"/>
  <c r="DZ107" i="6"/>
  <c r="DZ375" i="6"/>
  <c r="DZ263" i="6"/>
  <c r="DZ247" i="6"/>
  <c r="DZ231" i="6"/>
  <c r="DZ215" i="6"/>
  <c r="DZ199" i="6"/>
  <c r="DZ151" i="6"/>
  <c r="DZ103" i="6"/>
  <c r="DZ55" i="6"/>
  <c r="DZ7" i="6"/>
  <c r="DZ328" i="6"/>
  <c r="DZ302" i="6"/>
  <c r="DZ188" i="6"/>
  <c r="DZ174" i="6"/>
  <c r="DZ158" i="6"/>
  <c r="DZ78" i="6"/>
  <c r="DZ347" i="6"/>
  <c r="DZ129" i="6"/>
  <c r="DZ357" i="6"/>
  <c r="DZ79" i="6"/>
  <c r="DZ37" i="6"/>
  <c r="DZ15" i="6"/>
  <c r="DZ366" i="6"/>
  <c r="DZ84" i="6"/>
  <c r="DZ283" i="6"/>
  <c r="DZ27" i="6"/>
  <c r="DZ367" i="6"/>
  <c r="DZ303" i="6"/>
  <c r="DZ69" i="6"/>
  <c r="DZ164" i="6"/>
  <c r="DZ50" i="6"/>
  <c r="DZ383" i="6"/>
  <c r="DZ341" i="6"/>
  <c r="DZ255" i="6"/>
  <c r="DZ173" i="6"/>
  <c r="DZ326" i="6"/>
  <c r="DZ312" i="6"/>
  <c r="DZ212" i="6"/>
  <c r="DZ156" i="6"/>
  <c r="DZ142" i="6"/>
  <c r="DZ126" i="6"/>
  <c r="DZ22" i="6"/>
  <c r="DZ251" i="6"/>
  <c r="DZ209" i="6"/>
  <c r="DZ123" i="6"/>
  <c r="DZ373" i="6"/>
  <c r="DZ309" i="6"/>
  <c r="DZ269" i="6"/>
  <c r="DZ223" i="6"/>
  <c r="DZ205" i="6"/>
  <c r="DZ53" i="6"/>
  <c r="DZ31" i="6"/>
  <c r="DZ13" i="6"/>
  <c r="DZ110" i="6"/>
  <c r="DZ94" i="6"/>
  <c r="DZ155" i="6"/>
  <c r="DZ65" i="6"/>
  <c r="DZ325" i="6"/>
  <c r="DZ285" i="6"/>
  <c r="DZ239" i="6"/>
  <c r="DZ93" i="6"/>
  <c r="DZ47" i="6"/>
  <c r="DZ92" i="6"/>
  <c r="DZ60" i="6"/>
  <c r="DZ38" i="6"/>
  <c r="DZ6" i="6"/>
  <c r="DM38" i="6"/>
  <c r="DM68" i="6"/>
  <c r="DM108" i="6"/>
  <c r="DM140" i="6"/>
  <c r="DM172" i="6"/>
  <c r="DM196" i="6"/>
  <c r="DM228" i="6"/>
  <c r="DM260" i="6"/>
  <c r="DM316" i="6"/>
  <c r="DM324" i="6"/>
  <c r="DM380" i="6"/>
  <c r="DM4" i="6"/>
  <c r="DM28" i="6"/>
  <c r="DM66" i="6"/>
  <c r="DM106" i="6"/>
  <c r="DM122" i="6"/>
  <c r="DM138" i="6"/>
  <c r="DM154" i="6"/>
  <c r="DM170" i="6"/>
  <c r="DM186" i="6"/>
  <c r="DM202" i="6"/>
  <c r="DM234" i="6"/>
  <c r="DM266" i="6"/>
  <c r="DM9" i="6"/>
  <c r="DM25" i="6"/>
  <c r="DM72" i="6"/>
  <c r="DM88" i="6"/>
  <c r="DM112" i="6"/>
  <c r="DM128" i="6"/>
  <c r="DM136" i="6"/>
  <c r="DM160" i="6"/>
  <c r="DM200" i="6"/>
  <c r="DM232" i="6"/>
  <c r="DM264" i="6"/>
  <c r="DM312" i="6"/>
  <c r="DM320" i="6"/>
  <c r="DM336" i="6"/>
  <c r="DM376" i="6"/>
  <c r="DM384" i="6"/>
  <c r="DM62" i="6"/>
  <c r="DM110" i="6"/>
  <c r="DM278" i="6"/>
  <c r="DM310" i="6"/>
  <c r="DM342" i="6"/>
  <c r="DM374" i="6"/>
  <c r="DM294" i="6"/>
  <c r="DM326" i="6"/>
  <c r="DM358" i="6"/>
  <c r="DM190" i="6"/>
  <c r="DM222" i="6"/>
  <c r="DM254" i="6"/>
  <c r="DM375" i="6"/>
  <c r="DM359" i="6"/>
  <c r="DM343" i="6"/>
  <c r="DM327" i="6"/>
  <c r="DM311" i="6"/>
  <c r="DM295" i="6"/>
  <c r="DM279" i="6"/>
  <c r="DM42" i="6"/>
  <c r="DM353" i="6"/>
  <c r="DM269" i="6"/>
  <c r="DM109" i="6"/>
  <c r="DM93" i="6"/>
  <c r="DM77" i="6"/>
  <c r="DM61" i="6"/>
  <c r="DM45" i="6"/>
  <c r="DM29" i="6"/>
  <c r="DM13" i="6"/>
  <c r="DM257" i="6"/>
  <c r="DM241" i="6"/>
  <c r="DM225" i="6"/>
  <c r="DM217" i="6"/>
  <c r="DM201" i="6"/>
  <c r="DM21" i="6"/>
  <c r="DM333" i="6"/>
  <c r="DM17" i="6"/>
  <c r="DM381" i="6"/>
  <c r="DM349" i="6"/>
  <c r="DM317" i="6"/>
  <c r="DM285" i="6"/>
  <c r="DM243" i="6"/>
  <c r="DM163" i="6"/>
  <c r="DM107" i="6"/>
  <c r="DM83" i="6"/>
  <c r="DM67" i="6"/>
  <c r="DM43" i="6"/>
  <c r="DM265" i="6"/>
  <c r="DM249" i="6"/>
  <c r="DM233" i="6"/>
  <c r="DM209" i="6"/>
  <c r="DM193" i="6"/>
  <c r="DM177" i="6"/>
  <c r="DM145" i="6"/>
  <c r="DM5" i="6"/>
  <c r="DM365" i="6"/>
  <c r="DM301" i="6"/>
  <c r="DM175" i="6"/>
  <c r="DM143" i="6"/>
  <c r="DM111" i="6"/>
  <c r="DM127" i="6"/>
  <c r="DM159" i="6"/>
  <c r="DM63" i="6"/>
  <c r="DM87" i="6"/>
  <c r="DN269" i="6"/>
  <c r="DN285" i="6"/>
  <c r="DN349" i="6"/>
  <c r="DN365" i="6"/>
  <c r="DN235" i="6"/>
  <c r="DN163" i="6"/>
  <c r="DN259" i="6"/>
  <c r="DN323" i="6"/>
  <c r="DN283" i="6"/>
  <c r="DN347" i="6"/>
  <c r="DN243" i="6"/>
  <c r="DN270" i="6"/>
  <c r="DN106" i="6"/>
  <c r="DN82" i="6"/>
  <c r="DN66" i="6"/>
  <c r="DN42" i="6"/>
  <c r="DN34" i="6"/>
  <c r="DN300" i="6"/>
  <c r="DN118" i="6"/>
  <c r="DN86" i="6"/>
  <c r="DN153" i="6"/>
  <c r="DN137" i="6"/>
  <c r="DN316" i="6"/>
  <c r="DN134" i="6"/>
  <c r="DN102" i="6"/>
  <c r="DN30" i="6"/>
  <c r="DN110" i="6"/>
  <c r="DN5" i="6"/>
  <c r="DN268" i="6"/>
  <c r="DN263" i="6"/>
  <c r="DN348" i="6"/>
  <c r="DN182" i="6"/>
  <c r="DN359" i="6"/>
  <c r="DN231" i="6"/>
  <c r="DN191" i="6"/>
  <c r="DN318" i="6"/>
  <c r="DN94" i="6"/>
  <c r="DN8" i="6"/>
  <c r="DN366" i="6"/>
  <c r="DN156" i="6"/>
  <c r="DN199" i="6"/>
  <c r="DN21" i="6"/>
  <c r="DY120" i="6"/>
  <c r="DY136" i="6"/>
  <c r="DY160" i="6"/>
  <c r="DY176" i="6"/>
  <c r="DY200" i="6"/>
  <c r="DY216" i="6"/>
  <c r="DY248" i="6"/>
  <c r="DY6" i="6"/>
  <c r="DY38" i="6"/>
  <c r="DY54" i="6"/>
  <c r="DY70" i="6"/>
  <c r="DY150" i="6"/>
  <c r="DY7" i="6"/>
  <c r="DY12" i="6"/>
  <c r="DY23" i="6"/>
  <c r="DY71" i="6"/>
  <c r="DY87" i="6"/>
  <c r="DY103" i="6"/>
  <c r="DY108" i="6"/>
  <c r="DY183" i="6"/>
  <c r="DY279" i="6"/>
  <c r="DY295" i="6"/>
  <c r="DY311" i="6"/>
  <c r="DY327" i="6"/>
  <c r="DY343" i="6"/>
  <c r="DY359" i="6"/>
  <c r="DY375" i="6"/>
  <c r="DY46" i="6"/>
  <c r="DY62" i="6"/>
  <c r="DY110" i="6"/>
  <c r="DY126" i="6"/>
  <c r="DY169" i="6"/>
  <c r="DY185" i="6"/>
  <c r="DY217" i="6"/>
  <c r="DY20" i="6"/>
  <c r="DY84" i="6"/>
  <c r="DY127" i="6"/>
  <c r="DY143" i="6"/>
  <c r="DY159" i="6"/>
  <c r="DY191" i="6"/>
  <c r="DY223" i="6"/>
  <c r="DY255" i="6"/>
  <c r="DY260" i="6"/>
  <c r="DY271" i="6"/>
  <c r="DY287" i="6"/>
  <c r="DY303" i="6"/>
  <c r="DY319" i="6"/>
  <c r="DY335" i="6"/>
  <c r="DY351" i="6"/>
  <c r="DY367" i="6"/>
  <c r="DY383" i="6"/>
  <c r="DY66" i="6"/>
  <c r="DY34" i="6"/>
  <c r="DY161" i="6"/>
  <c r="DY250" i="6"/>
  <c r="DY210" i="6"/>
  <c r="DY42" i="6"/>
  <c r="DY141" i="6"/>
  <c r="DY109" i="6"/>
  <c r="DY29" i="6"/>
  <c r="DY13" i="6"/>
  <c r="DY186" i="6"/>
  <c r="DY18" i="6"/>
  <c r="DY229" i="6"/>
  <c r="DY165" i="6"/>
  <c r="DY101" i="6"/>
  <c r="DY69" i="6"/>
  <c r="DY193" i="6"/>
  <c r="DY90" i="6"/>
  <c r="DY154" i="6"/>
  <c r="DY379" i="6"/>
  <c r="DY363" i="6"/>
  <c r="DY347" i="6"/>
  <c r="DY331" i="6"/>
  <c r="DY315" i="6"/>
  <c r="DY299" i="6"/>
  <c r="DY283" i="6"/>
  <c r="DY267" i="6"/>
  <c r="DY219" i="6"/>
  <c r="DY187" i="6"/>
  <c r="DY59" i="6"/>
  <c r="DY234" i="6"/>
  <c r="DY58" i="6"/>
  <c r="DY261" i="6"/>
  <c r="DY245" i="6"/>
  <c r="DY266" i="6"/>
  <c r="DY50" i="6"/>
  <c r="DY371" i="6"/>
  <c r="DY307" i="6"/>
  <c r="DY243" i="6"/>
  <c r="DY275" i="6"/>
  <c r="DY323" i="6"/>
  <c r="DY355" i="6"/>
  <c r="DY291" i="6"/>
  <c r="DY339" i="6"/>
  <c r="DY387" i="6"/>
  <c r="DY195" i="6"/>
  <c r="DL104" i="6"/>
  <c r="DL110" i="6"/>
  <c r="DL120" i="6"/>
  <c r="DL136" i="6"/>
  <c r="DL138" i="6"/>
  <c r="DL142" i="6"/>
  <c r="DL152" i="6"/>
  <c r="DL168" i="6"/>
  <c r="DL170" i="6"/>
  <c r="DL184" i="6"/>
  <c r="DL190" i="6"/>
  <c r="DL198" i="6"/>
  <c r="DL206" i="6"/>
  <c r="DL214" i="6"/>
  <c r="DL222" i="6"/>
  <c r="DL230" i="6"/>
  <c r="DL240" i="6"/>
  <c r="DL243" i="6"/>
  <c r="DL246" i="6"/>
  <c r="DL248" i="6"/>
  <c r="DL251" i="6"/>
  <c r="DL254" i="6"/>
  <c r="DL259" i="6"/>
  <c r="DL262" i="6"/>
  <c r="DL267" i="6"/>
  <c r="DL269" i="6"/>
  <c r="DL272" i="6"/>
  <c r="DL273" i="6"/>
  <c r="DL275" i="6"/>
  <c r="DL282" i="6"/>
  <c r="DL288" i="6"/>
  <c r="DL291" i="6"/>
  <c r="DL297" i="6"/>
  <c r="DL298" i="6"/>
  <c r="DL304" i="6"/>
  <c r="DL307" i="6"/>
  <c r="DL309" i="6"/>
  <c r="DL314" i="6"/>
  <c r="DL320" i="6"/>
  <c r="DL323" i="6"/>
  <c r="DL330" i="6"/>
  <c r="DL333" i="6"/>
  <c r="DL336" i="6"/>
  <c r="DL337" i="6"/>
  <c r="DL339" i="6"/>
  <c r="DL346" i="6"/>
  <c r="DL352" i="6"/>
  <c r="DL355" i="6"/>
  <c r="DL361" i="6"/>
  <c r="DL362" i="6"/>
  <c r="DL368" i="6"/>
  <c r="DL371" i="6"/>
  <c r="DL373" i="6"/>
  <c r="DL378" i="6"/>
  <c r="DL384" i="6"/>
  <c r="DL387" i="6"/>
  <c r="DL105" i="6"/>
  <c r="DL121" i="6"/>
  <c r="DL133" i="6"/>
  <c r="DL153" i="6"/>
  <c r="DL165" i="6"/>
  <c r="DL185" i="6"/>
  <c r="DL115" i="6"/>
  <c r="DL131" i="6"/>
  <c r="DL163" i="6"/>
  <c r="DL195" i="6"/>
  <c r="DL203" i="6"/>
  <c r="DL219" i="6"/>
  <c r="DL227" i="6"/>
  <c r="DL238" i="6"/>
  <c r="DL107" i="6"/>
  <c r="DL147" i="6"/>
  <c r="DL179" i="6"/>
  <c r="DL211" i="6"/>
  <c r="DL235" i="6"/>
  <c r="DT102" i="6"/>
  <c r="DT106" i="6"/>
  <c r="DT110" i="6"/>
  <c r="DT114" i="6"/>
  <c r="DT118" i="6"/>
  <c r="DT123" i="6"/>
  <c r="DT127" i="6"/>
  <c r="DT131" i="6"/>
  <c r="DT135" i="6"/>
  <c r="DT139" i="6"/>
  <c r="DT143" i="6"/>
  <c r="DT147" i="6"/>
  <c r="DT151" i="6"/>
  <c r="DT155" i="6"/>
  <c r="DT159" i="6"/>
  <c r="DT163" i="6"/>
  <c r="DT167" i="6"/>
  <c r="DT171" i="6"/>
  <c r="DT175" i="6"/>
  <c r="DT178" i="6"/>
  <c r="DT182" i="6"/>
  <c r="DT186" i="6"/>
  <c r="DT190" i="6"/>
  <c r="DT194" i="6"/>
  <c r="DT198" i="6"/>
  <c r="DT202" i="6"/>
  <c r="DT206" i="6"/>
  <c r="DT210" i="6"/>
  <c r="DT214" i="6"/>
  <c r="DT218" i="6"/>
  <c r="DT225" i="6"/>
  <c r="DT226" i="6"/>
  <c r="DT232" i="6"/>
  <c r="DT235" i="6"/>
  <c r="DT242" i="6"/>
  <c r="DT244" i="6"/>
  <c r="DT256" i="6"/>
  <c r="DT258" i="6"/>
  <c r="DT302" i="6"/>
  <c r="DT312" i="6"/>
  <c r="DT318" i="6"/>
  <c r="DT320" i="6"/>
  <c r="DT330" i="6"/>
  <c r="DT338" i="6"/>
  <c r="DT350" i="6"/>
  <c r="DT356" i="6"/>
  <c r="DT364" i="6"/>
  <c r="DT368" i="6"/>
  <c r="DT305" i="6"/>
  <c r="DT347" i="6"/>
  <c r="DT353" i="6"/>
  <c r="DT371" i="6"/>
  <c r="DT383" i="6"/>
  <c r="DT385" i="6"/>
  <c r="DT241" i="6"/>
  <c r="DT257" i="6"/>
  <c r="DT263" i="6"/>
  <c r="DT267" i="6"/>
  <c r="DT269" i="6"/>
  <c r="DT273" i="6"/>
  <c r="DT277" i="6"/>
  <c r="DT281" i="6"/>
  <c r="DT285" i="6"/>
  <c r="DT289" i="6"/>
  <c r="DT293" i="6"/>
  <c r="DT297" i="6"/>
  <c r="DT319" i="6"/>
  <c r="DT321" i="6"/>
  <c r="DT323" i="6"/>
  <c r="DT337" i="6"/>
  <c r="DT369" i="6"/>
  <c r="DT375" i="6"/>
  <c r="DH238" i="6"/>
  <c r="DH105" i="6"/>
  <c r="DH127" i="6"/>
  <c r="DH131" i="6"/>
  <c r="DH133" i="6"/>
  <c r="DH143" i="6"/>
  <c r="DH147" i="6"/>
  <c r="DH153" i="6"/>
  <c r="DH159" i="6"/>
  <c r="DH163" i="6"/>
  <c r="DH165" i="6"/>
  <c r="DH169" i="6"/>
  <c r="DH175" i="6"/>
  <c r="DH179" i="6"/>
  <c r="DH191" i="6"/>
  <c r="DH199" i="6"/>
  <c r="DH207" i="6"/>
  <c r="DH209" i="6"/>
  <c r="DH215" i="6"/>
  <c r="DH223" i="6"/>
  <c r="DH231" i="6"/>
  <c r="DH246" i="6"/>
  <c r="DH247" i="6"/>
  <c r="DH254" i="6"/>
  <c r="DH255" i="6"/>
  <c r="DH256" i="6"/>
  <c r="DH262" i="6"/>
  <c r="DH263" i="6"/>
  <c r="DH264" i="6"/>
  <c r="DH269" i="6"/>
  <c r="DH274" i="6"/>
  <c r="DH275" i="6"/>
  <c r="DH276" i="6"/>
  <c r="DH279" i="6"/>
  <c r="DH284" i="6"/>
  <c r="DH285" i="6"/>
  <c r="DH289" i="6"/>
  <c r="DH290" i="6"/>
  <c r="DH291" i="6"/>
  <c r="DH295" i="6"/>
  <c r="DH300" i="6"/>
  <c r="DH301" i="6"/>
  <c r="DH304" i="6"/>
  <c r="DH305" i="6"/>
  <c r="DH306" i="6"/>
  <c r="DH307" i="6"/>
  <c r="DH311" i="6"/>
  <c r="DH317" i="6"/>
  <c r="DH321" i="6"/>
  <c r="DH322" i="6"/>
  <c r="DH323" i="6"/>
  <c r="DH327" i="6"/>
  <c r="DH328" i="6"/>
  <c r="DH333" i="6"/>
  <c r="DH338" i="6"/>
  <c r="DH339" i="6"/>
  <c r="DH340" i="6"/>
  <c r="DH348" i="6"/>
  <c r="DH349" i="6"/>
  <c r="DH354" i="6"/>
  <c r="DH355" i="6"/>
  <c r="DH358" i="6"/>
  <c r="DH364" i="6"/>
  <c r="DH365" i="6"/>
  <c r="DH368" i="6"/>
  <c r="DH370" i="6"/>
  <c r="DH371" i="6"/>
  <c r="DH374" i="6"/>
  <c r="DH381" i="6"/>
  <c r="DH385" i="6"/>
  <c r="DH386" i="6"/>
  <c r="DH387" i="6"/>
  <c r="DH110" i="6"/>
  <c r="DH118" i="6"/>
  <c r="DH134" i="6"/>
  <c r="DH150" i="6"/>
  <c r="DH166" i="6"/>
  <c r="DH182" i="6"/>
  <c r="DH190" i="6"/>
  <c r="DH198" i="6"/>
  <c r="DH206" i="6"/>
  <c r="DH214" i="6"/>
  <c r="DH222" i="6"/>
  <c r="DH230" i="6"/>
  <c r="DH239" i="6"/>
  <c r="DH100" i="6"/>
  <c r="DH112" i="6"/>
  <c r="DH136" i="6"/>
  <c r="DH192" i="6"/>
  <c r="DH224" i="6"/>
  <c r="DH132" i="6"/>
  <c r="DH144" i="6"/>
  <c r="DH164" i="6"/>
  <c r="DH168" i="6"/>
  <c r="DH208" i="6"/>
  <c r="DH216" i="6"/>
  <c r="DR103" i="6"/>
  <c r="DR117" i="6"/>
  <c r="DR119" i="6"/>
  <c r="DR131" i="6"/>
  <c r="DR143" i="6"/>
  <c r="DR147" i="6"/>
  <c r="DR149" i="6"/>
  <c r="DR155" i="6"/>
  <c r="DR157" i="6"/>
  <c r="DR181" i="6"/>
  <c r="DR187" i="6"/>
  <c r="DR193" i="6"/>
  <c r="DR209" i="6"/>
  <c r="DR242" i="6"/>
  <c r="DR246" i="6"/>
  <c r="DR250" i="6"/>
  <c r="DR254" i="6"/>
  <c r="DR258" i="6"/>
  <c r="DR262" i="6"/>
  <c r="DR266" i="6"/>
  <c r="DR271" i="6"/>
  <c r="DR272" i="6"/>
  <c r="DR280" i="6"/>
  <c r="DR281" i="6"/>
  <c r="DR287" i="6"/>
  <c r="DR288" i="6"/>
  <c r="DR296" i="6"/>
  <c r="DR297" i="6"/>
  <c r="DR298" i="6"/>
  <c r="DR300" i="6"/>
  <c r="DR305" i="6"/>
  <c r="DR309" i="6"/>
  <c r="DR310" i="6"/>
  <c r="DR311" i="6"/>
  <c r="DR313" i="6"/>
  <c r="DR317" i="6"/>
  <c r="DR320" i="6"/>
  <c r="DR324" i="6"/>
  <c r="DR326" i="6"/>
  <c r="DR327" i="6"/>
  <c r="DR330" i="6"/>
  <c r="DR343" i="6"/>
  <c r="DR345" i="6"/>
  <c r="DR350" i="6"/>
  <c r="DR354" i="6"/>
  <c r="DR359" i="6"/>
  <c r="DR364" i="6"/>
  <c r="DR365" i="6"/>
  <c r="DR369" i="6"/>
  <c r="DR375" i="6"/>
  <c r="DR108" i="6"/>
  <c r="DR132" i="6"/>
  <c r="DR148" i="6"/>
  <c r="DR164" i="6"/>
  <c r="DR176" i="6"/>
  <c r="DR208" i="6"/>
  <c r="DR212" i="6"/>
  <c r="DR220" i="6"/>
  <c r="DR110" i="6"/>
  <c r="DR118" i="6"/>
  <c r="DR126" i="6"/>
  <c r="DR146" i="6"/>
  <c r="DR198" i="6"/>
  <c r="DR222" i="6"/>
  <c r="DR234" i="6"/>
  <c r="DR238" i="6"/>
  <c r="DR122" i="6"/>
  <c r="DR158" i="6"/>
  <c r="DR166" i="6"/>
  <c r="DR182" i="6"/>
  <c r="DR194" i="6"/>
  <c r="DR202" i="6"/>
  <c r="DR206" i="6"/>
  <c r="DR226" i="6"/>
  <c r="DR230" i="6"/>
  <c r="DD108" i="6"/>
  <c r="DD116" i="6"/>
  <c r="DD118" i="6"/>
  <c r="DD122" i="6"/>
  <c r="DD134" i="6"/>
  <c r="DD136" i="6"/>
  <c r="DD140" i="6"/>
  <c r="DD150" i="6"/>
  <c r="DD164" i="6"/>
  <c r="DD166" i="6"/>
  <c r="DD168" i="6"/>
  <c r="DD176" i="6"/>
  <c r="DD182" i="6"/>
  <c r="DD190" i="6"/>
  <c r="DD198" i="6"/>
  <c r="DD206" i="6"/>
  <c r="DD214" i="6"/>
  <c r="DD222" i="6"/>
  <c r="DD230" i="6"/>
  <c r="DD238" i="6"/>
  <c r="DD243" i="6"/>
  <c r="DD246" i="6"/>
  <c r="DD251" i="6"/>
  <c r="DD254" i="6"/>
  <c r="DD259" i="6"/>
  <c r="DD262" i="6"/>
  <c r="DD267" i="6"/>
  <c r="DD270" i="6"/>
  <c r="DD273" i="6"/>
  <c r="DD275" i="6"/>
  <c r="DD279" i="6"/>
  <c r="DD284" i="6"/>
  <c r="DD286" i="6"/>
  <c r="DD289" i="6"/>
  <c r="DD300" i="6"/>
  <c r="DD302" i="6"/>
  <c r="DD303" i="6"/>
  <c r="DD305" i="6"/>
  <c r="DD316" i="6"/>
  <c r="DD318" i="6"/>
  <c r="DD321" i="6"/>
  <c r="DD331" i="6"/>
  <c r="DD332" i="6"/>
  <c r="DD334" i="6"/>
  <c r="DD337" i="6"/>
  <c r="DD339" i="6"/>
  <c r="DD343" i="6"/>
  <c r="DD348" i="6"/>
  <c r="DD350" i="6"/>
  <c r="DD353" i="6"/>
  <c r="DD364" i="6"/>
  <c r="DD366" i="6"/>
  <c r="DD367" i="6"/>
  <c r="DD369" i="6"/>
  <c r="DD380" i="6"/>
  <c r="DD382" i="6"/>
  <c r="DD385" i="6"/>
  <c r="DD119" i="6"/>
  <c r="DD131" i="6"/>
  <c r="DD151" i="6"/>
  <c r="DD163" i="6"/>
  <c r="DD183" i="6"/>
  <c r="DD195" i="6"/>
  <c r="DD203" i="6"/>
  <c r="DD211" i="6"/>
  <c r="DD219" i="6"/>
  <c r="DD227" i="6"/>
  <c r="DD235" i="6"/>
  <c r="DD101" i="6"/>
  <c r="DD117" i="6"/>
  <c r="DD133" i="6"/>
  <c r="DD165" i="6"/>
  <c r="DD149" i="6"/>
  <c r="DD181" i="6"/>
  <c r="DS114" i="6"/>
  <c r="DS120" i="6"/>
  <c r="DS130" i="6"/>
  <c r="DS132" i="6"/>
  <c r="DS154" i="6"/>
  <c r="DS156" i="6"/>
  <c r="DS158" i="6"/>
  <c r="DS168" i="6"/>
  <c r="DS188" i="6"/>
  <c r="DS204" i="6"/>
  <c r="DS206" i="6"/>
  <c r="DS220" i="6"/>
  <c r="DS226" i="6"/>
  <c r="DS383" i="6"/>
  <c r="DS107" i="6"/>
  <c r="DS131" i="6"/>
  <c r="DS147" i="6"/>
  <c r="DS179" i="6"/>
  <c r="DS187" i="6"/>
  <c r="DS207" i="6"/>
  <c r="DS227" i="6"/>
  <c r="DS242" i="6"/>
  <c r="DS264" i="6"/>
  <c r="DS272" i="6"/>
  <c r="DS280" i="6"/>
  <c r="DS288" i="6"/>
  <c r="DS296" i="6"/>
  <c r="DS310" i="6"/>
  <c r="DS326" i="6"/>
  <c r="DS342" i="6"/>
  <c r="DS346" i="6"/>
  <c r="DS358" i="6"/>
  <c r="DS374" i="6"/>
  <c r="DS105" i="6"/>
  <c r="DS109" i="6"/>
  <c r="DS113" i="6"/>
  <c r="DS145" i="6"/>
  <c r="DS153" i="6"/>
  <c r="DS173" i="6"/>
  <c r="DS193" i="6"/>
  <c r="DS221" i="6"/>
  <c r="DS233" i="6"/>
  <c r="DS241" i="6"/>
  <c r="DS243" i="6"/>
  <c r="DS253" i="6"/>
  <c r="DS259" i="6"/>
  <c r="DS281" i="6"/>
  <c r="DS287" i="6"/>
  <c r="DS289" i="6"/>
  <c r="DS291" i="6"/>
  <c r="DS293" i="6"/>
  <c r="DS305" i="6"/>
  <c r="DS307" i="6"/>
  <c r="DS327" i="6"/>
  <c r="DS331" i="6"/>
  <c r="DS335" i="6"/>
  <c r="DS339" i="6"/>
  <c r="DS351" i="6"/>
  <c r="DS357" i="6"/>
  <c r="DS365" i="6"/>
  <c r="DS376" i="6"/>
  <c r="DS380" i="6"/>
  <c r="DS384" i="6"/>
  <c r="DS163" i="6"/>
  <c r="DS203" i="6"/>
  <c r="DS211" i="6"/>
  <c r="DS244" i="6"/>
  <c r="DS258" i="6"/>
  <c r="DS320" i="6"/>
  <c r="DS324" i="6"/>
  <c r="DS372" i="6"/>
  <c r="DX100" i="6"/>
  <c r="DX104" i="6"/>
  <c r="DX108" i="6"/>
  <c r="DX112" i="6"/>
  <c r="DX116" i="6"/>
  <c r="DX119" i="6"/>
  <c r="DX123" i="6"/>
  <c r="DX127" i="6"/>
  <c r="DX131" i="6"/>
  <c r="DX135" i="6"/>
  <c r="DX139" i="6"/>
  <c r="DX143" i="6"/>
  <c r="DX147" i="6"/>
  <c r="DX151" i="6"/>
  <c r="DX155" i="6"/>
  <c r="DX159" i="6"/>
  <c r="DX163" i="6"/>
  <c r="DX167" i="6"/>
  <c r="DX171" i="6"/>
  <c r="DX175" i="6"/>
  <c r="DX179" i="6"/>
  <c r="DX183" i="6"/>
  <c r="DX187" i="6"/>
  <c r="DX191" i="6"/>
  <c r="DX195" i="6"/>
  <c r="DX199" i="6"/>
  <c r="DX203" i="6"/>
  <c r="DX207" i="6"/>
  <c r="DX211" i="6"/>
  <c r="DX215" i="6"/>
  <c r="DX219" i="6"/>
  <c r="DX221" i="6"/>
  <c r="DX228" i="6"/>
  <c r="DX230" i="6"/>
  <c r="DX231" i="6"/>
  <c r="DX247" i="6"/>
  <c r="DX253" i="6"/>
  <c r="DX257" i="6"/>
  <c r="DX263" i="6"/>
  <c r="DX301" i="6"/>
  <c r="DX307" i="6"/>
  <c r="DX343" i="6"/>
  <c r="DX351" i="6"/>
  <c r="DX355" i="6"/>
  <c r="DX377" i="6"/>
  <c r="DX252" i="6"/>
  <c r="DX320" i="6"/>
  <c r="DX342" i="6"/>
  <c r="DX358" i="6"/>
  <c r="DX240" i="6"/>
  <c r="DX262" i="6"/>
  <c r="DX270" i="6"/>
  <c r="DX274" i="6"/>
  <c r="DX282" i="6"/>
  <c r="DX286" i="6"/>
  <c r="DX290" i="6"/>
  <c r="DX298" i="6"/>
  <c r="DX310" i="6"/>
  <c r="DX326" i="6"/>
  <c r="DX344" i="6"/>
  <c r="DX374" i="6"/>
  <c r="DP103" i="6"/>
  <c r="DP107" i="6"/>
  <c r="DP119" i="6"/>
  <c r="DP122" i="6"/>
  <c r="DP126" i="6"/>
  <c r="DP138" i="6"/>
  <c r="DP142" i="6"/>
  <c r="DP150" i="6"/>
  <c r="DP158" i="6"/>
  <c r="DP166" i="6"/>
  <c r="DP170" i="6"/>
  <c r="DP183" i="6"/>
  <c r="DP187" i="6"/>
  <c r="DP191" i="6"/>
  <c r="DP203" i="6"/>
  <c r="DP207" i="6"/>
  <c r="DP215" i="6"/>
  <c r="DP226" i="6"/>
  <c r="DP229" i="6"/>
  <c r="DP230" i="6"/>
  <c r="DP247" i="6"/>
  <c r="DP261" i="6"/>
  <c r="DP305" i="6"/>
  <c r="DP323" i="6"/>
  <c r="DP325" i="6"/>
  <c r="DP339" i="6"/>
  <c r="DP353" i="6"/>
  <c r="DP363" i="6"/>
  <c r="DP369" i="6"/>
  <c r="DP374" i="6"/>
  <c r="DP377" i="6"/>
  <c r="DP378" i="6"/>
  <c r="DP262" i="6"/>
  <c r="DP270" i="6"/>
  <c r="DP278" i="6"/>
  <c r="DP286" i="6"/>
  <c r="DP294" i="6"/>
  <c r="DP298" i="6"/>
  <c r="DP320" i="6"/>
  <c r="DP352" i="6"/>
  <c r="DP370" i="6"/>
  <c r="DW101" i="6"/>
  <c r="DW111" i="6"/>
  <c r="DW119" i="6"/>
  <c r="DW135" i="6"/>
  <c r="DW151" i="6"/>
  <c r="DW155" i="6"/>
  <c r="DW179" i="6"/>
  <c r="DW185" i="6"/>
  <c r="DW195" i="6"/>
  <c r="DW227" i="6"/>
  <c r="DW380" i="6"/>
  <c r="DW194" i="6"/>
  <c r="DW301" i="6"/>
  <c r="DW325" i="6"/>
  <c r="DW369" i="6"/>
  <c r="DW128" i="6"/>
  <c r="DW144" i="6"/>
  <c r="DW160" i="6"/>
  <c r="DW238" i="6"/>
  <c r="DW244" i="6"/>
  <c r="DW258" i="6"/>
  <c r="DW268" i="6"/>
  <c r="DW290" i="6"/>
  <c r="DW296" i="6"/>
  <c r="DW330" i="6"/>
  <c r="DW342" i="6"/>
  <c r="DW364" i="6"/>
  <c r="DW166" i="6"/>
  <c r="DW186" i="6"/>
  <c r="DW206" i="6"/>
  <c r="DW243" i="6"/>
  <c r="DW253" i="6"/>
  <c r="DW273" i="6"/>
  <c r="DW311" i="6"/>
  <c r="DW327" i="6"/>
  <c r="DW343" i="6"/>
  <c r="DQ82" i="6"/>
  <c r="DQ102" i="6"/>
  <c r="DQ110" i="6"/>
  <c r="DQ131" i="6"/>
  <c r="DQ137" i="6"/>
  <c r="DQ138" i="6"/>
  <c r="DQ153" i="6"/>
  <c r="DQ164" i="6"/>
  <c r="DQ174" i="6"/>
  <c r="DQ179" i="6"/>
  <c r="DQ190" i="6"/>
  <c r="DQ206" i="6"/>
  <c r="DQ221" i="6"/>
  <c r="DQ222" i="6"/>
  <c r="DQ233" i="6"/>
  <c r="DQ243" i="6"/>
  <c r="DQ253" i="6"/>
  <c r="DQ254" i="6"/>
  <c r="DQ272" i="6"/>
  <c r="DQ276" i="6"/>
  <c r="DQ280" i="6"/>
  <c r="DQ296" i="6"/>
  <c r="DQ304" i="6"/>
  <c r="DQ316" i="6"/>
  <c r="DQ324" i="6"/>
  <c r="DQ336" i="6"/>
  <c r="DQ344" i="6"/>
  <c r="DQ360" i="6"/>
  <c r="DQ364" i="6"/>
  <c r="DQ372" i="6"/>
  <c r="DF71" i="6"/>
  <c r="DF103" i="6"/>
  <c r="DF104" i="6"/>
  <c r="DF107" i="6"/>
  <c r="DF111" i="6"/>
  <c r="DF116" i="6"/>
  <c r="DF117" i="6"/>
  <c r="DF118" i="6"/>
  <c r="DF119" i="6"/>
  <c r="DF125" i="6"/>
  <c r="DF126" i="6"/>
  <c r="DF132" i="6"/>
  <c r="DF135" i="6"/>
  <c r="DF136" i="6"/>
  <c r="DF137" i="6"/>
  <c r="DF145" i="6"/>
  <c r="DF148" i="6"/>
  <c r="DF149" i="6"/>
  <c r="DF150" i="6"/>
  <c r="DF151" i="6"/>
  <c r="DF154" i="6"/>
  <c r="DF158" i="6"/>
  <c r="DF164" i="6"/>
  <c r="DF167" i="6"/>
  <c r="DF169" i="6"/>
  <c r="DF171" i="6"/>
  <c r="DF177" i="6"/>
  <c r="DF180" i="6"/>
  <c r="DF181" i="6"/>
  <c r="DF182" i="6"/>
  <c r="DF183" i="6"/>
  <c r="DF187" i="6"/>
  <c r="DF191" i="6"/>
  <c r="DF195" i="6"/>
  <c r="DF199" i="6"/>
  <c r="DF203" i="6"/>
  <c r="DF204" i="6"/>
  <c r="DF207" i="6"/>
  <c r="DF211" i="6"/>
  <c r="DF212" i="6"/>
  <c r="DF215" i="6"/>
  <c r="DF219" i="6"/>
  <c r="DF220" i="6"/>
  <c r="DF223" i="6"/>
  <c r="DF227" i="6"/>
  <c r="DF231" i="6"/>
  <c r="DF235" i="6"/>
  <c r="DF236" i="6"/>
  <c r="DF243" i="6"/>
  <c r="DF247" i="6"/>
  <c r="DF251" i="6"/>
  <c r="DF255" i="6"/>
  <c r="DF259" i="6"/>
  <c r="DF263" i="6"/>
  <c r="DF267" i="6"/>
  <c r="DF273" i="6"/>
  <c r="DF281" i="6"/>
  <c r="DF283" i="6"/>
  <c r="DF293" i="6"/>
  <c r="DF297" i="6"/>
  <c r="DF299" i="6"/>
  <c r="DF301" i="6"/>
  <c r="DF303" i="6"/>
  <c r="DF309" i="6"/>
  <c r="DF315" i="6"/>
  <c r="DF331" i="6"/>
  <c r="DF335" i="6"/>
  <c r="DF337" i="6"/>
  <c r="DF345" i="6"/>
  <c r="DF347" i="6"/>
  <c r="DF351" i="6"/>
  <c r="DF357" i="6"/>
  <c r="DF363" i="6"/>
  <c r="DF365" i="6"/>
  <c r="DF367" i="6"/>
  <c r="DF381" i="6"/>
  <c r="DF248" i="6"/>
  <c r="DF252" i="6"/>
  <c r="DF324" i="6"/>
  <c r="DF330" i="6"/>
  <c r="DF334" i="6"/>
  <c r="DF346" i="6"/>
  <c r="DF356" i="6"/>
  <c r="DF362" i="6"/>
  <c r="DF366" i="6"/>
  <c r="DF379" i="6"/>
  <c r="DF383" i="6"/>
  <c r="DF378" i="6"/>
  <c r="DF268" i="6"/>
  <c r="DF276" i="6"/>
  <c r="DF282" i="6"/>
  <c r="DF286" i="6"/>
  <c r="DF292" i="6"/>
  <c r="DF298" i="6"/>
  <c r="DF302" i="6"/>
  <c r="DF308" i="6"/>
  <c r="DF314" i="6"/>
  <c r="DF318" i="6"/>
  <c r="DF328" i="6"/>
  <c r="DF340" i="6"/>
  <c r="DF350" i="6"/>
  <c r="DF360" i="6"/>
  <c r="DF372" i="6"/>
  <c r="DF239" i="6"/>
  <c r="DF382" i="6"/>
  <c r="DU100" i="6"/>
  <c r="DU101" i="6"/>
  <c r="DU109" i="6"/>
  <c r="DU110" i="6"/>
  <c r="DU112" i="6"/>
  <c r="DU116" i="6"/>
  <c r="DU121" i="6"/>
  <c r="DU122" i="6"/>
  <c r="DU124" i="6"/>
  <c r="DU135" i="6"/>
  <c r="DU137" i="6"/>
  <c r="DU138" i="6"/>
  <c r="DU139" i="6"/>
  <c r="DU141" i="6"/>
  <c r="DU147" i="6"/>
  <c r="DU154" i="6"/>
  <c r="DU155" i="6"/>
  <c r="DU161" i="6"/>
  <c r="DU170" i="6"/>
  <c r="DU171" i="6"/>
  <c r="DU179" i="6"/>
  <c r="DU180" i="6"/>
  <c r="DU181" i="6"/>
  <c r="DU184" i="6"/>
  <c r="DU190" i="6"/>
  <c r="DU194" i="6"/>
  <c r="DU195" i="6"/>
  <c r="DU198" i="6"/>
  <c r="DU200" i="6"/>
  <c r="DU205" i="6"/>
  <c r="DU211" i="6"/>
  <c r="DU217" i="6"/>
  <c r="DU226" i="6"/>
  <c r="DU228" i="6"/>
  <c r="DU229" i="6"/>
  <c r="DU234" i="6"/>
  <c r="DU235" i="6"/>
  <c r="DU243" i="6"/>
  <c r="DU244" i="6"/>
  <c r="DU245" i="6"/>
  <c r="DU247" i="6"/>
  <c r="DU248" i="6"/>
  <c r="DU254" i="6"/>
  <c r="DU258" i="6"/>
  <c r="DU260" i="6"/>
  <c r="DU261" i="6"/>
  <c r="DU267" i="6"/>
  <c r="DU270" i="6"/>
  <c r="DU274" i="6"/>
  <c r="DU278" i="6"/>
  <c r="DU282" i="6"/>
  <c r="DU286" i="6"/>
  <c r="DU290" i="6"/>
  <c r="DU294" i="6"/>
  <c r="DU298" i="6"/>
  <c r="DU302" i="6"/>
  <c r="DU306" i="6"/>
  <c r="DU310" i="6"/>
  <c r="DU314" i="6"/>
  <c r="DU318" i="6"/>
  <c r="DU322" i="6"/>
  <c r="DU326" i="6"/>
  <c r="DU330" i="6"/>
  <c r="DU334" i="6"/>
  <c r="DU338" i="6"/>
  <c r="DU342" i="6"/>
  <c r="DU346" i="6"/>
  <c r="DU350" i="6"/>
  <c r="DU354" i="6"/>
  <c r="DU358" i="6"/>
  <c r="DU362" i="6"/>
  <c r="DU366" i="6"/>
  <c r="DU370" i="6"/>
  <c r="DU374" i="6"/>
  <c r="DU379" i="6"/>
  <c r="DU378" i="6"/>
  <c r="DU382" i="6"/>
  <c r="DU386" i="6"/>
  <c r="DE103" i="6"/>
  <c r="DE109" i="6"/>
  <c r="DE115" i="6"/>
  <c r="DE123" i="6"/>
  <c r="DE125" i="6"/>
  <c r="DE135" i="6"/>
  <c r="DE141" i="6"/>
  <c r="DE157" i="6"/>
  <c r="DE167" i="6"/>
  <c r="DE173" i="6"/>
  <c r="DE191" i="6"/>
  <c r="DE199" i="6"/>
  <c r="DE207" i="6"/>
  <c r="DE215" i="6"/>
  <c r="DE223" i="6"/>
  <c r="DE231" i="6"/>
  <c r="DE239" i="6"/>
  <c r="DE382" i="6"/>
  <c r="DE386" i="6"/>
  <c r="DE146" i="6"/>
  <c r="DE158" i="6"/>
  <c r="DE178" i="6"/>
  <c r="DE198" i="6"/>
  <c r="DE234" i="6"/>
  <c r="DE255" i="6"/>
  <c r="DE263" i="6"/>
  <c r="DE271" i="6"/>
  <c r="DE287" i="6"/>
  <c r="DE309" i="6"/>
  <c r="DE325" i="6"/>
  <c r="DE357" i="6"/>
  <c r="DE367" i="6"/>
  <c r="DE373" i="6"/>
  <c r="DE100" i="6"/>
  <c r="DE108" i="6"/>
  <c r="DE120" i="6"/>
  <c r="DE136" i="6"/>
  <c r="DE152" i="6"/>
  <c r="DE168" i="6"/>
  <c r="DE184" i="6"/>
  <c r="DE200" i="6"/>
  <c r="DE204" i="6"/>
  <c r="DE232" i="6"/>
  <c r="DE236" i="6"/>
  <c r="DE262" i="6"/>
  <c r="DE264" i="6"/>
  <c r="DE266" i="6"/>
  <c r="DE268" i="6"/>
  <c r="DE276" i="6"/>
  <c r="DE292" i="6"/>
  <c r="DE308" i="6"/>
  <c r="DE318" i="6"/>
  <c r="DE322" i="6"/>
  <c r="DE324" i="6"/>
  <c r="DE326" i="6"/>
  <c r="DE330" i="6"/>
  <c r="DE340" i="6"/>
  <c r="DE356" i="6"/>
  <c r="DE372" i="6"/>
  <c r="DE383" i="6"/>
  <c r="DE126" i="6"/>
  <c r="DE202" i="6"/>
  <c r="DE230" i="6"/>
  <c r="DE247" i="6"/>
  <c r="DE277" i="6"/>
  <c r="DE293" i="6"/>
  <c r="DE303" i="6"/>
  <c r="DE319" i="6"/>
  <c r="DE335" i="6"/>
  <c r="DE341" i="6"/>
  <c r="DE351" i="6"/>
  <c r="DI60" i="6"/>
  <c r="DI102" i="6"/>
  <c r="DI104" i="6"/>
  <c r="DI106" i="6"/>
  <c r="DI108" i="6"/>
  <c r="DI110" i="6"/>
  <c r="DI118" i="6"/>
  <c r="DI120" i="6"/>
  <c r="DI122" i="6"/>
  <c r="DI132" i="6"/>
  <c r="DI134" i="6"/>
  <c r="DI136" i="6"/>
  <c r="DI140" i="6"/>
  <c r="DI144" i="6"/>
  <c r="DI150" i="6"/>
  <c r="DI152" i="6"/>
  <c r="DI154" i="6"/>
  <c r="DI164" i="6"/>
  <c r="DI166" i="6"/>
  <c r="DI168" i="6"/>
  <c r="DI170" i="6"/>
  <c r="DI172" i="6"/>
  <c r="DI182" i="6"/>
  <c r="DI186" i="6"/>
  <c r="DI190" i="6"/>
  <c r="DI198" i="6"/>
  <c r="DI206" i="6"/>
  <c r="DI214" i="6"/>
  <c r="DI216" i="6"/>
  <c r="DI222" i="6"/>
  <c r="DI230" i="6"/>
  <c r="DI232" i="6"/>
  <c r="DI239" i="6"/>
  <c r="DI238" i="6"/>
  <c r="DI240" i="6"/>
  <c r="DI387" i="6"/>
  <c r="DI385" i="6"/>
  <c r="DI125" i="6"/>
  <c r="DI141" i="6"/>
  <c r="DI161" i="6"/>
  <c r="DI173" i="6"/>
  <c r="DI201" i="6"/>
  <c r="DI209" i="6"/>
  <c r="DI237" i="6"/>
  <c r="DI254" i="6"/>
  <c r="DI262" i="6"/>
  <c r="DI278" i="6"/>
  <c r="DI294" i="6"/>
  <c r="DI300" i="6"/>
  <c r="DI316" i="6"/>
  <c r="DI320" i="6"/>
  <c r="DI332" i="6"/>
  <c r="DI348" i="6"/>
  <c r="DI368" i="6"/>
  <c r="DI380" i="6"/>
  <c r="DI384" i="6"/>
  <c r="DI123" i="6"/>
  <c r="DI131" i="6"/>
  <c r="DI143" i="6"/>
  <c r="DI155" i="6"/>
  <c r="DI163" i="6"/>
  <c r="DI175" i="6"/>
  <c r="DI187" i="6"/>
  <c r="DI199" i="6"/>
  <c r="DI207" i="6"/>
  <c r="DI211" i="6"/>
  <c r="DI219" i="6"/>
  <c r="DI231" i="6"/>
  <c r="DI241" i="6"/>
  <c r="DI243" i="6"/>
  <c r="DI245" i="6"/>
  <c r="DI263" i="6"/>
  <c r="DI265" i="6"/>
  <c r="DI269" i="6"/>
  <c r="DI271" i="6"/>
  <c r="DI273" i="6"/>
  <c r="DI275" i="6"/>
  <c r="DI283" i="6"/>
  <c r="DI285" i="6"/>
  <c r="DI287" i="6"/>
  <c r="DI301" i="6"/>
  <c r="DI305" i="6"/>
  <c r="DI317" i="6"/>
  <c r="DI323" i="6"/>
  <c r="DI327" i="6"/>
  <c r="DI333" i="6"/>
  <c r="DI335" i="6"/>
  <c r="DI339" i="6"/>
  <c r="DI343" i="6"/>
  <c r="DI347" i="6"/>
  <c r="DI349" i="6"/>
  <c r="DI351" i="6"/>
  <c r="DI353" i="6"/>
  <c r="DI365" i="6"/>
  <c r="DI378" i="6"/>
  <c r="DI381" i="6"/>
  <c r="DI105" i="6"/>
  <c r="DI145" i="6"/>
  <c r="DI157" i="6"/>
  <c r="DI177" i="6"/>
  <c r="DI205" i="6"/>
  <c r="DI213" i="6"/>
  <c r="DI233" i="6"/>
  <c r="DI246" i="6"/>
  <c r="DI264" i="6"/>
  <c r="DI284" i="6"/>
  <c r="DI288" i="6"/>
  <c r="DI310" i="6"/>
  <c r="DI314" i="6"/>
  <c r="DI326" i="6"/>
  <c r="DI342" i="6"/>
  <c r="DI346" i="6"/>
  <c r="DI358" i="6"/>
  <c r="DI364" i="6"/>
  <c r="DI374" i="6"/>
  <c r="DG62" i="6"/>
  <c r="DG101" i="6"/>
  <c r="DG110" i="6"/>
  <c r="DG112" i="6"/>
  <c r="DG113" i="6"/>
  <c r="DG117" i="6"/>
  <c r="DG121" i="6"/>
  <c r="DG125" i="6"/>
  <c r="DG129" i="6"/>
  <c r="DG133" i="6"/>
  <c r="DG137" i="6"/>
  <c r="DG138" i="6"/>
  <c r="DG141" i="6"/>
  <c r="DG145" i="6"/>
  <c r="DG149" i="6"/>
  <c r="DG153" i="6"/>
  <c r="DG157" i="6"/>
  <c r="DG161" i="6"/>
  <c r="DG162" i="6"/>
  <c r="DG165" i="6"/>
  <c r="DG169" i="6"/>
  <c r="DG173" i="6"/>
  <c r="DG177" i="6"/>
  <c r="DG178" i="6"/>
  <c r="DG181" i="6"/>
  <c r="DG185" i="6"/>
  <c r="DG192" i="6"/>
  <c r="DG196" i="6"/>
  <c r="DG200" i="6"/>
  <c r="DG204" i="6"/>
  <c r="DG208" i="6"/>
  <c r="DG212" i="6"/>
  <c r="DG216" i="6"/>
  <c r="DG220" i="6"/>
  <c r="DG224" i="6"/>
  <c r="DG228" i="6"/>
  <c r="DG232" i="6"/>
  <c r="DG236" i="6"/>
  <c r="DG240" i="6"/>
  <c r="DG244" i="6"/>
  <c r="DG248" i="6"/>
  <c r="DG252" i="6"/>
  <c r="DG256" i="6"/>
  <c r="DG260" i="6"/>
  <c r="DG264" i="6"/>
  <c r="DG268" i="6"/>
  <c r="DG272" i="6"/>
  <c r="DG276" i="6"/>
  <c r="DG280" i="6"/>
  <c r="DG284" i="6"/>
  <c r="DG288" i="6"/>
  <c r="DG292" i="6"/>
  <c r="DG296" i="6"/>
  <c r="DG300" i="6"/>
  <c r="DG304" i="6"/>
  <c r="DG308" i="6"/>
  <c r="DG312" i="6"/>
  <c r="DG316" i="6"/>
  <c r="DG320" i="6"/>
  <c r="DG324" i="6"/>
  <c r="DG328" i="6"/>
  <c r="DG332" i="6"/>
  <c r="DG336" i="6"/>
  <c r="DG340" i="6"/>
  <c r="DG344" i="6"/>
  <c r="DG348" i="6"/>
  <c r="DG352" i="6"/>
  <c r="DG356" i="6"/>
  <c r="DG360" i="6"/>
  <c r="DG364" i="6"/>
  <c r="DG368" i="6"/>
  <c r="DG372" i="6"/>
  <c r="DG376" i="6"/>
  <c r="DG380" i="6"/>
  <c r="DG384" i="6"/>
  <c r="DG385" i="6"/>
  <c r="DK102" i="6"/>
  <c r="DK105" i="6"/>
  <c r="DK107" i="6"/>
  <c r="DK111" i="6"/>
  <c r="DK112" i="6"/>
  <c r="DK113" i="6"/>
  <c r="DK116" i="6"/>
  <c r="DK117" i="6"/>
  <c r="DK120" i="6"/>
  <c r="DK121" i="6"/>
  <c r="DK124" i="6"/>
  <c r="DK125" i="6"/>
  <c r="DK128" i="6"/>
  <c r="DK129" i="6"/>
  <c r="DK132" i="6"/>
  <c r="DK133" i="6"/>
  <c r="DK136" i="6"/>
  <c r="DK137" i="6"/>
  <c r="DK140" i="6"/>
  <c r="DK141" i="6"/>
  <c r="DK144" i="6"/>
  <c r="DK145" i="6"/>
  <c r="DK148" i="6"/>
  <c r="DK149" i="6"/>
  <c r="DK152" i="6"/>
  <c r="DK153" i="6"/>
  <c r="DK156" i="6"/>
  <c r="DK157" i="6"/>
  <c r="DK160" i="6"/>
  <c r="DK161" i="6"/>
  <c r="DK164" i="6"/>
  <c r="DK165" i="6"/>
  <c r="DK168" i="6"/>
  <c r="DK169" i="6"/>
  <c r="DK172" i="6"/>
  <c r="DK173" i="6"/>
  <c r="DK176" i="6"/>
  <c r="DK177" i="6"/>
  <c r="DK180" i="6"/>
  <c r="DK181" i="6"/>
  <c r="DK184" i="6"/>
  <c r="DK185" i="6"/>
  <c r="DK189" i="6"/>
  <c r="DK190" i="6"/>
  <c r="DK193" i="6"/>
  <c r="DK194" i="6"/>
  <c r="DK197" i="6"/>
  <c r="DK198" i="6"/>
  <c r="DK201" i="6"/>
  <c r="DK202" i="6"/>
  <c r="DK205" i="6"/>
  <c r="DK206" i="6"/>
  <c r="DK209" i="6"/>
  <c r="DK210" i="6"/>
  <c r="DK213" i="6"/>
  <c r="DK214" i="6"/>
  <c r="DK217" i="6"/>
  <c r="DK218" i="6"/>
  <c r="DK221" i="6"/>
  <c r="DK222" i="6"/>
  <c r="DK225" i="6"/>
  <c r="DK226" i="6"/>
  <c r="DK229" i="6"/>
  <c r="DK230" i="6"/>
  <c r="DK233" i="6"/>
  <c r="DK234" i="6"/>
  <c r="DK237" i="6"/>
  <c r="DK238" i="6"/>
  <c r="DK241" i="6"/>
  <c r="DK242" i="6"/>
  <c r="DK245" i="6"/>
  <c r="DK246" i="6"/>
  <c r="DK249" i="6"/>
  <c r="DK250" i="6"/>
  <c r="DK253" i="6"/>
  <c r="DK254" i="6"/>
  <c r="DK257" i="6"/>
  <c r="DK258" i="6"/>
  <c r="DK261" i="6"/>
  <c r="DK262" i="6"/>
  <c r="DK265" i="6"/>
  <c r="DK266" i="6"/>
  <c r="DK269" i="6"/>
  <c r="DK270" i="6"/>
  <c r="DK273" i="6"/>
  <c r="DK274" i="6"/>
  <c r="DK277" i="6"/>
  <c r="DK278" i="6"/>
  <c r="DK281" i="6"/>
  <c r="DK282" i="6"/>
  <c r="DK285" i="6"/>
  <c r="DK286" i="6"/>
  <c r="DK289" i="6"/>
  <c r="DK290" i="6"/>
  <c r="DK293" i="6"/>
  <c r="DK294" i="6"/>
  <c r="DK297" i="6"/>
  <c r="DK298" i="6"/>
  <c r="DK301" i="6"/>
  <c r="DK302" i="6"/>
  <c r="DK305" i="6"/>
  <c r="DK306" i="6"/>
  <c r="DK309" i="6"/>
  <c r="DK310" i="6"/>
  <c r="DK313" i="6"/>
  <c r="DK314" i="6"/>
  <c r="DK317" i="6"/>
  <c r="DK318" i="6"/>
  <c r="DK321" i="6"/>
  <c r="DK322" i="6"/>
  <c r="DK325" i="6"/>
  <c r="DK326" i="6"/>
  <c r="DK329" i="6"/>
  <c r="DK330" i="6"/>
  <c r="DK333" i="6"/>
  <c r="DK334" i="6"/>
  <c r="DK337" i="6"/>
  <c r="DK338" i="6"/>
  <c r="DK341" i="6"/>
  <c r="DK342" i="6"/>
  <c r="DK345" i="6"/>
  <c r="DK346" i="6"/>
  <c r="DK349" i="6"/>
  <c r="DK350" i="6"/>
  <c r="DK353" i="6"/>
  <c r="DK354" i="6"/>
  <c r="DK357" i="6"/>
  <c r="DK358" i="6"/>
  <c r="DK361" i="6"/>
  <c r="DK362" i="6"/>
  <c r="DK365" i="6"/>
  <c r="DK366" i="6"/>
  <c r="DK369" i="6"/>
  <c r="DK370" i="6"/>
  <c r="DK373" i="6"/>
  <c r="DK374" i="6"/>
  <c r="DK377" i="6"/>
  <c r="DK381" i="6"/>
  <c r="DK385" i="6"/>
  <c r="DK382" i="6"/>
  <c r="DK386" i="6"/>
  <c r="DV239" i="6"/>
  <c r="DV100" i="6"/>
  <c r="DV102" i="6"/>
  <c r="DV104" i="6"/>
  <c r="DV106" i="6"/>
  <c r="DV116" i="6"/>
  <c r="DV120" i="6"/>
  <c r="DV126" i="6"/>
  <c r="DV130" i="6"/>
  <c r="DV136" i="6"/>
  <c r="DV146" i="6"/>
  <c r="DV160" i="6"/>
  <c r="DV164" i="6"/>
  <c r="DV166" i="6"/>
  <c r="DV170" i="6"/>
  <c r="DV174" i="6"/>
  <c r="DV188" i="6"/>
  <c r="DV198" i="6"/>
  <c r="DV208" i="6"/>
  <c r="DV212" i="6"/>
  <c r="DV214" i="6"/>
  <c r="DV216" i="6"/>
  <c r="DV220" i="6"/>
  <c r="DV243" i="6"/>
  <c r="DV247" i="6"/>
  <c r="DV251" i="6"/>
  <c r="DV255" i="6"/>
  <c r="DV259" i="6"/>
  <c r="DV263" i="6"/>
  <c r="DV267" i="6"/>
  <c r="DV269" i="6"/>
  <c r="DV277" i="6"/>
  <c r="DV280" i="6"/>
  <c r="DV282" i="6"/>
  <c r="DV285" i="6"/>
  <c r="DV293" i="6"/>
  <c r="DV296" i="6"/>
  <c r="DV298" i="6"/>
  <c r="DV303" i="6"/>
  <c r="DV312" i="6"/>
  <c r="DV314" i="6"/>
  <c r="DV318" i="6"/>
  <c r="DV326" i="6"/>
  <c r="DV328" i="6"/>
  <c r="DV333" i="6"/>
  <c r="DV335" i="6"/>
  <c r="DV337" i="6"/>
  <c r="DV343" i="6"/>
  <c r="DV344" i="6"/>
  <c r="DV345" i="6"/>
  <c r="DV360" i="6"/>
  <c r="DV363" i="6"/>
  <c r="DV371" i="6"/>
  <c r="DV373" i="6"/>
  <c r="DV376" i="6"/>
  <c r="DV381" i="6"/>
  <c r="DV382" i="6"/>
  <c r="DV383" i="6"/>
  <c r="DV155" i="6"/>
  <c r="DV207" i="6"/>
  <c r="DV219" i="6"/>
  <c r="DV223" i="6"/>
  <c r="DV227" i="6"/>
  <c r="DV231" i="6"/>
  <c r="DV235" i="6"/>
  <c r="DV121" i="6"/>
  <c r="DV169" i="6"/>
  <c r="DV193" i="6"/>
  <c r="DV213" i="6"/>
  <c r="DV101" i="6"/>
  <c r="DV117" i="6"/>
  <c r="DV137" i="6"/>
  <c r="DV153" i="6"/>
  <c r="DV177" i="6"/>
  <c r="DV189" i="6"/>
  <c r="DJ100" i="6"/>
  <c r="DJ103" i="6"/>
  <c r="DJ104" i="6"/>
  <c r="DJ107" i="6"/>
  <c r="DJ108" i="6"/>
  <c r="DJ111" i="6"/>
  <c r="DJ112" i="6"/>
  <c r="DJ115" i="6"/>
  <c r="DJ118" i="6"/>
  <c r="DJ121" i="6"/>
  <c r="DJ124" i="6"/>
  <c r="DJ125" i="6"/>
  <c r="DJ130" i="6"/>
  <c r="DJ137" i="6"/>
  <c r="DJ138" i="6"/>
  <c r="DJ140" i="6"/>
  <c r="DJ142" i="6"/>
  <c r="DJ143" i="6"/>
  <c r="DJ144" i="6"/>
  <c r="DJ147" i="6"/>
  <c r="DJ150" i="6"/>
  <c r="DJ153" i="6"/>
  <c r="DJ155" i="6"/>
  <c r="DJ156" i="6"/>
  <c r="DJ157" i="6"/>
  <c r="DJ160" i="6"/>
  <c r="DJ162" i="6"/>
  <c r="DJ167" i="6"/>
  <c r="DJ169" i="6"/>
  <c r="DJ170" i="6"/>
  <c r="DJ172" i="6"/>
  <c r="DJ174" i="6"/>
  <c r="DJ176" i="6"/>
  <c r="DJ179" i="6"/>
  <c r="DJ183" i="6"/>
  <c r="DJ185" i="6"/>
  <c r="DJ187" i="6"/>
  <c r="DJ188" i="6"/>
  <c r="DJ189" i="6"/>
  <c r="DJ192" i="6"/>
  <c r="DJ193" i="6"/>
  <c r="DJ196" i="6"/>
  <c r="DJ197" i="6"/>
  <c r="DJ200" i="6"/>
  <c r="DJ201" i="6"/>
  <c r="DJ204" i="6"/>
  <c r="DJ205" i="6"/>
  <c r="DJ208" i="6"/>
  <c r="DJ209" i="6"/>
  <c r="DJ212" i="6"/>
  <c r="DJ213" i="6"/>
  <c r="DJ216" i="6"/>
  <c r="DJ217" i="6"/>
  <c r="DJ220" i="6"/>
  <c r="DJ221" i="6"/>
  <c r="DJ224" i="6"/>
  <c r="DJ225" i="6"/>
  <c r="DJ228" i="6"/>
  <c r="DJ229" i="6"/>
  <c r="DJ232" i="6"/>
  <c r="DJ233" i="6"/>
  <c r="DJ236" i="6"/>
  <c r="DJ237" i="6"/>
  <c r="DJ240" i="6"/>
  <c r="DJ244" i="6"/>
  <c r="DJ248" i="6"/>
  <c r="DJ252" i="6"/>
  <c r="DJ256" i="6"/>
  <c r="DJ260" i="6"/>
  <c r="DJ264" i="6"/>
  <c r="DJ268" i="6"/>
  <c r="DJ278" i="6"/>
  <c r="DJ280" i="6"/>
  <c r="DJ282" i="6"/>
  <c r="DJ290" i="6"/>
  <c r="DJ296" i="6"/>
  <c r="DJ298" i="6"/>
  <c r="DJ306" i="6"/>
  <c r="DJ312" i="6"/>
  <c r="DJ316" i="6"/>
  <c r="DJ318" i="6"/>
  <c r="DJ326" i="6"/>
  <c r="DJ328" i="6"/>
  <c r="DJ332" i="6"/>
  <c r="DJ342" i="6"/>
  <c r="DJ344" i="6"/>
  <c r="DJ346" i="6"/>
  <c r="DJ354" i="6"/>
  <c r="DJ360" i="6"/>
  <c r="DJ362" i="6"/>
  <c r="DJ370" i="6"/>
  <c r="DJ376" i="6"/>
  <c r="DJ380" i="6"/>
  <c r="DJ257" i="6"/>
  <c r="DJ323" i="6"/>
  <c r="DJ329" i="6"/>
  <c r="DJ341" i="6"/>
  <c r="DJ351" i="6"/>
  <c r="DJ355" i="6"/>
  <c r="DJ361" i="6"/>
  <c r="DJ383" i="6"/>
  <c r="DJ387" i="6"/>
  <c r="DJ245" i="6"/>
  <c r="DJ249" i="6"/>
  <c r="DJ271" i="6"/>
  <c r="DJ275" i="6"/>
  <c r="DJ277" i="6"/>
  <c r="DJ287" i="6"/>
  <c r="DJ291" i="6"/>
  <c r="DJ293" i="6"/>
  <c r="DJ303" i="6"/>
  <c r="DJ307" i="6"/>
  <c r="DJ309" i="6"/>
  <c r="DJ319" i="6"/>
  <c r="DJ325" i="6"/>
  <c r="DJ335" i="6"/>
  <c r="DJ357" i="6"/>
  <c r="DJ367" i="6"/>
  <c r="DJ373" i="6"/>
  <c r="DJ382" i="6"/>
  <c r="DJ377" i="6"/>
  <c r="DC2" i="6"/>
  <c r="CA2" i="6"/>
  <c r="DG17" i="6"/>
  <c r="DH60" i="6"/>
  <c r="DF75" i="6"/>
  <c r="DF59" i="6"/>
  <c r="DL31" i="6"/>
  <c r="DF39" i="6"/>
  <c r="DF80" i="6"/>
  <c r="DF56" i="6"/>
  <c r="DF32" i="6"/>
  <c r="DF6" i="6"/>
  <c r="DF20" i="6"/>
  <c r="DF31" i="6"/>
  <c r="DF43" i="6"/>
  <c r="DF99" i="6"/>
  <c r="DF63" i="6"/>
  <c r="DL69" i="6"/>
  <c r="DL97" i="6"/>
  <c r="DL35" i="6"/>
  <c r="DL61" i="6"/>
  <c r="DU71" i="6"/>
  <c r="DU42" i="6"/>
  <c r="DU76" i="6"/>
  <c r="DT17" i="6"/>
  <c r="DT29" i="6"/>
  <c r="DT94" i="6"/>
  <c r="DT9" i="6"/>
  <c r="DF44" i="6"/>
  <c r="DF95" i="6"/>
  <c r="DT60" i="6"/>
  <c r="DU62" i="6"/>
  <c r="DU94" i="6"/>
  <c r="DF11" i="6"/>
  <c r="DL99" i="6"/>
  <c r="DF9" i="6"/>
  <c r="DF8" i="6"/>
  <c r="DF36" i="6"/>
  <c r="DF67" i="6"/>
  <c r="DU4" i="6"/>
  <c r="DU85" i="6"/>
  <c r="DL6" i="6"/>
  <c r="DF35" i="6"/>
  <c r="DF68" i="6"/>
  <c r="DU50" i="6"/>
  <c r="DF10" i="6"/>
  <c r="DF40" i="6"/>
  <c r="DF52" i="6"/>
  <c r="DF84" i="6"/>
  <c r="DU5" i="6"/>
  <c r="DF7" i="6"/>
  <c r="DF83" i="6"/>
  <c r="S24" i="7"/>
  <c r="DH35" i="6"/>
  <c r="DQ34" i="6"/>
  <c r="DX76" i="6"/>
  <c r="DH52" i="6"/>
  <c r="DH20" i="6"/>
  <c r="DH96" i="6"/>
  <c r="DH79" i="6"/>
  <c r="DH68" i="6"/>
  <c r="DH58" i="6"/>
  <c r="DH28" i="6"/>
  <c r="DH91" i="6"/>
  <c r="DH45" i="6"/>
  <c r="DH27" i="6"/>
  <c r="DH64" i="6"/>
  <c r="DI78" i="6"/>
  <c r="DK26" i="6"/>
  <c r="DH21" i="6"/>
  <c r="DG37" i="6"/>
  <c r="DH5" i="6"/>
  <c r="DH51" i="6"/>
  <c r="DH98" i="6"/>
  <c r="DF96" i="6"/>
  <c r="DF87" i="6"/>
  <c r="DF60" i="6"/>
  <c r="DF55" i="6"/>
  <c r="DL59" i="6"/>
  <c r="DL52" i="6"/>
  <c r="DL62" i="6"/>
  <c r="DL22" i="6"/>
  <c r="DL29" i="6"/>
  <c r="DL46" i="6"/>
  <c r="DL30" i="6"/>
  <c r="DL78" i="6"/>
  <c r="DL94" i="6"/>
  <c r="DL60" i="6"/>
  <c r="DL33" i="6"/>
  <c r="DL15" i="6"/>
  <c r="DL7" i="6"/>
  <c r="DL80" i="6"/>
  <c r="DL71" i="6"/>
  <c r="DU34" i="6"/>
  <c r="DU21" i="6"/>
  <c r="DU66" i="6"/>
  <c r="DU58" i="6"/>
  <c r="DU39" i="6"/>
  <c r="DU31" i="6"/>
  <c r="DU75" i="6"/>
  <c r="DU10" i="6"/>
  <c r="DT90" i="6"/>
  <c r="DT56" i="6"/>
  <c r="DT13" i="6"/>
  <c r="DT33" i="6"/>
  <c r="DT25" i="6"/>
  <c r="DT21" i="6"/>
  <c r="DT70" i="6"/>
  <c r="DT35" i="6"/>
  <c r="DT66" i="6"/>
  <c r="DT5" i="6"/>
  <c r="DT59" i="6"/>
  <c r="DH22" i="6"/>
  <c r="DG76" i="6"/>
  <c r="DE37" i="6"/>
  <c r="DG49" i="6"/>
  <c r="DQ66" i="6"/>
  <c r="DQ30" i="6"/>
  <c r="DG19" i="6"/>
  <c r="DG25" i="6"/>
  <c r="DG68" i="6"/>
  <c r="DI18" i="6"/>
  <c r="DK82" i="6"/>
  <c r="DI44" i="6"/>
  <c r="DU95" i="6"/>
  <c r="DU38" i="6"/>
  <c r="DU12" i="6"/>
  <c r="DU22" i="6"/>
  <c r="DF47" i="6"/>
  <c r="DF79" i="6"/>
  <c r="DX13" i="6"/>
  <c r="DH44" i="6"/>
  <c r="DH57" i="6"/>
  <c r="T24" i="7"/>
  <c r="DP13" i="6"/>
  <c r="DP71" i="6"/>
  <c r="DX4" i="6"/>
  <c r="DG6" i="6"/>
  <c r="DX17" i="6"/>
  <c r="DG11" i="6"/>
  <c r="DH19" i="6"/>
  <c r="DH29" i="6"/>
  <c r="DH41" i="6"/>
  <c r="DH55" i="6"/>
  <c r="DH72" i="6"/>
  <c r="DH77" i="6"/>
  <c r="DH89" i="6"/>
  <c r="DI56" i="6"/>
  <c r="DI94" i="6"/>
  <c r="DP60" i="6"/>
  <c r="DH4" i="6"/>
  <c r="DH54" i="6"/>
  <c r="DH82" i="6"/>
  <c r="DK47" i="6"/>
  <c r="DP9" i="6"/>
  <c r="DP53" i="6"/>
  <c r="DJ10" i="6"/>
  <c r="DP79" i="6"/>
  <c r="DX46" i="6"/>
  <c r="DP62" i="6"/>
  <c r="DX21" i="6"/>
  <c r="DP33" i="6"/>
  <c r="DP83" i="6"/>
  <c r="DH30" i="6"/>
  <c r="DH99" i="6"/>
  <c r="DG52" i="6"/>
  <c r="DH73" i="6"/>
  <c r="V24" i="7"/>
  <c r="W24" i="7"/>
  <c r="DH63" i="6"/>
  <c r="DH90" i="6"/>
  <c r="DH23" i="6"/>
  <c r="DJ35" i="6"/>
  <c r="DH67" i="6"/>
  <c r="DJ43" i="6"/>
  <c r="DH46" i="6"/>
  <c r="DI76" i="6"/>
  <c r="DI21" i="6"/>
  <c r="DI38" i="6"/>
  <c r="DI77" i="6"/>
  <c r="DI39" i="6"/>
  <c r="DV60" i="6"/>
  <c r="DV79" i="6"/>
  <c r="DJ9" i="6"/>
  <c r="DK59" i="6"/>
  <c r="DK25" i="6"/>
  <c r="DK57" i="6"/>
  <c r="DK93" i="6"/>
  <c r="DK10" i="6"/>
  <c r="Y24" i="7"/>
  <c r="DG45" i="6"/>
  <c r="DG75" i="6"/>
  <c r="DG83" i="6"/>
  <c r="DI67" i="6"/>
  <c r="DI88" i="6"/>
  <c r="DJ40" i="6"/>
  <c r="DV30" i="6"/>
  <c r="DI49" i="6"/>
  <c r="DI9" i="6"/>
  <c r="DI72" i="6"/>
  <c r="DV83" i="6"/>
  <c r="DG46" i="6"/>
  <c r="DG30" i="6"/>
  <c r="DK37" i="6"/>
  <c r="DK17" i="6"/>
  <c r="DK23" i="6"/>
  <c r="DK46" i="6"/>
  <c r="DK75" i="6"/>
  <c r="X24" i="7"/>
  <c r="DI6" i="6"/>
  <c r="DI65" i="6"/>
  <c r="DI82" i="6"/>
  <c r="DV7" i="6"/>
  <c r="DI17" i="6"/>
  <c r="DI53" i="6"/>
  <c r="DG94" i="6"/>
  <c r="U24" i="7"/>
  <c r="Z24" i="7"/>
  <c r="DD55" i="6"/>
  <c r="DE55" i="6"/>
  <c r="DE64" i="6"/>
  <c r="DE5" i="6"/>
  <c r="DE53" i="6"/>
  <c r="DE62" i="6"/>
  <c r="DE45" i="6"/>
  <c r="DE81" i="6"/>
  <c r="DE17" i="6"/>
  <c r="DE98" i="6"/>
  <c r="DE90" i="6"/>
  <c r="DE82" i="6"/>
  <c r="DE70" i="6"/>
  <c r="DE21" i="6"/>
  <c r="DE13" i="6"/>
  <c r="DE25" i="6"/>
  <c r="DE41" i="6"/>
  <c r="DQ98" i="6"/>
  <c r="DQ62" i="6"/>
  <c r="DQ38" i="6"/>
  <c r="DQ73" i="6"/>
  <c r="DQ83" i="6"/>
  <c r="DQ58" i="6"/>
  <c r="DQ10" i="6"/>
  <c r="DQ22" i="6"/>
  <c r="DE39" i="6"/>
  <c r="DQ87" i="6"/>
  <c r="DE29" i="6"/>
  <c r="DE36" i="6"/>
  <c r="DE34" i="6"/>
  <c r="DE86" i="6"/>
  <c r="DE9" i="6"/>
  <c r="DQ42" i="6"/>
  <c r="AA24" i="7"/>
  <c r="DQ89" i="6"/>
  <c r="DE71" i="6"/>
  <c r="DE87" i="6"/>
  <c r="DQ31" i="6"/>
  <c r="DQ50" i="6"/>
  <c r="DQ32" i="6"/>
  <c r="DP25" i="6"/>
  <c r="DP46" i="6"/>
  <c r="DX9" i="6"/>
  <c r="DX84" i="6"/>
  <c r="DX29" i="6"/>
  <c r="DX35" i="6"/>
  <c r="DW70" i="6"/>
  <c r="DI29" i="6"/>
  <c r="DI83" i="6"/>
  <c r="DK34" i="6"/>
  <c r="DK77" i="6"/>
  <c r="DK41" i="6"/>
  <c r="DK11" i="6"/>
  <c r="DK21" i="6"/>
  <c r="DK74" i="6"/>
  <c r="DK76" i="6"/>
  <c r="DK7" i="6"/>
  <c r="DK68" i="6"/>
  <c r="DK63" i="6"/>
  <c r="DK48" i="6"/>
  <c r="DK78" i="6"/>
  <c r="DK91" i="6"/>
  <c r="DK38" i="6"/>
  <c r="DK84" i="6"/>
  <c r="DJ51" i="6"/>
  <c r="DG47" i="6"/>
  <c r="DI37" i="6"/>
  <c r="DI22" i="6"/>
  <c r="DI98" i="6"/>
  <c r="DV10" i="6"/>
  <c r="DJ24" i="6"/>
  <c r="DJ84" i="6"/>
  <c r="DI13" i="6"/>
  <c r="DI5" i="6"/>
  <c r="DI41" i="6"/>
  <c r="DI79" i="6"/>
  <c r="DJ39" i="6"/>
  <c r="DJ55" i="6"/>
  <c r="DV75" i="6"/>
  <c r="DV56" i="6"/>
  <c r="DV16" i="6"/>
  <c r="DI93" i="6"/>
  <c r="DG67" i="6"/>
  <c r="DG71" i="6"/>
  <c r="DK32" i="6"/>
  <c r="DK33" i="6"/>
  <c r="DK43" i="6"/>
  <c r="DK86" i="6"/>
  <c r="DK40" i="6"/>
  <c r="DK85" i="6"/>
  <c r="DF5" i="6"/>
  <c r="DF25" i="6"/>
  <c r="DF51" i="6"/>
  <c r="DF91" i="6"/>
  <c r="DU8" i="6"/>
  <c r="DU78" i="6"/>
  <c r="DU54" i="6"/>
  <c r="DU6" i="6"/>
  <c r="DU46" i="6"/>
  <c r="DU32" i="6"/>
  <c r="DT78" i="6"/>
  <c r="DT50" i="6"/>
  <c r="DT86" i="6"/>
  <c r="DT53" i="6"/>
  <c r="DT74" i="6"/>
  <c r="DT98" i="6"/>
  <c r="DT45" i="6"/>
  <c r="DT82" i="6"/>
  <c r="DG20" i="6"/>
  <c r="DG78" i="6"/>
  <c r="DG92" i="6"/>
  <c r="DG56" i="6"/>
  <c r="DV45" i="6"/>
  <c r="DV85" i="6"/>
  <c r="DV49" i="6"/>
  <c r="DV40" i="6"/>
  <c r="DV62" i="6"/>
  <c r="DV21" i="6"/>
  <c r="DV52" i="6"/>
  <c r="DV34" i="6"/>
  <c r="DV69" i="6"/>
  <c r="DG9" i="6"/>
  <c r="DG87" i="6"/>
  <c r="DV5" i="6"/>
  <c r="DI40" i="6"/>
  <c r="DI57" i="6"/>
  <c r="DI30" i="6"/>
  <c r="DI63" i="6"/>
  <c r="DI90" i="6"/>
  <c r="DJ63" i="6"/>
  <c r="DV98" i="6"/>
  <c r="DI55" i="6"/>
  <c r="DI25" i="6"/>
  <c r="DV71" i="6"/>
  <c r="DJ64" i="6"/>
  <c r="DG22" i="6"/>
  <c r="DL76" i="6"/>
  <c r="DK18" i="6"/>
  <c r="DK98" i="6"/>
  <c r="DK9" i="6"/>
  <c r="DF23" i="6"/>
  <c r="DW89" i="6"/>
  <c r="DW45" i="6"/>
  <c r="DW93" i="6"/>
  <c r="DW81" i="6"/>
  <c r="DW39" i="6"/>
  <c r="DW15" i="6"/>
  <c r="DW74" i="6"/>
  <c r="DW8" i="6"/>
  <c r="DW98" i="6"/>
  <c r="DW85" i="6"/>
  <c r="DW72" i="6"/>
  <c r="DW47" i="6"/>
  <c r="DW24" i="6"/>
  <c r="DW29" i="6"/>
  <c r="DW88" i="6"/>
  <c r="DW65" i="6"/>
  <c r="DW10" i="6"/>
  <c r="DW18" i="6"/>
  <c r="DD63" i="6"/>
  <c r="DD89" i="6"/>
  <c r="DS33" i="6"/>
  <c r="DW46" i="6"/>
  <c r="DW48" i="6"/>
  <c r="DW27" i="6"/>
  <c r="DW21" i="6"/>
  <c r="DW4" i="6"/>
  <c r="DX96" i="6"/>
  <c r="DX88" i="6"/>
  <c r="DX43" i="6"/>
  <c r="DX52" i="6"/>
  <c r="DX72" i="6"/>
  <c r="DX54" i="6"/>
  <c r="DX55" i="6"/>
  <c r="DX36" i="6"/>
  <c r="DX92" i="6"/>
  <c r="DP17" i="6"/>
  <c r="DP87" i="6"/>
  <c r="DP65" i="6"/>
  <c r="DJ83" i="6"/>
  <c r="DJ75" i="6"/>
  <c r="DJ99" i="6"/>
  <c r="DJ91" i="6"/>
  <c r="DJ8" i="6"/>
  <c r="DJ87" i="6"/>
  <c r="DJ60" i="6"/>
  <c r="DJ5" i="6"/>
  <c r="DJ88" i="6"/>
  <c r="DJ76" i="6"/>
  <c r="DJ67" i="6"/>
  <c r="DJ59" i="6"/>
  <c r="DJ32" i="6"/>
  <c r="DJ26" i="6"/>
  <c r="DJ14" i="6"/>
  <c r="DP21" i="6"/>
  <c r="DP29" i="6"/>
  <c r="DP95" i="6"/>
  <c r="DP5" i="6"/>
  <c r="DJ28" i="6"/>
  <c r="DJ92" i="6"/>
  <c r="DJ95" i="6"/>
  <c r="DJ31" i="6"/>
  <c r="DJ79" i="6"/>
  <c r="DP75" i="6"/>
  <c r="DX5" i="6"/>
  <c r="DX68" i="6"/>
  <c r="DX25" i="6"/>
  <c r="DP43" i="6"/>
  <c r="DP91" i="6"/>
  <c r="DP99" i="6"/>
  <c r="DJ71" i="6"/>
  <c r="DJ80" i="6"/>
  <c r="DP56" i="6"/>
  <c r="DX80" i="6"/>
  <c r="DX63" i="6"/>
  <c r="DJ47" i="6"/>
  <c r="DD24" i="6"/>
  <c r="DD18" i="6"/>
  <c r="DS42" i="6"/>
  <c r="DD92" i="6"/>
  <c r="DD7" i="6"/>
  <c r="DS8" i="6"/>
  <c r="DR53" i="6"/>
  <c r="DR35" i="6"/>
  <c r="DR73" i="6"/>
  <c r="DR50" i="6"/>
  <c r="DR91" i="6"/>
  <c r="DR92" i="6"/>
  <c r="DR39" i="6"/>
  <c r="DR10" i="6"/>
  <c r="DR74" i="6"/>
  <c r="DR93" i="6"/>
  <c r="DR33" i="6"/>
  <c r="DR24" i="6"/>
  <c r="DR67" i="6"/>
  <c r="DR18" i="6"/>
  <c r="DR66" i="6"/>
  <c r="DR14" i="6"/>
  <c r="DR76" i="6"/>
  <c r="DD97" i="6"/>
  <c r="DD76" i="6"/>
  <c r="DD44" i="6"/>
  <c r="DD26" i="6"/>
  <c r="DD59" i="6"/>
  <c r="DD96" i="6"/>
  <c r="DD79" i="6"/>
  <c r="DD70" i="6"/>
  <c r="DD35" i="6"/>
  <c r="DD25" i="6"/>
  <c r="DD31" i="6"/>
  <c r="DD51" i="6"/>
  <c r="DD43" i="6"/>
  <c r="DD74" i="6"/>
  <c r="DD8" i="6"/>
  <c r="DD93" i="6"/>
  <c r="DS23" i="6"/>
  <c r="DS58" i="6"/>
  <c r="DS75" i="6"/>
  <c r="DS91" i="6"/>
  <c r="DS98" i="6"/>
  <c r="DS32" i="6"/>
  <c r="DS94" i="6"/>
  <c r="DS7" i="6"/>
  <c r="DS60" i="6"/>
  <c r="DS88" i="6"/>
  <c r="DS73" i="6"/>
  <c r="DS12" i="6"/>
  <c r="DS9" i="6"/>
  <c r="DS22" i="6"/>
  <c r="DS95" i="6"/>
  <c r="DS77" i="6"/>
  <c r="DS69" i="6"/>
  <c r="DS29" i="6"/>
  <c r="DS17" i="6"/>
  <c r="DS80" i="6"/>
  <c r="DS38" i="6"/>
  <c r="DS36" i="6"/>
  <c r="DS14" i="6"/>
  <c r="DR8" i="6"/>
  <c r="DS27" i="6"/>
  <c r="DR51" i="6"/>
  <c r="DD81" i="6"/>
  <c r="DS25" i="6"/>
  <c r="DR25" i="6"/>
  <c r="R24" i="7"/>
  <c r="DO49" i="6"/>
  <c r="CY12" i="6" l="1"/>
  <c r="CY22" i="6"/>
  <c r="C21" i="9" s="1"/>
  <c r="E21" i="9" s="1"/>
  <c r="L25" i="10" s="1"/>
  <c r="IU25" i="10" s="1"/>
  <c r="CY7" i="6"/>
  <c r="C6" i="9" s="1"/>
  <c r="E6" i="9" s="1"/>
  <c r="L10" i="10" s="1"/>
  <c r="IU10" i="10" s="1"/>
  <c r="CY6" i="6"/>
  <c r="C5" i="9" s="1"/>
  <c r="E5" i="9" s="1"/>
  <c r="L9" i="10" s="1"/>
  <c r="IU9" i="10" s="1"/>
  <c r="CY16" i="6"/>
  <c r="CY92" i="6"/>
  <c r="C91" i="9" s="1"/>
  <c r="E91" i="9" s="1"/>
  <c r="L95" i="10" s="1"/>
  <c r="IU95" i="10" s="1"/>
  <c r="CY31" i="6"/>
  <c r="C30" i="9" s="1"/>
  <c r="E30" i="9" s="1"/>
  <c r="L34" i="10" s="1"/>
  <c r="IU34" i="10" s="1"/>
  <c r="CY90" i="6"/>
  <c r="C89" i="9" s="1"/>
  <c r="E89" i="9" s="1"/>
  <c r="L93" i="10" s="1"/>
  <c r="IU93" i="10" s="1"/>
  <c r="CY89" i="6"/>
  <c r="C88" i="9" s="1"/>
  <c r="E88" i="9" s="1"/>
  <c r="L92" i="10" s="1"/>
  <c r="IU92" i="10" s="1"/>
  <c r="CY14" i="6"/>
  <c r="C13" i="9" s="1"/>
  <c r="E13" i="9" s="1"/>
  <c r="CY63" i="6"/>
  <c r="C62" i="9" s="1"/>
  <c r="E62" i="9" s="1"/>
  <c r="L66" i="10" s="1"/>
  <c r="IU66" i="10" s="1"/>
  <c r="CY23" i="6"/>
  <c r="C22" i="9" s="1"/>
  <c r="E22" i="9" s="1"/>
  <c r="L26" i="10" s="1"/>
  <c r="IU26" i="10" s="1"/>
  <c r="CZ76" i="6"/>
  <c r="D75" i="9" s="1"/>
  <c r="F75" i="9" s="1"/>
  <c r="M79" i="10" s="1"/>
  <c r="IV79" i="10" s="1"/>
  <c r="CZ383" i="6"/>
  <c r="D382" i="9" s="1"/>
  <c r="F382" i="9" s="1"/>
  <c r="CZ367" i="6"/>
  <c r="D366" i="9" s="1"/>
  <c r="F366" i="9" s="1"/>
  <c r="CZ283" i="6"/>
  <c r="D282" i="9" s="1"/>
  <c r="F282" i="9" s="1"/>
  <c r="CZ267" i="6"/>
  <c r="D266" i="9" s="1"/>
  <c r="F266" i="9" s="1"/>
  <c r="CZ224" i="6"/>
  <c r="D223" i="9" s="1"/>
  <c r="F223" i="9" s="1"/>
  <c r="CZ192" i="6"/>
  <c r="D191" i="9" s="1"/>
  <c r="F191" i="9" s="1"/>
  <c r="CZ160" i="6"/>
  <c r="D159" i="9" s="1"/>
  <c r="F159" i="9" s="1"/>
  <c r="CZ132" i="6"/>
  <c r="CZ100" i="6"/>
  <c r="D99" i="9" s="1"/>
  <c r="F99" i="9" s="1"/>
  <c r="CZ372" i="6"/>
  <c r="D371" i="9" s="1"/>
  <c r="F371" i="9" s="1"/>
  <c r="CZ364" i="6"/>
  <c r="D363" i="9" s="1"/>
  <c r="F363" i="9" s="1"/>
  <c r="CZ356" i="6"/>
  <c r="D355" i="9" s="1"/>
  <c r="F355" i="9" s="1"/>
  <c r="CZ348" i="6"/>
  <c r="D347" i="9" s="1"/>
  <c r="F347" i="9" s="1"/>
  <c r="CZ340" i="6"/>
  <c r="D339" i="9" s="1"/>
  <c r="F339" i="9" s="1"/>
  <c r="CZ332" i="6"/>
  <c r="D331" i="9" s="1"/>
  <c r="F331" i="9" s="1"/>
  <c r="CZ324" i="6"/>
  <c r="CZ316" i="6"/>
  <c r="D315" i="9" s="1"/>
  <c r="F315" i="9" s="1"/>
  <c r="CZ308" i="6"/>
  <c r="D307" i="9" s="1"/>
  <c r="F307" i="9" s="1"/>
  <c r="CZ300" i="6"/>
  <c r="D299" i="9" s="1"/>
  <c r="F299" i="9" s="1"/>
  <c r="CZ292" i="6"/>
  <c r="D291" i="9" s="1"/>
  <c r="F291" i="9" s="1"/>
  <c r="CZ284" i="6"/>
  <c r="D283" i="9" s="1"/>
  <c r="F283" i="9" s="1"/>
  <c r="CZ276" i="6"/>
  <c r="D275" i="9" s="1"/>
  <c r="F275" i="9" s="1"/>
  <c r="CZ268" i="6"/>
  <c r="D267" i="9" s="1"/>
  <c r="F267" i="9" s="1"/>
  <c r="CZ260" i="6"/>
  <c r="D259" i="9" s="1"/>
  <c r="F259" i="9" s="1"/>
  <c r="CZ252" i="6"/>
  <c r="D251" i="9" s="1"/>
  <c r="F251" i="9" s="1"/>
  <c r="CZ244" i="6"/>
  <c r="D243" i="9" s="1"/>
  <c r="F243" i="9" s="1"/>
  <c r="CZ230" i="6"/>
  <c r="D229" i="9" s="1"/>
  <c r="F229" i="9" s="1"/>
  <c r="CZ214" i="6"/>
  <c r="D213" i="9" s="1"/>
  <c r="F213" i="9" s="1"/>
  <c r="CZ198" i="6"/>
  <c r="D197" i="9" s="1"/>
  <c r="F197" i="9" s="1"/>
  <c r="CZ182" i="6"/>
  <c r="D181" i="9" s="1"/>
  <c r="F181" i="9" s="1"/>
  <c r="CZ166" i="6"/>
  <c r="D165" i="9" s="1"/>
  <c r="F165" i="9" s="1"/>
  <c r="CZ150" i="6"/>
  <c r="CZ134" i="6"/>
  <c r="D133" i="9" s="1"/>
  <c r="F133" i="9" s="1"/>
  <c r="CZ118" i="6"/>
  <c r="D117" i="9" s="1"/>
  <c r="F117" i="9" s="1"/>
  <c r="CZ102" i="6"/>
  <c r="D101" i="9" s="1"/>
  <c r="F101" i="9" s="1"/>
  <c r="CZ363" i="6"/>
  <c r="D362" i="9" s="1"/>
  <c r="F362" i="9" s="1"/>
  <c r="CZ347" i="6"/>
  <c r="D346" i="9" s="1"/>
  <c r="F346" i="9" s="1"/>
  <c r="CZ335" i="6"/>
  <c r="D334" i="9" s="1"/>
  <c r="F334" i="9" s="1"/>
  <c r="CZ319" i="6"/>
  <c r="D318" i="9" s="1"/>
  <c r="F318" i="9" s="1"/>
  <c r="CZ303" i="6"/>
  <c r="D302" i="9" s="1"/>
  <c r="F302" i="9" s="1"/>
  <c r="CZ204" i="6"/>
  <c r="D203" i="9" s="1"/>
  <c r="F203" i="9" s="1"/>
  <c r="CZ168" i="6"/>
  <c r="D167" i="9" s="1"/>
  <c r="F167" i="9" s="1"/>
  <c r="CZ136" i="6"/>
  <c r="D135" i="9" s="1"/>
  <c r="F135" i="9" s="1"/>
  <c r="CZ104" i="6"/>
  <c r="D103" i="9" s="1"/>
  <c r="F103" i="9" s="1"/>
  <c r="CZ378" i="6"/>
  <c r="D377" i="9" s="1"/>
  <c r="F377" i="9" s="1"/>
  <c r="CZ233" i="6"/>
  <c r="D232" i="9" s="1"/>
  <c r="F232" i="9" s="1"/>
  <c r="CZ225" i="6"/>
  <c r="D224" i="9" s="1"/>
  <c r="F224" i="9" s="1"/>
  <c r="CZ217" i="6"/>
  <c r="D216" i="9" s="1"/>
  <c r="F216" i="9" s="1"/>
  <c r="CZ209" i="6"/>
  <c r="D208" i="9" s="1"/>
  <c r="F208" i="9" s="1"/>
  <c r="CZ201" i="6"/>
  <c r="D200" i="9" s="1"/>
  <c r="F200" i="9" s="1"/>
  <c r="CZ193" i="6"/>
  <c r="D192" i="9" s="1"/>
  <c r="F192" i="9" s="1"/>
  <c r="CZ185" i="6"/>
  <c r="D184" i="9" s="1"/>
  <c r="F184" i="9" s="1"/>
  <c r="CZ177" i="6"/>
  <c r="D176" i="9" s="1"/>
  <c r="F176" i="9" s="1"/>
  <c r="CZ169" i="6"/>
  <c r="D168" i="9" s="1"/>
  <c r="F168" i="9" s="1"/>
  <c r="CZ153" i="6"/>
  <c r="D152" i="9" s="1"/>
  <c r="F152" i="9" s="1"/>
  <c r="CZ145" i="6"/>
  <c r="D144" i="9" s="1"/>
  <c r="F144" i="9" s="1"/>
  <c r="CZ121" i="6"/>
  <c r="D120" i="9" s="1"/>
  <c r="F120" i="9" s="1"/>
  <c r="CZ113" i="6"/>
  <c r="D112" i="9" s="1"/>
  <c r="F112" i="9" s="1"/>
  <c r="CZ105" i="6"/>
  <c r="D104" i="9" s="1"/>
  <c r="F104" i="9" s="1"/>
  <c r="DC34" i="6"/>
  <c r="CY34" i="6"/>
  <c r="C33" i="9" s="1"/>
  <c r="E33" i="9" s="1"/>
  <c r="L37" i="10" s="1"/>
  <c r="IU37" i="10" s="1"/>
  <c r="DC26" i="6"/>
  <c r="CY26" i="6"/>
  <c r="C25" i="9" s="1"/>
  <c r="E25" i="9" s="1"/>
  <c r="DC25" i="6"/>
  <c r="CY25" i="6"/>
  <c r="C24" i="9" s="1"/>
  <c r="E24" i="9" s="1"/>
  <c r="DC37" i="6"/>
  <c r="CY37" i="6"/>
  <c r="C36" i="9" s="1"/>
  <c r="E36" i="9" s="1"/>
  <c r="DC41" i="6"/>
  <c r="CY41" i="6"/>
  <c r="C40" i="9" s="1"/>
  <c r="E40" i="9" s="1"/>
  <c r="L44" i="10" s="1"/>
  <c r="IU44" i="10" s="1"/>
  <c r="DO41" i="6"/>
  <c r="CZ41" i="6"/>
  <c r="D40" i="9" s="1"/>
  <c r="F40" i="9" s="1"/>
  <c r="M44" i="10" s="1"/>
  <c r="IV44" i="10" s="1"/>
  <c r="DO8" i="6"/>
  <c r="CZ8" i="6"/>
  <c r="D7" i="9" s="1"/>
  <c r="F7" i="9" s="1"/>
  <c r="M11" i="10" s="1"/>
  <c r="IV11" i="10" s="1"/>
  <c r="DO9" i="6"/>
  <c r="CZ9" i="6"/>
  <c r="D8" i="9" s="1"/>
  <c r="F8" i="9" s="1"/>
  <c r="M12" i="10" s="1"/>
  <c r="IV12" i="10" s="1"/>
  <c r="DO39" i="6"/>
  <c r="CZ39" i="6"/>
  <c r="D38" i="9" s="1"/>
  <c r="F38" i="9" s="1"/>
  <c r="M42" i="10" s="1"/>
  <c r="IV42" i="10" s="1"/>
  <c r="DO29" i="6"/>
  <c r="CZ29" i="6"/>
  <c r="D28" i="9" s="1"/>
  <c r="F28" i="9" s="1"/>
  <c r="M32" i="10" s="1"/>
  <c r="IV32" i="10" s="1"/>
  <c r="CZ43" i="6"/>
  <c r="D42" i="9" s="1"/>
  <c r="F42" i="9" s="1"/>
  <c r="M46" i="10" s="1"/>
  <c r="IV46" i="10" s="1"/>
  <c r="DO95" i="6"/>
  <c r="CZ95" i="6"/>
  <c r="D94" i="9" s="1"/>
  <c r="F94" i="9" s="1"/>
  <c r="DO87" i="6"/>
  <c r="CZ87" i="6"/>
  <c r="D86" i="9" s="1"/>
  <c r="F86" i="9" s="1"/>
  <c r="M90" i="10" s="1"/>
  <c r="IV90" i="10" s="1"/>
  <c r="DO38" i="6"/>
  <c r="CZ38" i="6"/>
  <c r="D37" i="9" s="1"/>
  <c r="F37" i="9" s="1"/>
  <c r="M41" i="10" s="1"/>
  <c r="IV41" i="10" s="1"/>
  <c r="DO10" i="6"/>
  <c r="CZ10" i="6"/>
  <c r="D9" i="9" s="1"/>
  <c r="F9" i="9" s="1"/>
  <c r="M13" i="10" s="1"/>
  <c r="IV13" i="10" s="1"/>
  <c r="CZ349" i="6"/>
  <c r="D348" i="9" s="1"/>
  <c r="F348" i="9" s="1"/>
  <c r="CZ313" i="6"/>
  <c r="D312" i="9" s="1"/>
  <c r="F312" i="9" s="1"/>
  <c r="CZ249" i="6"/>
  <c r="D248" i="9" s="1"/>
  <c r="F248" i="9" s="1"/>
  <c r="CZ285" i="6"/>
  <c r="D284" i="9" s="1"/>
  <c r="F284" i="9" s="1"/>
  <c r="CZ253" i="6"/>
  <c r="D252" i="9" s="1"/>
  <c r="F252" i="9" s="1"/>
  <c r="CZ161" i="6"/>
  <c r="D160" i="9" s="1"/>
  <c r="F160" i="9" s="1"/>
  <c r="CZ129" i="6"/>
  <c r="D128" i="9" s="1"/>
  <c r="F128" i="9" s="1"/>
  <c r="CY377" i="6"/>
  <c r="C376" i="9" s="1"/>
  <c r="E376" i="9" s="1"/>
  <c r="CY376" i="6"/>
  <c r="C375" i="9" s="1"/>
  <c r="E375" i="9" s="1"/>
  <c r="CY368" i="6"/>
  <c r="C367" i="9" s="1"/>
  <c r="E367" i="9" s="1"/>
  <c r="CY360" i="6"/>
  <c r="C359" i="9" s="1"/>
  <c r="E359" i="9" s="1"/>
  <c r="CY352" i="6"/>
  <c r="C351" i="9" s="1"/>
  <c r="E351" i="9" s="1"/>
  <c r="CY344" i="6"/>
  <c r="C343" i="9" s="1"/>
  <c r="E343" i="9" s="1"/>
  <c r="CY336" i="6"/>
  <c r="C335" i="9" s="1"/>
  <c r="E335" i="9" s="1"/>
  <c r="CY328" i="6"/>
  <c r="C327" i="9" s="1"/>
  <c r="E327" i="9" s="1"/>
  <c r="CY320" i="6"/>
  <c r="C319" i="9" s="1"/>
  <c r="E319" i="9" s="1"/>
  <c r="CY312" i="6"/>
  <c r="C311" i="9" s="1"/>
  <c r="E311" i="9" s="1"/>
  <c r="CY304" i="6"/>
  <c r="C303" i="9" s="1"/>
  <c r="E303" i="9" s="1"/>
  <c r="CY296" i="6"/>
  <c r="C295" i="9" s="1"/>
  <c r="E295" i="9" s="1"/>
  <c r="CY288" i="6"/>
  <c r="C287" i="9" s="1"/>
  <c r="E287" i="9" s="1"/>
  <c r="CY280" i="6"/>
  <c r="C279" i="9" s="1"/>
  <c r="E279" i="9" s="1"/>
  <c r="CY272" i="6"/>
  <c r="C271" i="9" s="1"/>
  <c r="E271" i="9" s="1"/>
  <c r="CY264" i="6"/>
  <c r="C263" i="9" s="1"/>
  <c r="E263" i="9" s="1"/>
  <c r="CY256" i="6"/>
  <c r="C255" i="9" s="1"/>
  <c r="E255" i="9" s="1"/>
  <c r="CY248" i="6"/>
  <c r="C247" i="9" s="1"/>
  <c r="E247" i="9" s="1"/>
  <c r="CY236" i="6"/>
  <c r="C235" i="9" s="1"/>
  <c r="E235" i="9" s="1"/>
  <c r="CY228" i="6"/>
  <c r="C227" i="9" s="1"/>
  <c r="E227" i="9" s="1"/>
  <c r="CY220" i="6"/>
  <c r="CY216" i="6"/>
  <c r="C215" i="9" s="1"/>
  <c r="E215" i="9" s="1"/>
  <c r="CY208" i="6"/>
  <c r="C207" i="9" s="1"/>
  <c r="E207" i="9" s="1"/>
  <c r="CY200" i="6"/>
  <c r="C199" i="9" s="1"/>
  <c r="E199" i="9" s="1"/>
  <c r="CY188" i="6"/>
  <c r="C187" i="9" s="1"/>
  <c r="E187" i="9" s="1"/>
  <c r="CY184" i="6"/>
  <c r="C183" i="9" s="1"/>
  <c r="E183" i="9" s="1"/>
  <c r="CY172" i="6"/>
  <c r="C171" i="9" s="1"/>
  <c r="E171" i="9" s="1"/>
  <c r="CY164" i="6"/>
  <c r="C163" i="9" s="1"/>
  <c r="E163" i="9" s="1"/>
  <c r="CY160" i="6"/>
  <c r="C159" i="9" s="1"/>
  <c r="E159" i="9" s="1"/>
  <c r="CY152" i="6"/>
  <c r="C151" i="9" s="1"/>
  <c r="E151" i="9" s="1"/>
  <c r="CY144" i="6"/>
  <c r="C143" i="9" s="1"/>
  <c r="E143" i="9" s="1"/>
  <c r="CY136" i="6"/>
  <c r="C135" i="9" s="1"/>
  <c r="E135" i="9" s="1"/>
  <c r="CY128" i="6"/>
  <c r="C127" i="9" s="1"/>
  <c r="E127" i="9" s="1"/>
  <c r="CY116" i="6"/>
  <c r="C115" i="9" s="1"/>
  <c r="E115" i="9" s="1"/>
  <c r="CY112" i="6"/>
  <c r="C111" i="9" s="1"/>
  <c r="E111" i="9" s="1"/>
  <c r="CY100" i="6"/>
  <c r="C99" i="9" s="1"/>
  <c r="E99" i="9" s="1"/>
  <c r="CY79" i="6"/>
  <c r="C78" i="9" s="1"/>
  <c r="E78" i="9" s="1"/>
  <c r="L82" i="10" s="1"/>
  <c r="IU82" i="10" s="1"/>
  <c r="DC28" i="6"/>
  <c r="CY28" i="6"/>
  <c r="C27" i="9" s="1"/>
  <c r="E27" i="9" s="1"/>
  <c r="DC85" i="6"/>
  <c r="CY85" i="6"/>
  <c r="DC42" i="6"/>
  <c r="CY42" i="6"/>
  <c r="C41" i="9" s="1"/>
  <c r="E41" i="9" s="1"/>
  <c r="DC21" i="6"/>
  <c r="CY21" i="6"/>
  <c r="C20" i="9" s="1"/>
  <c r="E20" i="9" s="1"/>
  <c r="L24" i="10" s="1"/>
  <c r="IU24" i="10" s="1"/>
  <c r="DC83" i="6"/>
  <c r="CY83" i="6"/>
  <c r="C82" i="9" s="1"/>
  <c r="E82" i="9" s="1"/>
  <c r="L86" i="10" s="1"/>
  <c r="IU86" i="10" s="1"/>
  <c r="DC13" i="6"/>
  <c r="CY13" i="6"/>
  <c r="C12" i="9" s="1"/>
  <c r="E12" i="9" s="1"/>
  <c r="L16" i="10" s="1"/>
  <c r="IU16" i="10" s="1"/>
  <c r="DC45" i="6"/>
  <c r="CY45" i="6"/>
  <c r="C44" i="9" s="1"/>
  <c r="E44" i="9" s="1"/>
  <c r="L48" i="10" s="1"/>
  <c r="IU48" i="10" s="1"/>
  <c r="DC86" i="6"/>
  <c r="CY86" i="6"/>
  <c r="C85" i="9" s="1"/>
  <c r="E85" i="9" s="1"/>
  <c r="L89" i="10" s="1"/>
  <c r="IU89" i="10" s="1"/>
  <c r="DO65" i="6"/>
  <c r="CZ65" i="6"/>
  <c r="D64" i="9" s="1"/>
  <c r="F64" i="9" s="1"/>
  <c r="M68" i="10" s="1"/>
  <c r="IV68" i="10" s="1"/>
  <c r="DO28" i="6"/>
  <c r="CZ28" i="6"/>
  <c r="DO18" i="6"/>
  <c r="CZ18" i="6"/>
  <c r="D17" i="9" s="1"/>
  <c r="F17" i="9" s="1"/>
  <c r="M21" i="10" s="1"/>
  <c r="IV21" i="10" s="1"/>
  <c r="DO68" i="6"/>
  <c r="CZ68" i="6"/>
  <c r="D67" i="9" s="1"/>
  <c r="F67" i="9" s="1"/>
  <c r="M71" i="10" s="1"/>
  <c r="IV71" i="10" s="1"/>
  <c r="DO74" i="6"/>
  <c r="CZ74" i="6"/>
  <c r="D73" i="9" s="1"/>
  <c r="F73" i="9" s="1"/>
  <c r="M77" i="10" s="1"/>
  <c r="IV77" i="10" s="1"/>
  <c r="DO32" i="6"/>
  <c r="CZ32" i="6"/>
  <c r="D31" i="9" s="1"/>
  <c r="F31" i="9" s="1"/>
  <c r="M35" i="10" s="1"/>
  <c r="IV35" i="10" s="1"/>
  <c r="DO23" i="6"/>
  <c r="CZ23" i="6"/>
  <c r="D22" i="9" s="1"/>
  <c r="F22" i="9" s="1"/>
  <c r="M26" i="10" s="1"/>
  <c r="IV26" i="10" s="1"/>
  <c r="DO12" i="6"/>
  <c r="CZ12" i="6"/>
  <c r="D11" i="9" s="1"/>
  <c r="F11" i="9" s="1"/>
  <c r="M15" i="10" s="1"/>
  <c r="IV15" i="10" s="1"/>
  <c r="DO5" i="6"/>
  <c r="CZ5" i="6"/>
  <c r="D4" i="9" s="1"/>
  <c r="F4" i="9" s="1"/>
  <c r="M8" i="10" s="1"/>
  <c r="IV8" i="10" s="1"/>
  <c r="DO94" i="6"/>
  <c r="CZ94" i="6"/>
  <c r="D93" i="9" s="1"/>
  <c r="F93" i="9" s="1"/>
  <c r="CY384" i="6"/>
  <c r="CY387" i="6"/>
  <c r="CY371" i="6"/>
  <c r="C370" i="9" s="1"/>
  <c r="E370" i="9" s="1"/>
  <c r="CY363" i="6"/>
  <c r="C362" i="9" s="1"/>
  <c r="E362" i="9" s="1"/>
  <c r="CY355" i="6"/>
  <c r="C354" i="9" s="1"/>
  <c r="E354" i="9" s="1"/>
  <c r="CY347" i="6"/>
  <c r="C346" i="9" s="1"/>
  <c r="E346" i="9" s="1"/>
  <c r="CY339" i="6"/>
  <c r="C338" i="9" s="1"/>
  <c r="E338" i="9" s="1"/>
  <c r="CY331" i="6"/>
  <c r="C330" i="9" s="1"/>
  <c r="E330" i="9" s="1"/>
  <c r="CY323" i="6"/>
  <c r="C322" i="9" s="1"/>
  <c r="E322" i="9" s="1"/>
  <c r="CY315" i="6"/>
  <c r="C314" i="9" s="1"/>
  <c r="E314" i="9" s="1"/>
  <c r="CY307" i="6"/>
  <c r="C306" i="9" s="1"/>
  <c r="E306" i="9" s="1"/>
  <c r="CY299" i="6"/>
  <c r="C298" i="9" s="1"/>
  <c r="E298" i="9" s="1"/>
  <c r="CY291" i="6"/>
  <c r="C290" i="9" s="1"/>
  <c r="E290" i="9" s="1"/>
  <c r="CY283" i="6"/>
  <c r="C282" i="9" s="1"/>
  <c r="E282" i="9" s="1"/>
  <c r="CY275" i="6"/>
  <c r="C274" i="9" s="1"/>
  <c r="E274" i="9" s="1"/>
  <c r="CY267" i="6"/>
  <c r="CY259" i="6"/>
  <c r="C258" i="9" s="1"/>
  <c r="E258" i="9" s="1"/>
  <c r="CY251" i="6"/>
  <c r="C250" i="9" s="1"/>
  <c r="E250" i="9" s="1"/>
  <c r="CY243" i="6"/>
  <c r="C242" i="9" s="1"/>
  <c r="E242" i="9" s="1"/>
  <c r="CY235" i="6"/>
  <c r="C234" i="9" s="1"/>
  <c r="E234" i="9" s="1"/>
  <c r="CY227" i="6"/>
  <c r="C226" i="9" s="1"/>
  <c r="E226" i="9" s="1"/>
  <c r="CY219" i="6"/>
  <c r="C218" i="9" s="1"/>
  <c r="E218" i="9" s="1"/>
  <c r="CY211" i="6"/>
  <c r="C210" i="9" s="1"/>
  <c r="E210" i="9" s="1"/>
  <c r="CY203" i="6"/>
  <c r="C202" i="9" s="1"/>
  <c r="E202" i="9" s="1"/>
  <c r="CY195" i="6"/>
  <c r="C194" i="9" s="1"/>
  <c r="E194" i="9" s="1"/>
  <c r="CY187" i="6"/>
  <c r="C186" i="9" s="1"/>
  <c r="E186" i="9" s="1"/>
  <c r="CY179" i="6"/>
  <c r="C178" i="9" s="1"/>
  <c r="E178" i="9" s="1"/>
  <c r="CY171" i="6"/>
  <c r="C170" i="9" s="1"/>
  <c r="E170" i="9" s="1"/>
  <c r="CY163" i="6"/>
  <c r="C162" i="9" s="1"/>
  <c r="E162" i="9" s="1"/>
  <c r="CY155" i="6"/>
  <c r="C154" i="9" s="1"/>
  <c r="E154" i="9" s="1"/>
  <c r="CY147" i="6"/>
  <c r="C146" i="9" s="1"/>
  <c r="E146" i="9" s="1"/>
  <c r="CY139" i="6"/>
  <c r="C138" i="9" s="1"/>
  <c r="E138" i="9" s="1"/>
  <c r="CY131" i="6"/>
  <c r="C130" i="9" s="1"/>
  <c r="E130" i="9" s="1"/>
  <c r="CY123" i="6"/>
  <c r="C122" i="9" s="1"/>
  <c r="E122" i="9" s="1"/>
  <c r="CY115" i="6"/>
  <c r="C114" i="9" s="1"/>
  <c r="E114" i="9" s="1"/>
  <c r="CY103" i="6"/>
  <c r="DC54" i="6"/>
  <c r="CY54" i="6"/>
  <c r="C53" i="9" s="1"/>
  <c r="E53" i="9" s="1"/>
  <c r="L57" i="10" s="1"/>
  <c r="IU57" i="10" s="1"/>
  <c r="DC49" i="6"/>
  <c r="CY49" i="6"/>
  <c r="C48" i="9" s="1"/>
  <c r="E48" i="9" s="1"/>
  <c r="L52" i="10" s="1"/>
  <c r="IU52" i="10" s="1"/>
  <c r="DC30" i="6"/>
  <c r="CY30" i="6"/>
  <c r="C29" i="9" s="1"/>
  <c r="E29" i="9" s="1"/>
  <c r="L33" i="10" s="1"/>
  <c r="IU33" i="10" s="1"/>
  <c r="DC62" i="6"/>
  <c r="CY62" i="6"/>
  <c r="C61" i="9" s="1"/>
  <c r="E61" i="9" s="1"/>
  <c r="L65" i="10" s="1"/>
  <c r="IU65" i="10" s="1"/>
  <c r="DC96" i="6"/>
  <c r="CY96" i="6"/>
  <c r="C95" i="9" s="1"/>
  <c r="E95" i="9" s="1"/>
  <c r="DC60" i="6"/>
  <c r="CY60" i="6"/>
  <c r="C59" i="9" s="1"/>
  <c r="E59" i="9" s="1"/>
  <c r="L63" i="10" s="1"/>
  <c r="IU63" i="10" s="1"/>
  <c r="DC80" i="6"/>
  <c r="CY80" i="6"/>
  <c r="C79" i="9" s="1"/>
  <c r="E79" i="9" s="1"/>
  <c r="DC70" i="6"/>
  <c r="CY70" i="6"/>
  <c r="C69" i="9" s="1"/>
  <c r="E69" i="9" s="1"/>
  <c r="L73" i="10" s="1"/>
  <c r="IU73" i="10" s="1"/>
  <c r="DC36" i="6"/>
  <c r="CY36" i="6"/>
  <c r="C35" i="9" s="1"/>
  <c r="E35" i="9" s="1"/>
  <c r="L39" i="10" s="1"/>
  <c r="IU39" i="10" s="1"/>
  <c r="DC17" i="6"/>
  <c r="CY17" i="6"/>
  <c r="C16" i="9" s="1"/>
  <c r="E16" i="9" s="1"/>
  <c r="L20" i="10" s="1"/>
  <c r="IU20" i="10" s="1"/>
  <c r="DO72" i="6"/>
  <c r="CZ72" i="6"/>
  <c r="D71" i="9" s="1"/>
  <c r="F71" i="9" s="1"/>
  <c r="M75" i="10" s="1"/>
  <c r="IV75" i="10" s="1"/>
  <c r="DO79" i="6"/>
  <c r="CZ79" i="6"/>
  <c r="DO88" i="6"/>
  <c r="CZ88" i="6"/>
  <c r="D87" i="9" s="1"/>
  <c r="F87" i="9" s="1"/>
  <c r="M91" i="10" s="1"/>
  <c r="IV91" i="10" s="1"/>
  <c r="DO6" i="6"/>
  <c r="CZ6" i="6"/>
  <c r="D5" i="9" s="1"/>
  <c r="F5" i="9" s="1"/>
  <c r="M9" i="10" s="1"/>
  <c r="IV9" i="10" s="1"/>
  <c r="DO80" i="6"/>
  <c r="CZ80" i="6"/>
  <c r="D79" i="9" s="1"/>
  <c r="F79" i="9" s="1"/>
  <c r="M83" i="10" s="1"/>
  <c r="IV83" i="10" s="1"/>
  <c r="DO71" i="6"/>
  <c r="CZ71" i="6"/>
  <c r="D70" i="9" s="1"/>
  <c r="F70" i="9" s="1"/>
  <c r="M74" i="10" s="1"/>
  <c r="IV74" i="10" s="1"/>
  <c r="CZ357" i="6"/>
  <c r="D356" i="9" s="1"/>
  <c r="F356" i="9" s="1"/>
  <c r="CZ321" i="6"/>
  <c r="D320" i="9" s="1"/>
  <c r="F320" i="9" s="1"/>
  <c r="CZ291" i="6"/>
  <c r="D290" i="9" s="1"/>
  <c r="F290" i="9" s="1"/>
  <c r="CZ259" i="6"/>
  <c r="CZ208" i="6"/>
  <c r="D207" i="9" s="1"/>
  <c r="F207" i="9" s="1"/>
  <c r="CZ148" i="6"/>
  <c r="D147" i="9" s="1"/>
  <c r="F147" i="9" s="1"/>
  <c r="CZ380" i="6"/>
  <c r="D379" i="9" s="1"/>
  <c r="F379" i="9" s="1"/>
  <c r="CZ368" i="6"/>
  <c r="D367" i="9" s="1"/>
  <c r="F367" i="9" s="1"/>
  <c r="CZ352" i="6"/>
  <c r="D351" i="9" s="1"/>
  <c r="F351" i="9" s="1"/>
  <c r="CZ336" i="6"/>
  <c r="D335" i="9" s="1"/>
  <c r="F335" i="9" s="1"/>
  <c r="CZ320" i="6"/>
  <c r="D319" i="9" s="1"/>
  <c r="F319" i="9" s="1"/>
  <c r="CZ304" i="6"/>
  <c r="D303" i="9" s="1"/>
  <c r="F303" i="9" s="1"/>
  <c r="CZ288" i="6"/>
  <c r="D287" i="9" s="1"/>
  <c r="F287" i="9" s="1"/>
  <c r="CZ272" i="6"/>
  <c r="D271" i="9" s="1"/>
  <c r="F271" i="9" s="1"/>
  <c r="CZ256" i="6"/>
  <c r="D255" i="9" s="1"/>
  <c r="F255" i="9" s="1"/>
  <c r="CZ240" i="6"/>
  <c r="CZ206" i="6"/>
  <c r="D205" i="9" s="1"/>
  <c r="F205" i="9" s="1"/>
  <c r="CZ174" i="6"/>
  <c r="D173" i="9" s="1"/>
  <c r="F173" i="9" s="1"/>
  <c r="CZ142" i="6"/>
  <c r="D141" i="9" s="1"/>
  <c r="F141" i="9" s="1"/>
  <c r="CZ110" i="6"/>
  <c r="D109" i="9" s="1"/>
  <c r="F109" i="9" s="1"/>
  <c r="CZ355" i="6"/>
  <c r="D354" i="9" s="1"/>
  <c r="F354" i="9" s="1"/>
  <c r="CZ327" i="6"/>
  <c r="D326" i="9" s="1"/>
  <c r="F326" i="9" s="1"/>
  <c r="CZ293" i="6"/>
  <c r="D292" i="9" s="1"/>
  <c r="F292" i="9" s="1"/>
  <c r="CZ261" i="6"/>
  <c r="D260" i="9" s="1"/>
  <c r="F260" i="9" s="1"/>
  <c r="CZ220" i="6"/>
  <c r="D219" i="9" s="1"/>
  <c r="F219" i="9" s="1"/>
  <c r="CZ156" i="6"/>
  <c r="D155" i="9" s="1"/>
  <c r="F155" i="9" s="1"/>
  <c r="CZ120" i="6"/>
  <c r="D119" i="9" s="1"/>
  <c r="F119" i="9" s="1"/>
  <c r="CZ229" i="6"/>
  <c r="D228" i="9" s="1"/>
  <c r="F228" i="9" s="1"/>
  <c r="CZ213" i="6"/>
  <c r="D212" i="9" s="1"/>
  <c r="F212" i="9" s="1"/>
  <c r="CZ197" i="6"/>
  <c r="D196" i="9" s="1"/>
  <c r="F196" i="9" s="1"/>
  <c r="CZ181" i="6"/>
  <c r="D180" i="9" s="1"/>
  <c r="F180" i="9" s="1"/>
  <c r="CZ173" i="6"/>
  <c r="D172" i="9" s="1"/>
  <c r="F172" i="9" s="1"/>
  <c r="CZ149" i="6"/>
  <c r="D148" i="9" s="1"/>
  <c r="F148" i="9" s="1"/>
  <c r="CZ141" i="6"/>
  <c r="D140" i="9" s="1"/>
  <c r="F140" i="9" s="1"/>
  <c r="CZ125" i="6"/>
  <c r="D124" i="9" s="1"/>
  <c r="F124" i="9" s="1"/>
  <c r="CZ109" i="6"/>
  <c r="CY380" i="6"/>
  <c r="C379" i="9" s="1"/>
  <c r="E379" i="9" s="1"/>
  <c r="CY383" i="6"/>
  <c r="C382" i="9" s="1"/>
  <c r="E382" i="9" s="1"/>
  <c r="CY370" i="6"/>
  <c r="C369" i="9" s="1"/>
  <c r="E369" i="9" s="1"/>
  <c r="CY366" i="6"/>
  <c r="C365" i="9" s="1"/>
  <c r="E365" i="9" s="1"/>
  <c r="CY354" i="6"/>
  <c r="C353" i="9" s="1"/>
  <c r="E353" i="9" s="1"/>
  <c r="CY346" i="6"/>
  <c r="C345" i="9" s="1"/>
  <c r="E345" i="9" s="1"/>
  <c r="CY338" i="6"/>
  <c r="C337" i="9" s="1"/>
  <c r="E337" i="9" s="1"/>
  <c r="CY330" i="6"/>
  <c r="C329" i="9" s="1"/>
  <c r="E329" i="9" s="1"/>
  <c r="CY322" i="6"/>
  <c r="C321" i="9" s="1"/>
  <c r="E321" i="9" s="1"/>
  <c r="CY318" i="6"/>
  <c r="C317" i="9" s="1"/>
  <c r="E317" i="9" s="1"/>
  <c r="CY310" i="6"/>
  <c r="C309" i="9" s="1"/>
  <c r="E309" i="9" s="1"/>
  <c r="CY302" i="6"/>
  <c r="C301" i="9" s="1"/>
  <c r="E301" i="9" s="1"/>
  <c r="CY294" i="6"/>
  <c r="C293" i="9" s="1"/>
  <c r="E293" i="9" s="1"/>
  <c r="CY286" i="6"/>
  <c r="C285" i="9" s="1"/>
  <c r="E285" i="9" s="1"/>
  <c r="CY278" i="6"/>
  <c r="C277" i="9" s="1"/>
  <c r="E277" i="9" s="1"/>
  <c r="CY270" i="6"/>
  <c r="C269" i="9" s="1"/>
  <c r="E269" i="9" s="1"/>
  <c r="CY258" i="6"/>
  <c r="C257" i="9" s="1"/>
  <c r="E257" i="9" s="1"/>
  <c r="CY250" i="6"/>
  <c r="C249" i="9" s="1"/>
  <c r="E249" i="9" s="1"/>
  <c r="CY242" i="6"/>
  <c r="C241" i="9" s="1"/>
  <c r="E241" i="9" s="1"/>
  <c r="CY234" i="6"/>
  <c r="CY226" i="6"/>
  <c r="C225" i="9" s="1"/>
  <c r="E225" i="9" s="1"/>
  <c r="CY214" i="6"/>
  <c r="C213" i="9" s="1"/>
  <c r="E213" i="9" s="1"/>
  <c r="CY206" i="6"/>
  <c r="C205" i="9" s="1"/>
  <c r="E205" i="9" s="1"/>
  <c r="CY202" i="6"/>
  <c r="C201" i="9" s="1"/>
  <c r="E201" i="9" s="1"/>
  <c r="CY190" i="6"/>
  <c r="C189" i="9" s="1"/>
  <c r="E189" i="9" s="1"/>
  <c r="CY186" i="6"/>
  <c r="C185" i="9" s="1"/>
  <c r="E185" i="9" s="1"/>
  <c r="CY174" i="6"/>
  <c r="C173" i="9" s="1"/>
  <c r="E173" i="9" s="1"/>
  <c r="CY166" i="6"/>
  <c r="C165" i="9" s="1"/>
  <c r="E165" i="9" s="1"/>
  <c r="CY158" i="6"/>
  <c r="C157" i="9" s="1"/>
  <c r="E157" i="9" s="1"/>
  <c r="CY154" i="6"/>
  <c r="C153" i="9" s="1"/>
  <c r="E153" i="9" s="1"/>
  <c r="CY142" i="6"/>
  <c r="C141" i="9" s="1"/>
  <c r="E141" i="9" s="1"/>
  <c r="CY134" i="6"/>
  <c r="CY126" i="6"/>
  <c r="C125" i="9" s="1"/>
  <c r="E125" i="9" s="1"/>
  <c r="CY118" i="6"/>
  <c r="C117" i="9" s="1"/>
  <c r="E117" i="9" s="1"/>
  <c r="CY114" i="6"/>
  <c r="C113" i="9" s="1"/>
  <c r="E113" i="9" s="1"/>
  <c r="CY102" i="6"/>
  <c r="C101" i="9" s="1"/>
  <c r="E101" i="9" s="1"/>
  <c r="DC84" i="6"/>
  <c r="CY84" i="6"/>
  <c r="C83" i="9" s="1"/>
  <c r="E83" i="9" s="1"/>
  <c r="L87" i="10" s="1"/>
  <c r="IU87" i="10" s="1"/>
  <c r="CY19" i="6"/>
  <c r="C18" i="9" s="1"/>
  <c r="E18" i="9" s="1"/>
  <c r="L22" i="10" s="1"/>
  <c r="IU22" i="10" s="1"/>
  <c r="DC73" i="6"/>
  <c r="CY73" i="6"/>
  <c r="C72" i="9" s="1"/>
  <c r="E72" i="9" s="1"/>
  <c r="L76" i="10" s="1"/>
  <c r="IU76" i="10" s="1"/>
  <c r="DC9" i="6"/>
  <c r="H8" i="9" s="1"/>
  <c r="CY9" i="6"/>
  <c r="C8" i="9" s="1"/>
  <c r="E8" i="9" s="1"/>
  <c r="L12" i="10" s="1"/>
  <c r="IU12" i="10" s="1"/>
  <c r="DC64" i="6"/>
  <c r="CY64" i="6"/>
  <c r="C63" i="9" s="1"/>
  <c r="E63" i="9" s="1"/>
  <c r="L67" i="10" s="1"/>
  <c r="IU67" i="10" s="1"/>
  <c r="DC75" i="6"/>
  <c r="CY75" i="6"/>
  <c r="C74" i="9" s="1"/>
  <c r="E74" i="9" s="1"/>
  <c r="DC99" i="6"/>
  <c r="CY99" i="6"/>
  <c r="C98" i="9" s="1"/>
  <c r="E98" i="9" s="1"/>
  <c r="DC59" i="6"/>
  <c r="CY59" i="6"/>
  <c r="C58" i="9" s="1"/>
  <c r="E58" i="9" s="1"/>
  <c r="L62" i="10" s="1"/>
  <c r="IU62" i="10" s="1"/>
  <c r="DO40" i="6"/>
  <c r="CZ40" i="6"/>
  <c r="D39" i="9" s="1"/>
  <c r="F39" i="9" s="1"/>
  <c r="M43" i="10" s="1"/>
  <c r="IV43" i="10" s="1"/>
  <c r="DO51" i="6"/>
  <c r="CZ51" i="6"/>
  <c r="D50" i="9" s="1"/>
  <c r="F50" i="9" s="1"/>
  <c r="M54" i="10" s="1"/>
  <c r="IV54" i="10" s="1"/>
  <c r="DO63" i="6"/>
  <c r="CZ63" i="6"/>
  <c r="D62" i="9" s="1"/>
  <c r="F62" i="9" s="1"/>
  <c r="M66" i="10" s="1"/>
  <c r="IV66" i="10" s="1"/>
  <c r="DO89" i="6"/>
  <c r="CZ89" i="6"/>
  <c r="D88" i="9" s="1"/>
  <c r="F88" i="9" s="1"/>
  <c r="M92" i="10" s="1"/>
  <c r="IV92" i="10" s="1"/>
  <c r="DO97" i="6"/>
  <c r="CZ97" i="6"/>
  <c r="D96" i="9" s="1"/>
  <c r="F96" i="9" s="1"/>
  <c r="DO67" i="6"/>
  <c r="CZ67" i="6"/>
  <c r="D66" i="9" s="1"/>
  <c r="F66" i="9" s="1"/>
  <c r="M70" i="10" s="1"/>
  <c r="IV70" i="10" s="1"/>
  <c r="DO98" i="6"/>
  <c r="CZ98" i="6"/>
  <c r="D97" i="9" s="1"/>
  <c r="F97" i="9" s="1"/>
  <c r="DC76" i="6"/>
  <c r="CY76" i="6"/>
  <c r="C75" i="9" s="1"/>
  <c r="E75" i="9" s="1"/>
  <c r="L79" i="10" s="1"/>
  <c r="IU79" i="10" s="1"/>
  <c r="DC71" i="6"/>
  <c r="CY71" i="6"/>
  <c r="C70" i="9" s="1"/>
  <c r="E70" i="9" s="1"/>
  <c r="L74" i="10" s="1"/>
  <c r="IU74" i="10" s="1"/>
  <c r="DO46" i="6"/>
  <c r="CZ46" i="6"/>
  <c r="D45" i="9" s="1"/>
  <c r="F45" i="9" s="1"/>
  <c r="M49" i="10" s="1"/>
  <c r="IV49" i="10" s="1"/>
  <c r="DO81" i="6"/>
  <c r="CZ81" i="6"/>
  <c r="D80" i="9" s="1"/>
  <c r="F80" i="9" s="1"/>
  <c r="M84" i="10" s="1"/>
  <c r="IV84" i="10" s="1"/>
  <c r="CZ49" i="6"/>
  <c r="D48" i="9" s="1"/>
  <c r="F48" i="9" s="1"/>
  <c r="M52" i="10" s="1"/>
  <c r="IV52" i="10" s="1"/>
  <c r="DO54" i="6"/>
  <c r="CZ54" i="6"/>
  <c r="D53" i="9" s="1"/>
  <c r="F53" i="9" s="1"/>
  <c r="M57" i="10" s="1"/>
  <c r="IV57" i="10" s="1"/>
  <c r="DO57" i="6"/>
  <c r="CZ57" i="6"/>
  <c r="D56" i="9" s="1"/>
  <c r="F56" i="9" s="1"/>
  <c r="M60" i="10" s="1"/>
  <c r="IV60" i="10" s="1"/>
  <c r="CZ329" i="6"/>
  <c r="D328" i="9" s="1"/>
  <c r="F328" i="9" s="1"/>
  <c r="CZ297" i="6"/>
  <c r="D296" i="9" s="1"/>
  <c r="F296" i="9" s="1"/>
  <c r="CZ385" i="6"/>
  <c r="CZ269" i="6"/>
  <c r="D268" i="9" s="1"/>
  <c r="F268" i="9" s="1"/>
  <c r="CZ241" i="6"/>
  <c r="D240" i="9" s="1"/>
  <c r="F240" i="9" s="1"/>
  <c r="CZ137" i="6"/>
  <c r="D136" i="9" s="1"/>
  <c r="F136" i="9" s="1"/>
  <c r="CY386" i="6"/>
  <c r="CY372" i="6"/>
  <c r="C371" i="9" s="1"/>
  <c r="E371" i="9" s="1"/>
  <c r="CY364" i="6"/>
  <c r="C363" i="9" s="1"/>
  <c r="E363" i="9" s="1"/>
  <c r="CY356" i="6"/>
  <c r="C355" i="9" s="1"/>
  <c r="E355" i="9" s="1"/>
  <c r="CY348" i="6"/>
  <c r="C347" i="9" s="1"/>
  <c r="E347" i="9" s="1"/>
  <c r="CY340" i="6"/>
  <c r="C339" i="9" s="1"/>
  <c r="E339" i="9" s="1"/>
  <c r="CY332" i="6"/>
  <c r="C331" i="9" s="1"/>
  <c r="E331" i="9" s="1"/>
  <c r="CY324" i="6"/>
  <c r="C323" i="9" s="1"/>
  <c r="E323" i="9" s="1"/>
  <c r="CY316" i="6"/>
  <c r="C315" i="9" s="1"/>
  <c r="E315" i="9" s="1"/>
  <c r="CY308" i="6"/>
  <c r="C307" i="9" s="1"/>
  <c r="E307" i="9" s="1"/>
  <c r="CY300" i="6"/>
  <c r="C299" i="9" s="1"/>
  <c r="E299" i="9" s="1"/>
  <c r="CY292" i="6"/>
  <c r="C291" i="9" s="1"/>
  <c r="E291" i="9" s="1"/>
  <c r="CY284" i="6"/>
  <c r="C283" i="9" s="1"/>
  <c r="E283" i="9" s="1"/>
  <c r="CY276" i="6"/>
  <c r="C275" i="9" s="1"/>
  <c r="E275" i="9" s="1"/>
  <c r="CY268" i="6"/>
  <c r="C267" i="9" s="1"/>
  <c r="E267" i="9" s="1"/>
  <c r="CY260" i="6"/>
  <c r="C259" i="9" s="1"/>
  <c r="E259" i="9" s="1"/>
  <c r="CY252" i="6"/>
  <c r="C251" i="9" s="1"/>
  <c r="E251" i="9" s="1"/>
  <c r="CY244" i="6"/>
  <c r="C243" i="9" s="1"/>
  <c r="E243" i="9" s="1"/>
  <c r="CY240" i="6"/>
  <c r="C239" i="9" s="1"/>
  <c r="E239" i="9" s="1"/>
  <c r="CY232" i="6"/>
  <c r="C231" i="9" s="1"/>
  <c r="E231" i="9" s="1"/>
  <c r="CY224" i="6"/>
  <c r="C223" i="9" s="1"/>
  <c r="E223" i="9" s="1"/>
  <c r="CY212" i="6"/>
  <c r="C211" i="9" s="1"/>
  <c r="E211" i="9" s="1"/>
  <c r="CY204" i="6"/>
  <c r="C203" i="9" s="1"/>
  <c r="E203" i="9" s="1"/>
  <c r="CY196" i="6"/>
  <c r="CY192" i="6"/>
  <c r="C191" i="9" s="1"/>
  <c r="E191" i="9" s="1"/>
  <c r="CY180" i="6"/>
  <c r="C179" i="9" s="1"/>
  <c r="E179" i="9" s="1"/>
  <c r="CY176" i="6"/>
  <c r="C175" i="9" s="1"/>
  <c r="E175" i="9" s="1"/>
  <c r="CY168" i="6"/>
  <c r="C167" i="9" s="1"/>
  <c r="E167" i="9" s="1"/>
  <c r="CY156" i="6"/>
  <c r="C155" i="9" s="1"/>
  <c r="E155" i="9" s="1"/>
  <c r="CY148" i="6"/>
  <c r="C147" i="9" s="1"/>
  <c r="E147" i="9" s="1"/>
  <c r="CY140" i="6"/>
  <c r="C139" i="9" s="1"/>
  <c r="E139" i="9" s="1"/>
  <c r="CY132" i="6"/>
  <c r="C131" i="9" s="1"/>
  <c r="E131" i="9" s="1"/>
  <c r="CY124" i="6"/>
  <c r="C123" i="9" s="1"/>
  <c r="E123" i="9" s="1"/>
  <c r="CY120" i="6"/>
  <c r="C119" i="9" s="1"/>
  <c r="E119" i="9" s="1"/>
  <c r="CY108" i="6"/>
  <c r="C107" i="9" s="1"/>
  <c r="E107" i="9" s="1"/>
  <c r="CY104" i="6"/>
  <c r="C103" i="9" s="1"/>
  <c r="E103" i="9" s="1"/>
  <c r="DC44" i="6"/>
  <c r="CY44" i="6"/>
  <c r="C43" i="9" s="1"/>
  <c r="E43" i="9" s="1"/>
  <c r="L47" i="10" s="1"/>
  <c r="IU47" i="10" s="1"/>
  <c r="DC11" i="6"/>
  <c r="CY11" i="6"/>
  <c r="C10" i="9" s="1"/>
  <c r="E10" i="9" s="1"/>
  <c r="DC51" i="6"/>
  <c r="CY51" i="6"/>
  <c r="C50" i="9" s="1"/>
  <c r="E50" i="9" s="1"/>
  <c r="L54" i="10" s="1"/>
  <c r="IU54" i="10" s="1"/>
  <c r="DC66" i="6"/>
  <c r="CY66" i="6"/>
  <c r="C65" i="9" s="1"/>
  <c r="E65" i="9" s="1"/>
  <c r="DC95" i="6"/>
  <c r="CY95" i="6"/>
  <c r="C94" i="9" s="1"/>
  <c r="E94" i="9" s="1"/>
  <c r="DC61" i="6"/>
  <c r="CY61" i="6"/>
  <c r="C60" i="9" s="1"/>
  <c r="E60" i="9" s="1"/>
  <c r="L64" i="10" s="1"/>
  <c r="IU64" i="10" s="1"/>
  <c r="DC27" i="6"/>
  <c r="CY27" i="6"/>
  <c r="C26" i="9" s="1"/>
  <c r="E26" i="9" s="1"/>
  <c r="L30" i="10" s="1"/>
  <c r="IU30" i="10" s="1"/>
  <c r="CY38" i="6"/>
  <c r="C37" i="9" s="1"/>
  <c r="E37" i="9" s="1"/>
  <c r="L41" i="10" s="1"/>
  <c r="IU41" i="10" s="1"/>
  <c r="CY81" i="6"/>
  <c r="C80" i="9" s="1"/>
  <c r="E80" i="9" s="1"/>
  <c r="L84" i="10" s="1"/>
  <c r="IU84" i="10" s="1"/>
  <c r="DO62" i="6"/>
  <c r="CZ62" i="6"/>
  <c r="D61" i="9" s="1"/>
  <c r="F61" i="9" s="1"/>
  <c r="M65" i="10" s="1"/>
  <c r="IV65" i="10" s="1"/>
  <c r="DO13" i="6"/>
  <c r="CZ13" i="6"/>
  <c r="D12" i="9" s="1"/>
  <c r="F12" i="9" s="1"/>
  <c r="M16" i="10" s="1"/>
  <c r="IV16" i="10" s="1"/>
  <c r="DO16" i="6"/>
  <c r="CZ16" i="6"/>
  <c r="D15" i="9" s="1"/>
  <c r="F15" i="9" s="1"/>
  <c r="M19" i="10" s="1"/>
  <c r="IV19" i="10" s="1"/>
  <c r="DO91" i="6"/>
  <c r="CZ91" i="6"/>
  <c r="D90" i="9" s="1"/>
  <c r="F90" i="9" s="1"/>
  <c r="M94" i="10" s="1"/>
  <c r="IV94" i="10" s="1"/>
  <c r="DO11" i="6"/>
  <c r="CZ11" i="6"/>
  <c r="D10" i="9" s="1"/>
  <c r="F10" i="9" s="1"/>
  <c r="M14" i="10" s="1"/>
  <c r="IV14" i="10" s="1"/>
  <c r="DO44" i="6"/>
  <c r="CZ44" i="6"/>
  <c r="D43" i="9" s="1"/>
  <c r="F43" i="9" s="1"/>
  <c r="M47" i="10" s="1"/>
  <c r="IV47" i="10" s="1"/>
  <c r="DO55" i="6"/>
  <c r="CZ55" i="6"/>
  <c r="D54" i="9" s="1"/>
  <c r="F54" i="9" s="1"/>
  <c r="M58" i="10" s="1"/>
  <c r="IV58" i="10" s="1"/>
  <c r="DO56" i="6"/>
  <c r="CZ56" i="6"/>
  <c r="D55" i="9" s="1"/>
  <c r="F55" i="9" s="1"/>
  <c r="M59" i="10" s="1"/>
  <c r="IV59" i="10" s="1"/>
  <c r="DO27" i="6"/>
  <c r="CZ27" i="6"/>
  <c r="D26" i="9" s="1"/>
  <c r="F26" i="9" s="1"/>
  <c r="M30" i="10" s="1"/>
  <c r="IV30" i="10" s="1"/>
  <c r="DO70" i="6"/>
  <c r="CZ70" i="6"/>
  <c r="D69" i="9" s="1"/>
  <c r="F69" i="9" s="1"/>
  <c r="M73" i="10" s="1"/>
  <c r="IV73" i="10" s="1"/>
  <c r="DO20" i="6"/>
  <c r="CZ20" i="6"/>
  <c r="D19" i="9" s="1"/>
  <c r="F19" i="9" s="1"/>
  <c r="M23" i="10" s="1"/>
  <c r="IV23" i="10" s="1"/>
  <c r="DO31" i="6"/>
  <c r="CZ31" i="6"/>
  <c r="D30" i="9" s="1"/>
  <c r="F30" i="9" s="1"/>
  <c r="M34" i="10" s="1"/>
  <c r="IV34" i="10" s="1"/>
  <c r="DO7" i="6"/>
  <c r="CZ7" i="6"/>
  <c r="D6" i="9" s="1"/>
  <c r="F6" i="9" s="1"/>
  <c r="M10" i="10" s="1"/>
  <c r="IV10" i="10" s="1"/>
  <c r="DO19" i="6"/>
  <c r="CZ19" i="6"/>
  <c r="DO33" i="6"/>
  <c r="CZ33" i="6"/>
  <c r="D32" i="9" s="1"/>
  <c r="F32" i="9" s="1"/>
  <c r="M36" i="10" s="1"/>
  <c r="IV36" i="10" s="1"/>
  <c r="CZ379" i="6"/>
  <c r="D378" i="9" s="1"/>
  <c r="F378" i="9" s="1"/>
  <c r="CZ361" i="6"/>
  <c r="CZ345" i="6"/>
  <c r="D344" i="9" s="1"/>
  <c r="F344" i="9" s="1"/>
  <c r="CZ325" i="6"/>
  <c r="D324" i="9" s="1"/>
  <c r="F324" i="9" s="1"/>
  <c r="CZ309" i="6"/>
  <c r="D308" i="9" s="1"/>
  <c r="F308" i="9" s="1"/>
  <c r="CZ295" i="6"/>
  <c r="CZ279" i="6"/>
  <c r="D278" i="9" s="1"/>
  <c r="F278" i="9" s="1"/>
  <c r="CZ263" i="6"/>
  <c r="D262" i="9" s="1"/>
  <c r="F262" i="9" s="1"/>
  <c r="CZ245" i="6"/>
  <c r="D244" i="9" s="1"/>
  <c r="F244" i="9" s="1"/>
  <c r="CZ216" i="6"/>
  <c r="D215" i="9" s="1"/>
  <c r="F215" i="9" s="1"/>
  <c r="CZ188" i="6"/>
  <c r="D187" i="9" s="1"/>
  <c r="F187" i="9" s="1"/>
  <c r="CZ152" i="6"/>
  <c r="D151" i="9" s="1"/>
  <c r="F151" i="9" s="1"/>
  <c r="CZ124" i="6"/>
  <c r="D123" i="9" s="1"/>
  <c r="F123" i="9" s="1"/>
  <c r="CZ384" i="6"/>
  <c r="CZ381" i="6"/>
  <c r="D380" i="9" s="1"/>
  <c r="F380" i="9" s="1"/>
  <c r="CZ370" i="6"/>
  <c r="D369" i="9" s="1"/>
  <c r="F369" i="9" s="1"/>
  <c r="CZ362" i="6"/>
  <c r="D361" i="9" s="1"/>
  <c r="F361" i="9" s="1"/>
  <c r="CZ354" i="6"/>
  <c r="D353" i="9" s="1"/>
  <c r="F353" i="9" s="1"/>
  <c r="CZ346" i="6"/>
  <c r="D345" i="9" s="1"/>
  <c r="F345" i="9" s="1"/>
  <c r="CZ338" i="6"/>
  <c r="D337" i="9" s="1"/>
  <c r="F337" i="9" s="1"/>
  <c r="CZ330" i="6"/>
  <c r="D329" i="9" s="1"/>
  <c r="F329" i="9" s="1"/>
  <c r="CZ322" i="6"/>
  <c r="CZ314" i="6"/>
  <c r="D313" i="9" s="1"/>
  <c r="F313" i="9" s="1"/>
  <c r="CZ306" i="6"/>
  <c r="D305" i="9" s="1"/>
  <c r="F305" i="9" s="1"/>
  <c r="CZ298" i="6"/>
  <c r="D297" i="9" s="1"/>
  <c r="F297" i="9" s="1"/>
  <c r="CZ290" i="6"/>
  <c r="CZ282" i="6"/>
  <c r="D281" i="9" s="1"/>
  <c r="F281" i="9" s="1"/>
  <c r="CZ274" i="6"/>
  <c r="D273" i="9" s="1"/>
  <c r="F273" i="9" s="1"/>
  <c r="CZ266" i="6"/>
  <c r="D265" i="9" s="1"/>
  <c r="F265" i="9" s="1"/>
  <c r="CZ258" i="6"/>
  <c r="D257" i="9" s="1"/>
  <c r="F257" i="9" s="1"/>
  <c r="CZ250" i="6"/>
  <c r="D249" i="9" s="1"/>
  <c r="F249" i="9" s="1"/>
  <c r="CZ242" i="6"/>
  <c r="D241" i="9" s="1"/>
  <c r="F241" i="9" s="1"/>
  <c r="CZ226" i="6"/>
  <c r="D225" i="9" s="1"/>
  <c r="F225" i="9" s="1"/>
  <c r="CZ210" i="6"/>
  <c r="CZ194" i="6"/>
  <c r="D193" i="9" s="1"/>
  <c r="F193" i="9" s="1"/>
  <c r="CZ178" i="6"/>
  <c r="D177" i="9" s="1"/>
  <c r="F177" i="9" s="1"/>
  <c r="CZ162" i="6"/>
  <c r="D161" i="9" s="1"/>
  <c r="F161" i="9" s="1"/>
  <c r="CZ146" i="6"/>
  <c r="D145" i="9" s="1"/>
  <c r="F145" i="9" s="1"/>
  <c r="CZ130" i="6"/>
  <c r="D129" i="9" s="1"/>
  <c r="F129" i="9" s="1"/>
  <c r="CZ114" i="6"/>
  <c r="D113" i="9" s="1"/>
  <c r="F113" i="9" s="1"/>
  <c r="CZ375" i="6"/>
  <c r="D374" i="9" s="1"/>
  <c r="F374" i="9" s="1"/>
  <c r="CZ359" i="6"/>
  <c r="D358" i="9" s="1"/>
  <c r="F358" i="9" s="1"/>
  <c r="CZ343" i="6"/>
  <c r="D342" i="9" s="1"/>
  <c r="F342" i="9" s="1"/>
  <c r="CZ331" i="6"/>
  <c r="D330" i="9" s="1"/>
  <c r="F330" i="9" s="1"/>
  <c r="CZ315" i="6"/>
  <c r="D314" i="9" s="1"/>
  <c r="F314" i="9" s="1"/>
  <c r="CZ299" i="6"/>
  <c r="D298" i="9" s="1"/>
  <c r="F298" i="9" s="1"/>
  <c r="CZ281" i="6"/>
  <c r="D280" i="9" s="1"/>
  <c r="F280" i="9" s="1"/>
  <c r="CZ265" i="6"/>
  <c r="D264" i="9" s="1"/>
  <c r="F264" i="9" s="1"/>
  <c r="CZ251" i="6"/>
  <c r="D250" i="9" s="1"/>
  <c r="F250" i="9" s="1"/>
  <c r="CZ232" i="6"/>
  <c r="D231" i="9" s="1"/>
  <c r="F231" i="9" s="1"/>
  <c r="CZ196" i="6"/>
  <c r="D195" i="9" s="1"/>
  <c r="F195" i="9" s="1"/>
  <c r="CZ164" i="6"/>
  <c r="D163" i="9" s="1"/>
  <c r="F163" i="9" s="1"/>
  <c r="CZ128" i="6"/>
  <c r="D127" i="9" s="1"/>
  <c r="F127" i="9" s="1"/>
  <c r="CZ239" i="6"/>
  <c r="D238" i="9" s="1"/>
  <c r="F238" i="9" s="1"/>
  <c r="CZ238" i="6"/>
  <c r="D237" i="9" s="1"/>
  <c r="F237" i="9" s="1"/>
  <c r="CZ231" i="6"/>
  <c r="D230" i="9" s="1"/>
  <c r="F230" i="9" s="1"/>
  <c r="CZ223" i="6"/>
  <c r="D222" i="9" s="1"/>
  <c r="F222" i="9" s="1"/>
  <c r="CZ215" i="6"/>
  <c r="D214" i="9" s="1"/>
  <c r="F214" i="9" s="1"/>
  <c r="CZ207" i="6"/>
  <c r="D206" i="9" s="1"/>
  <c r="F206" i="9" s="1"/>
  <c r="CZ199" i="6"/>
  <c r="D198" i="9" s="1"/>
  <c r="F198" i="9" s="1"/>
  <c r="CZ191" i="6"/>
  <c r="D190" i="9" s="1"/>
  <c r="F190" i="9" s="1"/>
  <c r="CZ183" i="6"/>
  <c r="D182" i="9" s="1"/>
  <c r="F182" i="9" s="1"/>
  <c r="CZ175" i="6"/>
  <c r="D174" i="9" s="1"/>
  <c r="F174" i="9" s="1"/>
  <c r="CZ167" i="6"/>
  <c r="D166" i="9" s="1"/>
  <c r="F166" i="9" s="1"/>
  <c r="CZ159" i="6"/>
  <c r="D158" i="9" s="1"/>
  <c r="F158" i="9" s="1"/>
  <c r="CZ151" i="6"/>
  <c r="D150" i="9" s="1"/>
  <c r="F150" i="9" s="1"/>
  <c r="CZ143" i="6"/>
  <c r="D142" i="9" s="1"/>
  <c r="F142" i="9" s="1"/>
  <c r="CZ135" i="6"/>
  <c r="D134" i="9" s="1"/>
  <c r="F134" i="9" s="1"/>
  <c r="CZ127" i="6"/>
  <c r="D126" i="9" s="1"/>
  <c r="F126" i="9" s="1"/>
  <c r="CZ119" i="6"/>
  <c r="D118" i="9" s="1"/>
  <c r="F118" i="9" s="1"/>
  <c r="CZ111" i="6"/>
  <c r="D110" i="9" s="1"/>
  <c r="F110" i="9" s="1"/>
  <c r="CZ103" i="6"/>
  <c r="D102" i="9" s="1"/>
  <c r="F102" i="9" s="1"/>
  <c r="CY382" i="6"/>
  <c r="C381" i="9" s="1"/>
  <c r="E381" i="9" s="1"/>
  <c r="CY375" i="6"/>
  <c r="C374" i="9" s="1"/>
  <c r="E374" i="9" s="1"/>
  <c r="CY367" i="6"/>
  <c r="C366" i="9" s="1"/>
  <c r="E366" i="9" s="1"/>
  <c r="CY359" i="6"/>
  <c r="C358" i="9" s="1"/>
  <c r="E358" i="9" s="1"/>
  <c r="CY351" i="6"/>
  <c r="C350" i="9" s="1"/>
  <c r="E350" i="9" s="1"/>
  <c r="CY343" i="6"/>
  <c r="CY335" i="6"/>
  <c r="C334" i="9" s="1"/>
  <c r="E334" i="9" s="1"/>
  <c r="CY327" i="6"/>
  <c r="C326" i="9" s="1"/>
  <c r="E326" i="9" s="1"/>
  <c r="CY319" i="6"/>
  <c r="C318" i="9" s="1"/>
  <c r="E318" i="9" s="1"/>
  <c r="CY311" i="6"/>
  <c r="C310" i="9" s="1"/>
  <c r="E310" i="9" s="1"/>
  <c r="CY303" i="6"/>
  <c r="C302" i="9" s="1"/>
  <c r="E302" i="9" s="1"/>
  <c r="CY295" i="6"/>
  <c r="C294" i="9" s="1"/>
  <c r="E294" i="9" s="1"/>
  <c r="CY287" i="6"/>
  <c r="C286" i="9" s="1"/>
  <c r="E286" i="9" s="1"/>
  <c r="CY279" i="6"/>
  <c r="C278" i="9" s="1"/>
  <c r="E278" i="9" s="1"/>
  <c r="CY271" i="6"/>
  <c r="C270" i="9" s="1"/>
  <c r="E270" i="9" s="1"/>
  <c r="CY263" i="6"/>
  <c r="C262" i="9" s="1"/>
  <c r="E262" i="9" s="1"/>
  <c r="CY255" i="6"/>
  <c r="C254" i="9" s="1"/>
  <c r="E254" i="9" s="1"/>
  <c r="CY247" i="6"/>
  <c r="C246" i="9" s="1"/>
  <c r="E246" i="9" s="1"/>
  <c r="CY239" i="6"/>
  <c r="C238" i="9" s="1"/>
  <c r="E238" i="9" s="1"/>
  <c r="CY231" i="6"/>
  <c r="C230" i="9" s="1"/>
  <c r="E230" i="9" s="1"/>
  <c r="CY223" i="6"/>
  <c r="C222" i="9" s="1"/>
  <c r="E222" i="9" s="1"/>
  <c r="CY215" i="6"/>
  <c r="C214" i="9" s="1"/>
  <c r="E214" i="9" s="1"/>
  <c r="CY207" i="6"/>
  <c r="C206" i="9" s="1"/>
  <c r="E206" i="9" s="1"/>
  <c r="CY199" i="6"/>
  <c r="C198" i="9" s="1"/>
  <c r="E198" i="9" s="1"/>
  <c r="CY191" i="6"/>
  <c r="C190" i="9" s="1"/>
  <c r="E190" i="9" s="1"/>
  <c r="CY183" i="6"/>
  <c r="C182" i="9" s="1"/>
  <c r="E182" i="9" s="1"/>
  <c r="CY175" i="6"/>
  <c r="C174" i="9" s="1"/>
  <c r="E174" i="9" s="1"/>
  <c r="CY167" i="6"/>
  <c r="C166" i="9" s="1"/>
  <c r="E166" i="9" s="1"/>
  <c r="CY159" i="6"/>
  <c r="C158" i="9" s="1"/>
  <c r="E158" i="9" s="1"/>
  <c r="CY151" i="6"/>
  <c r="C150" i="9" s="1"/>
  <c r="E150" i="9" s="1"/>
  <c r="CY143" i="6"/>
  <c r="C142" i="9" s="1"/>
  <c r="E142" i="9" s="1"/>
  <c r="CY135" i="6"/>
  <c r="C134" i="9" s="1"/>
  <c r="E134" i="9" s="1"/>
  <c r="CY127" i="6"/>
  <c r="C126" i="9" s="1"/>
  <c r="E126" i="9" s="1"/>
  <c r="CY119" i="6"/>
  <c r="C118" i="9" s="1"/>
  <c r="E118" i="9" s="1"/>
  <c r="CY111" i="6"/>
  <c r="C110" i="9" s="1"/>
  <c r="E110" i="9" s="1"/>
  <c r="CY107" i="6"/>
  <c r="C106" i="9" s="1"/>
  <c r="E106" i="9" s="1"/>
  <c r="DC94" i="6"/>
  <c r="CY94" i="6"/>
  <c r="DC18" i="6"/>
  <c r="H17" i="9" s="1"/>
  <c r="CY18" i="6"/>
  <c r="C17" i="9" s="1"/>
  <c r="E17" i="9" s="1"/>
  <c r="DC65" i="6"/>
  <c r="CY65" i="6"/>
  <c r="C64" i="9" s="1"/>
  <c r="E64" i="9" s="1"/>
  <c r="L68" i="10" s="1"/>
  <c r="IU68" i="10" s="1"/>
  <c r="DC93" i="6"/>
  <c r="CY93" i="6"/>
  <c r="C92" i="9" s="1"/>
  <c r="E92" i="9" s="1"/>
  <c r="DC10" i="6"/>
  <c r="H9" i="9" s="1"/>
  <c r="CY10" i="6"/>
  <c r="C9" i="9" s="1"/>
  <c r="E9" i="9" s="1"/>
  <c r="L13" i="10" s="1"/>
  <c r="IU13" i="10" s="1"/>
  <c r="DC88" i="6"/>
  <c r="H87" i="9" s="1"/>
  <c r="J87" i="9" s="1"/>
  <c r="CY88" i="6"/>
  <c r="C87" i="9" s="1"/>
  <c r="E87" i="9" s="1"/>
  <c r="DC69" i="6"/>
  <c r="CY69" i="6"/>
  <c r="C68" i="9" s="1"/>
  <c r="E68" i="9" s="1"/>
  <c r="DC97" i="6"/>
  <c r="CY97" i="6"/>
  <c r="C96" i="9" s="1"/>
  <c r="E96" i="9" s="1"/>
  <c r="DC48" i="6"/>
  <c r="CY48" i="6"/>
  <c r="C47" i="9" s="1"/>
  <c r="E47" i="9" s="1"/>
  <c r="DC68" i="6"/>
  <c r="CY68" i="6"/>
  <c r="C67" i="9" s="1"/>
  <c r="E67" i="9" s="1"/>
  <c r="L71" i="10" s="1"/>
  <c r="IU71" i="10" s="1"/>
  <c r="DC77" i="6"/>
  <c r="CY77" i="6"/>
  <c r="C76" i="9" s="1"/>
  <c r="E76" i="9" s="1"/>
  <c r="L80" i="10" s="1"/>
  <c r="IU80" i="10" s="1"/>
  <c r="DC24" i="6"/>
  <c r="CY24" i="6"/>
  <c r="C23" i="9" s="1"/>
  <c r="E23" i="9" s="1"/>
  <c r="L27" i="10" s="1"/>
  <c r="IU27" i="10" s="1"/>
  <c r="DC47" i="6"/>
  <c r="CY47" i="6"/>
  <c r="C46" i="9" s="1"/>
  <c r="E46" i="9" s="1"/>
  <c r="L50" i="10" s="1"/>
  <c r="IU50" i="10" s="1"/>
  <c r="DO85" i="6"/>
  <c r="CZ85" i="6"/>
  <c r="D84" i="9" s="1"/>
  <c r="F84" i="9" s="1"/>
  <c r="M88" i="10" s="1"/>
  <c r="IV88" i="10" s="1"/>
  <c r="DO52" i="6"/>
  <c r="CZ52" i="6"/>
  <c r="D51" i="9" s="1"/>
  <c r="F51" i="9" s="1"/>
  <c r="M55" i="10" s="1"/>
  <c r="IV55" i="10" s="1"/>
  <c r="DO14" i="6"/>
  <c r="CZ14" i="6"/>
  <c r="D13" i="9" s="1"/>
  <c r="F13" i="9" s="1"/>
  <c r="M17" i="10" s="1"/>
  <c r="IV17" i="10" s="1"/>
  <c r="DO24" i="6"/>
  <c r="CZ24" i="6"/>
  <c r="D23" i="9" s="1"/>
  <c r="F23" i="9" s="1"/>
  <c r="M27" i="10" s="1"/>
  <c r="IV27" i="10" s="1"/>
  <c r="DO84" i="6"/>
  <c r="CZ84" i="6"/>
  <c r="D83" i="9" s="1"/>
  <c r="F83" i="9" s="1"/>
  <c r="M87" i="10" s="1"/>
  <c r="IV87" i="10" s="1"/>
  <c r="DO48" i="6"/>
  <c r="CZ48" i="6"/>
  <c r="D47" i="9" s="1"/>
  <c r="F47" i="9" s="1"/>
  <c r="M51" i="10" s="1"/>
  <c r="IV51" i="10" s="1"/>
  <c r="DO83" i="6"/>
  <c r="CZ83" i="6"/>
  <c r="D82" i="9" s="1"/>
  <c r="F82" i="9" s="1"/>
  <c r="M86" i="10" s="1"/>
  <c r="IV86" i="10" s="1"/>
  <c r="DO35" i="6"/>
  <c r="CZ35" i="6"/>
  <c r="DO82" i="6"/>
  <c r="CZ82" i="6"/>
  <c r="D81" i="9" s="1"/>
  <c r="F81" i="9" s="1"/>
  <c r="M85" i="10" s="1"/>
  <c r="IV85" i="10" s="1"/>
  <c r="DO58" i="6"/>
  <c r="CZ58" i="6"/>
  <c r="D57" i="9" s="1"/>
  <c r="F57" i="9" s="1"/>
  <c r="M61" i="10" s="1"/>
  <c r="IV61" i="10" s="1"/>
  <c r="DO25" i="6"/>
  <c r="CZ25" i="6"/>
  <c r="D24" i="9" s="1"/>
  <c r="F24" i="9" s="1"/>
  <c r="M28" i="10" s="1"/>
  <c r="IV28" i="10" s="1"/>
  <c r="DC15" i="6"/>
  <c r="CY15" i="6"/>
  <c r="C14" i="9" s="1"/>
  <c r="E14" i="9" s="1"/>
  <c r="L18" i="10" s="1"/>
  <c r="IU18" i="10" s="1"/>
  <c r="DO26" i="6"/>
  <c r="CZ26" i="6"/>
  <c r="D25" i="9" s="1"/>
  <c r="F25" i="9" s="1"/>
  <c r="M29" i="10" s="1"/>
  <c r="IV29" i="10" s="1"/>
  <c r="DO93" i="6"/>
  <c r="CZ93" i="6"/>
  <c r="D92" i="9" s="1"/>
  <c r="F92" i="9" s="1"/>
  <c r="DO78" i="6"/>
  <c r="CZ78" i="6"/>
  <c r="D77" i="9" s="1"/>
  <c r="F77" i="9" s="1"/>
  <c r="M81" i="10" s="1"/>
  <c r="IV81" i="10" s="1"/>
  <c r="DO47" i="6"/>
  <c r="CZ47" i="6"/>
  <c r="D46" i="9" s="1"/>
  <c r="F46" i="9" s="1"/>
  <c r="M50" i="10" s="1"/>
  <c r="IV50" i="10" s="1"/>
  <c r="CZ373" i="6"/>
  <c r="D372" i="9" s="1"/>
  <c r="F372" i="9" s="1"/>
  <c r="CZ339" i="6"/>
  <c r="D338" i="9" s="1"/>
  <c r="F338" i="9" s="1"/>
  <c r="CZ305" i="6"/>
  <c r="D304" i="9" s="1"/>
  <c r="F304" i="9" s="1"/>
  <c r="CZ275" i="6"/>
  <c r="D274" i="9" s="1"/>
  <c r="F274" i="9" s="1"/>
  <c r="CZ236" i="6"/>
  <c r="D235" i="9" s="1"/>
  <c r="F235" i="9" s="1"/>
  <c r="CZ180" i="6"/>
  <c r="D179" i="9" s="1"/>
  <c r="F179" i="9" s="1"/>
  <c r="CZ116" i="6"/>
  <c r="D115" i="9" s="1"/>
  <c r="F115" i="9" s="1"/>
  <c r="CZ377" i="6"/>
  <c r="D376" i="9" s="1"/>
  <c r="F376" i="9" s="1"/>
  <c r="CZ360" i="6"/>
  <c r="D359" i="9" s="1"/>
  <c r="F359" i="9" s="1"/>
  <c r="CZ344" i="6"/>
  <c r="D343" i="9" s="1"/>
  <c r="F343" i="9" s="1"/>
  <c r="CZ328" i="6"/>
  <c r="D327" i="9" s="1"/>
  <c r="F327" i="9" s="1"/>
  <c r="CZ312" i="6"/>
  <c r="D311" i="9" s="1"/>
  <c r="F311" i="9" s="1"/>
  <c r="CZ296" i="6"/>
  <c r="D295" i="9" s="1"/>
  <c r="F295" i="9" s="1"/>
  <c r="CZ280" i="6"/>
  <c r="D279" i="9" s="1"/>
  <c r="F279" i="9" s="1"/>
  <c r="CZ264" i="6"/>
  <c r="D263" i="9" s="1"/>
  <c r="F263" i="9" s="1"/>
  <c r="CZ248" i="6"/>
  <c r="D247" i="9" s="1"/>
  <c r="F247" i="9" s="1"/>
  <c r="CZ222" i="6"/>
  <c r="D221" i="9" s="1"/>
  <c r="F221" i="9" s="1"/>
  <c r="CZ190" i="6"/>
  <c r="D189" i="9" s="1"/>
  <c r="F189" i="9" s="1"/>
  <c r="CZ158" i="6"/>
  <c r="D157" i="9" s="1"/>
  <c r="F157" i="9" s="1"/>
  <c r="CZ126" i="6"/>
  <c r="D125" i="9" s="1"/>
  <c r="F125" i="9" s="1"/>
  <c r="CZ371" i="6"/>
  <c r="D370" i="9" s="1"/>
  <c r="F370" i="9" s="1"/>
  <c r="CZ341" i="6"/>
  <c r="D340" i="9" s="1"/>
  <c r="F340" i="9" s="1"/>
  <c r="CZ311" i="6"/>
  <c r="D310" i="9" s="1"/>
  <c r="F310" i="9" s="1"/>
  <c r="CZ277" i="6"/>
  <c r="D276" i="9" s="1"/>
  <c r="F276" i="9" s="1"/>
  <c r="CZ247" i="6"/>
  <c r="D246" i="9" s="1"/>
  <c r="F246" i="9" s="1"/>
  <c r="CZ184" i="6"/>
  <c r="D183" i="9" s="1"/>
  <c r="F183" i="9" s="1"/>
  <c r="CZ386" i="6"/>
  <c r="CZ237" i="6"/>
  <c r="D236" i="9" s="1"/>
  <c r="F236" i="9" s="1"/>
  <c r="CZ221" i="6"/>
  <c r="D220" i="9" s="1"/>
  <c r="F220" i="9" s="1"/>
  <c r="CZ205" i="6"/>
  <c r="D204" i="9" s="1"/>
  <c r="F204" i="9" s="1"/>
  <c r="CZ189" i="6"/>
  <c r="D188" i="9" s="1"/>
  <c r="F188" i="9" s="1"/>
  <c r="CZ165" i="6"/>
  <c r="D164" i="9" s="1"/>
  <c r="F164" i="9" s="1"/>
  <c r="CZ157" i="6"/>
  <c r="D156" i="9" s="1"/>
  <c r="F156" i="9" s="1"/>
  <c r="CZ133" i="6"/>
  <c r="D132" i="9" s="1"/>
  <c r="F132" i="9" s="1"/>
  <c r="CZ117" i="6"/>
  <c r="D116" i="9" s="1"/>
  <c r="F116" i="9" s="1"/>
  <c r="CZ101" i="6"/>
  <c r="D100" i="9" s="1"/>
  <c r="F100" i="9" s="1"/>
  <c r="CY378" i="6"/>
  <c r="C377" i="9" s="1"/>
  <c r="E377" i="9" s="1"/>
  <c r="CY374" i="6"/>
  <c r="C373" i="9" s="1"/>
  <c r="E373" i="9" s="1"/>
  <c r="CY362" i="6"/>
  <c r="C361" i="9" s="1"/>
  <c r="E361" i="9" s="1"/>
  <c r="CY358" i="6"/>
  <c r="C357" i="9" s="1"/>
  <c r="E357" i="9" s="1"/>
  <c r="CY350" i="6"/>
  <c r="C349" i="9" s="1"/>
  <c r="E349" i="9" s="1"/>
  <c r="CY342" i="6"/>
  <c r="C341" i="9" s="1"/>
  <c r="E341" i="9" s="1"/>
  <c r="CY334" i="6"/>
  <c r="C333" i="9" s="1"/>
  <c r="E333" i="9" s="1"/>
  <c r="CY326" i="6"/>
  <c r="C325" i="9" s="1"/>
  <c r="E325" i="9" s="1"/>
  <c r="CY314" i="6"/>
  <c r="C313" i="9" s="1"/>
  <c r="E313" i="9" s="1"/>
  <c r="CY306" i="6"/>
  <c r="C305" i="9" s="1"/>
  <c r="E305" i="9" s="1"/>
  <c r="CY298" i="6"/>
  <c r="C297" i="9" s="1"/>
  <c r="E297" i="9" s="1"/>
  <c r="CY290" i="6"/>
  <c r="C289" i="9" s="1"/>
  <c r="E289" i="9" s="1"/>
  <c r="CY282" i="6"/>
  <c r="C281" i="9" s="1"/>
  <c r="E281" i="9" s="1"/>
  <c r="CY274" i="6"/>
  <c r="C273" i="9" s="1"/>
  <c r="E273" i="9" s="1"/>
  <c r="CY266" i="6"/>
  <c r="C265" i="9" s="1"/>
  <c r="E265" i="9" s="1"/>
  <c r="CY262" i="6"/>
  <c r="C261" i="9" s="1"/>
  <c r="E261" i="9" s="1"/>
  <c r="CY254" i="6"/>
  <c r="C253" i="9" s="1"/>
  <c r="E253" i="9" s="1"/>
  <c r="CY246" i="6"/>
  <c r="C245" i="9" s="1"/>
  <c r="E245" i="9" s="1"/>
  <c r="CY238" i="6"/>
  <c r="C237" i="9" s="1"/>
  <c r="E237" i="9" s="1"/>
  <c r="CY230" i="6"/>
  <c r="C229" i="9" s="1"/>
  <c r="E229" i="9" s="1"/>
  <c r="CY222" i="6"/>
  <c r="C221" i="9" s="1"/>
  <c r="E221" i="9" s="1"/>
  <c r="CY218" i="6"/>
  <c r="C217" i="9" s="1"/>
  <c r="E217" i="9" s="1"/>
  <c r="CY210" i="6"/>
  <c r="C209" i="9" s="1"/>
  <c r="E209" i="9" s="1"/>
  <c r="CY198" i="6"/>
  <c r="CY194" i="6"/>
  <c r="C193" i="9" s="1"/>
  <c r="E193" i="9" s="1"/>
  <c r="CY182" i="6"/>
  <c r="C181" i="9" s="1"/>
  <c r="E181" i="9" s="1"/>
  <c r="CY178" i="6"/>
  <c r="C177" i="9" s="1"/>
  <c r="E177" i="9" s="1"/>
  <c r="CY170" i="6"/>
  <c r="CY162" i="6"/>
  <c r="C161" i="9" s="1"/>
  <c r="E161" i="9" s="1"/>
  <c r="CY150" i="6"/>
  <c r="C149" i="9" s="1"/>
  <c r="E149" i="9" s="1"/>
  <c r="CY146" i="6"/>
  <c r="C145" i="9" s="1"/>
  <c r="E145" i="9" s="1"/>
  <c r="CY138" i="6"/>
  <c r="C137" i="9" s="1"/>
  <c r="E137" i="9" s="1"/>
  <c r="CY130" i="6"/>
  <c r="C129" i="9" s="1"/>
  <c r="E129" i="9" s="1"/>
  <c r="CY122" i="6"/>
  <c r="C121" i="9" s="1"/>
  <c r="E121" i="9" s="1"/>
  <c r="CY110" i="6"/>
  <c r="C109" i="9" s="1"/>
  <c r="E109" i="9" s="1"/>
  <c r="CY106" i="6"/>
  <c r="DC74" i="6"/>
  <c r="H73" i="9" s="1"/>
  <c r="CY74" i="6"/>
  <c r="C73" i="9" s="1"/>
  <c r="E73" i="9" s="1"/>
  <c r="L77" i="10" s="1"/>
  <c r="IU77" i="10" s="1"/>
  <c r="DC50" i="6"/>
  <c r="CY50" i="6"/>
  <c r="C49" i="9" s="1"/>
  <c r="E49" i="9" s="1"/>
  <c r="DC91" i="6"/>
  <c r="CY91" i="6"/>
  <c r="C90" i="9" s="1"/>
  <c r="E90" i="9" s="1"/>
  <c r="L94" i="10" s="1"/>
  <c r="IU94" i="10" s="1"/>
  <c r="DC78" i="6"/>
  <c r="CY78" i="6"/>
  <c r="C77" i="9" s="1"/>
  <c r="E77" i="9" s="1"/>
  <c r="L81" i="10" s="1"/>
  <c r="IU81" i="10" s="1"/>
  <c r="CY82" i="6"/>
  <c r="C81" i="9" s="1"/>
  <c r="E81" i="9" s="1"/>
  <c r="L85" i="10" s="1"/>
  <c r="IU85" i="10" s="1"/>
  <c r="DC53" i="6"/>
  <c r="CY53" i="6"/>
  <c r="C52" i="9" s="1"/>
  <c r="E52" i="9" s="1"/>
  <c r="L56" i="10" s="1"/>
  <c r="IU56" i="10" s="1"/>
  <c r="DC40" i="6"/>
  <c r="H39" i="9" s="1"/>
  <c r="N43" i="11" s="1"/>
  <c r="IV43" i="11" s="1"/>
  <c r="CY40" i="6"/>
  <c r="C39" i="9" s="1"/>
  <c r="E39" i="9" s="1"/>
  <c r="L43" i="10" s="1"/>
  <c r="IU43" i="10" s="1"/>
  <c r="DC32" i="6"/>
  <c r="CY32" i="6"/>
  <c r="C31" i="9" s="1"/>
  <c r="E31" i="9" s="1"/>
  <c r="L35" i="10" s="1"/>
  <c r="IU35" i="10" s="1"/>
  <c r="DC67" i="6"/>
  <c r="CY67" i="6"/>
  <c r="C66" i="9" s="1"/>
  <c r="E66" i="9" s="1"/>
  <c r="L70" i="10" s="1"/>
  <c r="IU70" i="10" s="1"/>
  <c r="CY33" i="6"/>
  <c r="C32" i="9" s="1"/>
  <c r="E32" i="9" s="1"/>
  <c r="L36" i="10" s="1"/>
  <c r="IU36" i="10" s="1"/>
  <c r="DC35" i="6"/>
  <c r="H34" i="9" s="1"/>
  <c r="N38" i="11" s="1"/>
  <c r="IV38" i="11" s="1"/>
  <c r="CY35" i="6"/>
  <c r="C34" i="9" s="1"/>
  <c r="E34" i="9" s="1"/>
  <c r="DC4" i="6"/>
  <c r="CY4" i="6"/>
  <c r="C3" i="9" s="1"/>
  <c r="E3" i="9" s="1"/>
  <c r="L7" i="10" s="1"/>
  <c r="IU7" i="10" s="1"/>
  <c r="CY5" i="6"/>
  <c r="C4" i="9" s="1"/>
  <c r="E4" i="9" s="1"/>
  <c r="L8" i="10" s="1"/>
  <c r="IU8" i="10" s="1"/>
  <c r="CY55" i="6"/>
  <c r="C54" i="9" s="1"/>
  <c r="E54" i="9" s="1"/>
  <c r="CY72" i="6"/>
  <c r="C71" i="9" s="1"/>
  <c r="E71" i="9" s="1"/>
  <c r="L75" i="10" s="1"/>
  <c r="IU75" i="10" s="1"/>
  <c r="DC56" i="6"/>
  <c r="CY56" i="6"/>
  <c r="C55" i="9" s="1"/>
  <c r="E55" i="9" s="1"/>
  <c r="L59" i="10" s="1"/>
  <c r="IU59" i="10" s="1"/>
  <c r="DC52" i="6"/>
  <c r="CY52" i="6"/>
  <c r="C51" i="9" s="1"/>
  <c r="E51" i="9" s="1"/>
  <c r="L55" i="10" s="1"/>
  <c r="IU55" i="10" s="1"/>
  <c r="DC58" i="6"/>
  <c r="CY58" i="6"/>
  <c r="C57" i="9" s="1"/>
  <c r="E57" i="9" s="1"/>
  <c r="L61" i="10" s="1"/>
  <c r="IU61" i="10" s="1"/>
  <c r="DC29" i="6"/>
  <c r="CY29" i="6"/>
  <c r="C28" i="9" s="1"/>
  <c r="E28" i="9" s="1"/>
  <c r="L32" i="10" s="1"/>
  <c r="IU32" i="10" s="1"/>
  <c r="DC87" i="6"/>
  <c r="CY87" i="6"/>
  <c r="C86" i="9" s="1"/>
  <c r="E86" i="9" s="1"/>
  <c r="L90" i="10" s="1"/>
  <c r="IU90" i="10" s="1"/>
  <c r="CY46" i="6"/>
  <c r="C45" i="9" s="1"/>
  <c r="E45" i="9" s="1"/>
  <c r="L49" i="10" s="1"/>
  <c r="IU49" i="10" s="1"/>
  <c r="DC98" i="6"/>
  <c r="CY98" i="6"/>
  <c r="C97" i="9" s="1"/>
  <c r="E97" i="9" s="1"/>
  <c r="DC20" i="6"/>
  <c r="CY20" i="6"/>
  <c r="C19" i="9" s="1"/>
  <c r="E19" i="9" s="1"/>
  <c r="L23" i="10" s="1"/>
  <c r="IU23" i="10" s="1"/>
  <c r="DC57" i="6"/>
  <c r="H56" i="9" s="1"/>
  <c r="CY57" i="6"/>
  <c r="C56" i="9" s="1"/>
  <c r="E56" i="9" s="1"/>
  <c r="L60" i="10" s="1"/>
  <c r="IU60" i="10" s="1"/>
  <c r="DC39" i="6"/>
  <c r="CY39" i="6"/>
  <c r="DC8" i="6"/>
  <c r="CY8" i="6"/>
  <c r="C7" i="9" s="1"/>
  <c r="E7" i="9" s="1"/>
  <c r="L11" i="10" s="1"/>
  <c r="IU11" i="10" s="1"/>
  <c r="DO99" i="6"/>
  <c r="CZ99" i="6"/>
  <c r="D98" i="9" s="1"/>
  <c r="F98" i="9" s="1"/>
  <c r="DO86" i="6"/>
  <c r="CZ86" i="6"/>
  <c r="D85" i="9" s="1"/>
  <c r="F85" i="9" s="1"/>
  <c r="M89" i="10" s="1"/>
  <c r="IV89" i="10" s="1"/>
  <c r="DO36" i="6"/>
  <c r="CZ36" i="6"/>
  <c r="D35" i="9" s="1"/>
  <c r="F35" i="9" s="1"/>
  <c r="M39" i="10" s="1"/>
  <c r="IV39" i="10" s="1"/>
  <c r="DO53" i="6"/>
  <c r="CZ53" i="6"/>
  <c r="D52" i="9" s="1"/>
  <c r="F52" i="9" s="1"/>
  <c r="M56" i="10" s="1"/>
  <c r="IV56" i="10" s="1"/>
  <c r="DO37" i="6"/>
  <c r="CZ37" i="6"/>
  <c r="D36" i="9" s="1"/>
  <c r="F36" i="9" s="1"/>
  <c r="M40" i="10" s="1"/>
  <c r="IV40" i="10" s="1"/>
  <c r="DO73" i="6"/>
  <c r="CZ73" i="6"/>
  <c r="D72" i="9" s="1"/>
  <c r="F72" i="9" s="1"/>
  <c r="M76" i="10" s="1"/>
  <c r="IV76" i="10" s="1"/>
  <c r="DO50" i="6"/>
  <c r="CZ50" i="6"/>
  <c r="D49" i="9" s="1"/>
  <c r="F49" i="9" s="1"/>
  <c r="M53" i="10" s="1"/>
  <c r="IV53" i="10" s="1"/>
  <c r="DO21" i="6"/>
  <c r="CZ21" i="6"/>
  <c r="D20" i="9" s="1"/>
  <c r="F20" i="9" s="1"/>
  <c r="M24" i="10" s="1"/>
  <c r="IV24" i="10" s="1"/>
  <c r="DO64" i="6"/>
  <c r="CZ64" i="6"/>
  <c r="D63" i="9" s="1"/>
  <c r="F63" i="9" s="1"/>
  <c r="M67" i="10" s="1"/>
  <c r="IV67" i="10" s="1"/>
  <c r="DO96" i="6"/>
  <c r="H95" i="9" s="1"/>
  <c r="J95" i="9" s="1"/>
  <c r="CZ96" i="6"/>
  <c r="D95" i="9" s="1"/>
  <c r="F95" i="9" s="1"/>
  <c r="DO59" i="6"/>
  <c r="CZ59" i="6"/>
  <c r="D58" i="9" s="1"/>
  <c r="F58" i="9" s="1"/>
  <c r="M62" i="10" s="1"/>
  <c r="IV62" i="10" s="1"/>
  <c r="DO90" i="6"/>
  <c r="CZ90" i="6"/>
  <c r="D89" i="9" s="1"/>
  <c r="F89" i="9" s="1"/>
  <c r="M93" i="10" s="1"/>
  <c r="IV93" i="10" s="1"/>
  <c r="DO77" i="6"/>
  <c r="CZ77" i="6"/>
  <c r="D76" i="9" s="1"/>
  <c r="F76" i="9" s="1"/>
  <c r="M80" i="10" s="1"/>
  <c r="IV80" i="10" s="1"/>
  <c r="DO75" i="6"/>
  <c r="CZ75" i="6"/>
  <c r="D74" i="9" s="1"/>
  <c r="F74" i="9" s="1"/>
  <c r="M78" i="10" s="1"/>
  <c r="IV78" i="10" s="1"/>
  <c r="DC43" i="6"/>
  <c r="CY43" i="6"/>
  <c r="DO66" i="6"/>
  <c r="CZ66" i="6"/>
  <c r="D65" i="9" s="1"/>
  <c r="F65" i="9" s="1"/>
  <c r="M69" i="10" s="1"/>
  <c r="IV69" i="10" s="1"/>
  <c r="DO69" i="6"/>
  <c r="CZ69" i="6"/>
  <c r="D68" i="9" s="1"/>
  <c r="F68" i="9" s="1"/>
  <c r="M72" i="10" s="1"/>
  <c r="IV72" i="10" s="1"/>
  <c r="DO30" i="6"/>
  <c r="CZ30" i="6"/>
  <c r="D29" i="9" s="1"/>
  <c r="F29" i="9" s="1"/>
  <c r="M33" i="10" s="1"/>
  <c r="IV33" i="10" s="1"/>
  <c r="DO61" i="6"/>
  <c r="CZ61" i="6"/>
  <c r="D60" i="9" s="1"/>
  <c r="F60" i="9" s="1"/>
  <c r="M64" i="10" s="1"/>
  <c r="IV64" i="10" s="1"/>
  <c r="DO45" i="6"/>
  <c r="H44" i="9" s="1"/>
  <c r="J44" i="9" s="1"/>
  <c r="O48" i="11" s="1"/>
  <c r="CZ45" i="6"/>
  <c r="D44" i="9" s="1"/>
  <c r="F44" i="9" s="1"/>
  <c r="M48" i="10" s="1"/>
  <c r="IV48" i="10" s="1"/>
  <c r="DO22" i="6"/>
  <c r="CZ22" i="6"/>
  <c r="DO42" i="6"/>
  <c r="CZ42" i="6"/>
  <c r="D41" i="9" s="1"/>
  <c r="F41" i="9" s="1"/>
  <c r="M45" i="10" s="1"/>
  <c r="IV45" i="10" s="1"/>
  <c r="DO15" i="6"/>
  <c r="CZ15" i="6"/>
  <c r="D14" i="9" s="1"/>
  <c r="F14" i="9" s="1"/>
  <c r="M18" i="10" s="1"/>
  <c r="IV18" i="10" s="1"/>
  <c r="DO17" i="6"/>
  <c r="CZ17" i="6"/>
  <c r="D16" i="9" s="1"/>
  <c r="F16" i="9" s="1"/>
  <c r="M20" i="10" s="1"/>
  <c r="IV20" i="10" s="1"/>
  <c r="DO34" i="6"/>
  <c r="CZ34" i="6"/>
  <c r="D33" i="9" s="1"/>
  <c r="F33" i="9" s="1"/>
  <c r="M37" i="10" s="1"/>
  <c r="IV37" i="10" s="1"/>
  <c r="DO4" i="6"/>
  <c r="CZ4" i="6"/>
  <c r="D3" i="9" s="1"/>
  <c r="F3" i="9" s="1"/>
  <c r="M7" i="10" s="1"/>
  <c r="IV7" i="10" s="1"/>
  <c r="DO60" i="6"/>
  <c r="CZ60" i="6"/>
  <c r="D59" i="9" s="1"/>
  <c r="F59" i="9" s="1"/>
  <c r="M63" i="10" s="1"/>
  <c r="IV63" i="10" s="1"/>
  <c r="CZ387" i="6"/>
  <c r="CZ369" i="6"/>
  <c r="D368" i="9" s="1"/>
  <c r="F368" i="9" s="1"/>
  <c r="CZ353" i="6"/>
  <c r="D352" i="9" s="1"/>
  <c r="F352" i="9" s="1"/>
  <c r="CZ333" i="6"/>
  <c r="D332" i="9" s="1"/>
  <c r="F332" i="9" s="1"/>
  <c r="CZ317" i="6"/>
  <c r="D316" i="9" s="1"/>
  <c r="F316" i="9" s="1"/>
  <c r="CZ301" i="6"/>
  <c r="D300" i="9" s="1"/>
  <c r="F300" i="9" s="1"/>
  <c r="CZ287" i="6"/>
  <c r="D286" i="9" s="1"/>
  <c r="F286" i="9" s="1"/>
  <c r="CZ271" i="6"/>
  <c r="D270" i="9" s="1"/>
  <c r="F270" i="9" s="1"/>
  <c r="CZ255" i="6"/>
  <c r="D254" i="9" s="1"/>
  <c r="F254" i="9" s="1"/>
  <c r="CZ228" i="6"/>
  <c r="D227" i="9" s="1"/>
  <c r="F227" i="9" s="1"/>
  <c r="CZ200" i="6"/>
  <c r="D199" i="9" s="1"/>
  <c r="F199" i="9" s="1"/>
  <c r="CZ172" i="6"/>
  <c r="D171" i="9" s="1"/>
  <c r="F171" i="9" s="1"/>
  <c r="CZ140" i="6"/>
  <c r="D139" i="9" s="1"/>
  <c r="F139" i="9" s="1"/>
  <c r="CZ108" i="6"/>
  <c r="D107" i="9" s="1"/>
  <c r="F107" i="9" s="1"/>
  <c r="CZ376" i="6"/>
  <c r="D375" i="9" s="1"/>
  <c r="F375" i="9" s="1"/>
  <c r="CZ374" i="6"/>
  <c r="D373" i="9" s="1"/>
  <c r="F373" i="9" s="1"/>
  <c r="CZ366" i="6"/>
  <c r="D365" i="9" s="1"/>
  <c r="F365" i="9" s="1"/>
  <c r="CZ358" i="6"/>
  <c r="D357" i="9" s="1"/>
  <c r="F357" i="9" s="1"/>
  <c r="CZ350" i="6"/>
  <c r="D349" i="9" s="1"/>
  <c r="F349" i="9" s="1"/>
  <c r="CZ342" i="6"/>
  <c r="D341" i="9" s="1"/>
  <c r="F341" i="9" s="1"/>
  <c r="CZ334" i="6"/>
  <c r="D333" i="9" s="1"/>
  <c r="F333" i="9" s="1"/>
  <c r="CZ326" i="6"/>
  <c r="D325" i="9" s="1"/>
  <c r="F325" i="9" s="1"/>
  <c r="CZ318" i="6"/>
  <c r="D317" i="9" s="1"/>
  <c r="F317" i="9" s="1"/>
  <c r="CZ310" i="6"/>
  <c r="D309" i="9" s="1"/>
  <c r="F309" i="9" s="1"/>
  <c r="CZ302" i="6"/>
  <c r="D301" i="9" s="1"/>
  <c r="F301" i="9" s="1"/>
  <c r="CZ294" i="6"/>
  <c r="D293" i="9" s="1"/>
  <c r="F293" i="9" s="1"/>
  <c r="CZ286" i="6"/>
  <c r="D285" i="9" s="1"/>
  <c r="F285" i="9" s="1"/>
  <c r="CZ278" i="6"/>
  <c r="D277" i="9" s="1"/>
  <c r="F277" i="9" s="1"/>
  <c r="CZ270" i="6"/>
  <c r="D269" i="9" s="1"/>
  <c r="F269" i="9" s="1"/>
  <c r="CZ262" i="6"/>
  <c r="D261" i="9" s="1"/>
  <c r="F261" i="9" s="1"/>
  <c r="CZ254" i="6"/>
  <c r="D253" i="9" s="1"/>
  <c r="F253" i="9" s="1"/>
  <c r="CZ246" i="6"/>
  <c r="D245" i="9" s="1"/>
  <c r="F245" i="9" s="1"/>
  <c r="CZ234" i="6"/>
  <c r="D233" i="9" s="1"/>
  <c r="F233" i="9" s="1"/>
  <c r="CZ218" i="6"/>
  <c r="D217" i="9" s="1"/>
  <c r="F217" i="9" s="1"/>
  <c r="CZ202" i="6"/>
  <c r="D201" i="9" s="1"/>
  <c r="F201" i="9" s="1"/>
  <c r="CZ186" i="6"/>
  <c r="D185" i="9" s="1"/>
  <c r="F185" i="9" s="1"/>
  <c r="CZ170" i="6"/>
  <c r="D169" i="9" s="1"/>
  <c r="F169" i="9" s="1"/>
  <c r="CZ154" i="6"/>
  <c r="D153" i="9" s="1"/>
  <c r="F153" i="9" s="1"/>
  <c r="CZ138" i="6"/>
  <c r="D137" i="9" s="1"/>
  <c r="F137" i="9" s="1"/>
  <c r="CZ122" i="6"/>
  <c r="D121" i="9" s="1"/>
  <c r="F121" i="9" s="1"/>
  <c r="CZ106" i="6"/>
  <c r="D105" i="9" s="1"/>
  <c r="F105" i="9" s="1"/>
  <c r="CZ365" i="6"/>
  <c r="D364" i="9" s="1"/>
  <c r="F364" i="9" s="1"/>
  <c r="CZ351" i="6"/>
  <c r="D350" i="9" s="1"/>
  <c r="F350" i="9" s="1"/>
  <c r="CZ337" i="6"/>
  <c r="D336" i="9" s="1"/>
  <c r="F336" i="9" s="1"/>
  <c r="CZ323" i="6"/>
  <c r="D322" i="9" s="1"/>
  <c r="F322" i="9" s="1"/>
  <c r="CZ307" i="6"/>
  <c r="D306" i="9" s="1"/>
  <c r="F306" i="9" s="1"/>
  <c r="CZ289" i="6"/>
  <c r="D288" i="9" s="1"/>
  <c r="F288" i="9" s="1"/>
  <c r="CZ273" i="6"/>
  <c r="D272" i="9" s="1"/>
  <c r="F272" i="9" s="1"/>
  <c r="CZ257" i="6"/>
  <c r="D256" i="9" s="1"/>
  <c r="F256" i="9" s="1"/>
  <c r="CZ243" i="6"/>
  <c r="D242" i="9" s="1"/>
  <c r="F242" i="9" s="1"/>
  <c r="CZ212" i="6"/>
  <c r="D211" i="9" s="1"/>
  <c r="F211" i="9" s="1"/>
  <c r="CZ176" i="6"/>
  <c r="D175" i="9" s="1"/>
  <c r="F175" i="9" s="1"/>
  <c r="CZ144" i="6"/>
  <c r="D143" i="9" s="1"/>
  <c r="F143" i="9" s="1"/>
  <c r="CZ112" i="6"/>
  <c r="D111" i="9" s="1"/>
  <c r="F111" i="9" s="1"/>
  <c r="CZ382" i="6"/>
  <c r="D381" i="9" s="1"/>
  <c r="F381" i="9" s="1"/>
  <c r="CZ235" i="6"/>
  <c r="D234" i="9" s="1"/>
  <c r="F234" i="9" s="1"/>
  <c r="CZ227" i="6"/>
  <c r="D226" i="9" s="1"/>
  <c r="F226" i="9" s="1"/>
  <c r="CZ219" i="6"/>
  <c r="D218" i="9" s="1"/>
  <c r="F218" i="9" s="1"/>
  <c r="CZ211" i="6"/>
  <c r="D210" i="9" s="1"/>
  <c r="F210" i="9" s="1"/>
  <c r="CZ203" i="6"/>
  <c r="D202" i="9" s="1"/>
  <c r="F202" i="9" s="1"/>
  <c r="CZ195" i="6"/>
  <c r="D194" i="9" s="1"/>
  <c r="F194" i="9" s="1"/>
  <c r="CZ187" i="6"/>
  <c r="D186" i="9" s="1"/>
  <c r="F186" i="9" s="1"/>
  <c r="CZ179" i="6"/>
  <c r="D178" i="9" s="1"/>
  <c r="F178" i="9" s="1"/>
  <c r="CZ171" i="6"/>
  <c r="D170" i="9" s="1"/>
  <c r="F170" i="9" s="1"/>
  <c r="CZ163" i="6"/>
  <c r="D162" i="9" s="1"/>
  <c r="F162" i="9" s="1"/>
  <c r="CZ155" i="6"/>
  <c r="D154" i="9" s="1"/>
  <c r="F154" i="9" s="1"/>
  <c r="CZ147" i="6"/>
  <c r="D146" i="9" s="1"/>
  <c r="F146" i="9" s="1"/>
  <c r="CZ139" i="6"/>
  <c r="D138" i="9" s="1"/>
  <c r="F138" i="9" s="1"/>
  <c r="CZ131" i="6"/>
  <c r="D130" i="9" s="1"/>
  <c r="F130" i="9" s="1"/>
  <c r="CZ123" i="6"/>
  <c r="D122" i="9" s="1"/>
  <c r="F122" i="9" s="1"/>
  <c r="CZ115" i="6"/>
  <c r="D114" i="9" s="1"/>
  <c r="F114" i="9" s="1"/>
  <c r="CZ107" i="6"/>
  <c r="D106" i="9" s="1"/>
  <c r="F106" i="9" s="1"/>
  <c r="DO92" i="6"/>
  <c r="CZ92" i="6"/>
  <c r="D91" i="9" s="1"/>
  <c r="F91" i="9" s="1"/>
  <c r="M95" i="10" s="1"/>
  <c r="IV95" i="10" s="1"/>
  <c r="CY385" i="6"/>
  <c r="CY381" i="6"/>
  <c r="C380" i="9" s="1"/>
  <c r="E380" i="9" s="1"/>
  <c r="CY379" i="6"/>
  <c r="C378" i="9" s="1"/>
  <c r="E378" i="9" s="1"/>
  <c r="CY373" i="6"/>
  <c r="C372" i="9" s="1"/>
  <c r="E372" i="9" s="1"/>
  <c r="CY369" i="6"/>
  <c r="C368" i="9" s="1"/>
  <c r="E368" i="9" s="1"/>
  <c r="CY365" i="6"/>
  <c r="C364" i="9" s="1"/>
  <c r="E364" i="9" s="1"/>
  <c r="CY361" i="6"/>
  <c r="C360" i="9" s="1"/>
  <c r="E360" i="9" s="1"/>
  <c r="CY357" i="6"/>
  <c r="C356" i="9" s="1"/>
  <c r="E356" i="9" s="1"/>
  <c r="CY353" i="6"/>
  <c r="C352" i="9" s="1"/>
  <c r="E352" i="9" s="1"/>
  <c r="CY349" i="6"/>
  <c r="C348" i="9" s="1"/>
  <c r="E348" i="9" s="1"/>
  <c r="CY345" i="6"/>
  <c r="C344" i="9" s="1"/>
  <c r="E344" i="9" s="1"/>
  <c r="CY341" i="6"/>
  <c r="C340" i="9" s="1"/>
  <c r="E340" i="9" s="1"/>
  <c r="CY337" i="6"/>
  <c r="C336" i="9" s="1"/>
  <c r="E336" i="9" s="1"/>
  <c r="CY333" i="6"/>
  <c r="C332" i="9" s="1"/>
  <c r="E332" i="9" s="1"/>
  <c r="CY329" i="6"/>
  <c r="C328" i="9" s="1"/>
  <c r="E328" i="9" s="1"/>
  <c r="CY325" i="6"/>
  <c r="C324" i="9" s="1"/>
  <c r="E324" i="9" s="1"/>
  <c r="CY321" i="6"/>
  <c r="C320" i="9" s="1"/>
  <c r="E320" i="9" s="1"/>
  <c r="CY317" i="6"/>
  <c r="C316" i="9" s="1"/>
  <c r="E316" i="9" s="1"/>
  <c r="CY313" i="6"/>
  <c r="C312" i="9" s="1"/>
  <c r="E312" i="9" s="1"/>
  <c r="CY309" i="6"/>
  <c r="C308" i="9" s="1"/>
  <c r="E308" i="9" s="1"/>
  <c r="CY305" i="6"/>
  <c r="C304" i="9" s="1"/>
  <c r="E304" i="9" s="1"/>
  <c r="CY301" i="6"/>
  <c r="C300" i="9" s="1"/>
  <c r="E300" i="9" s="1"/>
  <c r="CY297" i="6"/>
  <c r="C296" i="9" s="1"/>
  <c r="E296" i="9" s="1"/>
  <c r="CY293" i="6"/>
  <c r="C292" i="9" s="1"/>
  <c r="E292" i="9" s="1"/>
  <c r="CY289" i="6"/>
  <c r="C288" i="9" s="1"/>
  <c r="E288" i="9" s="1"/>
  <c r="CY285" i="6"/>
  <c r="C284" i="9" s="1"/>
  <c r="E284" i="9" s="1"/>
  <c r="CY281" i="6"/>
  <c r="C280" i="9" s="1"/>
  <c r="E280" i="9" s="1"/>
  <c r="CY277" i="6"/>
  <c r="C276" i="9" s="1"/>
  <c r="E276" i="9" s="1"/>
  <c r="CY273" i="6"/>
  <c r="C272" i="9" s="1"/>
  <c r="E272" i="9" s="1"/>
  <c r="CY269" i="6"/>
  <c r="C268" i="9" s="1"/>
  <c r="E268" i="9" s="1"/>
  <c r="CY265" i="6"/>
  <c r="C264" i="9" s="1"/>
  <c r="E264" i="9" s="1"/>
  <c r="CY261" i="6"/>
  <c r="C260" i="9" s="1"/>
  <c r="E260" i="9" s="1"/>
  <c r="CY257" i="6"/>
  <c r="C256" i="9" s="1"/>
  <c r="E256" i="9" s="1"/>
  <c r="CY253" i="6"/>
  <c r="C252" i="9" s="1"/>
  <c r="E252" i="9" s="1"/>
  <c r="CY249" i="6"/>
  <c r="C248" i="9" s="1"/>
  <c r="E248" i="9" s="1"/>
  <c r="CY245" i="6"/>
  <c r="C244" i="9" s="1"/>
  <c r="E244" i="9" s="1"/>
  <c r="CY241" i="6"/>
  <c r="C240" i="9" s="1"/>
  <c r="E240" i="9" s="1"/>
  <c r="CY237" i="6"/>
  <c r="C236" i="9" s="1"/>
  <c r="E236" i="9" s="1"/>
  <c r="CY233" i="6"/>
  <c r="C232" i="9" s="1"/>
  <c r="E232" i="9" s="1"/>
  <c r="CY229" i="6"/>
  <c r="C228" i="9" s="1"/>
  <c r="E228" i="9" s="1"/>
  <c r="CY225" i="6"/>
  <c r="C224" i="9" s="1"/>
  <c r="E224" i="9" s="1"/>
  <c r="CY221" i="6"/>
  <c r="C220" i="9" s="1"/>
  <c r="E220" i="9" s="1"/>
  <c r="CY217" i="6"/>
  <c r="C216" i="9" s="1"/>
  <c r="E216" i="9" s="1"/>
  <c r="CY213" i="6"/>
  <c r="C212" i="9" s="1"/>
  <c r="E212" i="9" s="1"/>
  <c r="CY209" i="6"/>
  <c r="C208" i="9" s="1"/>
  <c r="E208" i="9" s="1"/>
  <c r="CY205" i="6"/>
  <c r="C204" i="9" s="1"/>
  <c r="E204" i="9" s="1"/>
  <c r="CY201" i="6"/>
  <c r="C200" i="9" s="1"/>
  <c r="E200" i="9" s="1"/>
  <c r="CY197" i="6"/>
  <c r="C196" i="9" s="1"/>
  <c r="E196" i="9" s="1"/>
  <c r="CY193" i="6"/>
  <c r="C192" i="9" s="1"/>
  <c r="E192" i="9" s="1"/>
  <c r="CY189" i="6"/>
  <c r="C188" i="9" s="1"/>
  <c r="E188" i="9" s="1"/>
  <c r="CY185" i="6"/>
  <c r="C184" i="9" s="1"/>
  <c r="E184" i="9" s="1"/>
  <c r="CY181" i="6"/>
  <c r="C180" i="9" s="1"/>
  <c r="E180" i="9" s="1"/>
  <c r="CY177" i="6"/>
  <c r="C176" i="9" s="1"/>
  <c r="E176" i="9" s="1"/>
  <c r="CY173" i="6"/>
  <c r="CY169" i="6"/>
  <c r="C168" i="9" s="1"/>
  <c r="E168" i="9" s="1"/>
  <c r="CY165" i="6"/>
  <c r="C164" i="9" s="1"/>
  <c r="E164" i="9" s="1"/>
  <c r="CY161" i="6"/>
  <c r="C160" i="9" s="1"/>
  <c r="E160" i="9" s="1"/>
  <c r="CY157" i="6"/>
  <c r="C156" i="9" s="1"/>
  <c r="E156" i="9" s="1"/>
  <c r="CY153" i="6"/>
  <c r="C152" i="9" s="1"/>
  <c r="E152" i="9" s="1"/>
  <c r="CY149" i="6"/>
  <c r="C148" i="9" s="1"/>
  <c r="E148" i="9" s="1"/>
  <c r="CY145" i="6"/>
  <c r="C144" i="9" s="1"/>
  <c r="E144" i="9" s="1"/>
  <c r="CY141" i="6"/>
  <c r="C140" i="9" s="1"/>
  <c r="E140" i="9" s="1"/>
  <c r="CY137" i="6"/>
  <c r="C136" i="9" s="1"/>
  <c r="E136" i="9" s="1"/>
  <c r="CY133" i="6"/>
  <c r="C132" i="9" s="1"/>
  <c r="E132" i="9" s="1"/>
  <c r="CY129" i="6"/>
  <c r="C128" i="9" s="1"/>
  <c r="E128" i="9" s="1"/>
  <c r="CY125" i="6"/>
  <c r="C124" i="9" s="1"/>
  <c r="E124" i="9" s="1"/>
  <c r="CY121" i="6"/>
  <c r="C120" i="9" s="1"/>
  <c r="E120" i="9" s="1"/>
  <c r="CY117" i="6"/>
  <c r="C116" i="9" s="1"/>
  <c r="E116" i="9" s="1"/>
  <c r="CY113" i="6"/>
  <c r="C112" i="9" s="1"/>
  <c r="E112" i="9" s="1"/>
  <c r="CY109" i="6"/>
  <c r="C108" i="9" s="1"/>
  <c r="E108" i="9" s="1"/>
  <c r="CY105" i="6"/>
  <c r="C104" i="9" s="1"/>
  <c r="E104" i="9" s="1"/>
  <c r="CY101" i="6"/>
  <c r="C100" i="9" s="1"/>
  <c r="E100" i="9" s="1"/>
  <c r="H93" i="9"/>
  <c r="J93" i="9" s="1"/>
  <c r="DO367" i="6"/>
  <c r="DO329" i="6"/>
  <c r="DO297" i="6"/>
  <c r="DO267" i="6"/>
  <c r="DO224" i="6"/>
  <c r="DO160" i="6"/>
  <c r="DO100" i="6"/>
  <c r="DO372" i="6"/>
  <c r="DO356" i="6"/>
  <c r="DO340" i="6"/>
  <c r="D323" i="9"/>
  <c r="F323" i="9" s="1"/>
  <c r="DO324" i="6"/>
  <c r="DO308" i="6"/>
  <c r="DO292" i="6"/>
  <c r="DO276" i="6"/>
  <c r="DO260" i="6"/>
  <c r="DO244" i="6"/>
  <c r="DO214" i="6"/>
  <c r="DO182" i="6"/>
  <c r="D149" i="9"/>
  <c r="F149" i="9" s="1"/>
  <c r="DO150" i="6"/>
  <c r="DO118" i="6"/>
  <c r="DO363" i="6"/>
  <c r="DO335" i="6"/>
  <c r="DO303" i="6"/>
  <c r="DO269" i="6"/>
  <c r="DO241" i="6"/>
  <c r="DO168" i="6"/>
  <c r="DO104" i="6"/>
  <c r="DO233" i="6"/>
  <c r="DO217" i="6"/>
  <c r="DO201" i="6"/>
  <c r="DO185" i="6"/>
  <c r="DO169" i="6"/>
  <c r="DO153" i="6"/>
  <c r="DO137" i="6"/>
  <c r="DO121" i="6"/>
  <c r="DC386" i="6"/>
  <c r="DC376" i="6"/>
  <c r="DC368" i="6"/>
  <c r="DC360" i="6"/>
  <c r="DC352" i="6"/>
  <c r="DC344" i="6"/>
  <c r="DC336" i="6"/>
  <c r="DC328" i="6"/>
  <c r="DC320" i="6"/>
  <c r="DC316" i="6"/>
  <c r="DC308" i="6"/>
  <c r="DC300" i="6"/>
  <c r="DC292" i="6"/>
  <c r="DC284" i="6"/>
  <c r="DC276" i="6"/>
  <c r="DC268" i="6"/>
  <c r="DC260" i="6"/>
  <c r="DC252" i="6"/>
  <c r="DC244" i="6"/>
  <c r="DC236" i="6"/>
  <c r="DC228" i="6"/>
  <c r="DC224" i="6"/>
  <c r="DC216" i="6"/>
  <c r="DC208" i="6"/>
  <c r="DC200" i="6"/>
  <c r="DC192" i="6"/>
  <c r="DC184" i="6"/>
  <c r="DC176" i="6"/>
  <c r="DC168" i="6"/>
  <c r="DC160" i="6"/>
  <c r="DC152" i="6"/>
  <c r="DC144" i="6"/>
  <c r="DC136" i="6"/>
  <c r="DC128" i="6"/>
  <c r="DC120" i="6"/>
  <c r="DC108" i="6"/>
  <c r="D360" i="9"/>
  <c r="F360" i="9" s="1"/>
  <c r="DO361" i="6"/>
  <c r="DO325" i="6"/>
  <c r="DO279" i="6"/>
  <c r="DO245" i="6"/>
  <c r="DO188" i="6"/>
  <c r="DO124" i="6"/>
  <c r="DO381" i="6"/>
  <c r="DO362" i="6"/>
  <c r="DO354" i="6"/>
  <c r="DO338" i="6"/>
  <c r="D321" i="9"/>
  <c r="F321" i="9" s="1"/>
  <c r="DO322" i="6"/>
  <c r="DO306" i="6"/>
  <c r="DO290" i="6"/>
  <c r="D289" i="9"/>
  <c r="F289" i="9" s="1"/>
  <c r="DO274" i="6"/>
  <c r="DO258" i="6"/>
  <c r="DO242" i="6"/>
  <c r="D209" i="9"/>
  <c r="F209" i="9" s="1"/>
  <c r="DO210" i="6"/>
  <c r="DO178" i="6"/>
  <c r="DO146" i="6"/>
  <c r="DO114" i="6"/>
  <c r="DO359" i="6"/>
  <c r="DO331" i="6"/>
  <c r="DO299" i="6"/>
  <c r="DO265" i="6"/>
  <c r="DO232" i="6"/>
  <c r="DO164" i="6"/>
  <c r="DO239" i="6"/>
  <c r="DO231" i="6"/>
  <c r="DO215" i="6"/>
  <c r="DO199" i="6"/>
  <c r="DO183" i="6"/>
  <c r="DO167" i="6"/>
  <c r="DO151" i="6"/>
  <c r="DO135" i="6"/>
  <c r="DO111" i="6"/>
  <c r="DC382" i="6"/>
  <c r="DC375" i="6"/>
  <c r="DC367" i="6"/>
  <c r="DC363" i="6"/>
  <c r="DC355" i="6"/>
  <c r="DC347" i="6"/>
  <c r="DC335" i="6"/>
  <c r="DC331" i="6"/>
  <c r="DC323" i="6"/>
  <c r="DC315" i="6"/>
  <c r="DC307" i="6"/>
  <c r="DC299" i="6"/>
  <c r="DC291" i="6"/>
  <c r="DC287" i="6"/>
  <c r="DC279" i="6"/>
  <c r="C266" i="9"/>
  <c r="E266" i="9" s="1"/>
  <c r="DC267" i="6"/>
  <c r="DC259" i="6"/>
  <c r="DC251" i="6"/>
  <c r="DC243" i="6"/>
  <c r="DC235" i="6"/>
  <c r="DC227" i="6"/>
  <c r="DC219" i="6"/>
  <c r="DC211" i="6"/>
  <c r="DC203" i="6"/>
  <c r="DC195" i="6"/>
  <c r="DC187" i="6"/>
  <c r="DC179" i="6"/>
  <c r="DC171" i="6"/>
  <c r="DC163" i="6"/>
  <c r="DC155" i="6"/>
  <c r="DC147" i="6"/>
  <c r="DC143" i="6"/>
  <c r="DC135" i="6"/>
  <c r="DC127" i="6"/>
  <c r="DC119" i="6"/>
  <c r="DC111" i="6"/>
  <c r="C102" i="9"/>
  <c r="E102" i="9" s="1"/>
  <c r="DC103" i="6"/>
  <c r="DO373" i="6"/>
  <c r="DO357" i="6"/>
  <c r="DO339" i="6"/>
  <c r="DO321" i="6"/>
  <c r="DO305" i="6"/>
  <c r="DO291" i="6"/>
  <c r="DO275" i="6"/>
  <c r="D258" i="9"/>
  <c r="F258" i="9" s="1"/>
  <c r="DO259" i="6"/>
  <c r="DO236" i="6"/>
  <c r="DO208" i="6"/>
  <c r="DO180" i="6"/>
  <c r="DO148" i="6"/>
  <c r="DO116" i="6"/>
  <c r="DO380" i="6"/>
  <c r="DO377" i="6"/>
  <c r="DO368" i="6"/>
  <c r="DO360" i="6"/>
  <c r="DO352" i="6"/>
  <c r="DO344" i="6"/>
  <c r="DO336" i="6"/>
  <c r="DO328" i="6"/>
  <c r="DO320" i="6"/>
  <c r="DO312" i="6"/>
  <c r="DO304" i="6"/>
  <c r="DO296" i="6"/>
  <c r="DO288" i="6"/>
  <c r="DO280" i="6"/>
  <c r="DO272" i="6"/>
  <c r="DO264" i="6"/>
  <c r="DO256" i="6"/>
  <c r="DO248" i="6"/>
  <c r="D239" i="9"/>
  <c r="F239" i="9" s="1"/>
  <c r="DO240" i="6"/>
  <c r="DO222" i="6"/>
  <c r="DO206" i="6"/>
  <c r="DO190" i="6"/>
  <c r="DO174" i="6"/>
  <c r="DO158" i="6"/>
  <c r="DO142" i="6"/>
  <c r="DO126" i="6"/>
  <c r="DO110" i="6"/>
  <c r="DO371" i="6"/>
  <c r="DO355" i="6"/>
  <c r="DO341" i="6"/>
  <c r="DO327" i="6"/>
  <c r="DO311" i="6"/>
  <c r="DO293" i="6"/>
  <c r="DO277" i="6"/>
  <c r="DO261" i="6"/>
  <c r="DO247" i="6"/>
  <c r="DO220" i="6"/>
  <c r="DO184" i="6"/>
  <c r="DO156" i="6"/>
  <c r="DO120" i="6"/>
  <c r="DO386" i="6"/>
  <c r="DO237" i="6"/>
  <c r="DO229" i="6"/>
  <c r="DO221" i="6"/>
  <c r="DO213" i="6"/>
  <c r="DO205" i="6"/>
  <c r="DO197" i="6"/>
  <c r="DO189" i="6"/>
  <c r="DO181" i="6"/>
  <c r="DO173" i="6"/>
  <c r="DO165" i="6"/>
  <c r="DO157" i="6"/>
  <c r="DO149" i="6"/>
  <c r="DO141" i="6"/>
  <c r="DO133" i="6"/>
  <c r="DO125" i="6"/>
  <c r="DO117" i="6"/>
  <c r="D108" i="9"/>
  <c r="F108" i="9" s="1"/>
  <c r="DO109" i="6"/>
  <c r="DO101" i="6"/>
  <c r="DC380" i="6"/>
  <c r="DC378" i="6"/>
  <c r="DC383" i="6"/>
  <c r="DC374" i="6"/>
  <c r="DC370" i="6"/>
  <c r="DC366" i="6"/>
  <c r="DC362" i="6"/>
  <c r="DC358" i="6"/>
  <c r="DC354" i="6"/>
  <c r="DC350" i="6"/>
  <c r="DC346" i="6"/>
  <c r="DC342" i="6"/>
  <c r="DC338" i="6"/>
  <c r="DC334" i="6"/>
  <c r="DC330" i="6"/>
  <c r="DC326" i="6"/>
  <c r="DC322" i="6"/>
  <c r="DC318" i="6"/>
  <c r="DC314" i="6"/>
  <c r="DC310" i="6"/>
  <c r="DC306" i="6"/>
  <c r="DC302" i="6"/>
  <c r="DC298" i="6"/>
  <c r="DC294" i="6"/>
  <c r="DC290" i="6"/>
  <c r="DC286" i="6"/>
  <c r="DC282" i="6"/>
  <c r="DC278" i="6"/>
  <c r="DC274" i="6"/>
  <c r="DC270" i="6"/>
  <c r="DC266" i="6"/>
  <c r="DC262" i="6"/>
  <c r="DC258" i="6"/>
  <c r="DC254" i="6"/>
  <c r="DC250" i="6"/>
  <c r="DC246" i="6"/>
  <c r="DC242" i="6"/>
  <c r="DC238" i="6"/>
  <c r="C233" i="9"/>
  <c r="E233" i="9" s="1"/>
  <c r="DC234" i="6"/>
  <c r="DC230" i="6"/>
  <c r="DC226" i="6"/>
  <c r="DC222" i="6"/>
  <c r="DC218" i="6"/>
  <c r="DC214" i="6"/>
  <c r="DC210" i="6"/>
  <c r="DC206" i="6"/>
  <c r="DC202" i="6"/>
  <c r="C197" i="9"/>
  <c r="E197" i="9" s="1"/>
  <c r="DC198" i="6"/>
  <c r="DC194" i="6"/>
  <c r="DC190" i="6"/>
  <c r="DC186" i="6"/>
  <c r="DC182" i="6"/>
  <c r="DC178" i="6"/>
  <c r="DC174" i="6"/>
  <c r="C169" i="9"/>
  <c r="E169" i="9" s="1"/>
  <c r="DC170" i="6"/>
  <c r="DC166" i="6"/>
  <c r="DC162" i="6"/>
  <c r="DC158" i="6"/>
  <c r="DC154" i="6"/>
  <c r="DC150" i="6"/>
  <c r="DC146" i="6"/>
  <c r="DC142" i="6"/>
  <c r="DC138" i="6"/>
  <c r="C133" i="9"/>
  <c r="E133" i="9" s="1"/>
  <c r="DC134" i="6"/>
  <c r="DC130" i="6"/>
  <c r="DC126" i="6"/>
  <c r="DC122" i="6"/>
  <c r="DC118" i="6"/>
  <c r="DC114" i="6"/>
  <c r="DC110" i="6"/>
  <c r="C105" i="9"/>
  <c r="E105" i="9" s="1"/>
  <c r="DC106" i="6"/>
  <c r="DC102" i="6"/>
  <c r="DO383" i="6"/>
  <c r="DO349" i="6"/>
  <c r="DO313" i="6"/>
  <c r="DO283" i="6"/>
  <c r="DO249" i="6"/>
  <c r="DO192" i="6"/>
  <c r="D131" i="9"/>
  <c r="F131" i="9" s="1"/>
  <c r="DO132" i="6"/>
  <c r="DO385" i="6"/>
  <c r="DO364" i="6"/>
  <c r="DO348" i="6"/>
  <c r="DO332" i="6"/>
  <c r="DO316" i="6"/>
  <c r="DO300" i="6"/>
  <c r="DO284" i="6"/>
  <c r="DO268" i="6"/>
  <c r="DO252" i="6"/>
  <c r="DO230" i="6"/>
  <c r="DO198" i="6"/>
  <c r="DO166" i="6"/>
  <c r="DO134" i="6"/>
  <c r="DO102" i="6"/>
  <c r="DO347" i="6"/>
  <c r="DO319" i="6"/>
  <c r="DO285" i="6"/>
  <c r="DO253" i="6"/>
  <c r="DO204" i="6"/>
  <c r="DO136" i="6"/>
  <c r="DO378" i="6"/>
  <c r="DO225" i="6"/>
  <c r="DO209" i="6"/>
  <c r="DO193" i="6"/>
  <c r="DO177" i="6"/>
  <c r="DO161" i="6"/>
  <c r="DO145" i="6"/>
  <c r="DO129" i="6"/>
  <c r="DO113" i="6"/>
  <c r="DO105" i="6"/>
  <c r="DC377" i="6"/>
  <c r="DC372" i="6"/>
  <c r="DC364" i="6"/>
  <c r="DC356" i="6"/>
  <c r="DC348" i="6"/>
  <c r="DC340" i="6"/>
  <c r="DC332" i="6"/>
  <c r="DC324" i="6"/>
  <c r="DC312" i="6"/>
  <c r="DC304" i="6"/>
  <c r="DC296" i="6"/>
  <c r="DC288" i="6"/>
  <c r="DC280" i="6"/>
  <c r="DC272" i="6"/>
  <c r="DC264" i="6"/>
  <c r="DC256" i="6"/>
  <c r="DC248" i="6"/>
  <c r="DC240" i="6"/>
  <c r="DC232" i="6"/>
  <c r="C219" i="9"/>
  <c r="E219" i="9" s="1"/>
  <c r="DC220" i="6"/>
  <c r="DC212" i="6"/>
  <c r="DC204" i="6"/>
  <c r="C195" i="9"/>
  <c r="E195" i="9" s="1"/>
  <c r="DC196" i="6"/>
  <c r="DC188" i="6"/>
  <c r="DC180" i="6"/>
  <c r="DC172" i="6"/>
  <c r="DC164" i="6"/>
  <c r="DC156" i="6"/>
  <c r="DC148" i="6"/>
  <c r="DC140" i="6"/>
  <c r="DC132" i="6"/>
  <c r="DC124" i="6"/>
  <c r="DC116" i="6"/>
  <c r="DC112" i="6"/>
  <c r="DC104" i="6"/>
  <c r="DC100" i="6"/>
  <c r="DO379" i="6"/>
  <c r="DO345" i="6"/>
  <c r="DO309" i="6"/>
  <c r="D294" i="9"/>
  <c r="F294" i="9" s="1"/>
  <c r="DO295" i="6"/>
  <c r="DO263" i="6"/>
  <c r="DO216" i="6"/>
  <c r="DO152" i="6"/>
  <c r="DO384" i="6"/>
  <c r="DO370" i="6"/>
  <c r="DO346" i="6"/>
  <c r="DO330" i="6"/>
  <c r="DO314" i="6"/>
  <c r="DO298" i="6"/>
  <c r="DO282" i="6"/>
  <c r="DO266" i="6"/>
  <c r="DO250" i="6"/>
  <c r="DO226" i="6"/>
  <c r="DO194" i="6"/>
  <c r="DO162" i="6"/>
  <c r="DO130" i="6"/>
  <c r="DO375" i="6"/>
  <c r="DO343" i="6"/>
  <c r="DO315" i="6"/>
  <c r="DO281" i="6"/>
  <c r="DO251" i="6"/>
  <c r="DO196" i="6"/>
  <c r="DO128" i="6"/>
  <c r="DO238" i="6"/>
  <c r="DO223" i="6"/>
  <c r="DO207" i="6"/>
  <c r="DO191" i="6"/>
  <c r="DO175" i="6"/>
  <c r="DO159" i="6"/>
  <c r="DO143" i="6"/>
  <c r="DO127" i="6"/>
  <c r="DO119" i="6"/>
  <c r="DO103" i="6"/>
  <c r="DC384" i="6"/>
  <c r="DC387" i="6"/>
  <c r="DC371" i="6"/>
  <c r="DC359" i="6"/>
  <c r="DC351" i="6"/>
  <c r="C342" i="9"/>
  <c r="E342" i="9" s="1"/>
  <c r="DC343" i="6"/>
  <c r="DC339" i="6"/>
  <c r="DC327" i="6"/>
  <c r="DC319" i="6"/>
  <c r="DC311" i="6"/>
  <c r="DC303" i="6"/>
  <c r="DC295" i="6"/>
  <c r="DC283" i="6"/>
  <c r="DC275" i="6"/>
  <c r="DC271" i="6"/>
  <c r="DC263" i="6"/>
  <c r="DC255" i="6"/>
  <c r="DC247" i="6"/>
  <c r="DC239" i="6"/>
  <c r="DC231" i="6"/>
  <c r="DC223" i="6"/>
  <c r="DC215" i="6"/>
  <c r="DC207" i="6"/>
  <c r="DC199" i="6"/>
  <c r="DC191" i="6"/>
  <c r="DC183" i="6"/>
  <c r="DC175" i="6"/>
  <c r="DC167" i="6"/>
  <c r="DC159" i="6"/>
  <c r="DC151" i="6"/>
  <c r="DC139" i="6"/>
  <c r="DC131" i="6"/>
  <c r="DC123" i="6"/>
  <c r="DC115" i="6"/>
  <c r="DC107" i="6"/>
  <c r="DO387" i="6"/>
  <c r="DO369" i="6"/>
  <c r="DO353" i="6"/>
  <c r="DO333" i="6"/>
  <c r="DO317" i="6"/>
  <c r="DO301" i="6"/>
  <c r="DO287" i="6"/>
  <c r="DO271" i="6"/>
  <c r="DO255" i="6"/>
  <c r="DO228" i="6"/>
  <c r="DO200" i="6"/>
  <c r="DO172" i="6"/>
  <c r="DO140" i="6"/>
  <c r="DO108" i="6"/>
  <c r="DO376" i="6"/>
  <c r="DO374" i="6"/>
  <c r="DO366" i="6"/>
  <c r="DO358" i="6"/>
  <c r="DO350" i="6"/>
  <c r="DO342" i="6"/>
  <c r="DO334" i="6"/>
  <c r="DO326" i="6"/>
  <c r="DO318" i="6"/>
  <c r="DO310" i="6"/>
  <c r="DO302" i="6"/>
  <c r="DO294" i="6"/>
  <c r="DO286" i="6"/>
  <c r="DO278" i="6"/>
  <c r="DO270" i="6"/>
  <c r="DO262" i="6"/>
  <c r="DO254" i="6"/>
  <c r="DO246" i="6"/>
  <c r="DO234" i="6"/>
  <c r="DO218" i="6"/>
  <c r="DO202" i="6"/>
  <c r="DO186" i="6"/>
  <c r="DO170" i="6"/>
  <c r="DO154" i="6"/>
  <c r="DO138" i="6"/>
  <c r="DO122" i="6"/>
  <c r="DO106" i="6"/>
  <c r="DO365" i="6"/>
  <c r="DO351" i="6"/>
  <c r="DO337" i="6"/>
  <c r="DO323" i="6"/>
  <c r="DO307" i="6"/>
  <c r="DO289" i="6"/>
  <c r="DO273" i="6"/>
  <c r="DO257" i="6"/>
  <c r="DO243" i="6"/>
  <c r="DO212" i="6"/>
  <c r="DO176" i="6"/>
  <c r="DO144" i="6"/>
  <c r="DO112" i="6"/>
  <c r="DO382" i="6"/>
  <c r="DO235" i="6"/>
  <c r="DO227" i="6"/>
  <c r="DO219" i="6"/>
  <c r="DO211" i="6"/>
  <c r="DO203" i="6"/>
  <c r="DO195" i="6"/>
  <c r="DO187" i="6"/>
  <c r="DO179" i="6"/>
  <c r="DO171" i="6"/>
  <c r="DO163" i="6"/>
  <c r="DO155" i="6"/>
  <c r="DO147" i="6"/>
  <c r="DO139" i="6"/>
  <c r="DO131" i="6"/>
  <c r="DO123" i="6"/>
  <c r="DO115" i="6"/>
  <c r="DO107" i="6"/>
  <c r="DC385" i="6"/>
  <c r="DC381" i="6"/>
  <c r="DC379" i="6"/>
  <c r="DC373" i="6"/>
  <c r="DC369" i="6"/>
  <c r="DC365" i="6"/>
  <c r="DC361" i="6"/>
  <c r="DC357" i="6"/>
  <c r="DC353" i="6"/>
  <c r="DC349" i="6"/>
  <c r="DC345" i="6"/>
  <c r="DC341" i="6"/>
  <c r="DC337" i="6"/>
  <c r="DC333" i="6"/>
  <c r="DC329" i="6"/>
  <c r="DC325" i="6"/>
  <c r="DC321" i="6"/>
  <c r="DC317" i="6"/>
  <c r="DC313" i="6"/>
  <c r="DC309" i="6"/>
  <c r="DC305" i="6"/>
  <c r="DC301" i="6"/>
  <c r="DC297" i="6"/>
  <c r="DC293" i="6"/>
  <c r="DC289" i="6"/>
  <c r="DC285" i="6"/>
  <c r="DC281" i="6"/>
  <c r="DC277" i="6"/>
  <c r="DC273" i="6"/>
  <c r="DC269" i="6"/>
  <c r="DC265" i="6"/>
  <c r="DC261" i="6"/>
  <c r="DC257" i="6"/>
  <c r="DC253" i="6"/>
  <c r="DC249" i="6"/>
  <c r="DC245" i="6"/>
  <c r="DC241" i="6"/>
  <c r="DC237" i="6"/>
  <c r="DC233" i="6"/>
  <c r="DC229" i="6"/>
  <c r="DC225" i="6"/>
  <c r="DC221" i="6"/>
  <c r="DC217" i="6"/>
  <c r="DC213" i="6"/>
  <c r="DC209" i="6"/>
  <c r="DC205" i="6"/>
  <c r="DC201" i="6"/>
  <c r="DC197" i="6"/>
  <c r="DC193" i="6"/>
  <c r="DC189" i="6"/>
  <c r="DC185" i="6"/>
  <c r="DC181" i="6"/>
  <c r="DC177" i="6"/>
  <c r="C172" i="9"/>
  <c r="E172" i="9" s="1"/>
  <c r="DC173" i="6"/>
  <c r="DC169" i="6"/>
  <c r="DC165" i="6"/>
  <c r="DC161" i="6"/>
  <c r="DC157" i="6"/>
  <c r="DC153" i="6"/>
  <c r="DC149" i="6"/>
  <c r="DC145" i="6"/>
  <c r="DC141" i="6"/>
  <c r="DC137" i="6"/>
  <c r="DC133" i="6"/>
  <c r="DC129" i="6"/>
  <c r="DC125" i="6"/>
  <c r="DC121" i="6"/>
  <c r="DC117" i="6"/>
  <c r="DC113" i="6"/>
  <c r="DC109" i="6"/>
  <c r="DC105" i="6"/>
  <c r="DC101" i="6"/>
  <c r="C11" i="9"/>
  <c r="E11" i="9" s="1"/>
  <c r="L15" i="10" s="1"/>
  <c r="IU15" i="10" s="1"/>
  <c r="DO76" i="6"/>
  <c r="DC81" i="6"/>
  <c r="H80" i="9" s="1"/>
  <c r="DO43" i="6"/>
  <c r="C93" i="9"/>
  <c r="E93" i="9" s="1"/>
  <c r="D34" i="9"/>
  <c r="F34" i="9" s="1"/>
  <c r="M38" i="10" s="1"/>
  <c r="IV38" i="10" s="1"/>
  <c r="C84" i="9"/>
  <c r="E84" i="9" s="1"/>
  <c r="L88" i="10" s="1"/>
  <c r="IU88" i="10" s="1"/>
  <c r="D21" i="9"/>
  <c r="F21" i="9" s="1"/>
  <c r="M25" i="10" s="1"/>
  <c r="IV25" i="10" s="1"/>
  <c r="DC79" i="6"/>
  <c r="DC22" i="6"/>
  <c r="C38" i="9"/>
  <c r="E38" i="9" s="1"/>
  <c r="L42" i="10" s="1"/>
  <c r="IU42" i="10" s="1"/>
  <c r="DC38" i="6"/>
  <c r="C15" i="9"/>
  <c r="E15" i="9" s="1"/>
  <c r="L19" i="10" s="1"/>
  <c r="IU19" i="10" s="1"/>
  <c r="DC6" i="6"/>
  <c r="DC12" i="6"/>
  <c r="DS64" i="6"/>
  <c r="DS93" i="6"/>
  <c r="DC19" i="6"/>
  <c r="DC14" i="6"/>
  <c r="DC31" i="6"/>
  <c r="DC7" i="6"/>
  <c r="DC92" i="6"/>
  <c r="DC90" i="6"/>
  <c r="D27" i="9"/>
  <c r="F27" i="9" s="1"/>
  <c r="M31" i="10" s="1"/>
  <c r="IV31" i="10" s="1"/>
  <c r="DC63" i="6"/>
  <c r="DD66" i="6"/>
  <c r="DR60" i="6"/>
  <c r="DS67" i="6"/>
  <c r="DD69" i="6"/>
  <c r="DC89" i="6"/>
  <c r="DR95" i="6"/>
  <c r="DR30" i="6"/>
  <c r="DR56" i="6"/>
  <c r="DC23" i="6"/>
  <c r="DC16" i="6"/>
  <c r="D18" i="9"/>
  <c r="F18" i="9" s="1"/>
  <c r="M22" i="10" s="1"/>
  <c r="IV22" i="10" s="1"/>
  <c r="DR61" i="6"/>
  <c r="DD83" i="6"/>
  <c r="DR68" i="6"/>
  <c r="DR79" i="6"/>
  <c r="D78" i="9"/>
  <c r="F78" i="9" s="1"/>
  <c r="M82" i="10" s="1"/>
  <c r="IV82" i="10" s="1"/>
  <c r="DS6" i="6"/>
  <c r="DD60" i="6"/>
  <c r="DD21" i="6"/>
  <c r="DD48" i="6"/>
  <c r="DC82" i="6"/>
  <c r="DC33" i="6"/>
  <c r="DC5" i="6"/>
  <c r="DC55" i="6"/>
  <c r="DC72" i="6"/>
  <c r="DC46" i="6"/>
  <c r="DR20" i="6"/>
  <c r="DR16" i="6"/>
  <c r="DR49" i="6"/>
  <c r="DR31" i="6"/>
  <c r="C42" i="9"/>
  <c r="E42" i="9" s="1"/>
  <c r="L46" i="10" s="1"/>
  <c r="IU46" i="10" s="1"/>
  <c r="H33" i="9" l="1"/>
  <c r="N37" i="11" s="1"/>
  <c r="IV37" i="11" s="1"/>
  <c r="H98" i="9"/>
  <c r="J98" i="9" s="1"/>
  <c r="H38" i="9"/>
  <c r="N42" i="11" s="1"/>
  <c r="IV42" i="11" s="1"/>
  <c r="H62" i="9"/>
  <c r="J62" i="9" s="1"/>
  <c r="O66" i="11" s="1"/>
  <c r="H7" i="9"/>
  <c r="N11" i="11" s="1"/>
  <c r="IV11" i="11" s="1"/>
  <c r="H72" i="9"/>
  <c r="N76" i="11" s="1"/>
  <c r="IV76" i="11" s="1"/>
  <c r="H97" i="9"/>
  <c r="J97" i="9" s="1"/>
  <c r="H24" i="9"/>
  <c r="J24" i="9" s="1"/>
  <c r="O28" i="11" s="1"/>
  <c r="G134" i="9"/>
  <c r="I134" i="9" s="1"/>
  <c r="H96" i="9"/>
  <c r="J96" i="9" s="1"/>
  <c r="H4" i="9"/>
  <c r="N8" i="11" s="1"/>
  <c r="IV8" i="11" s="1"/>
  <c r="H364" i="9"/>
  <c r="J364" i="9" s="1"/>
  <c r="H29" i="9"/>
  <c r="N33" i="11" s="1"/>
  <c r="IV33" i="11" s="1"/>
  <c r="H26" i="9"/>
  <c r="N30" i="11" s="1"/>
  <c r="IV30" i="11" s="1"/>
  <c r="H81" i="9"/>
  <c r="N85" i="11" s="1"/>
  <c r="IV85" i="11" s="1"/>
  <c r="H99" i="9"/>
  <c r="J99" i="9" s="1"/>
  <c r="H302" i="9"/>
  <c r="J302" i="9" s="1"/>
  <c r="H83" i="9"/>
  <c r="N87" i="11" s="1"/>
  <c r="IV87" i="11" s="1"/>
  <c r="H79" i="9"/>
  <c r="J79" i="9" s="1"/>
  <c r="O83" i="11" s="1"/>
  <c r="H332" i="9"/>
  <c r="J332" i="9" s="1"/>
  <c r="H82" i="9"/>
  <c r="N86" i="11" s="1"/>
  <c r="IV86" i="11" s="1"/>
  <c r="H91" i="9"/>
  <c r="J91" i="9" s="1"/>
  <c r="H6" i="9"/>
  <c r="N10" i="11" s="1"/>
  <c r="IV10" i="11" s="1"/>
  <c r="H13" i="9"/>
  <c r="N17" i="11" s="1"/>
  <c r="IV17" i="11" s="1"/>
  <c r="H52" i="9"/>
  <c r="J52" i="9" s="1"/>
  <c r="O56" i="11" s="1"/>
  <c r="H50" i="9"/>
  <c r="N54" i="11" s="1"/>
  <c r="IV54" i="11" s="1"/>
  <c r="H3" i="9"/>
  <c r="N7" i="11" s="1"/>
  <c r="IV7" i="11" s="1"/>
  <c r="H41" i="9"/>
  <c r="J41" i="9" s="1"/>
  <c r="O45" i="11" s="1"/>
  <c r="H71" i="9"/>
  <c r="N75" i="11" s="1"/>
  <c r="IV75" i="11" s="1"/>
  <c r="H32" i="9"/>
  <c r="J32" i="9" s="1"/>
  <c r="O36" i="11" s="1"/>
  <c r="H37" i="9"/>
  <c r="N41" i="11" s="1"/>
  <c r="IV41" i="11" s="1"/>
  <c r="H58" i="9"/>
  <c r="J58" i="9" s="1"/>
  <c r="O62" i="11" s="1"/>
  <c r="H36" i="9"/>
  <c r="J36" i="9" s="1"/>
  <c r="O40" i="11" s="1"/>
  <c r="H35" i="9"/>
  <c r="N39" i="11" s="1"/>
  <c r="IV39" i="11" s="1"/>
  <c r="H77" i="9"/>
  <c r="N81" i="11" s="1"/>
  <c r="IV81" i="11" s="1"/>
  <c r="H23" i="9"/>
  <c r="N27" i="11" s="1"/>
  <c r="IV27" i="11" s="1"/>
  <c r="H64" i="9"/>
  <c r="J64" i="9" s="1"/>
  <c r="O68" i="11" s="1"/>
  <c r="H43" i="9"/>
  <c r="N47" i="11" s="1"/>
  <c r="IV47" i="11" s="1"/>
  <c r="H90" i="9"/>
  <c r="J90" i="9" s="1"/>
  <c r="H10" i="9"/>
  <c r="N14" i="11" s="1"/>
  <c r="IV14" i="11" s="1"/>
  <c r="H53" i="9"/>
  <c r="N57" i="11" s="1"/>
  <c r="IV57" i="11" s="1"/>
  <c r="H61" i="9"/>
  <c r="N65" i="11" s="1"/>
  <c r="IV65" i="11" s="1"/>
  <c r="H27" i="9"/>
  <c r="N31" i="11" s="1"/>
  <c r="IV31" i="11" s="1"/>
  <c r="H54" i="9"/>
  <c r="N58" i="11" s="1"/>
  <c r="IV58" i="11" s="1"/>
  <c r="H22" i="9"/>
  <c r="N26" i="11" s="1"/>
  <c r="IV26" i="11" s="1"/>
  <c r="H94" i="9"/>
  <c r="J94" i="9" s="1"/>
  <c r="H89" i="9"/>
  <c r="J89" i="9" s="1"/>
  <c r="H347" i="9"/>
  <c r="J347" i="9" s="1"/>
  <c r="H28" i="9"/>
  <c r="J28" i="9" s="1"/>
  <c r="O32" i="11" s="1"/>
  <c r="H173" i="9"/>
  <c r="J173" i="9" s="1"/>
  <c r="H366" i="9"/>
  <c r="J366" i="9" s="1"/>
  <c r="H323" i="9"/>
  <c r="J323" i="9" s="1"/>
  <c r="H355" i="9"/>
  <c r="J355" i="9" s="1"/>
  <c r="G109" i="9"/>
  <c r="H51" i="9"/>
  <c r="N55" i="11" s="1"/>
  <c r="IV55" i="11" s="1"/>
  <c r="H76" i="9"/>
  <c r="N80" i="11" s="1"/>
  <c r="IV80" i="11" s="1"/>
  <c r="G205" i="9"/>
  <c r="H70" i="9"/>
  <c r="N74" i="11" s="1"/>
  <c r="IV74" i="11" s="1"/>
  <c r="H16" i="9"/>
  <c r="J16" i="9" s="1"/>
  <c r="O20" i="11" s="1"/>
  <c r="H85" i="9"/>
  <c r="J85" i="9" s="1"/>
  <c r="O89" i="11" s="1"/>
  <c r="H84" i="9"/>
  <c r="N88" i="11" s="1"/>
  <c r="IV88" i="11" s="1"/>
  <c r="H74" i="9"/>
  <c r="J74" i="9" s="1"/>
  <c r="O78" i="11" s="1"/>
  <c r="H40" i="9"/>
  <c r="N44" i="11" s="1"/>
  <c r="IV44" i="11" s="1"/>
  <c r="H25" i="9"/>
  <c r="J25" i="9" s="1"/>
  <c r="O29" i="11" s="1"/>
  <c r="H134" i="9"/>
  <c r="J134" i="9" s="1"/>
  <c r="G366" i="9"/>
  <c r="H86" i="9"/>
  <c r="N90" i="11" s="1"/>
  <c r="IV90" i="11" s="1"/>
  <c r="H123" i="9"/>
  <c r="J123" i="9" s="1"/>
  <c r="G68" i="9"/>
  <c r="EE19" i="6" s="1"/>
  <c r="H75" i="9"/>
  <c r="N79" i="11" s="1"/>
  <c r="IV79" i="11" s="1"/>
  <c r="H300" i="9"/>
  <c r="J300" i="9" s="1"/>
  <c r="H110" i="9"/>
  <c r="J110" i="9" s="1"/>
  <c r="G74" i="9"/>
  <c r="EE25" i="6" s="1"/>
  <c r="G174" i="9"/>
  <c r="G302" i="9"/>
  <c r="G110" i="9"/>
  <c r="H206" i="9"/>
  <c r="J206" i="9" s="1"/>
  <c r="G355" i="9"/>
  <c r="H109" i="9"/>
  <c r="J109" i="9" s="1"/>
  <c r="H31" i="9"/>
  <c r="N35" i="11" s="1"/>
  <c r="IV35" i="11" s="1"/>
  <c r="H45" i="9"/>
  <c r="J45" i="9" s="1"/>
  <c r="O49" i="11" s="1"/>
  <c r="H66" i="9"/>
  <c r="N70" i="11" s="1"/>
  <c r="IV70" i="11" s="1"/>
  <c r="H65" i="9"/>
  <c r="N69" i="11" s="1"/>
  <c r="IV69" i="11" s="1"/>
  <c r="G206" i="9"/>
  <c r="G323" i="9"/>
  <c r="H298" i="9"/>
  <c r="J298" i="9" s="1"/>
  <c r="H19" i="9"/>
  <c r="N23" i="11" s="1"/>
  <c r="IV23" i="11" s="1"/>
  <c r="H49" i="9"/>
  <c r="J49" i="9" s="1"/>
  <c r="O53" i="11" s="1"/>
  <c r="H14" i="9"/>
  <c r="N18" i="11" s="1"/>
  <c r="IV18" i="11" s="1"/>
  <c r="H46" i="9"/>
  <c r="J46" i="9" s="1"/>
  <c r="O50" i="11" s="1"/>
  <c r="H69" i="9"/>
  <c r="J69" i="9" s="1"/>
  <c r="O73" i="11" s="1"/>
  <c r="H12" i="9"/>
  <c r="N16" i="11" s="1"/>
  <c r="IV16" i="11" s="1"/>
  <c r="G99" i="9"/>
  <c r="G79" i="9"/>
  <c r="EF6" i="6" s="1"/>
  <c r="H47" i="9"/>
  <c r="N51" i="11" s="1"/>
  <c r="IV51" i="11" s="1"/>
  <c r="H57" i="9"/>
  <c r="N61" i="11" s="1"/>
  <c r="IV61" i="11" s="1"/>
  <c r="H88" i="9"/>
  <c r="J88" i="9" s="1"/>
  <c r="H174" i="9"/>
  <c r="J174" i="9" s="1"/>
  <c r="H318" i="9"/>
  <c r="J318" i="9" s="1"/>
  <c r="G347" i="9"/>
  <c r="H141" i="9"/>
  <c r="J141" i="9" s="1"/>
  <c r="H205" i="9"/>
  <c r="J205" i="9" s="1"/>
  <c r="G126" i="9"/>
  <c r="G141" i="9"/>
  <c r="H18" i="9"/>
  <c r="N22" i="11" s="1"/>
  <c r="IV22" i="11" s="1"/>
  <c r="H275" i="9"/>
  <c r="J275" i="9" s="1"/>
  <c r="H48" i="9"/>
  <c r="J48" i="9" s="1"/>
  <c r="O52" i="11" s="1"/>
  <c r="H20" i="9"/>
  <c r="N24" i="11" s="1"/>
  <c r="IV24" i="11" s="1"/>
  <c r="H67" i="9"/>
  <c r="N71" i="11" s="1"/>
  <c r="IV71" i="11" s="1"/>
  <c r="H60" i="9"/>
  <c r="J60" i="9" s="1"/>
  <c r="O64" i="11" s="1"/>
  <c r="H55" i="9"/>
  <c r="J55" i="9" s="1"/>
  <c r="O59" i="11" s="1"/>
  <c r="H68" i="9"/>
  <c r="N72" i="11" s="1"/>
  <c r="IV72" i="11" s="1"/>
  <c r="H42" i="9"/>
  <c r="N46" i="11" s="1"/>
  <c r="IV46" i="11" s="1"/>
  <c r="H256" i="9"/>
  <c r="J256" i="9" s="1"/>
  <c r="H352" i="9"/>
  <c r="J352" i="9" s="1"/>
  <c r="H262" i="9"/>
  <c r="J262" i="9" s="1"/>
  <c r="G123" i="9"/>
  <c r="G173" i="9"/>
  <c r="H63" i="9"/>
  <c r="J63" i="9" s="1"/>
  <c r="O67" i="11" s="1"/>
  <c r="G300" i="9"/>
  <c r="G332" i="9"/>
  <c r="G364" i="9"/>
  <c r="H266" i="9"/>
  <c r="J266" i="9" s="1"/>
  <c r="H167" i="9"/>
  <c r="J167" i="9" s="1"/>
  <c r="H243" i="9"/>
  <c r="J243" i="9" s="1"/>
  <c r="H307" i="9"/>
  <c r="J307" i="9" s="1"/>
  <c r="H92" i="9"/>
  <c r="J92" i="9" s="1"/>
  <c r="H11" i="9"/>
  <c r="J11" i="9" s="1"/>
  <c r="O15" i="11" s="1"/>
  <c r="H21" i="9"/>
  <c r="J21" i="9" s="1"/>
  <c r="O25" i="11" s="1"/>
  <c r="H231" i="9"/>
  <c r="J231" i="9" s="1"/>
  <c r="G167" i="9"/>
  <c r="G243" i="9"/>
  <c r="G275" i="9"/>
  <c r="G307" i="9"/>
  <c r="G256" i="9"/>
  <c r="G352" i="9"/>
  <c r="G214" i="9"/>
  <c r="G262" i="9"/>
  <c r="G358" i="9"/>
  <c r="G289" i="9"/>
  <c r="G266" i="9"/>
  <c r="G231" i="9"/>
  <c r="G222" i="9"/>
  <c r="G238" i="9"/>
  <c r="H108" i="9"/>
  <c r="J108" i="9" s="1"/>
  <c r="H124" i="9"/>
  <c r="J124" i="9" s="1"/>
  <c r="H140" i="9"/>
  <c r="J140" i="9" s="1"/>
  <c r="H156" i="9"/>
  <c r="J156" i="9" s="1"/>
  <c r="H172" i="9"/>
  <c r="J172" i="9" s="1"/>
  <c r="H188" i="9"/>
  <c r="J188" i="9" s="1"/>
  <c r="H204" i="9"/>
  <c r="J204" i="9" s="1"/>
  <c r="H220" i="9"/>
  <c r="J220" i="9" s="1"/>
  <c r="H236" i="9"/>
  <c r="J236" i="9" s="1"/>
  <c r="H276" i="9"/>
  <c r="J276" i="9" s="1"/>
  <c r="H340" i="9"/>
  <c r="J340" i="9" s="1"/>
  <c r="H372" i="9"/>
  <c r="J372" i="9" s="1"/>
  <c r="G298" i="9"/>
  <c r="H320" i="9"/>
  <c r="J320" i="9" s="1"/>
  <c r="G224" i="9"/>
  <c r="G320" i="9"/>
  <c r="G98" i="9"/>
  <c r="H104" i="9"/>
  <c r="J104" i="9" s="1"/>
  <c r="H120" i="9"/>
  <c r="J120" i="9" s="1"/>
  <c r="H128" i="9"/>
  <c r="J128" i="9" s="1"/>
  <c r="H152" i="9"/>
  <c r="J152" i="9" s="1"/>
  <c r="H160" i="9"/>
  <c r="J160" i="9" s="1"/>
  <c r="H184" i="9"/>
  <c r="J184" i="9" s="1"/>
  <c r="H192" i="9"/>
  <c r="J192" i="9" s="1"/>
  <c r="H216" i="9"/>
  <c r="J216" i="9" s="1"/>
  <c r="H240" i="9"/>
  <c r="J240" i="9" s="1"/>
  <c r="H248" i="9"/>
  <c r="J248" i="9" s="1"/>
  <c r="H264" i="9"/>
  <c r="J264" i="9" s="1"/>
  <c r="H280" i="9"/>
  <c r="J280" i="9" s="1"/>
  <c r="H288" i="9"/>
  <c r="J288" i="9" s="1"/>
  <c r="H296" i="9"/>
  <c r="J296" i="9" s="1"/>
  <c r="H312" i="9"/>
  <c r="J312" i="9" s="1"/>
  <c r="H344" i="9"/>
  <c r="J344" i="9" s="1"/>
  <c r="G114" i="9"/>
  <c r="G130" i="9"/>
  <c r="G326" i="9"/>
  <c r="G147" i="9"/>
  <c r="H101" i="9"/>
  <c r="J101" i="9" s="1"/>
  <c r="H149" i="9"/>
  <c r="J149" i="9" s="1"/>
  <c r="H165" i="9"/>
  <c r="J165" i="9" s="1"/>
  <c r="H213" i="9"/>
  <c r="J213" i="9" s="1"/>
  <c r="H229" i="9"/>
  <c r="J229" i="9" s="1"/>
  <c r="G319" i="9"/>
  <c r="G335" i="9"/>
  <c r="G351" i="9"/>
  <c r="G367" i="9"/>
  <c r="G154" i="9"/>
  <c r="G170" i="9"/>
  <c r="G186" i="9"/>
  <c r="G202" i="9"/>
  <c r="G218" i="9"/>
  <c r="G234" i="9"/>
  <c r="G227" i="9"/>
  <c r="H200" i="9"/>
  <c r="J200" i="9" s="1"/>
  <c r="H208" i="9"/>
  <c r="J208" i="9" s="1"/>
  <c r="H360" i="9"/>
  <c r="J360" i="9" s="1"/>
  <c r="G310" i="9"/>
  <c r="H112" i="9"/>
  <c r="J112" i="9" s="1"/>
  <c r="H136" i="9"/>
  <c r="J136" i="9" s="1"/>
  <c r="H144" i="9"/>
  <c r="J144" i="9" s="1"/>
  <c r="H168" i="9"/>
  <c r="J168" i="9" s="1"/>
  <c r="H176" i="9"/>
  <c r="J176" i="9" s="1"/>
  <c r="H232" i="9"/>
  <c r="J232" i="9" s="1"/>
  <c r="H328" i="9"/>
  <c r="J328" i="9" s="1"/>
  <c r="H378" i="9"/>
  <c r="J378" i="9" s="1"/>
  <c r="G274" i="9"/>
  <c r="G254" i="9"/>
  <c r="J7" i="9"/>
  <c r="O11" i="11" s="1"/>
  <c r="J67" i="9"/>
  <c r="O71" i="11" s="1"/>
  <c r="J42" i="9"/>
  <c r="O46" i="11" s="1"/>
  <c r="H224" i="9"/>
  <c r="J224" i="9" s="1"/>
  <c r="H304" i="9"/>
  <c r="J304" i="9" s="1"/>
  <c r="J40" i="9"/>
  <c r="O44" i="11" s="1"/>
  <c r="N13" i="11"/>
  <c r="IV13" i="11" s="1"/>
  <c r="J9" i="9"/>
  <c r="O13" i="11" s="1"/>
  <c r="J18" i="9"/>
  <c r="O22" i="11" s="1"/>
  <c r="H272" i="9"/>
  <c r="J272" i="9" s="1"/>
  <c r="H336" i="9"/>
  <c r="J336" i="9" s="1"/>
  <c r="H368" i="9"/>
  <c r="J368" i="9" s="1"/>
  <c r="G230" i="9"/>
  <c r="G294" i="9"/>
  <c r="G342" i="9"/>
  <c r="G103" i="9"/>
  <c r="G131" i="9"/>
  <c r="G163" i="9"/>
  <c r="G195" i="9"/>
  <c r="G331" i="9"/>
  <c r="G363" i="9"/>
  <c r="H125" i="9"/>
  <c r="J125" i="9" s="1"/>
  <c r="H157" i="9"/>
  <c r="J157" i="9" s="1"/>
  <c r="H189" i="9"/>
  <c r="J189" i="9" s="1"/>
  <c r="H221" i="9"/>
  <c r="J221" i="9" s="1"/>
  <c r="H245" i="9"/>
  <c r="J245" i="9" s="1"/>
  <c r="H261" i="9"/>
  <c r="J261" i="9" s="1"/>
  <c r="H277" i="9"/>
  <c r="J277" i="9" s="1"/>
  <c r="H293" i="9"/>
  <c r="J293" i="9" s="1"/>
  <c r="H309" i="9"/>
  <c r="J309" i="9" s="1"/>
  <c r="H325" i="9"/>
  <c r="J325" i="9" s="1"/>
  <c r="H341" i="9"/>
  <c r="J341" i="9" s="1"/>
  <c r="H357" i="9"/>
  <c r="J357" i="9" s="1"/>
  <c r="H373" i="9"/>
  <c r="J373" i="9" s="1"/>
  <c r="G142" i="9"/>
  <c r="G330" i="9"/>
  <c r="G362" i="9"/>
  <c r="G135" i="9"/>
  <c r="G215" i="9"/>
  <c r="G259" i="9"/>
  <c r="G291" i="9"/>
  <c r="G104" i="9"/>
  <c r="G120" i="9"/>
  <c r="G128" i="9"/>
  <c r="G152" i="9"/>
  <c r="G160" i="9"/>
  <c r="G184" i="9"/>
  <c r="G192" i="9"/>
  <c r="G216" i="9"/>
  <c r="G240" i="9"/>
  <c r="G248" i="9"/>
  <c r="G264" i="9"/>
  <c r="G272" i="9"/>
  <c r="G280" i="9"/>
  <c r="G296" i="9"/>
  <c r="G312" i="9"/>
  <c r="G336" i="9"/>
  <c r="G344" i="9"/>
  <c r="G368" i="9"/>
  <c r="H106" i="9"/>
  <c r="J106" i="9" s="1"/>
  <c r="H122" i="9"/>
  <c r="J122" i="9" s="1"/>
  <c r="H138" i="9"/>
  <c r="J138" i="9" s="1"/>
  <c r="H158" i="9"/>
  <c r="J158" i="9" s="1"/>
  <c r="H190" i="9"/>
  <c r="J190" i="9" s="1"/>
  <c r="H222" i="9"/>
  <c r="J222" i="9" s="1"/>
  <c r="H270" i="9"/>
  <c r="J270" i="9" s="1"/>
  <c r="H338" i="9"/>
  <c r="J338" i="9" s="1"/>
  <c r="H370" i="9"/>
  <c r="J370" i="9" s="1"/>
  <c r="G149" i="9"/>
  <c r="G213" i="9"/>
  <c r="H223" i="9"/>
  <c r="J223" i="9" s="1"/>
  <c r="G244" i="9"/>
  <c r="G252" i="9"/>
  <c r="G324" i="9"/>
  <c r="H246" i="9"/>
  <c r="J246" i="9" s="1"/>
  <c r="H274" i="9"/>
  <c r="J274" i="9" s="1"/>
  <c r="H310" i="9"/>
  <c r="J310" i="9" s="1"/>
  <c r="H115" i="9"/>
  <c r="J115" i="9" s="1"/>
  <c r="H179" i="9"/>
  <c r="J179" i="9" s="1"/>
  <c r="H247" i="9"/>
  <c r="J247" i="9" s="1"/>
  <c r="H263" i="9"/>
  <c r="J263" i="9" s="1"/>
  <c r="H279" i="9"/>
  <c r="J279" i="9" s="1"/>
  <c r="H295" i="9"/>
  <c r="J295" i="9" s="1"/>
  <c r="H311" i="9"/>
  <c r="J311" i="9" s="1"/>
  <c r="H376" i="9"/>
  <c r="J376" i="9" s="1"/>
  <c r="G113" i="9"/>
  <c r="G129" i="9"/>
  <c r="G177" i="9"/>
  <c r="G193" i="9"/>
  <c r="G241" i="9"/>
  <c r="G249" i="9"/>
  <c r="G273" i="9"/>
  <c r="G281" i="9"/>
  <c r="G305" i="9"/>
  <c r="G313" i="9"/>
  <c r="G337" i="9"/>
  <c r="G345" i="9"/>
  <c r="G361" i="9"/>
  <c r="G382" i="9"/>
  <c r="H119" i="9"/>
  <c r="J119" i="9" s="1"/>
  <c r="H183" i="9"/>
  <c r="J183" i="9" s="1"/>
  <c r="G112" i="9"/>
  <c r="G144" i="9"/>
  <c r="G168" i="9"/>
  <c r="G200" i="9"/>
  <c r="G232" i="9"/>
  <c r="G97" i="9"/>
  <c r="G96" i="9"/>
  <c r="H244" i="9"/>
  <c r="J244" i="9" s="1"/>
  <c r="H252" i="9"/>
  <c r="J252" i="9" s="1"/>
  <c r="H308" i="9"/>
  <c r="J308" i="9" s="1"/>
  <c r="H324" i="9"/>
  <c r="J324" i="9" s="1"/>
  <c r="G155" i="9"/>
  <c r="G219" i="9"/>
  <c r="G239" i="9"/>
  <c r="G255" i="9"/>
  <c r="G271" i="9"/>
  <c r="G287" i="9"/>
  <c r="G303" i="9"/>
  <c r="H113" i="9"/>
  <c r="J113" i="9" s="1"/>
  <c r="H177" i="9"/>
  <c r="J177" i="9" s="1"/>
  <c r="H241" i="9"/>
  <c r="J241" i="9" s="1"/>
  <c r="H273" i="9"/>
  <c r="J273" i="9" s="1"/>
  <c r="H305" i="9"/>
  <c r="J305" i="9" s="1"/>
  <c r="H337" i="9"/>
  <c r="J337" i="9" s="1"/>
  <c r="H361" i="9"/>
  <c r="J361" i="9" s="1"/>
  <c r="G258" i="9"/>
  <c r="G290" i="9"/>
  <c r="G223" i="9"/>
  <c r="G136" i="9"/>
  <c r="G176" i="9"/>
  <c r="G208" i="9"/>
  <c r="G328" i="9"/>
  <c r="G360" i="9"/>
  <c r="G100" i="9"/>
  <c r="G116" i="9"/>
  <c r="G132" i="9"/>
  <c r="G148" i="9"/>
  <c r="G164" i="9"/>
  <c r="G180" i="9"/>
  <c r="G196" i="9"/>
  <c r="G212" i="9"/>
  <c r="G228" i="9"/>
  <c r="G260" i="9"/>
  <c r="G292" i="9"/>
  <c r="G356" i="9"/>
  <c r="H166" i="9"/>
  <c r="J166" i="9" s="1"/>
  <c r="H198" i="9"/>
  <c r="J198" i="9" s="1"/>
  <c r="H230" i="9"/>
  <c r="J230" i="9" s="1"/>
  <c r="H103" i="9"/>
  <c r="J103" i="9" s="1"/>
  <c r="H131" i="9"/>
  <c r="J131" i="9" s="1"/>
  <c r="H147" i="9"/>
  <c r="J147" i="9" s="1"/>
  <c r="H163" i="9"/>
  <c r="J163" i="9" s="1"/>
  <c r="H195" i="9"/>
  <c r="J195" i="9" s="1"/>
  <c r="H331" i="9"/>
  <c r="J331" i="9" s="1"/>
  <c r="H363" i="9"/>
  <c r="J363" i="9" s="1"/>
  <c r="G105" i="9"/>
  <c r="G121" i="9"/>
  <c r="G137" i="9"/>
  <c r="G145" i="9"/>
  <c r="G153" i="9"/>
  <c r="G169" i="9"/>
  <c r="G185" i="9"/>
  <c r="G201" i="9"/>
  <c r="G209" i="9"/>
  <c r="G217" i="9"/>
  <c r="G233" i="9"/>
  <c r="G257" i="9"/>
  <c r="G321" i="9"/>
  <c r="G353" i="9"/>
  <c r="H369" i="9"/>
  <c r="J369" i="9" s="1"/>
  <c r="G379" i="9"/>
  <c r="H126" i="9"/>
  <c r="J126" i="9" s="1"/>
  <c r="H142" i="9"/>
  <c r="J142" i="9" s="1"/>
  <c r="H154" i="9"/>
  <c r="J154" i="9" s="1"/>
  <c r="H170" i="9"/>
  <c r="J170" i="9" s="1"/>
  <c r="H186" i="9"/>
  <c r="J186" i="9" s="1"/>
  <c r="H202" i="9"/>
  <c r="J202" i="9" s="1"/>
  <c r="H218" i="9"/>
  <c r="J218" i="9" s="1"/>
  <c r="H234" i="9"/>
  <c r="J234" i="9" s="1"/>
  <c r="H250" i="9"/>
  <c r="J250" i="9" s="1"/>
  <c r="H314" i="9"/>
  <c r="J314" i="9" s="1"/>
  <c r="H330" i="9"/>
  <c r="J330" i="9" s="1"/>
  <c r="H362" i="9"/>
  <c r="J362" i="9" s="1"/>
  <c r="H374" i="9"/>
  <c r="J374" i="9" s="1"/>
  <c r="H135" i="9"/>
  <c r="J135" i="9" s="1"/>
  <c r="H151" i="9"/>
  <c r="J151" i="9" s="1"/>
  <c r="H215" i="9"/>
  <c r="J215" i="9" s="1"/>
  <c r="H227" i="9"/>
  <c r="J227" i="9" s="1"/>
  <c r="H259" i="9"/>
  <c r="J259" i="9" s="1"/>
  <c r="H291" i="9"/>
  <c r="J291" i="9" s="1"/>
  <c r="H319" i="9"/>
  <c r="J319" i="9" s="1"/>
  <c r="H335" i="9"/>
  <c r="J335" i="9" s="1"/>
  <c r="H351" i="9"/>
  <c r="J351" i="9" s="1"/>
  <c r="H367" i="9"/>
  <c r="J367" i="9" s="1"/>
  <c r="G92" i="9"/>
  <c r="G161" i="9"/>
  <c r="G225" i="9"/>
  <c r="G329" i="9"/>
  <c r="G246" i="9"/>
  <c r="G304" i="9"/>
  <c r="H350" i="9"/>
  <c r="J350" i="9" s="1"/>
  <c r="G211" i="9"/>
  <c r="G247" i="9"/>
  <c r="G279" i="9"/>
  <c r="G311" i="9"/>
  <c r="G376" i="9"/>
  <c r="H117" i="9"/>
  <c r="J117" i="9" s="1"/>
  <c r="H133" i="9"/>
  <c r="J133" i="9" s="1"/>
  <c r="H197" i="9"/>
  <c r="J197" i="9" s="1"/>
  <c r="H253" i="9"/>
  <c r="J253" i="9" s="1"/>
  <c r="H285" i="9"/>
  <c r="J285" i="9" s="1"/>
  <c r="H317" i="9"/>
  <c r="J317" i="9" s="1"/>
  <c r="H365" i="9"/>
  <c r="J365" i="9" s="1"/>
  <c r="H377" i="9"/>
  <c r="J377" i="9" s="1"/>
  <c r="G314" i="9"/>
  <c r="G346" i="9"/>
  <c r="G374" i="9"/>
  <c r="G150" i="9"/>
  <c r="G119" i="9"/>
  <c r="G151" i="9"/>
  <c r="G183" i="9"/>
  <c r="G95" i="9"/>
  <c r="H100" i="9"/>
  <c r="J100" i="9" s="1"/>
  <c r="H116" i="9"/>
  <c r="J116" i="9" s="1"/>
  <c r="H132" i="9"/>
  <c r="J132" i="9" s="1"/>
  <c r="H148" i="9"/>
  <c r="J148" i="9" s="1"/>
  <c r="H164" i="9"/>
  <c r="J164" i="9" s="1"/>
  <c r="H180" i="9"/>
  <c r="J180" i="9" s="1"/>
  <c r="H196" i="9"/>
  <c r="J196" i="9" s="1"/>
  <c r="H212" i="9"/>
  <c r="J212" i="9" s="1"/>
  <c r="H228" i="9"/>
  <c r="J228" i="9" s="1"/>
  <c r="H260" i="9"/>
  <c r="J260" i="9" s="1"/>
  <c r="H268" i="9"/>
  <c r="J268" i="9" s="1"/>
  <c r="H284" i="9"/>
  <c r="J284" i="9" s="1"/>
  <c r="H292" i="9"/>
  <c r="J292" i="9" s="1"/>
  <c r="H316" i="9"/>
  <c r="J316" i="9" s="1"/>
  <c r="H348" i="9"/>
  <c r="J348" i="9" s="1"/>
  <c r="H356" i="9"/>
  <c r="J356" i="9" s="1"/>
  <c r="H380" i="9"/>
  <c r="J380" i="9" s="1"/>
  <c r="G106" i="9"/>
  <c r="G122" i="9"/>
  <c r="G138" i="9"/>
  <c r="G158" i="9"/>
  <c r="G190" i="9"/>
  <c r="G270" i="9"/>
  <c r="G282" i="9"/>
  <c r="G318" i="9"/>
  <c r="G338" i="9"/>
  <c r="G350" i="9"/>
  <c r="G370" i="9"/>
  <c r="H111" i="9"/>
  <c r="J111" i="9" s="1"/>
  <c r="H139" i="9"/>
  <c r="J139" i="9" s="1"/>
  <c r="H155" i="9"/>
  <c r="J155" i="9" s="1"/>
  <c r="H171" i="9"/>
  <c r="J171" i="9" s="1"/>
  <c r="H187" i="9"/>
  <c r="J187" i="9" s="1"/>
  <c r="H203" i="9"/>
  <c r="J203" i="9" s="1"/>
  <c r="H219" i="9"/>
  <c r="J219" i="9" s="1"/>
  <c r="H239" i="9"/>
  <c r="J239" i="9" s="1"/>
  <c r="H255" i="9"/>
  <c r="J255" i="9" s="1"/>
  <c r="H271" i="9"/>
  <c r="J271" i="9" s="1"/>
  <c r="H287" i="9"/>
  <c r="J287" i="9" s="1"/>
  <c r="H303" i="9"/>
  <c r="J303" i="9" s="1"/>
  <c r="H339" i="9"/>
  <c r="J339" i="9" s="1"/>
  <c r="H371" i="9"/>
  <c r="J371" i="9" s="1"/>
  <c r="G101" i="9"/>
  <c r="G117" i="9"/>
  <c r="G125" i="9"/>
  <c r="G133" i="9"/>
  <c r="G157" i="9"/>
  <c r="G165" i="9"/>
  <c r="G181" i="9"/>
  <c r="G189" i="9"/>
  <c r="G197" i="9"/>
  <c r="G221" i="9"/>
  <c r="G229" i="9"/>
  <c r="G237" i="9"/>
  <c r="G245" i="9"/>
  <c r="G253" i="9"/>
  <c r="G261" i="9"/>
  <c r="G269" i="9"/>
  <c r="G277" i="9"/>
  <c r="G285" i="9"/>
  <c r="G293" i="9"/>
  <c r="G301" i="9"/>
  <c r="G309" i="9"/>
  <c r="G317" i="9"/>
  <c r="G325" i="9"/>
  <c r="G333" i="9"/>
  <c r="G341" i="9"/>
  <c r="G349" i="9"/>
  <c r="G357" i="9"/>
  <c r="G365" i="9"/>
  <c r="G373" i="9"/>
  <c r="G377" i="9"/>
  <c r="H102" i="9"/>
  <c r="J102" i="9" s="1"/>
  <c r="H118" i="9"/>
  <c r="J118" i="9" s="1"/>
  <c r="H146" i="9"/>
  <c r="J146" i="9" s="1"/>
  <c r="H162" i="9"/>
  <c r="J162" i="9" s="1"/>
  <c r="H178" i="9"/>
  <c r="J178" i="9" s="1"/>
  <c r="H194" i="9"/>
  <c r="J194" i="9" s="1"/>
  <c r="H210" i="9"/>
  <c r="J210" i="9" s="1"/>
  <c r="H226" i="9"/>
  <c r="J226" i="9" s="1"/>
  <c r="H242" i="9"/>
  <c r="J242" i="9" s="1"/>
  <c r="H258" i="9"/>
  <c r="J258" i="9" s="1"/>
  <c r="H278" i="9"/>
  <c r="J278" i="9" s="1"/>
  <c r="H290" i="9"/>
  <c r="J290" i="9" s="1"/>
  <c r="H306" i="9"/>
  <c r="J306" i="9" s="1"/>
  <c r="H322" i="9"/>
  <c r="J322" i="9" s="1"/>
  <c r="H334" i="9"/>
  <c r="J334" i="9" s="1"/>
  <c r="H354" i="9"/>
  <c r="J354" i="9" s="1"/>
  <c r="H381" i="9"/>
  <c r="J381" i="9" s="1"/>
  <c r="H107" i="9"/>
  <c r="J107" i="9" s="1"/>
  <c r="H127" i="9"/>
  <c r="J127" i="9" s="1"/>
  <c r="H143" i="9"/>
  <c r="J143" i="9" s="1"/>
  <c r="H159" i="9"/>
  <c r="J159" i="9" s="1"/>
  <c r="H175" i="9"/>
  <c r="J175" i="9" s="1"/>
  <c r="H191" i="9"/>
  <c r="J191" i="9" s="1"/>
  <c r="H207" i="9"/>
  <c r="J207" i="9" s="1"/>
  <c r="H235" i="9"/>
  <c r="J235" i="9" s="1"/>
  <c r="H251" i="9"/>
  <c r="J251" i="9" s="1"/>
  <c r="H267" i="9"/>
  <c r="J267" i="9" s="1"/>
  <c r="H283" i="9"/>
  <c r="J283" i="9" s="1"/>
  <c r="H299" i="9"/>
  <c r="J299" i="9" s="1"/>
  <c r="H315" i="9"/>
  <c r="J315" i="9" s="1"/>
  <c r="H327" i="9"/>
  <c r="J327" i="9" s="1"/>
  <c r="H343" i="9"/>
  <c r="J343" i="9" s="1"/>
  <c r="H359" i="9"/>
  <c r="J359" i="9" s="1"/>
  <c r="H375" i="9"/>
  <c r="J375" i="9" s="1"/>
  <c r="G93" i="9"/>
  <c r="H211" i="9"/>
  <c r="J211" i="9" s="1"/>
  <c r="G265" i="9"/>
  <c r="G297" i="9"/>
  <c r="H286" i="9"/>
  <c r="J286" i="9" s="1"/>
  <c r="H346" i="9"/>
  <c r="J346" i="9" s="1"/>
  <c r="H199" i="9"/>
  <c r="J199" i="9" s="1"/>
  <c r="G288" i="9"/>
  <c r="G378" i="9"/>
  <c r="H238" i="9"/>
  <c r="J238" i="9" s="1"/>
  <c r="H254" i="9"/>
  <c r="J254" i="9" s="1"/>
  <c r="H282" i="9"/>
  <c r="J282" i="9" s="1"/>
  <c r="G115" i="9"/>
  <c r="G179" i="9"/>
  <c r="G263" i="9"/>
  <c r="G295" i="9"/>
  <c r="H181" i="9"/>
  <c r="J181" i="9" s="1"/>
  <c r="H237" i="9"/>
  <c r="J237" i="9" s="1"/>
  <c r="H269" i="9"/>
  <c r="J269" i="9" s="1"/>
  <c r="H301" i="9"/>
  <c r="J301" i="9" s="1"/>
  <c r="H333" i="9"/>
  <c r="J333" i="9" s="1"/>
  <c r="H349" i="9"/>
  <c r="J349" i="9" s="1"/>
  <c r="G250" i="9"/>
  <c r="G286" i="9"/>
  <c r="G182" i="9"/>
  <c r="G199" i="9"/>
  <c r="G94" i="9"/>
  <c r="G108" i="9"/>
  <c r="G124" i="9"/>
  <c r="G140" i="9"/>
  <c r="G156" i="9"/>
  <c r="G172" i="9"/>
  <c r="G188" i="9"/>
  <c r="G204" i="9"/>
  <c r="G220" i="9"/>
  <c r="G236" i="9"/>
  <c r="G268" i="9"/>
  <c r="G276" i="9"/>
  <c r="G284" i="9"/>
  <c r="G308" i="9"/>
  <c r="G316" i="9"/>
  <c r="G340" i="9"/>
  <c r="G348" i="9"/>
  <c r="G372" i="9"/>
  <c r="G380" i="9"/>
  <c r="H114" i="9"/>
  <c r="J114" i="9" s="1"/>
  <c r="H130" i="9"/>
  <c r="J130" i="9" s="1"/>
  <c r="H150" i="9"/>
  <c r="J150" i="9" s="1"/>
  <c r="H182" i="9"/>
  <c r="J182" i="9" s="1"/>
  <c r="H214" i="9"/>
  <c r="J214" i="9" s="1"/>
  <c r="H294" i="9"/>
  <c r="J294" i="9" s="1"/>
  <c r="H326" i="9"/>
  <c r="J326" i="9" s="1"/>
  <c r="H342" i="9"/>
  <c r="J342" i="9" s="1"/>
  <c r="H358" i="9"/>
  <c r="J358" i="9" s="1"/>
  <c r="G111" i="9"/>
  <c r="G139" i="9"/>
  <c r="G171" i="9"/>
  <c r="G187" i="9"/>
  <c r="G203" i="9"/>
  <c r="G339" i="9"/>
  <c r="G371" i="9"/>
  <c r="H105" i="9"/>
  <c r="J105" i="9" s="1"/>
  <c r="H121" i="9"/>
  <c r="J121" i="9" s="1"/>
  <c r="H129" i="9"/>
  <c r="J129" i="9" s="1"/>
  <c r="H137" i="9"/>
  <c r="J137" i="9" s="1"/>
  <c r="H145" i="9"/>
  <c r="J145" i="9" s="1"/>
  <c r="H153" i="9"/>
  <c r="J153" i="9" s="1"/>
  <c r="H161" i="9"/>
  <c r="J161" i="9" s="1"/>
  <c r="H169" i="9"/>
  <c r="J169" i="9" s="1"/>
  <c r="H185" i="9"/>
  <c r="J185" i="9" s="1"/>
  <c r="H193" i="9"/>
  <c r="J193" i="9" s="1"/>
  <c r="H201" i="9"/>
  <c r="J201" i="9" s="1"/>
  <c r="H209" i="9"/>
  <c r="J209" i="9" s="1"/>
  <c r="H217" i="9"/>
  <c r="J217" i="9" s="1"/>
  <c r="H225" i="9"/>
  <c r="J225" i="9" s="1"/>
  <c r="H233" i="9"/>
  <c r="J233" i="9" s="1"/>
  <c r="H249" i="9"/>
  <c r="J249" i="9" s="1"/>
  <c r="H257" i="9"/>
  <c r="J257" i="9" s="1"/>
  <c r="H265" i="9"/>
  <c r="J265" i="9" s="1"/>
  <c r="H281" i="9"/>
  <c r="J281" i="9" s="1"/>
  <c r="H289" i="9"/>
  <c r="J289" i="9" s="1"/>
  <c r="H297" i="9"/>
  <c r="J297" i="9" s="1"/>
  <c r="H313" i="9"/>
  <c r="J313" i="9" s="1"/>
  <c r="H321" i="9"/>
  <c r="J321" i="9" s="1"/>
  <c r="H329" i="9"/>
  <c r="J329" i="9" s="1"/>
  <c r="H345" i="9"/>
  <c r="J345" i="9" s="1"/>
  <c r="H353" i="9"/>
  <c r="J353" i="9" s="1"/>
  <c r="G369" i="9"/>
  <c r="H382" i="9"/>
  <c r="J382" i="9" s="1"/>
  <c r="H379" i="9"/>
  <c r="J379" i="9" s="1"/>
  <c r="G102" i="9"/>
  <c r="G118" i="9"/>
  <c r="G146" i="9"/>
  <c r="G162" i="9"/>
  <c r="G178" i="9"/>
  <c r="G194" i="9"/>
  <c r="G210" i="9"/>
  <c r="G226" i="9"/>
  <c r="G242" i="9"/>
  <c r="G278" i="9"/>
  <c r="G306" i="9"/>
  <c r="G322" i="9"/>
  <c r="G334" i="9"/>
  <c r="G354" i="9"/>
  <c r="G381" i="9"/>
  <c r="G166" i="9"/>
  <c r="G198" i="9"/>
  <c r="G107" i="9"/>
  <c r="G127" i="9"/>
  <c r="G143" i="9"/>
  <c r="G159" i="9"/>
  <c r="G175" i="9"/>
  <c r="G191" i="9"/>
  <c r="G207" i="9"/>
  <c r="G235" i="9"/>
  <c r="G251" i="9"/>
  <c r="G267" i="9"/>
  <c r="G283" i="9"/>
  <c r="G299" i="9"/>
  <c r="G315" i="9"/>
  <c r="G327" i="9"/>
  <c r="G343" i="9"/>
  <c r="G359" i="9"/>
  <c r="G375" i="9"/>
  <c r="G27" i="9"/>
  <c r="G72" i="9"/>
  <c r="EE23" i="6" s="1"/>
  <c r="G14" i="9"/>
  <c r="G11" i="9"/>
  <c r="EC10" i="6" s="1"/>
  <c r="G24" i="9"/>
  <c r="EC23" i="6" s="1"/>
  <c r="G20" i="9"/>
  <c r="EC19" i="6" s="1"/>
  <c r="G6" i="9"/>
  <c r="EC5" i="6" s="1"/>
  <c r="G89" i="9"/>
  <c r="EF16" i="6" s="1"/>
  <c r="G65" i="9"/>
  <c r="EE16" i="6" s="1"/>
  <c r="G49" i="9"/>
  <c r="ED24" i="6" s="1"/>
  <c r="L28" i="10"/>
  <c r="IU28" i="10" s="1"/>
  <c r="J33" i="9"/>
  <c r="O37" i="11" s="1"/>
  <c r="L83" i="10"/>
  <c r="IU83" i="10" s="1"/>
  <c r="G18" i="9"/>
  <c r="EC17" i="6" s="1"/>
  <c r="G43" i="9"/>
  <c r="ED18" i="6" s="1"/>
  <c r="G64" i="9"/>
  <c r="EE15" i="6" s="1"/>
  <c r="H5" i="9"/>
  <c r="N9" i="11" s="1"/>
  <c r="IV9" i="11" s="1"/>
  <c r="G41" i="9"/>
  <c r="ED16" i="6" s="1"/>
  <c r="G31" i="9"/>
  <c r="ED6" i="6" s="1"/>
  <c r="G75" i="9"/>
  <c r="EF2" i="6" s="1"/>
  <c r="L53" i="10"/>
  <c r="IU53" i="10" s="1"/>
  <c r="G3" i="9"/>
  <c r="G12" i="9"/>
  <c r="EC11" i="6" s="1"/>
  <c r="J39" i="9"/>
  <c r="O43" i="11" s="1"/>
  <c r="G71" i="9"/>
  <c r="EE22" i="6" s="1"/>
  <c r="G66" i="9"/>
  <c r="EE17" i="6" s="1"/>
  <c r="G51" i="9"/>
  <c r="EE2" i="6" s="1"/>
  <c r="G87" i="9"/>
  <c r="EF14" i="6" s="1"/>
  <c r="L78" i="10"/>
  <c r="IU78" i="10" s="1"/>
  <c r="G53" i="9"/>
  <c r="EE4" i="6" s="1"/>
  <c r="J34" i="9"/>
  <c r="O38" i="11" s="1"/>
  <c r="N84" i="11"/>
  <c r="IV84" i="11" s="1"/>
  <c r="J80" i="9"/>
  <c r="O84" i="11" s="1"/>
  <c r="G37" i="9"/>
  <c r="ED12" i="6" s="1"/>
  <c r="G42" i="9"/>
  <c r="ED17" i="6" s="1"/>
  <c r="G17" i="9"/>
  <c r="EC16" i="6" s="1"/>
  <c r="L31" i="10"/>
  <c r="IU31" i="10" s="1"/>
  <c r="N48" i="11"/>
  <c r="IV48" i="11" s="1"/>
  <c r="H15" i="9"/>
  <c r="N19" i="11" s="1"/>
  <c r="IV19" i="11" s="1"/>
  <c r="H59" i="9"/>
  <c r="N63" i="11" s="1"/>
  <c r="IV63" i="11" s="1"/>
  <c r="H78" i="9"/>
  <c r="J78" i="9" s="1"/>
  <c r="O82" i="11" s="1"/>
  <c r="G90" i="9"/>
  <c r="EF17" i="6" s="1"/>
  <c r="G34" i="9"/>
  <c r="ED9" i="6" s="1"/>
  <c r="G56" i="9"/>
  <c r="EE7" i="6" s="1"/>
  <c r="G21" i="9"/>
  <c r="EC20" i="6" s="1"/>
  <c r="G57" i="9"/>
  <c r="EE8" i="6" s="1"/>
  <c r="G70" i="9"/>
  <c r="EE21" i="6" s="1"/>
  <c r="L21" i="10"/>
  <c r="IU21" i="10" s="1"/>
  <c r="G32" i="9"/>
  <c r="ED7" i="6" s="1"/>
  <c r="G13" i="9"/>
  <c r="EC12" i="6" s="1"/>
  <c r="G67" i="9"/>
  <c r="EE18" i="6" s="1"/>
  <c r="G35" i="9"/>
  <c r="ED10" i="6" s="1"/>
  <c r="G28" i="9"/>
  <c r="ED3" i="6" s="1"/>
  <c r="G46" i="9"/>
  <c r="ED21" i="6" s="1"/>
  <c r="G48" i="9"/>
  <c r="ED23" i="6" s="1"/>
  <c r="G10" i="9"/>
  <c r="G8" i="9"/>
  <c r="G88" i="9"/>
  <c r="EF15" i="6" s="1"/>
  <c r="G36" i="9"/>
  <c r="ED11" i="6" s="1"/>
  <c r="G29" i="9"/>
  <c r="ED4" i="6" s="1"/>
  <c r="G5" i="9"/>
  <c r="EC4" i="6" s="1"/>
  <c r="G16" i="9"/>
  <c r="EC15" i="6" s="1"/>
  <c r="G7" i="9"/>
  <c r="G58" i="9"/>
  <c r="EE9" i="6" s="1"/>
  <c r="L69" i="10"/>
  <c r="IU69" i="10" s="1"/>
  <c r="G4" i="9"/>
  <c r="G77" i="9"/>
  <c r="EF4" i="6" s="1"/>
  <c r="G52" i="9"/>
  <c r="EE3" i="6" s="1"/>
  <c r="G33" i="9"/>
  <c r="ED8" i="6" s="1"/>
  <c r="L91" i="10"/>
  <c r="IU91" i="10" s="1"/>
  <c r="G54" i="9"/>
  <c r="EE5" i="6" s="1"/>
  <c r="G47" i="9"/>
  <c r="ED22" i="6" s="1"/>
  <c r="G25" i="9"/>
  <c r="EC24" i="6" s="1"/>
  <c r="G45" i="9"/>
  <c r="ED20" i="6" s="1"/>
  <c r="G40" i="9"/>
  <c r="ED15" i="6" s="1"/>
  <c r="L17" i="10"/>
  <c r="IU17" i="10" s="1"/>
  <c r="G22" i="9"/>
  <c r="EC21" i="6" s="1"/>
  <c r="G82" i="9"/>
  <c r="EF9" i="6" s="1"/>
  <c r="L40" i="10"/>
  <c r="IU40" i="10" s="1"/>
  <c r="G91" i="9"/>
  <c r="EF18" i="6" s="1"/>
  <c r="G76" i="9"/>
  <c r="EF3" i="6" s="1"/>
  <c r="G19" i="9"/>
  <c r="EC18" i="6" s="1"/>
  <c r="G84" i="9"/>
  <c r="EF11" i="6" s="1"/>
  <c r="G86" i="9"/>
  <c r="EF13" i="6" s="1"/>
  <c r="G62" i="9"/>
  <c r="EE13" i="6" s="1"/>
  <c r="L58" i="10"/>
  <c r="IU58" i="10" s="1"/>
  <c r="L45" i="10"/>
  <c r="IU45" i="10" s="1"/>
  <c r="G78" i="9"/>
  <c r="EF5" i="6" s="1"/>
  <c r="G81" i="9"/>
  <c r="EF8" i="6" s="1"/>
  <c r="G26" i="9"/>
  <c r="EC25" i="6" s="1"/>
  <c r="L72" i="10"/>
  <c r="IU72" i="10" s="1"/>
  <c r="G44" i="9"/>
  <c r="ED19" i="6" s="1"/>
  <c r="G83" i="9"/>
  <c r="EF10" i="6" s="1"/>
  <c r="G69" i="9"/>
  <c r="EE20" i="6" s="1"/>
  <c r="H30" i="9"/>
  <c r="G15" i="9"/>
  <c r="EC14" i="6" s="1"/>
  <c r="G9" i="9"/>
  <c r="G55" i="9"/>
  <c r="EE6" i="6" s="1"/>
  <c r="G23" i="9"/>
  <c r="EC22" i="6" s="1"/>
  <c r="L51" i="10"/>
  <c r="IU51" i="10" s="1"/>
  <c r="G59" i="9"/>
  <c r="EE10" i="6" s="1"/>
  <c r="L14" i="10"/>
  <c r="IU14" i="10" s="1"/>
  <c r="L38" i="10"/>
  <c r="IU38" i="10" s="1"/>
  <c r="L29" i="10"/>
  <c r="IU29" i="10" s="1"/>
  <c r="G38" i="9"/>
  <c r="ED13" i="6" s="1"/>
  <c r="G30" i="9"/>
  <c r="ED5" i="6" s="1"/>
  <c r="G80" i="9"/>
  <c r="EF7" i="6" s="1"/>
  <c r="G39" i="9"/>
  <c r="ED14" i="6" s="1"/>
  <c r="G61" i="9"/>
  <c r="EE12" i="6" s="1"/>
  <c r="G50" i="9"/>
  <c r="ED25" i="6" s="1"/>
  <c r="G63" i="9"/>
  <c r="EE14" i="6" s="1"/>
  <c r="G85" i="9"/>
  <c r="EF12" i="6" s="1"/>
  <c r="G60" i="9"/>
  <c r="EE11" i="6" s="1"/>
  <c r="G73" i="9"/>
  <c r="EE24" i="6" s="1"/>
  <c r="N66" i="11"/>
  <c r="IV66" i="11" s="1"/>
  <c r="N60" i="11"/>
  <c r="IV60" i="11" s="1"/>
  <c r="J56" i="9"/>
  <c r="O60" i="11" s="1"/>
  <c r="N77" i="11"/>
  <c r="IV77" i="11" s="1"/>
  <c r="J73" i="9"/>
  <c r="O77" i="11" s="1"/>
  <c r="N21" i="11"/>
  <c r="IV21" i="11" s="1"/>
  <c r="J17" i="9"/>
  <c r="O21" i="11" s="1"/>
  <c r="N12" i="11"/>
  <c r="IV12" i="11" s="1"/>
  <c r="J8" i="9"/>
  <c r="O12" i="11" s="1"/>
  <c r="J38" i="9" l="1"/>
  <c r="O42" i="11" s="1"/>
  <c r="J72" i="9"/>
  <c r="O76" i="11" s="1"/>
  <c r="J29" i="9"/>
  <c r="O33" i="11" s="1"/>
  <c r="J71" i="9"/>
  <c r="O75" i="11" s="1"/>
  <c r="M78" i="11"/>
  <c r="IU78" i="11" s="1"/>
  <c r="N68" i="11"/>
  <c r="IV68" i="11" s="1"/>
  <c r="I74" i="9"/>
  <c r="J82" i="9"/>
  <c r="O86" i="11" s="1"/>
  <c r="J14" i="9"/>
  <c r="O18" i="11" s="1"/>
  <c r="I68" i="9"/>
  <c r="N40" i="11"/>
  <c r="IV40" i="11" s="1"/>
  <c r="J53" i="9"/>
  <c r="O57" i="11" s="1"/>
  <c r="N49" i="11"/>
  <c r="IV49" i="11" s="1"/>
  <c r="J22" i="9"/>
  <c r="O26" i="11" s="1"/>
  <c r="N56" i="11"/>
  <c r="IV56" i="11" s="1"/>
  <c r="N32" i="11"/>
  <c r="IV32" i="11" s="1"/>
  <c r="EH13" i="6"/>
  <c r="N28" i="11"/>
  <c r="IV28" i="11" s="1"/>
  <c r="J26" i="9"/>
  <c r="O30" i="11" s="1"/>
  <c r="N36" i="11"/>
  <c r="IV36" i="11" s="1"/>
  <c r="J4" i="9"/>
  <c r="O8" i="11" s="1"/>
  <c r="J35" i="9"/>
  <c r="O39" i="11" s="1"/>
  <c r="J43" i="9"/>
  <c r="O47" i="11" s="1"/>
  <c r="I263" i="9"/>
  <c r="EM22" i="6"/>
  <c r="I265" i="9"/>
  <c r="EM24" i="6"/>
  <c r="I318" i="9"/>
  <c r="EP5" i="6"/>
  <c r="I158" i="9"/>
  <c r="EI13" i="6"/>
  <c r="I247" i="9"/>
  <c r="EM6" i="6"/>
  <c r="I246" i="9"/>
  <c r="EM5" i="6"/>
  <c r="I92" i="9"/>
  <c r="EF19" i="6"/>
  <c r="I379" i="9"/>
  <c r="ER18" i="6"/>
  <c r="I257" i="9"/>
  <c r="EM16" i="6"/>
  <c r="I201" i="9"/>
  <c r="EK8" i="6"/>
  <c r="I145" i="9"/>
  <c r="EH24" i="6"/>
  <c r="I260" i="9"/>
  <c r="EM19" i="6"/>
  <c r="I180" i="9"/>
  <c r="EJ11" i="6"/>
  <c r="I116" i="9"/>
  <c r="EG19" i="6"/>
  <c r="I208" i="9"/>
  <c r="EK15" i="6"/>
  <c r="I290" i="9"/>
  <c r="EN25" i="6"/>
  <c r="I255" i="9"/>
  <c r="EM14" i="6"/>
  <c r="I273" i="9"/>
  <c r="EN8" i="6"/>
  <c r="I177" i="9"/>
  <c r="EJ8" i="6"/>
  <c r="I264" i="9"/>
  <c r="EM23" i="6"/>
  <c r="I192" i="9"/>
  <c r="EJ23" i="6"/>
  <c r="I259" i="9"/>
  <c r="EM18" i="6"/>
  <c r="I330" i="9"/>
  <c r="EP17" i="6"/>
  <c r="I326" i="9"/>
  <c r="EP13" i="6"/>
  <c r="I320" i="9"/>
  <c r="EP7" i="6"/>
  <c r="I300" i="9"/>
  <c r="EO11" i="6"/>
  <c r="I206" i="9"/>
  <c r="EK13" i="6"/>
  <c r="I27" i="9"/>
  <c r="ED2" i="6"/>
  <c r="I343" i="9"/>
  <c r="EQ6" i="6"/>
  <c r="I283" i="9"/>
  <c r="EN18" i="6"/>
  <c r="I207" i="9"/>
  <c r="EK14" i="6"/>
  <c r="I143" i="9"/>
  <c r="EH22" i="6"/>
  <c r="I166" i="9"/>
  <c r="EI21" i="6"/>
  <c r="I322" i="9"/>
  <c r="EP9" i="6"/>
  <c r="I226" i="9"/>
  <c r="EL9" i="6"/>
  <c r="I162" i="9"/>
  <c r="EI17" i="6"/>
  <c r="I340" i="9"/>
  <c r="EQ3" i="6"/>
  <c r="I276" i="9"/>
  <c r="EN11" i="6"/>
  <c r="I204" i="9"/>
  <c r="EK11" i="6"/>
  <c r="I140" i="9"/>
  <c r="EH19" i="6"/>
  <c r="I199" i="9"/>
  <c r="EK6" i="6"/>
  <c r="I179" i="9"/>
  <c r="EJ10" i="6"/>
  <c r="I377" i="9"/>
  <c r="ER16" i="6"/>
  <c r="I317" i="9"/>
  <c r="EP4" i="6"/>
  <c r="I285" i="9"/>
  <c r="EN20" i="6"/>
  <c r="I253" i="9"/>
  <c r="EM12" i="6"/>
  <c r="I221" i="9"/>
  <c r="EL4" i="6"/>
  <c r="I165" i="9"/>
  <c r="EI20" i="6"/>
  <c r="I117" i="9"/>
  <c r="EG20" i="6"/>
  <c r="I95" i="9"/>
  <c r="EF22" i="6"/>
  <c r="I150" i="9"/>
  <c r="EI5" i="6"/>
  <c r="I239" i="9"/>
  <c r="EL22" i="6"/>
  <c r="I296" i="9"/>
  <c r="EO7" i="6"/>
  <c r="I184" i="9"/>
  <c r="EJ15" i="6"/>
  <c r="I215" i="9"/>
  <c r="EK22" i="6"/>
  <c r="I195" i="9"/>
  <c r="EK2" i="6"/>
  <c r="I342" i="9"/>
  <c r="EQ5" i="6"/>
  <c r="I218" i="9"/>
  <c r="EK25" i="6"/>
  <c r="I154" i="9"/>
  <c r="EI9" i="6"/>
  <c r="I319" i="9"/>
  <c r="EP6" i="6"/>
  <c r="I224" i="9"/>
  <c r="EL7" i="6"/>
  <c r="I222" i="9"/>
  <c r="EL5" i="6"/>
  <c r="I256" i="9"/>
  <c r="EM15" i="6"/>
  <c r="I167" i="9"/>
  <c r="EI22" i="6"/>
  <c r="I327" i="9"/>
  <c r="EP14" i="6"/>
  <c r="I267" i="9"/>
  <c r="EN2" i="6"/>
  <c r="I191" i="9"/>
  <c r="EJ22" i="6"/>
  <c r="I127" i="9"/>
  <c r="EH6" i="6"/>
  <c r="I381" i="9"/>
  <c r="ER20" i="6"/>
  <c r="I306" i="9"/>
  <c r="EO17" i="6"/>
  <c r="I210" i="9"/>
  <c r="EK17" i="6"/>
  <c r="I146" i="9"/>
  <c r="EH25" i="6"/>
  <c r="I371" i="9"/>
  <c r="ER10" i="6"/>
  <c r="I171" i="9"/>
  <c r="EJ2" i="6"/>
  <c r="I380" i="9"/>
  <c r="ER19" i="6"/>
  <c r="I316" i="9"/>
  <c r="EP3" i="6"/>
  <c r="I268" i="9"/>
  <c r="EN3" i="6"/>
  <c r="I188" i="9"/>
  <c r="EJ19" i="6"/>
  <c r="I124" i="9"/>
  <c r="EH3" i="6"/>
  <c r="I182" i="9"/>
  <c r="EJ13" i="6"/>
  <c r="I115" i="9"/>
  <c r="EG18" i="6"/>
  <c r="I378" i="9"/>
  <c r="ER17" i="6"/>
  <c r="I93" i="9"/>
  <c r="EF20" i="6"/>
  <c r="I373" i="9"/>
  <c r="ER12" i="6"/>
  <c r="I341" i="9"/>
  <c r="EQ4" i="6"/>
  <c r="I309" i="9"/>
  <c r="EO20" i="6"/>
  <c r="I277" i="9"/>
  <c r="EN12" i="6"/>
  <c r="I245" i="9"/>
  <c r="EM4" i="6"/>
  <c r="I197" i="9"/>
  <c r="EK4" i="6"/>
  <c r="I157" i="9"/>
  <c r="EI12" i="6"/>
  <c r="I101" i="9"/>
  <c r="EG4" i="6"/>
  <c r="I350" i="9"/>
  <c r="EQ13" i="6"/>
  <c r="I270" i="9"/>
  <c r="EN5" i="6"/>
  <c r="I122" i="9"/>
  <c r="EG25" i="6"/>
  <c r="I183" i="9"/>
  <c r="EJ14" i="6"/>
  <c r="I374" i="9"/>
  <c r="ER13" i="6"/>
  <c r="I311" i="9"/>
  <c r="EO22" i="6"/>
  <c r="I225" i="9"/>
  <c r="EL8" i="6"/>
  <c r="I353" i="9"/>
  <c r="EQ16" i="6"/>
  <c r="I217" i="9"/>
  <c r="EK24" i="6"/>
  <c r="I169" i="9"/>
  <c r="EI24" i="6"/>
  <c r="I121" i="9"/>
  <c r="EG24" i="6"/>
  <c r="I356" i="9"/>
  <c r="EQ19" i="6"/>
  <c r="I212" i="9"/>
  <c r="EK19" i="6"/>
  <c r="I148" i="9"/>
  <c r="EI3" i="6"/>
  <c r="I360" i="9"/>
  <c r="EQ23" i="6"/>
  <c r="I136" i="9"/>
  <c r="EH15" i="6"/>
  <c r="I287" i="9"/>
  <c r="EN22" i="6"/>
  <c r="I219" i="9"/>
  <c r="EL2" i="6"/>
  <c r="I232" i="9"/>
  <c r="EL15" i="6"/>
  <c r="I112" i="9"/>
  <c r="EG15" i="6"/>
  <c r="I361" i="9"/>
  <c r="EQ24" i="6"/>
  <c r="I305" i="9"/>
  <c r="EO16" i="6"/>
  <c r="I241" i="9"/>
  <c r="EL24" i="6"/>
  <c r="I113" i="9"/>
  <c r="EG16" i="6"/>
  <c r="I324" i="9"/>
  <c r="EP11" i="6"/>
  <c r="I213" i="9"/>
  <c r="EK20" i="6"/>
  <c r="I344" i="9"/>
  <c r="EQ7" i="6"/>
  <c r="I280" i="9"/>
  <c r="EN15" i="6"/>
  <c r="I240" i="9"/>
  <c r="EL23" i="6"/>
  <c r="I160" i="9"/>
  <c r="EI15" i="6"/>
  <c r="I104" i="9"/>
  <c r="EG7" i="6"/>
  <c r="I135" i="9"/>
  <c r="EH14" i="6"/>
  <c r="I163" i="9"/>
  <c r="EI18" i="6"/>
  <c r="I294" i="9"/>
  <c r="EO5" i="6"/>
  <c r="I274" i="9"/>
  <c r="EN9" i="6"/>
  <c r="I202" i="9"/>
  <c r="EK9" i="6"/>
  <c r="I367" i="9"/>
  <c r="ER6" i="6"/>
  <c r="I114" i="9"/>
  <c r="EG17" i="6"/>
  <c r="I231" i="9"/>
  <c r="EL14" i="6"/>
  <c r="I262" i="9"/>
  <c r="EM21" i="6"/>
  <c r="I307" i="9"/>
  <c r="EO18" i="6"/>
  <c r="I364" i="9"/>
  <c r="ER3" i="6"/>
  <c r="I173" i="9"/>
  <c r="EJ4" i="6"/>
  <c r="I355" i="9"/>
  <c r="EQ18" i="6"/>
  <c r="I174" i="9"/>
  <c r="EJ5" i="6"/>
  <c r="I366" i="9"/>
  <c r="ER5" i="6"/>
  <c r="I109" i="9"/>
  <c r="EG12" i="6"/>
  <c r="I359" i="9"/>
  <c r="EQ22" i="6"/>
  <c r="I299" i="9"/>
  <c r="EO10" i="6"/>
  <c r="I235" i="9"/>
  <c r="EL18" i="6"/>
  <c r="I159" i="9"/>
  <c r="EI14" i="6"/>
  <c r="I198" i="9"/>
  <c r="EK5" i="6"/>
  <c r="I334" i="9"/>
  <c r="EP21" i="6"/>
  <c r="I242" i="9"/>
  <c r="EL25" i="6"/>
  <c r="I178" i="9"/>
  <c r="EJ9" i="6"/>
  <c r="I102" i="9"/>
  <c r="EG5" i="6"/>
  <c r="I203" i="9"/>
  <c r="EK10" i="6"/>
  <c r="I111" i="9"/>
  <c r="EG14" i="6"/>
  <c r="I348" i="9"/>
  <c r="EQ11" i="6"/>
  <c r="I284" i="9"/>
  <c r="EN19" i="6"/>
  <c r="I220" i="9"/>
  <c r="EL3" i="6"/>
  <c r="I156" i="9"/>
  <c r="EI11" i="6"/>
  <c r="I94" i="9"/>
  <c r="EF21" i="6"/>
  <c r="I250" i="9"/>
  <c r="EM9" i="6"/>
  <c r="I357" i="9"/>
  <c r="EQ20" i="6"/>
  <c r="I325" i="9"/>
  <c r="EP12" i="6"/>
  <c r="I293" i="9"/>
  <c r="EO4" i="6"/>
  <c r="I261" i="9"/>
  <c r="EM20" i="6"/>
  <c r="I229" i="9"/>
  <c r="EL12" i="6"/>
  <c r="I181" i="9"/>
  <c r="EJ12" i="6"/>
  <c r="I125" i="9"/>
  <c r="EH4" i="6"/>
  <c r="I119" i="9"/>
  <c r="EG22" i="6"/>
  <c r="I314" i="9"/>
  <c r="EO25" i="6"/>
  <c r="I96" i="9"/>
  <c r="EF23" i="6"/>
  <c r="I168" i="9"/>
  <c r="EI23" i="6"/>
  <c r="I337" i="9"/>
  <c r="EP24" i="6"/>
  <c r="I244" i="9"/>
  <c r="EM3" i="6"/>
  <c r="I312" i="9"/>
  <c r="EO23" i="6"/>
  <c r="I128" i="9"/>
  <c r="EH7" i="6"/>
  <c r="I331" i="9"/>
  <c r="EP18" i="6"/>
  <c r="I103" i="9"/>
  <c r="EG6" i="6"/>
  <c r="I234" i="9"/>
  <c r="EL17" i="6"/>
  <c r="I170" i="9"/>
  <c r="EI25" i="6"/>
  <c r="I335" i="9"/>
  <c r="EP22" i="6"/>
  <c r="I238" i="9"/>
  <c r="EL21" i="6"/>
  <c r="I289" i="9"/>
  <c r="EN24" i="6"/>
  <c r="I352" i="9"/>
  <c r="EQ15" i="6"/>
  <c r="I243" i="9"/>
  <c r="EM2" i="6"/>
  <c r="I141" i="9"/>
  <c r="EH20" i="6"/>
  <c r="I347" i="9"/>
  <c r="EQ10" i="6"/>
  <c r="I110" i="9"/>
  <c r="EG13" i="6"/>
  <c r="I187" i="9"/>
  <c r="EJ18" i="6"/>
  <c r="I349" i="9"/>
  <c r="EQ12" i="6"/>
  <c r="I370" i="9"/>
  <c r="ER9" i="6"/>
  <c r="I282" i="9"/>
  <c r="EN17" i="6"/>
  <c r="I138" i="9"/>
  <c r="EH17" i="6"/>
  <c r="I376" i="9"/>
  <c r="ER15" i="6"/>
  <c r="I211" i="9"/>
  <c r="EK18" i="6"/>
  <c r="I329" i="9"/>
  <c r="EP16" i="6"/>
  <c r="I233" i="9"/>
  <c r="EL16" i="6"/>
  <c r="I185" i="9"/>
  <c r="EJ16" i="6"/>
  <c r="I137" i="9"/>
  <c r="EH16" i="6"/>
  <c r="I228" i="9"/>
  <c r="EL11" i="6"/>
  <c r="I164" i="9"/>
  <c r="EI19" i="6"/>
  <c r="I100" i="9"/>
  <c r="EG3" i="6"/>
  <c r="I176" i="9"/>
  <c r="EJ7" i="6"/>
  <c r="I258" i="9"/>
  <c r="EM17" i="6"/>
  <c r="I303" i="9"/>
  <c r="EO14" i="6"/>
  <c r="I97" i="9"/>
  <c r="EF24" i="6"/>
  <c r="I144" i="9"/>
  <c r="EH23" i="6"/>
  <c r="I382" i="9"/>
  <c r="ER21" i="6"/>
  <c r="I313" i="9"/>
  <c r="EO24" i="6"/>
  <c r="I249" i="9"/>
  <c r="EM8" i="6"/>
  <c r="I129" i="9"/>
  <c r="EH8" i="6"/>
  <c r="I368" i="9"/>
  <c r="ER7" i="6"/>
  <c r="I248" i="9"/>
  <c r="EM7" i="6"/>
  <c r="I120" i="9"/>
  <c r="EG23" i="6"/>
  <c r="I142" i="9"/>
  <c r="EH21" i="6"/>
  <c r="I254" i="9"/>
  <c r="EM13" i="6"/>
  <c r="I130" i="9"/>
  <c r="EH9" i="6"/>
  <c r="I358" i="9"/>
  <c r="EQ21" i="6"/>
  <c r="I126" i="9"/>
  <c r="EH5" i="6"/>
  <c r="I302" i="9"/>
  <c r="EO13" i="6"/>
  <c r="I375" i="9"/>
  <c r="ER14" i="6"/>
  <c r="I315" i="9"/>
  <c r="EP2" i="6"/>
  <c r="I251" i="9"/>
  <c r="EM10" i="6"/>
  <c r="I175" i="9"/>
  <c r="EJ6" i="6"/>
  <c r="I107" i="9"/>
  <c r="EG10" i="6"/>
  <c r="I354" i="9"/>
  <c r="EQ17" i="6"/>
  <c r="I278" i="9"/>
  <c r="EN13" i="6"/>
  <c r="I194" i="9"/>
  <c r="EJ25" i="6"/>
  <c r="I118" i="9"/>
  <c r="EG21" i="6"/>
  <c r="I369" i="9"/>
  <c r="ER8" i="6"/>
  <c r="I339" i="9"/>
  <c r="EQ2" i="6"/>
  <c r="I139" i="9"/>
  <c r="EH18" i="6"/>
  <c r="I372" i="9"/>
  <c r="ER11" i="6"/>
  <c r="I308" i="9"/>
  <c r="EO19" i="6"/>
  <c r="I236" i="9"/>
  <c r="EL19" i="6"/>
  <c r="I172" i="9"/>
  <c r="EJ3" i="6"/>
  <c r="I108" i="9"/>
  <c r="EG11" i="6"/>
  <c r="I286" i="9"/>
  <c r="EN21" i="6"/>
  <c r="I295" i="9"/>
  <c r="EO6" i="6"/>
  <c r="I288" i="9"/>
  <c r="EN23" i="6"/>
  <c r="I297" i="9"/>
  <c r="EO8" i="6"/>
  <c r="I365" i="9"/>
  <c r="ER4" i="6"/>
  <c r="I333" i="9"/>
  <c r="EP20" i="6"/>
  <c r="I301" i="9"/>
  <c r="EO12" i="6"/>
  <c r="I269" i="9"/>
  <c r="EN4" i="6"/>
  <c r="I237" i="9"/>
  <c r="EL20" i="6"/>
  <c r="I189" i="9"/>
  <c r="EJ20" i="6"/>
  <c r="I133" i="9"/>
  <c r="EH12" i="6"/>
  <c r="I338" i="9"/>
  <c r="EP25" i="6"/>
  <c r="I190" i="9"/>
  <c r="EJ21" i="6"/>
  <c r="I106" i="9"/>
  <c r="EG9" i="6"/>
  <c r="I151" i="9"/>
  <c r="EI6" i="6"/>
  <c r="I346" i="9"/>
  <c r="EQ9" i="6"/>
  <c r="I279" i="9"/>
  <c r="EN14" i="6"/>
  <c r="I304" i="9"/>
  <c r="EO15" i="6"/>
  <c r="I161" i="9"/>
  <c r="EI16" i="6"/>
  <c r="I321" i="9"/>
  <c r="EP8" i="6"/>
  <c r="I209" i="9"/>
  <c r="EK16" i="6"/>
  <c r="I153" i="9"/>
  <c r="EI8" i="6"/>
  <c r="I105" i="9"/>
  <c r="EG8" i="6"/>
  <c r="I292" i="9"/>
  <c r="EO3" i="6"/>
  <c r="I196" i="9"/>
  <c r="EK3" i="6"/>
  <c r="I132" i="9"/>
  <c r="EH11" i="6"/>
  <c r="I328" i="9"/>
  <c r="EP15" i="6"/>
  <c r="I223" i="9"/>
  <c r="EL6" i="6"/>
  <c r="I271" i="9"/>
  <c r="EN6" i="6"/>
  <c r="I155" i="9"/>
  <c r="EI10" i="6"/>
  <c r="I200" i="9"/>
  <c r="EK7" i="6"/>
  <c r="I345" i="9"/>
  <c r="EQ8" i="6"/>
  <c r="I281" i="9"/>
  <c r="EN16" i="6"/>
  <c r="I193" i="9"/>
  <c r="EJ24" i="6"/>
  <c r="I252" i="9"/>
  <c r="EM11" i="6"/>
  <c r="I149" i="9"/>
  <c r="EI4" i="6"/>
  <c r="I336" i="9"/>
  <c r="EP23" i="6"/>
  <c r="I272" i="9"/>
  <c r="EN7" i="6"/>
  <c r="I216" i="9"/>
  <c r="EK23" i="6"/>
  <c r="I152" i="9"/>
  <c r="EI7" i="6"/>
  <c r="I291" i="9"/>
  <c r="EO2" i="6"/>
  <c r="I362" i="9"/>
  <c r="EQ25" i="6"/>
  <c r="I363" i="9"/>
  <c r="ER2" i="6"/>
  <c r="I131" i="9"/>
  <c r="EH10" i="6"/>
  <c r="I230" i="9"/>
  <c r="EL13" i="6"/>
  <c r="I310" i="9"/>
  <c r="EO21" i="6"/>
  <c r="I227" i="9"/>
  <c r="EL10" i="6"/>
  <c r="I186" i="9"/>
  <c r="EJ17" i="6"/>
  <c r="I351" i="9"/>
  <c r="EQ14" i="6"/>
  <c r="I147" i="9"/>
  <c r="EI2" i="6"/>
  <c r="I98" i="9"/>
  <c r="EF25" i="6"/>
  <c r="I298" i="9"/>
  <c r="EO9" i="6"/>
  <c r="I266" i="9"/>
  <c r="EM25" i="6"/>
  <c r="I214" i="9"/>
  <c r="EK21" i="6"/>
  <c r="I275" i="9"/>
  <c r="EN10" i="6"/>
  <c r="I332" i="9"/>
  <c r="EP19" i="6"/>
  <c r="I123" i="9"/>
  <c r="EH2" i="6"/>
  <c r="I99" i="9"/>
  <c r="EG2" i="6"/>
  <c r="I323" i="9"/>
  <c r="EP10" i="6"/>
  <c r="I205" i="9"/>
  <c r="EK12" i="6"/>
  <c r="J54" i="9"/>
  <c r="O58" i="11" s="1"/>
  <c r="J65" i="9"/>
  <c r="O69" i="11" s="1"/>
  <c r="J81" i="9"/>
  <c r="O85" i="11" s="1"/>
  <c r="N62" i="11"/>
  <c r="IV62" i="11" s="1"/>
  <c r="J10" i="9"/>
  <c r="O14" i="11" s="1"/>
  <c r="J70" i="9"/>
  <c r="O74" i="11" s="1"/>
  <c r="J50" i="9"/>
  <c r="O54" i="11" s="1"/>
  <c r="J83" i="9"/>
  <c r="O87" i="11" s="1"/>
  <c r="J23" i="9"/>
  <c r="O27" i="11" s="1"/>
  <c r="J77" i="9"/>
  <c r="O81" i="11" s="1"/>
  <c r="J19" i="9"/>
  <c r="O23" i="11" s="1"/>
  <c r="N83" i="11"/>
  <c r="IV83" i="11" s="1"/>
  <c r="J6" i="9"/>
  <c r="O10" i="11" s="1"/>
  <c r="J37" i="9"/>
  <c r="O41" i="11" s="1"/>
  <c r="J76" i="9"/>
  <c r="O80" i="11" s="1"/>
  <c r="J13" i="9"/>
  <c r="O17" i="11" s="1"/>
  <c r="J3" i="9"/>
  <c r="O7" i="11" s="1"/>
  <c r="J27" i="9"/>
  <c r="O31" i="11" s="1"/>
  <c r="J47" i="9"/>
  <c r="O51" i="11" s="1"/>
  <c r="N29" i="11"/>
  <c r="IV29" i="11" s="1"/>
  <c r="N89" i="11"/>
  <c r="IV89" i="11" s="1"/>
  <c r="N45" i="11"/>
  <c r="IV45" i="11" s="1"/>
  <c r="J20" i="9"/>
  <c r="O24" i="11" s="1"/>
  <c r="N50" i="11"/>
  <c r="IV50" i="11" s="1"/>
  <c r="J61" i="9"/>
  <c r="O65" i="11" s="1"/>
  <c r="J75" i="9"/>
  <c r="O79" i="11" s="1"/>
  <c r="M72" i="11"/>
  <c r="IU72" i="11" s="1"/>
  <c r="N78" i="11"/>
  <c r="IV78" i="11" s="1"/>
  <c r="J84" i="9"/>
  <c r="O88" i="11" s="1"/>
  <c r="N20" i="11"/>
  <c r="IV20" i="11" s="1"/>
  <c r="J51" i="9"/>
  <c r="O55" i="11" s="1"/>
  <c r="M83" i="11"/>
  <c r="IU83" i="11" s="1"/>
  <c r="J86" i="9"/>
  <c r="O90" i="11" s="1"/>
  <c r="N53" i="11"/>
  <c r="IV53" i="11" s="1"/>
  <c r="J68" i="9"/>
  <c r="O72" i="11" s="1"/>
  <c r="J12" i="9"/>
  <c r="O16" i="11" s="1"/>
  <c r="J57" i="9"/>
  <c r="O61" i="11" s="1"/>
  <c r="N15" i="11"/>
  <c r="IV15" i="11" s="1"/>
  <c r="N59" i="11"/>
  <c r="IV59" i="11" s="1"/>
  <c r="J66" i="9"/>
  <c r="O70" i="11" s="1"/>
  <c r="I79" i="9"/>
  <c r="N73" i="11"/>
  <c r="IV73" i="11" s="1"/>
  <c r="N67" i="11"/>
  <c r="IV67" i="11" s="1"/>
  <c r="J31" i="9"/>
  <c r="O35" i="11" s="1"/>
  <c r="N52" i="11"/>
  <c r="IV52" i="11" s="1"/>
  <c r="N25" i="11"/>
  <c r="IV25" i="11" s="1"/>
  <c r="N64" i="11"/>
  <c r="IV64" i="11" s="1"/>
  <c r="M67" i="11"/>
  <c r="IU67" i="11" s="1"/>
  <c r="M84" i="11"/>
  <c r="IU84" i="11" s="1"/>
  <c r="I23" i="9"/>
  <c r="M51" i="11"/>
  <c r="IU51" i="11" s="1"/>
  <c r="M8" i="11"/>
  <c r="IU8" i="11" s="1"/>
  <c r="EC3" i="6"/>
  <c r="I36" i="9"/>
  <c r="M52" i="11"/>
  <c r="IU52" i="11" s="1"/>
  <c r="I90" i="9"/>
  <c r="I71" i="9"/>
  <c r="M76" i="11"/>
  <c r="IU76" i="11" s="1"/>
  <c r="M77" i="11"/>
  <c r="IU77" i="11" s="1"/>
  <c r="M19" i="11"/>
  <c r="IU19" i="11" s="1"/>
  <c r="M87" i="11"/>
  <c r="IU87" i="11" s="1"/>
  <c r="I81" i="9"/>
  <c r="I62" i="9"/>
  <c r="I19" i="9"/>
  <c r="M58" i="11"/>
  <c r="IU58" i="11" s="1"/>
  <c r="I88" i="9"/>
  <c r="I87" i="9"/>
  <c r="M31" i="11"/>
  <c r="IU31" i="11" s="1"/>
  <c r="I60" i="9"/>
  <c r="I59" i="9"/>
  <c r="M48" i="11"/>
  <c r="IU48" i="11" s="1"/>
  <c r="I78" i="9"/>
  <c r="I86" i="9"/>
  <c r="I76" i="9"/>
  <c r="I22" i="9"/>
  <c r="I77" i="9"/>
  <c r="M12" i="11"/>
  <c r="IU12" i="11" s="1"/>
  <c r="EC7" i="6"/>
  <c r="M71" i="11"/>
  <c r="IU71" i="11" s="1"/>
  <c r="M74" i="11"/>
  <c r="IU74" i="11" s="1"/>
  <c r="I57" i="9"/>
  <c r="I34" i="9"/>
  <c r="I17" i="9"/>
  <c r="I51" i="9"/>
  <c r="M79" i="11"/>
  <c r="IU79" i="11" s="1"/>
  <c r="M53" i="11"/>
  <c r="IU53" i="11" s="1"/>
  <c r="M18" i="11"/>
  <c r="IU18" i="11" s="1"/>
  <c r="EC13" i="6"/>
  <c r="M30" i="11"/>
  <c r="IU30" i="11" s="1"/>
  <c r="I53" i="9"/>
  <c r="M35" i="11"/>
  <c r="IU35" i="11" s="1"/>
  <c r="I89" i="9"/>
  <c r="I20" i="9"/>
  <c r="I30" i="9"/>
  <c r="I55" i="9"/>
  <c r="M60" i="11"/>
  <c r="IU60" i="11" s="1"/>
  <c r="M41" i="11"/>
  <c r="IU41" i="11" s="1"/>
  <c r="M45" i="11"/>
  <c r="IU45" i="11" s="1"/>
  <c r="M22" i="11"/>
  <c r="IU22" i="11" s="1"/>
  <c r="I39" i="9"/>
  <c r="M13" i="11"/>
  <c r="IU13" i="11" s="1"/>
  <c r="EC8" i="6"/>
  <c r="M29" i="11"/>
  <c r="IU29" i="11" s="1"/>
  <c r="I33" i="9"/>
  <c r="I7" i="9"/>
  <c r="EC6" i="6"/>
  <c r="I10" i="9"/>
  <c r="EC9" i="6"/>
  <c r="I28" i="9"/>
  <c r="I66" i="9"/>
  <c r="M7" i="11"/>
  <c r="IU7" i="11" s="1"/>
  <c r="EC2" i="6"/>
  <c r="M68" i="11"/>
  <c r="IU68" i="11" s="1"/>
  <c r="I65" i="9"/>
  <c r="I72" i="9"/>
  <c r="I14" i="9"/>
  <c r="I11" i="9"/>
  <c r="M15" i="11"/>
  <c r="IU15" i="11" s="1"/>
  <c r="I18" i="9"/>
  <c r="I24" i="9"/>
  <c r="M28" i="11"/>
  <c r="IU28" i="11" s="1"/>
  <c r="M69" i="11"/>
  <c r="IU69" i="11" s="1"/>
  <c r="M10" i="11"/>
  <c r="IU10" i="11" s="1"/>
  <c r="I6" i="9"/>
  <c r="I49" i="9"/>
  <c r="M24" i="11"/>
  <c r="IU24" i="11" s="1"/>
  <c r="M54" i="11"/>
  <c r="IU54" i="11" s="1"/>
  <c r="I73" i="9"/>
  <c r="I64" i="9"/>
  <c r="I3" i="9"/>
  <c r="M70" i="11"/>
  <c r="IU70" i="11" s="1"/>
  <c r="M47" i="11"/>
  <c r="IU47" i="11" s="1"/>
  <c r="I21" i="9"/>
  <c r="M20" i="11"/>
  <c r="IU20" i="11" s="1"/>
  <c r="I15" i="9"/>
  <c r="I35" i="9"/>
  <c r="I31" i="9"/>
  <c r="I43" i="9"/>
  <c r="M36" i="11"/>
  <c r="IU36" i="11" s="1"/>
  <c r="I5" i="9"/>
  <c r="I50" i="9"/>
  <c r="I75" i="9"/>
  <c r="M59" i="11"/>
  <c r="IU59" i="11" s="1"/>
  <c r="I12" i="9"/>
  <c r="I70" i="9"/>
  <c r="M38" i="11"/>
  <c r="IU38" i="11" s="1"/>
  <c r="M34" i="11"/>
  <c r="IU34" i="11" s="1"/>
  <c r="M37" i="11"/>
  <c r="IU37" i="11" s="1"/>
  <c r="M64" i="11"/>
  <c r="IU64" i="11" s="1"/>
  <c r="I56" i="9"/>
  <c r="I37" i="9"/>
  <c r="M50" i="11"/>
  <c r="IU50" i="11" s="1"/>
  <c r="M16" i="11"/>
  <c r="IU16" i="11" s="1"/>
  <c r="M55" i="11"/>
  <c r="IU55" i="11" s="1"/>
  <c r="I46" i="9"/>
  <c r="I41" i="9"/>
  <c r="J5" i="9"/>
  <c r="O9" i="11" s="1"/>
  <c r="I54" i="9"/>
  <c r="N82" i="11"/>
  <c r="IV82" i="11" s="1"/>
  <c r="M86" i="11"/>
  <c r="IU86" i="11" s="1"/>
  <c r="I82" i="9"/>
  <c r="M9" i="11"/>
  <c r="IU9" i="11" s="1"/>
  <c r="M57" i="11"/>
  <c r="IU57" i="11" s="1"/>
  <c r="I4" i="9"/>
  <c r="M90" i="11"/>
  <c r="IU90" i="11" s="1"/>
  <c r="M80" i="11"/>
  <c r="IU80" i="11" s="1"/>
  <c r="M40" i="11"/>
  <c r="IU40" i="11" s="1"/>
  <c r="I52" i="9"/>
  <c r="I42" i="9"/>
  <c r="M75" i="11"/>
  <c r="IU75" i="11" s="1"/>
  <c r="I16" i="9"/>
  <c r="M56" i="11"/>
  <c r="IU56" i="11" s="1"/>
  <c r="I47" i="9"/>
  <c r="I32" i="9"/>
  <c r="M46" i="11"/>
  <c r="IU46" i="11" s="1"/>
  <c r="M39" i="11"/>
  <c r="IU39" i="11" s="1"/>
  <c r="I48" i="9"/>
  <c r="I8" i="9"/>
  <c r="I61" i="9"/>
  <c r="M61" i="11"/>
  <c r="IU61" i="11" s="1"/>
  <c r="M21" i="11"/>
  <c r="IU21" i="11" s="1"/>
  <c r="I69" i="9"/>
  <c r="I67" i="9"/>
  <c r="I26" i="9"/>
  <c r="M81" i="11"/>
  <c r="IU81" i="11" s="1"/>
  <c r="J59" i="9"/>
  <c r="O63" i="11" s="1"/>
  <c r="M62" i="11"/>
  <c r="IU62" i="11" s="1"/>
  <c r="I45" i="9"/>
  <c r="M33" i="11"/>
  <c r="IU33" i="11" s="1"/>
  <c r="M42" i="11"/>
  <c r="IU42" i="11" s="1"/>
  <c r="M82" i="11"/>
  <c r="IU82" i="11" s="1"/>
  <c r="M44" i="11"/>
  <c r="IU44" i="11" s="1"/>
  <c r="J15" i="9"/>
  <c r="O19" i="11" s="1"/>
  <c r="I25" i="9"/>
  <c r="M88" i="11"/>
  <c r="IU88" i="11" s="1"/>
  <c r="M25" i="11"/>
  <c r="IU25" i="11" s="1"/>
  <c r="M11" i="11"/>
  <c r="IU11" i="11" s="1"/>
  <c r="I13" i="9"/>
  <c r="M23" i="11"/>
  <c r="IU23" i="11" s="1"/>
  <c r="I40" i="9"/>
  <c r="I44" i="9"/>
  <c r="I58" i="9"/>
  <c r="M49" i="11"/>
  <c r="IU49" i="11" s="1"/>
  <c r="I29" i="9"/>
  <c r="M32" i="11"/>
  <c r="IU32" i="11" s="1"/>
  <c r="M26" i="11"/>
  <c r="IU26" i="11" s="1"/>
  <c r="M63" i="11"/>
  <c r="IU63" i="11" s="1"/>
  <c r="M14" i="11"/>
  <c r="IU14" i="11" s="1"/>
  <c r="M17" i="11"/>
  <c r="IU17" i="11" s="1"/>
  <c r="M65" i="11"/>
  <c r="IU65" i="11" s="1"/>
  <c r="I91" i="9"/>
  <c r="M73" i="11"/>
  <c r="IU73" i="11" s="1"/>
  <c r="M89" i="11"/>
  <c r="IU89" i="11" s="1"/>
  <c r="I38" i="9"/>
  <c r="I83" i="9"/>
  <c r="I9" i="9"/>
  <c r="I84" i="9"/>
  <c r="I85" i="9"/>
  <c r="J30" i="9"/>
  <c r="O34" i="11" s="1"/>
  <c r="N34" i="11"/>
  <c r="IV34" i="11" s="1"/>
  <c r="M85" i="11"/>
  <c r="IU85" i="11" s="1"/>
  <c r="M43" i="11"/>
  <c r="IU43" i="11" s="1"/>
  <c r="M66" i="11"/>
  <c r="IU66" i="11" s="1"/>
  <c r="B12" i="10"/>
  <c r="E12" i="10" s="1"/>
  <c r="I80" i="9"/>
  <c r="I63" i="9"/>
  <c r="M27" i="11"/>
  <c r="IU27" i="11" s="1"/>
  <c r="B13" i="10"/>
  <c r="F13" i="10" s="1"/>
  <c r="B13" i="11" l="1"/>
  <c r="E13" i="10"/>
  <c r="B9" i="11"/>
  <c r="B10" i="11"/>
  <c r="C12" i="10"/>
  <c r="D12" i="10" s="1"/>
  <c r="F12" i="10"/>
  <c r="C13" i="10"/>
  <c r="D13" i="10" s="1"/>
</calcChain>
</file>

<file path=xl/sharedStrings.xml><?xml version="1.0" encoding="utf-8"?>
<sst xmlns="http://schemas.openxmlformats.org/spreadsheetml/2006/main" count="13171" uniqueCount="5921">
  <si>
    <t xml:space="preserve">Generally, only change data in yellow cells. Gray and white cells contain formulas for calculation or results. Please do not change them. </t>
  </si>
  <si>
    <t>A</t>
  </si>
  <si>
    <t>B</t>
  </si>
  <si>
    <t>C</t>
  </si>
  <si>
    <t>D</t>
  </si>
  <si>
    <t>E</t>
  </si>
  <si>
    <t>F</t>
  </si>
  <si>
    <t>Position</t>
  </si>
  <si>
    <t>Symbol</t>
  </si>
  <si>
    <t>A01</t>
  </si>
  <si>
    <t>A02</t>
  </si>
  <si>
    <t>A03</t>
  </si>
  <si>
    <t>…</t>
  </si>
  <si>
    <t>H12</t>
  </si>
  <si>
    <t>G</t>
  </si>
  <si>
    <t>H</t>
  </si>
  <si>
    <t>I</t>
  </si>
  <si>
    <t>J</t>
  </si>
  <si>
    <t>K</t>
  </si>
  <si>
    <t>L</t>
  </si>
  <si>
    <t>Well</t>
  </si>
  <si>
    <t>Control Sample</t>
  </si>
  <si>
    <t>…..</t>
  </si>
  <si>
    <t>Q</t>
  </si>
  <si>
    <t>Test Sample</t>
  </si>
  <si>
    <t>exp1</t>
  </si>
  <si>
    <t>exp2</t>
  </si>
  <si>
    <t>exp3</t>
  </si>
  <si>
    <t>H01</t>
  </si>
  <si>
    <t>H02</t>
  </si>
  <si>
    <t>H03</t>
  </si>
  <si>
    <t>H04</t>
  </si>
  <si>
    <t>H05</t>
  </si>
  <si>
    <t/>
  </si>
  <si>
    <t>PPC</t>
  </si>
  <si>
    <t>A04</t>
  </si>
  <si>
    <t>A05</t>
  </si>
  <si>
    <t>A06</t>
  </si>
  <si>
    <t>A07</t>
  </si>
  <si>
    <t>A08</t>
  </si>
  <si>
    <t>A09</t>
  </si>
  <si>
    <t>A10</t>
  </si>
  <si>
    <t>A11</t>
  </si>
  <si>
    <t>A12</t>
  </si>
  <si>
    <t>B01</t>
  </si>
  <si>
    <t>B02</t>
  </si>
  <si>
    <t>B03</t>
  </si>
  <si>
    <t>B04</t>
  </si>
  <si>
    <t>B05</t>
  </si>
  <si>
    <t>B06</t>
  </si>
  <si>
    <t>B07</t>
  </si>
  <si>
    <t>B08</t>
  </si>
  <si>
    <t>B09</t>
  </si>
  <si>
    <t>B10</t>
  </si>
  <si>
    <t>B11</t>
  </si>
  <si>
    <t>B12</t>
  </si>
  <si>
    <t>C01</t>
  </si>
  <si>
    <t>C02</t>
  </si>
  <si>
    <t>C03</t>
  </si>
  <si>
    <t>C04</t>
  </si>
  <si>
    <t>C05</t>
  </si>
  <si>
    <t>C06</t>
  </si>
  <si>
    <t>C07</t>
  </si>
  <si>
    <t>C08</t>
  </si>
  <si>
    <t>C09</t>
  </si>
  <si>
    <t>C10</t>
  </si>
  <si>
    <t>C11</t>
  </si>
  <si>
    <t>C12</t>
  </si>
  <si>
    <t>D01</t>
  </si>
  <si>
    <t>D02</t>
  </si>
  <si>
    <t>D03</t>
  </si>
  <si>
    <t>D04</t>
  </si>
  <si>
    <t>D05</t>
  </si>
  <si>
    <t>D06</t>
  </si>
  <si>
    <t>D07</t>
  </si>
  <si>
    <t>D08</t>
  </si>
  <si>
    <t>D09</t>
  </si>
  <si>
    <t>D10</t>
  </si>
  <si>
    <t>D11</t>
  </si>
  <si>
    <t>D12</t>
  </si>
  <si>
    <t>E01</t>
  </si>
  <si>
    <t>E02</t>
  </si>
  <si>
    <t>E03</t>
  </si>
  <si>
    <t>E04</t>
  </si>
  <si>
    <t>E05</t>
  </si>
  <si>
    <t>E06</t>
  </si>
  <si>
    <t>E07</t>
  </si>
  <si>
    <t>E08</t>
  </si>
  <si>
    <t>E09</t>
  </si>
  <si>
    <t>E10</t>
  </si>
  <si>
    <t>E11</t>
  </si>
  <si>
    <t>E12</t>
  </si>
  <si>
    <t>F01</t>
  </si>
  <si>
    <t>F02</t>
  </si>
  <si>
    <t>F03</t>
  </si>
  <si>
    <t>F04</t>
  </si>
  <si>
    <t>F05</t>
  </si>
  <si>
    <t>F06</t>
  </si>
  <si>
    <t>F07</t>
  </si>
  <si>
    <t>F08</t>
  </si>
  <si>
    <t>F09</t>
  </si>
  <si>
    <t>F10</t>
  </si>
  <si>
    <t>F11</t>
  </si>
  <si>
    <t>F12</t>
  </si>
  <si>
    <t>G01</t>
  </si>
  <si>
    <t>G02</t>
  </si>
  <si>
    <t>G03</t>
  </si>
  <si>
    <t>G04</t>
  </si>
  <si>
    <t>G05</t>
  </si>
  <si>
    <t>G06</t>
  </si>
  <si>
    <t>G07</t>
  </si>
  <si>
    <t>G08</t>
  </si>
  <si>
    <t>G09</t>
  </si>
  <si>
    <t>G10</t>
  </si>
  <si>
    <t>G11</t>
  </si>
  <si>
    <t>G12</t>
  </si>
  <si>
    <t>H06</t>
  </si>
  <si>
    <t>H07</t>
  </si>
  <si>
    <t>H08</t>
  </si>
  <si>
    <t>H09</t>
  </si>
  <si>
    <t>H10</t>
  </si>
  <si>
    <t>H11</t>
  </si>
  <si>
    <t>PCR Array Catalog #:</t>
  </si>
  <si>
    <t>exp4</t>
  </si>
  <si>
    <t>exp5</t>
  </si>
  <si>
    <t>exp6</t>
  </si>
  <si>
    <t>exp7</t>
  </si>
  <si>
    <t>exp8</t>
  </si>
  <si>
    <t>exp9</t>
  </si>
  <si>
    <t>exp10</t>
  </si>
  <si>
    <t>AVG</t>
  </si>
  <si>
    <t>SD</t>
  </si>
  <si>
    <t>Undetermined</t>
  </si>
  <si>
    <r>
      <t>Note</t>
    </r>
    <r>
      <rPr>
        <sz val="11"/>
        <color theme="1"/>
        <rFont val="Arial"/>
        <family val="2"/>
      </rPr>
      <t>: If there are fewer than 3 data points, the standard deviation (SD) will appear as "N/A".</t>
    </r>
  </si>
  <si>
    <t>A13</t>
  </si>
  <si>
    <t>A14</t>
  </si>
  <si>
    <t>A15</t>
  </si>
  <si>
    <t>A16</t>
  </si>
  <si>
    <t>A17</t>
  </si>
  <si>
    <t>A18</t>
  </si>
  <si>
    <t>A19</t>
  </si>
  <si>
    <t>A20</t>
  </si>
  <si>
    <t>A21</t>
  </si>
  <si>
    <t>A22</t>
  </si>
  <si>
    <t>A23</t>
  </si>
  <si>
    <t>A24</t>
  </si>
  <si>
    <t>&gt;35 and (N/A or blank) to 35</t>
  </si>
  <si>
    <t>Normalized ΔCt (Ct(GOI) - Ave Ct (HKG))</t>
  </si>
  <si>
    <r>
      <t>AVG Normalized C</t>
    </r>
    <r>
      <rPr>
        <b/>
        <vertAlign val="subscript"/>
        <sz val="10"/>
        <rFont val="Arial"/>
        <family val="2"/>
      </rPr>
      <t>t</t>
    </r>
  </si>
  <si>
    <t>2^ -ΔCt (Ct(GOI) - Ave Ct (HKG))</t>
  </si>
  <si>
    <t>Overview of the PCR Array Performance and Quality Control</t>
  </si>
  <si>
    <t>Test Sample =</t>
  </si>
  <si>
    <t>PCR Array Catalog Number:</t>
  </si>
  <si>
    <t>Control Sample =</t>
  </si>
  <si>
    <t>Choose Your cDNA Synthesis Kit:</t>
  </si>
  <si>
    <t>1. PCR Array Reproducibility:</t>
  </si>
  <si>
    <t>AVG exp(1-10)</t>
  </si>
  <si>
    <t>ST DEV exp(1-10)</t>
  </si>
  <si>
    <t xml:space="preserve"> -- </t>
  </si>
  <si>
    <t>2. Reverse Transcription Control (RTC):</t>
  </si>
  <si>
    <t>RT Efficiency</t>
  </si>
  <si>
    <t xml:space="preserve">Tips: </t>
  </si>
  <si>
    <t xml:space="preserve">Possible Reasons for RTC Failure: </t>
  </si>
  <si>
    <t xml:space="preserve">Possible Reasons for PPC Failure: </t>
  </si>
  <si>
    <t>1. The 10-minute step at 95 ºC is necessary to activate the hot-start PCR.</t>
  </si>
  <si>
    <t>2. The PCR program might not be set up correctly. Visit the following link to download the instructions and the PCR protocol files for various models of real-time PCR instrument:</t>
  </si>
  <si>
    <t xml:space="preserve">Possible Reasons for GDC Failure: </t>
  </si>
  <si>
    <t xml:space="preserve">1. Have your RNA samples been treated with DNase? </t>
  </si>
  <si>
    <r>
      <t>2^-ΔC</t>
    </r>
    <r>
      <rPr>
        <b/>
        <vertAlign val="subscript"/>
        <sz val="10"/>
        <rFont val="Arial"/>
        <family val="2"/>
      </rPr>
      <t>t</t>
    </r>
  </si>
  <si>
    <t>Fold Change</t>
  </si>
  <si>
    <t>T-TEST</t>
  </si>
  <si>
    <t>Fold Up- or Down-Regulation</t>
  </si>
  <si>
    <t>Comments</t>
  </si>
  <si>
    <t>p value</t>
  </si>
  <si>
    <r>
      <t>The black line indicates fold changes ((2 ^ (-</t>
    </r>
    <r>
      <rPr>
        <sz val="10"/>
        <rFont val="Symbol"/>
        <family val="1"/>
        <charset val="2"/>
      </rPr>
      <t>D</t>
    </r>
    <r>
      <rPr>
        <sz val="11"/>
        <color theme="1"/>
        <rFont val="Arial"/>
        <family val="2"/>
      </rPr>
      <t>C</t>
    </r>
    <r>
      <rPr>
        <vertAlign val="subscript"/>
        <sz val="10"/>
        <rFont val="Arial"/>
        <family val="2"/>
      </rPr>
      <t>t</t>
    </r>
    <r>
      <rPr>
        <sz val="11"/>
        <color theme="1"/>
        <rFont val="Arial"/>
        <family val="2"/>
      </rPr>
      <t>)) of 1. The pink lines indicate the desired fold-change in gene expression threshold, defined by the user with the entry in cell A1.</t>
    </r>
  </si>
  <si>
    <t>The scale of the X and Y axes can be adjusted by double clicking on them and then re-formating using the standard functions of Microsoft Excel.</t>
  </si>
  <si>
    <t>Scatter Plot</t>
  </si>
  <si>
    <r>
      <t>2</t>
    </r>
    <r>
      <rPr>
        <b/>
        <vertAlign val="superscript"/>
        <sz val="10"/>
        <rFont val="Arial"/>
        <family val="2"/>
      </rPr>
      <t>-ΔCt</t>
    </r>
  </si>
  <si>
    <t>2-ΔCt</t>
  </si>
  <si>
    <t>Threshold for Fold Difference</t>
  </si>
  <si>
    <t>Threshold for p Value of t-test</t>
  </si>
  <si>
    <t>The black line indicates a fold-change in gene expression of 1. The pink lines indicate the desired fold-change in gene expression threshold, as defined by the user in the yellow D1 cell.</t>
  </si>
  <si>
    <t xml:space="preserve">The blue line indicates the desired threshold for the p value of the t-test, as defined by user in the yellow I1 cell. </t>
  </si>
  <si>
    <t>Volcano Plot</t>
  </si>
  <si>
    <r>
      <t>Log</t>
    </r>
    <r>
      <rPr>
        <b/>
        <vertAlign val="subscript"/>
        <sz val="10"/>
        <rFont val="Arial"/>
        <family val="2"/>
      </rPr>
      <t>2</t>
    </r>
    <r>
      <rPr>
        <b/>
        <sz val="10"/>
        <rFont val="Arial"/>
        <family val="2"/>
      </rPr>
      <t>(FC)</t>
    </r>
  </si>
  <si>
    <t>p Value</t>
  </si>
  <si>
    <t>Assay Catalog #</t>
  </si>
  <si>
    <r>
      <t>AVG ΔC</t>
    </r>
    <r>
      <rPr>
        <b/>
        <vertAlign val="subscript"/>
        <sz val="10"/>
        <rFont val="Arial"/>
        <family val="2"/>
      </rPr>
      <t xml:space="preserve">t
</t>
    </r>
    <r>
      <rPr>
        <b/>
        <sz val="10"/>
        <rFont val="Arial"/>
        <family val="2"/>
      </rPr>
      <t>(Ct(GOI) - Ave Ct (HKG))</t>
    </r>
  </si>
  <si>
    <r>
      <t>Criteria:</t>
    </r>
    <r>
      <rPr>
        <sz val="10"/>
        <color theme="1"/>
        <rFont val="Arial"/>
        <family val="2"/>
      </rPr>
      <t xml:space="preserve"> </t>
    </r>
  </si>
  <si>
    <t>1. One the listed cDNA Synthesis Kits must to be used for reverse transcription, because only these kits provide the correct external RNA control assayed by the RTC.</t>
  </si>
  <si>
    <t>3. There may be impurities in your RNA samples that affect reverse transcription. Re-purification of the RNA is recommended if the RTC reports "Inquiry".</t>
  </si>
  <si>
    <t>Reverse Transcription Control: For the RT² First Strand Synthesis Kit, if Delta CT (AVG RTC - AVG PPC) ≤ 5, RT Efficiency reports "Pass"; otherwise, RT Efficiency reports "Inquiry". For the RT2 PreAMP cDNA Synthsis Kit, f Delta CT (AVG RTC - AVG PPC) ≤ 7, RT Efficiency reports "Pass"; otherwise, RT Efficiency reports "Inquiry". If "Inquiry" is reported, see the Troubleshooting Guide of the PCR Array Handbook or contact Technical Support.</t>
  </si>
  <si>
    <t>2. Other vendors" reverse transcription kit components sometimes affect QIAGEN qRT-PCR assays due to different salt concentrations.</t>
  </si>
  <si>
    <t>Choose Your Plate Format:</t>
  </si>
  <si>
    <t>This data analysis template accommodates two array plate formats:</t>
  </si>
  <si>
    <t>96-Well Format (A, C, D, F)</t>
  </si>
  <si>
    <t>100-Well Ring (R)</t>
  </si>
  <si>
    <t>N/A</t>
  </si>
  <si>
    <t>Sample 1</t>
  </si>
  <si>
    <t>Sample 2</t>
  </si>
  <si>
    <t>Sample 3</t>
  </si>
  <si>
    <t>Sample 4</t>
  </si>
  <si>
    <t>Sample 5</t>
  </si>
  <si>
    <t>Sample 6</t>
  </si>
  <si>
    <t>Sample 7</t>
  </si>
  <si>
    <t>Sample 8</t>
  </si>
  <si>
    <t>Sample 9</t>
  </si>
  <si>
    <t>Sample 10</t>
  </si>
  <si>
    <t>O</t>
  </si>
  <si>
    <t>P</t>
  </si>
  <si>
    <t xml:space="preserve">E ... </t>
  </si>
  <si>
    <t xml:space="preserve"> ... N</t>
  </si>
  <si>
    <t>Test Group</t>
  </si>
  <si>
    <t>Control Group</t>
  </si>
  <si>
    <t>3D Profile</t>
  </si>
  <si>
    <t>If you wish to change the Group names, enter the new names into the yellow cells E2 and F2. The Group names automatically change in all other worksheets.</t>
  </si>
  <si>
    <r>
      <t>NOTE:</t>
    </r>
    <r>
      <rPr>
        <sz val="10"/>
        <rFont val="Arial"/>
        <family val="2"/>
      </rPr>
      <t xml:space="preserve"> Example data is included in this template for demonstration purposes only.
Simply delete the existing data and replace with your own through the Copy and Paste operations described above.</t>
    </r>
  </si>
  <si>
    <t>Array Catalog #:POS</t>
  </si>
  <si>
    <t>miRNA ID</t>
  </si>
  <si>
    <t>hsa-miR-142-5p</t>
  </si>
  <si>
    <t>hsa-miR-9-5p</t>
  </si>
  <si>
    <t>hsa-miR-150-5p</t>
  </si>
  <si>
    <t>hsa-miR-27b-3p</t>
  </si>
  <si>
    <t>hsa-miR-101-3p</t>
  </si>
  <si>
    <t>hsa-let-7d-5p</t>
  </si>
  <si>
    <t>hsa-miR-103a-3p</t>
  </si>
  <si>
    <t>hsa-miR-16-5p</t>
  </si>
  <si>
    <t>hsa-miR-26a-5p</t>
  </si>
  <si>
    <t>hsa-miR-32-5p</t>
  </si>
  <si>
    <t>hsa-miR-26b-5p</t>
  </si>
  <si>
    <t>hsa-let-7g-5p</t>
  </si>
  <si>
    <t>hsa-miR-30c-5p</t>
  </si>
  <si>
    <t>hsa-miR-96-5p</t>
  </si>
  <si>
    <t>hsa-miR-185-5p</t>
  </si>
  <si>
    <t>hsa-miR-142-3p</t>
  </si>
  <si>
    <t>hsa-miR-24-3p</t>
  </si>
  <si>
    <t>hsa-miR-155-5p</t>
  </si>
  <si>
    <t>hsa-miR-146a-5p</t>
  </si>
  <si>
    <t>hsa-miR-425-5p</t>
  </si>
  <si>
    <t>hsa-miR-181b-5p</t>
  </si>
  <si>
    <t>hsa-miR-302b-3p</t>
  </si>
  <si>
    <t>hsa-miR-30b-5p</t>
  </si>
  <si>
    <t>hsa-miR-21-5p</t>
  </si>
  <si>
    <t>hsa-miR-30e-5p</t>
  </si>
  <si>
    <t>hsa-miR-200c-3p</t>
  </si>
  <si>
    <t>hsa-miR-15b-5p</t>
  </si>
  <si>
    <t>hsa-miR-223-3p</t>
  </si>
  <si>
    <t>hsa-miR-194-5p</t>
  </si>
  <si>
    <t>hsa-miR-210-3p</t>
  </si>
  <si>
    <t>hsa-miR-15a-5p</t>
  </si>
  <si>
    <t>hsa-miR-181a-5p</t>
  </si>
  <si>
    <t>hsa-miR-125b-5p</t>
  </si>
  <si>
    <t>hsa-miR-99a-5p</t>
  </si>
  <si>
    <t>hsa-miR-28-5p</t>
  </si>
  <si>
    <t>hsa-miR-320a</t>
  </si>
  <si>
    <t>hsa-miR-125a-5p</t>
  </si>
  <si>
    <t>hsa-miR-29b-3p</t>
  </si>
  <si>
    <t>hsa-miR-29a-3p</t>
  </si>
  <si>
    <t>hsa-miR-141-3p</t>
  </si>
  <si>
    <t>hsa-miR-19a-3p</t>
  </si>
  <si>
    <t>hsa-miR-18a-5p</t>
  </si>
  <si>
    <t>hsa-miR-374a-5p</t>
  </si>
  <si>
    <t>hsa-miR-423-5p</t>
  </si>
  <si>
    <t>hsa-let-7a-5p</t>
  </si>
  <si>
    <t>hsa-miR-124-3p</t>
  </si>
  <si>
    <t>hsa-miR-92a-3p</t>
  </si>
  <si>
    <t>hsa-miR-23a-3p</t>
  </si>
  <si>
    <t>hsa-miR-25-3p</t>
  </si>
  <si>
    <t>hsa-let-7e-5p</t>
  </si>
  <si>
    <t>hsa-miR-376c-3p</t>
  </si>
  <si>
    <t>hsa-miR-126-3p</t>
  </si>
  <si>
    <t>hsa-miR-144-3p</t>
  </si>
  <si>
    <t>hsa-miR-424-5p</t>
  </si>
  <si>
    <t>hsa-miR-30a-5p</t>
  </si>
  <si>
    <t>hsa-miR-23b-3p</t>
  </si>
  <si>
    <t>hsa-miR-151a-5p</t>
  </si>
  <si>
    <t>hsa-miR-195-5p</t>
  </si>
  <si>
    <t>hsa-miR-143-3p</t>
  </si>
  <si>
    <t>hsa-miR-30d-5p</t>
  </si>
  <si>
    <t>hsa-miR-191-5p</t>
  </si>
  <si>
    <t>hsa-let-7i-5p</t>
  </si>
  <si>
    <t>hsa-miR-302a-3p</t>
  </si>
  <si>
    <t>hsa-miR-222-3p</t>
  </si>
  <si>
    <t>hsa-let-7b-5p</t>
  </si>
  <si>
    <t>hsa-miR-19b-3p</t>
  </si>
  <si>
    <t>hsa-miR-106a-5p hsa-miR-17-5p</t>
  </si>
  <si>
    <t>hsa-miR-93-5p</t>
  </si>
  <si>
    <t>hsa-miR-186-5p</t>
  </si>
  <si>
    <t>hsa-miR-196b-5p</t>
  </si>
  <si>
    <t>hsa-miR-27a-3p</t>
  </si>
  <si>
    <t>hsa-miR-22-3p</t>
  </si>
  <si>
    <t>hsa-miR-130a-3p</t>
  </si>
  <si>
    <t>hsa-let-7c-5p</t>
  </si>
  <si>
    <t>hsa-miR-29c-3p</t>
  </si>
  <si>
    <t>hsa-miR-140-3p</t>
  </si>
  <si>
    <t>hsa-miR-128-3p</t>
  </si>
  <si>
    <t>hsa-let-7f-5p</t>
  </si>
  <si>
    <t>hsa-miR-122-5p</t>
  </si>
  <si>
    <t>hsa-miR-20a-5p</t>
  </si>
  <si>
    <t>hsa-miR-106b-5p</t>
  </si>
  <si>
    <t>hsa-miR-7-5p</t>
  </si>
  <si>
    <t>hsa-miR-100-5p</t>
  </si>
  <si>
    <t>hsa-miR-302c-3p</t>
  </si>
  <si>
    <t>cel-miR-39-3p</t>
  </si>
  <si>
    <t>SNORD61</t>
  </si>
  <si>
    <t>SNORD68</t>
  </si>
  <si>
    <t>SNORD72</t>
  </si>
  <si>
    <t>SNORD95</t>
  </si>
  <si>
    <t>SNORD96A</t>
  </si>
  <si>
    <t>RNU6-6P</t>
  </si>
  <si>
    <t>miRTC</t>
  </si>
  <si>
    <t>hsa-miR-133b</t>
  </si>
  <si>
    <t>hsa-miR-20b-5p</t>
  </si>
  <si>
    <t>hsa-miR-335-5p</t>
  </si>
  <si>
    <t>hsa-miR-196a-5p</t>
  </si>
  <si>
    <t>hsa-miR-148b-3p</t>
  </si>
  <si>
    <t>hsa-miR-184</t>
  </si>
  <si>
    <t>hsa-miR-214-3p</t>
  </si>
  <si>
    <t>hsa-miR-378a-3p</t>
  </si>
  <si>
    <t>hsa-miR-205-5p</t>
  </si>
  <si>
    <t>hsa-miR-140-5p</t>
  </si>
  <si>
    <t>hsa-miR-146b-5p</t>
  </si>
  <si>
    <t>hsa-miR-132-3p</t>
  </si>
  <si>
    <t>hsa-miR-193b-3p</t>
  </si>
  <si>
    <t>hsa-miR-183-5p</t>
  </si>
  <si>
    <t>hsa-miR-34c-5p</t>
  </si>
  <si>
    <t>hsa-miR-148a-3p</t>
  </si>
  <si>
    <t>hsa-miR-134-5p</t>
  </si>
  <si>
    <t>hsa-miR-138-5p</t>
  </si>
  <si>
    <t>hsa-miR-373-3p</t>
  </si>
  <si>
    <t>hsa-miR-218-5p</t>
  </si>
  <si>
    <t>hsa-miR-135b-5p</t>
  </si>
  <si>
    <t>hsa-miR-206</t>
  </si>
  <si>
    <t>hsa-miR-181d-5p</t>
  </si>
  <si>
    <t>hsa-miR-301a-3p</t>
  </si>
  <si>
    <t>hsa-miR-10b-5p</t>
  </si>
  <si>
    <t>hsa-miR-1-3p</t>
  </si>
  <si>
    <t>hsa-miR-127-5p</t>
  </si>
  <si>
    <t>hsa-miR-10a-5p</t>
  </si>
  <si>
    <t>hsa-miR-98-5p</t>
  </si>
  <si>
    <t>hsa-miR-34a-5p</t>
  </si>
  <si>
    <t>hsa-miR-215-5p</t>
  </si>
  <si>
    <t>hsa-miR-193a-5p</t>
  </si>
  <si>
    <t>hsa-miR-372-3p</t>
  </si>
  <si>
    <t>hsa-miR-149-5p</t>
  </si>
  <si>
    <t>hsa-miR-203a-3p</t>
  </si>
  <si>
    <t>hsa-miR-181c-5p</t>
  </si>
  <si>
    <t>hsa-miR-182-5p</t>
  </si>
  <si>
    <t>hsa-miR-488-3p</t>
  </si>
  <si>
    <t>hsa-miR-192-5p</t>
  </si>
  <si>
    <t>hsa-miR-137</t>
  </si>
  <si>
    <t>hsa-miR-18b-5p</t>
  </si>
  <si>
    <t>hsa-miR-345-5p</t>
  </si>
  <si>
    <t>hsa-miR-129-5p</t>
  </si>
  <si>
    <t>hsa-miR-518b</t>
  </si>
  <si>
    <t>hsa-miR-520g-3p</t>
  </si>
  <si>
    <t>hsa-miR-33a-5p</t>
  </si>
  <si>
    <t>hsa-miR-208a-3p</t>
  </si>
  <si>
    <t>hsa-miR-498</t>
  </si>
  <si>
    <t>hsa-miR-219a-5p</t>
  </si>
  <si>
    <t>hsa-miR-375</t>
  </si>
  <si>
    <t>hsa-miR-105-5p</t>
  </si>
  <si>
    <t>hsa-miR-135a-5p</t>
  </si>
  <si>
    <t>hsa-miR-145-5p</t>
  </si>
  <si>
    <t>hsa-miR-147a</t>
  </si>
  <si>
    <t>hsa-miR-152-3p</t>
  </si>
  <si>
    <t>hsa-miR-187-3p</t>
  </si>
  <si>
    <t>hsa-miR-200a-3p</t>
  </si>
  <si>
    <t>hsa-miR-298</t>
  </si>
  <si>
    <t>hsa-miR-31-5p</t>
  </si>
  <si>
    <t>hsa-miR-325</t>
  </si>
  <si>
    <t>hsa-miR-363-3p</t>
  </si>
  <si>
    <t>hsa-miR-379-5p</t>
  </si>
  <si>
    <t>hsa-miR-383-5p</t>
  </si>
  <si>
    <t>hsa-miR-409-3p</t>
  </si>
  <si>
    <t>hsa-miR-451a</t>
  </si>
  <si>
    <t>hsa-miR-493-3p</t>
  </si>
  <si>
    <t>hsa-miR-574-3p</t>
  </si>
  <si>
    <t>hsa-miR-99b-5p</t>
  </si>
  <si>
    <t>hsa-miR-130b-3p</t>
  </si>
  <si>
    <t>hsa-miR-1324</t>
  </si>
  <si>
    <t>hsa-miR-202-3p</t>
  </si>
  <si>
    <t>hsa-miR-211-5p</t>
  </si>
  <si>
    <t>hsa-miR-300</t>
  </si>
  <si>
    <t>hsa-miR-301b-3p</t>
  </si>
  <si>
    <t>hsa-miR-340-5p</t>
  </si>
  <si>
    <t>hsa-miR-381-3p</t>
  </si>
  <si>
    <t>hsa-miR-410-3p</t>
  </si>
  <si>
    <t>hsa-miR-449a</t>
  </si>
  <si>
    <t>hsa-miR-449b-5p</t>
  </si>
  <si>
    <t>hsa-miR-454-3p</t>
  </si>
  <si>
    <t>hsa-miR-497-5p</t>
  </si>
  <si>
    <t>hsa-miR-511-5p</t>
  </si>
  <si>
    <t>hsa-miR-519c-3p</t>
  </si>
  <si>
    <t>hsa-miR-519d-3p</t>
  </si>
  <si>
    <t>hsa-miR-520e</t>
  </si>
  <si>
    <t>hsa-miR-524-5p</t>
  </si>
  <si>
    <t>hsa-miR-548e-3p</t>
  </si>
  <si>
    <t>hsa-miR-590-5p</t>
  </si>
  <si>
    <t>hsa-miR-607</t>
  </si>
  <si>
    <t>hsa-miR-656-3p</t>
  </si>
  <si>
    <t>hsa-miR-133a-3p</t>
  </si>
  <si>
    <t>hsa-miR-17-3p</t>
  </si>
  <si>
    <t>hsa-miR-200b-3p</t>
  </si>
  <si>
    <t>hsa-miR-221-3p</t>
  </si>
  <si>
    <t>hsa-miR-224-5p</t>
  </si>
  <si>
    <t>hsa-miR-296-5p</t>
  </si>
  <si>
    <t>hsa-miR-499a-5p</t>
  </si>
  <si>
    <t>hsa-miR-885-5p</t>
  </si>
  <si>
    <t>hsa-miR-107</t>
  </si>
  <si>
    <t>hsa-miR-204-5p</t>
  </si>
  <si>
    <t>hsa-miR-126-5p</t>
  </si>
  <si>
    <t>hsa-miR-139-5p</t>
  </si>
  <si>
    <t>hsa-miR-151a-3p</t>
  </si>
  <si>
    <t>hsa-miR-212-3p</t>
  </si>
  <si>
    <t>hsa-miR-302a-5p</t>
  </si>
  <si>
    <t>hsa-miR-302b-5p</t>
  </si>
  <si>
    <t>hsa-miR-328-3p</t>
  </si>
  <si>
    <t>hsa-miR-337-3p</t>
  </si>
  <si>
    <t>hsa-miR-338-3p</t>
  </si>
  <si>
    <t>hsa-miR-339-5p</t>
  </si>
  <si>
    <t>hsa-miR-342-3p</t>
  </si>
  <si>
    <t>hsa-miR-346</t>
  </si>
  <si>
    <t>hsa-miR-376b-3p</t>
  </si>
  <si>
    <t>hsa-miR-431-5p</t>
  </si>
  <si>
    <t>hsa-miR-432-5p</t>
  </si>
  <si>
    <t>hsa-miR-433-3p</t>
  </si>
  <si>
    <t>hsa-miR-455-5p</t>
  </si>
  <si>
    <t>hsa-miR-484</t>
  </si>
  <si>
    <t>hsa-miR-485-3p</t>
  </si>
  <si>
    <t>hsa-miR-485-5p</t>
  </si>
  <si>
    <t>hsa-miR-487a-3p</t>
  </si>
  <si>
    <t>hsa-miR-489-3p</t>
  </si>
  <si>
    <t>hsa-miR-509-3p</t>
  </si>
  <si>
    <t>hsa-miR-512-3p</t>
  </si>
  <si>
    <t>hsa-miR-539-5p</t>
  </si>
  <si>
    <t>hsa-miR-652-3p</t>
  </si>
  <si>
    <t>hsa-miR-9-3p</t>
  </si>
  <si>
    <t>hsa-miR-95-3p</t>
  </si>
  <si>
    <t>hsa-miR-153-3p</t>
  </si>
  <si>
    <t>hsa-miR-190a-5p</t>
  </si>
  <si>
    <t>hsa-miR-216a-5p</t>
  </si>
  <si>
    <t>hsa-miR-217</t>
  </si>
  <si>
    <t>hsa-miR-222-5p</t>
  </si>
  <si>
    <t>hsa-miR-323a-5p</t>
  </si>
  <si>
    <t>hsa-miR-324-5p</t>
  </si>
  <si>
    <t>hsa-miR-326</t>
  </si>
  <si>
    <t>hsa-miR-331-5p</t>
  </si>
  <si>
    <t>hsa-miR-486-5p</t>
  </si>
  <si>
    <t>hsa-miR-125b-1-3p</t>
  </si>
  <si>
    <t>hsa-miR-199a-3p hsa-miR-199b-3p</t>
  </si>
  <si>
    <t>hsa-miR-199a-5p</t>
  </si>
  <si>
    <t>hsa-miR-429</t>
  </si>
  <si>
    <t>hsa-miR-495-3p</t>
  </si>
  <si>
    <t>hsa-miR-154-5p</t>
  </si>
  <si>
    <t>hsa-miR-154-3p</t>
  </si>
  <si>
    <t>hsa-miR-30a-3p</t>
  </si>
  <si>
    <t>hsa-miR-34b-3p</t>
  </si>
  <si>
    <t>hsa-miR-365a-3p hsa-miR-365b-3p</t>
  </si>
  <si>
    <t>hsa-miR-370-3p</t>
  </si>
  <si>
    <t>hsa-miR-376a-3p</t>
  </si>
  <si>
    <t>hsa-miR-377-3p</t>
  </si>
  <si>
    <t>hsa-miR-487b-3p</t>
  </si>
  <si>
    <t>hsa-miR-492</t>
  </si>
  <si>
    <t>hsa-miR-507</t>
  </si>
  <si>
    <t>hsa-miR-514a-3p</t>
  </si>
  <si>
    <t>hsa-miR-519e-3p</t>
  </si>
  <si>
    <t>hsa-miR-637</t>
  </si>
  <si>
    <t>hsa-miR-15a-3p</t>
  </si>
  <si>
    <t>hsa-miR-331-3p</t>
  </si>
  <si>
    <t>hsa-miR-330-3p</t>
  </si>
  <si>
    <t>hsa-miR-361-5p</t>
  </si>
  <si>
    <t>hsa-miR-374b-5p hsa-miR-374c-5p</t>
  </si>
  <si>
    <t>hsa-miR-494-3p</t>
  </si>
  <si>
    <t>hsa-miR-616-3p</t>
  </si>
  <si>
    <t>hsa-miR-208b-3p</t>
  </si>
  <si>
    <t>hsa-miR-423-3p</t>
  </si>
  <si>
    <t>hsa-miR-1285-3p</t>
  </si>
  <si>
    <t>hsa-miR-149-3p</t>
  </si>
  <si>
    <t>hsa-miR-186-3p</t>
  </si>
  <si>
    <t>hsa-miR-491-5p</t>
  </si>
  <si>
    <t>hsa-miR-512-5p</t>
  </si>
  <si>
    <t>hsa-miR-542-3p</t>
  </si>
  <si>
    <t>hsa-miR-708-5p</t>
  </si>
  <si>
    <t>hsa-miR-127-3p</t>
  </si>
  <si>
    <t>hsa-miR-129-2-3p</t>
  </si>
  <si>
    <t>hsa-miR-193a-3p</t>
  </si>
  <si>
    <t>hsa-miR-320b</t>
  </si>
  <si>
    <t>hsa-miR-324-3p</t>
  </si>
  <si>
    <t>hsa-miR-382-5p</t>
  </si>
  <si>
    <t>hsa-miR-450a-5p</t>
  </si>
  <si>
    <t>hsa-miR-490-3p</t>
  </si>
  <si>
    <t>hsa-miR-506-3p</t>
  </si>
  <si>
    <t>hsa-miR-122-3p</t>
  </si>
  <si>
    <t>hsa-miR-1260a</t>
  </si>
  <si>
    <t>hsa-miR-145-3p</t>
  </si>
  <si>
    <t>hsa-miR-192-3p</t>
  </si>
  <si>
    <t>hsa-miR-22-5p</t>
  </si>
  <si>
    <t>hsa-miR-29a-5p</t>
  </si>
  <si>
    <t>hsa-miR-3183</t>
  </si>
  <si>
    <t>hsa-miR-34a-3p</t>
  </si>
  <si>
    <t>hsa-miR-3607-5p</t>
  </si>
  <si>
    <t>hsa-miR-3653-3p</t>
  </si>
  <si>
    <t>hsa-miR-3663-3p</t>
  </si>
  <si>
    <t>hsa-miR-3907</t>
  </si>
  <si>
    <t>hsa-miR-4286</t>
  </si>
  <si>
    <t>hsa-miR-4291</t>
  </si>
  <si>
    <t>hsa-miR-4301</t>
  </si>
  <si>
    <t>hsa-miR-4454</t>
  </si>
  <si>
    <t>hsa-miR-4516</t>
  </si>
  <si>
    <t>hsa-miR-5100</t>
  </si>
  <si>
    <t>hsa-miR-5701</t>
  </si>
  <si>
    <t>hsa-miR-664b-3p</t>
  </si>
  <si>
    <t>hsa-miR-940</t>
  </si>
  <si>
    <t>hsa-miR-199b-5p</t>
  </si>
  <si>
    <t>hsa-miR-338-5p</t>
  </si>
  <si>
    <t>hsa-miR-503-5p</t>
  </si>
  <si>
    <t>hsa-miR-661</t>
  </si>
  <si>
    <t>hsa-miR-663a</t>
  </si>
  <si>
    <t>hsa-miR-744-5p</t>
  </si>
  <si>
    <t>hsa-miR-874-3p</t>
  </si>
  <si>
    <t>hsa-miR-1207-5p</t>
  </si>
  <si>
    <t>hsa-miR-16-2-3p</t>
  </si>
  <si>
    <t>hsa-miR-299-5p</t>
  </si>
  <si>
    <t>hsa-miR-455-3p</t>
  </si>
  <si>
    <t>hsa-miR-517a-3p hsa-miR-517b-3p</t>
  </si>
  <si>
    <t>hsa-miR-522-3p</t>
  </si>
  <si>
    <t>hsa-miR-548d-5p</t>
  </si>
  <si>
    <t>hsa-miR-216b-5p</t>
  </si>
  <si>
    <t>hsa-miR-483-3p</t>
  </si>
  <si>
    <t>hsa-miR-483-5p</t>
  </si>
  <si>
    <t>hsa-miR-520c-3p hsa-miR-520f-3p</t>
  </si>
  <si>
    <t>hsa-miR-542-5p</t>
  </si>
  <si>
    <t>hsa-miR-622</t>
  </si>
  <si>
    <t>hsa-miR-132-5p</t>
  </si>
  <si>
    <t>hsa-miR-204-3p</t>
  </si>
  <si>
    <t>hsa-miR-302d-3p</t>
  </si>
  <si>
    <t>hsa-miR-323a-3p</t>
  </si>
  <si>
    <t>hsa-miR-379-3p</t>
  </si>
  <si>
    <t>hsa-miR-505-5p</t>
  </si>
  <si>
    <t>hsa-miR-92b-3p</t>
  </si>
  <si>
    <t>hsa-miR-188-5p</t>
  </si>
  <si>
    <t>hsa-miR-504-5p</t>
  </si>
  <si>
    <t>hsa-miR-877-3p</t>
  </si>
  <si>
    <t>hsa-miR-136-5p</t>
  </si>
  <si>
    <t>hsa-miR-367-3p</t>
  </si>
  <si>
    <t>hsa-miR-373-5p</t>
  </si>
  <si>
    <t>hsa-miR-518c-3p</t>
  </si>
  <si>
    <t>hsa-miR-520b hsa-miR-520c-3p hsa-miR-520f-3p</t>
  </si>
  <si>
    <t>mmu-miR-142a-5p</t>
  </si>
  <si>
    <t>mmu-miR-16-5p</t>
  </si>
  <si>
    <t>mmu-miR-142a-3p</t>
  </si>
  <si>
    <t>mmu-miR-21a-5p</t>
  </si>
  <si>
    <t>mmu-miR-124-3p</t>
  </si>
  <si>
    <t>mmu-miR-126a-3p</t>
  </si>
  <si>
    <t>mmu-miR-15a-5p</t>
  </si>
  <si>
    <t>mmu-miR-29b-3p</t>
  </si>
  <si>
    <t>mmu-miR-9-5p</t>
  </si>
  <si>
    <t>mmu-let-7c-5p</t>
  </si>
  <si>
    <t>mmu-miR-24-3p</t>
  </si>
  <si>
    <t>mmu-miR-27a-3p</t>
  </si>
  <si>
    <t>mmu-miR-30e-5p</t>
  </si>
  <si>
    <t>mmu-miR-22-3p</t>
  </si>
  <si>
    <t>mmu-miR-30a-5p</t>
  </si>
  <si>
    <t>mmu-let-7a-5p</t>
  </si>
  <si>
    <t>mmu-miR-30d-5p</t>
  </si>
  <si>
    <t>mmu-miR-140-5p</t>
  </si>
  <si>
    <t>mmu-let-7f-5p</t>
  </si>
  <si>
    <t>mmu-miR-155-5p</t>
  </si>
  <si>
    <t>mmu-miR-130a-3p</t>
  </si>
  <si>
    <t>mmu-let-7b-5p</t>
  </si>
  <si>
    <t>mmu-miR-322-5p</t>
  </si>
  <si>
    <t>mmu-miR-17-5p</t>
  </si>
  <si>
    <t>mmu-miR-27b-3p</t>
  </si>
  <si>
    <t>mmu-miR-125b-5p</t>
  </si>
  <si>
    <t>mmu-miR-29a-3p</t>
  </si>
  <si>
    <t>mmu-miR-872-5p</t>
  </si>
  <si>
    <t>mmu-miR-32-5p</t>
  </si>
  <si>
    <t>mmu-miR-19b-3p</t>
  </si>
  <si>
    <t>mmu-miR-191-5p</t>
  </si>
  <si>
    <t>mmu-miR-126a-5p</t>
  </si>
  <si>
    <t>mmu-miR-93-5p</t>
  </si>
  <si>
    <t>mmu-miR-146a-5p</t>
  </si>
  <si>
    <t>mmu-miR-196b-5p</t>
  </si>
  <si>
    <t>mmu-let-7i-5p</t>
  </si>
  <si>
    <t>mmu-miR-20a-5p</t>
  </si>
  <si>
    <t>mmu-miR-18a-5p</t>
  </si>
  <si>
    <t>mmu-miR-28a-5p mmu-miR-28c</t>
  </si>
  <si>
    <t>mmu-miR-23b-3p</t>
  </si>
  <si>
    <t>mmu-miR-150-5p</t>
  </si>
  <si>
    <t>mmu-miR-92a-3p</t>
  </si>
  <si>
    <t>mmu-miR-10a-5p</t>
  </si>
  <si>
    <t>mmu-let-7d-5p</t>
  </si>
  <si>
    <t>mmu-miR-196a-5p</t>
  </si>
  <si>
    <t>mmu-miR-23a-3p</t>
  </si>
  <si>
    <t>mmu-miR-106b-5p</t>
  </si>
  <si>
    <t>mmu-miR-34c-5p</t>
  </si>
  <si>
    <t>mmu-miR-503-5p</t>
  </si>
  <si>
    <t>mmu-miR-25-3p</t>
  </si>
  <si>
    <t>mmu-let-7g-5p</t>
  </si>
  <si>
    <t>mmu-miR-96-5p</t>
  </si>
  <si>
    <t>mmu-miR-31-5p</t>
  </si>
  <si>
    <t>mmu-miR-30c-5p</t>
  </si>
  <si>
    <t>mmu-miR-15b-5p</t>
  </si>
  <si>
    <t>mmu-miR-10b-5p</t>
  </si>
  <si>
    <t>mmu-miR-144-3p</t>
  </si>
  <si>
    <t>mmu-miR-467e-5p</t>
  </si>
  <si>
    <t>mmu-miR-125a-5p</t>
  </si>
  <si>
    <t>mmu-miR-99a-5p</t>
  </si>
  <si>
    <t>mmu-miR-880-3p</t>
  </si>
  <si>
    <t>mmu-miR-19a-3p</t>
  </si>
  <si>
    <t>mmu-miR-199a-5p</t>
  </si>
  <si>
    <t>mmu-miR-488-3p</t>
  </si>
  <si>
    <t>mmu-miR-182-5p</t>
  </si>
  <si>
    <t>mmu-miR-186-5p</t>
  </si>
  <si>
    <t>mmu-miR-541-5p</t>
  </si>
  <si>
    <t>mmu-miR-302d-3p</t>
  </si>
  <si>
    <t>mmu-miR-183-5p</t>
  </si>
  <si>
    <t>mmu-let-7e-5p</t>
  </si>
  <si>
    <t>mmu-miR-140-3p</t>
  </si>
  <si>
    <t>mmu-miR-295-3p</t>
  </si>
  <si>
    <t>mmu-miR-1a-3p</t>
  </si>
  <si>
    <t>mmu-miR-214-3p</t>
  </si>
  <si>
    <t>mmu-miR-138-5p</t>
  </si>
  <si>
    <t>mmu-miR-425-5p</t>
  </si>
  <si>
    <t>mmu-miR-218-5p</t>
  </si>
  <si>
    <t>mmu-miR-335-5p</t>
  </si>
  <si>
    <t>mmu-miR-101a-3p</t>
  </si>
  <si>
    <t>mmu-miR-141-3p</t>
  </si>
  <si>
    <t>mmu-miR-744-5p</t>
  </si>
  <si>
    <t>mmu-miR-133b-3p</t>
  </si>
  <si>
    <t>mmu-miR-122-5p</t>
  </si>
  <si>
    <t>mmu-miR-20b-5p</t>
  </si>
  <si>
    <t>mmu-miR-222-3p</t>
  </si>
  <si>
    <t>mmu-miR-184-3p</t>
  </si>
  <si>
    <t>mmu-miR-106a-5p</t>
  </si>
  <si>
    <t>mmu-miR-378a-3p</t>
  </si>
  <si>
    <t>mmu-miR-205-5p</t>
  </si>
  <si>
    <t>mmu-miR-137-3p</t>
  </si>
  <si>
    <t>mmu-miR-146b-5p</t>
  </si>
  <si>
    <t>mmu-miR-132-3p</t>
  </si>
  <si>
    <t>mmu-miR-193b-3p</t>
  </si>
  <si>
    <t>mmu-miR-148a-3p</t>
  </si>
  <si>
    <t>mmu-miR-134-5p</t>
  </si>
  <si>
    <t>mmu-miR-135b-5p</t>
  </si>
  <si>
    <t>mmu-miR-181d-5p</t>
  </si>
  <si>
    <t>mmu-miR-301a-3p</t>
  </si>
  <si>
    <t>mmu-miR-195a-5p</t>
  </si>
  <si>
    <t>mmu-miR-100-5p</t>
  </si>
  <si>
    <t>mmu-miR-7a-5p</t>
  </si>
  <si>
    <t>mmu-miR-221-3p</t>
  </si>
  <si>
    <t>mmu-miR-181b-5p</t>
  </si>
  <si>
    <t>mmu-miR-210-3p</t>
  </si>
  <si>
    <t>mmu-miR-98-5p</t>
  </si>
  <si>
    <t>mmu-miR-34a-5p</t>
  </si>
  <si>
    <t>mmu-miR-128-3p</t>
  </si>
  <si>
    <t>mmu-miR-223-3p</t>
  </si>
  <si>
    <t>mmu-miR-215-5p</t>
  </si>
  <si>
    <t>mmu-miR-193a-5p</t>
  </si>
  <si>
    <t>mmu-miR-103-3p</t>
  </si>
  <si>
    <t>mmu-miR-149-5p</t>
  </si>
  <si>
    <t>mmu-miR-203-3p</t>
  </si>
  <si>
    <t>mmu-miR-181c-5p</t>
  </si>
  <si>
    <t>mmu-miR-429-3p</t>
  </si>
  <si>
    <t>mmu-miR-192-5p</t>
  </si>
  <si>
    <t>mmu-miR-451a</t>
  </si>
  <si>
    <t>mmu-miR-345-5p</t>
  </si>
  <si>
    <t>mmu-miR-26b-5p</t>
  </si>
  <si>
    <t>mmu-miR-101b-3p</t>
  </si>
  <si>
    <t>mmu-miR-129-5p</t>
  </si>
  <si>
    <t>mmu-miR-320-3p</t>
  </si>
  <si>
    <t>mmu-miR-194-5p</t>
  </si>
  <si>
    <t>mmu-miR-185-5p</t>
  </si>
  <si>
    <t>mmu-miR-33-5p</t>
  </si>
  <si>
    <t>mmu-miR-375-3p</t>
  </si>
  <si>
    <t>mmu-miR-292a-3p</t>
  </si>
  <si>
    <t>mmu-miR-105</t>
  </si>
  <si>
    <t>mmu-miR-135a-5p</t>
  </si>
  <si>
    <t>mmu-miR-145a-5p</t>
  </si>
  <si>
    <t>mmu-miR-147-3p</t>
  </si>
  <si>
    <t>mmu-miR-152-3p</t>
  </si>
  <si>
    <t>mmu-miR-181a-5p</t>
  </si>
  <si>
    <t>mmu-miR-187-3p</t>
  </si>
  <si>
    <t>mmu-miR-18b-5p</t>
  </si>
  <si>
    <t>mmu-miR-200a-3p</t>
  </si>
  <si>
    <t>mmu-miR-207</t>
  </si>
  <si>
    <t>mmu-miR-26a-5p</t>
  </si>
  <si>
    <t>mmu-miR-298-5p</t>
  </si>
  <si>
    <t>mmu-miR-29c-3p</t>
  </si>
  <si>
    <t>mmu-miR-30b-5p</t>
  </si>
  <si>
    <t>mmu-miR-325-3p</t>
  </si>
  <si>
    <t>mmu-miR-383-5p</t>
  </si>
  <si>
    <t>mmu-miR-409-3p</t>
  </si>
  <si>
    <t>mmu-miR-493-3p</t>
  </si>
  <si>
    <t>mmu-miR-574-3p</t>
  </si>
  <si>
    <t>mmu-miR-1192</t>
  </si>
  <si>
    <t>mmu-miR-130b-3p</t>
  </si>
  <si>
    <t>mmu-miR-200c-3p</t>
  </si>
  <si>
    <t>mmu-miR-294-3p</t>
  </si>
  <si>
    <t>mmu-miR-301b-3p</t>
  </si>
  <si>
    <t>mmu-miR-302b-3p</t>
  </si>
  <si>
    <t>mmu-miR-338-5p</t>
  </si>
  <si>
    <t>mmu-miR-340-5p</t>
  </si>
  <si>
    <t>mmu-miR-350-3p</t>
  </si>
  <si>
    <t>mmu-miR-410-3p</t>
  </si>
  <si>
    <t>mmu-miR-466d-3p</t>
  </si>
  <si>
    <t>mmu-miR-495-3p</t>
  </si>
  <si>
    <t>mmu-miR-497a-5p</t>
  </si>
  <si>
    <t>mmu-miR-568</t>
  </si>
  <si>
    <t>mmu-miR-694</t>
  </si>
  <si>
    <t>mmu-miR-712-5p</t>
  </si>
  <si>
    <t>mmu-miR-721</t>
  </si>
  <si>
    <t>mmu-miR-133a-3p</t>
  </si>
  <si>
    <t>mmu-miR-143-3p</t>
  </si>
  <si>
    <t>mmu-miR-17-3p</t>
  </si>
  <si>
    <t>mmu-miR-200b-3p</t>
  </si>
  <si>
    <t>mmu-miR-224-5p</t>
  </si>
  <si>
    <t>mmu-miR-296-5p</t>
  </si>
  <si>
    <t>mmu-miR-423-5p</t>
  </si>
  <si>
    <t>mmu-miR-499-5p</t>
  </si>
  <si>
    <t>mmu-miR-107-3p</t>
  </si>
  <si>
    <t>mmu-miR-193a-3p</t>
  </si>
  <si>
    <t>mmu-miR-204-5p</t>
  </si>
  <si>
    <t>mmu-miR-206-3p</t>
  </si>
  <si>
    <t>mmu-miR-211-5p</t>
  </si>
  <si>
    <t>mmu-miR-376c-3p</t>
  </si>
  <si>
    <t>mmu-miR-139-5p</t>
  </si>
  <si>
    <t>mmu-miR-148b-3p</t>
  </si>
  <si>
    <t>mmu-miR-151-3p</t>
  </si>
  <si>
    <t>mmu-miR-181a-1-3p</t>
  </si>
  <si>
    <t>mmu-miR-302a-5p</t>
  </si>
  <si>
    <t>mmu-miR-302b-5p</t>
  </si>
  <si>
    <t>mmu-miR-328-3p</t>
  </si>
  <si>
    <t>mmu-miR-337-3p</t>
  </si>
  <si>
    <t>mmu-miR-338-3p</t>
  </si>
  <si>
    <t>mmu-miR-339-5p</t>
  </si>
  <si>
    <t>mmu-miR-342-3p</t>
  </si>
  <si>
    <t>mmu-miR-346-5p</t>
  </si>
  <si>
    <t>mmu-miR-376b-3p</t>
  </si>
  <si>
    <t>mmu-miR-381-3p</t>
  </si>
  <si>
    <t>mmu-miR-431-5p</t>
  </si>
  <si>
    <t>mmu-miR-433-3p</t>
  </si>
  <si>
    <t>mmu-miR-455-5p</t>
  </si>
  <si>
    <t>mmu-miR-484</t>
  </si>
  <si>
    <t>mmu-miR-485-5p</t>
  </si>
  <si>
    <t>mmu-miR-485-3p</t>
  </si>
  <si>
    <t>mmu-miR-489-3p</t>
  </si>
  <si>
    <t>mmu-miR-598-3p</t>
  </si>
  <si>
    <t>mmu-miR-652-3p</t>
  </si>
  <si>
    <t>mmu-miR-9-3p</t>
  </si>
  <si>
    <t>mmu-miR-127-5p</t>
  </si>
  <si>
    <t>mmu-miR-153-3p</t>
  </si>
  <si>
    <t>mmu-miR-190a-5p</t>
  </si>
  <si>
    <t>mmu-miR-199b-5p</t>
  </si>
  <si>
    <t>mmu-miR-216a-5p</t>
  </si>
  <si>
    <t>mmu-miR-217-5p</t>
  </si>
  <si>
    <t>mmu-miR-323-5p</t>
  </si>
  <si>
    <t>mmu-miR-324-5p</t>
  </si>
  <si>
    <t>mmu-miR-326-3p</t>
  </si>
  <si>
    <t>mmu-miR-330-5p</t>
  </si>
  <si>
    <t>mmu-miR-331-5p</t>
  </si>
  <si>
    <t>mmu-miR-199a-3p mmu-miR-199b-3p</t>
  </si>
  <si>
    <t>mmu-miR-200a-5p</t>
  </si>
  <si>
    <t>mmu-miR-154-5p</t>
  </si>
  <si>
    <t>mmu-miR-154-3p</t>
  </si>
  <si>
    <t>mmu-miR-302c-3p</t>
  </si>
  <si>
    <t>mmu-miR-30a-3p</t>
  </si>
  <si>
    <t>mmu-miR-365-3p</t>
  </si>
  <si>
    <t>mmu-miR-376a-3p</t>
  </si>
  <si>
    <t>mmu-miR-377-3p</t>
  </si>
  <si>
    <t>mmu-miR-379-5p</t>
  </si>
  <si>
    <t>mmu-miR-432</t>
  </si>
  <si>
    <t>mmu-miR-448-3p</t>
  </si>
  <si>
    <t>mmu-miR-487b-3p</t>
  </si>
  <si>
    <t>mmu-miR-1187</t>
  </si>
  <si>
    <t>mmu-miR-1196-5p</t>
  </si>
  <si>
    <t>mmu-miR-331-3p</t>
  </si>
  <si>
    <t>mmu-miR-466f-5p</t>
  </si>
  <si>
    <t>mmu-miR-466g</t>
  </si>
  <si>
    <t>mmu-miR-466h-5p</t>
  </si>
  <si>
    <t>mmu-miR-466j</t>
  </si>
  <si>
    <t>mmu-miR-483-5p</t>
  </si>
  <si>
    <t>mmu-miR-574-5p</t>
  </si>
  <si>
    <t>mmu-miR-669f-3p</t>
  </si>
  <si>
    <t>mmu-miR-714</t>
  </si>
  <si>
    <t>mmu-miR-762</t>
  </si>
  <si>
    <t>mmu-miR-3102-3p</t>
  </si>
  <si>
    <t>mmu-miR-330-3p</t>
  </si>
  <si>
    <t>mmu-miR-34b-3p</t>
  </si>
  <si>
    <t>mmu-miR-361-5p</t>
  </si>
  <si>
    <t>mmu-miR-374b-5p mmu-miR-374c-5p</t>
  </si>
  <si>
    <t>mmu-miR-449a-5p</t>
  </si>
  <si>
    <t>mmu-miR-494-3p</t>
  </si>
  <si>
    <t>mmu-miR-669b-5p</t>
  </si>
  <si>
    <t>mmu-miR-99b-5p</t>
  </si>
  <si>
    <t>mmu-miR-208a-3p</t>
  </si>
  <si>
    <t>mmu-miR-208b-3p</t>
  </si>
  <si>
    <t>mmu-miR-302a-3p</t>
  </si>
  <si>
    <t>mmu-miR-423-3p</t>
  </si>
  <si>
    <t>mmu-miR-486b-5p mmu-miR-486a-5p</t>
  </si>
  <si>
    <t>mmu-miR-351-5p</t>
  </si>
  <si>
    <t>mmu-miR-491-5p</t>
  </si>
  <si>
    <t>mmu-miR-542-3p</t>
  </si>
  <si>
    <t>mmu-miR-708-5p</t>
  </si>
  <si>
    <t>mmu-miR-127-3p</t>
  </si>
  <si>
    <t>mmu-miR-212-3p</t>
  </si>
  <si>
    <t>mmu-miR-324-3p</t>
  </si>
  <si>
    <t>mmu-miR-370-3p</t>
  </si>
  <si>
    <t>mmu-miR-382-5p</t>
  </si>
  <si>
    <t>mmu-miR-450a-5p</t>
  </si>
  <si>
    <t>mmu-miR-490-3p</t>
  </si>
  <si>
    <t>mmu-miR-151-5p</t>
  </si>
  <si>
    <t>mmu-miR-192-3p</t>
  </si>
  <si>
    <t>mmu-miR-22-5p</t>
  </si>
  <si>
    <t>mmu-miR-29a-5p</t>
  </si>
  <si>
    <t>mmu-miR-30e-3p</t>
  </si>
  <si>
    <t>mmu-miR-136-5p</t>
  </si>
  <si>
    <t>mmu-miR-874-3p</t>
  </si>
  <si>
    <t>mmu-miR-16-2-3p</t>
  </si>
  <si>
    <t>mmu-miR-455-3p</t>
  </si>
  <si>
    <t>mmu-miR-363-3p</t>
  </si>
  <si>
    <t>mmu-miR-367-3p</t>
  </si>
  <si>
    <t>mmu-miR-539-3p</t>
  </si>
  <si>
    <t>mmu-miR-542-5p</t>
  </si>
  <si>
    <t>mmu-miR-92b-3p</t>
  </si>
  <si>
    <t>mmu-miR-132-5p</t>
  </si>
  <si>
    <t>mmu-miR-204-3p</t>
  </si>
  <si>
    <t>mmu-miR-219a-5p</t>
  </si>
  <si>
    <t>mmu-miR-323-3p</t>
  </si>
  <si>
    <t>mmu-miR-379-3p</t>
  </si>
  <si>
    <t>mmu-miR-434-3p</t>
  </si>
  <si>
    <t>mmu-miR-665-3p</t>
  </si>
  <si>
    <t>mmu-miR-674-5p</t>
  </si>
  <si>
    <t>mmu-miR-760-5p</t>
  </si>
  <si>
    <t>mmu-miR-188-5p</t>
  </si>
  <si>
    <t>mmu-miR-504-5p</t>
  </si>
  <si>
    <t>mmu-miR-877-3p</t>
  </si>
  <si>
    <t>mmu-miR-24-2-5p</t>
  </si>
  <si>
    <t>mmu-miR-290a-3p</t>
  </si>
  <si>
    <t>mmu-miR-290a-5p</t>
  </si>
  <si>
    <t>mmu-miR-293-5p</t>
  </si>
  <si>
    <t>mmu-miR-294-5p</t>
  </si>
  <si>
    <t>mmu-miR-470-5p</t>
  </si>
  <si>
    <t>mmu-miR-539-5p</t>
  </si>
  <si>
    <t>Array Catalog #</t>
  </si>
  <si>
    <t>miRBase Accession #</t>
  </si>
  <si>
    <t>Average CT (PPC)</t>
  </si>
  <si>
    <t>ST DEV CT (PPC)</t>
  </si>
  <si>
    <t>Average CT (miRTC)</t>
  </si>
  <si>
    <t>ST DEV CT (miRTC)</t>
  </si>
  <si>
    <t>ΔCT (AVG miRTC - AVG PPC)</t>
  </si>
  <si>
    <t>Instructions for Analyzing miScript miRNA PCR Array Results with this Template:</t>
  </si>
  <si>
    <t>Reference miRNAs</t>
  </si>
  <si>
    <t>MIMAT0000010</t>
  </si>
  <si>
    <t>MIMAT0000062</t>
  </si>
  <si>
    <t>MIMAT0000063</t>
  </si>
  <si>
    <t>MIMAT0000064</t>
  </si>
  <si>
    <t>MIMAT0000065</t>
  </si>
  <si>
    <t>MIMAT0000066</t>
  </si>
  <si>
    <t>MIMAT0000067</t>
  </si>
  <si>
    <t>MIMAT0000414</t>
  </si>
  <si>
    <t>MIMAT0000415</t>
  </si>
  <si>
    <t>MIMAT0000098</t>
  </si>
  <si>
    <t>MIMAT0000099</t>
  </si>
  <si>
    <t>MIMAT0000101</t>
  </si>
  <si>
    <t>MIMAT0000102</t>
  </si>
  <si>
    <t>MIMAT0000103 MIMAT0000070</t>
  </si>
  <si>
    <t>MIMAT0000680</t>
  </si>
  <si>
    <t>MIMAT0000104</t>
  </si>
  <si>
    <t>MIMAT0000253</t>
  </si>
  <si>
    <t>MIMAT0000254</t>
  </si>
  <si>
    <t>MIMAT0005871</t>
  </si>
  <si>
    <t>MIMAT0004590</t>
  </si>
  <si>
    <t>MIMAT0000421</t>
  </si>
  <si>
    <t>MIMAT0000422</t>
  </si>
  <si>
    <t>MIMAT0000443</t>
  </si>
  <si>
    <t>MIMAT0004592</t>
  </si>
  <si>
    <t>MIMAT0000423</t>
  </si>
  <si>
    <t>MIMAT0005911</t>
  </si>
  <si>
    <t>MIMAT0000445</t>
  </si>
  <si>
    <t>MIMAT0000444</t>
  </si>
  <si>
    <t>MIMAT0000446</t>
  </si>
  <si>
    <t>MIMAT0004604</t>
  </si>
  <si>
    <t>MIMAT0000424</t>
  </si>
  <si>
    <t>MIMAT0005876</t>
  </si>
  <si>
    <t>MIMAT0004605</t>
  </si>
  <si>
    <t>MIMAT0000242</t>
  </si>
  <si>
    <t>MIMAT0000425</t>
  </si>
  <si>
    <t>MIMAT0000691</t>
  </si>
  <si>
    <t>MIMAT0000426</t>
  </si>
  <si>
    <t>MIMAT0005956</t>
  </si>
  <si>
    <t>MIMAT0004594</t>
  </si>
  <si>
    <t>MIMAT0000427</t>
  </si>
  <si>
    <t>MIMAT0000770</t>
  </si>
  <si>
    <t>MIMAT0000447</t>
  </si>
  <si>
    <t>MIMAT0000428</t>
  </si>
  <si>
    <t>MIMAT0000758</t>
  </si>
  <si>
    <t>MIMAT0000448</t>
  </si>
  <si>
    <t>MIMAT0000429</t>
  </si>
  <si>
    <t>MIMAT0000430</t>
  </si>
  <si>
    <t>MIMAT0000250</t>
  </si>
  <si>
    <t>MIMAT0000416</t>
  </si>
  <si>
    <t>MIMAT0004597</t>
  </si>
  <si>
    <t>MIMAT0000431</t>
  </si>
  <si>
    <t>MIMAT0000432</t>
  </si>
  <si>
    <t>MIMAT0000434</t>
  </si>
  <si>
    <t>MIMAT0000433</t>
  </si>
  <si>
    <t>MIMAT0000435</t>
  </si>
  <si>
    <t>MIMAT0000436</t>
  </si>
  <si>
    <t>MIMAT0004601</t>
  </si>
  <si>
    <t>MIMAT0000437</t>
  </si>
  <si>
    <t>MIMAT0000449</t>
  </si>
  <si>
    <t>MIMAT0002809</t>
  </si>
  <si>
    <t>MIMAT0000251</t>
  </si>
  <si>
    <t>MIMAT0000243</t>
  </si>
  <si>
    <t>MIMAT0000759</t>
  </si>
  <si>
    <t>MIMAT0004609</t>
  </si>
  <si>
    <t>MIMAT0000450</t>
  </si>
  <si>
    <t>MIMAT0000451</t>
  </si>
  <si>
    <t>MIMAT0000757</t>
  </si>
  <si>
    <t>MIMAT0004697</t>
  </si>
  <si>
    <t>MIMAT0000438</t>
  </si>
  <si>
    <t>MIMAT0000439</t>
  </si>
  <si>
    <t>MIMAT0000453</t>
  </si>
  <si>
    <t>MIMAT0000452</t>
  </si>
  <si>
    <t>MIMAT0000646</t>
  </si>
  <si>
    <t>MIMAT0004488</t>
  </si>
  <si>
    <t>MIMAT0000068</t>
  </si>
  <si>
    <t>MIMAT0000417</t>
  </si>
  <si>
    <t>MIMAT0004518</t>
  </si>
  <si>
    <t>MIMAT0000069</t>
  </si>
  <si>
    <t>MIMAT0000071</t>
  </si>
  <si>
    <t>MIMAT0000256</t>
  </si>
  <si>
    <t>MIMAT0000257</t>
  </si>
  <si>
    <t>MIMAT0000258</t>
  </si>
  <si>
    <t>MIMAT0002821</t>
  </si>
  <si>
    <t>MIMAT0000259</t>
  </si>
  <si>
    <t>MIMAT0000261</t>
  </si>
  <si>
    <t>MIMAT0000454</t>
  </si>
  <si>
    <t>MIMAT0000455</t>
  </si>
  <si>
    <t>MIMAT0004612</t>
  </si>
  <si>
    <t>MIMAT0000456</t>
  </si>
  <si>
    <t>MIMAT0000262</t>
  </si>
  <si>
    <t>MIMAT0000457</t>
  </si>
  <si>
    <t>MIMAT0000072</t>
  </si>
  <si>
    <t>MIMAT0001412</t>
  </si>
  <si>
    <t>MIMAT0000458</t>
  </si>
  <si>
    <t>MIMAT0000440</t>
  </si>
  <si>
    <t>MIMAT0004543</t>
  </si>
  <si>
    <t>MIMAT0000222</t>
  </si>
  <si>
    <t>MIMAT0000459</t>
  </si>
  <si>
    <t>MIMAT0004614</t>
  </si>
  <si>
    <t>MIMAT0002819</t>
  </si>
  <si>
    <t>MIMAT0000460</t>
  </si>
  <si>
    <t>MIMAT0000461</t>
  </si>
  <si>
    <t>MIMAT0000226</t>
  </si>
  <si>
    <t>MIMAT0001080</t>
  </si>
  <si>
    <t>MIMAT0000232 MIMAT0004563</t>
  </si>
  <si>
    <t>MIMAT0000231</t>
  </si>
  <si>
    <t>MIMAT0000263</t>
  </si>
  <si>
    <t>MIMAT0000073</t>
  </si>
  <si>
    <t>MIMAT0000074</t>
  </si>
  <si>
    <t>MIMAT0000682</t>
  </si>
  <si>
    <t>MIMAT0000318</t>
  </si>
  <si>
    <t>MIMAT0000617</t>
  </si>
  <si>
    <t>MIMAT0002811</t>
  </si>
  <si>
    <t>MIMAT0000264</t>
  </si>
  <si>
    <t>MIMAT0022693</t>
  </si>
  <si>
    <t>MIMAT0000265</t>
  </si>
  <si>
    <t>MIMAT0000266</t>
  </si>
  <si>
    <t>MIMAT0000462</t>
  </si>
  <si>
    <t>MIMAT0000241</t>
  </si>
  <si>
    <t>MIMAT0004960</t>
  </si>
  <si>
    <t>MIMAT0000075</t>
  </si>
  <si>
    <t>MIMAT0001413</t>
  </si>
  <si>
    <t>MIMAT0000267</t>
  </si>
  <si>
    <t>MIMAT0000268</t>
  </si>
  <si>
    <t>MIMAT0000269</t>
  </si>
  <si>
    <t>MIMAT0000271</t>
  </si>
  <si>
    <t>MIMAT0000272</t>
  </si>
  <si>
    <t>MIMAT0000076</t>
  </si>
  <si>
    <t>MIMAT0000273</t>
  </si>
  <si>
    <t>MIMAT0004959</t>
  </si>
  <si>
    <t>MIMAT0000274</t>
  </si>
  <si>
    <t>MIMAT0000275</t>
  </si>
  <si>
    <t>MIMAT0000276</t>
  </si>
  <si>
    <t>MIMAT0000278</t>
  </si>
  <si>
    <t>MIMAT0000279</t>
  </si>
  <si>
    <t>MIMAT0004569</t>
  </si>
  <si>
    <t>MIMAT0000280</t>
  </si>
  <si>
    <t>MIMAT0000077</t>
  </si>
  <si>
    <t>MIMAT0000281</t>
  </si>
  <si>
    <t>MIMAT0004495</t>
  </si>
  <si>
    <t>MIMAT0000078</t>
  </si>
  <si>
    <t>MIMAT0000418</t>
  </si>
  <si>
    <t>MIMAT0000080</t>
  </si>
  <si>
    <t>MIMAT0000081</t>
  </si>
  <si>
    <t>MIMAT0000082</t>
  </si>
  <si>
    <t>MIMAT0000083</t>
  </si>
  <si>
    <t>MIMAT0000084</t>
  </si>
  <si>
    <t>MIMAT0000419</t>
  </si>
  <si>
    <t>MIMAT0000085</t>
  </si>
  <si>
    <t>MIMAT0000690</t>
  </si>
  <si>
    <t>MIMAT0004901</t>
  </si>
  <si>
    <t>MIMAT0002890</t>
  </si>
  <si>
    <t>MIMAT0000086</t>
  </si>
  <si>
    <t>MIMAT0004503</t>
  </si>
  <si>
    <t>MIMAT0000100</t>
  </si>
  <si>
    <t>MIMAT0000681</t>
  </si>
  <si>
    <t>MIMAT0004903</t>
  </si>
  <si>
    <t>MIMAT0000688</t>
  </si>
  <si>
    <t>MIMAT0004958</t>
  </si>
  <si>
    <t>MIMAT0000684</t>
  </si>
  <si>
    <t>MIMAT0000683</t>
  </si>
  <si>
    <t>MIMAT0000715</t>
  </si>
  <si>
    <t>MIMAT0000714</t>
  </si>
  <si>
    <t>MIMAT0000717</t>
  </si>
  <si>
    <t>MIMAT0000718</t>
  </si>
  <si>
    <t>MIMAT0000088</t>
  </si>
  <si>
    <t>MIMAT0000087</t>
  </si>
  <si>
    <t>MIMAT0000420</t>
  </si>
  <si>
    <t>MIMAT0000244</t>
  </si>
  <si>
    <t>MIMAT0000245</t>
  </si>
  <si>
    <t>MIMAT0000692</t>
  </si>
  <si>
    <t>MIMAT0000089</t>
  </si>
  <si>
    <t>MIMAT0015063</t>
  </si>
  <si>
    <t>MIMAT0000510</t>
  </si>
  <si>
    <t>MIMAT0005792</t>
  </si>
  <si>
    <t>MIMAT0000755</t>
  </si>
  <si>
    <t>MIMAT0004696</t>
  </si>
  <si>
    <t>MIMAT0000762</t>
  </si>
  <si>
    <t>MIMAT0000761</t>
  </si>
  <si>
    <t>MIMAT0000771</t>
  </si>
  <si>
    <t>MIMAT0000090</t>
  </si>
  <si>
    <t>MIMAT0000756</t>
  </si>
  <si>
    <t>MIMAT0000752</t>
  </si>
  <si>
    <t>MIMAT0000751</t>
  </si>
  <si>
    <t>MIMAT0000760</t>
  </si>
  <si>
    <t>MIMAT0004700</t>
  </si>
  <si>
    <t>MIMAT0000765</t>
  </si>
  <si>
    <t>MIMAT0000754</t>
  </si>
  <si>
    <t>MIMAT0000763</t>
  </si>
  <si>
    <t>MIMAT0004701</t>
  </si>
  <si>
    <t>MIMAT0000764</t>
  </si>
  <si>
    <t>MIMAT0000091</t>
  </si>
  <si>
    <t>MIMAT0004692</t>
  </si>
  <si>
    <t>MIMAT0000753</t>
  </si>
  <si>
    <t>MIMAT0000772</t>
  </si>
  <si>
    <t>MIMAT0000773</t>
  </si>
  <si>
    <t>MIMAT0004557</t>
  </si>
  <si>
    <t>MIMAT0000255</t>
  </si>
  <si>
    <t>MIMAT0004676</t>
  </si>
  <si>
    <t>MIMAT0000686</t>
  </si>
  <si>
    <t>MIMAT0017984</t>
  </si>
  <si>
    <t>MIMAT0000703</t>
  </si>
  <si>
    <t>MIMAT0000707</t>
  </si>
  <si>
    <t>MIMAT0018073</t>
  </si>
  <si>
    <t>MIMAT0000710 MIMAT0022834</t>
  </si>
  <si>
    <t>MIMAT0018085</t>
  </si>
  <si>
    <t>MIMAT0000719</t>
  </si>
  <si>
    <t>MIMAT0000722</t>
  </si>
  <si>
    <t>MIMAT0000724</t>
  </si>
  <si>
    <t>MIMAT0000726</t>
  </si>
  <si>
    <t>MIMAT0000725</t>
  </si>
  <si>
    <t>MIMAT0000727</t>
  </si>
  <si>
    <t>MIMAT0004955 MIMAT0018443</t>
  </si>
  <si>
    <t>MIMAT0000728</t>
  </si>
  <si>
    <t>MIMAT0000729</t>
  </si>
  <si>
    <t>MIMAT0002172</t>
  </si>
  <si>
    <t>MIMAT0000720</t>
  </si>
  <si>
    <t>MIMAT0000730</t>
  </si>
  <si>
    <t>MIMAT0000732</t>
  </si>
  <si>
    <t>MIMAT0004690</t>
  </si>
  <si>
    <t>MIMAT0000733</t>
  </si>
  <si>
    <t>MIMAT0000736</t>
  </si>
  <si>
    <t>MIMAT0000737</t>
  </si>
  <si>
    <t>MIMAT0000738</t>
  </si>
  <si>
    <t>MIMAT0018179</t>
  </si>
  <si>
    <t>MIMAT0001639</t>
  </si>
  <si>
    <t>MIMAT0002171</t>
  </si>
  <si>
    <t>MIMAT0001340</t>
  </si>
  <si>
    <t>MIMAT0004748</t>
  </si>
  <si>
    <t>MIMAT0001341</t>
  </si>
  <si>
    <t>MIMAT0003393</t>
  </si>
  <si>
    <t>MIMAT0016916</t>
  </si>
  <si>
    <t>MIMAT0001536</t>
  </si>
  <si>
    <t>MIMAT0016922</t>
  </si>
  <si>
    <t>MIMAT0016850</t>
  </si>
  <si>
    <t>MIMAT0001625</t>
  </si>
  <si>
    <t>MIMAT0002814</t>
  </si>
  <si>
    <t>MIMAT0001627</t>
  </si>
  <si>
    <t>MIMAT0018976</t>
  </si>
  <si>
    <t>MIMAT0001541</t>
  </si>
  <si>
    <t>MIMAT0003327</t>
  </si>
  <si>
    <t>MIMAT0001545</t>
  </si>
  <si>
    <t>MIMAT0019053</t>
  </si>
  <si>
    <t>MIMAT0001631</t>
  </si>
  <si>
    <t>MIMAT0003885</t>
  </si>
  <si>
    <t>MIMAT0004784</t>
  </si>
  <si>
    <t>MIMAT0003150</t>
  </si>
  <si>
    <t>MIMAT0002173</t>
  </si>
  <si>
    <t>MIMAT0004761</t>
  </si>
  <si>
    <t>MIMAT0002174</t>
  </si>
  <si>
    <t>MIMAT0002176</t>
  </si>
  <si>
    <t>MIMAT0002175</t>
  </si>
  <si>
    <t>MIMAT0002177</t>
  </si>
  <si>
    <t>MIMAT0002178</t>
  </si>
  <si>
    <t>MIMAT0003180</t>
  </si>
  <si>
    <t>MIMAT0004763</t>
  </si>
  <si>
    <t>MIMAT0002805</t>
  </si>
  <si>
    <t>MIMAT0002806</t>
  </si>
  <si>
    <t>MIMAT0002807</t>
  </si>
  <si>
    <t>MIMAT0002812</t>
  </si>
  <si>
    <t>MIMAT0003161</t>
  </si>
  <si>
    <t>MIMAT0002816</t>
  </si>
  <si>
    <t>MIMAT0002817</t>
  </si>
  <si>
    <t>MIMAT0002820</t>
  </si>
  <si>
    <t>MIMAT0002824</t>
  </si>
  <si>
    <t>MIMAT0002870</t>
  </si>
  <si>
    <t>MIMAT0002874</t>
  </si>
  <si>
    <t>MIMAT0002875</t>
  </si>
  <si>
    <t>MIMAT0004776</t>
  </si>
  <si>
    <t>MIMAT0002878</t>
  </si>
  <si>
    <t>MIMAT0002879</t>
  </si>
  <si>
    <t>MIMAT0002881</t>
  </si>
  <si>
    <t>MIMAT0022259</t>
  </si>
  <si>
    <t>MIMAT0002808</t>
  </si>
  <si>
    <t>MIMAT0002823</t>
  </si>
  <si>
    <t>MIMAT0002822</t>
  </si>
  <si>
    <t>MIMAT0002883</t>
  </si>
  <si>
    <t>MIMAT0002852 MIMAT0002857</t>
  </si>
  <si>
    <t>MIMAT0002844</t>
  </si>
  <si>
    <t>MIMAT0002848</t>
  </si>
  <si>
    <t>MIMAT0002832</t>
  </si>
  <si>
    <t>MIMAT0002853</t>
  </si>
  <si>
    <t>MIMAT0002829</t>
  </si>
  <si>
    <t>MIMAT0002843 MIMAT0002846 MIMAT0002830</t>
  </si>
  <si>
    <t>MIMAT0002846 MIMAT0002830</t>
  </si>
  <si>
    <t>MIMAT0002825</t>
  </si>
  <si>
    <t>MIMAT0002858</t>
  </si>
  <si>
    <t>MIMAT0002868</t>
  </si>
  <si>
    <t>MIMAT0002849</t>
  </si>
  <si>
    <t>MIMAT0003163</t>
  </si>
  <si>
    <t>MIMAT0003389</t>
  </si>
  <si>
    <t>MIMAT0003340</t>
  </si>
  <si>
    <t>MIMAT0004812</t>
  </si>
  <si>
    <t>MIMAT0005874</t>
  </si>
  <si>
    <t>MIMAT0022494</t>
  </si>
  <si>
    <t>MIMAT0003239</t>
  </si>
  <si>
    <t>MIMAT0003258</t>
  </si>
  <si>
    <t>MIMAT0003275</t>
  </si>
  <si>
    <t>MIMAT0004805</t>
  </si>
  <si>
    <t>MIMAT0003291</t>
  </si>
  <si>
    <t>MIMAT0003307</t>
  </si>
  <si>
    <t>MIMAT0003322</t>
  </si>
  <si>
    <t>MIMAT0003332</t>
  </si>
  <si>
    <t>MIMAT0003324</t>
  </si>
  <si>
    <t>MIMAT0003326</t>
  </si>
  <si>
    <t>MIMAT0022272</t>
  </si>
  <si>
    <t>MIMAT0004926</t>
  </si>
  <si>
    <t>MIMAT0004945</t>
  </si>
  <si>
    <t>MIMAT0000252</t>
  </si>
  <si>
    <t>MIMAT0004911</t>
  </si>
  <si>
    <t>MIMAT0004950</t>
  </si>
  <si>
    <t>MIMAT0004947</t>
  </si>
  <si>
    <t>MIMAT0000092</t>
  </si>
  <si>
    <t>MIMAT0003218</t>
  </si>
  <si>
    <t>MIMAT0000093</t>
  </si>
  <si>
    <t>MIMAT0000442</t>
  </si>
  <si>
    <t>MIMAT0004983</t>
  </si>
  <si>
    <t>MIMAT0000094</t>
  </si>
  <si>
    <t>MIMAT0000441</t>
  </si>
  <si>
    <t>MIMAT0000095</t>
  </si>
  <si>
    <t>MIMAT0000096</t>
  </si>
  <si>
    <t>MIMAT0000097</t>
  </si>
  <si>
    <t>MIMAT0000689</t>
  </si>
  <si>
    <t>MIMAT0000521</t>
  </si>
  <si>
    <t>MIMAT0000522</t>
  </si>
  <si>
    <t>MIMAT0000523</t>
  </si>
  <si>
    <t>MIMAT0000383</t>
  </si>
  <si>
    <t>MIMAT0000524</t>
  </si>
  <si>
    <t>MIMAT0000525</t>
  </si>
  <si>
    <t>MIMAT0000121</t>
  </si>
  <si>
    <t>MIMAT0000122</t>
  </si>
  <si>
    <t>MIMAT0000655</t>
  </si>
  <si>
    <t>MIMAT0000133</t>
  </si>
  <si>
    <t>MIMAT0000616</t>
  </si>
  <si>
    <t>MIMAT0000546</t>
  </si>
  <si>
    <t>MIMAT0004856</t>
  </si>
  <si>
    <t>MIMAT0000385</t>
  </si>
  <si>
    <t>MIMAT0000386</t>
  </si>
  <si>
    <t>MIMAT0000647</t>
  </si>
  <si>
    <t>MIMAT0000648</t>
  </si>
  <si>
    <t>MIMAT0000208</t>
  </si>
  <si>
    <t>MIMAT0005837</t>
  </si>
  <si>
    <t>MIMAT0005850</t>
  </si>
  <si>
    <t>MIMAT0005857</t>
  </si>
  <si>
    <t>MIMAT0000246</t>
  </si>
  <si>
    <t>MIMAT0000134</t>
  </si>
  <si>
    <t>MIMAT0000135</t>
  </si>
  <si>
    <t>MIMAT0000136</t>
  </si>
  <si>
    <t>MIMAT0000138</t>
  </si>
  <si>
    <t>MIMAT0000137</t>
  </si>
  <si>
    <t>MIMAT0000139</t>
  </si>
  <si>
    <t>MIMAT0004530</t>
  </si>
  <si>
    <t>MIMAT0000140</t>
  </si>
  <si>
    <t>MIMAT0000209</t>
  </si>
  <si>
    <t>MIMAT0000141</t>
  </si>
  <si>
    <t>MIMAT0000387</t>
  </si>
  <si>
    <t>MIMAT0000144</t>
  </si>
  <si>
    <t>MIMAT0016984</t>
  </si>
  <si>
    <t>MIMAT0000145</t>
  </si>
  <si>
    <t>MIMAT0000769</t>
  </si>
  <si>
    <t>MIMAT0000146</t>
  </si>
  <si>
    <t>MIMAT0000147</t>
  </si>
  <si>
    <t>MIMAT0000612</t>
  </si>
  <si>
    <t>MIMAT0000148</t>
  </si>
  <si>
    <t>MIMAT0000149</t>
  </si>
  <si>
    <t>MIMAT0000150</t>
  </si>
  <si>
    <t>MIMAT0000656</t>
  </si>
  <si>
    <t>MIMAT0000152</t>
  </si>
  <si>
    <t>MIMAT0000151</t>
  </si>
  <si>
    <t>MIMAT0000153</t>
  </si>
  <si>
    <t>MIMAT0000155</t>
  </si>
  <si>
    <t>MIMAT0000154</t>
  </si>
  <si>
    <t>MIMAT0000247</t>
  </si>
  <si>
    <t>MIMAT0000156</t>
  </si>
  <si>
    <t>MIMAT0000157</t>
  </si>
  <si>
    <t>MIMAT0000158</t>
  </si>
  <si>
    <t>MIMAT0003475</t>
  </si>
  <si>
    <t>MIMAT0004857</t>
  </si>
  <si>
    <t>MIMAT0000516</t>
  </si>
  <si>
    <t>MIMAT0000580</t>
  </si>
  <si>
    <t>MIMAT0000159</t>
  </si>
  <si>
    <t>MIMAT0000160</t>
  </si>
  <si>
    <t>MIMAT0000161</t>
  </si>
  <si>
    <t>MIMAT0004536</t>
  </si>
  <si>
    <t>MIMAT0000162</t>
  </si>
  <si>
    <t>MIMAT0000163</t>
  </si>
  <si>
    <t>MIMAT0004537</t>
  </si>
  <si>
    <t>MIMAT0000164</t>
  </si>
  <si>
    <t>MIMAT0000165</t>
  </si>
  <si>
    <t>MIMAT0000526</t>
  </si>
  <si>
    <t>MIMAT0000124</t>
  </si>
  <si>
    <t>MIMAT0017018</t>
  </si>
  <si>
    <t>MIMAT0000527</t>
  </si>
  <si>
    <t>MIMAT0000650</t>
  </si>
  <si>
    <t>MIMAT0000649</t>
  </si>
  <si>
    <t>MIMAT0000660</t>
  </si>
  <si>
    <t>MIMAT0000210</t>
  </si>
  <si>
    <t>MIMAT0000673</t>
  </si>
  <si>
    <t>MIMAT0000674</t>
  </si>
  <si>
    <t>MIMAT0004324</t>
  </si>
  <si>
    <t>MIMAT0000211</t>
  </si>
  <si>
    <t>MIMAT0000212</t>
  </si>
  <si>
    <t>MIMAT0000213</t>
  </si>
  <si>
    <t>MIMAT0000214</t>
  </si>
  <si>
    <t>MIMAT0000215</t>
  </si>
  <si>
    <t>MIMAT0000216</t>
  </si>
  <si>
    <t>MIMAT0000217</t>
  </si>
  <si>
    <t>MIMAT0000528</t>
  </si>
  <si>
    <t>MIMAT0004858</t>
  </si>
  <si>
    <t>MIMAT0000220</t>
  </si>
  <si>
    <t>MIMAT0000221</t>
  </si>
  <si>
    <t>MIMAT0017012</t>
  </si>
  <si>
    <t>MIMAT0000517</t>
  </si>
  <si>
    <t>MIMAT0000223</t>
  </si>
  <si>
    <t>MIMAT0004544</t>
  </si>
  <si>
    <t>MIMAT0004859</t>
  </si>
  <si>
    <t>MIMAT0000224</t>
  </si>
  <si>
    <t>MIMAT0000225</t>
  </si>
  <si>
    <t>MIMAT0000518</t>
  </si>
  <si>
    <t>MIMAT0001081</t>
  </si>
  <si>
    <t>MIMAT0000230 MIMAT0004667</t>
  </si>
  <si>
    <t>MIMAT0000229</t>
  </si>
  <si>
    <t>MIMAT0000672</t>
  </si>
  <si>
    <t>MIMAT0000651</t>
  </si>
  <si>
    <t>MIMAT0000513</t>
  </si>
  <si>
    <t>MIMAT0000123</t>
  </si>
  <si>
    <t>MIMAT0000519</t>
  </si>
  <si>
    <t>MIMAT0004619</t>
  </si>
  <si>
    <t>MIMAT0000233</t>
  </si>
  <si>
    <t>MIMAT0000657</t>
  </si>
  <si>
    <t>MIMAT0000236</t>
  </si>
  <si>
    <t>MIMAT0017002</t>
  </si>
  <si>
    <t>MIMAT0000237</t>
  </si>
  <si>
    <t>MIMAT0000238</t>
  </si>
  <si>
    <t>MIMAT0000239</t>
  </si>
  <si>
    <t>MIMAT0000240</t>
  </si>
  <si>
    <t>MIMAT0000520</t>
  </si>
  <si>
    <t>MIMAT0004939</t>
  </si>
  <si>
    <t>MIMAT0000529</t>
  </si>
  <si>
    <t>MIMAT0003187</t>
  </si>
  <si>
    <t>MIMAT0000658</t>
  </si>
  <si>
    <t>MIMAT0000668</t>
  </si>
  <si>
    <t>MIMAT0000659</t>
  </si>
  <si>
    <t>MIMAT0000661</t>
  </si>
  <si>
    <t>MIMAT0000904</t>
  </si>
  <si>
    <t>MIMAT0000662</t>
  </si>
  <si>
    <t>MIMAT0000679</t>
  </si>
  <si>
    <t>MIMAT0000663</t>
  </si>
  <si>
    <t>MIMAT0000664</t>
  </si>
  <si>
    <t>MIMAT0000530</t>
  </si>
  <si>
    <t>MIMAT0000669</t>
  </si>
  <si>
    <t>MIMAT0000670</t>
  </si>
  <si>
    <t>MIMAT0000665</t>
  </si>
  <si>
    <t>MIMAT0000531</t>
  </si>
  <si>
    <t>MIMAT0000671</t>
  </si>
  <si>
    <t>MIMAT0004629</t>
  </si>
  <si>
    <t>MIMAT0000532</t>
  </si>
  <si>
    <t>MIMAT0000125</t>
  </si>
  <si>
    <t>MIMAT0005440</t>
  </si>
  <si>
    <t>MIMAT0000219</t>
  </si>
  <si>
    <t>MIMAT0000652</t>
  </si>
  <si>
    <t>MIMAT0000533</t>
  </si>
  <si>
    <t>MIMAT0000534</t>
  </si>
  <si>
    <t>MIMAT0000537</t>
  </si>
  <si>
    <t>MIMAT0000126</t>
  </si>
  <si>
    <t>MIMAT0000653 MIMAT0019339</t>
  </si>
  <si>
    <t>MIMAT0004572</t>
  </si>
  <si>
    <t>MIMAT0000366</t>
  </si>
  <si>
    <t>MIMAT0000370</t>
  </si>
  <si>
    <t>MIMAT0004573</t>
  </si>
  <si>
    <t>MIMAT0000372</t>
  </si>
  <si>
    <t>MIMAT0004574</t>
  </si>
  <si>
    <t>MIMAT0000373</t>
  </si>
  <si>
    <t>MIMAT0000374</t>
  </si>
  <si>
    <t>MIMAT0000376</t>
  </si>
  <si>
    <t>MIMAT0000535</t>
  </si>
  <si>
    <t>MIMAT0004631</t>
  </si>
  <si>
    <t>MIMAT0000127</t>
  </si>
  <si>
    <t>MIMAT0000536</t>
  </si>
  <si>
    <t>MIMAT0000379</t>
  </si>
  <si>
    <t>MIMAT0004186</t>
  </si>
  <si>
    <t>MIMAT0000380</t>
  </si>
  <si>
    <t>MIMAT0004579</t>
  </si>
  <si>
    <t>MIMAT0003374</t>
  </si>
  <si>
    <t>MIMAT0003373</t>
  </si>
  <si>
    <t>MIMAT0003376</t>
  </si>
  <si>
    <t>MIMAT0003377</t>
  </si>
  <si>
    <t>MIMAT0000129</t>
  </si>
  <si>
    <t>MIMAT0000128</t>
  </si>
  <si>
    <t>MIMAT0000130</t>
  </si>
  <si>
    <t>MIMAT0000514</t>
  </si>
  <si>
    <t>MIMAT0000515</t>
  </si>
  <si>
    <t>MIMAT0000249</t>
  </si>
  <si>
    <t>MIMAT0000248</t>
  </si>
  <si>
    <t>MIMAT0014936</t>
  </si>
  <si>
    <t>MIMAT0000538</t>
  </si>
  <si>
    <t>MIMAT0000666</t>
  </si>
  <si>
    <t>MIMAT0000548</t>
  </si>
  <si>
    <t>MIMAT0000551</t>
  </si>
  <si>
    <t>MIMAT0004638</t>
  </si>
  <si>
    <t>MIMAT0000556</t>
  </si>
  <si>
    <t>MIMAT0000555</t>
  </si>
  <si>
    <t>MIMAT0004640</t>
  </si>
  <si>
    <t>MIMAT0000654</t>
  </si>
  <si>
    <t>MIMAT0000559</t>
  </si>
  <si>
    <t>MIMAT0000565</t>
  </si>
  <si>
    <t>MIMAT0000569</t>
  </si>
  <si>
    <t>MIMAT0004642</t>
  </si>
  <si>
    <t>MIMAT0000571</t>
  </si>
  <si>
    <t>MIMAT0004643</t>
  </si>
  <si>
    <t>MIMAT0000766</t>
  </si>
  <si>
    <t>MIMAT0000667</t>
  </si>
  <si>
    <t>MIMAT0000578</t>
  </si>
  <si>
    <t>MIMAT0000582</t>
  </si>
  <si>
    <t>MIMAT0004647</t>
  </si>
  <si>
    <t>MIMAT0000584</t>
  </si>
  <si>
    <t>MIMAT0004651</t>
  </si>
  <si>
    <t>MIMAT0000590</t>
  </si>
  <si>
    <t>MIMAT0000595</t>
  </si>
  <si>
    <t>MIMAT0000597</t>
  </si>
  <si>
    <t>MIMAT0000542</t>
  </si>
  <si>
    <t>MIMAT0004581</t>
  </si>
  <si>
    <t>MIMAT0000381</t>
  </si>
  <si>
    <t>MIMAT0000605</t>
  </si>
  <si>
    <t>MIMAT0000609</t>
  </si>
  <si>
    <t>MIMAT0000704</t>
  </si>
  <si>
    <t>MIMAT0000708</t>
  </si>
  <si>
    <t>MIMAT0000711</t>
  </si>
  <si>
    <t>MIMAT0003181</t>
  </si>
  <si>
    <t>MIMAT0001095</t>
  </si>
  <si>
    <t>MIMAT0003727 MIMAT0014953</t>
  </si>
  <si>
    <t>MIMAT0000739</t>
  </si>
  <si>
    <t>MIMAT0000740</t>
  </si>
  <si>
    <t>MIMAT0001092</t>
  </si>
  <si>
    <t>MIMAT0003183</t>
  </si>
  <si>
    <t>MIMAT0000741</t>
  </si>
  <si>
    <t>MIMAT0003151</t>
  </si>
  <si>
    <t>MIMAT0017080</t>
  </si>
  <si>
    <t>MIMAT0000743</t>
  </si>
  <si>
    <t>MIMAT0000746</t>
  </si>
  <si>
    <t>MIMAT0000747</t>
  </si>
  <si>
    <t>MIMAT0000748</t>
  </si>
  <si>
    <t>MIMAT0001090</t>
  </si>
  <si>
    <t>MIMAT0001091</t>
  </si>
  <si>
    <t>MIMAT0003454</t>
  </si>
  <si>
    <t>MIMAT0004825</t>
  </si>
  <si>
    <t>MIMAT0004750</t>
  </si>
  <si>
    <t>MIMAT0001537</t>
  </si>
  <si>
    <t>MIMAT0001418</t>
  </si>
  <si>
    <t>MIMAT0012771</t>
  </si>
  <si>
    <t>MIMAT0001420</t>
  </si>
  <si>
    <t>MIMAT0001422</t>
  </si>
  <si>
    <t>MIMAT0001533</t>
  </si>
  <si>
    <t>MIMAT0001542</t>
  </si>
  <si>
    <t>MIMAT0001546</t>
  </si>
  <si>
    <t>MIMAT0001632</t>
  </si>
  <si>
    <t>MIMAT0003742</t>
  </si>
  <si>
    <t>MIMAT0003485</t>
  </si>
  <si>
    <t>MIMAT0004931</t>
  </si>
  <si>
    <t>MIMAT0004881</t>
  </si>
  <si>
    <t>MIMAT0004883</t>
  </si>
  <si>
    <t>MIMAT0004884</t>
  </si>
  <si>
    <t>MIMAT0005848</t>
  </si>
  <si>
    <t>MIMAT0005293</t>
  </si>
  <si>
    <t>MIMAT0002111</t>
  </si>
  <si>
    <t>MIMAT0004782</t>
  </si>
  <si>
    <t>MIMAT0003127</t>
  </si>
  <si>
    <t>MIMAT0003129</t>
  </si>
  <si>
    <t>MIMAT0003128</t>
  </si>
  <si>
    <t>MIMAT0003130 MIMAT0014943</t>
  </si>
  <si>
    <t>MIMAT0003184</t>
  </si>
  <si>
    <t>MIMAT0003450</t>
  </si>
  <si>
    <t>MIMAT0003112</t>
  </si>
  <si>
    <t>MIMAT0003780</t>
  </si>
  <si>
    <t>MIMAT0003486</t>
  </si>
  <si>
    <t>MIMAT0004888</t>
  </si>
  <si>
    <t>MIMAT0003182</t>
  </si>
  <si>
    <t>MIMAT0003456</t>
  </si>
  <si>
    <t>MIMAT0003453</t>
  </si>
  <si>
    <t>MIMAT0003482</t>
  </si>
  <si>
    <t>MIMAT0003188</t>
  </si>
  <si>
    <t>MIMAT0004889</t>
  </si>
  <si>
    <t>MIMAT0017208</t>
  </si>
  <si>
    <t>MIMAT0003169</t>
  </si>
  <si>
    <t>MIMAT0003170</t>
  </si>
  <si>
    <t>MIMAT0003172</t>
  </si>
  <si>
    <t>MIMAT0003171</t>
  </si>
  <si>
    <t>MIMAT0004892</t>
  </si>
  <si>
    <t>MIMAT0004894</t>
  </si>
  <si>
    <t>MIMAT0004893</t>
  </si>
  <si>
    <t>MIMAT0004942</t>
  </si>
  <si>
    <t>MIMAT0003711</t>
  </si>
  <si>
    <t>MIMAT0003733</t>
  </si>
  <si>
    <t>MIMAT0003476</t>
  </si>
  <si>
    <t>MIMAT0005839</t>
  </si>
  <si>
    <t>MIMAT0003740</t>
  </si>
  <si>
    <t>MIMAT0003474</t>
  </si>
  <si>
    <t>MIMAT0004828</t>
  </si>
  <si>
    <t>MIMAT0003502</t>
  </si>
  <si>
    <t>MIMAT0003505</t>
  </si>
  <si>
    <t>MIMAT0003515</t>
  </si>
  <si>
    <t>MIMAT0004187</t>
  </si>
  <si>
    <t>MIMAT0017245</t>
  </si>
  <si>
    <t>MIMAT0003892</t>
  </si>
  <si>
    <t>MIMAT0000677</t>
  </si>
  <si>
    <t>MIMAT0004934</t>
  </si>
  <si>
    <t>MIMAT0004853</t>
  </si>
  <si>
    <t>MIMAT0004862</t>
  </si>
  <si>
    <t>MIMAT0004844</t>
  </si>
  <si>
    <t>MIMAT0000539</t>
  </si>
  <si>
    <t>MIMAT0004899</t>
  </si>
  <si>
    <t>MIMAT0000540</t>
  </si>
  <si>
    <t>MIMAT0000143</t>
  </si>
  <si>
    <t>MIMAT0000142</t>
  </si>
  <si>
    <t>MIMAT0000541</t>
  </si>
  <si>
    <t>MIMAT0000545</t>
  </si>
  <si>
    <t>MIMAT0000131</t>
  </si>
  <si>
    <t>MIMAT0000132</t>
  </si>
  <si>
    <t>miRBase Accession #s</t>
  </si>
  <si>
    <t>...</t>
  </si>
  <si>
    <r>
      <t>Both "Test Sample Data" and "Control Sample Data" worksheets automatically display the average and standard deviation of each assay's replicate C</t>
    </r>
    <r>
      <rPr>
        <vertAlign val="subscript"/>
        <sz val="10"/>
        <color theme="1"/>
        <rFont val="Arial"/>
        <family val="2"/>
      </rPr>
      <t>T</t>
    </r>
    <r>
      <rPr>
        <sz val="10"/>
        <color theme="1"/>
        <rFont val="Arial"/>
        <family val="2"/>
      </rPr>
      <t xml:space="preserve"> values in Columns O and P.</t>
    </r>
  </si>
  <si>
    <t xml:space="preserve">R ... </t>
  </si>
  <si>
    <r>
      <t>This worksheet automatically displays the raw C</t>
    </r>
    <r>
      <rPr>
        <vertAlign val="subscript"/>
        <sz val="10"/>
        <rFont val="Arial"/>
        <family val="2"/>
      </rPr>
      <t>T</t>
    </r>
    <r>
      <rPr>
        <sz val="10"/>
        <rFont val="Arial"/>
        <family val="2"/>
      </rPr>
      <t xml:space="preserve"> values for each chosen reference miRNA in all Samples in the gray cells to the left.
It also automatically displays the average ("AVG") of the chosen reference miRNA' C</t>
    </r>
    <r>
      <rPr>
        <vertAlign val="subscript"/>
        <sz val="10"/>
        <rFont val="Arial"/>
        <family val="2"/>
      </rPr>
      <t>T</t>
    </r>
    <r>
      <rPr>
        <sz val="10"/>
        <rFont val="Arial"/>
        <family val="2"/>
      </rPr>
      <t xml:space="preserve"> values in each Sample, which will be that Sample's normalization factor.</t>
    </r>
  </si>
  <si>
    <t>MIHS-3001Z</t>
  </si>
  <si>
    <t>MIMM-3001Z</t>
  </si>
  <si>
    <t>MIHS-3116Z</t>
  </si>
  <si>
    <t>MIHS-3102Z</t>
  </si>
  <si>
    <t>MIMM-3102Z</t>
  </si>
  <si>
    <t>MIHS-3106Z</t>
  </si>
  <si>
    <t>MIMM-3106Z</t>
  </si>
  <si>
    <t>MIHS-3001Z:A01</t>
  </si>
  <si>
    <t>MIHS-3001Z:A02</t>
  </si>
  <si>
    <t>MIHS-3001Z:A03</t>
  </si>
  <si>
    <t>MIHS-3001Z:A04</t>
  </si>
  <si>
    <t>MIHS-3001Z:A05</t>
  </si>
  <si>
    <t>hsa-let-7d-3p</t>
  </si>
  <si>
    <t>MIHS-3001Z:A06</t>
  </si>
  <si>
    <t>MIHS-3001Z:A07</t>
  </si>
  <si>
    <t>MIHS-3001Z:A08</t>
  </si>
  <si>
    <t>MIHS-3001Z:A09</t>
  </si>
  <si>
    <t>hsa-let-7g-3p</t>
  </si>
  <si>
    <t>MIHS-3001Z:A10</t>
  </si>
  <si>
    <t>MIHS-3001Z:A11</t>
  </si>
  <si>
    <t>MIHS-3001Z:A12</t>
  </si>
  <si>
    <t>MIHS-3001Z:A13</t>
  </si>
  <si>
    <t>MIHS-3001Z:A14</t>
  </si>
  <si>
    <t>hsa-miR-101-5p</t>
  </si>
  <si>
    <t>MIHS-3001Z:A15</t>
  </si>
  <si>
    <t>MIHS-3001Z:A16</t>
  </si>
  <si>
    <t>MIHS-3001Z:A17</t>
  </si>
  <si>
    <t>hsa-miR-106a-3p</t>
  </si>
  <si>
    <t>MIHS-3001Z:A18</t>
  </si>
  <si>
    <t>MIHS-3001Z:A19</t>
  </si>
  <si>
    <t>hsa-miR-106b-3p</t>
  </si>
  <si>
    <t>MIHS-3001Z:A20</t>
  </si>
  <si>
    <t>MIHS-3001Z:A21</t>
  </si>
  <si>
    <t>MIHS-3001Z:A22</t>
  </si>
  <si>
    <t>hsa-miR-10a-3p</t>
  </si>
  <si>
    <t>MIHS-3001Z:A23</t>
  </si>
  <si>
    <t>MIHS-3001Z:A24</t>
  </si>
  <si>
    <t>hsa-miR-10b-3p</t>
  </si>
  <si>
    <t>MIHS-3001Z:B01</t>
  </si>
  <si>
    <t>hsa-miR-1180-3p</t>
  </si>
  <si>
    <t>MIHS-3001Z:B02</t>
  </si>
  <si>
    <t>MIHS-3001Z:B03</t>
  </si>
  <si>
    <t>MIHS-3001Z:B04</t>
  </si>
  <si>
    <t>MIHS-3001Z:B05</t>
  </si>
  <si>
    <t>hsa-miR-1224-3p</t>
  </si>
  <si>
    <t>MIHS-3001Z:B06</t>
  </si>
  <si>
    <t>hsa-miR-1224-5p</t>
  </si>
  <si>
    <t>MIHS-3001Z:B07</t>
  </si>
  <si>
    <t>MIHS-3001Z:B08</t>
  </si>
  <si>
    <t>hsa-miR-124-5p</t>
  </si>
  <si>
    <t>MIHS-3001Z:B09</t>
  </si>
  <si>
    <t>hsa-miR-125a-3p</t>
  </si>
  <si>
    <t>MIHS-3001Z:B10</t>
  </si>
  <si>
    <t>MIHS-3001Z:B11</t>
  </si>
  <si>
    <t>MIHS-3001Z:B12</t>
  </si>
  <si>
    <t>MIHS-3001Z:B13</t>
  </si>
  <si>
    <t>MIHS-3001Z:B14</t>
  </si>
  <si>
    <t>hsa-miR-1265</t>
  </si>
  <si>
    <t>MIHS-3001Z:B15</t>
  </si>
  <si>
    <t>MIHS-3001Z:B16</t>
  </si>
  <si>
    <t>MIHS-3001Z:B17</t>
  </si>
  <si>
    <t>MIHS-3001Z:B18</t>
  </si>
  <si>
    <t>hsa-miR-1284</t>
  </si>
  <si>
    <t>MIHS-3001Z:B19</t>
  </si>
  <si>
    <t>hsa-miR-129-1-3p</t>
  </si>
  <si>
    <t>MIHS-3001Z:B20</t>
  </si>
  <si>
    <t>hsa-miR-1290</t>
  </si>
  <si>
    <t>MIHS-3001Z:B21</t>
  </si>
  <si>
    <t>MIHS-3001Z:B22</t>
  </si>
  <si>
    <t>MIHS-3001Z:B23</t>
  </si>
  <si>
    <t>MIHS-3001Z:B24</t>
  </si>
  <si>
    <t>MIHS-3001Z:C01</t>
  </si>
  <si>
    <t>MIHS-3001Z:C02</t>
  </si>
  <si>
    <t>MIHS-3001Z:C03</t>
  </si>
  <si>
    <t>MIHS-3001Z:C04</t>
  </si>
  <si>
    <t>MIHS-3001Z:C05</t>
  </si>
  <si>
    <t>MIHS-3001Z:C06</t>
  </si>
  <si>
    <t>MIHS-3001Z:C07</t>
  </si>
  <si>
    <t>MIHS-3001Z:C08</t>
  </si>
  <si>
    <t>MIHS-3001Z:C09</t>
  </si>
  <si>
    <t>MIHS-3001Z:C10</t>
  </si>
  <si>
    <t>MIHS-3001Z:C11</t>
  </si>
  <si>
    <t>MIHS-3001Z:C12</t>
  </si>
  <si>
    <t>hsa-miR-139-3p</t>
  </si>
  <si>
    <t>MIHS-3001Z:C13</t>
  </si>
  <si>
    <t>MIHS-3001Z:C14</t>
  </si>
  <si>
    <t>MIHS-3001Z:C15</t>
  </si>
  <si>
    <t>MIHS-3001Z:C16</t>
  </si>
  <si>
    <t>MIHS-3001Z:C17</t>
  </si>
  <si>
    <t>MIHS-3001Z:C18</t>
  </si>
  <si>
    <t>MIHS-3001Z:C19</t>
  </si>
  <si>
    <t>MIHS-3001Z:C20</t>
  </si>
  <si>
    <t>hsa-miR-143-5p</t>
  </si>
  <si>
    <t>MIHS-3001Z:C21</t>
  </si>
  <si>
    <t>MIHS-3001Z:C22</t>
  </si>
  <si>
    <t>hsa-miR-144-5p</t>
  </si>
  <si>
    <t>MIHS-3001Z:C23</t>
  </si>
  <si>
    <t>MIHS-3001Z:C24</t>
  </si>
  <si>
    <t>MIHS-3001Z:D01</t>
  </si>
  <si>
    <t>MIHS-3001Z:D02</t>
  </si>
  <si>
    <t>MIHS-3001Z:D03</t>
  </si>
  <si>
    <t>MIHS-3001Z:D04</t>
  </si>
  <si>
    <t>MIHS-3001Z:D05</t>
  </si>
  <si>
    <t>MIHS-3001Z:D06</t>
  </si>
  <si>
    <t>MIHS-3001Z:D07</t>
  </si>
  <si>
    <t>MIHS-3001Z:D08</t>
  </si>
  <si>
    <t>MIHS-3001Z:D09</t>
  </si>
  <si>
    <t>MIHS-3001Z:D10</t>
  </si>
  <si>
    <t>MIHS-3001Z:D11</t>
  </si>
  <si>
    <t>MIHS-3001Z:D12</t>
  </si>
  <si>
    <t>MIHS-3001Z:D13</t>
  </si>
  <si>
    <t>MIHS-3001Z:D14</t>
  </si>
  <si>
    <t>hsa-miR-155-3p</t>
  </si>
  <si>
    <t>MIHS-3001Z:D15</t>
  </si>
  <si>
    <t>MIHS-3001Z:D16</t>
  </si>
  <si>
    <t>MIHS-3001Z:D17</t>
  </si>
  <si>
    <t>hsa-miR-15b-3p</t>
  </si>
  <si>
    <t>MIHS-3001Z:D18</t>
  </si>
  <si>
    <t>MIHS-3001Z:D19</t>
  </si>
  <si>
    <t>MIHS-3001Z:D20</t>
  </si>
  <si>
    <t>MIHS-3001Z:D21</t>
  </si>
  <si>
    <t>hsa-miR-181a-3p</t>
  </si>
  <si>
    <t>MIHS-3001Z:D22</t>
  </si>
  <si>
    <t>MIHS-3001Z:D23</t>
  </si>
  <si>
    <t>MIHS-3001Z:D24</t>
  </si>
  <si>
    <t>hsa-miR-181c-3p</t>
  </si>
  <si>
    <t>MIHS-3001Z:E01</t>
  </si>
  <si>
    <t>MIHS-3001Z:E02</t>
  </si>
  <si>
    <t>MIHS-3001Z:E03</t>
  </si>
  <si>
    <t>hsa-miR-182-3p</t>
  </si>
  <si>
    <t>MIHS-3001Z:E04</t>
  </si>
  <si>
    <t>MIHS-3001Z:E05</t>
  </si>
  <si>
    <t>hsa-miR-183-3p</t>
  </si>
  <si>
    <t>MIHS-3001Z:E06</t>
  </si>
  <si>
    <t>MIHS-3001Z:E07</t>
  </si>
  <si>
    <t>MIHS-3001Z:E08</t>
  </si>
  <si>
    <t>MIHS-3001Z:E09</t>
  </si>
  <si>
    <t>MIHS-3001Z:E10</t>
  </si>
  <si>
    <t>MIHS-3001Z:E11</t>
  </si>
  <si>
    <t>hsa-miR-187-5p</t>
  </si>
  <si>
    <t>MIHS-3001Z:E12</t>
  </si>
  <si>
    <t>MIHS-3001Z:E13</t>
  </si>
  <si>
    <t>hsa-miR-18a-3p</t>
  </si>
  <si>
    <t>MIHS-3001Z:E14</t>
  </si>
  <si>
    <t>MIHS-3001Z:E15</t>
  </si>
  <si>
    <t>hsa-miR-18b-3p</t>
  </si>
  <si>
    <t>MIHS-3001Z:E16</t>
  </si>
  <si>
    <t>MIHS-3001Z:E17</t>
  </si>
  <si>
    <t>hsa-miR-1908-5p</t>
  </si>
  <si>
    <t>MIHS-3001Z:E18</t>
  </si>
  <si>
    <t>MIHS-3001Z:E19</t>
  </si>
  <si>
    <t>hsa-miR-191-3p</t>
  </si>
  <si>
    <t>MIHS-3001Z:E20</t>
  </si>
  <si>
    <t>hsa-miR-1914-3p</t>
  </si>
  <si>
    <t>MIHS-3001Z:E21</t>
  </si>
  <si>
    <t>MIHS-3001Z:E22</t>
  </si>
  <si>
    <t>MIHS-3001Z:E23</t>
  </si>
  <si>
    <t>MIHS-3001Z:E24</t>
  </si>
  <si>
    <t>MIHS-3001Z:F01</t>
  </si>
  <si>
    <t>MIHS-3001Z:F02</t>
  </si>
  <si>
    <t>hsa-miR-193b-5p</t>
  </si>
  <si>
    <t>MIHS-3001Z:F03</t>
  </si>
  <si>
    <t>MIHS-3001Z:F04</t>
  </si>
  <si>
    <t>MIHS-3001Z:F05</t>
  </si>
  <si>
    <t>hsa-miR-195-3p</t>
  </si>
  <si>
    <t>MIHS-3001Z:F06</t>
  </si>
  <si>
    <t>MIHS-3001Z:F07</t>
  </si>
  <si>
    <t>hsa-miR-196a-3p</t>
  </si>
  <si>
    <t>MIHS-3001Z:F08</t>
  </si>
  <si>
    <t>MIHS-3001Z:F09</t>
  </si>
  <si>
    <t>hsa-miR-197-3p</t>
  </si>
  <si>
    <t>MIHS-3001Z:F10</t>
  </si>
  <si>
    <t>MIHS-3001Z:F11</t>
  </si>
  <si>
    <t>MIHS-3001Z:F12</t>
  </si>
  <si>
    <t>MIHS-3001Z:F13</t>
  </si>
  <si>
    <t>MIHS-3001Z:F14</t>
  </si>
  <si>
    <t>hsa-miR-19a-5p</t>
  </si>
  <si>
    <t>MIHS-3001Z:F15</t>
  </si>
  <si>
    <t>MIHS-3001Z:F16</t>
  </si>
  <si>
    <t>MIHS-3001Z:F17</t>
  </si>
  <si>
    <t>hsa-miR-200a-5p</t>
  </si>
  <si>
    <t>MIHS-3001Z:F18</t>
  </si>
  <si>
    <t>MIHS-3001Z:F19</t>
  </si>
  <si>
    <t>MIHS-3001Z:F20</t>
  </si>
  <si>
    <t>hsa-miR-200c-5p</t>
  </si>
  <si>
    <t>MIHS-3001Z:F21</t>
  </si>
  <si>
    <t>MIHS-3001Z:F22</t>
  </si>
  <si>
    <t>MIHS-3001Z:F23</t>
  </si>
  <si>
    <t>MIHS-3001Z:F24</t>
  </si>
  <si>
    <t>MIHS-3001Z:G01</t>
  </si>
  <si>
    <t>hsa-miR-205-3p</t>
  </si>
  <si>
    <t>MIHS-3001Z:G02</t>
  </si>
  <si>
    <t>MIHS-3001Z:G03</t>
  </si>
  <si>
    <t>MIHS-3001Z:G04</t>
  </si>
  <si>
    <t>MIHS-3001Z:G05</t>
  </si>
  <si>
    <t>MIHS-3001Z:G06</t>
  </si>
  <si>
    <t>hsa-miR-20a-3p</t>
  </si>
  <si>
    <t>MIHS-3001Z:G07</t>
  </si>
  <si>
    <t>MIHS-3001Z:G08</t>
  </si>
  <si>
    <t>hsa-miR-20b-3p</t>
  </si>
  <si>
    <t>MIHS-3001Z:G09</t>
  </si>
  <si>
    <t>MIHS-3001Z:G10</t>
  </si>
  <si>
    <t>hsa-miR-21-3p</t>
  </si>
  <si>
    <t>MIHS-3001Z:G11</t>
  </si>
  <si>
    <t>MIHS-3001Z:G12</t>
  </si>
  <si>
    <t>MIHS-3001Z:G13</t>
  </si>
  <si>
    <t>MIHS-3001Z:G14</t>
  </si>
  <si>
    <t>MIHS-3001Z:G15</t>
  </si>
  <si>
    <t>MIHS-3001Z:G16</t>
  </si>
  <si>
    <t>MIHS-3001Z:G17</t>
  </si>
  <si>
    <t>MIHS-3001Z:G18</t>
  </si>
  <si>
    <t>MIHS-3001Z:G19</t>
  </si>
  <si>
    <t>hsa-miR-218-1-3p</t>
  </si>
  <si>
    <t>MIHS-3001Z:G20</t>
  </si>
  <si>
    <t>MIHS-3001Z:G21</t>
  </si>
  <si>
    <t>MIHS-3001Z:G22</t>
  </si>
  <si>
    <t>MIHS-3001Z:G23</t>
  </si>
  <si>
    <t>MIHS-3001Z:G24</t>
  </si>
  <si>
    <t>hsa-miR-221-5p</t>
  </si>
  <si>
    <t>MIHS-3001Z:H01</t>
  </si>
  <si>
    <t>MIHS-3001Z:H02</t>
  </si>
  <si>
    <t>MIHS-3001Z:H03</t>
  </si>
  <si>
    <t>MIHS-3001Z:H04</t>
  </si>
  <si>
    <t>hsa-miR-223-5p</t>
  </si>
  <si>
    <t>MIHS-3001Z:H05</t>
  </si>
  <si>
    <t>MIHS-3001Z:H06</t>
  </si>
  <si>
    <t>hsa-miR-224-3p</t>
  </si>
  <si>
    <t>MIHS-3001Z:H07</t>
  </si>
  <si>
    <t>MIHS-3001Z:H08</t>
  </si>
  <si>
    <t>hsa-miR-23a-5p</t>
  </si>
  <si>
    <t>MIHS-3001Z:H09</t>
  </si>
  <si>
    <t>MIHS-3001Z:H10</t>
  </si>
  <si>
    <t>hsa-miR-23b-5p</t>
  </si>
  <si>
    <t>MIHS-3001Z:H11</t>
  </si>
  <si>
    <t>MIHS-3001Z:H12</t>
  </si>
  <si>
    <t>MIHS-3001Z:H13</t>
  </si>
  <si>
    <t>hsa-miR-25-5p</t>
  </si>
  <si>
    <t>MIHS-3001Z:H14</t>
  </si>
  <si>
    <t>MIHS-3001Z:H15</t>
  </si>
  <si>
    <t>MIHS-3001Z:H16</t>
  </si>
  <si>
    <t>MIHS-3001Z:H17</t>
  </si>
  <si>
    <t>hsa-miR-27a-5p</t>
  </si>
  <si>
    <t>MIHS-3001Z:H18</t>
  </si>
  <si>
    <t>MIHS-3001Z:H19</t>
  </si>
  <si>
    <t>hsa-miR-27b-5p</t>
  </si>
  <si>
    <t>MIHS-3001Z:H20</t>
  </si>
  <si>
    <t>hsa-miR-28-3p</t>
  </si>
  <si>
    <t>MIHS-3001Z:H21</t>
  </si>
  <si>
    <t>MIHS-3001Z:H22</t>
  </si>
  <si>
    <t>hsa-miR-296-3p</t>
  </si>
  <si>
    <t>MIHS-3001Z:H23</t>
  </si>
  <si>
    <t>MIHS-3001Z:H24</t>
  </si>
  <si>
    <t>MIHS-3001Z:I01</t>
  </si>
  <si>
    <t>MIHS-3001Z:I02</t>
  </si>
  <si>
    <t>MIHS-3001Z:I03</t>
  </si>
  <si>
    <t>MIHS-3001Z:I04</t>
  </si>
  <si>
    <t>hsa-miR-29b-2-5p</t>
  </si>
  <si>
    <t>MIHS-3001Z:I05</t>
  </si>
  <si>
    <t>MIHS-3001Z:I06</t>
  </si>
  <si>
    <t>MIHS-3001Z:I07</t>
  </si>
  <si>
    <t>MIHS-3001Z:I08</t>
  </si>
  <si>
    <t>MIHS-3001Z:I09</t>
  </si>
  <si>
    <t>MIHS-3001Z:I10</t>
  </si>
  <si>
    <t>MIHS-3001Z:I11</t>
  </si>
  <si>
    <t>MIHS-3001Z:I12</t>
  </si>
  <si>
    <t>MIHS-3001Z:I13</t>
  </si>
  <si>
    <t>MIHS-3001Z:I14</t>
  </si>
  <si>
    <t>MIHS-3001Z:I15</t>
  </si>
  <si>
    <t>MIHS-3001Z:I16</t>
  </si>
  <si>
    <t>hsa-miR-30c-1-3p</t>
  </si>
  <si>
    <t>MIHS-3001Z:I17</t>
  </si>
  <si>
    <t>MIHS-3001Z:I18</t>
  </si>
  <si>
    <t>hsa-miR-30d-3p</t>
  </si>
  <si>
    <t>MIHS-3001Z:I19</t>
  </si>
  <si>
    <t>MIHS-3001Z:I20</t>
  </si>
  <si>
    <t>hsa-miR-30e-3p</t>
  </si>
  <si>
    <t>MIHS-3001Z:I21</t>
  </si>
  <si>
    <t>MIHS-3001Z:I22</t>
  </si>
  <si>
    <t>hsa-miR-31-3p</t>
  </si>
  <si>
    <t>MIHS-3001Z:I23</t>
  </si>
  <si>
    <t>MIHS-3001Z:I24</t>
  </si>
  <si>
    <t>hsa-miR-32-3p</t>
  </si>
  <si>
    <t>MIHS-3001Z:J01</t>
  </si>
  <si>
    <t>MIHS-3001Z:J02</t>
  </si>
  <si>
    <t>MIHS-3001Z:J03</t>
  </si>
  <si>
    <t>hsa-miR-323b-5p</t>
  </si>
  <si>
    <t>MIHS-3001Z:J04</t>
  </si>
  <si>
    <t>MIHS-3001Z:J05</t>
  </si>
  <si>
    <t>MIHS-3001Z:J06</t>
  </si>
  <si>
    <t>MIHS-3001Z:J07</t>
  </si>
  <si>
    <t>MIHS-3001Z:J08</t>
  </si>
  <si>
    <t>MIHS-3001Z:J09</t>
  </si>
  <si>
    <t>MIHS-3001Z:J10</t>
  </si>
  <si>
    <t>MIHS-3001Z:J11</t>
  </si>
  <si>
    <t>MIHS-3001Z:J12</t>
  </si>
  <si>
    <t>hsa-miR-335-3p</t>
  </si>
  <si>
    <t>MIHS-3001Z:J13</t>
  </si>
  <si>
    <t>hsa-miR-337-5p</t>
  </si>
  <si>
    <t>MIHS-3001Z:J14</t>
  </si>
  <si>
    <t>MIHS-3001Z:J15</t>
  </si>
  <si>
    <t>MIHS-3001Z:J16</t>
  </si>
  <si>
    <t>hsa-miR-339-3p</t>
  </si>
  <si>
    <t>MIHS-3001Z:J17</t>
  </si>
  <si>
    <t>MIHS-3001Z:J18</t>
  </si>
  <si>
    <t>hsa-miR-33a-3p</t>
  </si>
  <si>
    <t>MIHS-3001Z:J19</t>
  </si>
  <si>
    <t>hsa-miR-33b-5p</t>
  </si>
  <si>
    <t>MIHS-3001Z:J20</t>
  </si>
  <si>
    <t>MIHS-3001Z:J21</t>
  </si>
  <si>
    <t>hsa-miR-340-3p</t>
  </si>
  <si>
    <t>MIHS-3001Z:J22</t>
  </si>
  <si>
    <t>MIHS-3001Z:J23</t>
  </si>
  <si>
    <t>hsa-miR-342-5p</t>
  </si>
  <si>
    <t>MIHS-3001Z:J24</t>
  </si>
  <si>
    <t>MIHS-3001Z:K01</t>
  </si>
  <si>
    <t>MIHS-3001Z:K02</t>
  </si>
  <si>
    <t>MIHS-3001Z:K03</t>
  </si>
  <si>
    <t>MIHS-3001Z:K04</t>
  </si>
  <si>
    <t>MIHS-3001Z:K05</t>
  </si>
  <si>
    <t>hsa-miR-34b-5p</t>
  </si>
  <si>
    <t>MIHS-3001Z:K06</t>
  </si>
  <si>
    <t>hsa-miR-34c-3p</t>
  </si>
  <si>
    <t>MIHS-3001Z:K07</t>
  </si>
  <si>
    <t>MIHS-3001Z:K08</t>
  </si>
  <si>
    <t>MIHS-3001Z:K09</t>
  </si>
  <si>
    <t>MIHS-3001Z:K10</t>
  </si>
  <si>
    <t>hsa-miR-363-5p</t>
  </si>
  <si>
    <t>MIHS-3001Z:K11</t>
  </si>
  <si>
    <t>MIHS-3001Z:K12</t>
  </si>
  <si>
    <t>MIHS-3001Z:K13</t>
  </si>
  <si>
    <t>MIHS-3001Z:K14</t>
  </si>
  <si>
    <t>MIHS-3001Z:K15</t>
  </si>
  <si>
    <t>MIHS-3001Z:K16</t>
  </si>
  <si>
    <t>MIHS-3001Z:K17</t>
  </si>
  <si>
    <t>MIHS-3001Z:K18</t>
  </si>
  <si>
    <t>MIHS-3001Z:K19</t>
  </si>
  <si>
    <t>MIHS-3001Z:K20</t>
  </si>
  <si>
    <t>MIHS-3001Z:K21</t>
  </si>
  <si>
    <t>MIHS-3001Z:K22</t>
  </si>
  <si>
    <t>MIHS-3001Z:K23</t>
  </si>
  <si>
    <t>hsa-miR-377-5p</t>
  </si>
  <si>
    <t>MIHS-3001Z:K24</t>
  </si>
  <si>
    <t>MIHS-3001Z:L01</t>
  </si>
  <si>
    <t>hsa-miR-378a-5p</t>
  </si>
  <si>
    <t>MIHS-3001Z:L02</t>
  </si>
  <si>
    <t>MIHS-3001Z:L03</t>
  </si>
  <si>
    <t>MIHS-3001Z:L04</t>
  </si>
  <si>
    <t>MIHS-3001Z:L05</t>
  </si>
  <si>
    <t>MIHS-3001Z:L06</t>
  </si>
  <si>
    <t>MIHS-3001Z:L07</t>
  </si>
  <si>
    <t>MIHS-3001Z:L08</t>
  </si>
  <si>
    <t>hsa-miR-411-5p</t>
  </si>
  <si>
    <t>MIHS-3001Z:L09</t>
  </si>
  <si>
    <t>hsa-miR-421</t>
  </si>
  <si>
    <t>MIHS-3001Z:L10</t>
  </si>
  <si>
    <t>MIHS-3001Z:L11</t>
  </si>
  <si>
    <t>MIHS-3001Z:L12</t>
  </si>
  <si>
    <t>MIHS-3001Z:L13</t>
  </si>
  <si>
    <t>hsa-miR-424-3p</t>
  </si>
  <si>
    <t>MIHS-3001Z:L14</t>
  </si>
  <si>
    <t>MIHS-3001Z:L15</t>
  </si>
  <si>
    <t>hsa-miR-425-3p</t>
  </si>
  <si>
    <t>MIHS-3001Z:L16</t>
  </si>
  <si>
    <t>hsa-miR-4258</t>
  </si>
  <si>
    <t>MIHS-3001Z:L17</t>
  </si>
  <si>
    <t>MIHS-3001Z:L18</t>
  </si>
  <si>
    <t>MIHS-3001Z:L19</t>
  </si>
  <si>
    <t>MIHS-3001Z:L20</t>
  </si>
  <si>
    <t>MIHS-3001Z:L21</t>
  </si>
  <si>
    <t>MIHS-3001Z:L22</t>
  </si>
  <si>
    <t>MIHS-3001Z:L23</t>
  </si>
  <si>
    <t>MIHS-3001Z:L24</t>
  </si>
  <si>
    <t>MIHS-3001Z:M01</t>
  </si>
  <si>
    <t>MIHS-3001Z:M02</t>
  </si>
  <si>
    <t>MIHS-3001Z:M03</t>
  </si>
  <si>
    <t>MIHS-3001Z:M04</t>
  </si>
  <si>
    <t>hsa-miR-486-3p</t>
  </si>
  <si>
    <t>MIHS-3001Z:M05</t>
  </si>
  <si>
    <t>MIHS-3001Z:M06</t>
  </si>
  <si>
    <t>MIHS-3001Z:M07</t>
  </si>
  <si>
    <t>MIHS-3001Z:M08</t>
  </si>
  <si>
    <t>MIHS-3001Z:M09</t>
  </si>
  <si>
    <t>MIHS-3001Z:M10</t>
  </si>
  <si>
    <t>MIHS-3001Z:M11</t>
  </si>
  <si>
    <t>MIHS-3001Z:M12</t>
  </si>
  <si>
    <t>MIHS-3001Z:M13</t>
  </si>
  <si>
    <t>MIHS-3001Z:M14</t>
  </si>
  <si>
    <t>hsa-miR-499a-3p</t>
  </si>
  <si>
    <t>MIHS-3001Z:M15</t>
  </si>
  <si>
    <t>MIHS-3001Z:M16</t>
  </si>
  <si>
    <t>hsa-miR-500a-5p</t>
  </si>
  <si>
    <t>MIHS-3001Z:M17</t>
  </si>
  <si>
    <t>MIHS-3001Z:M18</t>
  </si>
  <si>
    <t>hsa-miR-505-3p</t>
  </si>
  <si>
    <t>MIHS-3001Z:M19</t>
  </si>
  <si>
    <t>MIHS-3001Z:M20</t>
  </si>
  <si>
    <t>hsa-miR-508-5p</t>
  </si>
  <si>
    <t>MIHS-3001Z:M21</t>
  </si>
  <si>
    <t>MIHS-3001Z:M22</t>
  </si>
  <si>
    <t>MIHS-3001Z:M23</t>
  </si>
  <si>
    <t>MIHS-3001Z:M24</t>
  </si>
  <si>
    <t>hsa-miR-513a-5p</t>
  </si>
  <si>
    <t>MIHS-3001Z:N01</t>
  </si>
  <si>
    <t>MIHS-3001Z:N02</t>
  </si>
  <si>
    <t>MIHS-3001Z:N03</t>
  </si>
  <si>
    <t>MIHS-3001Z:N04</t>
  </si>
  <si>
    <t>MIHS-3001Z:N05</t>
  </si>
  <si>
    <t>MIHS-3001Z:N06</t>
  </si>
  <si>
    <t>MIHS-3001Z:N07</t>
  </si>
  <si>
    <t>MIHS-3001Z:N08</t>
  </si>
  <si>
    <t>MIHS-3001Z:N09</t>
  </si>
  <si>
    <t>hsa-miR-532-5p</t>
  </si>
  <si>
    <t>MIHS-3001Z:N10</t>
  </si>
  <si>
    <t>MIHS-3001Z:N11</t>
  </si>
  <si>
    <t>MIHS-3001Z:N12</t>
  </si>
  <si>
    <t>MIHS-3001Z:N13</t>
  </si>
  <si>
    <t>hsa-miR-549a</t>
  </si>
  <si>
    <t>MIHS-3001Z:N14</t>
  </si>
  <si>
    <t>hsa-miR-551b-3p</t>
  </si>
  <si>
    <t>MIHS-3001Z:N15</t>
  </si>
  <si>
    <t>hsa-miR-567</t>
  </si>
  <si>
    <t>MIHS-3001Z:N16</t>
  </si>
  <si>
    <t>hsa-miR-570-3p</t>
  </si>
  <si>
    <t>MIHS-3001Z:N17</t>
  </si>
  <si>
    <t>MIHS-3001Z:N18</t>
  </si>
  <si>
    <t>hsa-miR-575</t>
  </si>
  <si>
    <t>MIHS-3001Z:N19</t>
  </si>
  <si>
    <t>hsa-miR-580-3p</t>
  </si>
  <si>
    <t>MIHS-3001Z:N20</t>
  </si>
  <si>
    <t>hsa-miR-581</t>
  </si>
  <si>
    <t>MIHS-3001Z:N21</t>
  </si>
  <si>
    <t>hsa-miR-583</t>
  </si>
  <si>
    <t>MIHS-3001Z:N22</t>
  </si>
  <si>
    <t>hsa-miR-588</t>
  </si>
  <si>
    <t>MIHS-3001Z:N23</t>
  </si>
  <si>
    <t>hsa-miR-589-3p</t>
  </si>
  <si>
    <t>MIHS-3001Z:N24</t>
  </si>
  <si>
    <t>hsa-miR-600</t>
  </si>
  <si>
    <t>MIHS-3001Z:O01</t>
  </si>
  <si>
    <t>hsa-miR-605-5p</t>
  </si>
  <si>
    <t>MIHS-3001Z:O02</t>
  </si>
  <si>
    <t>hsa-miR-606</t>
  </si>
  <si>
    <t>MIHS-3001Z:O03</t>
  </si>
  <si>
    <t>hsa-miR-608</t>
  </si>
  <si>
    <t>MIHS-3001Z:O04</t>
  </si>
  <si>
    <t>MIHS-3001Z:O05</t>
  </si>
  <si>
    <t>hsa-miR-626</t>
  </si>
  <si>
    <t>MIHS-3001Z:O06</t>
  </si>
  <si>
    <t>hsa-miR-639</t>
  </si>
  <si>
    <t>MIHS-3001Z:O07</t>
  </si>
  <si>
    <t>hsa-miR-643</t>
  </si>
  <si>
    <t>MIHS-3001Z:O08</t>
  </si>
  <si>
    <t>hsa-miR-649</t>
  </si>
  <si>
    <t>MIHS-3001Z:O09</t>
  </si>
  <si>
    <t>MIHS-3001Z:O10</t>
  </si>
  <si>
    <t>MIHS-3001Z:O11</t>
  </si>
  <si>
    <t>MIHS-3001Z:O12</t>
  </si>
  <si>
    <t>MIHS-3001Z:O13</t>
  </si>
  <si>
    <t>hsa-miR-708-3p</t>
  </si>
  <si>
    <t>MIHS-3001Z:O14</t>
  </si>
  <si>
    <t>hsa-miR-720</t>
  </si>
  <si>
    <t>MIHS-3001Z:O15</t>
  </si>
  <si>
    <t>MIHS-3001Z:O16</t>
  </si>
  <si>
    <t>hsa-miR-765</t>
  </si>
  <si>
    <t>MIHS-3001Z:O17</t>
  </si>
  <si>
    <t>hsa-miR-770-5p</t>
  </si>
  <si>
    <t>MIHS-3001Z:O18</t>
  </si>
  <si>
    <t>hsa-miR-802</t>
  </si>
  <si>
    <t>MIHS-3001Z:O19</t>
  </si>
  <si>
    <t>MIHS-3001Z:O20</t>
  </si>
  <si>
    <t>hsa-miR-888-5p</t>
  </si>
  <si>
    <t>MIHS-3001Z:O21</t>
  </si>
  <si>
    <t>MIHS-3001Z:O22</t>
  </si>
  <si>
    <t>MIHS-3001Z:O23</t>
  </si>
  <si>
    <t>hsa-miR-920</t>
  </si>
  <si>
    <t>MIHS-3001Z:O24</t>
  </si>
  <si>
    <t>hsa-miR-924</t>
  </si>
  <si>
    <t>MIHS-3001Z:P01</t>
  </si>
  <si>
    <t>MIHS-3001Z:P02</t>
  </si>
  <si>
    <t>hsa-miR-92a-1-5p</t>
  </si>
  <si>
    <t>MIHS-3001Z:P03</t>
  </si>
  <si>
    <t>MIHS-3001Z:P04</t>
  </si>
  <si>
    <t>hsa-miR-92b-5p</t>
  </si>
  <si>
    <t>MIHS-3001Z:P05</t>
  </si>
  <si>
    <t>MIHS-3001Z:P06</t>
  </si>
  <si>
    <t>hsa-miR-93-3p</t>
  </si>
  <si>
    <t>MIHS-3001Z:P07</t>
  </si>
  <si>
    <t>MIHS-3001Z:P08</t>
  </si>
  <si>
    <t>MIHS-3001Z:P09</t>
  </si>
  <si>
    <t>MIHS-3001Z:P10</t>
  </si>
  <si>
    <t>MIHS-3001Z:P11</t>
  </si>
  <si>
    <t>hsa-miR-99a-3p</t>
  </si>
  <si>
    <t>MIHS-3001Z:P12</t>
  </si>
  <si>
    <t>MIHS-3001Z:P13</t>
  </si>
  <si>
    <t>MIHS-3001Z:P14</t>
  </si>
  <si>
    <t>MIHS-3001Z:P15</t>
  </si>
  <si>
    <t>MIHS-3001Z:P16</t>
  </si>
  <si>
    <t>MIHS-3001Z:P17</t>
  </si>
  <si>
    <t>MIHS-3001Z:P18</t>
  </si>
  <si>
    <t>MIHS-3001Z:P19</t>
  </si>
  <si>
    <t>MIHS-3001Z:P20</t>
  </si>
  <si>
    <t>MIHS-3001Z:P21</t>
  </si>
  <si>
    <t>MIHS-3001Z:P22</t>
  </si>
  <si>
    <t>MIHS-3001Z:P23</t>
  </si>
  <si>
    <t>MIHS-3001Z:P24</t>
  </si>
  <si>
    <t>MIHS-3102Z:A01</t>
  </si>
  <si>
    <t>hsa-let-7a-3p</t>
  </si>
  <si>
    <t>MIHS-3102Z:A02</t>
  </si>
  <si>
    <t>MIHS-3102Z:A03</t>
  </si>
  <si>
    <t>hsa-let-7b-3p</t>
  </si>
  <si>
    <t>MIHS-3102Z:A04</t>
  </si>
  <si>
    <t>MIHS-3102Z:A05</t>
  </si>
  <si>
    <t>MIHS-3102Z:A06</t>
  </si>
  <si>
    <t>MIHS-3102Z:A07</t>
  </si>
  <si>
    <t>hsa-let-7e-3p</t>
  </si>
  <si>
    <t>MIHS-3102Z:A08</t>
  </si>
  <si>
    <t>MIHS-3102Z:A09</t>
  </si>
  <si>
    <t>MIHS-3102Z:A10</t>
  </si>
  <si>
    <t>MIHS-3102Z:A11</t>
  </si>
  <si>
    <t>hsa-let-7i-3p</t>
  </si>
  <si>
    <t>MIHS-3102Z:A12</t>
  </si>
  <si>
    <t>MIHS-3102Z:A13</t>
  </si>
  <si>
    <t>MIHS-3102Z:A14</t>
  </si>
  <si>
    <t>hsa-miR-100-3p</t>
  </si>
  <si>
    <t>MIHS-3102Z:A15</t>
  </si>
  <si>
    <t>MIHS-3102Z:A16</t>
  </si>
  <si>
    <t>MIHS-3102Z:A17</t>
  </si>
  <si>
    <t>MIHS-3102Z:A18</t>
  </si>
  <si>
    <t>MIHS-3102Z:A19</t>
  </si>
  <si>
    <t>MIHS-3102Z:A20</t>
  </si>
  <si>
    <t>MIHS-3102Z:A21</t>
  </si>
  <si>
    <t>MIHS-3102Z:A22</t>
  </si>
  <si>
    <t>MIHS-3102Z:A23</t>
  </si>
  <si>
    <t>MIHS-3102Z:A24</t>
  </si>
  <si>
    <t>MIHS-3102Z:B01</t>
  </si>
  <si>
    <t>MIHS-3102Z:B02</t>
  </si>
  <si>
    <t>hsa-miR-1204</t>
  </si>
  <si>
    <t>MIHS-3102Z:B03</t>
  </si>
  <si>
    <t>hsa-miR-1207-3p</t>
  </si>
  <si>
    <t>MIHS-3102Z:B04</t>
  </si>
  <si>
    <t>MIHS-3102Z:B05</t>
  </si>
  <si>
    <t>hsa-miR-1228-3p</t>
  </si>
  <si>
    <t>MIHS-3102Z:B06</t>
  </si>
  <si>
    <t>hsa-miR-1228-5p</t>
  </si>
  <si>
    <t>MIHS-3102Z:B07</t>
  </si>
  <si>
    <t>MIHS-3102Z:B08</t>
  </si>
  <si>
    <t>MIHS-3102Z:B09</t>
  </si>
  <si>
    <t>MIHS-3102Z:B10</t>
  </si>
  <si>
    <t>MIHS-3102Z:B11</t>
  </si>
  <si>
    <t>MIHS-3102Z:B12</t>
  </si>
  <si>
    <t>MIHS-3102Z:B13</t>
  </si>
  <si>
    <t>MIHS-3102Z:B14</t>
  </si>
  <si>
    <t>MIHS-3102Z:B15</t>
  </si>
  <si>
    <t>hsa-miR-1275</t>
  </si>
  <si>
    <t>MIHS-3102Z:B16</t>
  </si>
  <si>
    <t>MIHS-3102Z:B17</t>
  </si>
  <si>
    <t>MIHS-3102Z:B18</t>
  </si>
  <si>
    <t>MIHS-3102Z:B19</t>
  </si>
  <si>
    <t>hsa-miR-1287-5p</t>
  </si>
  <si>
    <t>MIHS-3102Z:B20</t>
  </si>
  <si>
    <t>MIHS-3102Z:B21</t>
  </si>
  <si>
    <t>MIHS-3102Z:B22</t>
  </si>
  <si>
    <t>hsa-miR-130a-5p</t>
  </si>
  <si>
    <t>MIHS-3102Z:B23</t>
  </si>
  <si>
    <t>MIHS-3102Z:B24</t>
  </si>
  <si>
    <t>MIHS-3102Z:C01</t>
  </si>
  <si>
    <t>MIHS-3102Z:C02</t>
  </si>
  <si>
    <t>MIHS-3102Z:C03</t>
  </si>
  <si>
    <t>MIHS-3102Z:C04</t>
  </si>
  <si>
    <t>MIHS-3102Z:C05</t>
  </si>
  <si>
    <t>hsa-miR-135a-3p</t>
  </si>
  <si>
    <t>MIHS-3102Z:C06</t>
  </si>
  <si>
    <t>MIHS-3102Z:C07</t>
  </si>
  <si>
    <t>hsa-miR-135b-3p</t>
  </si>
  <si>
    <t>MIHS-3102Z:C08</t>
  </si>
  <si>
    <t>MIHS-3102Z:C09</t>
  </si>
  <si>
    <t>MIHS-3102Z:C10</t>
  </si>
  <si>
    <t>MIHS-3102Z:C11</t>
  </si>
  <si>
    <t>MIHS-3102Z:C12</t>
  </si>
  <si>
    <t>MIHS-3102Z:C13</t>
  </si>
  <si>
    <t>MIHS-3102Z:C14</t>
  </si>
  <si>
    <t>MIHS-3102Z:C15</t>
  </si>
  <si>
    <t>MIHS-3102Z:C16</t>
  </si>
  <si>
    <t>MIHS-3102Z:C17</t>
  </si>
  <si>
    <t>hsa-miR-141-5p</t>
  </si>
  <si>
    <t>MIHS-3102Z:C18</t>
  </si>
  <si>
    <t>MIHS-3102Z:C19</t>
  </si>
  <si>
    <t>MIHS-3102Z:C20</t>
  </si>
  <si>
    <t>MIHS-3102Z:C21</t>
  </si>
  <si>
    <t>MIHS-3102Z:C22</t>
  </si>
  <si>
    <t>MIHS-3102Z:C23</t>
  </si>
  <si>
    <t>MIHS-3102Z:C24</t>
  </si>
  <si>
    <t>MIHS-3102Z:D01</t>
  </si>
  <si>
    <t>hsa-miR-146a-3p</t>
  </si>
  <si>
    <t>MIHS-3102Z:D02</t>
  </si>
  <si>
    <t>MIHS-3102Z:D03</t>
  </si>
  <si>
    <t>hsa-miR-146b-3p</t>
  </si>
  <si>
    <t>MIHS-3102Z:D04</t>
  </si>
  <si>
    <t>MIHS-3102Z:D05</t>
  </si>
  <si>
    <t>MIHS-3102Z:D06</t>
  </si>
  <si>
    <t>MIHS-3102Z:D07</t>
  </si>
  <si>
    <t>hsa-miR-148a-5p</t>
  </si>
  <si>
    <t>MIHS-3102Z:D08</t>
  </si>
  <si>
    <t>MIHS-3102Z:D09</t>
  </si>
  <si>
    <t>hsa-miR-148b-5p</t>
  </si>
  <si>
    <t>MIHS-3102Z:D10</t>
  </si>
  <si>
    <t>MIHS-3102Z:D11</t>
  </si>
  <si>
    <t>MIHS-3102Z:D12</t>
  </si>
  <si>
    <t>MIHS-3102Z:D13</t>
  </si>
  <si>
    <t>MIHS-3102Z:D14</t>
  </si>
  <si>
    <t>MIHS-3102Z:D15</t>
  </si>
  <si>
    <t>MIHS-3102Z:D16</t>
  </si>
  <si>
    <t>MIHS-3102Z:D17</t>
  </si>
  <si>
    <t>MIHS-3102Z:D18</t>
  </si>
  <si>
    <t>MIHS-3102Z:D19</t>
  </si>
  <si>
    <t>MIHS-3102Z:D20</t>
  </si>
  <si>
    <t>MIHS-3102Z:D21</t>
  </si>
  <si>
    <t>MIHS-3102Z:D22</t>
  </si>
  <si>
    <t>MIHS-3102Z:D23</t>
  </si>
  <si>
    <t>MIHS-3102Z:D24</t>
  </si>
  <si>
    <t>MIHS-3102Z:E01</t>
  </si>
  <si>
    <t>MIHS-3102Z:E02</t>
  </si>
  <si>
    <t>MIHS-3102Z:E03</t>
  </si>
  <si>
    <t>MIHS-3102Z:E04</t>
  </si>
  <si>
    <t>hsa-miR-181b-3p</t>
  </si>
  <si>
    <t>MIHS-3102Z:E05</t>
  </si>
  <si>
    <t>MIHS-3102Z:E06</t>
  </si>
  <si>
    <t>MIHS-3102Z:E07</t>
  </si>
  <si>
    <t>MIHS-3102Z:E08</t>
  </si>
  <si>
    <t>MIHS-3102Z:E09</t>
  </si>
  <si>
    <t>MIHS-3102Z:E10</t>
  </si>
  <si>
    <t>MIHS-3102Z:E11</t>
  </si>
  <si>
    <t>MIHS-3102Z:E12</t>
  </si>
  <si>
    <t>MIHS-3102Z:E13</t>
  </si>
  <si>
    <t>hsa-miR-185-3p</t>
  </si>
  <si>
    <t>MIHS-3102Z:E14</t>
  </si>
  <si>
    <t>MIHS-3102Z:E15</t>
  </si>
  <si>
    <t>MIHS-3102Z:E16</t>
  </si>
  <si>
    <t>MIHS-3102Z:E17</t>
  </si>
  <si>
    <t>MIHS-3102Z:E18</t>
  </si>
  <si>
    <t>MIHS-3102Z:E19</t>
  </si>
  <si>
    <t>MIHS-3102Z:E20</t>
  </si>
  <si>
    <t>MIHS-3102Z:E21</t>
  </si>
  <si>
    <t>MIHS-3102Z:E22</t>
  </si>
  <si>
    <t>MIHS-3102Z:E23</t>
  </si>
  <si>
    <t>MIHS-3102Z:E24</t>
  </si>
  <si>
    <t>MIHS-3102Z:F01</t>
  </si>
  <si>
    <t>MIHS-3102Z:F02</t>
  </si>
  <si>
    <t>MIHS-3102Z:F03</t>
  </si>
  <si>
    <t>MIHS-3102Z:F04</t>
  </si>
  <si>
    <t>MIHS-3102Z:F05</t>
  </si>
  <si>
    <t>hsa-miR-194-3p</t>
  </si>
  <si>
    <t>MIHS-3102Z:F06</t>
  </si>
  <si>
    <t>MIHS-3102Z:F07</t>
  </si>
  <si>
    <t>MIHS-3102Z:F08</t>
  </si>
  <si>
    <t>MIHS-3102Z:F09</t>
  </si>
  <si>
    <t>MIHS-3102Z:F10</t>
  </si>
  <si>
    <t>MIHS-3102Z:F11</t>
  </si>
  <si>
    <t>MIHS-3102Z:F12</t>
  </si>
  <si>
    <t>MIHS-3102Z:F13</t>
  </si>
  <si>
    <t>hsa-miR-198</t>
  </si>
  <si>
    <t>MIHS-3102Z:F14</t>
  </si>
  <si>
    <t>MIHS-3102Z:F15</t>
  </si>
  <si>
    <t>MIHS-3102Z:F16</t>
  </si>
  <si>
    <t>MIHS-3102Z:F17</t>
  </si>
  <si>
    <t>MIHS-3102Z:F18</t>
  </si>
  <si>
    <t>MIHS-3102Z:F19</t>
  </si>
  <si>
    <t>MIHS-3102Z:F20</t>
  </si>
  <si>
    <t>MIHS-3102Z:F21</t>
  </si>
  <si>
    <t>MIHS-3102Z:F22</t>
  </si>
  <si>
    <t>MIHS-3102Z:F23</t>
  </si>
  <si>
    <t>hsa-miR-200b-5p</t>
  </si>
  <si>
    <t>MIHS-3102Z:F24</t>
  </si>
  <si>
    <t>MIHS-3102Z:G01</t>
  </si>
  <si>
    <t>MIHS-3102Z:G02</t>
  </si>
  <si>
    <t>MIHS-3102Z:G03</t>
  </si>
  <si>
    <t>MIHS-3102Z:G04</t>
  </si>
  <si>
    <t>MIHS-3102Z:G05</t>
  </si>
  <si>
    <t>MIHS-3102Z:G06</t>
  </si>
  <si>
    <t>MIHS-3102Z:G07</t>
  </si>
  <si>
    <t>MIHS-3102Z:G08</t>
  </si>
  <si>
    <t>MIHS-3102Z:G09</t>
  </si>
  <si>
    <t>MIHS-3102Z:G10</t>
  </si>
  <si>
    <t>MIHS-3102Z:G11</t>
  </si>
  <si>
    <t>MIHS-3102Z:G12</t>
  </si>
  <si>
    <t>MIHS-3102Z:G13</t>
  </si>
  <si>
    <t>MIHS-3102Z:G14</t>
  </si>
  <si>
    <t>hsa-miR-211-3p</t>
  </si>
  <si>
    <t>MIHS-3102Z:G15</t>
  </si>
  <si>
    <t>MIHS-3102Z:G16</t>
  </si>
  <si>
    <t>MIHS-3102Z:G17</t>
  </si>
  <si>
    <t>MIHS-3102Z:G18</t>
  </si>
  <si>
    <t>MIHS-3102Z:G19</t>
  </si>
  <si>
    <t>MIHS-3102Z:G20</t>
  </si>
  <si>
    <t>MIHS-3102Z:G21</t>
  </si>
  <si>
    <t>MIHS-3102Z:G22</t>
  </si>
  <si>
    <t>MIHS-3102Z:G23</t>
  </si>
  <si>
    <t>MIHS-3102Z:G24</t>
  </si>
  <si>
    <t>MIHS-3102Z:H01</t>
  </si>
  <si>
    <t>MIHS-3102Z:H02</t>
  </si>
  <si>
    <t>MIHS-3102Z:H03</t>
  </si>
  <si>
    <t>MIHS-3102Z:H04</t>
  </si>
  <si>
    <t>MIHS-3102Z:H05</t>
  </si>
  <si>
    <t>MIHS-3102Z:H06</t>
  </si>
  <si>
    <t>MIHS-3102Z:H07</t>
  </si>
  <si>
    <t>MIHS-3102Z:H08</t>
  </si>
  <si>
    <t>MIHS-3102Z:H09</t>
  </si>
  <si>
    <t>MIHS-3102Z:H10</t>
  </si>
  <si>
    <t>MIHS-3102Z:H11</t>
  </si>
  <si>
    <t>MIHS-3102Z:H12</t>
  </si>
  <si>
    <t>MIHS-3102Z:H13</t>
  </si>
  <si>
    <t>MIHS-3102Z:H14</t>
  </si>
  <si>
    <t>MIHS-3102Z:H15</t>
  </si>
  <si>
    <t>MIHS-3102Z:H16</t>
  </si>
  <si>
    <t>MIHS-3102Z:H17</t>
  </si>
  <si>
    <t>MIHS-3102Z:H18</t>
  </si>
  <si>
    <t>MIHS-3102Z:H19</t>
  </si>
  <si>
    <t>hsa-miR-26b-3p</t>
  </si>
  <si>
    <t>MIHS-3102Z:H20</t>
  </si>
  <si>
    <t>MIHS-3102Z:H21</t>
  </si>
  <si>
    <t>MIHS-3102Z:H22</t>
  </si>
  <si>
    <t>MIHS-3102Z:H23</t>
  </si>
  <si>
    <t>MIHS-3102Z:H24</t>
  </si>
  <si>
    <t>MIHS-3102Z:I01</t>
  </si>
  <si>
    <t>MIHS-3102Z:I02</t>
  </si>
  <si>
    <t>MIHS-3102Z:I03</t>
  </si>
  <si>
    <t>hsa-miR-297</t>
  </si>
  <si>
    <t>MIHS-3102Z:I04</t>
  </si>
  <si>
    <t>MIHS-3102Z:I05</t>
  </si>
  <si>
    <t>MIHS-3102Z:I06</t>
  </si>
  <si>
    <t>MIHS-3102Z:I07</t>
  </si>
  <si>
    <t>MIHS-3102Z:I08</t>
  </si>
  <si>
    <t>MIHS-3102Z:I09</t>
  </si>
  <si>
    <t>hsa-miR-29c-5p</t>
  </si>
  <si>
    <t>MIHS-3102Z:I10</t>
  </si>
  <si>
    <t>MIHS-3102Z:I11</t>
  </si>
  <si>
    <t>MIHS-3102Z:I12</t>
  </si>
  <si>
    <t>MIHS-3102Z:I13</t>
  </si>
  <si>
    <t>MIHS-3102Z:I14</t>
  </si>
  <si>
    <t>MIHS-3102Z:I15</t>
  </si>
  <si>
    <t>MIHS-3102Z:I16</t>
  </si>
  <si>
    <t>MIHS-3102Z:I17</t>
  </si>
  <si>
    <t>MIHS-3102Z:I18</t>
  </si>
  <si>
    <t>hsa-miR-30b-3p</t>
  </si>
  <si>
    <t>MIHS-3102Z:I19</t>
  </si>
  <si>
    <t>MIHS-3102Z:I20</t>
  </si>
  <si>
    <t>MIHS-3102Z:I21</t>
  </si>
  <si>
    <t>MIHS-3102Z:I22</t>
  </si>
  <si>
    <t>MIHS-3102Z:I23</t>
  </si>
  <si>
    <t>MIHS-3102Z:I24</t>
  </si>
  <si>
    <t>MIHS-3102Z:J01</t>
  </si>
  <si>
    <t>MIHS-3102Z:J02</t>
  </si>
  <si>
    <t>MIHS-3102Z:J03</t>
  </si>
  <si>
    <t>MIHS-3102Z:J04</t>
  </si>
  <si>
    <t>MIHS-3102Z:J05</t>
  </si>
  <si>
    <t>MIHS-3102Z:J06</t>
  </si>
  <si>
    <t>MIHS-3102Z:J07</t>
  </si>
  <si>
    <t>MIHS-3102Z:J08</t>
  </si>
  <si>
    <t>MIHS-3102Z:J09</t>
  </si>
  <si>
    <t>MIHS-3102Z:J10</t>
  </si>
  <si>
    <t>MIHS-3102Z:J11</t>
  </si>
  <si>
    <t>MIHS-3102Z:J12</t>
  </si>
  <si>
    <t>MIHS-3102Z:J13</t>
  </si>
  <si>
    <t>MIHS-3102Z:J14</t>
  </si>
  <si>
    <t>MIHS-3102Z:J15</t>
  </si>
  <si>
    <t>MIHS-3102Z:J16</t>
  </si>
  <si>
    <t>MIHS-3102Z:J17</t>
  </si>
  <si>
    <t>MIHS-3102Z:J18</t>
  </si>
  <si>
    <t>MIHS-3102Z:J19</t>
  </si>
  <si>
    <t>MIHS-3102Z:J20</t>
  </si>
  <si>
    <t>MIHS-3102Z:J21</t>
  </si>
  <si>
    <t>MIHS-3102Z:J22</t>
  </si>
  <si>
    <t>MIHS-3102Z:J23</t>
  </si>
  <si>
    <t>MIHS-3102Z:J24</t>
  </si>
  <si>
    <t>MIHS-3102Z:K01</t>
  </si>
  <si>
    <t>hsa-miR-345-3p</t>
  </si>
  <si>
    <t>MIHS-3102Z:K02</t>
  </si>
  <si>
    <t>MIHS-3102Z:K03</t>
  </si>
  <si>
    <t>MIHS-3102Z:K04</t>
  </si>
  <si>
    <t>MIHS-3102Z:K05</t>
  </si>
  <si>
    <t>MIHS-3102Z:K06</t>
  </si>
  <si>
    <t>MIHS-3102Z:K07</t>
  </si>
  <si>
    <t>MIHS-3102Z:K08</t>
  </si>
  <si>
    <t>MIHS-3102Z:K09</t>
  </si>
  <si>
    <t>MIHS-3102Z:K10</t>
  </si>
  <si>
    <t>MIHS-3102Z:K11</t>
  </si>
  <si>
    <t>MIHS-3102Z:K12</t>
  </si>
  <si>
    <t>MIHS-3102Z:K13</t>
  </si>
  <si>
    <t>MIHS-3102Z:K14</t>
  </si>
  <si>
    <t>hsa-miR-371a-3p</t>
  </si>
  <si>
    <t>MIHS-3102Z:K15</t>
  </si>
  <si>
    <t>MIHS-3102Z:K16</t>
  </si>
  <si>
    <t>MIHS-3102Z:K17</t>
  </si>
  <si>
    <t>hsa-miR-374a-3p</t>
  </si>
  <si>
    <t>MIHS-3102Z:K18</t>
  </si>
  <si>
    <t>MIHS-3102Z:K19</t>
  </si>
  <si>
    <t>MIHS-3102Z:K20</t>
  </si>
  <si>
    <t>MIHS-3102Z:K21</t>
  </si>
  <si>
    <t>MIHS-3102Z:K22</t>
  </si>
  <si>
    <t>MIHS-3102Z:K23</t>
  </si>
  <si>
    <t>MIHS-3102Z:K24</t>
  </si>
  <si>
    <t>MIHS-3102Z:L01</t>
  </si>
  <si>
    <t>MIHS-3102Z:L02</t>
  </si>
  <si>
    <t>MIHS-3102Z:L03</t>
  </si>
  <si>
    <t>MIHS-3102Z:L04</t>
  </si>
  <si>
    <t>MIHS-3102Z:L05</t>
  </si>
  <si>
    <t>MIHS-3102Z:L06</t>
  </si>
  <si>
    <t>MIHS-3102Z:L07</t>
  </si>
  <si>
    <t>hsa-miR-409-5p</t>
  </si>
  <si>
    <t>MIHS-3102Z:L08</t>
  </si>
  <si>
    <t>MIHS-3102Z:L09</t>
  </si>
  <si>
    <t>MIHS-3102Z:L10</t>
  </si>
  <si>
    <t>hsa-miR-422a</t>
  </si>
  <si>
    <t>MIHS-3102Z:L11</t>
  </si>
  <si>
    <t>MIHS-3102Z:L12</t>
  </si>
  <si>
    <t>MIHS-3102Z:L13</t>
  </si>
  <si>
    <t>MIHS-3102Z:L14</t>
  </si>
  <si>
    <t>MIHS-3102Z:L15</t>
  </si>
  <si>
    <t>MIHS-3102Z:L16</t>
  </si>
  <si>
    <t>MIHS-3102Z:L17</t>
  </si>
  <si>
    <t>MIHS-3102Z:L18</t>
  </si>
  <si>
    <t>MIHS-3102Z:L19</t>
  </si>
  <si>
    <t>MIHS-3102Z:L20</t>
  </si>
  <si>
    <t>MIHS-3102Z:L21</t>
  </si>
  <si>
    <t>hsa-miR-452-5p</t>
  </si>
  <si>
    <t>MIHS-3102Z:L22</t>
  </si>
  <si>
    <t>MIHS-3102Z:L23</t>
  </si>
  <si>
    <t>MIHS-3102Z:L24</t>
  </si>
  <si>
    <t>MIHS-3102Z:M01</t>
  </si>
  <si>
    <t>MIHS-3102Z:M02</t>
  </si>
  <si>
    <t>MIHS-3102Z:M03</t>
  </si>
  <si>
    <t>MIHS-3102Z:M04</t>
  </si>
  <si>
    <t>MIHS-3102Z:M05</t>
  </si>
  <si>
    <t>MIHS-3102Z:M06</t>
  </si>
  <si>
    <t>MIHS-3102Z:M07</t>
  </si>
  <si>
    <t>MIHS-3102Z:M08</t>
  </si>
  <si>
    <t>MIHS-3102Z:M09</t>
  </si>
  <si>
    <t>MIHS-3102Z:M10</t>
  </si>
  <si>
    <t>MIHS-3102Z:M11</t>
  </si>
  <si>
    <t>MIHS-3102Z:M12</t>
  </si>
  <si>
    <t>hsa-miR-493-5p</t>
  </si>
  <si>
    <t>MIHS-3102Z:M13</t>
  </si>
  <si>
    <t>MIHS-3102Z:M14</t>
  </si>
  <si>
    <t>MIHS-3102Z:M15</t>
  </si>
  <si>
    <t>hsa-miR-497-3p</t>
  </si>
  <si>
    <t>MIHS-3102Z:M16</t>
  </si>
  <si>
    <t>MIHS-3102Z:M17</t>
  </si>
  <si>
    <t>MIHS-3102Z:M18</t>
  </si>
  <si>
    <t>MIHS-3102Z:M19</t>
  </si>
  <si>
    <t>MIHS-3102Z:M20</t>
  </si>
  <si>
    <t>MIHS-3102Z:M21</t>
  </si>
  <si>
    <t>MIHS-3102Z:M22</t>
  </si>
  <si>
    <t>MIHS-3102Z:M23</t>
  </si>
  <si>
    <t>hsa-miR-506-5p</t>
  </si>
  <si>
    <t>MIHS-3102Z:M24</t>
  </si>
  <si>
    <t>MIHS-3102Z:N01</t>
  </si>
  <si>
    <t>hsa-miR-508-3p</t>
  </si>
  <si>
    <t>MIHS-3102Z:N02</t>
  </si>
  <si>
    <t>MIHS-3102Z:N03</t>
  </si>
  <si>
    <t>MIHS-3102Z:N04</t>
  </si>
  <si>
    <t>MIHS-3102Z:N05</t>
  </si>
  <si>
    <t>MIHS-3102Z:N06</t>
  </si>
  <si>
    <t>MIHS-3102Z:N07</t>
  </si>
  <si>
    <t>MIHS-3102Z:N08</t>
  </si>
  <si>
    <t>hsa-miR-519a-3p</t>
  </si>
  <si>
    <t>MIHS-3102Z:N09</t>
  </si>
  <si>
    <t>MIHS-3102Z:N10</t>
  </si>
  <si>
    <t>MIHS-3102Z:N11</t>
  </si>
  <si>
    <t>MIHS-3102Z:N12</t>
  </si>
  <si>
    <t>MIHS-3102Z:N13</t>
  </si>
  <si>
    <t>MIHS-3102Z:N14</t>
  </si>
  <si>
    <t>MIHS-3102Z:N15</t>
  </si>
  <si>
    <t>MIHS-3102Z:N16</t>
  </si>
  <si>
    <t>hsa-miR-524-3p</t>
  </si>
  <si>
    <t>MIHS-3102Z:N17</t>
  </si>
  <si>
    <t>MIHS-3102Z:N18</t>
  </si>
  <si>
    <t>MIHS-3102Z:N19</t>
  </si>
  <si>
    <t>hsa-miR-552-3p</t>
  </si>
  <si>
    <t>MIHS-3102Z:N20</t>
  </si>
  <si>
    <t>MIHS-3102Z:N21</t>
  </si>
  <si>
    <t>hsa-miR-584-5p</t>
  </si>
  <si>
    <t>MIHS-3102Z:N22</t>
  </si>
  <si>
    <t>hsa-miR-586</t>
  </si>
  <si>
    <t>MIHS-3102Z:N23</t>
  </si>
  <si>
    <t>MIHS-3102Z:N24</t>
  </si>
  <si>
    <t>hsa-miR-592</t>
  </si>
  <si>
    <t>MIHS-3102Z:O01</t>
  </si>
  <si>
    <t>hsa-miR-596</t>
  </si>
  <si>
    <t>MIHS-3102Z:O02</t>
  </si>
  <si>
    <t>hsa-miR-601</t>
  </si>
  <si>
    <t>MIHS-3102Z:O03</t>
  </si>
  <si>
    <t>MIHS-3102Z:O04</t>
  </si>
  <si>
    <t>MIHS-3102Z:O05</t>
  </si>
  <si>
    <t>MIHS-3102Z:O06</t>
  </si>
  <si>
    <t>MIHS-3102Z:O07</t>
  </si>
  <si>
    <t>MIHS-3102Z:O08</t>
  </si>
  <si>
    <t>hsa-miR-625-5p</t>
  </si>
  <si>
    <t>MIHS-3102Z:O09</t>
  </si>
  <si>
    <t>hsa-miR-629-5p</t>
  </si>
  <si>
    <t>MIHS-3102Z:O10</t>
  </si>
  <si>
    <t>hsa-miR-630</t>
  </si>
  <si>
    <t>MIHS-3102Z:O11</t>
  </si>
  <si>
    <t>hsa-miR-635</t>
  </si>
  <si>
    <t>MIHS-3102Z:O12</t>
  </si>
  <si>
    <t>MIHS-3102Z:O13</t>
  </si>
  <si>
    <t>hsa-miR-650</t>
  </si>
  <si>
    <t>MIHS-3102Z:O14</t>
  </si>
  <si>
    <t>MIHS-3102Z:O15</t>
  </si>
  <si>
    <t>hsa-miR-652-5p</t>
  </si>
  <si>
    <t>MIHS-3102Z:O16</t>
  </si>
  <si>
    <t>MIHS-3102Z:O17</t>
  </si>
  <si>
    <t>MIHS-3102Z:O18</t>
  </si>
  <si>
    <t>MIHS-3102Z:O19</t>
  </si>
  <si>
    <t>MIHS-3102Z:O20</t>
  </si>
  <si>
    <t>MIHS-3102Z:O21</t>
  </si>
  <si>
    <t>MIHS-3102Z:O22</t>
  </si>
  <si>
    <t>hsa-miR-885-3p</t>
  </si>
  <si>
    <t>MIHS-3102Z:O23</t>
  </si>
  <si>
    <t>MIHS-3102Z:O24</t>
  </si>
  <si>
    <t>MIHS-3102Z:P01</t>
  </si>
  <si>
    <t>MIHS-3102Z:P02</t>
  </si>
  <si>
    <t>MIHS-3102Z:P03</t>
  </si>
  <si>
    <t>MIHS-3102Z:P04</t>
  </si>
  <si>
    <t>MIHS-3102Z:P05</t>
  </si>
  <si>
    <t>MIHS-3102Z:P06</t>
  </si>
  <si>
    <t>hsa-miR-96-3p</t>
  </si>
  <si>
    <t>MIHS-3102Z:P07</t>
  </si>
  <si>
    <t>MIHS-3102Z:P08</t>
  </si>
  <si>
    <t>MIHS-3102Z:P09</t>
  </si>
  <si>
    <t>MIHS-3102Z:P10</t>
  </si>
  <si>
    <t>MIHS-3102Z:P11</t>
  </si>
  <si>
    <t>hsa-miR-99b-3p</t>
  </si>
  <si>
    <t>MIHS-3102Z:P12</t>
  </si>
  <si>
    <t>MIHS-3102Z:P13</t>
  </si>
  <si>
    <t>MIHS-3102Z:P14</t>
  </si>
  <si>
    <t>MIHS-3102Z:P15</t>
  </si>
  <si>
    <t>MIHS-3102Z:P16</t>
  </si>
  <si>
    <t>MIHS-3102Z:P17</t>
  </si>
  <si>
    <t>MIHS-3102Z:P18</t>
  </si>
  <si>
    <t>MIHS-3102Z:P19</t>
  </si>
  <si>
    <t>MIHS-3102Z:P20</t>
  </si>
  <si>
    <t>MIHS-3102Z:P21</t>
  </si>
  <si>
    <t>MIHS-3102Z:P22</t>
  </si>
  <si>
    <t>MIHS-3102Z:P23</t>
  </si>
  <si>
    <t>MIHS-3102Z:P24</t>
  </si>
  <si>
    <t>MIHS-3106Z:A01</t>
  </si>
  <si>
    <t>MIHS-3106Z:A02</t>
  </si>
  <si>
    <t>MIHS-3106Z:A03</t>
  </si>
  <si>
    <t>hsa-miR-3141</t>
  </si>
  <si>
    <t>MIHS-3106Z:A04</t>
  </si>
  <si>
    <t>MIHS-3106Z:A05</t>
  </si>
  <si>
    <t>MIHS-3106Z:A06</t>
  </si>
  <si>
    <t>MIHS-3106Z:A07</t>
  </si>
  <si>
    <t>hsa-miR-1231</t>
  </si>
  <si>
    <t>MIHS-3106Z:A08</t>
  </si>
  <si>
    <t>hsa-miR-3911</t>
  </si>
  <si>
    <t>MIHS-3106Z:A09</t>
  </si>
  <si>
    <t>MIHS-3106Z:A10</t>
  </si>
  <si>
    <t>hsa-miR-1909-5p</t>
  </si>
  <si>
    <t>MIHS-3106Z:A11</t>
  </si>
  <si>
    <t>MIHS-3106Z:A12</t>
  </si>
  <si>
    <t>MIHS-3106Z:A13</t>
  </si>
  <si>
    <t>hsa-miR-3651</t>
  </si>
  <si>
    <t>MIHS-3106Z:A14</t>
  </si>
  <si>
    <t>hsa-miR-1587</t>
  </si>
  <si>
    <t>MIHS-3106Z:A15</t>
  </si>
  <si>
    <t>MIHS-3106Z:A16</t>
  </si>
  <si>
    <t>MIHS-3106Z:A17</t>
  </si>
  <si>
    <t>hsa-miR-19b-1-5p</t>
  </si>
  <si>
    <t>MIHS-3106Z:A18</t>
  </si>
  <si>
    <t>MIHS-3106Z:A19</t>
  </si>
  <si>
    <t>MIHS-3106Z:A20</t>
  </si>
  <si>
    <t>MIHS-3106Z:A21</t>
  </si>
  <si>
    <t>hsa-miR-628-3p</t>
  </si>
  <si>
    <t>MIHS-3106Z:A22</t>
  </si>
  <si>
    <t>MIHS-3106Z:A23</t>
  </si>
  <si>
    <t>hsa-miR-7-2-3p</t>
  </si>
  <si>
    <t>MIHS-3106Z:A24</t>
  </si>
  <si>
    <t>MIHS-3106Z:B01</t>
  </si>
  <si>
    <t>hsa-miR-3610</t>
  </si>
  <si>
    <t>MIHS-3106Z:B02</t>
  </si>
  <si>
    <t>MIHS-3106Z:B03</t>
  </si>
  <si>
    <t>hsa-miR-1286</t>
  </si>
  <si>
    <t>MIHS-3106Z:B04</t>
  </si>
  <si>
    <t>MIHS-3106Z:B05</t>
  </si>
  <si>
    <t>MIHS-3106Z:B06</t>
  </si>
  <si>
    <t>MIHS-3106Z:B07</t>
  </si>
  <si>
    <t>MIHS-3106Z:B08</t>
  </si>
  <si>
    <t>hsa-miR-4732-5p</t>
  </si>
  <si>
    <t>MIHS-3106Z:B09</t>
  </si>
  <si>
    <t>hsa-miR-660-5p</t>
  </si>
  <si>
    <t>MIHS-3106Z:B10</t>
  </si>
  <si>
    <t>hsa-miR-3120-3p</t>
  </si>
  <si>
    <t>MIHS-3106Z:B11</t>
  </si>
  <si>
    <t>hsa-miR-151a-5p hsa-miR-151b</t>
  </si>
  <si>
    <t>MIHS-3106Z:B12</t>
  </si>
  <si>
    <t>MIHS-3106Z:B13</t>
  </si>
  <si>
    <t>hsa-miR-4687-5p</t>
  </si>
  <si>
    <t>MIHS-3106Z:B14</t>
  </si>
  <si>
    <t>MIHS-3106Z:B15</t>
  </si>
  <si>
    <t>hsa-miR-2276-3p</t>
  </si>
  <si>
    <t>MIHS-3106Z:B16</t>
  </si>
  <si>
    <t>MIHS-3106Z:B17</t>
  </si>
  <si>
    <t>MIHS-3106Z:B18</t>
  </si>
  <si>
    <t>MIHS-3106Z:B19</t>
  </si>
  <si>
    <t>hsa-miR-329-3p</t>
  </si>
  <si>
    <t>MIHS-3106Z:B20</t>
  </si>
  <si>
    <t>hsa-miR-550a-5p</t>
  </si>
  <si>
    <t>MIHS-3106Z:B21</t>
  </si>
  <si>
    <t>hsa-miR-378b</t>
  </si>
  <si>
    <t>MIHS-3106Z:B22</t>
  </si>
  <si>
    <t>MIHS-3106Z:B23</t>
  </si>
  <si>
    <t>hsa-miR-138-1-3p</t>
  </si>
  <si>
    <t>MIHS-3106Z:B24</t>
  </si>
  <si>
    <t>MIHS-3106Z:C01</t>
  </si>
  <si>
    <t>MIHS-3106Z:C02</t>
  </si>
  <si>
    <t>MIHS-3106Z:C03</t>
  </si>
  <si>
    <t>MIHS-3106Z:C04</t>
  </si>
  <si>
    <t>hsa-miR-3200-3p</t>
  </si>
  <si>
    <t>MIHS-3106Z:C05</t>
  </si>
  <si>
    <t>MIHS-3106Z:C06</t>
  </si>
  <si>
    <t>MIHS-3106Z:C07</t>
  </si>
  <si>
    <t>MIHS-3106Z:C08</t>
  </si>
  <si>
    <t>hsa-miR-2110</t>
  </si>
  <si>
    <t>MIHS-3106Z:C09</t>
  </si>
  <si>
    <t>hsa-miR-3200-5p</t>
  </si>
  <si>
    <t>MIHS-3106Z:C10</t>
  </si>
  <si>
    <t>MIHS-3106Z:C11</t>
  </si>
  <si>
    <t>hsa-miR-769-5p</t>
  </si>
  <si>
    <t>MIHS-3106Z:C12</t>
  </si>
  <si>
    <t>MIHS-3106Z:C13</t>
  </si>
  <si>
    <t>hsa-miR-4651</t>
  </si>
  <si>
    <t>MIHS-3106Z:C14</t>
  </si>
  <si>
    <t>MIHS-3106Z:C15</t>
  </si>
  <si>
    <t>MIHS-3106Z:C16</t>
  </si>
  <si>
    <t>MIHS-3106Z:C17</t>
  </si>
  <si>
    <t>MIHS-3106Z:C18</t>
  </si>
  <si>
    <t>MIHS-3106Z:C19</t>
  </si>
  <si>
    <t>MIHS-3106Z:C20</t>
  </si>
  <si>
    <t>hsa-miR-3135b</t>
  </si>
  <si>
    <t>MIHS-3106Z:C21</t>
  </si>
  <si>
    <t>hsa-miR-502-3p</t>
  </si>
  <si>
    <t>MIHS-3106Z:C22</t>
  </si>
  <si>
    <t>hsa-miR-3655</t>
  </si>
  <si>
    <t>MIHS-3106Z:C23</t>
  </si>
  <si>
    <t>hsa-miR-130b-5p</t>
  </si>
  <si>
    <t>MIHS-3106Z:C24</t>
  </si>
  <si>
    <t>MIHS-3106Z:D01</t>
  </si>
  <si>
    <t>MIHS-3106Z:D02</t>
  </si>
  <si>
    <t>hsa-miR-3646</t>
  </si>
  <si>
    <t>MIHS-3106Z:D03</t>
  </si>
  <si>
    <t>MIHS-3106Z:D04</t>
  </si>
  <si>
    <t>MIHS-3106Z:D05</t>
  </si>
  <si>
    <t>MIHS-3106Z:D06</t>
  </si>
  <si>
    <t>MIHS-3106Z:D07</t>
  </si>
  <si>
    <t>hsa-miR-631</t>
  </si>
  <si>
    <t>MIHS-3106Z:D08</t>
  </si>
  <si>
    <t>MIHS-3106Z:D09</t>
  </si>
  <si>
    <t>hsa-miR-627-5p</t>
  </si>
  <si>
    <t>MIHS-3106Z:D10</t>
  </si>
  <si>
    <t>MIHS-3106Z:D11</t>
  </si>
  <si>
    <t>MIHS-3106Z:D12</t>
  </si>
  <si>
    <t>MIHS-3106Z:D13</t>
  </si>
  <si>
    <t>MIHS-3106Z:D14</t>
  </si>
  <si>
    <t>MIHS-3106Z:D15</t>
  </si>
  <si>
    <t>MIHS-3106Z:D16</t>
  </si>
  <si>
    <t>MIHS-3106Z:D17</t>
  </si>
  <si>
    <t>MIHS-3106Z:D18</t>
  </si>
  <si>
    <t>MIHS-3106Z:D19</t>
  </si>
  <si>
    <t>MIHS-3106Z:D20</t>
  </si>
  <si>
    <t>hsa-miR-361-3p</t>
  </si>
  <si>
    <t>MIHS-3106Z:D21</t>
  </si>
  <si>
    <t>MIHS-3106Z:D22</t>
  </si>
  <si>
    <t>MIHS-3106Z:D23</t>
  </si>
  <si>
    <t>MIHS-3106Z:D24</t>
  </si>
  <si>
    <t>hsa-miR-1193</t>
  </si>
  <si>
    <t>MIHS-3106Z:E01</t>
  </si>
  <si>
    <t>hsa-miR-624-5p</t>
  </si>
  <si>
    <t>MIHS-3106Z:E02</t>
  </si>
  <si>
    <t>hsa-miR-4689</t>
  </si>
  <si>
    <t>MIHS-3106Z:E03</t>
  </si>
  <si>
    <t>MIHS-3106Z:E04</t>
  </si>
  <si>
    <t>MIHS-3106Z:E05</t>
  </si>
  <si>
    <t>hsa-miR-1539</t>
  </si>
  <si>
    <t>MIHS-3106Z:E06</t>
  </si>
  <si>
    <t>MIHS-3106Z:E07</t>
  </si>
  <si>
    <t>MIHS-3106Z:E08</t>
  </si>
  <si>
    <t>hsa-miR-4323</t>
  </si>
  <si>
    <t>MIHS-3106Z:E09</t>
  </si>
  <si>
    <t>MIHS-3106Z:E10</t>
  </si>
  <si>
    <t>hsa-miR-501-5p</t>
  </si>
  <si>
    <t>MIHS-3106Z:E11</t>
  </si>
  <si>
    <t>MIHS-3106Z:E12</t>
  </si>
  <si>
    <t>MIHS-3106Z:E13</t>
  </si>
  <si>
    <t>MIHS-3106Z:E14</t>
  </si>
  <si>
    <t>MIHS-3106Z:E15</t>
  </si>
  <si>
    <t>MIHS-3106Z:E16</t>
  </si>
  <si>
    <t>hsa-miR-103a-2-5p</t>
  </si>
  <si>
    <t>MIHS-3106Z:E17</t>
  </si>
  <si>
    <t>MIHS-3106Z:E18</t>
  </si>
  <si>
    <t>MIHS-3106Z:E19</t>
  </si>
  <si>
    <t>MIHS-3106Z:E20</t>
  </si>
  <si>
    <t>hsa-miR-4306</t>
  </si>
  <si>
    <t>MIHS-3106Z:E21</t>
  </si>
  <si>
    <t>MIHS-3106Z:E22</t>
  </si>
  <si>
    <t>MIHS-3106Z:E23</t>
  </si>
  <si>
    <t>MIHS-3106Z:E24</t>
  </si>
  <si>
    <t>MIHS-3106Z:F01</t>
  </si>
  <si>
    <t>MIHS-3106Z:F02</t>
  </si>
  <si>
    <t>hsa-miR-1281</t>
  </si>
  <si>
    <t>MIHS-3106Z:F03</t>
  </si>
  <si>
    <t>MIHS-3106Z:F04</t>
  </si>
  <si>
    <t>MIHS-3106Z:F05</t>
  </si>
  <si>
    <t>MIHS-3106Z:F06</t>
  </si>
  <si>
    <t>MIHS-3106Z:F07</t>
  </si>
  <si>
    <t>hsa-miR-4732-3p</t>
  </si>
  <si>
    <t>MIHS-3106Z:F08</t>
  </si>
  <si>
    <t>MIHS-3106Z:F09</t>
  </si>
  <si>
    <t>MIHS-3106Z:F10</t>
  </si>
  <si>
    <t>MIHS-3106Z:F11</t>
  </si>
  <si>
    <t>MIHS-3106Z:F12</t>
  </si>
  <si>
    <t>MIHS-3106Z:F13</t>
  </si>
  <si>
    <t>hsa-miR-3159</t>
  </si>
  <si>
    <t>MIHS-3106Z:F14</t>
  </si>
  <si>
    <t>hsa-let-7f-1-3p</t>
  </si>
  <si>
    <t>MIHS-3106Z:F15</t>
  </si>
  <si>
    <t>hsa-miR-548am-5p hsa-miR-548c-5p hsa-miR-548o-5p</t>
  </si>
  <si>
    <t>MIHS-3106Z:F16</t>
  </si>
  <si>
    <t>hsa-miR-1913</t>
  </si>
  <si>
    <t>MIHS-3106Z:F17</t>
  </si>
  <si>
    <t>MIHS-3106Z:F18</t>
  </si>
  <si>
    <t>hsa-miR-4770</t>
  </si>
  <si>
    <t>MIHS-3106Z:F19</t>
  </si>
  <si>
    <t>MIHS-3106Z:F20</t>
  </si>
  <si>
    <t>MIHS-3106Z:F21</t>
  </si>
  <si>
    <t>hsa-miR-1203</t>
  </si>
  <si>
    <t>MIHS-3106Z:F22</t>
  </si>
  <si>
    <t>hsa-miR-1280</t>
  </si>
  <si>
    <t>MIHS-3106Z:F23</t>
  </si>
  <si>
    <t>MIHS-3106Z:F24</t>
  </si>
  <si>
    <t>hsa-miR-1910-5p</t>
  </si>
  <si>
    <t>MIHS-3106Z:G01</t>
  </si>
  <si>
    <t>MIHS-3106Z:G02</t>
  </si>
  <si>
    <t>MIHS-3106Z:G03</t>
  </si>
  <si>
    <t>hsa-miR-877-5p</t>
  </si>
  <si>
    <t>MIHS-3106Z:G04</t>
  </si>
  <si>
    <t>MIHS-3106Z:G05</t>
  </si>
  <si>
    <t>MIHS-3106Z:G06</t>
  </si>
  <si>
    <t>hsa-miR-4422</t>
  </si>
  <si>
    <t>MIHS-3106Z:G07</t>
  </si>
  <si>
    <t>MIHS-3106Z:G08</t>
  </si>
  <si>
    <t>MIHS-3106Z:G09</t>
  </si>
  <si>
    <t>MIHS-3106Z:G10</t>
  </si>
  <si>
    <t>MIHS-3106Z:G11</t>
  </si>
  <si>
    <t>MIHS-3106Z:G12</t>
  </si>
  <si>
    <t>MIHS-3106Z:G13</t>
  </si>
  <si>
    <t>hsa-miR-1537-3p</t>
  </si>
  <si>
    <t>MIHS-3106Z:G14</t>
  </si>
  <si>
    <t>MIHS-3106Z:G15</t>
  </si>
  <si>
    <t>MIHS-3106Z:G16</t>
  </si>
  <si>
    <t>hsa-miR-551a</t>
  </si>
  <si>
    <t>MIHS-3106Z:G17</t>
  </si>
  <si>
    <t>MIHS-3106Z:G18</t>
  </si>
  <si>
    <t>MIHS-3106Z:G19</t>
  </si>
  <si>
    <t>MIHS-3106Z:G20</t>
  </si>
  <si>
    <t>MIHS-3106Z:G21</t>
  </si>
  <si>
    <t>hsa-miR-3923</t>
  </si>
  <si>
    <t>MIHS-3106Z:G22</t>
  </si>
  <si>
    <t>MIHS-3106Z:G23</t>
  </si>
  <si>
    <t>MIHS-3106Z:G24</t>
  </si>
  <si>
    <t>MIHS-3106Z:H01</t>
  </si>
  <si>
    <t>MIHS-3106Z:H02</t>
  </si>
  <si>
    <t>MIHS-3106Z:H03</t>
  </si>
  <si>
    <t>hsa-miR-532-3p</t>
  </si>
  <si>
    <t>MIHS-3106Z:H04</t>
  </si>
  <si>
    <t>MIHS-3106Z:H05</t>
  </si>
  <si>
    <t>MIHS-3106Z:H06</t>
  </si>
  <si>
    <t>MIHS-3106Z:H07</t>
  </si>
  <si>
    <t>MIHS-3106Z:H08</t>
  </si>
  <si>
    <t>MIHS-3106Z:H09</t>
  </si>
  <si>
    <t>hsa-miR-412-3p</t>
  </si>
  <si>
    <t>MIHS-3106Z:H10</t>
  </si>
  <si>
    <t>MIHS-3106Z:H11</t>
  </si>
  <si>
    <t>hsa-miR-136-3p</t>
  </si>
  <si>
    <t>MIHS-3106Z:H12</t>
  </si>
  <si>
    <t>MIHS-3106Z:H13</t>
  </si>
  <si>
    <t>hsa-miR-1301-3p</t>
  </si>
  <si>
    <t>MIHS-3106Z:H14</t>
  </si>
  <si>
    <t>MIHS-3106Z:H15</t>
  </si>
  <si>
    <t>hsa-miR-598-3p</t>
  </si>
  <si>
    <t>MIHS-3106Z:H16</t>
  </si>
  <si>
    <t>MIHS-3106Z:H17</t>
  </si>
  <si>
    <t>MIHS-3106Z:H18</t>
  </si>
  <si>
    <t>hsa-miR-629-3p</t>
  </si>
  <si>
    <t>MIHS-3106Z:H19</t>
  </si>
  <si>
    <t>hsa-miR-4267</t>
  </si>
  <si>
    <t>MIHS-3106Z:H20</t>
  </si>
  <si>
    <t>hsa-miR-3131</t>
  </si>
  <si>
    <t>MIHS-3106Z:H21</t>
  </si>
  <si>
    <t>MIHS-3106Z:H22</t>
  </si>
  <si>
    <t>MIHS-3106Z:H23</t>
  </si>
  <si>
    <t>MIHS-3106Z:H24</t>
  </si>
  <si>
    <t>MIHS-3106Z:I01</t>
  </si>
  <si>
    <t>MIHS-3106Z:I02</t>
  </si>
  <si>
    <t>MIHS-3106Z:I03</t>
  </si>
  <si>
    <t>MIHS-3106Z:I04</t>
  </si>
  <si>
    <t>MIHS-3106Z:I05</t>
  </si>
  <si>
    <t>hsa-miR-3191-3p</t>
  </si>
  <si>
    <t>MIHS-3106Z:I06</t>
  </si>
  <si>
    <t>MIHS-3106Z:I07</t>
  </si>
  <si>
    <t>hsa-miR-766-3p</t>
  </si>
  <si>
    <t>MIHS-3106Z:I08</t>
  </si>
  <si>
    <t>MIHS-3106Z:I09</t>
  </si>
  <si>
    <t>MIHS-3106Z:I10</t>
  </si>
  <si>
    <t>MIHS-3106Z:I11</t>
  </si>
  <si>
    <t>MIHS-3106Z:I12</t>
  </si>
  <si>
    <t>MIHS-3106Z:I13</t>
  </si>
  <si>
    <t>MIHS-3106Z:I14</t>
  </si>
  <si>
    <t>MIHS-3106Z:I15</t>
  </si>
  <si>
    <t>MIHS-3106Z:I16</t>
  </si>
  <si>
    <t>hsa-miR-664a-3p</t>
  </si>
  <si>
    <t>MIHS-3106Z:I17</t>
  </si>
  <si>
    <t>MIHS-3106Z:I18</t>
  </si>
  <si>
    <t>hsa-miR-519c-5p hsa-miR-518e-5p hsa-miR-519a-5p hsa-miR-519b-5p hsa-miR-522-5p hsa-miR-523-5p</t>
  </si>
  <si>
    <t>MIHS-3106Z:I19</t>
  </si>
  <si>
    <t>MIHS-3106Z:I20</t>
  </si>
  <si>
    <t>MIHS-3106Z:I21</t>
  </si>
  <si>
    <t>MIHS-3106Z:I22</t>
  </si>
  <si>
    <t>hsa-let-7f-2-3p</t>
  </si>
  <si>
    <t>MIHS-3106Z:I23</t>
  </si>
  <si>
    <t>MIHS-3106Z:I24</t>
  </si>
  <si>
    <t>hsa-miR-378h</t>
  </si>
  <si>
    <t>MIHS-3106Z:J01</t>
  </si>
  <si>
    <t>MIHS-3106Z:J02</t>
  </si>
  <si>
    <t>MIHS-3106Z:J03</t>
  </si>
  <si>
    <t>MIHS-3106Z:J04</t>
  </si>
  <si>
    <t>MIHS-3106Z:J05</t>
  </si>
  <si>
    <t>MIHS-3106Z:J06</t>
  </si>
  <si>
    <t>hsa-miR-1976</t>
  </si>
  <si>
    <t>MIHS-3106Z:J07</t>
  </si>
  <si>
    <t>MIHS-3106Z:J08</t>
  </si>
  <si>
    <t>MIHS-3106Z:J09</t>
  </si>
  <si>
    <t>MIHS-3106Z:J10</t>
  </si>
  <si>
    <t>MIHS-3106Z:J11</t>
  </si>
  <si>
    <t>MIHS-3106Z:J12</t>
  </si>
  <si>
    <t>hsa-miR-1183</t>
  </si>
  <si>
    <t>MIHS-3106Z:J13</t>
  </si>
  <si>
    <t>MIHS-3106Z:J14</t>
  </si>
  <si>
    <t>hsa-miR-4505</t>
  </si>
  <si>
    <t>MIHS-3106Z:J15</t>
  </si>
  <si>
    <t>MIHS-3106Z:J16</t>
  </si>
  <si>
    <t>MIHS-3106Z:J17</t>
  </si>
  <si>
    <t>hsa-miR-1247-5p</t>
  </si>
  <si>
    <t>MIHS-3106Z:J18</t>
  </si>
  <si>
    <t>hsa-miR-378g</t>
  </si>
  <si>
    <t>MIHS-3106Z:J19</t>
  </si>
  <si>
    <t>MIHS-3106Z:J20</t>
  </si>
  <si>
    <t>MIHS-3106Z:J21</t>
  </si>
  <si>
    <t>MIHS-3106Z:J22</t>
  </si>
  <si>
    <t>hsa-miR-5095</t>
  </si>
  <si>
    <t>MIHS-3106Z:J23</t>
  </si>
  <si>
    <t>MIHS-3106Z:J24</t>
  </si>
  <si>
    <t>MIHS-3106Z:K01</t>
  </si>
  <si>
    <t>MIHS-3106Z:K02</t>
  </si>
  <si>
    <t>MIHS-3106Z:K03</t>
  </si>
  <si>
    <t>MIHS-3106Z:K04</t>
  </si>
  <si>
    <t>MIHS-3106Z:K05</t>
  </si>
  <si>
    <t>hsa-miR-3176</t>
  </si>
  <si>
    <t>MIHS-3106Z:K06</t>
  </si>
  <si>
    <t>MIHS-3106Z:K07</t>
  </si>
  <si>
    <t>MIHS-3106Z:K08</t>
  </si>
  <si>
    <t>MIHS-3106Z:K09</t>
  </si>
  <si>
    <t>hsa-miR-378e</t>
  </si>
  <si>
    <t>MIHS-3106Z:K10</t>
  </si>
  <si>
    <t>MIHS-3106Z:K11</t>
  </si>
  <si>
    <t>hsa-miR-671-3p</t>
  </si>
  <si>
    <t>MIHS-3106Z:K12</t>
  </si>
  <si>
    <t>MIHS-3106Z:K13</t>
  </si>
  <si>
    <t>MIHS-3106Z:K14</t>
  </si>
  <si>
    <t>hsa-miR-3613-3p</t>
  </si>
  <si>
    <t>MIHS-3106Z:K15</t>
  </si>
  <si>
    <t>MIHS-3106Z:K16</t>
  </si>
  <si>
    <t>hsa-miR-3689a-5p hsa-miR-3689b-5p hsa-miR-3689e</t>
  </si>
  <si>
    <t>MIHS-3106Z:K17</t>
  </si>
  <si>
    <t>hsa-miR-4302</t>
  </si>
  <si>
    <t>MIHS-3106Z:K18</t>
  </si>
  <si>
    <t>MIHS-3106Z:K19</t>
  </si>
  <si>
    <t>MIHS-3106Z:K20</t>
  </si>
  <si>
    <t>MIHS-3106Z:K21</t>
  </si>
  <si>
    <t>MIHS-3106Z:K22</t>
  </si>
  <si>
    <t>MIHS-3106Z:K23</t>
  </si>
  <si>
    <t>MIHS-3106Z:K24</t>
  </si>
  <si>
    <t>MIHS-3106Z:L01</t>
  </si>
  <si>
    <t>MIHS-3106Z:L02</t>
  </si>
  <si>
    <t>hsa-miR-4524a-3p</t>
  </si>
  <si>
    <t>MIHS-3106Z:L03</t>
  </si>
  <si>
    <t>MIHS-3106Z:L04</t>
  </si>
  <si>
    <t>MIHS-3106Z:L05</t>
  </si>
  <si>
    <t>hsa-miR-7-1-3p</t>
  </si>
  <si>
    <t>MIHS-3106Z:L06</t>
  </si>
  <si>
    <t>MIHS-3106Z:L07</t>
  </si>
  <si>
    <t>hsa-miR-675-3p</t>
  </si>
  <si>
    <t>MIHS-3106Z:L08</t>
  </si>
  <si>
    <t>MIHS-3106Z:L09</t>
  </si>
  <si>
    <t>MIHS-3106Z:L10</t>
  </si>
  <si>
    <t>MIHS-3106Z:L11</t>
  </si>
  <si>
    <t>MIHS-3106Z:L12</t>
  </si>
  <si>
    <t>hsa-miR-1225-3p</t>
  </si>
  <si>
    <t>MIHS-3106Z:L13</t>
  </si>
  <si>
    <t>MIHS-3106Z:L14</t>
  </si>
  <si>
    <t>MIHS-3106Z:L15</t>
  </si>
  <si>
    <t>MIHS-3106Z:L16</t>
  </si>
  <si>
    <t>MIHS-3106Z:L17</t>
  </si>
  <si>
    <t>hsa-miR-3622a-5p</t>
  </si>
  <si>
    <t>MIHS-3106Z:L18</t>
  </si>
  <si>
    <t>hsa-miR-3185</t>
  </si>
  <si>
    <t>MIHS-3106Z:L19</t>
  </si>
  <si>
    <t>MIHS-3106Z:L20</t>
  </si>
  <si>
    <t>hsa-miR-4296</t>
  </si>
  <si>
    <t>MIHS-3106Z:L21</t>
  </si>
  <si>
    <t>MIHS-3106Z:L22</t>
  </si>
  <si>
    <t>MIHS-3106Z:L23</t>
  </si>
  <si>
    <t>MIHS-3106Z:L24</t>
  </si>
  <si>
    <t>MIHS-3106Z:M01</t>
  </si>
  <si>
    <t>MIHS-3106Z:M02</t>
  </si>
  <si>
    <t>MIHS-3106Z:M03</t>
  </si>
  <si>
    <t>MIHS-3106Z:M04</t>
  </si>
  <si>
    <t>MIHS-3106Z:M05</t>
  </si>
  <si>
    <t>hsa-miR-4289</t>
  </si>
  <si>
    <t>MIHS-3106Z:M06</t>
  </si>
  <si>
    <t>MIHS-3106Z:M07</t>
  </si>
  <si>
    <t>MIHS-3106Z:M08</t>
  </si>
  <si>
    <t>hsa-miR-2355-5p</t>
  </si>
  <si>
    <t>MIHS-3106Z:M09</t>
  </si>
  <si>
    <t>MIHS-3106Z:M10</t>
  </si>
  <si>
    <t>MIHS-3106Z:M11</t>
  </si>
  <si>
    <t>MIHS-3106Z:M12</t>
  </si>
  <si>
    <t>MIHS-3106Z:M13</t>
  </si>
  <si>
    <t>MIHS-3106Z:M14</t>
  </si>
  <si>
    <t>hsa-miR-196b-3p</t>
  </si>
  <si>
    <t>MIHS-3106Z:M15</t>
  </si>
  <si>
    <t>MIHS-3106Z:M16</t>
  </si>
  <si>
    <t>MIHS-3106Z:M17</t>
  </si>
  <si>
    <t>hsa-miR-320e</t>
  </si>
  <si>
    <t>MIHS-3106Z:M18</t>
  </si>
  <si>
    <t>MIHS-3106Z:M19</t>
  </si>
  <si>
    <t>hsa-miR-4274</t>
  </si>
  <si>
    <t>MIHS-3106Z:M20</t>
  </si>
  <si>
    <t>MIHS-3106Z:M21</t>
  </si>
  <si>
    <t>MIHS-3106Z:M22</t>
  </si>
  <si>
    <t>hsa-miR-1260b</t>
  </si>
  <si>
    <t>MIHS-3106Z:M23</t>
  </si>
  <si>
    <t>MIHS-3106Z:M24</t>
  </si>
  <si>
    <t>MIHS-3106Z:N01</t>
  </si>
  <si>
    <t>MIHS-3106Z:N02</t>
  </si>
  <si>
    <t>hsa-miR-219a-1-3p</t>
  </si>
  <si>
    <t>MIHS-3106Z:N03</t>
  </si>
  <si>
    <t>MIHS-3106Z:N04</t>
  </si>
  <si>
    <t>MIHS-3106Z:N05</t>
  </si>
  <si>
    <t>MIHS-3106Z:N06</t>
  </si>
  <si>
    <t>MIHS-3106Z:N07</t>
  </si>
  <si>
    <t>MIHS-3106Z:N08</t>
  </si>
  <si>
    <t>MIHS-3106Z:N09</t>
  </si>
  <si>
    <t>hsa-miR-625-3p</t>
  </si>
  <si>
    <t>MIHS-3106Z:N10</t>
  </si>
  <si>
    <t>MIHS-3106Z:N11</t>
  </si>
  <si>
    <t>MIHS-3106Z:N12</t>
  </si>
  <si>
    <t>MIHS-3106Z:N13</t>
  </si>
  <si>
    <t>hsa-miR-4538</t>
  </si>
  <si>
    <t>MIHS-3106Z:N14</t>
  </si>
  <si>
    <t>hsa-miR-1237-3p</t>
  </si>
  <si>
    <t>MIHS-3106Z:N15</t>
  </si>
  <si>
    <t>MIHS-3106Z:N16</t>
  </si>
  <si>
    <t>MIHS-3106Z:N17</t>
  </si>
  <si>
    <t>MIHS-3106Z:N18</t>
  </si>
  <si>
    <t>MIHS-3106Z:N19</t>
  </si>
  <si>
    <t>hsa-miR-1307-3p</t>
  </si>
  <si>
    <t>MIHS-3106Z:N20</t>
  </si>
  <si>
    <t>MIHS-3106Z:N21</t>
  </si>
  <si>
    <t>MIHS-3106Z:N22</t>
  </si>
  <si>
    <t>MIHS-3106Z:N23</t>
  </si>
  <si>
    <t>MIHS-3106Z:N24</t>
  </si>
  <si>
    <t>MIHS-3106Z:O01</t>
  </si>
  <si>
    <t>MIHS-3106Z:O02</t>
  </si>
  <si>
    <t>MIHS-3106Z:O03</t>
  </si>
  <si>
    <t>hsa-miR-576-5p</t>
  </si>
  <si>
    <t>MIHS-3106Z:O04</t>
  </si>
  <si>
    <t>hsa-miR-590-3p</t>
  </si>
  <si>
    <t>MIHS-3106Z:O05</t>
  </si>
  <si>
    <t>MIHS-3106Z:O06</t>
  </si>
  <si>
    <t>MIHS-3106Z:O07</t>
  </si>
  <si>
    <t>hsa-miR-1277-3p</t>
  </si>
  <si>
    <t>MIHS-3106Z:O08</t>
  </si>
  <si>
    <t>MIHS-3106Z:O09</t>
  </si>
  <si>
    <t>MIHS-3106Z:O10</t>
  </si>
  <si>
    <t>hsa-miR-615-5p</t>
  </si>
  <si>
    <t>MIHS-3106Z:O11</t>
  </si>
  <si>
    <t>MIHS-3106Z:O12</t>
  </si>
  <si>
    <t>hsa-miR-378i</t>
  </si>
  <si>
    <t>MIHS-3106Z:O13</t>
  </si>
  <si>
    <t>MIHS-3106Z:O14</t>
  </si>
  <si>
    <t>MIHS-3106Z:O15</t>
  </si>
  <si>
    <t>MIHS-3106Z:O16</t>
  </si>
  <si>
    <t>hsa-miR-362-3p</t>
  </si>
  <si>
    <t>MIHS-3106Z:O17</t>
  </si>
  <si>
    <t>MIHS-3106Z:O18</t>
  </si>
  <si>
    <t>MIHS-3106Z:O19</t>
  </si>
  <si>
    <t>MIHS-3106Z:O20</t>
  </si>
  <si>
    <t>MIHS-3106Z:O21</t>
  </si>
  <si>
    <t>MIHS-3106Z:O22</t>
  </si>
  <si>
    <t>hsa-miR-2467-3p</t>
  </si>
  <si>
    <t>MIHS-3106Z:O23</t>
  </si>
  <si>
    <t>hsa-miR-2355-3p</t>
  </si>
  <si>
    <t>MIHS-3106Z:O24</t>
  </si>
  <si>
    <t>MIHS-3106Z:P01</t>
  </si>
  <si>
    <t>MIHS-3106Z:P02</t>
  </si>
  <si>
    <t>MIHS-3106Z:P03</t>
  </si>
  <si>
    <t>MIHS-3106Z:P04</t>
  </si>
  <si>
    <t>MIHS-3106Z:P05</t>
  </si>
  <si>
    <t>hsa-miR-1233-3p</t>
  </si>
  <si>
    <t>MIHS-3106Z:P06</t>
  </si>
  <si>
    <t>hsa-miR-369-3p</t>
  </si>
  <si>
    <t>MIHS-3106Z:P07</t>
  </si>
  <si>
    <t>MIHS-3106Z:P08</t>
  </si>
  <si>
    <t>MIHS-3106Z:P09</t>
  </si>
  <si>
    <t>hsa-miR-942-5p</t>
  </si>
  <si>
    <t>MIHS-3106Z:P10</t>
  </si>
  <si>
    <t>hsa-miR-4688</t>
  </si>
  <si>
    <t>MIHS-3106Z:P11</t>
  </si>
  <si>
    <t>MIHS-3106Z:P12</t>
  </si>
  <si>
    <t>MIHS-3106Z:P13</t>
  </si>
  <si>
    <t>MIHS-3106Z:P14</t>
  </si>
  <si>
    <t>MIHS-3106Z:P15</t>
  </si>
  <si>
    <t>MIHS-3106Z:P16</t>
  </si>
  <si>
    <t>MIHS-3106Z:P17</t>
  </si>
  <si>
    <t>MIHS-3106Z:P18</t>
  </si>
  <si>
    <t>MIHS-3106Z:P19</t>
  </si>
  <si>
    <t>MIHS-3106Z:P20</t>
  </si>
  <si>
    <t>MIHS-3106Z:P21</t>
  </si>
  <si>
    <t>MIHS-3106Z:P22</t>
  </si>
  <si>
    <t>MIHS-3106Z:P23</t>
  </si>
  <si>
    <t>MIHS-3106Z:P24</t>
  </si>
  <si>
    <t>MIHS-3116Z:A01</t>
  </si>
  <si>
    <t>MIHS-3116Z:A02</t>
  </si>
  <si>
    <t>MIHS-3116Z:A03</t>
  </si>
  <si>
    <t>MIHS-3116Z:A04</t>
  </si>
  <si>
    <t>MIHS-3116Z:A05</t>
  </si>
  <si>
    <t>MIHS-3116Z:A06</t>
  </si>
  <si>
    <t>MIHS-3116Z:A07</t>
  </si>
  <si>
    <t>MIHS-3116Z:A08</t>
  </si>
  <si>
    <t>MIHS-3116Z:A09</t>
  </si>
  <si>
    <t>MIHS-3116Z:A10</t>
  </si>
  <si>
    <t>MIHS-3116Z:A11</t>
  </si>
  <si>
    <t>MIHS-3116Z:A12</t>
  </si>
  <si>
    <t>MIHS-3116Z:A13</t>
  </si>
  <si>
    <t>MIHS-3116Z:A14</t>
  </si>
  <si>
    <t>MIHS-3116Z:A15</t>
  </si>
  <si>
    <t>MIHS-3116Z:A16</t>
  </si>
  <si>
    <t>MIHS-3116Z:A17</t>
  </si>
  <si>
    <t>MIHS-3116Z:A18</t>
  </si>
  <si>
    <t>MIHS-3116Z:A19</t>
  </si>
  <si>
    <t>MIHS-3116Z:A20</t>
  </si>
  <si>
    <t>MIHS-3116Z:A21</t>
  </si>
  <si>
    <t>MIHS-3116Z:A22</t>
  </si>
  <si>
    <t>MIHS-3116Z:A23</t>
  </si>
  <si>
    <t>MIHS-3116Z:A24</t>
  </si>
  <si>
    <t>MIHS-3116Z:B01</t>
  </si>
  <si>
    <t>MIHS-3116Z:B02</t>
  </si>
  <si>
    <t>MIHS-3116Z:B03</t>
  </si>
  <si>
    <t>MIHS-3116Z:B04</t>
  </si>
  <si>
    <t>MIHS-3116Z:B05</t>
  </si>
  <si>
    <t>hsa-miR-1249-3p</t>
  </si>
  <si>
    <t>MIHS-3116Z:B06</t>
  </si>
  <si>
    <t>MIHS-3116Z:B07</t>
  </si>
  <si>
    <t>hsa-miR-125b-2-3p</t>
  </si>
  <si>
    <t>MIHS-3116Z:B08</t>
  </si>
  <si>
    <t>MIHS-3116Z:B09</t>
  </si>
  <si>
    <t>MIHS-3116Z:B10</t>
  </si>
  <si>
    <t>MIHS-3116Z:B11</t>
  </si>
  <si>
    <t>MIHS-3116Z:B12</t>
  </si>
  <si>
    <t>hsa-miR-1271-5p</t>
  </si>
  <si>
    <t>MIHS-3116Z:B13</t>
  </si>
  <si>
    <t>MIHS-3116Z:B14</t>
  </si>
  <si>
    <t>MIHS-3116Z:B15</t>
  </si>
  <si>
    <t>MIHS-3116Z:B16</t>
  </si>
  <si>
    <t>MIHS-3116Z:B17</t>
  </si>
  <si>
    <t>MIHS-3116Z:B18</t>
  </si>
  <si>
    <t>MIHS-3116Z:B19</t>
  </si>
  <si>
    <t>hsa-miR-1295b-3p</t>
  </si>
  <si>
    <t>MIHS-3116Z:B20</t>
  </si>
  <si>
    <t>MIHS-3116Z:B21</t>
  </si>
  <si>
    <t>MIHS-3116Z:B22</t>
  </si>
  <si>
    <t>MIHS-3116Z:B23</t>
  </si>
  <si>
    <t>MIHS-3116Z:B24</t>
  </si>
  <si>
    <t>hsa-miR-1343-3p</t>
  </si>
  <si>
    <t>MIHS-3116Z:C01</t>
  </si>
  <si>
    <t>MIHS-3116Z:C02</t>
  </si>
  <si>
    <t>MIHS-3116Z:C03</t>
  </si>
  <si>
    <t>MIHS-3116Z:C04</t>
  </si>
  <si>
    <t>MIHS-3116Z:C05</t>
  </si>
  <si>
    <t>hsa-miR-138-2-3p</t>
  </si>
  <si>
    <t>MIHS-3116Z:C06</t>
  </si>
  <si>
    <t>MIHS-3116Z:C07</t>
  </si>
  <si>
    <t>MIHS-3116Z:C08</t>
  </si>
  <si>
    <t>MIHS-3116Z:C09</t>
  </si>
  <si>
    <t>MIHS-3116Z:C10</t>
  </si>
  <si>
    <t>MIHS-3116Z:C11</t>
  </si>
  <si>
    <t>MIHS-3116Z:C12</t>
  </si>
  <si>
    <t>MIHS-3116Z:C13</t>
  </si>
  <si>
    <t>MIHS-3116Z:C14</t>
  </si>
  <si>
    <t>MIHS-3116Z:C15</t>
  </si>
  <si>
    <t>MIHS-3116Z:C16</t>
  </si>
  <si>
    <t>MIHS-3116Z:C17</t>
  </si>
  <si>
    <t>MIHS-3116Z:C18</t>
  </si>
  <si>
    <t>MIHS-3116Z:C19</t>
  </si>
  <si>
    <t>MIHS-3116Z:C20</t>
  </si>
  <si>
    <t>MIHS-3116Z:C21</t>
  </si>
  <si>
    <t>MIHS-3116Z:C22</t>
  </si>
  <si>
    <t>MIHS-3116Z:C23</t>
  </si>
  <si>
    <t>MIHS-3116Z:C24</t>
  </si>
  <si>
    <t>MIHS-3116Z:D01</t>
  </si>
  <si>
    <t>MIHS-3116Z:D02</t>
  </si>
  <si>
    <t>MIHS-3116Z:D03</t>
  </si>
  <si>
    <t>MIHS-3116Z:D04</t>
  </si>
  <si>
    <t>MIHS-3116Z:D05</t>
  </si>
  <si>
    <t>MIHS-3116Z:D06</t>
  </si>
  <si>
    <t>MIHS-3116Z:D07</t>
  </si>
  <si>
    <t>MIHS-3116Z:D08</t>
  </si>
  <si>
    <t>MIHS-3116Z:D09</t>
  </si>
  <si>
    <t>MIHS-3116Z:D10</t>
  </si>
  <si>
    <t>MIHS-3116Z:D11</t>
  </si>
  <si>
    <t>MIHS-3116Z:D12</t>
  </si>
  <si>
    <t>MIHS-3116Z:D13</t>
  </si>
  <si>
    <t>MIHS-3116Z:D14</t>
  </si>
  <si>
    <t>MIHS-3116Z:D15</t>
  </si>
  <si>
    <t>MIHS-3116Z:D16</t>
  </si>
  <si>
    <t>MIHS-3116Z:D17</t>
  </si>
  <si>
    <t>MIHS-3116Z:D18</t>
  </si>
  <si>
    <t>MIHS-3116Z:D19</t>
  </si>
  <si>
    <t>MIHS-3116Z:D20</t>
  </si>
  <si>
    <t>MIHS-3116Z:D21</t>
  </si>
  <si>
    <t>MIHS-3116Z:D22</t>
  </si>
  <si>
    <t>MIHS-3116Z:D23</t>
  </si>
  <si>
    <t>MIHS-3116Z:D24</t>
  </si>
  <si>
    <t>MIHS-3116Z:E01</t>
  </si>
  <si>
    <t>MIHS-3116Z:E02</t>
  </si>
  <si>
    <t>MIHS-3116Z:E03</t>
  </si>
  <si>
    <t>hsa-miR-188-3p</t>
  </si>
  <si>
    <t>MIHS-3116Z:E04</t>
  </si>
  <si>
    <t>MIHS-3116Z:E05</t>
  </si>
  <si>
    <t>MIHS-3116Z:E06</t>
  </si>
  <si>
    <t>MIHS-3116Z:E07</t>
  </si>
  <si>
    <t>MIHS-3116Z:E08</t>
  </si>
  <si>
    <t>MIHS-3116Z:E09</t>
  </si>
  <si>
    <t>MIHS-3116Z:E10</t>
  </si>
  <si>
    <t>MIHS-3116Z:E11</t>
  </si>
  <si>
    <t>MIHS-3116Z:E12</t>
  </si>
  <si>
    <t>hsa-miR-1915-5p</t>
  </si>
  <si>
    <t>MIHS-3116Z:E13</t>
  </si>
  <si>
    <t>MIHS-3116Z:E14</t>
  </si>
  <si>
    <t>MIHS-3116Z:E15</t>
  </si>
  <si>
    <t>MIHS-3116Z:E16</t>
  </si>
  <si>
    <t>MIHS-3116Z:E17</t>
  </si>
  <si>
    <t>MIHS-3116Z:E18</t>
  </si>
  <si>
    <t>MIHS-3116Z:E19</t>
  </si>
  <si>
    <t>MIHS-3116Z:E20</t>
  </si>
  <si>
    <t>MIHS-3116Z:E21</t>
  </si>
  <si>
    <t>MIHS-3116Z:E22</t>
  </si>
  <si>
    <t>MIHS-3116Z:E23</t>
  </si>
  <si>
    <t>hsa-miR-1972</t>
  </si>
  <si>
    <t>MIHS-3116Z:E24</t>
  </si>
  <si>
    <t>MIHS-3116Z:F01</t>
  </si>
  <si>
    <t>MIHS-3116Z:F02</t>
  </si>
  <si>
    <t>MIHS-3116Z:F03</t>
  </si>
  <si>
    <t>MIHS-3116Z:F04</t>
  </si>
  <si>
    <t>MIHS-3116Z:F05</t>
  </si>
  <si>
    <t>MIHS-3116Z:F06</t>
  </si>
  <si>
    <t>MIHS-3116Z:F07</t>
  </si>
  <si>
    <t>MIHS-3116Z:F08</t>
  </si>
  <si>
    <t>MIHS-3116Z:F09</t>
  </si>
  <si>
    <t>MIHS-3116Z:F10</t>
  </si>
  <si>
    <t>MIHS-3116Z:F11</t>
  </si>
  <si>
    <t>MIHS-3116Z:F12</t>
  </si>
  <si>
    <t>MIHS-3116Z:F13</t>
  </si>
  <si>
    <t>MIHS-3116Z:F14</t>
  </si>
  <si>
    <t>MIHS-3116Z:F15</t>
  </si>
  <si>
    <t>MIHS-3116Z:F16</t>
  </si>
  <si>
    <t>MIHS-3116Z:F17</t>
  </si>
  <si>
    <t>hsa-miR-214-5p</t>
  </si>
  <si>
    <t>MIHS-3116Z:F18</t>
  </si>
  <si>
    <t>MIHS-3116Z:F19</t>
  </si>
  <si>
    <t>MIHS-3116Z:F20</t>
  </si>
  <si>
    <t>MIHS-3116Z:F21</t>
  </si>
  <si>
    <t>MIHS-3116Z:F22</t>
  </si>
  <si>
    <t>MIHS-3116Z:F23</t>
  </si>
  <si>
    <t>MIHS-3116Z:F24</t>
  </si>
  <si>
    <t>MIHS-3116Z:G01</t>
  </si>
  <si>
    <t>MIHS-3116Z:G02</t>
  </si>
  <si>
    <t>MIHS-3116Z:G03</t>
  </si>
  <si>
    <t>MIHS-3116Z:G04</t>
  </si>
  <si>
    <t>MIHS-3116Z:G05</t>
  </si>
  <si>
    <t>MIHS-3116Z:G06</t>
  </si>
  <si>
    <t>hsa-miR-2277-3p</t>
  </si>
  <si>
    <t>MIHS-3116Z:G07</t>
  </si>
  <si>
    <t>MIHS-3116Z:G08</t>
  </si>
  <si>
    <t>MIHS-3116Z:G09</t>
  </si>
  <si>
    <t>MIHS-3116Z:G10</t>
  </si>
  <si>
    <t>hsa-miR-23c</t>
  </si>
  <si>
    <t>MIHS-3116Z:G11</t>
  </si>
  <si>
    <t>MIHS-3116Z:G12</t>
  </si>
  <si>
    <t>MIHS-3116Z:G13</t>
  </si>
  <si>
    <t>MIHS-3116Z:G14</t>
  </si>
  <si>
    <t>MIHS-3116Z:G15</t>
  </si>
  <si>
    <t>MIHS-3116Z:G16</t>
  </si>
  <si>
    <t>MIHS-3116Z:G17</t>
  </si>
  <si>
    <t>MIHS-3116Z:G18</t>
  </si>
  <si>
    <t>MIHS-3116Z:G19</t>
  </si>
  <si>
    <t>MIHS-3116Z:G20</t>
  </si>
  <si>
    <t>hsa-miR-2861</t>
  </si>
  <si>
    <t>MIHS-3116Z:G21</t>
  </si>
  <si>
    <t>MIHS-3116Z:G22</t>
  </si>
  <si>
    <t>MIHS-3116Z:G23</t>
  </si>
  <si>
    <t>MIHS-3116Z:G24</t>
  </si>
  <si>
    <t>MIHS-3116Z:H01</t>
  </si>
  <si>
    <t>MIHS-3116Z:H02</t>
  </si>
  <si>
    <t>MIHS-3116Z:H03</t>
  </si>
  <si>
    <t>MIHS-3116Z:H04</t>
  </si>
  <si>
    <t>MIHS-3116Z:H05</t>
  </si>
  <si>
    <t>hsa-miR-3064-5p</t>
  </si>
  <si>
    <t>MIHS-3116Z:H06</t>
  </si>
  <si>
    <t>hsa-miR-3065-5p</t>
  </si>
  <si>
    <t>MIHS-3116Z:H07</t>
  </si>
  <si>
    <t>MIHS-3116Z:H08</t>
  </si>
  <si>
    <t>MIHS-3116Z:H09</t>
  </si>
  <si>
    <t>MIHS-3116Z:H10</t>
  </si>
  <si>
    <t>MIHS-3116Z:H11</t>
  </si>
  <si>
    <t>MIHS-3116Z:H12</t>
  </si>
  <si>
    <t>MIHS-3116Z:H13</t>
  </si>
  <si>
    <t>MIHS-3116Z:H14</t>
  </si>
  <si>
    <t>MIHS-3116Z:H15</t>
  </si>
  <si>
    <t>MIHS-3116Z:H16</t>
  </si>
  <si>
    <t>MIHS-3116Z:H17</t>
  </si>
  <si>
    <t>hsa-miR-3180-5p</t>
  </si>
  <si>
    <t>MIHS-3116Z:H18</t>
  </si>
  <si>
    <t>hsa-miR-3181</t>
  </si>
  <si>
    <t>MIHS-3116Z:H19</t>
  </si>
  <si>
    <t>MIHS-3116Z:H20</t>
  </si>
  <si>
    <t>hsa-miR-3187-3p</t>
  </si>
  <si>
    <t>MIHS-3116Z:H21</t>
  </si>
  <si>
    <t>hsa-miR-3196</t>
  </si>
  <si>
    <t>MIHS-3116Z:H22</t>
  </si>
  <si>
    <t>MIHS-3116Z:H23</t>
  </si>
  <si>
    <t>MIHS-3116Z:H24</t>
  </si>
  <si>
    <t>MIHS-3116Z:I01</t>
  </si>
  <si>
    <t>MIHS-3116Z:I02</t>
  </si>
  <si>
    <t>MIHS-3116Z:I03</t>
  </si>
  <si>
    <t>MIHS-3116Z:I04</t>
  </si>
  <si>
    <t>MIHS-3116Z:I05</t>
  </si>
  <si>
    <t>MIHS-3116Z:I06</t>
  </si>
  <si>
    <t>MIHS-3116Z:I07</t>
  </si>
  <si>
    <t>MIHS-3116Z:I08</t>
  </si>
  <si>
    <t>MIHS-3116Z:I09</t>
  </si>
  <si>
    <t>MIHS-3116Z:I10</t>
  </si>
  <si>
    <t>MIHS-3116Z:I11</t>
  </si>
  <si>
    <t>MIHS-3116Z:I12</t>
  </si>
  <si>
    <t>MIHS-3116Z:I13</t>
  </si>
  <si>
    <t>MIHS-3116Z:I14</t>
  </si>
  <si>
    <t>hsa-miR-33b-3p</t>
  </si>
  <si>
    <t>MIHS-3116Z:I15</t>
  </si>
  <si>
    <t>MIHS-3116Z:I16</t>
  </si>
  <si>
    <t>MIHS-3116Z:I17</t>
  </si>
  <si>
    <t>MIHS-3116Z:I18</t>
  </si>
  <si>
    <t>MIHS-3116Z:I19</t>
  </si>
  <si>
    <t>MIHS-3116Z:I20</t>
  </si>
  <si>
    <t>MIHS-3116Z:I21</t>
  </si>
  <si>
    <t>MIHS-3116Z:I22</t>
  </si>
  <si>
    <t>hsa-miR-3591-5p</t>
  </si>
  <si>
    <t>MIHS-3116Z:I23</t>
  </si>
  <si>
    <t>hsa-miR-3607-3p</t>
  </si>
  <si>
    <t>MIHS-3116Z:I24</t>
  </si>
  <si>
    <t>MIHS-3116Z:J01</t>
  </si>
  <si>
    <t>MIHS-3116Z:J02</t>
  </si>
  <si>
    <t>MIHS-3116Z:J03</t>
  </si>
  <si>
    <t>hsa-miR-3614-5p</t>
  </si>
  <si>
    <t>MIHS-3116Z:J04</t>
  </si>
  <si>
    <t>hsa-miR-3615</t>
  </si>
  <si>
    <t>MIHS-3116Z:J05</t>
  </si>
  <si>
    <t>MIHS-3116Z:J06</t>
  </si>
  <si>
    <t>MIHS-3116Z:J07</t>
  </si>
  <si>
    <t>hsa-miR-362-5p</t>
  </si>
  <si>
    <t>MIHS-3116Z:J08</t>
  </si>
  <si>
    <t>MIHS-3116Z:J09</t>
  </si>
  <si>
    <t>MIHS-3116Z:J10</t>
  </si>
  <si>
    <t>MIHS-3116Z:J11</t>
  </si>
  <si>
    <t>MIHS-3116Z:J12</t>
  </si>
  <si>
    <t>MIHS-3116Z:J13</t>
  </si>
  <si>
    <t>MIHS-3116Z:J14</t>
  </si>
  <si>
    <t>hsa-miR-3676-3p</t>
  </si>
  <si>
    <t>MIHS-3116Z:J15</t>
  </si>
  <si>
    <t>hsa-miR-3676-5p</t>
  </si>
  <si>
    <t>MIHS-3116Z:J16</t>
  </si>
  <si>
    <t>MIHS-3116Z:J17</t>
  </si>
  <si>
    <t>MIHS-3116Z:J18</t>
  </si>
  <si>
    <t>MIHS-3116Z:J19</t>
  </si>
  <si>
    <t>MIHS-3116Z:J20</t>
  </si>
  <si>
    <t>MIHS-3116Z:J21</t>
  </si>
  <si>
    <t>MIHS-3116Z:J22</t>
  </si>
  <si>
    <t>MIHS-3116Z:J23</t>
  </si>
  <si>
    <t>MIHS-3116Z:J24</t>
  </si>
  <si>
    <t>hsa-miR-376a-5p</t>
  </si>
  <si>
    <t>MIHS-3116Z:K01</t>
  </si>
  <si>
    <t>MIHS-3116Z:K02</t>
  </si>
  <si>
    <t>MIHS-3116Z:K03</t>
  </si>
  <si>
    <t>MIHS-3116Z:K04</t>
  </si>
  <si>
    <t>MIHS-3116Z:K05</t>
  </si>
  <si>
    <t>MIHS-3116Z:K06</t>
  </si>
  <si>
    <t>hsa-miR-378d</t>
  </si>
  <si>
    <t>MIHS-3116Z:K07</t>
  </si>
  <si>
    <t>MIHS-3116Z:K08</t>
  </si>
  <si>
    <t>MIHS-3116Z:K09</t>
  </si>
  <si>
    <t>MIHS-3116Z:K10</t>
  </si>
  <si>
    <t>MIHS-3116Z:K11</t>
  </si>
  <si>
    <t>MIHS-3116Z:K12</t>
  </si>
  <si>
    <t>MIHS-3116Z:K13</t>
  </si>
  <si>
    <t>MIHS-3116Z:K14</t>
  </si>
  <si>
    <t>MIHS-3116Z:K15</t>
  </si>
  <si>
    <t>MIHS-3116Z:K16</t>
  </si>
  <si>
    <t>MIHS-3116Z:K17</t>
  </si>
  <si>
    <t>MIHS-3116Z:K18</t>
  </si>
  <si>
    <t>MIHS-3116Z:K19</t>
  </si>
  <si>
    <t>MIHS-3116Z:K20</t>
  </si>
  <si>
    <t>MIHS-3116Z:K21</t>
  </si>
  <si>
    <t>MIHS-3116Z:K22</t>
  </si>
  <si>
    <t>MIHS-3116Z:K23</t>
  </si>
  <si>
    <t>hsa-miR-4259</t>
  </si>
  <si>
    <t>MIHS-3116Z:K24</t>
  </si>
  <si>
    <t>MIHS-3116Z:L01</t>
  </si>
  <si>
    <t>MIHS-3116Z:L02</t>
  </si>
  <si>
    <t>MIHS-3116Z:L03</t>
  </si>
  <si>
    <t>MIHS-3116Z:L04</t>
  </si>
  <si>
    <t>MIHS-3116Z:L05</t>
  </si>
  <si>
    <t>hsa-miR-4321</t>
  </si>
  <si>
    <t>MIHS-3116Z:L06</t>
  </si>
  <si>
    <t>hsa-miR-4449</t>
  </si>
  <si>
    <t>MIHS-3116Z:L07</t>
  </si>
  <si>
    <t>MIHS-3116Z:L08</t>
  </si>
  <si>
    <t>hsa-miR-4469</t>
  </si>
  <si>
    <t>MIHS-3116Z:L09</t>
  </si>
  <si>
    <t>MIHS-3116Z:L10</t>
  </si>
  <si>
    <t>MIHS-3116Z:L11</t>
  </si>
  <si>
    <t>hsa-miR-450b-5p</t>
  </si>
  <si>
    <t>MIHS-3116Z:L12</t>
  </si>
  <si>
    <t>MIHS-3116Z:L13</t>
  </si>
  <si>
    <t>MIHS-3116Z:L14</t>
  </si>
  <si>
    <t>hsa-miR-4532</t>
  </si>
  <si>
    <t>MIHS-3116Z:L15</t>
  </si>
  <si>
    <t>MIHS-3116Z:L16</t>
  </si>
  <si>
    <t>MIHS-3116Z:L17</t>
  </si>
  <si>
    <t>MIHS-3116Z:L18</t>
  </si>
  <si>
    <t>hsa-miR-4633-5p</t>
  </si>
  <si>
    <t>MIHS-3116Z:L19</t>
  </si>
  <si>
    <t>hsa-miR-4640-5p</t>
  </si>
  <si>
    <t>MIHS-3116Z:L20</t>
  </si>
  <si>
    <t>MIHS-3116Z:L21</t>
  </si>
  <si>
    <t>hsa-miR-4655-3p</t>
  </si>
  <si>
    <t>MIHS-3116Z:L22</t>
  </si>
  <si>
    <t>hsa-miR-4662a-3p</t>
  </si>
  <si>
    <t>MIHS-3116Z:L23</t>
  </si>
  <si>
    <t>hsa-miR-4662a-5p</t>
  </si>
  <si>
    <t>MIHS-3116Z:L24</t>
  </si>
  <si>
    <t>MIHS-3116Z:M01</t>
  </si>
  <si>
    <t>MIHS-3116Z:M02</t>
  </si>
  <si>
    <t>hsa-miR-4698</t>
  </si>
  <si>
    <t>MIHS-3116Z:M03</t>
  </si>
  <si>
    <t>hsa-miR-4731-3p</t>
  </si>
  <si>
    <t>MIHS-3116Z:M04</t>
  </si>
  <si>
    <t>hsa-miR-4741</t>
  </si>
  <si>
    <t>MIHS-3116Z:M05</t>
  </si>
  <si>
    <t>hsa-miR-4746-3p</t>
  </si>
  <si>
    <t>MIHS-3116Z:M06</t>
  </si>
  <si>
    <t>hsa-miR-4747-5p</t>
  </si>
  <si>
    <t>MIHS-3116Z:M07</t>
  </si>
  <si>
    <t>hsa-miR-4758-3p</t>
  </si>
  <si>
    <t>MIHS-3116Z:M08</t>
  </si>
  <si>
    <t>hsa-miR-4767</t>
  </si>
  <si>
    <t>MIHS-3116Z:M09</t>
  </si>
  <si>
    <t>MIHS-3116Z:M10</t>
  </si>
  <si>
    <t>hsa-miR-4783-3p</t>
  </si>
  <si>
    <t>MIHS-3116Z:M11</t>
  </si>
  <si>
    <t>MIHS-3116Z:M12</t>
  </si>
  <si>
    <t>MIHS-3116Z:M13</t>
  </si>
  <si>
    <t>MIHS-3116Z:M14</t>
  </si>
  <si>
    <t>MIHS-3116Z:M15</t>
  </si>
  <si>
    <t>MIHS-3116Z:M16</t>
  </si>
  <si>
    <t>MIHS-3116Z:M17</t>
  </si>
  <si>
    <t>MIHS-3116Z:M18</t>
  </si>
  <si>
    <t>MIHS-3116Z:M19</t>
  </si>
  <si>
    <t>MIHS-3116Z:M20</t>
  </si>
  <si>
    <t>MIHS-3116Z:M21</t>
  </si>
  <si>
    <t>MIHS-3116Z:M22</t>
  </si>
  <si>
    <t>hsa-miR-5008-3p</t>
  </si>
  <si>
    <t>MIHS-3116Z:M23</t>
  </si>
  <si>
    <t>hsa-miR-5008-5p</t>
  </si>
  <si>
    <t>MIHS-3116Z:M24</t>
  </si>
  <si>
    <t>MIHS-3116Z:N01</t>
  </si>
  <si>
    <t>MIHS-3116Z:N02</t>
  </si>
  <si>
    <t>MIHS-3116Z:N03</t>
  </si>
  <si>
    <t>MIHS-3116Z:N04</t>
  </si>
  <si>
    <t>MIHS-3116Z:N05</t>
  </si>
  <si>
    <t>MIHS-3116Z:N06</t>
  </si>
  <si>
    <t>hsa-miR-5190</t>
  </si>
  <si>
    <t>MIHS-3116Z:N07</t>
  </si>
  <si>
    <t>MIHS-3116Z:N08</t>
  </si>
  <si>
    <t>MIHS-3116Z:N09</t>
  </si>
  <si>
    <t>MIHS-3116Z:N10</t>
  </si>
  <si>
    <t>hsa-miR-548aa hsa-miR-548t-3p</t>
  </si>
  <si>
    <t>MIHS-3116Z:N11</t>
  </si>
  <si>
    <t>hsa-miR-548as-5p</t>
  </si>
  <si>
    <t>MIHS-3116Z:N12</t>
  </si>
  <si>
    <t>MIHS-3116Z:N13</t>
  </si>
  <si>
    <t>hsa-miR-548h-3p hsa-miR-548z</t>
  </si>
  <si>
    <t>MIHS-3116Z:N14</t>
  </si>
  <si>
    <t>MIHS-3116Z:N15</t>
  </si>
  <si>
    <t>hsa-miR-5589-3p</t>
  </si>
  <si>
    <t>MIHS-3116Z:N16</t>
  </si>
  <si>
    <t>hsa-miR-5589-5p</t>
  </si>
  <si>
    <t>MIHS-3116Z:N17</t>
  </si>
  <si>
    <t>hsa-miR-5590-3p</t>
  </si>
  <si>
    <t>MIHS-3116Z:N18</t>
  </si>
  <si>
    <t>MIHS-3116Z:N19</t>
  </si>
  <si>
    <t>hsa-miR-572</t>
  </si>
  <si>
    <t>MIHS-3116Z:N20</t>
  </si>
  <si>
    <t>MIHS-3116Z:N21</t>
  </si>
  <si>
    <t>MIHS-3116Z:N22</t>
  </si>
  <si>
    <t>MIHS-3116Z:N23</t>
  </si>
  <si>
    <t>MIHS-3116Z:N24</t>
  </si>
  <si>
    <t>MIHS-3116Z:O01</t>
  </si>
  <si>
    <t>MIHS-3116Z:O02</t>
  </si>
  <si>
    <t>MIHS-3116Z:O03</t>
  </si>
  <si>
    <t>MIHS-3116Z:O04</t>
  </si>
  <si>
    <t>MIHS-3116Z:O05</t>
  </si>
  <si>
    <t>MIHS-3116Z:O06</t>
  </si>
  <si>
    <t>hsa-miR-628-5p</t>
  </si>
  <si>
    <t>MIHS-3116Z:O07</t>
  </si>
  <si>
    <t>MIHS-3116Z:O08</t>
  </si>
  <si>
    <t>MIHS-3116Z:O09</t>
  </si>
  <si>
    <t>hsa-miR-660-3p</t>
  </si>
  <si>
    <t>MIHS-3116Z:O10</t>
  </si>
  <si>
    <t>MIHS-3116Z:O11</t>
  </si>
  <si>
    <t>MIHS-3116Z:O12</t>
  </si>
  <si>
    <t>MIHS-3116Z:O13</t>
  </si>
  <si>
    <t>hsa-miR-664a-5p</t>
  </si>
  <si>
    <t>MIHS-3116Z:O14</t>
  </si>
  <si>
    <t>MIHS-3116Z:O15</t>
  </si>
  <si>
    <t>hsa-miR-664b-5p</t>
  </si>
  <si>
    <t>MIHS-3116Z:O16</t>
  </si>
  <si>
    <t>MIHS-3116Z:O17</t>
  </si>
  <si>
    <t>MIHS-3116Z:O18</t>
  </si>
  <si>
    <t>hsa-miR-718</t>
  </si>
  <si>
    <t>MIHS-3116Z:O19</t>
  </si>
  <si>
    <t>MIHS-3116Z:O20</t>
  </si>
  <si>
    <t>MIHS-3116Z:O21</t>
  </si>
  <si>
    <t>MIHS-3116Z:O22</t>
  </si>
  <si>
    <t>hsa-miR-762</t>
  </si>
  <si>
    <t>MIHS-3116Z:O23</t>
  </si>
  <si>
    <t>MIHS-3116Z:O24</t>
  </si>
  <si>
    <t>MIHS-3116Z:P01</t>
  </si>
  <si>
    <t>MIHS-3116Z:P02</t>
  </si>
  <si>
    <t>MIHS-3116Z:P03</t>
  </si>
  <si>
    <t>MIHS-3116Z:P04</t>
  </si>
  <si>
    <t>MIHS-3116Z:P05</t>
  </si>
  <si>
    <t>MIHS-3116Z:P06</t>
  </si>
  <si>
    <t>MIHS-3116Z:P07</t>
  </si>
  <si>
    <t>MIHS-3116Z:P08</t>
  </si>
  <si>
    <t>MIHS-3116Z:P09</t>
  </si>
  <si>
    <t>MIHS-3116Z:P10</t>
  </si>
  <si>
    <t>MIHS-3116Z:P11</t>
  </si>
  <si>
    <t>MIHS-3116Z:P12</t>
  </si>
  <si>
    <t>MIHS-3116Z:P13</t>
  </si>
  <si>
    <t>MIHS-3116Z:P14</t>
  </si>
  <si>
    <t>MIHS-3116Z:P15</t>
  </si>
  <si>
    <t>MIHS-3116Z:P16</t>
  </si>
  <si>
    <t>MIHS-3116Z:P17</t>
  </si>
  <si>
    <t>MIHS-3116Z:P18</t>
  </si>
  <si>
    <t>MIHS-3116Z:P19</t>
  </si>
  <si>
    <t>MIHS-3116Z:P20</t>
  </si>
  <si>
    <t>MIHS-3116Z:P21</t>
  </si>
  <si>
    <t>MIHS-3116Z:P22</t>
  </si>
  <si>
    <t>MIHS-3116Z:P23</t>
  </si>
  <si>
    <t>MIHS-3116Z:P24</t>
  </si>
  <si>
    <t>MIMM-3001Z:A01</t>
  </si>
  <si>
    <t>MIMM-3001Z:A02</t>
  </si>
  <si>
    <t>MIMM-3001Z:A03</t>
  </si>
  <si>
    <t>MIMM-3001Z:A04</t>
  </si>
  <si>
    <t>MIMM-3001Z:A05</t>
  </si>
  <si>
    <t>mmu-let-7d-3p</t>
  </si>
  <si>
    <t>MIMM-3001Z:A06</t>
  </si>
  <si>
    <t>MIMM-3001Z:A07</t>
  </si>
  <si>
    <t>MIMM-3001Z:A08</t>
  </si>
  <si>
    <t>MIMM-3001Z:A09</t>
  </si>
  <si>
    <t>MIMM-3001Z:A10</t>
  </si>
  <si>
    <t>MIMM-3001Z:A11</t>
  </si>
  <si>
    <t>MIMM-3001Z:A12</t>
  </si>
  <si>
    <t>mmu-miR-101a-5p</t>
  </si>
  <si>
    <t>MIMM-3001Z:A13</t>
  </si>
  <si>
    <t>MIMM-3001Z:A14</t>
  </si>
  <si>
    <t>MIMM-3001Z:A15</t>
  </si>
  <si>
    <t>MIMM-3001Z:A16</t>
  </si>
  <si>
    <t>MIMM-3001Z:A17</t>
  </si>
  <si>
    <t>MIMM-3001Z:A18</t>
  </si>
  <si>
    <t>MIMM-3001Z:A19</t>
  </si>
  <si>
    <t>MIMM-3001Z:A20</t>
  </si>
  <si>
    <t>MIMM-3001Z:A21</t>
  </si>
  <si>
    <t>MIMM-3001Z:A22</t>
  </si>
  <si>
    <t>mmu-miR-124-5p</t>
  </si>
  <si>
    <t>MIMM-3001Z:A23</t>
  </si>
  <si>
    <t>MIMM-3001Z:A24</t>
  </si>
  <si>
    <t>MIMM-3001Z:B01</t>
  </si>
  <si>
    <t>MIMM-3001Z:B02</t>
  </si>
  <si>
    <t>MIMM-3001Z:B03</t>
  </si>
  <si>
    <t>MIMM-3001Z:B04</t>
  </si>
  <si>
    <t>MIMM-3001Z:B05</t>
  </si>
  <si>
    <t>MIMM-3001Z:B06</t>
  </si>
  <si>
    <t>MIMM-3001Z:B07</t>
  </si>
  <si>
    <t>MIMM-3001Z:B08</t>
  </si>
  <si>
    <t>MIMM-3001Z:B09</t>
  </si>
  <si>
    <t>mmu-miR-133a-5p</t>
  </si>
  <si>
    <t>MIMM-3001Z:B10</t>
  </si>
  <si>
    <t>MIMM-3001Z:B11</t>
  </si>
  <si>
    <t>MIMM-3001Z:B12</t>
  </si>
  <si>
    <t>MIMM-3001Z:B13</t>
  </si>
  <si>
    <t>MIMM-3001Z:B14</t>
  </si>
  <si>
    <t>MIMM-3001Z:B15</t>
  </si>
  <si>
    <t>MIMM-3001Z:B16</t>
  </si>
  <si>
    <t>MIMM-3001Z:B17</t>
  </si>
  <si>
    <t>MIMM-3001Z:B18</t>
  </si>
  <si>
    <t>MIMM-3001Z:B19</t>
  </si>
  <si>
    <t>MIMM-3001Z:B20</t>
  </si>
  <si>
    <t>MIMM-3001Z:B21</t>
  </si>
  <si>
    <t>MIMM-3001Z:B22</t>
  </si>
  <si>
    <t>mmu-miR-143-5p</t>
  </si>
  <si>
    <t>MIMM-3001Z:B23</t>
  </si>
  <si>
    <t>MIMM-3001Z:B24</t>
  </si>
  <si>
    <t>MIMM-3001Z:C01</t>
  </si>
  <si>
    <t>mmu-miR-145a-3p</t>
  </si>
  <si>
    <t>MIMM-3001Z:C02</t>
  </si>
  <si>
    <t>MIMM-3001Z:C03</t>
  </si>
  <si>
    <t>MIMM-3001Z:C04</t>
  </si>
  <si>
    <t>mmu-miR-146b-3p</t>
  </si>
  <si>
    <t>MIMM-3001Z:C05</t>
  </si>
  <si>
    <t>MIMM-3001Z:C06</t>
  </si>
  <si>
    <t>MIMM-3001Z:C07</t>
  </si>
  <si>
    <t>MIMM-3001Z:C08</t>
  </si>
  <si>
    <t>MIMM-3001Z:C09</t>
  </si>
  <si>
    <t>MIMM-3001Z:C10</t>
  </si>
  <si>
    <t>MIMM-3001Z:C11</t>
  </si>
  <si>
    <t>MIMM-3001Z:C12</t>
  </si>
  <si>
    <t>MIMM-3001Z:C13</t>
  </si>
  <si>
    <t>MIMM-3001Z:C14</t>
  </si>
  <si>
    <t>MIMM-3001Z:C15</t>
  </si>
  <si>
    <t>mmu-miR-155-3p</t>
  </si>
  <si>
    <t>MIMM-3001Z:C16</t>
  </si>
  <si>
    <t>MIMM-3001Z:C17</t>
  </si>
  <si>
    <t>MIMM-3001Z:C18</t>
  </si>
  <si>
    <t>MIMM-3001Z:C19</t>
  </si>
  <si>
    <t>MIMM-3001Z:C20</t>
  </si>
  <si>
    <t>MIMM-3001Z:C21</t>
  </si>
  <si>
    <t>MIMM-3001Z:C22</t>
  </si>
  <si>
    <t>MIMM-3001Z:C23</t>
  </si>
  <si>
    <t>MIMM-3001Z:C24</t>
  </si>
  <si>
    <t>MIMM-3001Z:D01</t>
  </si>
  <si>
    <t>mmu-miR-182-3p</t>
  </si>
  <si>
    <t>MIMM-3001Z:D02</t>
  </si>
  <si>
    <t>MIMM-3001Z:D03</t>
  </si>
  <si>
    <t>mmu-miR-183-3p</t>
  </si>
  <si>
    <t>MIMM-3001Z:D04</t>
  </si>
  <si>
    <t>MIMM-3001Z:D05</t>
  </si>
  <si>
    <t>MIMM-3001Z:D06</t>
  </si>
  <si>
    <t>MIMM-3001Z:D07</t>
  </si>
  <si>
    <t>MIMM-3001Z:D08</t>
  </si>
  <si>
    <t>MIMM-3001Z:D09</t>
  </si>
  <si>
    <t>MIMM-3001Z:D10</t>
  </si>
  <si>
    <t>MIMM-3001Z:D11</t>
  </si>
  <si>
    <t>MIMM-3001Z:D12</t>
  </si>
  <si>
    <t>MIMM-3001Z:D13</t>
  </si>
  <si>
    <t>MIMM-3001Z:D14</t>
  </si>
  <si>
    <t>MIMM-3001Z:D15</t>
  </si>
  <si>
    <t>MIMM-3001Z:D16</t>
  </si>
  <si>
    <t>MIMM-3001Z:D17</t>
  </si>
  <si>
    <t>MIMM-3001Z:D18</t>
  </si>
  <si>
    <t>MIMM-3001Z:D19</t>
  </si>
  <si>
    <t>mmu-miR-196b-3p</t>
  </si>
  <si>
    <t>MIMM-3001Z:D20</t>
  </si>
  <si>
    <t>MIMM-3001Z:D21</t>
  </si>
  <si>
    <t>MIMM-3001Z:D22</t>
  </si>
  <si>
    <t>MIMM-3001Z:D23</t>
  </si>
  <si>
    <t>MIMM-3001Z:D24</t>
  </si>
  <si>
    <t>MIMM-3001Z:E01</t>
  </si>
  <si>
    <t>MIMM-3001Z:E02</t>
  </si>
  <si>
    <t>MIMM-3001Z:E03</t>
  </si>
  <si>
    <t>MIMM-3001Z:E04</t>
  </si>
  <si>
    <t>MIMM-3001Z:E05</t>
  </si>
  <si>
    <t>MIMM-3001Z:E06</t>
  </si>
  <si>
    <t>MIMM-3001Z:E07</t>
  </si>
  <si>
    <t>MIMM-3001Z:E08</t>
  </si>
  <si>
    <t>MIMM-3001Z:E09</t>
  </si>
  <si>
    <t>MIMM-3001Z:E10</t>
  </si>
  <si>
    <t>mmu-miR-206-5p</t>
  </si>
  <si>
    <t>MIMM-3001Z:E11</t>
  </si>
  <si>
    <t>MIMM-3001Z:E12</t>
  </si>
  <si>
    <t>MIMM-3001Z:E13</t>
  </si>
  <si>
    <t>MIMM-3001Z:E14</t>
  </si>
  <si>
    <t>MIMM-3001Z:E15</t>
  </si>
  <si>
    <t>mmu-miR-21a-3p</t>
  </si>
  <si>
    <t>MIMM-3001Z:E16</t>
  </si>
  <si>
    <t>MIMM-3001Z:E17</t>
  </si>
  <si>
    <t>MIMM-3001Z:E18</t>
  </si>
  <si>
    <t>MIMM-3001Z:E19</t>
  </si>
  <si>
    <t>MIMM-3001Z:E20</t>
  </si>
  <si>
    <t>MIMM-3001Z:E21</t>
  </si>
  <si>
    <t>MIMM-3001Z:E22</t>
  </si>
  <si>
    <t>mmu-miR-217-3p</t>
  </si>
  <si>
    <t>MIMM-3001Z:E23</t>
  </si>
  <si>
    <t>MIMM-3001Z:E24</t>
  </si>
  <si>
    <t>MIMM-3001Z:F01</t>
  </si>
  <si>
    <t>MIMM-3001Z:F02</t>
  </si>
  <si>
    <t>MIMM-3001Z:F03</t>
  </si>
  <si>
    <t>mmu-miR-221-5p</t>
  </si>
  <si>
    <t>MIMM-3001Z:F04</t>
  </si>
  <si>
    <t>MIMM-3001Z:F05</t>
  </si>
  <si>
    <t>mmu-miR-222-5p</t>
  </si>
  <si>
    <t>MIMM-3001Z:F06</t>
  </si>
  <si>
    <t>MIMM-3001Z:F07</t>
  </si>
  <si>
    <t>MIMM-3001Z:F08</t>
  </si>
  <si>
    <t>MIMM-3001Z:F09</t>
  </si>
  <si>
    <t>MIMM-3001Z:F10</t>
  </si>
  <si>
    <t>mmu-miR-23b-5p</t>
  </si>
  <si>
    <t>MIMM-3001Z:F11</t>
  </si>
  <si>
    <t>MIMM-3001Z:F12</t>
  </si>
  <si>
    <t>MIMM-3001Z:F13</t>
  </si>
  <si>
    <t>MIMM-3001Z:F14</t>
  </si>
  <si>
    <t>MIMM-3001Z:F15</t>
  </si>
  <si>
    <t>MIMM-3001Z:F16</t>
  </si>
  <si>
    <t>MIMM-3001Z:F17</t>
  </si>
  <si>
    <t>mmu-miR-27b-5p</t>
  </si>
  <si>
    <t>MIMM-3001Z:F18</t>
  </si>
  <si>
    <t>MIMM-3001Z:F19</t>
  </si>
  <si>
    <t>MIMM-3001Z:F20</t>
  </si>
  <si>
    <t>MIMM-3001Z:F21</t>
  </si>
  <si>
    <t>MIMM-3001Z:F22</t>
  </si>
  <si>
    <t>MIMM-3001Z:F23</t>
  </si>
  <si>
    <t>MIMM-3001Z:F24</t>
  </si>
  <si>
    <t>MIMM-3001Z:G01</t>
  </si>
  <si>
    <t>MIMM-3001Z:G02</t>
  </si>
  <si>
    <t>MIMM-3001Z:G03</t>
  </si>
  <si>
    <t>MIMM-3001Z:G04</t>
  </si>
  <si>
    <t>MIMM-3001Z:G05</t>
  </si>
  <si>
    <t>MIMM-3001Z:G06</t>
  </si>
  <si>
    <t>mmu-miR-30b-3p</t>
  </si>
  <si>
    <t>MIMM-3001Z:G07</t>
  </si>
  <si>
    <t>MIMM-3001Z:G08</t>
  </si>
  <si>
    <t>MIMM-3001Z:G09</t>
  </si>
  <si>
    <t>MIMM-3001Z:G10</t>
  </si>
  <si>
    <t>MIMM-3001Z:G11</t>
  </si>
  <si>
    <t>mmu-miR-31-3p</t>
  </si>
  <si>
    <t>MIMM-3001Z:G12</t>
  </si>
  <si>
    <t>MIMM-3001Z:G13</t>
  </si>
  <si>
    <t>MIMM-3001Z:G14</t>
  </si>
  <si>
    <t>MIMM-3001Z:G15</t>
  </si>
  <si>
    <t>MIMM-3001Z:G16</t>
  </si>
  <si>
    <t>MIMM-3001Z:G17</t>
  </si>
  <si>
    <t>MIMM-3001Z:G18</t>
  </si>
  <si>
    <t>MIMM-3001Z:G19</t>
  </si>
  <si>
    <t>MIMM-3001Z:G20</t>
  </si>
  <si>
    <t>MIMM-3001Z:G21</t>
  </si>
  <si>
    <t>MIMM-3001Z:G22</t>
  </si>
  <si>
    <t>MIMM-3001Z:G23</t>
  </si>
  <si>
    <t>MIMM-3001Z:G24</t>
  </si>
  <si>
    <t>MIMM-3001Z:H01</t>
  </si>
  <si>
    <t>MIMM-3001Z:H02</t>
  </si>
  <si>
    <t>MIMM-3001Z:H03</t>
  </si>
  <si>
    <t>MIMM-3001Z:H04</t>
  </si>
  <si>
    <t>mmu-miR-34c-3p</t>
  </si>
  <si>
    <t>MIMM-3001Z:H05</t>
  </si>
  <si>
    <t>MIMM-3001Z:H06</t>
  </si>
  <si>
    <t>MIMM-3001Z:H07</t>
  </si>
  <si>
    <t>MIMM-3001Z:H08</t>
  </si>
  <si>
    <t>MIMM-3001Z:H09</t>
  </si>
  <si>
    <t>mmu-miR-378a-5p</t>
  </si>
  <si>
    <t>MIMM-3001Z:H10</t>
  </si>
  <si>
    <t>MIMM-3001Z:H11</t>
  </si>
  <si>
    <t>MIMM-3001Z:H12</t>
  </si>
  <si>
    <t>MIMM-3001Z:H13</t>
  </si>
  <si>
    <t>MIMM-3001Z:H14</t>
  </si>
  <si>
    <t>MIMM-3001Z:H15</t>
  </si>
  <si>
    <t>MIMM-3001Z:H16</t>
  </si>
  <si>
    <t>MIMM-3001Z:H17</t>
  </si>
  <si>
    <t>MIMM-3001Z:H18</t>
  </si>
  <si>
    <t>MIMM-3001Z:H19</t>
  </si>
  <si>
    <t>MIMM-3001Z:H20</t>
  </si>
  <si>
    <t>MIMM-3001Z:H21</t>
  </si>
  <si>
    <t>MIMM-3001Z:H22</t>
  </si>
  <si>
    <t>MIMM-3001Z:H23</t>
  </si>
  <si>
    <t>MIMM-3001Z:H24</t>
  </si>
  <si>
    <t>MIMM-3001Z:I01</t>
  </si>
  <si>
    <t>MIMM-3001Z:I02</t>
  </si>
  <si>
    <t>MIMM-3001Z:I03</t>
  </si>
  <si>
    <t>mmu-miR-503-3p</t>
  </si>
  <si>
    <t>MIMM-3001Z:I04</t>
  </si>
  <si>
    <t>MIMM-3001Z:I05</t>
  </si>
  <si>
    <t>MIMM-3001Z:I06</t>
  </si>
  <si>
    <t>MIMM-3001Z:I07</t>
  </si>
  <si>
    <t>MIMM-3001Z:I08</t>
  </si>
  <si>
    <t>MIMM-3001Z:I09</t>
  </si>
  <si>
    <t>MIMM-3001Z:I10</t>
  </si>
  <si>
    <t>MIMM-3001Z:I11</t>
  </si>
  <si>
    <t>MIMM-3001Z:I12</t>
  </si>
  <si>
    <t>MIMM-3001Z:I13</t>
  </si>
  <si>
    <t>MIMM-3001Z:I14</t>
  </si>
  <si>
    <t>MIMM-3001Z:I15</t>
  </si>
  <si>
    <t>MIMM-3001Z:I16</t>
  </si>
  <si>
    <t>MIMM-3001Z:I17</t>
  </si>
  <si>
    <t>MIMM-3001Z:I18</t>
  </si>
  <si>
    <t>MIMM-3001Z:I19</t>
  </si>
  <si>
    <t>mmu-miR-296-3p</t>
  </si>
  <si>
    <t>MIMM-3001Z:I20</t>
  </si>
  <si>
    <t>mmu-miR-30c-1-3p</t>
  </si>
  <si>
    <t>MIMM-3001Z:I21</t>
  </si>
  <si>
    <t>MIMM-3001Z:I22</t>
  </si>
  <si>
    <t>MIMM-3001Z:I23</t>
  </si>
  <si>
    <t>mmu-miR-677-3p</t>
  </si>
  <si>
    <t>MIMM-3001Z:I24</t>
  </si>
  <si>
    <t>mmu-miR-709</t>
  </si>
  <si>
    <t>MIMM-3001Z:J01</t>
  </si>
  <si>
    <t>MIMM-3001Z:J02</t>
  </si>
  <si>
    <t>MIMM-3001Z:J03</t>
  </si>
  <si>
    <t>mmu-miR-1b-5p</t>
  </si>
  <si>
    <t>MIMM-3001Z:J04</t>
  </si>
  <si>
    <t>MIMM-3001Z:J05</t>
  </si>
  <si>
    <t>mmu-miR-219a-1-3p</t>
  </si>
  <si>
    <t>MIMM-3001Z:J06</t>
  </si>
  <si>
    <t>MIMM-3001Z:J07</t>
  </si>
  <si>
    <t>MIMM-3001Z:J08</t>
  </si>
  <si>
    <t>mmu-miR-335-3p</t>
  </si>
  <si>
    <t>MIMM-3001Z:J09</t>
  </si>
  <si>
    <t>MIMM-3001Z:J10</t>
  </si>
  <si>
    <t>MIMM-3001Z:J11</t>
  </si>
  <si>
    <t>MIMM-3001Z:J12</t>
  </si>
  <si>
    <t>MIMM-3001Z:J13</t>
  </si>
  <si>
    <t>mmu-miR-1191a</t>
  </si>
  <si>
    <t>MIMM-3001Z:J14</t>
  </si>
  <si>
    <t>MIMM-3001Z:J15</t>
  </si>
  <si>
    <t>mmu-miR-1195</t>
  </si>
  <si>
    <t>MIMM-3001Z:J16</t>
  </si>
  <si>
    <t>MIMM-3001Z:J17</t>
  </si>
  <si>
    <t>mmu-miR-1224-5p</t>
  </si>
  <si>
    <t>MIMM-3001Z:J18</t>
  </si>
  <si>
    <t>mmu-miR-1249-3p</t>
  </si>
  <si>
    <t>MIMM-3001Z:J19</t>
  </si>
  <si>
    <t>mmu-miR-1298-5p</t>
  </si>
  <si>
    <t>MIMM-3001Z:J20</t>
  </si>
  <si>
    <t>mmu-miR-135a-1-3p</t>
  </si>
  <si>
    <t>MIMM-3001Z:J21</t>
  </si>
  <si>
    <t>MIMM-3001Z:J22</t>
  </si>
  <si>
    <t>MIMM-3001Z:J23</t>
  </si>
  <si>
    <t>mmu-miR-16-1-3p</t>
  </si>
  <si>
    <t>MIMM-3001Z:J24</t>
  </si>
  <si>
    <t>mmu-miR-188-3p</t>
  </si>
  <si>
    <t>MIMM-3001Z:K01</t>
  </si>
  <si>
    <t>MIMM-3001Z:K02</t>
  </si>
  <si>
    <t>mmu-miR-1895</t>
  </si>
  <si>
    <t>MIMM-3001Z:K03</t>
  </si>
  <si>
    <t>mmu-miR-1900</t>
  </si>
  <si>
    <t>MIMM-3001Z:K04</t>
  </si>
  <si>
    <t>mmu-miR-1901</t>
  </si>
  <si>
    <t>MIMM-3001Z:K05</t>
  </si>
  <si>
    <t>mmu-miR-1902</t>
  </si>
  <si>
    <t>MIMM-3001Z:K06</t>
  </si>
  <si>
    <t>mmu-miR-1904</t>
  </si>
  <si>
    <t>MIMM-3001Z:K07</t>
  </si>
  <si>
    <t>mmu-miR-1931</t>
  </si>
  <si>
    <t>MIMM-3001Z:K08</t>
  </si>
  <si>
    <t>mmu-miR-1934-5p</t>
  </si>
  <si>
    <t>MIMM-3001Z:K09</t>
  </si>
  <si>
    <t>mmu-miR-1936</t>
  </si>
  <si>
    <t>MIMM-3001Z:K10</t>
  </si>
  <si>
    <t>mmu-miR-1940</t>
  </si>
  <si>
    <t>MIMM-3001Z:K11</t>
  </si>
  <si>
    <t>mmu-miR-1945</t>
  </si>
  <si>
    <t>MIMM-3001Z:K12</t>
  </si>
  <si>
    <t>mmu-miR-1953</t>
  </si>
  <si>
    <t>MIMM-3001Z:K13</t>
  </si>
  <si>
    <t>mmu-miR-1957a</t>
  </si>
  <si>
    <t>MIMM-3001Z:K14</t>
  </si>
  <si>
    <t>mmu-miR-1963</t>
  </si>
  <si>
    <t>MIMM-3001Z:K15</t>
  </si>
  <si>
    <t>mmu-miR-1965</t>
  </si>
  <si>
    <t>MIMM-3001Z:K16</t>
  </si>
  <si>
    <t>mmu-miR-1968-3p</t>
  </si>
  <si>
    <t>MIMM-3001Z:K17</t>
  </si>
  <si>
    <t>mmu-miR-1971</t>
  </si>
  <si>
    <t>MIMM-3001Z:K18</t>
  </si>
  <si>
    <t>mmu-miR-1983</t>
  </si>
  <si>
    <t>MIMM-3001Z:K19</t>
  </si>
  <si>
    <t>mmu-miR-19b-1-5p</t>
  </si>
  <si>
    <t>MIMM-3001Z:K20</t>
  </si>
  <si>
    <t>mmu-miR-1a-1-5p</t>
  </si>
  <si>
    <t>MIMM-3001Z:K21</t>
  </si>
  <si>
    <t>mmu-miR-1a-2-5p</t>
  </si>
  <si>
    <t>MIMM-3001Z:K22</t>
  </si>
  <si>
    <t>mmu-miR-202-3p</t>
  </si>
  <si>
    <t>MIMM-3001Z:K23</t>
  </si>
  <si>
    <t>MIMM-3001Z:K24</t>
  </si>
  <si>
    <t>mmu-miR-208a-5p</t>
  </si>
  <si>
    <t>MIMM-3001Z:L01</t>
  </si>
  <si>
    <t>MIMM-3001Z:L02</t>
  </si>
  <si>
    <t>mmu-miR-2137</t>
  </si>
  <si>
    <t>MIMM-3001Z:L03</t>
  </si>
  <si>
    <t>mmu-miR-2183</t>
  </si>
  <si>
    <t>MIMM-3001Z:L04</t>
  </si>
  <si>
    <t>MIMM-3001Z:L05</t>
  </si>
  <si>
    <t>mmu-miR-291b-3p</t>
  </si>
  <si>
    <t>MIMM-3001Z:L06</t>
  </si>
  <si>
    <t>MIMM-3001Z:L07</t>
  </si>
  <si>
    <t>MIMM-3001Z:L08</t>
  </si>
  <si>
    <t>MIMM-3001Z:L09</t>
  </si>
  <si>
    <t>MIMM-3001Z:L10</t>
  </si>
  <si>
    <t>mmu-miR-3099-3p</t>
  </si>
  <si>
    <t>MIMM-3001Z:L11</t>
  </si>
  <si>
    <t>mmu-miR-30c-2-3p</t>
  </si>
  <si>
    <t>MIMM-3001Z:L12</t>
  </si>
  <si>
    <t>MIMM-3001Z:L13</t>
  </si>
  <si>
    <t>mmu-miR-341-3p</t>
  </si>
  <si>
    <t>MIMM-3001Z:L14</t>
  </si>
  <si>
    <t>mmu-miR-343</t>
  </si>
  <si>
    <t>MIMM-3001Z:L15</t>
  </si>
  <si>
    <t>mmu-miR-344d-3-5p</t>
  </si>
  <si>
    <t>MIMM-3001Z:L16</t>
  </si>
  <si>
    <t>MIMM-3001Z:L17</t>
  </si>
  <si>
    <t>mmu-miR-351-3p</t>
  </si>
  <si>
    <t>MIMM-3001Z:L18</t>
  </si>
  <si>
    <t>MIMM-3001Z:L19</t>
  </si>
  <si>
    <t>MIMM-3001Z:L20</t>
  </si>
  <si>
    <t>mmu-miR-363-5p</t>
  </si>
  <si>
    <t>MIMM-3001Z:L21</t>
  </si>
  <si>
    <t>MIMM-3001Z:L22</t>
  </si>
  <si>
    <t>MIMM-3001Z:L23</t>
  </si>
  <si>
    <t>MIMM-3001Z:L24</t>
  </si>
  <si>
    <t>MIMM-3001Z:M01</t>
  </si>
  <si>
    <t>MIMM-3001Z:M02</t>
  </si>
  <si>
    <t>MIMM-3001Z:M03</t>
  </si>
  <si>
    <t>mmu-miR-421-3p</t>
  </si>
  <si>
    <t>MIMM-3001Z:M04</t>
  </si>
  <si>
    <t>MIMM-3001Z:M05</t>
  </si>
  <si>
    <t>MIMM-3001Z:M06</t>
  </si>
  <si>
    <t>mmu-miR-434-5p</t>
  </si>
  <si>
    <t>MIMM-3001Z:M07</t>
  </si>
  <si>
    <t>MIMM-3001Z:M08</t>
  </si>
  <si>
    <t>mmu-miR-448-5p</t>
  </si>
  <si>
    <t>MIMM-3001Z:M09</t>
  </si>
  <si>
    <t>MIMM-3001Z:M10</t>
  </si>
  <si>
    <t>mmu-miR-449b</t>
  </si>
  <si>
    <t>MIMM-3001Z:M11</t>
  </si>
  <si>
    <t>mmu-miR-449c-5p</t>
  </si>
  <si>
    <t>MIMM-3001Z:M12</t>
  </si>
  <si>
    <t>MIMM-3001Z:M13</t>
  </si>
  <si>
    <t>mmu-miR-452-3p</t>
  </si>
  <si>
    <t>MIMM-3001Z:M14</t>
  </si>
  <si>
    <t>mmu-miR-452-5p</t>
  </si>
  <si>
    <t>MIMM-3001Z:M15</t>
  </si>
  <si>
    <t>MIMM-3001Z:M16</t>
  </si>
  <si>
    <t>MIMM-3001Z:M17</t>
  </si>
  <si>
    <t>MIMM-3001Z:M18</t>
  </si>
  <si>
    <t>mmu-miR-468-3p</t>
  </si>
  <si>
    <t>MIMM-3001Z:M19</t>
  </si>
  <si>
    <t>MIMM-3001Z:M20</t>
  </si>
  <si>
    <t>MIMM-3001Z:M21</t>
  </si>
  <si>
    <t>mmu-miR-483-3p</t>
  </si>
  <si>
    <t>MIMM-3001Z:M22</t>
  </si>
  <si>
    <t>MIMM-3001Z:M23</t>
  </si>
  <si>
    <t>mmu-miR-490-5p</t>
  </si>
  <si>
    <t>MIMM-3001Z:M24</t>
  </si>
  <si>
    <t>MIMM-3001Z:N01</t>
  </si>
  <si>
    <t>mmu-miR-496a-3p</t>
  </si>
  <si>
    <t>MIMM-3001Z:N02</t>
  </si>
  <si>
    <t>mmu-miR-500-3p</t>
  </si>
  <si>
    <t>MIMM-3001Z:N03</t>
  </si>
  <si>
    <t>mmu-miR-501-3p</t>
  </si>
  <si>
    <t>MIMM-3001Z:N04</t>
  </si>
  <si>
    <t>mmu-miR-501-5p</t>
  </si>
  <si>
    <t>MIMM-3001Z:N05</t>
  </si>
  <si>
    <t>MIMM-3001Z:N06</t>
  </si>
  <si>
    <t>mmu-miR-505-3p</t>
  </si>
  <si>
    <t>MIMM-3001Z:N07</t>
  </si>
  <si>
    <t>mmu-miR-532-5p</t>
  </si>
  <si>
    <t>MIMM-3001Z:N08</t>
  </si>
  <si>
    <t>MIMM-3001Z:N09</t>
  </si>
  <si>
    <t>MIMM-3001Z:N10</t>
  </si>
  <si>
    <t>mmu-miR-540-3p</t>
  </si>
  <si>
    <t>MIMM-3001Z:N11</t>
  </si>
  <si>
    <t>mmu-miR-540-5p</t>
  </si>
  <si>
    <t>MIMM-3001Z:N12</t>
  </si>
  <si>
    <t>MIMM-3001Z:N13</t>
  </si>
  <si>
    <t>mmu-miR-546</t>
  </si>
  <si>
    <t>MIMM-3001Z:N14</t>
  </si>
  <si>
    <t>MIMM-3001Z:N15</t>
  </si>
  <si>
    <t>mmu-miR-582-5p</t>
  </si>
  <si>
    <t>MIMM-3001Z:N16</t>
  </si>
  <si>
    <t>mmu-miR-592-3p</t>
  </si>
  <si>
    <t>MIMM-3001Z:N17</t>
  </si>
  <si>
    <t>mmu-miR-653-5p</t>
  </si>
  <si>
    <t>MIMM-3001Z:N18</t>
  </si>
  <si>
    <t>mmu-miR-664-3p</t>
  </si>
  <si>
    <t>MIMM-3001Z:N19</t>
  </si>
  <si>
    <t>mmu-miR-667-3p</t>
  </si>
  <si>
    <t>MIMM-3001Z:N20</t>
  </si>
  <si>
    <t>mmu-miR-669a-5p mmu-miR-669p-5p</t>
  </si>
  <si>
    <t>MIMM-3001Z:N21</t>
  </si>
  <si>
    <t>mmu-miR-669c-5p</t>
  </si>
  <si>
    <t>MIMM-3001Z:N22</t>
  </si>
  <si>
    <t>mmu-miR-670-5p</t>
  </si>
  <si>
    <t>MIMM-3001Z:N23</t>
  </si>
  <si>
    <t>mmu-miR-673-3p</t>
  </si>
  <si>
    <t>MIMM-3001Z:N24</t>
  </si>
  <si>
    <t>MIMM-3001Z:O01</t>
  </si>
  <si>
    <t>mmu-miR-675-3p</t>
  </si>
  <si>
    <t>MIMM-3001Z:O02</t>
  </si>
  <si>
    <t>mmu-miR-675-5p</t>
  </si>
  <si>
    <t>MIMM-3001Z:O03</t>
  </si>
  <si>
    <t>mmu-miR-676-3p</t>
  </si>
  <si>
    <t>MIMM-3001Z:O04</t>
  </si>
  <si>
    <t>mmu-miR-679-5p</t>
  </si>
  <si>
    <t>MIMM-3001Z:O05</t>
  </si>
  <si>
    <t>mmu-miR-681</t>
  </si>
  <si>
    <t>MIMM-3001Z:O06</t>
  </si>
  <si>
    <t>mmu-miR-682</t>
  </si>
  <si>
    <t>MIMM-3001Z:O07</t>
  </si>
  <si>
    <t>mmu-miR-691</t>
  </si>
  <si>
    <t>MIMM-3001Z:O08</t>
  </si>
  <si>
    <t>MIMM-3001Z:O09</t>
  </si>
  <si>
    <t>mmu-miR-695</t>
  </si>
  <si>
    <t>MIMM-3001Z:O10</t>
  </si>
  <si>
    <t>mmu-miR-696</t>
  </si>
  <si>
    <t>MIMM-3001Z:O11</t>
  </si>
  <si>
    <t>mmu-miR-697</t>
  </si>
  <si>
    <t>MIMM-3001Z:O12</t>
  </si>
  <si>
    <t>mmu-miR-698-3p</t>
  </si>
  <si>
    <t>MIMM-3001Z:O13</t>
  </si>
  <si>
    <t>mmu-miR-701-5p</t>
  </si>
  <si>
    <t>MIMM-3001Z:O14</t>
  </si>
  <si>
    <t>mmu-miR-704</t>
  </si>
  <si>
    <t>MIMM-3001Z:O15</t>
  </si>
  <si>
    <t>MIMM-3001Z:O16</t>
  </si>
  <si>
    <t>mmu-miR-710</t>
  </si>
  <si>
    <t>MIMM-3001Z:O17</t>
  </si>
  <si>
    <t>mmu-miR-711</t>
  </si>
  <si>
    <t>MIMM-3001Z:O18</t>
  </si>
  <si>
    <t>MIMM-3001Z:O19</t>
  </si>
  <si>
    <t>mmu-miR-713</t>
  </si>
  <si>
    <t>MIMM-3001Z:O20</t>
  </si>
  <si>
    <t>mmu-miR-717</t>
  </si>
  <si>
    <t>MIMM-3001Z:O21</t>
  </si>
  <si>
    <t>mmu-miR-719</t>
  </si>
  <si>
    <t>MIMM-3001Z:O22</t>
  </si>
  <si>
    <t>mmu-miR-720</t>
  </si>
  <si>
    <t>MIMM-3001Z:O23</t>
  </si>
  <si>
    <t>MIMM-3001Z:O24</t>
  </si>
  <si>
    <t>mmu-miR-758-3p</t>
  </si>
  <si>
    <t>MIMM-3001Z:P01</t>
  </si>
  <si>
    <t>mmu-miR-761</t>
  </si>
  <si>
    <t>MIMM-3001Z:P02</t>
  </si>
  <si>
    <t>mmu-miR-763</t>
  </si>
  <si>
    <t>MIMM-3001Z:P03</t>
  </si>
  <si>
    <t>mmu-miR-764-3p</t>
  </si>
  <si>
    <t>MIMM-3001Z:P04</t>
  </si>
  <si>
    <t>mmu-miR-764-5p</t>
  </si>
  <si>
    <t>MIMM-3001Z:P05</t>
  </si>
  <si>
    <t>mmu-miR-802-5p</t>
  </si>
  <si>
    <t>MIMM-3001Z:P06</t>
  </si>
  <si>
    <t>mmu-miR-804</t>
  </si>
  <si>
    <t>MIMM-3001Z:P07</t>
  </si>
  <si>
    <t>mmu-miR-871-3p</t>
  </si>
  <si>
    <t>MIMM-3001Z:P08</t>
  </si>
  <si>
    <t>mmu-miR-871-5p</t>
  </si>
  <si>
    <t>MIMM-3001Z:P09</t>
  </si>
  <si>
    <t>mmu-miR-875-3p</t>
  </si>
  <si>
    <t>MIMM-3001Z:P10</t>
  </si>
  <si>
    <t>mmu-miR-877-5p</t>
  </si>
  <si>
    <t>MIMM-3001Z:P11</t>
  </si>
  <si>
    <t>mmu-miR-879-5p</t>
  </si>
  <si>
    <t>MIMM-3001Z:P12</t>
  </si>
  <si>
    <t>mmu-miR-883b-5p</t>
  </si>
  <si>
    <t>MIMM-3001Z:P13</t>
  </si>
  <si>
    <t>MIMM-3001Z:P14</t>
  </si>
  <si>
    <t>MIMM-3001Z:P15</t>
  </si>
  <si>
    <t>MIMM-3001Z:P16</t>
  </si>
  <si>
    <t>MIMM-3001Z:P17</t>
  </si>
  <si>
    <t>MIMM-3001Z:P18</t>
  </si>
  <si>
    <t>MIMM-3001Z:P19</t>
  </si>
  <si>
    <t>MIMM-3001Z:P20</t>
  </si>
  <si>
    <t>MIMM-3001Z:P21</t>
  </si>
  <si>
    <t>MIMM-3001Z:P22</t>
  </si>
  <si>
    <t>MIMM-3001Z:P23</t>
  </si>
  <si>
    <t>MIMM-3001Z:P24</t>
  </si>
  <si>
    <t>MIMM-3102Z:A01</t>
  </si>
  <si>
    <t>mmu-let-7a-1-3p mmu-let-7c-2-3p</t>
  </si>
  <si>
    <t>MIMM-3102Z:A02</t>
  </si>
  <si>
    <t>MIMM-3102Z:A03</t>
  </si>
  <si>
    <t>mmu-let-7b-3p</t>
  </si>
  <si>
    <t>MIMM-3102Z:A04</t>
  </si>
  <si>
    <t>MIMM-3102Z:A05</t>
  </si>
  <si>
    <t>MIMM-3102Z:A06</t>
  </si>
  <si>
    <t>MIMM-3102Z:A07</t>
  </si>
  <si>
    <t>MIMM-3102Z:A08</t>
  </si>
  <si>
    <t>mmu-let-7e-3p</t>
  </si>
  <si>
    <t>MIMM-3102Z:A09</t>
  </si>
  <si>
    <t>MIMM-3102Z:A10</t>
  </si>
  <si>
    <t>MIMM-3102Z:A11</t>
  </si>
  <si>
    <t>MIMM-3102Z:A12</t>
  </si>
  <si>
    <t>mmu-let-7i-3p</t>
  </si>
  <si>
    <t>MIMM-3102Z:A13</t>
  </si>
  <si>
    <t>MIMM-3102Z:A14</t>
  </si>
  <si>
    <t>mmu-miR-100-3p</t>
  </si>
  <si>
    <t>MIMM-3102Z:A15</t>
  </si>
  <si>
    <t>MIMM-3102Z:A16</t>
  </si>
  <si>
    <t>MIMM-3102Z:A17</t>
  </si>
  <si>
    <t>MIMM-3102Z:A18</t>
  </si>
  <si>
    <t>MIMM-3102Z:A19</t>
  </si>
  <si>
    <t>mmu-miR-106a-3p</t>
  </si>
  <si>
    <t>MIMM-3102Z:A20</t>
  </si>
  <si>
    <t>MIMM-3102Z:A21</t>
  </si>
  <si>
    <t>mmu-miR-106b-3p</t>
  </si>
  <si>
    <t>MIMM-3102Z:A22</t>
  </si>
  <si>
    <t>MIMM-3102Z:A23</t>
  </si>
  <si>
    <t>MIMM-3102Z:A24</t>
  </si>
  <si>
    <t>mmu-miR-107-5p</t>
  </si>
  <si>
    <t>MIMM-3102Z:B01</t>
  </si>
  <si>
    <t>mmu-miR-10a-3p</t>
  </si>
  <si>
    <t>MIMM-3102Z:B02</t>
  </si>
  <si>
    <t>MIMM-3102Z:B03</t>
  </si>
  <si>
    <t>MIMM-3102Z:B04</t>
  </si>
  <si>
    <t>mmu-miR-1186a</t>
  </si>
  <si>
    <t>MIMM-3102Z:B05</t>
  </si>
  <si>
    <t>mmu-miR-122-3p</t>
  </si>
  <si>
    <t>MIMM-3102Z:B06</t>
  </si>
  <si>
    <t>MIMM-3102Z:B07</t>
  </si>
  <si>
    <t>MIMM-3102Z:B08</t>
  </si>
  <si>
    <t>MIMM-3102Z:B09</t>
  </si>
  <si>
    <t>MIMM-3102Z:B10</t>
  </si>
  <si>
    <t>mmu-miR-125a-3p</t>
  </si>
  <si>
    <t>MIMM-3102Z:B11</t>
  </si>
  <si>
    <t>MIMM-3102Z:B12</t>
  </si>
  <si>
    <t>MIMM-3102Z:B13</t>
  </si>
  <si>
    <t>MIMM-3102Z:B14</t>
  </si>
  <si>
    <t>MIMM-3102Z:B15</t>
  </si>
  <si>
    <t>MIMM-3102Z:B16</t>
  </si>
  <si>
    <t>MIMM-3102Z:B17</t>
  </si>
  <si>
    <t>MIMM-3102Z:B18</t>
  </si>
  <si>
    <t>MIMM-3102Z:B19</t>
  </si>
  <si>
    <t>MIMM-3102Z:B20</t>
  </si>
  <si>
    <t>mmu-miR-130a-5p</t>
  </si>
  <si>
    <t>MIMM-3102Z:B21</t>
  </si>
  <si>
    <t>MIMM-3102Z:B22</t>
  </si>
  <si>
    <t>mmu-miR-130b-5p</t>
  </si>
  <si>
    <t>MIMM-3102Z:B23</t>
  </si>
  <si>
    <t>MIMM-3102Z:B24</t>
  </si>
  <si>
    <t>MIMM-3102Z:C01</t>
  </si>
  <si>
    <t>MIMM-3102Z:C02</t>
  </si>
  <si>
    <t>MIMM-3102Z:C03</t>
  </si>
  <si>
    <t>MIMM-3102Z:C04</t>
  </si>
  <si>
    <t>mmu-miR-133b-5p</t>
  </si>
  <si>
    <t>MIMM-3102Z:C05</t>
  </si>
  <si>
    <t>mmu-miR-134-3p</t>
  </si>
  <si>
    <t>MIMM-3102Z:C06</t>
  </si>
  <si>
    <t>MIMM-3102Z:C07</t>
  </si>
  <si>
    <t>MIMM-3102Z:C08</t>
  </si>
  <si>
    <t>mmu-miR-135b-3p</t>
  </si>
  <si>
    <t>MIMM-3102Z:C09</t>
  </si>
  <si>
    <t>MIMM-3102Z:C10</t>
  </si>
  <si>
    <t>MIMM-3102Z:C11</t>
  </si>
  <si>
    <t>MIMM-3102Z:C12</t>
  </si>
  <si>
    <t>mmu-miR-137-5p</t>
  </si>
  <si>
    <t>MIMM-3102Z:C13</t>
  </si>
  <si>
    <t>MIMM-3102Z:C14</t>
  </si>
  <si>
    <t>mmu-miR-139-3p</t>
  </si>
  <si>
    <t>MIMM-3102Z:C15</t>
  </si>
  <si>
    <t>MIMM-3102Z:C16</t>
  </si>
  <si>
    <t>MIMM-3102Z:C17</t>
  </si>
  <si>
    <t>MIMM-3102Z:C18</t>
  </si>
  <si>
    <t>MIMM-3102Z:C19</t>
  </si>
  <si>
    <t>mmu-miR-141-5p</t>
  </si>
  <si>
    <t>MIMM-3102Z:C20</t>
  </si>
  <si>
    <t>MIMM-3102Z:C21</t>
  </si>
  <si>
    <t>MIMM-3102Z:C22</t>
  </si>
  <si>
    <t>MIMM-3102Z:C23</t>
  </si>
  <si>
    <t>MIMM-3102Z:C24</t>
  </si>
  <si>
    <t>mmu-miR-144-5p</t>
  </si>
  <si>
    <t>MIMM-3102Z:D01</t>
  </si>
  <si>
    <t>MIMM-3102Z:D02</t>
  </si>
  <si>
    <t>mmu-miR-146a-3p</t>
  </si>
  <si>
    <t>MIMM-3102Z:D03</t>
  </si>
  <si>
    <t>MIMM-3102Z:D04</t>
  </si>
  <si>
    <t>MIMM-3102Z:D05</t>
  </si>
  <si>
    <t>MIMM-3102Z:D06</t>
  </si>
  <si>
    <t>MIMM-3102Z:D07</t>
  </si>
  <si>
    <t>MIMM-3102Z:D08</t>
  </si>
  <si>
    <t>mmu-miR-148a-5p</t>
  </si>
  <si>
    <t>MIMM-3102Z:D09</t>
  </si>
  <si>
    <t>MIMM-3102Z:D10</t>
  </si>
  <si>
    <t>mmu-miR-148b-5p</t>
  </si>
  <si>
    <t>MIMM-3102Z:D11</t>
  </si>
  <si>
    <t>MIMM-3102Z:D12</t>
  </si>
  <si>
    <t>MIMM-3102Z:D13</t>
  </si>
  <si>
    <t>MIMM-3102Z:D14</t>
  </si>
  <si>
    <t>MIMM-3102Z:D15</t>
  </si>
  <si>
    <t>MIMM-3102Z:D16</t>
  </si>
  <si>
    <t>mmu-miR-152-5p</t>
  </si>
  <si>
    <t>MIMM-3102Z:D17</t>
  </si>
  <si>
    <t>MIMM-3102Z:D18</t>
  </si>
  <si>
    <t>MIMM-3102Z:D19</t>
  </si>
  <si>
    <t>MIMM-3102Z:D20</t>
  </si>
  <si>
    <t>MIMM-3102Z:D21</t>
  </si>
  <si>
    <t>MIMM-3102Z:D22</t>
  </si>
  <si>
    <t>MIMM-3102Z:D23</t>
  </si>
  <si>
    <t>mmu-miR-15b-3p</t>
  </si>
  <si>
    <t>MIMM-3102Z:D24</t>
  </si>
  <si>
    <t>MIMM-3102Z:E01</t>
  </si>
  <si>
    <t>MIMM-3102Z:E02</t>
  </si>
  <si>
    <t>MIMM-3102Z:E03</t>
  </si>
  <si>
    <t>MIMM-3102Z:E04</t>
  </si>
  <si>
    <t>MIMM-3102Z:E05</t>
  </si>
  <si>
    <t>MIMM-3102Z:E06</t>
  </si>
  <si>
    <t>mmu-miR-181c-3p</t>
  </si>
  <si>
    <t>MIMM-3102Z:E07</t>
  </si>
  <si>
    <t>MIMM-3102Z:E08</t>
  </si>
  <si>
    <t>mmu-miR-181d-3p</t>
  </si>
  <si>
    <t>MIMM-3102Z:E09</t>
  </si>
  <si>
    <t>MIMM-3102Z:E10</t>
  </si>
  <si>
    <t>MIMM-3102Z:E11</t>
  </si>
  <si>
    <t>MIMM-3102Z:E12</t>
  </si>
  <si>
    <t>MIMM-3102Z:E13</t>
  </si>
  <si>
    <t>MIMM-3102Z:E14</t>
  </si>
  <si>
    <t>MIMM-3102Z:E15</t>
  </si>
  <si>
    <t>mmu-miR-184-5p</t>
  </si>
  <si>
    <t>MIMM-3102Z:E16</t>
  </si>
  <si>
    <t>MIMM-3102Z:E17</t>
  </si>
  <si>
    <t>MIMM-3102Z:E18</t>
  </si>
  <si>
    <t>MIMM-3102Z:E19</t>
  </si>
  <si>
    <t>mmu-miR-187-5p</t>
  </si>
  <si>
    <t>MIMM-3102Z:E20</t>
  </si>
  <si>
    <t>mmu-miR-18a-3p</t>
  </si>
  <si>
    <t>MIMM-3102Z:E21</t>
  </si>
  <si>
    <t>MIMM-3102Z:E22</t>
  </si>
  <si>
    <t>MIMM-3102Z:E23</t>
  </si>
  <si>
    <t>MIMM-3102Z:E24</t>
  </si>
  <si>
    <t>mmu-miR-191-3p</t>
  </si>
  <si>
    <t>MIMM-3102Z:F01</t>
  </si>
  <si>
    <t>MIMM-3102Z:F02</t>
  </si>
  <si>
    <t>MIMM-3102Z:F03</t>
  </si>
  <si>
    <t>MIMM-3102Z:F04</t>
  </si>
  <si>
    <t>MIMM-3102Z:F05</t>
  </si>
  <si>
    <t>MIMM-3102Z:F06</t>
  </si>
  <si>
    <t>MIMM-3102Z:F07</t>
  </si>
  <si>
    <t>mmu-miR-193b-5p</t>
  </si>
  <si>
    <t>MIMM-3102Z:F08</t>
  </si>
  <si>
    <t>MIMM-3102Z:F09</t>
  </si>
  <si>
    <t>MIMM-3102Z:F10</t>
  </si>
  <si>
    <t>MIMM-3102Z:F11</t>
  </si>
  <si>
    <t>MIMM-3102Z:F12</t>
  </si>
  <si>
    <t>MIMM-3102Z:F13</t>
  </si>
  <si>
    <t>MIMM-3102Z:F14</t>
  </si>
  <si>
    <t>MIMM-3102Z:F15</t>
  </si>
  <si>
    <t>MIMM-3102Z:F16</t>
  </si>
  <si>
    <t>MIMM-3102Z:F17</t>
  </si>
  <si>
    <t>mmu-miR-19a-5p</t>
  </si>
  <si>
    <t>MIMM-3102Z:F18</t>
  </si>
  <si>
    <t>MIMM-3102Z:F19</t>
  </si>
  <si>
    <t>MIMM-3102Z:F20</t>
  </si>
  <si>
    <t>MIMM-3102Z:F21</t>
  </si>
  <si>
    <t>MIMM-3102Z:F22</t>
  </si>
  <si>
    <t>MIMM-3102Z:F23</t>
  </si>
  <si>
    <t>mmu-miR-200b-5p</t>
  </si>
  <si>
    <t>MIMM-3102Z:F24</t>
  </si>
  <si>
    <t>MIMM-3102Z:G01</t>
  </si>
  <si>
    <t>mmu-miR-200c-5p</t>
  </si>
  <si>
    <t>MIMM-3102Z:G02</t>
  </si>
  <si>
    <t>MIMM-3102Z:G03</t>
  </si>
  <si>
    <t>MIMM-3102Z:G04</t>
  </si>
  <si>
    <t>mmu-miR-203-5p</t>
  </si>
  <si>
    <t>MIMM-3102Z:G05</t>
  </si>
  <si>
    <t>MIMM-3102Z:G06</t>
  </si>
  <si>
    <t>MIMM-3102Z:G07</t>
  </si>
  <si>
    <t>mmu-miR-205-3p</t>
  </si>
  <si>
    <t>MIMM-3102Z:G08</t>
  </si>
  <si>
    <t>MIMM-3102Z:G09</t>
  </si>
  <si>
    <t>MIMM-3102Z:G10</t>
  </si>
  <si>
    <t>MIMM-3102Z:G11</t>
  </si>
  <si>
    <t>MIMM-3102Z:G12</t>
  </si>
  <si>
    <t>MIMM-3102Z:G13</t>
  </si>
  <si>
    <t>mmu-miR-20a-3p</t>
  </si>
  <si>
    <t>MIMM-3102Z:G14</t>
  </si>
  <si>
    <t>MIMM-3102Z:G15</t>
  </si>
  <si>
    <t>mmu-miR-20b-3p</t>
  </si>
  <si>
    <t>MIMM-3102Z:G16</t>
  </si>
  <si>
    <t>MIMM-3102Z:G17</t>
  </si>
  <si>
    <t>MIMM-3102Z:G18</t>
  </si>
  <si>
    <t>mmu-miR-210-5p</t>
  </si>
  <si>
    <t>MIMM-3102Z:G19</t>
  </si>
  <si>
    <t>mmu-miR-211-3p</t>
  </si>
  <si>
    <t>MIMM-3102Z:G20</t>
  </si>
  <si>
    <t>MIMM-3102Z:G21</t>
  </si>
  <si>
    <t>MIMM-3102Z:G22</t>
  </si>
  <si>
    <t>MIMM-3102Z:G23</t>
  </si>
  <si>
    <t>MIMM-3102Z:G24</t>
  </si>
  <si>
    <t>mmu-miR-216a-3p</t>
  </si>
  <si>
    <t>MIMM-3102Z:H01</t>
  </si>
  <si>
    <t>MIMM-3102Z:H02</t>
  </si>
  <si>
    <t>MIMM-3102Z:H03</t>
  </si>
  <si>
    <t>MIMM-3102Z:H04</t>
  </si>
  <si>
    <t>MIMM-3102Z:H05</t>
  </si>
  <si>
    <t>MIMM-3102Z:H06</t>
  </si>
  <si>
    <t>MIMM-3102Z:H07</t>
  </si>
  <si>
    <t>MIMM-3102Z:H08</t>
  </si>
  <si>
    <t>MIMM-3102Z:H09</t>
  </si>
  <si>
    <t>MIMM-3102Z:H10</t>
  </si>
  <si>
    <t>MIMM-3102Z:H11</t>
  </si>
  <si>
    <t>mmu-miR-223-5p</t>
  </si>
  <si>
    <t>MIMM-3102Z:H12</t>
  </si>
  <si>
    <t>MIMM-3102Z:H13</t>
  </si>
  <si>
    <t>mmu-miR-224-3p</t>
  </si>
  <si>
    <t>MIMM-3102Z:H14</t>
  </si>
  <si>
    <t>MIMM-3102Z:H15</t>
  </si>
  <si>
    <t>MIMM-3102Z:H16</t>
  </si>
  <si>
    <t>MIMM-3102Z:H17</t>
  </si>
  <si>
    <t>mmu-miR-23a-5p</t>
  </si>
  <si>
    <t>MIMM-3102Z:H18</t>
  </si>
  <si>
    <t>MIMM-3102Z:H19</t>
  </si>
  <si>
    <t>MIMM-3102Z:H20</t>
  </si>
  <si>
    <t>MIMM-3102Z:H21</t>
  </si>
  <si>
    <t>MIMM-3102Z:H22</t>
  </si>
  <si>
    <t>mmu-miR-25-5p</t>
  </si>
  <si>
    <t>MIMM-3102Z:H23</t>
  </si>
  <si>
    <t>MIMM-3102Z:H24</t>
  </si>
  <si>
    <t>mmu-miR-26b-3p</t>
  </si>
  <si>
    <t>MIMM-3102Z:I01</t>
  </si>
  <si>
    <t>MIMM-3102Z:I02</t>
  </si>
  <si>
    <t>MIMM-3102Z:I03</t>
  </si>
  <si>
    <t>mmu-miR-27a-5p</t>
  </si>
  <si>
    <t>MIMM-3102Z:I04</t>
  </si>
  <si>
    <t>MIMM-3102Z:I05</t>
  </si>
  <si>
    <t>MIMM-3102Z:I06</t>
  </si>
  <si>
    <t>MIMM-3102Z:I07</t>
  </si>
  <si>
    <t>MIMM-3102Z:I08</t>
  </si>
  <si>
    <t>MIMM-3102Z:I09</t>
  </si>
  <si>
    <t>mmu-miR-293-3p</t>
  </si>
  <si>
    <t>MIMM-3102Z:I10</t>
  </si>
  <si>
    <t>MIMM-3102Z:I11</t>
  </si>
  <si>
    <t>MIMM-3102Z:I12</t>
  </si>
  <si>
    <t>MIMM-3102Z:I13</t>
  </si>
  <si>
    <t>mmu-miR-297a-5p</t>
  </si>
  <si>
    <t>MIMM-3102Z:I14</t>
  </si>
  <si>
    <t>MIMM-3102Z:I15</t>
  </si>
  <si>
    <t>MIMM-3102Z:I16</t>
  </si>
  <si>
    <t>MIMM-3102Z:I17</t>
  </si>
  <si>
    <t>MIMM-3102Z:I18</t>
  </si>
  <si>
    <t>MIMM-3102Z:I19</t>
  </si>
  <si>
    <t>mmu-miR-29c-5p</t>
  </si>
  <si>
    <t>MIMM-3102Z:I20</t>
  </si>
  <si>
    <t>mmu-miR-300-3p</t>
  </si>
  <si>
    <t>MIMM-3102Z:I21</t>
  </si>
  <si>
    <t>MIMM-3102Z:I22</t>
  </si>
  <si>
    <t>mmu-miR-301a-5p</t>
  </si>
  <si>
    <t>MIMM-3102Z:I23</t>
  </si>
  <si>
    <t>MIMM-3102Z:I24</t>
  </si>
  <si>
    <t>MIMM-3102Z:J01</t>
  </si>
  <si>
    <t>MIMM-3102Z:J02</t>
  </si>
  <si>
    <t>MIMM-3102Z:J03</t>
  </si>
  <si>
    <t>MIMM-3102Z:J04</t>
  </si>
  <si>
    <t>MIMM-3102Z:J05</t>
  </si>
  <si>
    <t>MIMM-3102Z:J06</t>
  </si>
  <si>
    <t>MIMM-3102Z:J07</t>
  </si>
  <si>
    <t>MIMM-3102Z:J08</t>
  </si>
  <si>
    <t>MIMM-3102Z:J09</t>
  </si>
  <si>
    <t>mmu-miR-30d-3p</t>
  </si>
  <si>
    <t>MIMM-3102Z:J10</t>
  </si>
  <si>
    <t>MIMM-3102Z:J11</t>
  </si>
  <si>
    <t>MIMM-3102Z:J12</t>
  </si>
  <si>
    <t>MIMM-3102Z:J13</t>
  </si>
  <si>
    <t>MIMM-3102Z:J14</t>
  </si>
  <si>
    <t>MIMM-3102Z:J15</t>
  </si>
  <si>
    <t>MIMM-3102Z:J16</t>
  </si>
  <si>
    <t>mmu-miR-320-5p</t>
  </si>
  <si>
    <t>MIMM-3102Z:J17</t>
  </si>
  <si>
    <t>MIMM-3102Z:J18</t>
  </si>
  <si>
    <t>MIMM-3102Z:J19</t>
  </si>
  <si>
    <t>MIMM-3102Z:J20</t>
  </si>
  <si>
    <t>mmu-miR-32-3p</t>
  </si>
  <si>
    <t>MIMM-3102Z:J21</t>
  </si>
  <si>
    <t>MIMM-3102Z:J22</t>
  </si>
  <si>
    <t>MIMM-3102Z:J23</t>
  </si>
  <si>
    <t>MIMM-3102Z:J24</t>
  </si>
  <si>
    <t>MIMM-3102Z:K01</t>
  </si>
  <si>
    <t>MIMM-3102Z:K02</t>
  </si>
  <si>
    <t>MIMM-3102Z:K03</t>
  </si>
  <si>
    <t>MIMM-3102Z:K04</t>
  </si>
  <si>
    <t>MIMM-3102Z:K05</t>
  </si>
  <si>
    <t>MIMM-3102Z:K06</t>
  </si>
  <si>
    <t>MIMM-3102Z:K07</t>
  </si>
  <si>
    <t>MIMM-3102Z:K08</t>
  </si>
  <si>
    <t>MIMM-3102Z:K09</t>
  </si>
  <si>
    <t>MIMM-3102Z:K10</t>
  </si>
  <si>
    <t>MIMM-3102Z:K11</t>
  </si>
  <si>
    <t>MIMM-3102Z:K12</t>
  </si>
  <si>
    <t>MIMM-3102Z:K13</t>
  </si>
  <si>
    <t>mmu-miR-340-3p</t>
  </si>
  <si>
    <t>MIMM-3102Z:K14</t>
  </si>
  <si>
    <t>MIMM-3102Z:K15</t>
  </si>
  <si>
    <t>MIMM-3102Z:K16</t>
  </si>
  <si>
    <t>mmu-miR-342-5p</t>
  </si>
  <si>
    <t>MIMM-3102Z:K17</t>
  </si>
  <si>
    <t>mmu-miR-345-3p</t>
  </si>
  <si>
    <t>MIMM-3102Z:K18</t>
  </si>
  <si>
    <t>MIMM-3102Z:K19</t>
  </si>
  <si>
    <t>MIMM-3102Z:K20</t>
  </si>
  <si>
    <t>mmu-miR-34a-3p</t>
  </si>
  <si>
    <t>MIMM-3102Z:K21</t>
  </si>
  <si>
    <t>MIMM-3102Z:K22</t>
  </si>
  <si>
    <t>MIMM-3102Z:K23</t>
  </si>
  <si>
    <t>mmu-miR-34b-5p</t>
  </si>
  <si>
    <t>MIMM-3102Z:K24</t>
  </si>
  <si>
    <t>MIMM-3102Z:L01</t>
  </si>
  <si>
    <t>MIMM-3102Z:L02</t>
  </si>
  <si>
    <t>MIMM-3102Z:L03</t>
  </si>
  <si>
    <t>mmu-miR-362-5p</t>
  </si>
  <si>
    <t>MIMM-3102Z:L04</t>
  </si>
  <si>
    <t>MIMM-3102Z:L05</t>
  </si>
  <si>
    <t>MIMM-3102Z:L06</t>
  </si>
  <si>
    <t>MIMM-3102Z:L07</t>
  </si>
  <si>
    <t>mmu-miR-367-5p</t>
  </si>
  <si>
    <t>MIMM-3102Z:L08</t>
  </si>
  <si>
    <t>MIMM-3102Z:L09</t>
  </si>
  <si>
    <t>mmu-miR-370-5p</t>
  </si>
  <si>
    <t>MIMM-3102Z:L10</t>
  </si>
  <si>
    <t>MIMM-3102Z:L11</t>
  </si>
  <si>
    <t>MIMM-3102Z:L12</t>
  </si>
  <si>
    <t>mmu-miR-375-5p</t>
  </si>
  <si>
    <t>MIMM-3102Z:L13</t>
  </si>
  <si>
    <t>MIMM-3102Z:L14</t>
  </si>
  <si>
    <t>mmu-miR-376a-5p</t>
  </si>
  <si>
    <t>MIMM-3102Z:L15</t>
  </si>
  <si>
    <t>MIMM-3102Z:L16</t>
  </si>
  <si>
    <t>MIMM-3102Z:L17</t>
  </si>
  <si>
    <t>MIMM-3102Z:L18</t>
  </si>
  <si>
    <t>MIMM-3102Z:L19</t>
  </si>
  <si>
    <t>MIMM-3102Z:L20</t>
  </si>
  <si>
    <t>MIMM-3102Z:L21</t>
  </si>
  <si>
    <t>MIMM-3102Z:L22</t>
  </si>
  <si>
    <t>mmu-miR-382-3p</t>
  </si>
  <si>
    <t>MIMM-3102Z:L23</t>
  </si>
  <si>
    <t>MIMM-3102Z:L24</t>
  </si>
  <si>
    <t>MIMM-3102Z:M01</t>
  </si>
  <si>
    <t>mmu-miR-384-3p</t>
  </si>
  <si>
    <t>MIMM-3102Z:M02</t>
  </si>
  <si>
    <t>MIMM-3102Z:M03</t>
  </si>
  <si>
    <t>mmu-miR-409-5p</t>
  </si>
  <si>
    <t>MIMM-3102Z:M04</t>
  </si>
  <si>
    <t>MIMM-3102Z:M05</t>
  </si>
  <si>
    <t>MIMM-3102Z:M06</t>
  </si>
  <si>
    <t>mmu-miR-421-5p</t>
  </si>
  <si>
    <t>MIMM-3102Z:M07</t>
  </si>
  <si>
    <t>MIMM-3102Z:M08</t>
  </si>
  <si>
    <t>MIMM-3102Z:M09</t>
  </si>
  <si>
    <t>mmu-miR-425-3p</t>
  </si>
  <si>
    <t>MIMM-3102Z:M10</t>
  </si>
  <si>
    <t>MIMM-3102Z:M11</t>
  </si>
  <si>
    <t>MIMM-3102Z:M12</t>
  </si>
  <si>
    <t>mmu-miR-429-5p</t>
  </si>
  <si>
    <t>MIMM-3102Z:M13</t>
  </si>
  <si>
    <t>MIMM-3102Z:M14</t>
  </si>
  <si>
    <t>MIMM-3102Z:M15</t>
  </si>
  <si>
    <t>mmu-miR-433-5p</t>
  </si>
  <si>
    <t>MIMM-3102Z:M16</t>
  </si>
  <si>
    <t>MIMM-3102Z:M17</t>
  </si>
  <si>
    <t>mmu-miR-449a-3p</t>
  </si>
  <si>
    <t>MIMM-3102Z:M18</t>
  </si>
  <si>
    <t>MIMM-3102Z:M19</t>
  </si>
  <si>
    <t>MIMM-3102Z:M20</t>
  </si>
  <si>
    <t>MIMM-3102Z:M21</t>
  </si>
  <si>
    <t>MIMM-3102Z:M22</t>
  </si>
  <si>
    <t>MIMM-3102Z:M23</t>
  </si>
  <si>
    <t>MIMM-3102Z:M24</t>
  </si>
  <si>
    <t>MIMM-3102Z:N01</t>
  </si>
  <si>
    <t>MIMM-3102Z:N02</t>
  </si>
  <si>
    <t>MIMM-3102Z:N03</t>
  </si>
  <si>
    <t>MIMM-3102Z:N04</t>
  </si>
  <si>
    <t>MIMM-3102Z:N05</t>
  </si>
  <si>
    <t>mmu-miR-486a-3p</t>
  </si>
  <si>
    <t>MIMM-3102Z:N06</t>
  </si>
  <si>
    <t>MIMM-3102Z:N07</t>
  </si>
  <si>
    <t>MIMM-3102Z:N08</t>
  </si>
  <si>
    <t>MIMM-3102Z:N09</t>
  </si>
  <si>
    <t>mmu-miR-488-5p</t>
  </si>
  <si>
    <t>MIMM-3102Z:N10</t>
  </si>
  <si>
    <t>MIMM-3102Z:N11</t>
  </si>
  <si>
    <t>MIMM-3102Z:N12</t>
  </si>
  <si>
    <t>mmu-miR-491-3p</t>
  </si>
  <si>
    <t>MIMM-3102Z:N13</t>
  </si>
  <si>
    <t>MIMM-3102Z:N14</t>
  </si>
  <si>
    <t>MIMM-3102Z:N15</t>
  </si>
  <si>
    <t>mmu-miR-493-5p</t>
  </si>
  <si>
    <t>MIMM-3102Z:N16</t>
  </si>
  <si>
    <t>MIMM-3102Z:N17</t>
  </si>
  <si>
    <t>MIMM-3102Z:N18</t>
  </si>
  <si>
    <t>MIMM-3102Z:N19</t>
  </si>
  <si>
    <t>mmu-miR-497a-3p</t>
  </si>
  <si>
    <t>MIMM-3102Z:N20</t>
  </si>
  <si>
    <t>MIMM-3102Z:N21</t>
  </si>
  <si>
    <t>MIMM-3102Z:N22</t>
  </si>
  <si>
    <t>MIMM-3102Z:N23</t>
  </si>
  <si>
    <t>mmu-miR-500-5p</t>
  </si>
  <si>
    <t>MIMM-3102Z:N24</t>
  </si>
  <si>
    <t>MIMM-3102Z:O01</t>
  </si>
  <si>
    <t>MIMM-3102Z:O02</t>
  </si>
  <si>
    <t>MIMM-3102Z:O03</t>
  </si>
  <si>
    <t>MIMM-3102Z:O04</t>
  </si>
  <si>
    <t>mmu-miR-511-5p</t>
  </si>
  <si>
    <t>MIMM-3102Z:O05</t>
  </si>
  <si>
    <t>MIMM-3102Z:O06</t>
  </si>
  <si>
    <t>MIMM-3102Z:O07</t>
  </si>
  <si>
    <t>MIMM-3102Z:O08</t>
  </si>
  <si>
    <t>MIMM-3102Z:O09</t>
  </si>
  <si>
    <t>mmu-miR-592-5p</t>
  </si>
  <si>
    <t>MIMM-3102Z:O10</t>
  </si>
  <si>
    <t>MIMM-3102Z:O11</t>
  </si>
  <si>
    <t>mmu-miR-615-3p</t>
  </si>
  <si>
    <t>MIMM-3102Z:O12</t>
  </si>
  <si>
    <t>MIMM-3102Z:O13</t>
  </si>
  <si>
    <t>mmu-miR-652-5p</t>
  </si>
  <si>
    <t>MIMM-3102Z:O14</t>
  </si>
  <si>
    <t>MIMM-3102Z:O15</t>
  </si>
  <si>
    <t>MIMM-3102Z:O16</t>
  </si>
  <si>
    <t>MIMM-3102Z:O17</t>
  </si>
  <si>
    <t>mmu-miR-744-3p</t>
  </si>
  <si>
    <t>MIMM-3102Z:O18</t>
  </si>
  <si>
    <t>MIMM-3102Z:O19</t>
  </si>
  <si>
    <t>MIMM-3102Z:O20</t>
  </si>
  <si>
    <t>MIMM-3102Z:O21</t>
  </si>
  <si>
    <t>MIMM-3102Z:O22</t>
  </si>
  <si>
    <t>MIMM-3102Z:O23</t>
  </si>
  <si>
    <t>MIMM-3102Z:O24</t>
  </si>
  <si>
    <t>MIMM-3102Z:P01</t>
  </si>
  <si>
    <t>MIMM-3102Z:P02</t>
  </si>
  <si>
    <t>MIMM-3102Z:P03</t>
  </si>
  <si>
    <t>MIMM-3102Z:P04</t>
  </si>
  <si>
    <t>MIMM-3102Z:P05</t>
  </si>
  <si>
    <t>mmu-miR-96-3p</t>
  </si>
  <si>
    <t>MIMM-3102Z:P06</t>
  </si>
  <si>
    <t>MIMM-3102Z:P07</t>
  </si>
  <si>
    <t>mmu-miR-98-3p</t>
  </si>
  <si>
    <t>MIMM-3102Z:P08</t>
  </si>
  <si>
    <t>MIMM-3102Z:P09</t>
  </si>
  <si>
    <t>mmu-miR-99a-3p</t>
  </si>
  <si>
    <t>MIMM-3102Z:P10</t>
  </si>
  <si>
    <t>MIMM-3102Z:P11</t>
  </si>
  <si>
    <t>mmu-miR-99b-3p</t>
  </si>
  <si>
    <t>MIMM-3102Z:P12</t>
  </si>
  <si>
    <t>MIMM-3102Z:P13</t>
  </si>
  <si>
    <t>MIMM-3102Z:P14</t>
  </si>
  <si>
    <t>MIMM-3102Z:P15</t>
  </si>
  <si>
    <t>MIMM-3102Z:P16</t>
  </si>
  <si>
    <t>MIMM-3102Z:P17</t>
  </si>
  <si>
    <t>MIMM-3102Z:P18</t>
  </si>
  <si>
    <t>MIMM-3102Z:P19</t>
  </si>
  <si>
    <t>MIMM-3102Z:P20</t>
  </si>
  <si>
    <t>MIMM-3102Z:P21</t>
  </si>
  <si>
    <t>MIMM-3102Z:P22</t>
  </si>
  <si>
    <t>MIMM-3102Z:P23</t>
  </si>
  <si>
    <t>MIMM-3102Z:P24</t>
  </si>
  <si>
    <t>MIMM-3106Z:A01</t>
  </si>
  <si>
    <t>MIMM-3106Z:A02</t>
  </si>
  <si>
    <t>MIMM-3106Z:A03</t>
  </si>
  <si>
    <t>MIMM-3106Z:A04</t>
  </si>
  <si>
    <t>MIMM-3106Z:A05</t>
  </si>
  <si>
    <t>MIMM-3106Z:A06</t>
  </si>
  <si>
    <t>MIMM-3106Z:A07</t>
  </si>
  <si>
    <t>mmu-miR-365-2-5p</t>
  </si>
  <si>
    <t>MIMM-3106Z:A08</t>
  </si>
  <si>
    <t>mmu-miR-718</t>
  </si>
  <si>
    <t>MIMM-3106Z:A09</t>
  </si>
  <si>
    <t>mmu-miR-215-3p</t>
  </si>
  <si>
    <t>MIMM-3106Z:A10</t>
  </si>
  <si>
    <t>MIMM-3106Z:A11</t>
  </si>
  <si>
    <t>MIMM-3106Z:A12</t>
  </si>
  <si>
    <t>MIMM-3106Z:A13</t>
  </si>
  <si>
    <t>MIMM-3106Z:A14</t>
  </si>
  <si>
    <t>MIMM-3106Z:A15</t>
  </si>
  <si>
    <t>mmu-miR-6956-5p</t>
  </si>
  <si>
    <t>MIMM-3106Z:A16</t>
  </si>
  <si>
    <t>mmu-miR-3074-2-3p</t>
  </si>
  <si>
    <t>MIMM-3106Z:A17</t>
  </si>
  <si>
    <t>mmu-miR-6976-3p</t>
  </si>
  <si>
    <t>MIMM-3106Z:A18</t>
  </si>
  <si>
    <t>MIMM-3106Z:A19</t>
  </si>
  <si>
    <t>MIMM-3106Z:A20</t>
  </si>
  <si>
    <t>MIMM-3106Z:A21</t>
  </si>
  <si>
    <t>MIMM-3106Z:A22</t>
  </si>
  <si>
    <t>MIMM-3106Z:A23</t>
  </si>
  <si>
    <t>mmu-miR-7070-5p</t>
  </si>
  <si>
    <t>MIMM-3106Z:A24</t>
  </si>
  <si>
    <t>MIMM-3106Z:B01</t>
  </si>
  <si>
    <t>mmu-miR-7654-3p</t>
  </si>
  <si>
    <t>MIMM-3106Z:B02</t>
  </si>
  <si>
    <t>mmu-miR-3081-5p</t>
  </si>
  <si>
    <t>MIMM-3106Z:B03</t>
  </si>
  <si>
    <t>MIMM-3106Z:B04</t>
  </si>
  <si>
    <t>MIMM-3106Z:B05</t>
  </si>
  <si>
    <t>mmu-miR-362-3p</t>
  </si>
  <si>
    <t>MIMM-3106Z:B06</t>
  </si>
  <si>
    <t>mmu-miR-8105</t>
  </si>
  <si>
    <t>MIMM-3106Z:B07</t>
  </si>
  <si>
    <t>MIMM-3106Z:B08</t>
  </si>
  <si>
    <t>mmu-miR-3084-3p</t>
  </si>
  <si>
    <t>MIMM-3106Z:B09</t>
  </si>
  <si>
    <t>mmu-miR-7016-3p</t>
  </si>
  <si>
    <t>MIMM-3106Z:B10</t>
  </si>
  <si>
    <t>mmu-miR-3106-5p</t>
  </si>
  <si>
    <t>MIMM-3106Z:B11</t>
  </si>
  <si>
    <t>MIMM-3106Z:B12</t>
  </si>
  <si>
    <t>MIMM-3106Z:B13</t>
  </si>
  <si>
    <t>MIMM-3106Z:B14</t>
  </si>
  <si>
    <t>MIMM-3106Z:B15</t>
  </si>
  <si>
    <t>mmu-miR-6240</t>
  </si>
  <si>
    <t>MIMM-3106Z:B16</t>
  </si>
  <si>
    <t>mmu-miR-6945-3p</t>
  </si>
  <si>
    <t>MIMM-3106Z:B17</t>
  </si>
  <si>
    <t>MIMM-3106Z:B18</t>
  </si>
  <si>
    <t>MIMM-3106Z:B19</t>
  </si>
  <si>
    <t>MIMM-3106Z:B20</t>
  </si>
  <si>
    <t>MIMM-3106Z:B21</t>
  </si>
  <si>
    <t>MIMM-3106Z:B22</t>
  </si>
  <si>
    <t>MIMM-3106Z:B23</t>
  </si>
  <si>
    <t>MIMM-3106Z:B24</t>
  </si>
  <si>
    <t>MIMM-3106Z:C01</t>
  </si>
  <si>
    <t>mmu-miR-299a-3p mmu-miR-299b-3p</t>
  </si>
  <si>
    <t>MIMM-3106Z:C02</t>
  </si>
  <si>
    <t>MIMM-3106Z:C03</t>
  </si>
  <si>
    <t>mmu-miR-28a-3p</t>
  </si>
  <si>
    <t>MIMM-3106Z:C04</t>
  </si>
  <si>
    <t>MIMM-3106Z:C05</t>
  </si>
  <si>
    <t>mmu-miR-2136</t>
  </si>
  <si>
    <t>MIMM-3106Z:C06</t>
  </si>
  <si>
    <t>MIMM-3106Z:C07</t>
  </si>
  <si>
    <t>MIMM-3106Z:C08</t>
  </si>
  <si>
    <t>MIMM-3106Z:C09</t>
  </si>
  <si>
    <t>mmu-miR-1956</t>
  </si>
  <si>
    <t>MIMM-3106Z:C10</t>
  </si>
  <si>
    <t>mmu-miR-6907-5p</t>
  </si>
  <si>
    <t>MIMM-3106Z:C11</t>
  </si>
  <si>
    <t>MIMM-3106Z:C12</t>
  </si>
  <si>
    <t>MIMM-3106Z:C13</t>
  </si>
  <si>
    <t>mmu-miR-511-3p</t>
  </si>
  <si>
    <t>MIMM-3106Z:C14</t>
  </si>
  <si>
    <t>MIMM-3106Z:C15</t>
  </si>
  <si>
    <t>MIMM-3106Z:C16</t>
  </si>
  <si>
    <t>MIMM-3106Z:C17</t>
  </si>
  <si>
    <t>MIMM-3106Z:C18</t>
  </si>
  <si>
    <t>MIMM-3106Z:C19</t>
  </si>
  <si>
    <t>mmu-miR-7082-5p</t>
  </si>
  <si>
    <t>MIMM-3106Z:C20</t>
  </si>
  <si>
    <t>MIMM-3106Z:C21</t>
  </si>
  <si>
    <t>MIMM-3106Z:C22</t>
  </si>
  <si>
    <t>mmu-miR-547-5p</t>
  </si>
  <si>
    <t>MIMM-3106Z:C23</t>
  </si>
  <si>
    <t>MIMM-3106Z:C24</t>
  </si>
  <si>
    <t>MIMM-3106Z:D01</t>
  </si>
  <si>
    <t>mmu-miR-3072-3p</t>
  </si>
  <si>
    <t>MIMM-3106Z:D02</t>
  </si>
  <si>
    <t>MIMM-3106Z:D03</t>
  </si>
  <si>
    <t>MIMM-3106Z:D04</t>
  </si>
  <si>
    <t>MIMM-3106Z:D05</t>
  </si>
  <si>
    <t>MIMM-3106Z:D06</t>
  </si>
  <si>
    <t>MIMM-3106Z:D07</t>
  </si>
  <si>
    <t>MIMM-3106Z:D08</t>
  </si>
  <si>
    <t>MIMM-3106Z:D09</t>
  </si>
  <si>
    <t>MIMM-3106Z:D10</t>
  </si>
  <si>
    <t>MIMM-3106Z:D11</t>
  </si>
  <si>
    <t>mmu-miR-129-1-3p</t>
  </si>
  <si>
    <t>MIMM-3106Z:D12</t>
  </si>
  <si>
    <t>MIMM-3106Z:D13</t>
  </si>
  <si>
    <t>MIMM-3106Z:D14</t>
  </si>
  <si>
    <t>MIMM-3106Z:D15</t>
  </si>
  <si>
    <t>MIMM-3106Z:D16</t>
  </si>
  <si>
    <t>MIMM-3106Z:D17</t>
  </si>
  <si>
    <t>mmu-miR-6538</t>
  </si>
  <si>
    <t>MIMM-3106Z:D18</t>
  </si>
  <si>
    <t>mmu-miR-3960</t>
  </si>
  <si>
    <t>MIMM-3106Z:D19</t>
  </si>
  <si>
    <t>MIMM-3106Z:D20</t>
  </si>
  <si>
    <t>MIMM-3106Z:D21</t>
  </si>
  <si>
    <t>MIMM-3106Z:D22</t>
  </si>
  <si>
    <t>mmu-miR-6239</t>
  </si>
  <si>
    <t>MIMM-3106Z:D23</t>
  </si>
  <si>
    <t>mmu-miR-378b</t>
  </si>
  <si>
    <t>MIMM-3106Z:D24</t>
  </si>
  <si>
    <t>MIMM-3106Z:E01</t>
  </si>
  <si>
    <t>mmu-miR-344f-5p</t>
  </si>
  <si>
    <t>MIMM-3106Z:E02</t>
  </si>
  <si>
    <t>mmu-miR-93-3p</t>
  </si>
  <si>
    <t>MIMM-3106Z:E03</t>
  </si>
  <si>
    <t>MIMM-3106Z:E04</t>
  </si>
  <si>
    <t>MIMM-3106Z:E05</t>
  </si>
  <si>
    <t>MIMM-3106Z:E06</t>
  </si>
  <si>
    <t>MIMM-3106Z:E07</t>
  </si>
  <si>
    <t>MIMM-3106Z:E08</t>
  </si>
  <si>
    <t>mmu-miR-5622-3p</t>
  </si>
  <si>
    <t>MIMM-3106Z:E09</t>
  </si>
  <si>
    <t>MIMM-3106Z:E10</t>
  </si>
  <si>
    <t>mmu-miR-7a-1-3p</t>
  </si>
  <si>
    <t>MIMM-3106Z:E11</t>
  </si>
  <si>
    <t>MIMM-3106Z:E12</t>
  </si>
  <si>
    <t>MIMM-3106Z:E13</t>
  </si>
  <si>
    <t>mmu-miR-329-3p</t>
  </si>
  <si>
    <t>MIMM-3106Z:E14</t>
  </si>
  <si>
    <t>mmu-miR-466i-5p</t>
  </si>
  <si>
    <t>MIMM-3106Z:E15</t>
  </si>
  <si>
    <t>MIMM-3106Z:E16</t>
  </si>
  <si>
    <t>MIMM-3106Z:E17</t>
  </si>
  <si>
    <t>MIMM-3106Z:E18</t>
  </si>
  <si>
    <t>mmu-miR-3968</t>
  </si>
  <si>
    <t>MIMM-3106Z:E19</t>
  </si>
  <si>
    <t>MIMM-3106Z:E20</t>
  </si>
  <si>
    <t>mmu-miR-7b-5p</t>
  </si>
  <si>
    <t>MIMM-3106Z:E21</t>
  </si>
  <si>
    <t>mmu-miR-486b-3p mmu-miR-486a-3p</t>
  </si>
  <si>
    <t>MIMM-3106Z:E22</t>
  </si>
  <si>
    <t>MIMM-3106Z:E23</t>
  </si>
  <si>
    <t>MIMM-3106Z:E24</t>
  </si>
  <si>
    <t>MIMM-3106Z:F01</t>
  </si>
  <si>
    <t>mmu-miR-7669-5p</t>
  </si>
  <si>
    <t>MIMM-3106Z:F02</t>
  </si>
  <si>
    <t>mmu-miR-8106</t>
  </si>
  <si>
    <t>MIMM-3106Z:F03</t>
  </si>
  <si>
    <t>mmu-miR-129b-3p</t>
  </si>
  <si>
    <t>MIMM-3106Z:F04</t>
  </si>
  <si>
    <t>MIMM-3106Z:F05</t>
  </si>
  <si>
    <t>MIMM-3106Z:F06</t>
  </si>
  <si>
    <t>MIMM-3106Z:F07</t>
  </si>
  <si>
    <t>MIMM-3106Z:F08</t>
  </si>
  <si>
    <t>MIMM-3106Z:F09</t>
  </si>
  <si>
    <t>MIMM-3106Z:F10</t>
  </si>
  <si>
    <t>MIMM-3106Z:F11</t>
  </si>
  <si>
    <t>MIMM-3106Z:F12</t>
  </si>
  <si>
    <t>MIMM-3106Z:F13</t>
  </si>
  <si>
    <t>MIMM-3106Z:F14</t>
  </si>
  <si>
    <t>MIMM-3106Z:F15</t>
  </si>
  <si>
    <t>mmu-miR-6988-5p</t>
  </si>
  <si>
    <t>MIMM-3106Z:F16</t>
  </si>
  <si>
    <t>MIMM-3106Z:F17</t>
  </si>
  <si>
    <t>MIMM-3106Z:F18</t>
  </si>
  <si>
    <t>mmu-miR-1981-5p</t>
  </si>
  <si>
    <t>MIMM-3106Z:F19</t>
  </si>
  <si>
    <t>MIMM-3106Z:F20</t>
  </si>
  <si>
    <t>mmu-miR-1247-5p</t>
  </si>
  <si>
    <t>MIMM-3106Z:F21</t>
  </si>
  <si>
    <t>mmu-miR-1843b-3p</t>
  </si>
  <si>
    <t>MIMM-3106Z:F22</t>
  </si>
  <si>
    <t>MIMM-3106Z:F23</t>
  </si>
  <si>
    <t>mmu-miR-1893</t>
  </si>
  <si>
    <t>MIMM-3106Z:F24</t>
  </si>
  <si>
    <t>MIMM-3106Z:G01</t>
  </si>
  <si>
    <t>mmu-miR-3963</t>
  </si>
  <si>
    <t>MIMM-3106Z:G02</t>
  </si>
  <si>
    <t>MIMM-3106Z:G03</t>
  </si>
  <si>
    <t>MIMM-3106Z:G04</t>
  </si>
  <si>
    <t>MIMM-3106Z:G05</t>
  </si>
  <si>
    <t>mmu-miR-3076-5p</t>
  </si>
  <si>
    <t>MIMM-3106Z:G06</t>
  </si>
  <si>
    <t>MIMM-3106Z:G07</t>
  </si>
  <si>
    <t>mmu-miR-3074-1-3p</t>
  </si>
  <si>
    <t>MIMM-3106Z:G08</t>
  </si>
  <si>
    <t>mmu-miR-7052-3p</t>
  </si>
  <si>
    <t>MIMM-3106Z:G09</t>
  </si>
  <si>
    <t>mmu-miR-6769b-3p</t>
  </si>
  <si>
    <t>MIMM-3106Z:G10</t>
  </si>
  <si>
    <t>MIMM-3106Z:G11</t>
  </si>
  <si>
    <t>MIMM-3106Z:G12</t>
  </si>
  <si>
    <t>MIMM-3106Z:G13</t>
  </si>
  <si>
    <t>MIMM-3106Z:G14</t>
  </si>
  <si>
    <t>MIMM-3106Z:G15</t>
  </si>
  <si>
    <t>MIMM-3106Z:G16</t>
  </si>
  <si>
    <t>MIMM-3106Z:G17</t>
  </si>
  <si>
    <t>mmu-miR-1188-5p</t>
  </si>
  <si>
    <t>MIMM-3106Z:G18</t>
  </si>
  <si>
    <t>MIMM-3106Z:G19</t>
  </si>
  <si>
    <t>MIMM-3106Z:G20</t>
  </si>
  <si>
    <t>MIMM-3106Z:G21</t>
  </si>
  <si>
    <t>MIMM-3106Z:G22</t>
  </si>
  <si>
    <t>mmu-miR-7666-5p</t>
  </si>
  <si>
    <t>MIMM-3106Z:G23</t>
  </si>
  <si>
    <t>mmu-miR-7a-2-3p</t>
  </si>
  <si>
    <t>MIMM-3106Z:G24</t>
  </si>
  <si>
    <t>MIMM-3106Z:H01</t>
  </si>
  <si>
    <t>MIMM-3106Z:H02</t>
  </si>
  <si>
    <t>mmu-miR-674-3p</t>
  </si>
  <si>
    <t>MIMM-3106Z:H03</t>
  </si>
  <si>
    <t>MIMM-3106Z:H04</t>
  </si>
  <si>
    <t>MIMM-3106Z:H05</t>
  </si>
  <si>
    <t>MIMM-3106Z:H06</t>
  </si>
  <si>
    <t>mmu-miR-6481</t>
  </si>
  <si>
    <t>MIMM-3106Z:H07</t>
  </si>
  <si>
    <t>MIMM-3106Z:H08</t>
  </si>
  <si>
    <t>MIMM-3106Z:H09</t>
  </si>
  <si>
    <t>MIMM-3106Z:H10</t>
  </si>
  <si>
    <t>MIMM-3106Z:H11</t>
  </si>
  <si>
    <t>MIMM-3106Z:H12</t>
  </si>
  <si>
    <t>mmu-miR-7222-3p</t>
  </si>
  <si>
    <t>MIMM-3106Z:H13</t>
  </si>
  <si>
    <t>mmu-miR-6998-5p</t>
  </si>
  <si>
    <t>MIMM-3106Z:H14</t>
  </si>
  <si>
    <t>MIMM-3106Z:H15</t>
  </si>
  <si>
    <t>MIMM-3106Z:H16</t>
  </si>
  <si>
    <t>MIMM-3106Z:H17</t>
  </si>
  <si>
    <t>MIMM-3106Z:H18</t>
  </si>
  <si>
    <t>mmu-miR-6366</t>
  </si>
  <si>
    <t>MIMM-3106Z:H19</t>
  </si>
  <si>
    <t>MIMM-3106Z:H20</t>
  </si>
  <si>
    <t>MIMM-3106Z:H21</t>
  </si>
  <si>
    <t>MIMM-3106Z:H22</t>
  </si>
  <si>
    <t>MIMM-3106Z:H23</t>
  </si>
  <si>
    <t>mmu-miR-103-1-5p mmu-miR-103-2-5p</t>
  </si>
  <si>
    <t>MIMM-3106Z:H24</t>
  </si>
  <si>
    <t>mmu-miR-7042-5p</t>
  </si>
  <si>
    <t>MIMM-3106Z:I01</t>
  </si>
  <si>
    <t>MIMM-3106Z:I02</t>
  </si>
  <si>
    <t>MIMM-3106Z:I03</t>
  </si>
  <si>
    <t>MIMM-3106Z:I04</t>
  </si>
  <si>
    <t>MIMM-3106Z:I05</t>
  </si>
  <si>
    <t>mmu-miR-3964</t>
  </si>
  <si>
    <t>MIMM-3106Z:I06</t>
  </si>
  <si>
    <t>mmu-miR-7648-5p</t>
  </si>
  <si>
    <t>MIMM-3106Z:I07</t>
  </si>
  <si>
    <t>MIMM-3106Z:I08</t>
  </si>
  <si>
    <t>MIMM-3106Z:I09</t>
  </si>
  <si>
    <t>MIMM-3106Z:I10</t>
  </si>
  <si>
    <t>MIMM-3106Z:I11</t>
  </si>
  <si>
    <t>MIMM-3106Z:I12</t>
  </si>
  <si>
    <t>mmu-miR-700-3p</t>
  </si>
  <si>
    <t>MIMM-3106Z:I13</t>
  </si>
  <si>
    <t>MIMM-3106Z:I14</t>
  </si>
  <si>
    <t>mmu-miR-467b-5p</t>
  </si>
  <si>
    <t>MIMM-3106Z:I15</t>
  </si>
  <si>
    <t>MIMM-3106Z:I16</t>
  </si>
  <si>
    <t>MIMM-3106Z:I17</t>
  </si>
  <si>
    <t>MIMM-3106Z:I18</t>
  </si>
  <si>
    <t>mmu-miR-702-3p</t>
  </si>
  <si>
    <t>MIMM-3106Z:I19</t>
  </si>
  <si>
    <t>mmu-miR-7035-5p</t>
  </si>
  <si>
    <t>MIMM-3106Z:I20</t>
  </si>
  <si>
    <t>MIMM-3106Z:I21</t>
  </si>
  <si>
    <t>MIMM-3106Z:I22</t>
  </si>
  <si>
    <t>MIMM-3106Z:I23</t>
  </si>
  <si>
    <t>mmu-miR-101c</t>
  </si>
  <si>
    <t>MIMM-3106Z:I24</t>
  </si>
  <si>
    <t>MIMM-3106Z:J01</t>
  </si>
  <si>
    <t>mmu-miR-6937-5p</t>
  </si>
  <si>
    <t>MIMM-3106Z:J02</t>
  </si>
  <si>
    <t>mmu-miR-3470b</t>
  </si>
  <si>
    <t>MIMM-3106Z:J03</t>
  </si>
  <si>
    <t>MIMM-3106Z:J04</t>
  </si>
  <si>
    <t>mmu-miR-3965</t>
  </si>
  <si>
    <t>MIMM-3106Z:J05</t>
  </si>
  <si>
    <t>MIMM-3106Z:J06</t>
  </si>
  <si>
    <t>mmu-miR-5116</t>
  </si>
  <si>
    <t>MIMM-3106Z:J07</t>
  </si>
  <si>
    <t>mmu-miR-1193-5p</t>
  </si>
  <si>
    <t>MIMM-3106Z:J08</t>
  </si>
  <si>
    <t>MIMM-3106Z:J09</t>
  </si>
  <si>
    <t>MIMM-3106Z:J10</t>
  </si>
  <si>
    <t>MIMM-3106Z:J11</t>
  </si>
  <si>
    <t>mmu-miR-1897-3p</t>
  </si>
  <si>
    <t>MIMM-3106Z:J12</t>
  </si>
  <si>
    <t>MIMM-3106Z:J13</t>
  </si>
  <si>
    <t>mmu-miR-7214-3p</t>
  </si>
  <si>
    <t>MIMM-3106Z:J14</t>
  </si>
  <si>
    <t>mmu-miR-6994-5p</t>
  </si>
  <si>
    <t>MIMM-3106Z:J15</t>
  </si>
  <si>
    <t>mmu-miR-669p-3p</t>
  </si>
  <si>
    <t>MIMM-3106Z:J16</t>
  </si>
  <si>
    <t>mmu-miR-7036a-3p</t>
  </si>
  <si>
    <t>MIMM-3106Z:J17</t>
  </si>
  <si>
    <t>mmu-miR-3068-3p</t>
  </si>
  <si>
    <t>MIMM-3106Z:J18</t>
  </si>
  <si>
    <t>mmu-miR-770-5p</t>
  </si>
  <si>
    <t>MIMM-3106Z:J19</t>
  </si>
  <si>
    <t>MIMM-3106Z:J20</t>
  </si>
  <si>
    <t>mmu-miR-1199-3p</t>
  </si>
  <si>
    <t>MIMM-3106Z:J21</t>
  </si>
  <si>
    <t>MIMM-3106Z:J22</t>
  </si>
  <si>
    <t>mmu-miR-3076-3p</t>
  </si>
  <si>
    <t>MIMM-3106Z:J23</t>
  </si>
  <si>
    <t>MIMM-3106Z:J24</t>
  </si>
  <si>
    <t>MIMM-3106Z:K01</t>
  </si>
  <si>
    <t>mmu-miR-1839-5p</t>
  </si>
  <si>
    <t>MIMM-3106Z:K02</t>
  </si>
  <si>
    <t>MIMM-3106Z:K03</t>
  </si>
  <si>
    <t>MIMM-3106Z:K04</t>
  </si>
  <si>
    <t>MIMM-3106Z:K05</t>
  </si>
  <si>
    <t>mmu-miR-33-3p</t>
  </si>
  <si>
    <t>MIMM-3106Z:K06</t>
  </si>
  <si>
    <t>mmu-miR-7224-3p</t>
  </si>
  <si>
    <t>MIMM-3106Z:K07</t>
  </si>
  <si>
    <t>MIMM-3106Z:K08</t>
  </si>
  <si>
    <t>mmu-miR-7667-3p</t>
  </si>
  <si>
    <t>MIMM-3106Z:K09</t>
  </si>
  <si>
    <t>mmu-miR-7666-3p</t>
  </si>
  <si>
    <t>MIMM-3106Z:K10</t>
  </si>
  <si>
    <t>mmu-miR-5100</t>
  </si>
  <si>
    <t>MIMM-3106Z:K11</t>
  </si>
  <si>
    <t>MIMM-3106Z:K12</t>
  </si>
  <si>
    <t>MIMM-3106Z:K13</t>
  </si>
  <si>
    <t>mmu-miR-5130</t>
  </si>
  <si>
    <t>MIMM-3106Z:K14</t>
  </si>
  <si>
    <t>MIMM-3106Z:K15</t>
  </si>
  <si>
    <t>mmu-miR-5119</t>
  </si>
  <si>
    <t>MIMM-3106Z:K16</t>
  </si>
  <si>
    <t>mmu-miR-1981-3p</t>
  </si>
  <si>
    <t>MIMM-3106Z:K17</t>
  </si>
  <si>
    <t>MIMM-3106Z:K18</t>
  </si>
  <si>
    <t>MIMM-3106Z:K19</t>
  </si>
  <si>
    <t>MIMM-3106Z:K20</t>
  </si>
  <si>
    <t>MIMM-3106Z:K21</t>
  </si>
  <si>
    <t>mmu-miR-1943-3p</t>
  </si>
  <si>
    <t>MIMM-3106Z:K22</t>
  </si>
  <si>
    <t>mmu-miR-350-5p</t>
  </si>
  <si>
    <t>MIMM-3106Z:K23</t>
  </si>
  <si>
    <t>MIMM-3106Z:K24</t>
  </si>
  <si>
    <t>MIMM-3106Z:L01</t>
  </si>
  <si>
    <t>MIMM-3106Z:L02</t>
  </si>
  <si>
    <t>mmu-miR-361-3p</t>
  </si>
  <si>
    <t>MIMM-3106Z:L03</t>
  </si>
  <si>
    <t>MIMM-3106Z:L04</t>
  </si>
  <si>
    <t>MIMM-3106Z:L05</t>
  </si>
  <si>
    <t>MIMM-3106Z:L06</t>
  </si>
  <si>
    <t>MIMM-3106Z:L07</t>
  </si>
  <si>
    <t>mmu-miR-615-5p</t>
  </si>
  <si>
    <t>MIMM-3106Z:L08</t>
  </si>
  <si>
    <t>MIMM-3106Z:L09</t>
  </si>
  <si>
    <t>MIMM-3106Z:L10</t>
  </si>
  <si>
    <t>mmu-miR-6412</t>
  </si>
  <si>
    <t>MIMM-3106Z:L11</t>
  </si>
  <si>
    <t>MIMM-3106Z:L12</t>
  </si>
  <si>
    <t>mmu-miR-5128</t>
  </si>
  <si>
    <t>MIMM-3106Z:L13</t>
  </si>
  <si>
    <t>MIMM-3106Z:L14</t>
  </si>
  <si>
    <t>MIMM-3106Z:L15</t>
  </si>
  <si>
    <t>MIMM-3106Z:L16</t>
  </si>
  <si>
    <t>mmu-miR-341-5p</t>
  </si>
  <si>
    <t>MIMM-3106Z:L17</t>
  </si>
  <si>
    <t>MIMM-3106Z:L18</t>
  </si>
  <si>
    <t>mmu-miR-3473a</t>
  </si>
  <si>
    <t>MIMM-3106Z:L19</t>
  </si>
  <si>
    <t>MIMM-3106Z:L20</t>
  </si>
  <si>
    <t>mmu-miR-5112</t>
  </si>
  <si>
    <t>MIMM-3106Z:L21</t>
  </si>
  <si>
    <t>mmu-miR-8107</t>
  </si>
  <si>
    <t>MIMM-3106Z:L22</t>
  </si>
  <si>
    <t>MIMM-3106Z:L23</t>
  </si>
  <si>
    <t>MIMM-3106Z:L24</t>
  </si>
  <si>
    <t>MIMM-3106Z:M01</t>
  </si>
  <si>
    <t>MIMM-3106Z:M02</t>
  </si>
  <si>
    <t>MIMM-3106Z:M03</t>
  </si>
  <si>
    <t>MIMM-3106Z:M04</t>
  </si>
  <si>
    <t>MIMM-3106Z:M05</t>
  </si>
  <si>
    <t>mmu-miR-1947-3p</t>
  </si>
  <si>
    <t>MIMM-3106Z:M06</t>
  </si>
  <si>
    <t>MIMM-3106Z:M07</t>
  </si>
  <si>
    <t>mmu-miR-7118-5p</t>
  </si>
  <si>
    <t>MIMM-3106Z:M08</t>
  </si>
  <si>
    <t>MIMM-3106Z:M09</t>
  </si>
  <si>
    <t>MIMM-3106Z:M10</t>
  </si>
  <si>
    <t>mmu-miR-344g-5p</t>
  </si>
  <si>
    <t>MIMM-3106Z:M11</t>
  </si>
  <si>
    <t>MIMM-3106Z:M12</t>
  </si>
  <si>
    <t>mmu-miR-3102-3p.2-3p</t>
  </si>
  <si>
    <t>MIMM-3106Z:M13</t>
  </si>
  <si>
    <t>MIMM-3106Z:M14</t>
  </si>
  <si>
    <t>MIMM-3106Z:M15</t>
  </si>
  <si>
    <t>MIMM-3106Z:M16</t>
  </si>
  <si>
    <t>MIMM-3106Z:M17</t>
  </si>
  <si>
    <t>MIMM-3106Z:M18</t>
  </si>
  <si>
    <t>MIMM-3106Z:M19</t>
  </si>
  <si>
    <t>mmu-let-7k</t>
  </si>
  <si>
    <t>MIMM-3106Z:M20</t>
  </si>
  <si>
    <t>MIMM-3106Z:M21</t>
  </si>
  <si>
    <t>mmu-miR-703</t>
  </si>
  <si>
    <t>MIMM-3106Z:M22</t>
  </si>
  <si>
    <t>MIMM-3106Z:M23</t>
  </si>
  <si>
    <t>mmu-miR-5131</t>
  </si>
  <si>
    <t>MIMM-3106Z:M24</t>
  </si>
  <si>
    <t>MIMM-3106Z:N01</t>
  </si>
  <si>
    <t>mmu-miR-1960</t>
  </si>
  <si>
    <t>MIMM-3106Z:N02</t>
  </si>
  <si>
    <t>MIMM-3106Z:N03</t>
  </si>
  <si>
    <t>MIMM-3106Z:N04</t>
  </si>
  <si>
    <t>mmu-miR-1930-5p</t>
  </si>
  <si>
    <t>MIMM-3106Z:N05</t>
  </si>
  <si>
    <t>mmu-miR-5118</t>
  </si>
  <si>
    <t>MIMM-3106Z:N06</t>
  </si>
  <si>
    <t>MIMM-3106Z:N07</t>
  </si>
  <si>
    <t>MIMM-3106Z:N08</t>
  </si>
  <si>
    <t>MIMM-3106Z:N09</t>
  </si>
  <si>
    <t>MIMM-3106Z:N10</t>
  </si>
  <si>
    <t>MIMM-3106Z:N11</t>
  </si>
  <si>
    <t>MIMM-3106Z:N12</t>
  </si>
  <si>
    <t>MIMM-3106Z:N13</t>
  </si>
  <si>
    <t>MIMM-3106Z:N14</t>
  </si>
  <si>
    <t>MIMM-3106Z:N15</t>
  </si>
  <si>
    <t>MIMM-3106Z:N16</t>
  </si>
  <si>
    <t>MIMM-3106Z:N17</t>
  </si>
  <si>
    <t>MIMM-3106Z:N18</t>
  </si>
  <si>
    <t>MIMM-3106Z:N19</t>
  </si>
  <si>
    <t>MIMM-3106Z:N20</t>
  </si>
  <si>
    <t>MIMM-3106Z:N21</t>
  </si>
  <si>
    <t>MIMM-3106Z:N22</t>
  </si>
  <si>
    <t>MIMM-3106Z:N23</t>
  </si>
  <si>
    <t>mmu-miR-3967</t>
  </si>
  <si>
    <t>MIMM-3106Z:N24</t>
  </si>
  <si>
    <t>MIMM-3106Z:O01</t>
  </si>
  <si>
    <t>mmu-miR-322-3p</t>
  </si>
  <si>
    <t>MIMM-3106Z:O02</t>
  </si>
  <si>
    <t>MIMM-3106Z:O03</t>
  </si>
  <si>
    <t>mmu-miR-291b-5p</t>
  </si>
  <si>
    <t>MIMM-3106Z:O04</t>
  </si>
  <si>
    <t>MIMM-3106Z:O05</t>
  </si>
  <si>
    <t>mmu-miR-3077-5p</t>
  </si>
  <si>
    <t>MIMM-3106Z:O06</t>
  </si>
  <si>
    <t>MIMM-3106Z:O07</t>
  </si>
  <si>
    <t>mmu-miR-671-5p</t>
  </si>
  <si>
    <t>MIMM-3106Z:O08</t>
  </si>
  <si>
    <t>MIMM-3106Z:O09</t>
  </si>
  <si>
    <t>MIMM-3106Z:O10</t>
  </si>
  <si>
    <t>MIMM-3106Z:O11</t>
  </si>
  <si>
    <t>MIMM-3106Z:O12</t>
  </si>
  <si>
    <t>MIMM-3106Z:O13</t>
  </si>
  <si>
    <t>mmu-miR-7036a-5p</t>
  </si>
  <si>
    <t>MIMM-3106Z:O14</t>
  </si>
  <si>
    <t>MIMM-3106Z:O15</t>
  </si>
  <si>
    <t>MIMM-3106Z:O16</t>
  </si>
  <si>
    <t>mmu-miR-7653-3p</t>
  </si>
  <si>
    <t>MIMM-3106Z:O17</t>
  </si>
  <si>
    <t>mmu-miR-7036b-3p</t>
  </si>
  <si>
    <t>MIMM-3106Z:O18</t>
  </si>
  <si>
    <t>MIMM-3106Z:O19</t>
  </si>
  <si>
    <t>MIMM-3106Z:O20</t>
  </si>
  <si>
    <t>mmu-miR-466i-3p</t>
  </si>
  <si>
    <t>MIMM-3106Z:O21</t>
  </si>
  <si>
    <t>mmu-miR-7011-5p</t>
  </si>
  <si>
    <t>MIMM-3106Z:O22</t>
  </si>
  <si>
    <t>MIMM-3106Z:O23</t>
  </si>
  <si>
    <t>mmu-miR-5627-5p</t>
  </si>
  <si>
    <t>MIMM-3106Z:O24</t>
  </si>
  <si>
    <t>mmu-miR-1843a-3p</t>
  </si>
  <si>
    <t>MIMM-3106Z:P01</t>
  </si>
  <si>
    <t>mmu-miR-669a-3-3p</t>
  </si>
  <si>
    <t>MIMM-3106Z:P02</t>
  </si>
  <si>
    <t>MIMM-3106Z:P03</t>
  </si>
  <si>
    <t>MIMM-3106Z:P04</t>
  </si>
  <si>
    <t>MIMM-3106Z:P05</t>
  </si>
  <si>
    <t>mmu-miR-3470a</t>
  </si>
  <si>
    <t>MIMM-3106Z:P06</t>
  </si>
  <si>
    <t>mmu-miR-1306-5p</t>
  </si>
  <si>
    <t>MIMM-3106Z:P07</t>
  </si>
  <si>
    <t>MIMM-3106Z:P08</t>
  </si>
  <si>
    <t>MIMM-3106Z:P09</t>
  </si>
  <si>
    <t>mmu-let-7j</t>
  </si>
  <si>
    <t>MIMM-3106Z:P10</t>
  </si>
  <si>
    <t>mmu-miR-7648-3p</t>
  </si>
  <si>
    <t>MIMM-3106Z:P11</t>
  </si>
  <si>
    <t>mmu-miR-103-1-5p</t>
  </si>
  <si>
    <t>MIMM-3106Z:P12</t>
  </si>
  <si>
    <t>MIMM-3106Z:P13</t>
  </si>
  <si>
    <t>MIMM-3106Z:P14</t>
  </si>
  <si>
    <t>MIMM-3106Z:P15</t>
  </si>
  <si>
    <t>MIMM-3106Z:P16</t>
  </si>
  <si>
    <t>MIMM-3106Z:P17</t>
  </si>
  <si>
    <t>MIMM-3106Z:P18</t>
  </si>
  <si>
    <t>MIMM-3106Z:P19</t>
  </si>
  <si>
    <t>MIMM-3106Z:P20</t>
  </si>
  <si>
    <t>MIMM-3106Z:P21</t>
  </si>
  <si>
    <t>MIMM-3106Z:P22</t>
  </si>
  <si>
    <t>MIMM-3106Z:P23</t>
  </si>
  <si>
    <t>MIMM-3106Z:P24</t>
  </si>
  <si>
    <t>SA_miRNA_005</t>
  </si>
  <si>
    <t>SA_00104</t>
  </si>
  <si>
    <t>MIMAT0000678</t>
  </si>
  <si>
    <t>mmu-miR-28c</t>
  </si>
  <si>
    <t>MIMAT0019339</t>
  </si>
  <si>
    <t>MIMAT0000371</t>
  </si>
  <si>
    <t>MIMAT0000567</t>
  </si>
  <si>
    <t>MIMAT0000586</t>
  </si>
  <si>
    <t>MIMAT0003738</t>
  </si>
  <si>
    <t>MIMAT0003513</t>
  </si>
  <si>
    <t>MIMAT0002889</t>
  </si>
  <si>
    <t>MIMAT0003167</t>
  </si>
  <si>
    <t>MIMAT0003166</t>
  </si>
  <si>
    <t>MIMAT0003730</t>
  </si>
  <si>
    <t>MIMAT0003783</t>
  </si>
  <si>
    <t>MIMAT0003734</t>
  </si>
  <si>
    <t>MIMAT0003782</t>
  </si>
  <si>
    <t>MIMAT0003458</t>
  </si>
  <si>
    <t>MIMAT0003483</t>
  </si>
  <si>
    <t>MIMAT0003488</t>
  </si>
  <si>
    <t>MIMAT0003490</t>
  </si>
  <si>
    <t>MIMAT0003492</t>
  </si>
  <si>
    <t>MIMAT0003494</t>
  </si>
  <si>
    <t>MIMAT0003500</t>
  </si>
  <si>
    <t>MIMAT0003501</t>
  </si>
  <si>
    <t>MIMAT0003504</t>
  </si>
  <si>
    <t>MIMAT0003510</t>
  </si>
  <si>
    <t>MIMAT0003465</t>
  </si>
  <si>
    <t>MIMAT0003896</t>
  </si>
  <si>
    <t>MIMAT0004188</t>
  </si>
  <si>
    <t>MIMAT0000750</t>
  </si>
  <si>
    <t>MIMAT0000723</t>
  </si>
  <si>
    <t>MIMAT0003329</t>
  </si>
  <si>
    <t>MIMAT0002170</t>
  </si>
  <si>
    <t>MIMAT0003339</t>
  </si>
  <si>
    <t>MIMAT0001339</t>
  </si>
  <si>
    <t>MIMAT0002876</t>
  </si>
  <si>
    <t>hsa-miR-517b-3p</t>
  </si>
  <si>
    <t>MIMAT0002857</t>
  </si>
  <si>
    <t>MIMAT0002850</t>
  </si>
  <si>
    <t>MIMAT0002888</t>
  </si>
  <si>
    <t>MIMAT0003333</t>
  </si>
  <si>
    <t>MIMAT0003233</t>
  </si>
  <si>
    <t>MIMAT0003231</t>
  </si>
  <si>
    <t>MIMAT0003240</t>
  </si>
  <si>
    <t>MIMAT0003246</t>
  </si>
  <si>
    <t>MIMAT0003248</t>
  </si>
  <si>
    <t>MIMAT0003255</t>
  </si>
  <si>
    <t>MIMAT0003260</t>
  </si>
  <si>
    <t>MIMAT0003268</t>
  </si>
  <si>
    <t>MIMAT0003269</t>
  </si>
  <si>
    <t>MIMAT0003273</t>
  </si>
  <si>
    <t>MIMAT0003274</t>
  </si>
  <si>
    <t>MIMAT0003276</t>
  </si>
  <si>
    <t>MIMAT0003297</t>
  </si>
  <si>
    <t>MIMAT0003298</t>
  </si>
  <si>
    <t>MIMAT0003299</t>
  </si>
  <si>
    <t>MIMAT0003305</t>
  </si>
  <si>
    <t>MIMAT0003313</t>
  </si>
  <si>
    <t>MIMAT0003319</t>
  </si>
  <si>
    <t>MIMAT0003320</t>
  </si>
  <si>
    <t>MIMAT0003338</t>
  </si>
  <si>
    <t>MIMAT0003888</t>
  </si>
  <si>
    <t>MIMAT0000384</t>
  </si>
  <si>
    <t>MIMAT0003473</t>
  </si>
  <si>
    <t>MIMAT0000375</t>
  </si>
  <si>
    <t>mmu-miR-374c-5p</t>
  </si>
  <si>
    <t>MIMAT0014953</t>
  </si>
  <si>
    <t>MIMAT0003387</t>
  </si>
  <si>
    <t>MIMAT0001419</t>
  </si>
  <si>
    <t>MIMAT0003726</t>
  </si>
  <si>
    <t>MIMAT0003725</t>
  </si>
  <si>
    <t>MIMAT0003895</t>
  </si>
  <si>
    <t>MIMAT0003894</t>
  </si>
  <si>
    <t>MIMAT0002891</t>
  </si>
  <si>
    <t>MIMAT0000270</t>
  </si>
  <si>
    <t>MIMAT0001629</t>
  </si>
  <si>
    <t>MIMAT0003385</t>
  </si>
  <si>
    <t>MIMAT0000721</t>
  </si>
  <si>
    <t>MIMAT0001638</t>
  </si>
  <si>
    <t>MIMAT0001343</t>
  </si>
  <si>
    <t>MIMAT0003886</t>
  </si>
  <si>
    <t>hsa-miR-520f-3p</t>
  </si>
  <si>
    <t>MIMAT0002830</t>
  </si>
  <si>
    <t>hsa-miR-199b-3p</t>
  </si>
  <si>
    <t>MIMAT0004563</t>
  </si>
  <si>
    <t>MIMAT0003235</t>
  </si>
  <si>
    <t>MIMAT0003241</t>
  </si>
  <si>
    <t>MIMAT0003301</t>
  </si>
  <si>
    <t>mmu-miR-199b-3p</t>
  </si>
  <si>
    <t>MIMAT0004667</t>
  </si>
  <si>
    <t>MIMAT0000382</t>
  </si>
  <si>
    <t>MIMAT0000588</t>
  </si>
  <si>
    <t>MIMAT0001421</t>
  </si>
  <si>
    <t>MIMAT0003120</t>
  </si>
  <si>
    <t>MIMAT0003190</t>
  </si>
  <si>
    <t>MIMAT0003507</t>
  </si>
  <si>
    <t>MIMAT0004481</t>
  </si>
  <si>
    <t>MIMAT0004482</t>
  </si>
  <si>
    <t>MIMAT0004484</t>
  </si>
  <si>
    <t>MIMAT0004485</t>
  </si>
  <si>
    <t>MIMAT0004486</t>
  </si>
  <si>
    <t>MIMAT0004487</t>
  </si>
  <si>
    <t>MIMAT0004584</t>
  </si>
  <si>
    <t>MIMAT0004585</t>
  </si>
  <si>
    <t>MIMAT0004512</t>
  </si>
  <si>
    <t>MIMAT0004513</t>
  </si>
  <si>
    <t>MIMAT0004517</t>
  </si>
  <si>
    <t>MIMAT0004672</t>
  </si>
  <si>
    <t>MIMAT0004555</t>
  </si>
  <si>
    <t>MIMAT0004556</t>
  </si>
  <si>
    <t>MIMAT0005459</t>
  </si>
  <si>
    <t>MIMAT0005458</t>
  </si>
  <si>
    <t>MIMAT0005588</t>
  </si>
  <si>
    <t>MIMAT0005592</t>
  </si>
  <si>
    <t>MIMAT0004591</t>
  </si>
  <si>
    <t>MIMAT0004602</t>
  </si>
  <si>
    <t>MIMAT0004603</t>
  </si>
  <si>
    <t>MIMAT0004548</t>
  </si>
  <si>
    <t>MIMAT0004593</t>
  </si>
  <si>
    <t>MIMAT0004680</t>
  </si>
  <si>
    <t>MIMAT0004606</t>
  </si>
  <si>
    <t>MIMAT0004607</t>
  </si>
  <si>
    <t>MIMAT0004596</t>
  </si>
  <si>
    <t>MIMAT0004552</t>
  </si>
  <si>
    <t>MIMAT0004598</t>
  </si>
  <si>
    <t>MIMAT0004599</t>
  </si>
  <si>
    <t>MIMAT0004600</t>
  </si>
  <si>
    <t>MIMAT0004608</t>
  </si>
  <si>
    <t>MIMAT0004766</t>
  </si>
  <si>
    <t>MIMAT0004549</t>
  </si>
  <si>
    <t>MIMAT0004699</t>
  </si>
  <si>
    <t>MIMAT0004658</t>
  </si>
  <si>
    <t>MIMAT0004586</t>
  </si>
  <si>
    <t>MIMAT0004559</t>
  </si>
  <si>
    <t>MIMAT0000260</t>
  </si>
  <si>
    <t>MIMAT0004560</t>
  </si>
  <si>
    <t>MIMAT0004611</t>
  </si>
  <si>
    <t>MIMAT0004561</t>
  </si>
  <si>
    <t>MIMAT0004613</t>
  </si>
  <si>
    <t>MIMAT0004751</t>
  </si>
  <si>
    <t>MIMAT0004767</t>
  </si>
  <si>
    <t>MIMAT0004615</t>
  </si>
  <si>
    <t>MIMAT0004562</t>
  </si>
  <si>
    <t>MIMAT0000227</t>
  </si>
  <si>
    <t>MIMAT0004490</t>
  </si>
  <si>
    <t>MIMAT0004491</t>
  </si>
  <si>
    <t>MIMAT0001620</t>
  </si>
  <si>
    <t>MIMAT0004571</t>
  </si>
  <si>
    <t>MIMAT0004657</t>
  </si>
  <si>
    <t>MIMAT0004493</t>
  </si>
  <si>
    <t>MIMAT0004752</t>
  </si>
  <si>
    <t>MIMAT0004494</t>
  </si>
  <si>
    <t>MIMAT0004564</t>
  </si>
  <si>
    <t>MIMAT0004567</t>
  </si>
  <si>
    <t>MIMAT0004568</t>
  </si>
  <si>
    <t>MIMAT0004570</t>
  </si>
  <si>
    <t>MIMAT0004498</t>
  </si>
  <si>
    <t>MIMAT0004500</t>
  </si>
  <si>
    <t>MIMAT0004501</t>
  </si>
  <si>
    <t>MIMAT0004588</t>
  </si>
  <si>
    <t>MIMAT0004502</t>
  </si>
  <si>
    <t>MIMAT0004679</t>
  </si>
  <si>
    <t>MIMAT0004515</t>
  </si>
  <si>
    <t>MIMAT0004673</t>
  </si>
  <si>
    <t>MIMAT0004589</t>
  </si>
  <si>
    <t>MIMAT0004674</t>
  </si>
  <si>
    <t>MIMAT0004551</t>
  </si>
  <si>
    <t>MIMAT0000693</t>
  </si>
  <si>
    <t>MIMAT0004504</t>
  </si>
  <si>
    <t>MIMAT0004703</t>
  </si>
  <si>
    <t>MIMAT0004702</t>
  </si>
  <si>
    <t>MIMAT0004506</t>
  </si>
  <si>
    <t>MIMAT0004694</t>
  </si>
  <si>
    <t>MIMAT0004677</t>
  </si>
  <si>
    <t>MIMAT0004682</t>
  </si>
  <si>
    <t>MIMAT0004683</t>
  </si>
  <si>
    <t>MIMAT0000705</t>
  </si>
  <si>
    <t>MIMAT0004688</t>
  </si>
  <si>
    <t>hsa-miR-374c-5p</t>
  </si>
  <si>
    <t>MIMAT0018443</t>
  </si>
  <si>
    <t>MIMAT0003386</t>
  </si>
  <si>
    <t>MIMAT0004689</t>
  </si>
  <si>
    <t>MIMAT0000731</t>
  </si>
  <si>
    <t>MIMAT0004749</t>
  </si>
  <si>
    <t>MIMAT0002813</t>
  </si>
  <si>
    <t>MIMAT0002872</t>
  </si>
  <si>
    <t>MIMAT0002880</t>
  </si>
  <si>
    <t>MIMAT0004778</t>
  </si>
  <si>
    <t>MIMAT0002877</t>
  </si>
  <si>
    <t>MIMAT0004780</t>
  </si>
  <si>
    <t>hsa-miR-548o-5p</t>
  </si>
  <si>
    <t>MIMAT0022738</t>
  </si>
  <si>
    <t>MIMAT0022740 MIMAT0004806 MIMAT0022738</t>
  </si>
  <si>
    <t>MIMAT0003214</t>
  </si>
  <si>
    <t>MIMAT0003215</t>
  </si>
  <si>
    <t>MIMAT0003245</t>
  </si>
  <si>
    <t>MIMAT0003252</t>
  </si>
  <si>
    <t>MIMAT0003256</t>
  </si>
  <si>
    <t>MIMAT0004801</t>
  </si>
  <si>
    <t>MIMAT0003266</t>
  </si>
  <si>
    <t>MIMAT0004804</t>
  </si>
  <si>
    <t>MIMAT0003293</t>
  </si>
  <si>
    <t>MIMAT0003295</t>
  </si>
  <si>
    <t>MIMAT0003296</t>
  </si>
  <si>
    <t>MIMAT0004809</t>
  </si>
  <si>
    <t>MIMAT0004810</t>
  </si>
  <si>
    <t>MIMAT0004927</t>
  </si>
  <si>
    <t>MIMAT0004553</t>
  </si>
  <si>
    <t>MIMAT0004554</t>
  </si>
  <si>
    <t>MIMAT0003948</t>
  </si>
  <si>
    <t>MIMAT0004185</t>
  </si>
  <si>
    <t>MIMAT0004948</t>
  </si>
  <si>
    <t>MIMAT0004916</t>
  </si>
  <si>
    <t>MIMAT0004970</t>
  </si>
  <si>
    <t>MIMAT0004974</t>
  </si>
  <si>
    <t>MIMAT0004509</t>
  </si>
  <si>
    <t>MIMAT0004985</t>
  </si>
  <si>
    <t>MIMAT0004510</t>
  </si>
  <si>
    <t>MIMAT0004511</t>
  </si>
  <si>
    <t>MIMAT0004621</t>
  </si>
  <si>
    <t>MIMAT0004526</t>
  </si>
  <si>
    <t>MIMAT0004582</t>
  </si>
  <si>
    <t>MIMAT0004659</t>
  </si>
  <si>
    <t>MIMAT0005460</t>
  </si>
  <si>
    <t>MIMAT0004527</t>
  </si>
  <si>
    <t>MIMAT0004528</t>
  </si>
  <si>
    <t>MIMAT0004583</t>
  </si>
  <si>
    <t>MIMAT0004531</t>
  </si>
  <si>
    <t>MIMAT0004533</t>
  </si>
  <si>
    <t>MIMAT0004534</t>
  </si>
  <si>
    <t>MIMAT0004826</t>
  </si>
  <si>
    <t>MIMAT0004617</t>
  </si>
  <si>
    <t>MIMAT0004521</t>
  </si>
  <si>
    <t>MIMAT0004539</t>
  </si>
  <si>
    <t>MIMAT0004541</t>
  </si>
  <si>
    <t>MIMAT0004626</t>
  </si>
  <si>
    <t>MIMAT0004660</t>
  </si>
  <si>
    <t>MIMAT0004545</t>
  </si>
  <si>
    <t>MIMAT0000235</t>
  </si>
  <si>
    <t>MIMAT0004547</t>
  </si>
  <si>
    <t>MIMAT0004627</t>
  </si>
  <si>
    <t>MIMAT0004788</t>
  </si>
  <si>
    <t>MIMAT0004628</t>
  </si>
  <si>
    <t>MIMAT0004630</t>
  </si>
  <si>
    <t>MIMAT0004633</t>
  </si>
  <si>
    <t>MIMAT0004522</t>
  </si>
  <si>
    <t>MIMAT0004661</t>
  </si>
  <si>
    <t>MIMAT0004576</t>
  </si>
  <si>
    <t>MIMAT0004632</t>
  </si>
  <si>
    <t>MIMAT0004524</t>
  </si>
  <si>
    <t>MIMAT0004616</t>
  </si>
  <si>
    <t>MIMAT0005438</t>
  </si>
  <si>
    <t>MIMAT0004634</t>
  </si>
  <si>
    <t>MIMAT0000549</t>
  </si>
  <si>
    <t>MIMAT0004704</t>
  </si>
  <si>
    <t>MIMAT0004653</t>
  </si>
  <si>
    <t>MIMAT0004656</t>
  </si>
  <si>
    <t>MIMAT0004580</t>
  </si>
  <si>
    <t>MIMAT0004684</t>
  </si>
  <si>
    <t>MIMAT0000706</t>
  </si>
  <si>
    <t>MIMAT0001076</t>
  </si>
  <si>
    <t>MIMAT0004746</t>
  </si>
  <si>
    <t>MIMAT0005447</t>
  </si>
  <si>
    <t>MIMAT0003460</t>
  </si>
  <si>
    <t>MIMAT0003449</t>
  </si>
  <si>
    <t>MIMAT0004790</t>
  </si>
  <si>
    <t>MIMAT0004786</t>
  </si>
  <si>
    <t>MIMAT0005291</t>
  </si>
  <si>
    <t>MIMAT0004837</t>
  </si>
  <si>
    <t>MIMAT0003736</t>
  </si>
  <si>
    <t>MIMAT0004824</t>
  </si>
  <si>
    <t>MIMAT0003741</t>
  </si>
  <si>
    <t>MIMAT0003470</t>
  </si>
  <si>
    <t>MIMAT0003481</t>
  </si>
  <si>
    <t>MIMAT0003487</t>
  </si>
  <si>
    <t>MIMAT0003491</t>
  </si>
  <si>
    <t>MIMAT0003484</t>
  </si>
  <si>
    <t>MIMAT0004820</t>
  </si>
  <si>
    <t>MIMAT0003889</t>
  </si>
  <si>
    <t>MIMAT0003893</t>
  </si>
  <si>
    <t>MIMAT0004210</t>
  </si>
  <si>
    <t>MIMAT0004938</t>
  </si>
  <si>
    <t>MIMAT0004850</t>
  </si>
  <si>
    <t>MIMAT0004636</t>
  </si>
  <si>
    <t>MIMAT0005828</t>
  </si>
  <si>
    <t>MIMAT0005866</t>
  </si>
  <si>
    <t>MIMAT0005868</t>
  </si>
  <si>
    <t>MIMAT0005872</t>
  </si>
  <si>
    <t>MIMAT0005901</t>
  </si>
  <si>
    <t>MIMAT0005918</t>
  </si>
  <si>
    <t>MIMAT0005796</t>
  </si>
  <si>
    <t>MIMAT0005939</t>
  </si>
  <si>
    <t>MIMAT0005877</t>
  </si>
  <si>
    <t>MIMAT0005878</t>
  </si>
  <si>
    <t>MIMAT0005880</t>
  </si>
  <si>
    <t>MIMAT0005949</t>
  </si>
  <si>
    <t>MIMAT0005948</t>
  </si>
  <si>
    <t>MIMAT0005954</t>
  </si>
  <si>
    <t>MIMAT0005849</t>
  </si>
  <si>
    <t>MIMAT0003264</t>
  </si>
  <si>
    <t>MIMAT0005582</t>
  </si>
  <si>
    <t>MIMAT0005951</t>
  </si>
  <si>
    <t>MIMAT0004792</t>
  </si>
  <si>
    <t>MIMAT0007884</t>
  </si>
  <si>
    <t>MIMAT0007399</t>
  </si>
  <si>
    <t>MIMAT0007882</t>
  </si>
  <si>
    <t>MIMAT0007881</t>
  </si>
  <si>
    <t>MIMAT0007890</t>
  </si>
  <si>
    <t>MIMAT0007865</t>
  </si>
  <si>
    <t>MIMAT0007874</t>
  </si>
  <si>
    <t>MIMAT0007863</t>
  </si>
  <si>
    <t>MIMAT0007870</t>
  </si>
  <si>
    <t>MIMAT0009451</t>
  </si>
  <si>
    <t>MIMAT0009196</t>
  </si>
  <si>
    <t>MIMAT0010133</t>
  </si>
  <si>
    <t>MIMAT0009197</t>
  </si>
  <si>
    <t>MIMAT0009438</t>
  </si>
  <si>
    <t>MIMAT0009456</t>
  </si>
  <si>
    <t>MIMAT0009394</t>
  </si>
  <si>
    <t>MIMAT0009455</t>
  </si>
  <si>
    <t>MIMAT0009428</t>
  </si>
  <si>
    <t>MIMAT0009433</t>
  </si>
  <si>
    <t>MIMAT0009430</t>
  </si>
  <si>
    <t>MIMAT0009436</t>
  </si>
  <si>
    <t>MIMAT0009393</t>
  </si>
  <si>
    <t>MIMAT0009400</t>
  </si>
  <si>
    <t>MIMAT0009404</t>
  </si>
  <si>
    <t>MIMAT0009458</t>
  </si>
  <si>
    <t>MIMAT0009410</t>
  </si>
  <si>
    <t>MIMAT0009424</t>
  </si>
  <si>
    <t>MIMAT0009446</t>
  </si>
  <si>
    <t>MIMAT0009398</t>
  </si>
  <si>
    <t>MIMAT0011775</t>
  </si>
  <si>
    <t>MIMAT0011212</t>
  </si>
  <si>
    <t>MIMAT0011287</t>
  </si>
  <si>
    <t>MIMAT0012774</t>
  </si>
  <si>
    <t>MIMAT0015049</t>
  </si>
  <si>
    <t>MIMAT0015041</t>
  </si>
  <si>
    <t>MIMAT0005946</t>
  </si>
  <si>
    <t>MIMAT0016895</t>
  </si>
  <si>
    <t>MIMAT0015066</t>
  </si>
  <si>
    <t>MIMAT0014982</t>
  </si>
  <si>
    <t>MIMAT0014996</t>
  </si>
  <si>
    <t>MIMAT0015010</t>
  </si>
  <si>
    <t>MIMAT0015033</t>
  </si>
  <si>
    <t>MIMAT0015053</t>
  </si>
  <si>
    <t>MIMAT0015065</t>
  </si>
  <si>
    <t>MIMAT0015075</t>
  </si>
  <si>
    <t>MIMAT0004505</t>
  </si>
  <si>
    <t>MIMAT0015085</t>
  </si>
  <si>
    <t>MIMAT0015072</t>
  </si>
  <si>
    <t>MIMAT0001630</t>
  </si>
  <si>
    <t>MIMAT0014999</t>
  </si>
  <si>
    <t>MIMAT0016879</t>
  </si>
  <si>
    <t>MIMAT0016893</t>
  </si>
  <si>
    <t>MIMAT0016906</t>
  </si>
  <si>
    <t>MIMAT0016920</t>
  </si>
  <si>
    <t>MIMAT0016845</t>
  </si>
  <si>
    <t>MIMAT0016855</t>
  </si>
  <si>
    <t>MIMAT0016858</t>
  </si>
  <si>
    <t>MIMAT0016875</t>
  </si>
  <si>
    <t>MIMAT0003945</t>
  </si>
  <si>
    <t>MIMAT0011213</t>
  </si>
  <si>
    <t>MIMAT0014853</t>
  </si>
  <si>
    <t>MIMAT0014816</t>
  </si>
  <si>
    <t>MIMAT0017950</t>
  </si>
  <si>
    <t>MIMAT0018000</t>
  </si>
  <si>
    <t>MIMAT0017392</t>
  </si>
  <si>
    <t>MIMAT0017985</t>
  </si>
  <si>
    <t>MIMAT0018003</t>
  </si>
  <si>
    <t>MIMAT0018071</t>
  </si>
  <si>
    <t>MIMAT0018075</t>
  </si>
  <si>
    <t>MIMAT0018100</t>
  </si>
  <si>
    <t>hsa-miR-3689e</t>
  </si>
  <si>
    <t>MIMAT0019009</t>
  </si>
  <si>
    <t>MIMAT0018117 MIMAT0018180 MIMAT0019009</t>
  </si>
  <si>
    <t>MIMAT0018198</t>
  </si>
  <si>
    <t>MIMAT0004773</t>
  </si>
  <si>
    <t>hsa-miR-548t-3p</t>
  </si>
  <si>
    <t>MIMAT0022730</t>
  </si>
  <si>
    <t>MIMAT0018447 MIMAT0022730</t>
  </si>
  <si>
    <t>MIMAT0004800</t>
  </si>
  <si>
    <t>mmu-let-7c-2-3p</t>
  </si>
  <si>
    <t>MIMAT0005439</t>
  </si>
  <si>
    <t>MIMAT0004620 MIMAT0005439</t>
  </si>
  <si>
    <t>MIMAT0017016</t>
  </si>
  <si>
    <t>MIMAT0016979</t>
  </si>
  <si>
    <t>MIMAT0017047</t>
  </si>
  <si>
    <t>MIMAT0005835</t>
  </si>
  <si>
    <t>MIMAT0017024</t>
  </si>
  <si>
    <t>MIMAT0017009</t>
  </si>
  <si>
    <t>MIMAT0017048</t>
  </si>
  <si>
    <t>MIMAT0017329</t>
  </si>
  <si>
    <t>MIMAT0017005</t>
  </si>
  <si>
    <t>MIMAT0014800</t>
  </si>
  <si>
    <t>MIMAT0010560</t>
  </si>
  <si>
    <t>MIMAT0016994</t>
  </si>
  <si>
    <t>MIMAT0014809</t>
  </si>
  <si>
    <t>MIMAT0016983</t>
  </si>
  <si>
    <t>MIMAT0017083</t>
  </si>
  <si>
    <t>MIMAT0016985</t>
  </si>
  <si>
    <t>MIMAT0017044</t>
  </si>
  <si>
    <t>MIMAT0016986</t>
  </si>
  <si>
    <t>MIMAT0017006</t>
  </si>
  <si>
    <t>MIMAT0016988</t>
  </si>
  <si>
    <t>MIMAT0016989</t>
  </si>
  <si>
    <t>MIMAT0017036</t>
  </si>
  <si>
    <t>MIMAT0016991</t>
  </si>
  <si>
    <t>MIMAT0016993</t>
  </si>
  <si>
    <t>MIMAT0004625</t>
  </si>
  <si>
    <t>MIMAT0017068</t>
  </si>
  <si>
    <t>MIMAT0017264</t>
  </si>
  <si>
    <t>MIMAT0016995</t>
  </si>
  <si>
    <t>MIMAT0016997</t>
  </si>
  <si>
    <t>MIMAT0017271</t>
  </si>
  <si>
    <t>MIMAT0017342</t>
  </si>
  <si>
    <t>MIMAT0017343</t>
  </si>
  <si>
    <t>MIMAT0017350</t>
  </si>
  <si>
    <t>MIMAT0017170</t>
  </si>
  <si>
    <t>MIMAT0017351</t>
  </si>
  <si>
    <t>MIMAT0017065</t>
  </si>
  <si>
    <t>MIMAT0017003</t>
  </si>
  <si>
    <t>MIMAT0017004</t>
  </si>
  <si>
    <t>MIMAT0017014</t>
  </si>
  <si>
    <t>MIMAT0017052</t>
  </si>
  <si>
    <t>MIMAT0017059</t>
  </si>
  <si>
    <t>MIMAT0017169</t>
  </si>
  <si>
    <t>MIMAT0017054</t>
  </si>
  <si>
    <t>MIMAT0017072</t>
  </si>
  <si>
    <t>MIMAT0017055</t>
  </si>
  <si>
    <t>MIMAT0017060</t>
  </si>
  <si>
    <t>MIMAT0017061</t>
  </si>
  <si>
    <t>MIMAT0017056</t>
  </si>
  <si>
    <t>MIMAT0017062</t>
  </si>
  <si>
    <t>MIMAT0017019</t>
  </si>
  <si>
    <t>MIMAT0016980</t>
  </si>
  <si>
    <t>MIMAT0017049</t>
  </si>
  <si>
    <t>MIMAT0017008</t>
  </si>
  <si>
    <t>MIMAT0014843</t>
  </si>
  <si>
    <t>MIMAT0014857</t>
  </si>
  <si>
    <t>MIMAT0014861</t>
  </si>
  <si>
    <t>MIMAT0014860</t>
  </si>
  <si>
    <t>MIMAT0014877</t>
  </si>
  <si>
    <t>MIMAT0017011</t>
  </si>
  <si>
    <t>MIMAT0014935</t>
  </si>
  <si>
    <t>MIMAT0014817</t>
  </si>
  <si>
    <t>mmu-miR-486b-3p</t>
  </si>
  <si>
    <t>MIMAT0014944</t>
  </si>
  <si>
    <t>MIMAT0017206 MIMAT0014944</t>
  </si>
  <si>
    <t>MIMAT0017050</t>
  </si>
  <si>
    <t>MIMAT0017057</t>
  </si>
  <si>
    <t>MIMAT0014807</t>
  </si>
  <si>
    <t>MIMAT0014931</t>
  </si>
  <si>
    <t>MIMAT0014929</t>
  </si>
  <si>
    <t>MIMAT0017022</t>
  </si>
  <si>
    <t>MIMAT0017040</t>
  </si>
  <si>
    <t>MIMAT0017042</t>
  </si>
  <si>
    <t>MIMAT0017075</t>
  </si>
  <si>
    <t>MIMAT0017076</t>
  </si>
  <si>
    <t>MIMAT0017214</t>
  </si>
  <si>
    <t>MIMAT0017174</t>
  </si>
  <si>
    <t>MIMAT0017078</t>
  </si>
  <si>
    <t>MIMAT0017273</t>
  </si>
  <si>
    <t>MIMAT0017178</t>
  </si>
  <si>
    <t>MIMAT0017176</t>
  </si>
  <si>
    <t>MIMAT0017180</t>
  </si>
  <si>
    <t>MIMAT0017194</t>
  </si>
  <si>
    <t>MIMAT0001637</t>
  </si>
  <si>
    <t>MIMAT0017206</t>
  </si>
  <si>
    <t>MIMAT0017261</t>
  </si>
  <si>
    <t>MIMAT0017255</t>
  </si>
  <si>
    <t>MIMAT0017276</t>
  </si>
  <si>
    <t>MIMAT0017258</t>
  </si>
  <si>
    <t>MIMAT0017281</t>
  </si>
  <si>
    <t>MIMAT0004940</t>
  </si>
  <si>
    <t>MIMAT0017210</t>
  </si>
  <si>
    <t>MIMAT0017234</t>
  </si>
  <si>
    <t>MIMAT0017260</t>
  </si>
  <si>
    <t>mmu-miR-669p-5p</t>
  </si>
  <si>
    <t>MIMAT0014889</t>
  </si>
  <si>
    <t>MIMAT0003477 MIMAT0014889</t>
  </si>
  <si>
    <t>MIMAT0017246</t>
  </si>
  <si>
    <t>MIMAT0003455</t>
  </si>
  <si>
    <t>MIMAT0004670</t>
  </si>
  <si>
    <t>MIMAT0017070</t>
  </si>
  <si>
    <t>MIMAT0017265</t>
  </si>
  <si>
    <t>MIMAT0004841</t>
  </si>
  <si>
    <t>MIMAT0017021</t>
  </si>
  <si>
    <t>MIMAT0017023</t>
  </si>
  <si>
    <t>MIMAT0016981</t>
  </si>
  <si>
    <t>mmu-miR-486b-5p</t>
  </si>
  <si>
    <t>MIMAT0014943</t>
  </si>
  <si>
    <t>hsa-miR-17-5p</t>
  </si>
  <si>
    <t>MIMAT0000070</t>
  </si>
  <si>
    <t>MIMAT0005825</t>
  </si>
  <si>
    <t>MIMAT0005586</t>
  </si>
  <si>
    <t>MIMAT0005899</t>
  </si>
  <si>
    <t>MIMAT0005933</t>
  </si>
  <si>
    <t>MIMAT0005941</t>
  </si>
  <si>
    <t>MIMAT0005797</t>
  </si>
  <si>
    <t>MIMAT0004698</t>
  </si>
  <si>
    <t>MIMAT0007401</t>
  </si>
  <si>
    <t>MIMAT0001618</t>
  </si>
  <si>
    <t>MIMAT0004671</t>
  </si>
  <si>
    <t>MIMAT0009201</t>
  </si>
  <si>
    <t>MIMAT0004565</t>
  </si>
  <si>
    <t>MIMAT0009198</t>
  </si>
  <si>
    <t>MIMAT0004496</t>
  </si>
  <si>
    <t>MIMAT0004587</t>
  </si>
  <si>
    <t>MIMAT0004450</t>
  </si>
  <si>
    <t>MIMAT0004695</t>
  </si>
  <si>
    <t>MIMAT0000685</t>
  </si>
  <si>
    <t>MIMAT0017991</t>
  </si>
  <si>
    <t>hsa-miR-365b-3p</t>
  </si>
  <si>
    <t>MIMAT0022834</t>
  </si>
  <si>
    <t>MIMAT0001635</t>
  </si>
  <si>
    <t>MIMAT0004762</t>
  </si>
  <si>
    <t>MIMAT0004768</t>
  </si>
  <si>
    <t>MIMAT0004772</t>
  </si>
  <si>
    <t>MIMAT0004775</t>
  </si>
  <si>
    <t>MIMAT0004808</t>
  </si>
  <si>
    <t>MIMAT0003300</t>
  </si>
  <si>
    <t>MIMAT0003309</t>
  </si>
  <si>
    <t>MIMAT0006790</t>
  </si>
  <si>
    <t>MIMAT0004949</t>
  </si>
  <si>
    <t>MIMAT0004507</t>
  </si>
  <si>
    <t>MIMAT0004678</t>
  </si>
  <si>
    <t>MIMAT0004520</t>
  </si>
  <si>
    <t>MIMAT0017051</t>
  </si>
  <si>
    <t>MIMAT0005843</t>
  </si>
  <si>
    <t>MIMAT0005856</t>
  </si>
  <si>
    <t>MIMAT0014806</t>
  </si>
  <si>
    <t>MIMAT0007867</t>
  </si>
  <si>
    <t>MIMAT0007880</t>
  </si>
  <si>
    <t>MIMAT0004542</t>
  </si>
  <si>
    <t>MIMAT0004663</t>
  </si>
  <si>
    <t>MIMAT0000378</t>
  </si>
  <si>
    <t>MIMAT0004666</t>
  </si>
  <si>
    <t>MIMAT0004868</t>
  </si>
  <si>
    <t>MIMAT0000742</t>
  </si>
  <si>
    <t>MIMAT0004691</t>
  </si>
  <si>
    <t>MIMAT0004869</t>
  </si>
  <si>
    <t>MIMAT0001342</t>
  </si>
  <si>
    <t>MIMAT0005448</t>
  </si>
  <si>
    <t>MIMAT0002109</t>
  </si>
  <si>
    <t>MIMAT0003509</t>
  </si>
  <si>
    <t>MIMAT0003508</t>
  </si>
  <si>
    <t>MIMAT0004943</t>
  </si>
  <si>
    <t>MIMAT0003479</t>
  </si>
  <si>
    <t>MIMAT0003459</t>
  </si>
  <si>
    <t>MIMAT0003499</t>
  </si>
  <si>
    <t>MIMAT0004822</t>
  </si>
  <si>
    <t>MIMAT0004861</t>
  </si>
  <si>
    <t>MIMAT0004842</t>
  </si>
  <si>
    <t>MIMAT0004525</t>
  </si>
  <si>
    <t>MIMAT0004662</t>
  </si>
  <si>
    <t>MIMAT0000228</t>
  </si>
  <si>
    <t>MIMAT0004909</t>
  </si>
  <si>
    <t>MIMAT0002869</t>
  </si>
  <si>
    <t>MIMAT0003294</t>
  </si>
  <si>
    <t>MIMAT0003249</t>
  </si>
  <si>
    <t>MIMAT0003237</t>
  </si>
  <si>
    <t>hsa-miR-523-5p</t>
  </si>
  <si>
    <t>MIMAT0005449</t>
  </si>
  <si>
    <t>MIMAT0005450 MIMAT0005452 MIMAT0005454 MIMAT0002831 MIMAT0005451 MIMAT0005449</t>
  </si>
  <si>
    <t>MIMAT0004811</t>
  </si>
  <si>
    <t>MIMAT0018185</t>
  </si>
  <si>
    <t>MIMAT0019077</t>
  </si>
  <si>
    <t>MIMAT0017987</t>
  </si>
  <si>
    <t>MIMAT0019855</t>
  </si>
  <si>
    <t>hsa-miR-151b</t>
  </si>
  <si>
    <t>MIMAT0010214</t>
  </si>
  <si>
    <t>MIMAT0004697 MIMAT0010214</t>
  </si>
  <si>
    <t>MIMAT0019774</t>
  </si>
  <si>
    <t>MIMAT0019715</t>
  </si>
  <si>
    <t>MIMAT0018985</t>
  </si>
  <si>
    <t>MIMAT0018065</t>
  </si>
  <si>
    <t>MIMAT0019778</t>
  </si>
  <si>
    <t>MIMAT0019856</t>
  </si>
  <si>
    <t>MIMAT0007888</t>
  </si>
  <si>
    <t>MIMAT0019924</t>
  </si>
  <si>
    <t>MIMAT0018935</t>
  </si>
  <si>
    <t>MIMAT0018984</t>
  </si>
  <si>
    <t>MIMAT0019041</t>
  </si>
  <si>
    <t>MIMAT0018937</t>
  </si>
  <si>
    <t>MIMAT0020600</t>
  </si>
  <si>
    <t>MIMAT0018927</t>
  </si>
  <si>
    <t>MIMAT0004819</t>
  </si>
  <si>
    <t>MIMAT0019063</t>
  </si>
  <si>
    <t>MIMAT0005573</t>
  </si>
  <si>
    <t>MIMAT0019081</t>
  </si>
  <si>
    <t>MIMAT0019074</t>
  </si>
  <si>
    <t>MIMAT0019953</t>
  </si>
  <si>
    <t>MIMAT0019777</t>
  </si>
  <si>
    <t>MIMAT0010313</t>
  </si>
  <si>
    <t>MIMAT0018996</t>
  </si>
  <si>
    <t>MIMAT0005929</t>
  </si>
  <si>
    <t>MIMAT0012735</t>
  </si>
  <si>
    <t>MIMAT0022271</t>
  </si>
  <si>
    <t>MIMAT0022711</t>
  </si>
  <si>
    <t>MIMAT0022709</t>
  </si>
  <si>
    <t>MIMAT0022300</t>
  </si>
  <si>
    <t>MIMAT0022297</t>
  </si>
  <si>
    <t>MIMAT0022298</t>
  </si>
  <si>
    <t>MIMAT0022267</t>
  </si>
  <si>
    <t>MIMAT0021121</t>
  </si>
  <si>
    <t>MIMAT0022701</t>
  </si>
  <si>
    <t>MIMAT0021039</t>
  </si>
  <si>
    <t>MIMAT0021040</t>
  </si>
  <si>
    <t>MIMAT0019947</t>
  </si>
  <si>
    <t>MIMAT0019919</t>
  </si>
  <si>
    <t>MIMAT0019904</t>
  </si>
  <si>
    <t>MIMAT0019882</t>
  </si>
  <si>
    <t>MIMAT0019881</t>
  </si>
  <si>
    <t>MIMAT0019871</t>
  </si>
  <si>
    <t>MIMAT0019854</t>
  </si>
  <si>
    <t>MIMAT0019793</t>
  </si>
  <si>
    <t>MIMAT0019731</t>
  </si>
  <si>
    <t>MIMAT0019732</t>
  </si>
  <si>
    <t>MIMAT0019722</t>
  </si>
  <si>
    <t>MIMAT0019699</t>
  </si>
  <si>
    <t>MIMAT0019689</t>
  </si>
  <si>
    <t>MIMAT0019071</t>
  </si>
  <si>
    <t>MIMAT0018968</t>
  </si>
  <si>
    <t>MIMAT0016874</t>
  </si>
  <si>
    <t>MIMAT0016880</t>
  </si>
  <si>
    <t>MIMAT0018926</t>
  </si>
  <si>
    <t>MIMAT0022734</t>
  </si>
  <si>
    <t>MIMAT0017994</t>
  </si>
  <si>
    <t>MIMAT0017992</t>
  </si>
  <si>
    <t>MIMAT0019876</t>
  </si>
  <si>
    <t>MIMAT0022698</t>
  </si>
  <si>
    <t>MIMAT0015080</t>
  </si>
  <si>
    <t>MIMAT0015069</t>
  </si>
  <si>
    <t>MIMAT0015061</t>
  </si>
  <si>
    <t>MIMAT0015057</t>
  </si>
  <si>
    <t>MIMAT0019864</t>
  </si>
  <si>
    <t>MIMAT0013802</t>
  </si>
  <si>
    <t>MIMAT0011777</t>
  </si>
  <si>
    <t>MIMAT0022694</t>
  </si>
  <si>
    <t>MIMAT0009447</t>
  </si>
  <si>
    <t>MIMAT0007891</t>
  </si>
  <si>
    <t>MIMAT0022692</t>
  </si>
  <si>
    <t>MIMAT0004595</t>
  </si>
  <si>
    <t>MIMAT0019776</t>
  </si>
  <si>
    <t>MIMAT0022294</t>
  </si>
  <si>
    <t>MIMAT0005583</t>
  </si>
  <si>
    <t>hsa-miR-548z</t>
  </si>
  <si>
    <t>MIMAT0018446</t>
  </si>
  <si>
    <t>MIMAT0022723 MIMAT0018446</t>
  </si>
  <si>
    <t>MIMAT0019349</t>
  </si>
  <si>
    <t>MIMAT0005836</t>
  </si>
  <si>
    <t>MIMAT0017333</t>
  </si>
  <si>
    <t>MIMAT0019136</t>
  </si>
  <si>
    <t>MIMAT0019346</t>
  </si>
  <si>
    <t>MIMAT0022690</t>
  </si>
  <si>
    <t>MIMAT0007879</t>
  </si>
  <si>
    <t>MIMAT0003189</t>
  </si>
  <si>
    <t>MIMAT0014946</t>
  </si>
  <si>
    <t>MIMAT0014870</t>
  </si>
  <si>
    <t>MIMAT0017037</t>
  </si>
  <si>
    <t>MIMAT0015640</t>
  </si>
  <si>
    <t>MIMAT0015641</t>
  </si>
  <si>
    <t>MIMAT0015645</t>
  </si>
  <si>
    <t>MIMAT0017179</t>
  </si>
  <si>
    <t>MIMAT0019348</t>
  </si>
  <si>
    <t>MIMAT0019336</t>
  </si>
  <si>
    <t>MIMAT0019341</t>
  </si>
  <si>
    <t>MIMAT0019344</t>
  </si>
  <si>
    <t>MIMAT0019347</t>
  </si>
  <si>
    <t>MIMAT0019351</t>
  </si>
  <si>
    <t>MIMAT0019352</t>
  </si>
  <si>
    <t>MIMAT0017247</t>
  </si>
  <si>
    <t>MIMAT0020607</t>
  </si>
  <si>
    <t>MIMAT0020620</t>
  </si>
  <si>
    <t>MIMAT0020624</t>
  </si>
  <si>
    <t>MIMAT0020626</t>
  </si>
  <si>
    <t>MIMAT0020627</t>
  </si>
  <si>
    <t>MIMAT0020642</t>
  </si>
  <si>
    <t>MIMAT0022372</t>
  </si>
  <si>
    <t>MIMAT0017251</t>
  </si>
  <si>
    <t>mmu-miR-103-2-5p</t>
  </si>
  <si>
    <t>MIMAT0017025</t>
  </si>
  <si>
    <t>MIMAT0017024 MIMAT0017025</t>
  </si>
  <si>
    <t>mmu-miR-299b-3p</t>
  </si>
  <si>
    <t>MIMAT0022837</t>
  </si>
  <si>
    <t>MIMAT0004577 MIMAT0022837</t>
  </si>
  <si>
    <t>MIMAT0005834</t>
  </si>
  <si>
    <t>MIMAT0003731</t>
  </si>
  <si>
    <t>MIMAT0003493</t>
  </si>
  <si>
    <t>MIMAT0003514</t>
  </si>
  <si>
    <t>MIMAT0014862</t>
  </si>
  <si>
    <t>MIMAT0017325</t>
  </si>
  <si>
    <t>MIMAT0014890</t>
  </si>
  <si>
    <t>MIMAT0020639</t>
  </si>
  <si>
    <t>MIMAT0020641</t>
  </si>
  <si>
    <t>MIMAT0022385</t>
  </si>
  <si>
    <t>MIMAT0025123</t>
  </si>
  <si>
    <t>MIMAT0025580</t>
  </si>
  <si>
    <t>MIMAT0024860</t>
  </si>
  <si>
    <t>MIMAT0024861</t>
  </si>
  <si>
    <t>MIMAT0025110</t>
  </si>
  <si>
    <t>MIMAT0025165</t>
  </si>
  <si>
    <t>MIMAT0025583</t>
  </si>
  <si>
    <t>MIMAT0029863</t>
  </si>
  <si>
    <t>MIMAT0027339</t>
  </si>
  <si>
    <t>MIMAT0028041</t>
  </si>
  <si>
    <t>MIMAT0027714</t>
  </si>
  <si>
    <t>MIMAT0027774</t>
  </si>
  <si>
    <t>MIMAT0027791</t>
  </si>
  <si>
    <t>MIMAT0027812</t>
  </si>
  <si>
    <t>MIMAT0027855</t>
  </si>
  <si>
    <t>MIMAT0027878</t>
  </si>
  <si>
    <t>MIMAT0027890</t>
  </si>
  <si>
    <t>MIMAT0027898</t>
  </si>
  <si>
    <t>MIMAT0027926</t>
  </si>
  <si>
    <t>MIMAT0027937</t>
  </si>
  <si>
    <t>MIMAT0027974</t>
  </si>
  <si>
    <t>MIMAT0029809</t>
  </si>
  <si>
    <t>MIMAT0027988</t>
  </si>
  <si>
    <t>MIMAT0028009</t>
  </si>
  <si>
    <t>MIMAT0028046</t>
  </si>
  <si>
    <t>MIMAT0028070</t>
  </si>
  <si>
    <t>MIMAT0028133</t>
  </si>
  <si>
    <t>MIMAT0028397</t>
  </si>
  <si>
    <t>MIMAT0028413</t>
  </si>
  <si>
    <t>MIMAT0028417</t>
  </si>
  <si>
    <t>MIMAT0029799</t>
  </si>
  <si>
    <t>MIMAT0029798</t>
  </si>
  <si>
    <t>MIMAT0029813</t>
  </si>
  <si>
    <t>MIMAT0029815</t>
  </si>
  <si>
    <t>MIMAT0029839</t>
  </si>
  <si>
    <t>MIMAT0029838</t>
  </si>
  <si>
    <t>MIMAT0029841</t>
  </si>
  <si>
    <t>MIMAT0029844</t>
  </si>
  <si>
    <t>MIMAT0031409</t>
  </si>
  <si>
    <t>MIMAT0031411</t>
  </si>
  <si>
    <t>MIMAT0031412</t>
  </si>
  <si>
    <t>MIMAT0027976</t>
  </si>
  <si>
    <t>MIMAT0027977</t>
  </si>
  <si>
    <t>B13</t>
  </si>
  <si>
    <t>B14</t>
  </si>
  <si>
    <t>B15</t>
  </si>
  <si>
    <t>B16</t>
  </si>
  <si>
    <t>B17</t>
  </si>
  <si>
    <t>B18</t>
  </si>
  <si>
    <t>B19</t>
  </si>
  <si>
    <t>B20</t>
  </si>
  <si>
    <t>B21</t>
  </si>
  <si>
    <t>B22</t>
  </si>
  <si>
    <t>B23</t>
  </si>
  <si>
    <t>B24</t>
  </si>
  <si>
    <t>C13</t>
  </si>
  <si>
    <t>C14</t>
  </si>
  <si>
    <t>C15</t>
  </si>
  <si>
    <t>C16</t>
  </si>
  <si>
    <t>C17</t>
  </si>
  <si>
    <t>C18</t>
  </si>
  <si>
    <t>C19</t>
  </si>
  <si>
    <t>C20</t>
  </si>
  <si>
    <t>C21</t>
  </si>
  <si>
    <t>C22</t>
  </si>
  <si>
    <t>C23</t>
  </si>
  <si>
    <t>C24</t>
  </si>
  <si>
    <t>D13</t>
  </si>
  <si>
    <t>D14</t>
  </si>
  <si>
    <t>D15</t>
  </si>
  <si>
    <t>D16</t>
  </si>
  <si>
    <t>D17</t>
  </si>
  <si>
    <t>D18</t>
  </si>
  <si>
    <t>D19</t>
  </si>
  <si>
    <t>D20</t>
  </si>
  <si>
    <t>D21</t>
  </si>
  <si>
    <t>D22</t>
  </si>
  <si>
    <t>D23</t>
  </si>
  <si>
    <t>D24</t>
  </si>
  <si>
    <t>E13</t>
  </si>
  <si>
    <t>E14</t>
  </si>
  <si>
    <t>E15</t>
  </si>
  <si>
    <t>E16</t>
  </si>
  <si>
    <t>E17</t>
  </si>
  <si>
    <t>E18</t>
  </si>
  <si>
    <t>E19</t>
  </si>
  <si>
    <t>E20</t>
  </si>
  <si>
    <t>E21</t>
  </si>
  <si>
    <t>E22</t>
  </si>
  <si>
    <t>E23</t>
  </si>
  <si>
    <t>E24</t>
  </si>
  <si>
    <t>F13</t>
  </si>
  <si>
    <t>F14</t>
  </si>
  <si>
    <t>F15</t>
  </si>
  <si>
    <t>F16</t>
  </si>
  <si>
    <t>F17</t>
  </si>
  <si>
    <t>F18</t>
  </si>
  <si>
    <t>F19</t>
  </si>
  <si>
    <t>F20</t>
  </si>
  <si>
    <t>F21</t>
  </si>
  <si>
    <t>F22</t>
  </si>
  <si>
    <t>F23</t>
  </si>
  <si>
    <t>F24</t>
  </si>
  <si>
    <t>G13</t>
  </si>
  <si>
    <t>G14</t>
  </si>
  <si>
    <t>G15</t>
  </si>
  <si>
    <t>G16</t>
  </si>
  <si>
    <t>G17</t>
  </si>
  <si>
    <t>G18</t>
  </si>
  <si>
    <t>G19</t>
  </si>
  <si>
    <t>G20</t>
  </si>
  <si>
    <t>G21</t>
  </si>
  <si>
    <t>G22</t>
  </si>
  <si>
    <t>G23</t>
  </si>
  <si>
    <t>G24</t>
  </si>
  <si>
    <t>H13</t>
  </si>
  <si>
    <t>H14</t>
  </si>
  <si>
    <t>H15</t>
  </si>
  <si>
    <t>H16</t>
  </si>
  <si>
    <t>H17</t>
  </si>
  <si>
    <t>H18</t>
  </si>
  <si>
    <t>H19</t>
  </si>
  <si>
    <t>H20</t>
  </si>
  <si>
    <t>H21</t>
  </si>
  <si>
    <t>H22</t>
  </si>
  <si>
    <t>H23</t>
  </si>
  <si>
    <t>H24</t>
  </si>
  <si>
    <t>I01</t>
  </si>
  <si>
    <t>I02</t>
  </si>
  <si>
    <t>I03</t>
  </si>
  <si>
    <t>I04</t>
  </si>
  <si>
    <t>I05</t>
  </si>
  <si>
    <t>I06</t>
  </si>
  <si>
    <t>I07</t>
  </si>
  <si>
    <t>I08</t>
  </si>
  <si>
    <t>I09</t>
  </si>
  <si>
    <t>I10</t>
  </si>
  <si>
    <t>I11</t>
  </si>
  <si>
    <t>I12</t>
  </si>
  <si>
    <t>I13</t>
  </si>
  <si>
    <t>I14</t>
  </si>
  <si>
    <t>I15</t>
  </si>
  <si>
    <t>I16</t>
  </si>
  <si>
    <t>I17</t>
  </si>
  <si>
    <t>I18</t>
  </si>
  <si>
    <t>I19</t>
  </si>
  <si>
    <t>I20</t>
  </si>
  <si>
    <t>I21</t>
  </si>
  <si>
    <t>I22</t>
  </si>
  <si>
    <t>I23</t>
  </si>
  <si>
    <t>I24</t>
  </si>
  <si>
    <t>J01</t>
  </si>
  <si>
    <t>J02</t>
  </si>
  <si>
    <t>J03</t>
  </si>
  <si>
    <t>J04</t>
  </si>
  <si>
    <t>J05</t>
  </si>
  <si>
    <t>J06</t>
  </si>
  <si>
    <t>J07</t>
  </si>
  <si>
    <t>J08</t>
  </si>
  <si>
    <t>J09</t>
  </si>
  <si>
    <t>J10</t>
  </si>
  <si>
    <t>J11</t>
  </si>
  <si>
    <t>J12</t>
  </si>
  <si>
    <t>J13</t>
  </si>
  <si>
    <t>J14</t>
  </si>
  <si>
    <t>J15</t>
  </si>
  <si>
    <t>J16</t>
  </si>
  <si>
    <t>J17</t>
  </si>
  <si>
    <t>J18</t>
  </si>
  <si>
    <t>J19</t>
  </si>
  <si>
    <t>J20</t>
  </si>
  <si>
    <t>J21</t>
  </si>
  <si>
    <t>J22</t>
  </si>
  <si>
    <t>J23</t>
  </si>
  <si>
    <t>J24</t>
  </si>
  <si>
    <t>K01</t>
  </si>
  <si>
    <t>K02</t>
  </si>
  <si>
    <t>K03</t>
  </si>
  <si>
    <t>K04</t>
  </si>
  <si>
    <t>K05</t>
  </si>
  <si>
    <t>K06</t>
  </si>
  <si>
    <t>K07</t>
  </si>
  <si>
    <t>K08</t>
  </si>
  <si>
    <t>K09</t>
  </si>
  <si>
    <t>K10</t>
  </si>
  <si>
    <t>K11</t>
  </si>
  <si>
    <t>K12</t>
  </si>
  <si>
    <t>K13</t>
  </si>
  <si>
    <t>K14</t>
  </si>
  <si>
    <t>K15</t>
  </si>
  <si>
    <t>K16</t>
  </si>
  <si>
    <t>K17</t>
  </si>
  <si>
    <t>K18</t>
  </si>
  <si>
    <t>K19</t>
  </si>
  <si>
    <t>K20</t>
  </si>
  <si>
    <t>K21</t>
  </si>
  <si>
    <t>K22</t>
  </si>
  <si>
    <t>K23</t>
  </si>
  <si>
    <t>K24</t>
  </si>
  <si>
    <t>L01</t>
  </si>
  <si>
    <t>L02</t>
  </si>
  <si>
    <t>L03</t>
  </si>
  <si>
    <t>L04</t>
  </si>
  <si>
    <t>L05</t>
  </si>
  <si>
    <t>L06</t>
  </si>
  <si>
    <t>L07</t>
  </si>
  <si>
    <t>L08</t>
  </si>
  <si>
    <t>L09</t>
  </si>
  <si>
    <t>L10</t>
  </si>
  <si>
    <t>L11</t>
  </si>
  <si>
    <t>L12</t>
  </si>
  <si>
    <t>L13</t>
  </si>
  <si>
    <t>L14</t>
  </si>
  <si>
    <t>L15</t>
  </si>
  <si>
    <t>L16</t>
  </si>
  <si>
    <t>L17</t>
  </si>
  <si>
    <t>L18</t>
  </si>
  <si>
    <t>L19</t>
  </si>
  <si>
    <t>L20</t>
  </si>
  <si>
    <t>L21</t>
  </si>
  <si>
    <t>L22</t>
  </si>
  <si>
    <t>L23</t>
  </si>
  <si>
    <t>L24</t>
  </si>
  <si>
    <t>M01</t>
  </si>
  <si>
    <t>M02</t>
  </si>
  <si>
    <t>M03</t>
  </si>
  <si>
    <t>M04</t>
  </si>
  <si>
    <t>M05</t>
  </si>
  <si>
    <t>M06</t>
  </si>
  <si>
    <t>M07</t>
  </si>
  <si>
    <t>M08</t>
  </si>
  <si>
    <t>M09</t>
  </si>
  <si>
    <t>M10</t>
  </si>
  <si>
    <t>M11</t>
  </si>
  <si>
    <t>M12</t>
  </si>
  <si>
    <t>M13</t>
  </si>
  <si>
    <t>M14</t>
  </si>
  <si>
    <t>M15</t>
  </si>
  <si>
    <t>M16</t>
  </si>
  <si>
    <t>M17</t>
  </si>
  <si>
    <t>M18</t>
  </si>
  <si>
    <t>M19</t>
  </si>
  <si>
    <t>M20</t>
  </si>
  <si>
    <t>M21</t>
  </si>
  <si>
    <t>M22</t>
  </si>
  <si>
    <t>M23</t>
  </si>
  <si>
    <t>M24</t>
  </si>
  <si>
    <t>N01</t>
  </si>
  <si>
    <t>N02</t>
  </si>
  <si>
    <t>N03</t>
  </si>
  <si>
    <t>N04</t>
  </si>
  <si>
    <t>N05</t>
  </si>
  <si>
    <t>N06</t>
  </si>
  <si>
    <t>N07</t>
  </si>
  <si>
    <t>N08</t>
  </si>
  <si>
    <t>N09</t>
  </si>
  <si>
    <t>N10</t>
  </si>
  <si>
    <t>N11</t>
  </si>
  <si>
    <t>N12</t>
  </si>
  <si>
    <t>N13</t>
  </si>
  <si>
    <t>N14</t>
  </si>
  <si>
    <t>N15</t>
  </si>
  <si>
    <t>N16</t>
  </si>
  <si>
    <t>N17</t>
  </si>
  <si>
    <t>N18</t>
  </si>
  <si>
    <t>N19</t>
  </si>
  <si>
    <t>N20</t>
  </si>
  <si>
    <t>N21</t>
  </si>
  <si>
    <t>N22</t>
  </si>
  <si>
    <t>N23</t>
  </si>
  <si>
    <t>N24</t>
  </si>
  <si>
    <t>O01</t>
  </si>
  <si>
    <t>O02</t>
  </si>
  <si>
    <t>O03</t>
  </si>
  <si>
    <t>O04</t>
  </si>
  <si>
    <t>O05</t>
  </si>
  <si>
    <t>O06</t>
  </si>
  <si>
    <t>O07</t>
  </si>
  <si>
    <t>O08</t>
  </si>
  <si>
    <t>O09</t>
  </si>
  <si>
    <t>O10</t>
  </si>
  <si>
    <t>O11</t>
  </si>
  <si>
    <t>O12</t>
  </si>
  <si>
    <t>O13</t>
  </si>
  <si>
    <t>O14</t>
  </si>
  <si>
    <t>O15</t>
  </si>
  <si>
    <t>O16</t>
  </si>
  <si>
    <t>O17</t>
  </si>
  <si>
    <t>O18</t>
  </si>
  <si>
    <t>O19</t>
  </si>
  <si>
    <t>O20</t>
  </si>
  <si>
    <t>O21</t>
  </si>
  <si>
    <t>O22</t>
  </si>
  <si>
    <t>O23</t>
  </si>
  <si>
    <t>O24</t>
  </si>
  <si>
    <t>P01</t>
  </si>
  <si>
    <t>P02</t>
  </si>
  <si>
    <t>P03</t>
  </si>
  <si>
    <t>P04</t>
  </si>
  <si>
    <t>P05</t>
  </si>
  <si>
    <t>P06</t>
  </si>
  <si>
    <t>P07</t>
  </si>
  <si>
    <t>P08</t>
  </si>
  <si>
    <t>P09</t>
  </si>
  <si>
    <t>P10</t>
  </si>
  <si>
    <t>P11</t>
  </si>
  <si>
    <t>P12</t>
  </si>
  <si>
    <t>P13</t>
  </si>
  <si>
    <t>P14</t>
  </si>
  <si>
    <t>P15</t>
  </si>
  <si>
    <t>P16</t>
  </si>
  <si>
    <t>P17</t>
  </si>
  <si>
    <t>P18</t>
  </si>
  <si>
    <t>P19</t>
  </si>
  <si>
    <t>P20</t>
  </si>
  <si>
    <t>P21</t>
  </si>
  <si>
    <t>P22</t>
  </si>
  <si>
    <t>P23</t>
  </si>
  <si>
    <t>P24</t>
  </si>
  <si>
    <t>CT Cutoff</t>
  </si>
  <si>
    <t>Sample 11</t>
  </si>
  <si>
    <t>Sample 12</t>
  </si>
  <si>
    <t>exp11</t>
  </si>
  <si>
    <t>exp12</t>
  </si>
  <si>
    <t>This data analysis template accommodates these two cDNA Synthesis Kits:</t>
  </si>
  <si>
    <t>miScript II RT Kit</t>
  </si>
  <si>
    <t>miScript PreAMP PCR Kit</t>
  </si>
  <si>
    <t>M</t>
  </si>
  <si>
    <t>N</t>
  </si>
  <si>
    <t>Answers</t>
  </si>
  <si>
    <t>YES</t>
  </si>
  <si>
    <t>NO</t>
  </si>
  <si>
    <t>Using Cell-Free Samples (serum, plasma, or another body fluids)?</t>
  </si>
  <si>
    <r>
      <t>Use miRNeasy Serum/Plasma Spike-in Control C</t>
    </r>
    <r>
      <rPr>
        <b/>
        <vertAlign val="subscript"/>
        <sz val="8"/>
        <color theme="1"/>
        <rFont val="Arial"/>
        <family val="2"/>
      </rPr>
      <t>T</t>
    </r>
    <r>
      <rPr>
        <b/>
        <sz val="8"/>
        <color theme="1"/>
        <rFont val="Arial"/>
        <family val="2"/>
      </rPr>
      <t xml:space="preserve"> values to calibrate raw data? </t>
    </r>
  </si>
  <si>
    <r>
      <t>Average C</t>
    </r>
    <r>
      <rPr>
        <b/>
        <vertAlign val="subscript"/>
        <sz val="10"/>
        <rFont val="Arial"/>
        <family val="2"/>
      </rPr>
      <t>T</t>
    </r>
    <r>
      <rPr>
        <b/>
        <sz val="10"/>
        <rFont val="Arial"/>
        <family val="2"/>
      </rPr>
      <t xml:space="preserve"> of Reference miRNAs</t>
    </r>
  </si>
  <si>
    <r>
      <t>Global C</t>
    </r>
    <r>
      <rPr>
        <b/>
        <vertAlign val="subscript"/>
        <sz val="10"/>
        <color theme="1"/>
        <rFont val="Arial"/>
        <family val="2"/>
      </rPr>
      <t>T</t>
    </r>
    <r>
      <rPr>
        <b/>
        <sz val="10"/>
        <color theme="1"/>
        <rFont val="Arial"/>
        <family val="2"/>
      </rPr>
      <t xml:space="preserve"> Mean Expressed miRNAs</t>
    </r>
  </si>
  <si>
    <t>Average Spike-In Controls</t>
  </si>
  <si>
    <t>Correction Factor</t>
  </si>
  <si>
    <r>
      <t>Global C</t>
    </r>
    <r>
      <rPr>
        <vertAlign val="subscript"/>
        <sz val="10"/>
        <color theme="1"/>
        <rFont val="Arial"/>
        <family val="2"/>
      </rPr>
      <t>T</t>
    </r>
    <r>
      <rPr>
        <sz val="10"/>
        <color theme="1"/>
        <rFont val="Arial"/>
        <family val="2"/>
      </rPr>
      <t xml:space="preserve"> Mean Expressed miRNA</t>
    </r>
  </si>
  <si>
    <t>Processed Data</t>
  </si>
  <si>
    <r>
      <t>If no reference miRNA is chosen, then the Global C</t>
    </r>
    <r>
      <rPr>
        <b/>
        <vertAlign val="subscript"/>
        <sz val="10"/>
        <color theme="1"/>
        <rFont val="Arial"/>
        <family val="2"/>
      </rPr>
      <t>T</t>
    </r>
    <r>
      <rPr>
        <b/>
        <sz val="10"/>
        <color theme="1"/>
        <rFont val="Arial"/>
        <family val="2"/>
      </rPr>
      <t xml:space="preserve"> Mean Expressed miRNA is the normalization factor.</t>
    </r>
  </si>
  <si>
    <r>
      <t>Global C</t>
    </r>
    <r>
      <rPr>
        <b/>
        <vertAlign val="subscript"/>
        <sz val="10"/>
        <color theme="1"/>
        <rFont val="Arial"/>
        <family val="2"/>
      </rPr>
      <t>T</t>
    </r>
    <r>
      <rPr>
        <b/>
        <sz val="10"/>
        <color theme="1"/>
        <rFont val="Arial"/>
        <family val="2"/>
      </rPr>
      <t xml:space="preserve"> Mean Expressed miRNA</t>
    </r>
  </si>
  <si>
    <t>Average Reference miRNAs</t>
  </si>
  <si>
    <r>
      <rPr>
        <b/>
        <sz val="10"/>
        <color rgb="FFFF0000"/>
        <rFont val="Arial"/>
        <family val="2"/>
      </rPr>
      <t>1. miRNA Table</t>
    </r>
    <r>
      <rPr>
        <sz val="10"/>
        <rFont val="Arial"/>
        <family val="2"/>
      </rPr>
      <t xml:space="preserve">
Select the catalog number of miScript miRNA PCR Array from the dropdown menu in Cell C1. The miRNA Table will automatically update with the content of the selected array.
Answer the questions about using Cell-Free Samples and the Spike-In Control in Cells F4 and F6, respectively.
Please note that answering "YES" to both questions will automatically normalize the data below using the Global C</t>
    </r>
    <r>
      <rPr>
        <vertAlign val="subscript"/>
        <sz val="10"/>
        <rFont val="Arial"/>
        <family val="2"/>
      </rPr>
      <t>T</t>
    </r>
    <r>
      <rPr>
        <sz val="10"/>
        <rFont val="Arial"/>
        <family val="2"/>
      </rPr>
      <t xml:space="preserve"> Mean of Expressed miRNAs.</t>
    </r>
  </si>
  <si>
    <r>
      <t>Use miRNeasy Serum/Plasma Spike-in Control C</t>
    </r>
    <r>
      <rPr>
        <b/>
        <vertAlign val="subscript"/>
        <sz val="7"/>
        <color theme="1"/>
        <rFont val="Arial"/>
        <family val="2"/>
      </rPr>
      <t>T</t>
    </r>
    <r>
      <rPr>
        <b/>
        <sz val="7"/>
        <color theme="1"/>
        <rFont val="Arial"/>
        <family val="2"/>
      </rPr>
      <t xml:space="preserve"> values to calibrate raw data? </t>
    </r>
  </si>
  <si>
    <r>
      <rPr>
        <b/>
        <sz val="10"/>
        <color rgb="FFFF0000"/>
        <rFont val="Arial"/>
        <family val="2"/>
      </rPr>
      <t>4. Choose Reference miRNAs</t>
    </r>
    <r>
      <rPr>
        <b/>
        <sz val="10"/>
        <rFont val="Arial"/>
        <family val="2"/>
      </rPr>
      <t xml:space="preserve">
</t>
    </r>
    <r>
      <rPr>
        <sz val="10"/>
        <rFont val="Arial"/>
        <family val="2"/>
      </rPr>
      <t>Type the complete Symbol, as seen in the "miRNA Table" worksheet, of the desired reference miRNAs to be used for data normalization into the yellow cells of column A.
By default, the pre-defined reference miRNAs from the PCR Array entered into the "Gene Table" worksheet are displayed.
To normalize the data using the Global C</t>
    </r>
    <r>
      <rPr>
        <vertAlign val="subscript"/>
        <sz val="10"/>
        <rFont val="Arial"/>
        <family val="2"/>
      </rPr>
      <t>T</t>
    </r>
    <r>
      <rPr>
        <sz val="10"/>
        <rFont val="Arial"/>
        <family val="2"/>
      </rPr>
      <t xml:space="preserve"> Mean of Expressed miRNAs, simply delete all of the reference miRNA IDs in Column A.
Please note that answering "YES" to both questions in the "miRNA Table" worksheet will automatically normalize the data using the Global C</t>
    </r>
    <r>
      <rPr>
        <vertAlign val="subscript"/>
        <sz val="10"/>
        <rFont val="Arial"/>
        <family val="2"/>
      </rPr>
      <t>T</t>
    </r>
    <r>
      <rPr>
        <sz val="10"/>
        <rFont val="Arial"/>
        <family val="2"/>
      </rPr>
      <t xml:space="preserve"> Mean of Expressed miRNAs.</t>
    </r>
  </si>
  <si>
    <r>
      <rPr>
        <b/>
        <sz val="10"/>
        <color rgb="FFFF0000"/>
        <rFont val="Arial"/>
        <family val="2"/>
      </rPr>
      <t>2. Test Sample Data</t>
    </r>
    <r>
      <rPr>
        <sz val="10"/>
        <rFont val="Arial"/>
        <family val="2"/>
      </rPr>
      <t xml:space="preserve">
Copy each Test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</si>
  <si>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3. Control Sample Data</t>
    </r>
    <r>
      <rPr>
        <b/>
        <sz val="10"/>
        <rFont val="Arial"/>
        <family val="2"/>
      </rPr>
      <t xml:space="preserve">
</t>
    </r>
    <r>
      <rPr>
        <sz val="10"/>
        <rFont val="Arial"/>
        <family val="2"/>
      </rPr>
      <t>Likewise, copy each Control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</si>
  <si>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5. QC Report</t>
    </r>
    <r>
      <rPr>
        <b/>
        <sz val="10"/>
        <rFont val="Arial"/>
        <family val="2"/>
      </rPr>
      <t xml:space="preserve">
</t>
    </r>
    <r>
      <rPr>
        <sz val="10"/>
        <rFont val="Arial"/>
        <family val="2"/>
      </rPr>
      <t>"Choose Your cDNA Synthesis Kit" and "Choose Your Plate Format" from the dropdown menu selections in Cells C5 and C8, respectively.
The selections affect the QC Pass criteria. For more details on how to interpret the QC results, see the text in this worksheet.</t>
    </r>
  </si>
  <si>
    <r>
      <rPr>
        <b/>
        <sz val="10"/>
        <color rgb="FFFF0000"/>
        <rFont val="Arial"/>
        <family val="2"/>
      </rPr>
      <t>6. Results</t>
    </r>
    <r>
      <rPr>
        <b/>
        <sz val="10"/>
        <rFont val="Arial"/>
        <family val="2"/>
      </rPr>
      <t xml:space="preserve">
</t>
    </r>
    <r>
      <rPr>
        <sz val="10"/>
        <rFont val="Arial"/>
        <family val="2"/>
      </rPr>
      <t>The Excel file automatically displays the fold difference in the expression of each miRNA between the Test and Control Groups of Samples.
Statistical p-values calculated by the Student's t-test are also displayed, if the raw data includes at least three replicate Samples in both Groups.
For more details the results returned, see the text in this worksheet.</t>
    </r>
  </si>
  <si>
    <r>
      <rPr>
        <b/>
        <sz val="10"/>
        <color rgb="FFFF0000"/>
        <rFont val="Arial"/>
        <family val="2"/>
      </rPr>
      <t>7. 3D Profile</t>
    </r>
    <r>
      <rPr>
        <sz val="10"/>
        <rFont val="Arial"/>
        <family val="2"/>
      </rPr>
      <t xml:space="preserve">
The xy plane represents the PCR Array's well positions, while the z-axis columns plot the </t>
    </r>
    <r>
      <rPr>
        <sz val="10"/>
        <color theme="1"/>
        <rFont val="Arial"/>
        <family val="2"/>
      </rPr>
      <t>fold difference in miRNA expression between the two Groups for each well position's assay. Columns pointing up (with z-axis values &gt; 1) indicate an up-regulation of miRNA expression, and columns pointing down (with z-axis values &lt; 1) indicate a down-regulation of miRNA expression in the Test Groups relative to the Control Group.</t>
    </r>
  </si>
  <si>
    <r>
      <rPr>
        <b/>
        <sz val="10"/>
        <color rgb="FFFF0000"/>
        <rFont val="Arial"/>
        <family val="2"/>
      </rPr>
      <t>8. Scatter Plot</t>
    </r>
    <r>
      <rPr>
        <sz val="10"/>
        <rFont val="Arial"/>
        <family val="2"/>
      </rPr>
      <t xml:space="preserve">
</t>
    </r>
    <r>
      <rPr>
        <sz val="10"/>
        <color theme="1"/>
        <rFont val="Arial"/>
        <family val="2"/>
      </rPr>
      <t>This plot graphs the log</t>
    </r>
    <r>
      <rPr>
        <vertAlign val="subscript"/>
        <sz val="10"/>
        <color theme="1"/>
        <rFont val="Arial"/>
        <family val="2"/>
      </rPr>
      <t>10</t>
    </r>
    <r>
      <rPr>
        <sz val="10"/>
        <color theme="1"/>
        <rFont val="Arial"/>
        <family val="2"/>
      </rPr>
      <t xml:space="preserve"> of the expression level of each miRNA in the Test Group versus the corresponding value in the Control Group. The black diagonal line indicates fold changes of 1, or no change. The purple diagonal lines indicate the desired fold-change threshold, defined by the typing that value into the yellow cell A1.</t>
    </r>
  </si>
  <si>
    <r>
      <rPr>
        <b/>
        <sz val="10"/>
        <color rgb="FFFF0000"/>
        <rFont val="Arial"/>
        <family val="2"/>
      </rPr>
      <t>9. Volcano Plot</t>
    </r>
    <r>
      <rPr>
        <sz val="10"/>
        <rFont val="Arial"/>
        <family val="2"/>
      </rPr>
      <t xml:space="preserve">
This plot</t>
    </r>
    <r>
      <rPr>
        <sz val="10"/>
        <color theme="1"/>
        <rFont val="Arial"/>
        <family val="2"/>
      </rPr>
      <t xml:space="preserve"> graphs the log</t>
    </r>
    <r>
      <rPr>
        <vertAlign val="subscript"/>
        <sz val="10"/>
        <rFont val="Arial"/>
        <family val="2"/>
      </rPr>
      <t>2</t>
    </r>
    <r>
      <rPr>
        <sz val="10"/>
        <color theme="1"/>
        <rFont val="Arial"/>
        <family val="2"/>
      </rPr>
      <t xml:space="preserve"> of the fold change in each miRNA's expression between the Groups on the x-axis versus the -log</t>
    </r>
    <r>
      <rPr>
        <vertAlign val="subscript"/>
        <sz val="10"/>
        <color theme="1"/>
        <rFont val="Arial"/>
        <family val="2"/>
      </rPr>
      <t>10</t>
    </r>
    <r>
      <rPr>
        <sz val="10"/>
        <color theme="1"/>
        <rFont val="Arial"/>
        <family val="2"/>
      </rPr>
      <t xml:space="preserve"> of each miRNA expression changes' p-value on the y-axis. The vertical black line indicates fold changes of 1, or no change. The purple vertical lines indicate the desired fold-change threshold, defined by typing that value into the yellow cell D1. The black horizontal line indicates the desired p-value threshold, defined by typing that value into the yellow cell I1.</t>
    </r>
  </si>
  <si>
    <r>
      <rPr>
        <b/>
        <sz val="10"/>
        <color rgb="FFFF0000"/>
        <rFont val="Arial"/>
        <family val="2"/>
      </rPr>
      <t>10. Calculations</t>
    </r>
    <r>
      <rPr>
        <sz val="10"/>
        <color theme="1"/>
        <rFont val="Arial"/>
        <family val="2"/>
      </rPr>
      <t xml:space="preserve">
This worksheet displays the formulas and intermediate numbers used to convert the entered raw C</t>
    </r>
    <r>
      <rPr>
        <vertAlign val="subscript"/>
        <sz val="10"/>
        <color theme="1"/>
        <rFont val="Arial"/>
        <family val="2"/>
      </rPr>
      <t>T</t>
    </r>
    <r>
      <rPr>
        <sz val="10"/>
        <color theme="1"/>
        <rFont val="Arial"/>
        <family val="2"/>
      </rPr>
      <t xml:space="preserve"> data into the displayed results.
Again, as this information is displayed in gray cells, please do not change them.</t>
    </r>
  </si>
  <si>
    <t>Version 5.0, 10/2018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</si>
</sst>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0"/>
    <numFmt numFmtId="166" formatCode="0.0E+00"/>
    <numFmt numFmtId="167" formatCode="0.0000"/>
  </numFmts>
  <fonts count="24" x14ac:knownFonts="1">
    <font>
      <sz val="11"/>
      <color theme="1"/>
      <name val="Arial"/>
      <family val="2"/>
    </font>
    <font>
      <b/>
      <sz val="11"/>
      <color theme="1"/>
      <name val="Arial"/>
      <family val="2"/>
    </font>
    <font>
      <b/>
      <sz val="10"/>
      <name val="Arial"/>
      <family val="2"/>
    </font>
    <font>
      <sz val="10"/>
      <name val="Arial"/>
      <family val="2"/>
    </font>
    <font>
      <b/>
      <u/>
      <sz val="10"/>
      <name val="Arial"/>
      <family val="2"/>
    </font>
    <font>
      <vertAlign val="subscript"/>
      <sz val="10"/>
      <name val="Arial"/>
      <family val="2"/>
    </font>
    <font>
      <b/>
      <sz val="8"/>
      <name val="Arial"/>
      <family val="2"/>
    </font>
    <font>
      <sz val="10"/>
      <name val="Symbol"/>
      <family val="1"/>
      <charset val="2"/>
    </font>
    <font>
      <b/>
      <sz val="10"/>
      <color indexed="8"/>
      <name val="Arial"/>
      <family val="2"/>
    </font>
    <font>
      <sz val="10"/>
      <color theme="1"/>
      <name val="Arial"/>
      <family val="2"/>
    </font>
    <font>
      <b/>
      <vertAlign val="subscript"/>
      <sz val="10"/>
      <name val="Arial"/>
      <family val="2"/>
    </font>
    <font>
      <sz val="10"/>
      <color indexed="8"/>
      <name val="Arial"/>
      <family val="2"/>
    </font>
    <font>
      <b/>
      <sz val="12"/>
      <name val="Arial"/>
      <family val="2"/>
    </font>
    <font>
      <b/>
      <vertAlign val="superscript"/>
      <sz val="10"/>
      <name val="Arial"/>
      <family val="2"/>
    </font>
    <font>
      <sz val="10"/>
      <color indexed="10"/>
      <name val="Arial"/>
      <family val="2"/>
    </font>
    <font>
      <sz val="10"/>
      <color indexed="48"/>
      <name val="Arial"/>
      <family val="2"/>
    </font>
    <font>
      <b/>
      <sz val="10"/>
      <color theme="1"/>
      <name val="Arial"/>
      <family val="2"/>
    </font>
    <font>
      <vertAlign val="subscript"/>
      <sz val="10"/>
      <color theme="1"/>
      <name val="Arial"/>
      <family val="2"/>
    </font>
    <font>
      <b/>
      <sz val="8"/>
      <color theme="1"/>
      <name val="Arial"/>
      <family val="2"/>
    </font>
    <font>
      <b/>
      <vertAlign val="subscript"/>
      <sz val="8"/>
      <color theme="1"/>
      <name val="Arial"/>
      <family val="2"/>
    </font>
    <font>
      <b/>
      <vertAlign val="subscript"/>
      <sz val="10"/>
      <color theme="1"/>
      <name val="Arial"/>
      <family val="2"/>
    </font>
    <font>
      <b/>
      <sz val="10"/>
      <color rgb="FFFF0000"/>
      <name val="Arial"/>
      <family val="2"/>
    </font>
    <font>
      <b/>
      <sz val="7"/>
      <color theme="1"/>
      <name val="Arial"/>
      <family val="2"/>
    </font>
    <font>
      <b/>
      <vertAlign val="subscript"/>
      <sz val="7"/>
      <color theme="1"/>
      <name val="Arial"/>
      <family val="2"/>
    </font>
  </fonts>
  <fills count="8">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55"/>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rgb="FFFFFF00"/>
        <bgColor indexed="64"/>
      </patternFill>
    </fill>
  </fills>
  <borders count="8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56"/>
      </left>
      <right style="thin">
        <color indexed="56"/>
      </right>
      <top/>
      <bottom style="thin">
        <color indexed="56"/>
      </bottom>
      <diagonal/>
    </border>
    <border>
      <left style="thin">
        <color indexed="56"/>
      </left>
      <right style="thin">
        <color indexed="56"/>
      </right>
      <top style="thin">
        <color indexed="56"/>
      </top>
      <bottom style="thin">
        <color indexed="56"/>
      </bottom>
      <diagonal/>
    </border>
    <border>
      <left/>
      <right style="thin">
        <color indexed="56"/>
      </right>
      <top/>
      <bottom style="thin">
        <color indexed="56"/>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56"/>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56"/>
      </left>
      <right/>
      <top/>
      <bottom style="thin">
        <color indexed="56"/>
      </bottom>
      <diagonal/>
    </border>
    <border>
      <left style="thin">
        <color indexed="64"/>
      </left>
      <right style="thin">
        <color indexed="64"/>
      </right>
      <top/>
      <bottom/>
      <diagonal/>
    </border>
    <border>
      <left style="medium">
        <color indexed="56"/>
      </left>
      <right style="thin">
        <color indexed="56"/>
      </right>
      <top style="medium">
        <color indexed="56"/>
      </top>
      <bottom style="thin">
        <color indexed="56"/>
      </bottom>
      <diagonal/>
    </border>
    <border>
      <left style="thin">
        <color indexed="56"/>
      </left>
      <right style="thin">
        <color indexed="56"/>
      </right>
      <top style="medium">
        <color indexed="56"/>
      </top>
      <bottom style="thin">
        <color indexed="56"/>
      </bottom>
      <diagonal/>
    </border>
    <border>
      <left style="thin">
        <color indexed="56"/>
      </left>
      <right style="medium">
        <color indexed="56"/>
      </right>
      <top style="medium">
        <color indexed="56"/>
      </top>
      <bottom style="thin">
        <color indexed="56"/>
      </bottom>
      <diagonal/>
    </border>
    <border>
      <left style="medium">
        <color indexed="56"/>
      </left>
      <right style="thin">
        <color indexed="56"/>
      </right>
      <top style="thin">
        <color indexed="56"/>
      </top>
      <bottom style="thin">
        <color indexed="56"/>
      </bottom>
      <diagonal/>
    </border>
    <border>
      <left style="thin">
        <color indexed="56"/>
      </left>
      <right style="medium">
        <color indexed="56"/>
      </right>
      <top style="thin">
        <color indexed="56"/>
      </top>
      <bottom style="thin">
        <color indexed="56"/>
      </bottom>
      <diagonal/>
    </border>
    <border>
      <left style="medium">
        <color indexed="56"/>
      </left>
      <right style="thin">
        <color indexed="56"/>
      </right>
      <top style="thin">
        <color indexed="56"/>
      </top>
      <bottom style="medium">
        <color indexed="56"/>
      </bottom>
      <diagonal/>
    </border>
    <border>
      <left style="thin">
        <color indexed="56"/>
      </left>
      <right style="thin">
        <color indexed="56"/>
      </right>
      <top style="thin">
        <color indexed="56"/>
      </top>
      <bottom style="medium">
        <color indexed="56"/>
      </bottom>
      <diagonal/>
    </border>
    <border>
      <left style="thin">
        <color indexed="56"/>
      </left>
      <right style="medium">
        <color indexed="56"/>
      </right>
      <top style="thin">
        <color indexed="56"/>
      </top>
      <bottom style="medium">
        <color indexed="56"/>
      </bottom>
      <diagonal/>
    </border>
    <border>
      <left style="medium">
        <color indexed="64"/>
      </left>
      <right style="thin">
        <color indexed="64"/>
      </right>
      <top/>
      <bottom/>
      <diagonal/>
    </border>
    <border>
      <left style="thin">
        <color indexed="64"/>
      </left>
      <right style="medium">
        <color indexed="64"/>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medium">
        <color auto="1"/>
      </bottom>
      <diagonal/>
    </border>
    <border>
      <left style="medium">
        <color indexed="56"/>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n">
        <color indexed="56"/>
      </left>
      <right style="medium">
        <color indexed="56"/>
      </right>
      <top style="thin">
        <color indexed="56"/>
      </top>
      <bottom style="thin">
        <color indexed="56"/>
      </bottom>
      <diagonal/>
    </border>
    <border>
      <left style="medium">
        <color indexed="56"/>
      </left>
      <right style="thin">
        <color indexed="56"/>
      </right>
      <top style="thin">
        <color indexed="56"/>
      </top>
      <bottom style="medium">
        <color indexed="56"/>
      </bottom>
      <diagonal/>
    </border>
    <border>
      <left style="thin">
        <color indexed="56"/>
      </left>
      <right style="thin">
        <color indexed="56"/>
      </right>
      <top style="thin">
        <color indexed="56"/>
      </top>
      <bottom style="medium">
        <color indexed="56"/>
      </bottom>
      <diagonal/>
    </border>
    <border>
      <left style="thin">
        <color indexed="56"/>
      </left>
      <right style="medium">
        <color indexed="56"/>
      </right>
      <top style="thin">
        <color indexed="56"/>
      </top>
      <bottom style="medium">
        <color indexed="56"/>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56"/>
      </left>
      <right style="medium">
        <color indexed="56"/>
      </right>
      <top style="medium">
        <color indexed="56"/>
      </top>
      <bottom style="medium">
        <color indexed="56"/>
      </bottom>
      <diagonal/>
    </border>
    <border>
      <left style="medium">
        <color indexed="56"/>
      </left>
      <right style="thin">
        <color indexed="56"/>
      </right>
      <top style="medium">
        <color indexed="56"/>
      </top>
      <bottom style="thin">
        <color indexed="56"/>
      </bottom>
      <diagonal/>
    </border>
    <border>
      <left style="thin">
        <color indexed="56"/>
      </left>
      <right style="thin">
        <color indexed="56"/>
      </right>
      <top style="medium">
        <color indexed="56"/>
      </top>
      <bottom style="thin">
        <color indexed="56"/>
      </bottom>
      <diagonal/>
    </border>
    <border>
      <left style="thin">
        <color indexed="56"/>
      </left>
      <right style="medium">
        <color indexed="56"/>
      </right>
      <top style="medium">
        <color indexed="56"/>
      </top>
      <bottom style="thin">
        <color indexed="56"/>
      </bottom>
      <diagonal/>
    </border>
    <border>
      <left style="medium">
        <color indexed="56"/>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n">
        <color indexed="56"/>
      </left>
      <right style="medium">
        <color indexed="56"/>
      </right>
      <top style="thin">
        <color indexed="56"/>
      </top>
      <bottom style="thin">
        <color indexed="56"/>
      </bottom>
      <diagonal/>
    </border>
    <border>
      <left style="medium">
        <color indexed="56"/>
      </left>
      <right style="thin">
        <color indexed="56"/>
      </right>
      <top style="thin">
        <color indexed="56"/>
      </top>
      <bottom style="medium">
        <color indexed="56"/>
      </bottom>
      <diagonal/>
    </border>
    <border>
      <left style="thin">
        <color indexed="56"/>
      </left>
      <right style="thin">
        <color indexed="56"/>
      </right>
      <top style="thin">
        <color indexed="56"/>
      </top>
      <bottom style="medium">
        <color indexed="56"/>
      </bottom>
      <diagonal/>
    </border>
    <border>
      <left style="thin">
        <color indexed="56"/>
      </left>
      <right style="medium">
        <color indexed="56"/>
      </right>
      <top style="thin">
        <color indexed="56"/>
      </top>
      <bottom style="medium">
        <color indexed="56"/>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1">
    <xf numFmtId="0" fontId="0" fillId="0" borderId="0" xfId="0"/>
    <xf numFmtId="0" fontId="1" fillId="0" borderId="0" xfId="0" applyFont="1"/>
    <xf numFmtId="0" fontId="0" fillId="2" borderId="4" xfId="0" applyFill="1" applyBorder="1"/>
    <xf numFmtId="0" fontId="2" fillId="2" borderId="4" xfId="0" applyFont="1" applyFill="1" applyBorder="1" applyAlignment="1">
      <alignment horizontal="center"/>
    </xf>
    <xf numFmtId="0" fontId="9" fillId="0" borderId="0" xfId="0" applyFont="1"/>
    <xf numFmtId="0" fontId="3" fillId="0" borderId="0" xfId="0" applyFont="1"/>
    <xf numFmtId="0" fontId="2" fillId="2" borderId="4" xfId="0" applyFont="1" applyFill="1" applyBorder="1" applyAlignment="1">
      <alignment horizontal="center" wrapText="1"/>
    </xf>
    <xf numFmtId="0" fontId="0" fillId="0" borderId="0" xfId="0" applyAlignment="1">
      <alignment vertical="center"/>
    </xf>
    <xf numFmtId="0" fontId="2" fillId="0" borderId="0" xfId="0" applyFont="1" applyFill="1" applyBorder="1" applyAlignment="1">
      <alignment horizontal="center"/>
    </xf>
    <xf numFmtId="0" fontId="3" fillId="0" borderId="0" xfId="0" applyFont="1" applyFill="1" applyBorder="1" applyAlignment="1">
      <alignment horizontal="center"/>
    </xf>
    <xf numFmtId="0" fontId="3" fillId="0" borderId="0" xfId="0" applyFont="1" applyFill="1" applyBorder="1"/>
    <xf numFmtId="0" fontId="7" fillId="0" borderId="0" xfId="0" applyFont="1" applyFill="1" applyBorder="1" applyAlignment="1">
      <alignment horizontal="right"/>
    </xf>
    <xf numFmtId="0" fontId="2" fillId="2"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2" fontId="3" fillId="0" borderId="4" xfId="0" applyNumberFormat="1" applyFont="1" applyFill="1" applyBorder="1" applyAlignment="1">
      <alignment horizontal="right" vertical="center" wrapText="1"/>
    </xf>
    <xf numFmtId="0" fontId="3" fillId="0" borderId="4" xfId="0" applyFont="1" applyFill="1" applyBorder="1" applyAlignment="1">
      <alignment horizontal="center" vertical="center" wrapText="1"/>
    </xf>
    <xf numFmtId="0" fontId="3" fillId="2" borderId="34" xfId="0" applyFont="1" applyFill="1" applyBorder="1" applyAlignment="1">
      <alignment vertical="center" wrapText="1"/>
    </xf>
    <xf numFmtId="0" fontId="3" fillId="2" borderId="4" xfId="0" applyFont="1" applyFill="1" applyBorder="1" applyAlignment="1">
      <alignment vertical="center"/>
    </xf>
    <xf numFmtId="2" fontId="3" fillId="0" borderId="0" xfId="0" applyNumberFormat="1" applyFont="1" applyAlignment="1">
      <alignment horizontal="center" vertical="center"/>
    </xf>
    <xf numFmtId="166" fontId="3" fillId="0" borderId="0" xfId="0" applyNumberFormat="1" applyFont="1" applyAlignment="1">
      <alignment horizontal="center" vertical="center"/>
    </xf>
    <xf numFmtId="165" fontId="0" fillId="0" borderId="0" xfId="0" applyNumberFormat="1" applyAlignment="1">
      <alignment horizontal="center" vertical="center"/>
    </xf>
    <xf numFmtId="0" fontId="0" fillId="0" borderId="0" xfId="0" applyAlignment="1">
      <alignment horizontal="center" vertical="center"/>
    </xf>
    <xf numFmtId="0" fontId="3" fillId="2" borderId="7" xfId="0" applyFont="1" applyFill="1" applyBorder="1" applyAlignment="1">
      <alignment vertical="center"/>
    </xf>
    <xf numFmtId="2" fontId="3" fillId="0" borderId="0" xfId="0" applyNumberFormat="1" applyFont="1" applyBorder="1" applyAlignment="1">
      <alignment horizontal="center" vertical="center"/>
    </xf>
    <xf numFmtId="0" fontId="3" fillId="2" borderId="12" xfId="0" applyFont="1" applyFill="1" applyBorder="1" applyAlignment="1">
      <alignment vertical="center"/>
    </xf>
    <xf numFmtId="0" fontId="0" fillId="0" borderId="0" xfId="0" applyAlignment="1">
      <alignment horizontal="center"/>
    </xf>
    <xf numFmtId="0" fontId="0" fillId="0" borderId="0" xfId="0" applyAlignment="1">
      <alignment horizontal="left"/>
    </xf>
    <xf numFmtId="167" fontId="0" fillId="2" borderId="4" xfId="0" applyNumberFormat="1" applyFill="1" applyBorder="1"/>
    <xf numFmtId="0" fontId="14" fillId="2" borderId="8" xfId="0" applyFont="1" applyFill="1" applyBorder="1"/>
    <xf numFmtId="0" fontId="0" fillId="2" borderId="11" xfId="0" applyFill="1" applyBorder="1"/>
    <xf numFmtId="0" fontId="0" fillId="2" borderId="9" xfId="0" applyFill="1" applyBorder="1"/>
    <xf numFmtId="0" fontId="15" fillId="2" borderId="5" xfId="0" applyFont="1" applyFill="1" applyBorder="1"/>
    <xf numFmtId="0" fontId="0" fillId="2" borderId="6" xfId="0" applyFill="1" applyBorder="1"/>
    <xf numFmtId="0" fontId="0" fillId="2" borderId="10" xfId="0" applyFill="1" applyBorder="1"/>
    <xf numFmtId="2" fontId="0" fillId="2" borderId="4" xfId="0" applyNumberFormat="1" applyFill="1" applyBorder="1"/>
    <xf numFmtId="166" fontId="0" fillId="2" borderId="4" xfId="0" applyNumberFormat="1" applyFill="1" applyBorder="1"/>
    <xf numFmtId="2" fontId="0" fillId="2" borderId="8" xfId="0" applyNumberFormat="1" applyFill="1" applyBorder="1"/>
    <xf numFmtId="2" fontId="0" fillId="2" borderId="18" xfId="0" applyNumberFormat="1" applyFill="1" applyBorder="1"/>
    <xf numFmtId="0" fontId="0" fillId="2" borderId="0" xfId="0" applyFill="1" applyBorder="1"/>
    <xf numFmtId="0" fontId="0" fillId="2" borderId="19" xfId="0" applyFill="1" applyBorder="1"/>
    <xf numFmtId="0" fontId="0" fillId="2" borderId="18" xfId="0" applyFill="1" applyBorder="1"/>
    <xf numFmtId="166" fontId="0" fillId="2" borderId="5" xfId="0" applyNumberFormat="1" applyFill="1" applyBorder="1"/>
    <xf numFmtId="0" fontId="0" fillId="0" borderId="0" xfId="0" applyAlignment="1">
      <alignment vertical="center"/>
    </xf>
    <xf numFmtId="0" fontId="1" fillId="0" borderId="0" xfId="0" applyFont="1" applyAlignment="1">
      <alignment vertical="center"/>
    </xf>
    <xf numFmtId="49" fontId="1" fillId="0" borderId="0" xfId="0" applyNumberFormat="1" applyFont="1" applyAlignment="1">
      <alignment vertical="center"/>
    </xf>
    <xf numFmtId="49" fontId="0" fillId="0" borderId="0" xfId="0" applyNumberFormat="1" applyAlignment="1">
      <alignment vertical="center"/>
    </xf>
    <xf numFmtId="49" fontId="0" fillId="0" borderId="0" xfId="0" applyNumberFormat="1"/>
    <xf numFmtId="0" fontId="2" fillId="2" borderId="7" xfId="0" applyFont="1" applyFill="1" applyBorder="1" applyAlignment="1">
      <alignment vertical="center"/>
    </xf>
    <xf numFmtId="0" fontId="0" fillId="0" borderId="0" xfId="0" applyAlignment="1">
      <alignment vertical="center"/>
    </xf>
    <xf numFmtId="0" fontId="2" fillId="2" borderId="4" xfId="0" applyFont="1" applyFill="1" applyBorder="1" applyAlignment="1">
      <alignment horizontal="center" vertical="center"/>
    </xf>
    <xf numFmtId="0" fontId="16" fillId="0" borderId="0" xfId="0" applyFont="1"/>
    <xf numFmtId="0" fontId="9" fillId="0" borderId="0" xfId="0" applyFont="1" applyAlignment="1">
      <alignment vertical="center"/>
    </xf>
    <xf numFmtId="0" fontId="9" fillId="0" borderId="0" xfId="0" applyFont="1" applyFill="1" applyBorder="1" applyAlignment="1"/>
    <xf numFmtId="0" fontId="9" fillId="0" borderId="0" xfId="0" applyFont="1" applyBorder="1" applyAlignment="1">
      <alignment vertical="center"/>
    </xf>
    <xf numFmtId="0" fontId="9" fillId="0" borderId="0" xfId="0" applyFont="1" applyFill="1" applyAlignment="1"/>
    <xf numFmtId="2" fontId="9" fillId="0" borderId="4" xfId="0" applyNumberFormat="1" applyFont="1" applyFill="1" applyBorder="1" applyAlignment="1">
      <alignment horizontal="right"/>
    </xf>
    <xf numFmtId="0" fontId="9" fillId="0" borderId="0" xfId="0" applyFont="1" applyFill="1"/>
    <xf numFmtId="166" fontId="0" fillId="0" borderId="0" xfId="0" applyNumberFormat="1"/>
    <xf numFmtId="0" fontId="2" fillId="2" borderId="4" xfId="0" applyFont="1" applyFill="1" applyBorder="1" applyAlignment="1">
      <alignment horizontal="center" vertical="center"/>
    </xf>
    <xf numFmtId="0" fontId="9" fillId="0" borderId="0" xfId="0" applyFont="1" applyAlignment="1">
      <alignment vertical="center"/>
    </xf>
    <xf numFmtId="0" fontId="2" fillId="2" borderId="1" xfId="0" applyFont="1" applyFill="1" applyBorder="1" applyAlignment="1">
      <alignment horizontal="center" vertical="center"/>
    </xf>
    <xf numFmtId="0" fontId="2" fillId="2" borderId="4" xfId="0" applyFont="1" applyFill="1" applyBorder="1" applyAlignment="1">
      <alignment horizontal="right" vertical="center"/>
    </xf>
    <xf numFmtId="0" fontId="0" fillId="2" borderId="4" xfId="0" applyFill="1" applyBorder="1" applyAlignment="1">
      <alignment vertical="center"/>
    </xf>
    <xf numFmtId="0" fontId="3" fillId="2" borderId="4" xfId="0" applyFont="1" applyFill="1" applyBorder="1" applyAlignment="1">
      <alignment horizontal="center" vertical="center"/>
    </xf>
    <xf numFmtId="0" fontId="8" fillId="2" borderId="7" xfId="0" applyFont="1" applyFill="1" applyBorder="1" applyAlignment="1">
      <alignment horizontal="center" vertical="center"/>
    </xf>
    <xf numFmtId="0" fontId="3" fillId="0" borderId="0" xfId="0" applyFont="1" applyAlignment="1">
      <alignment vertical="center"/>
    </xf>
    <xf numFmtId="0" fontId="16" fillId="0" borderId="0" xfId="0" applyFont="1" applyAlignment="1">
      <alignment vertical="center"/>
    </xf>
    <xf numFmtId="0" fontId="9" fillId="2" borderId="0" xfId="0" applyFont="1" applyFill="1" applyAlignment="1">
      <alignment vertical="center"/>
    </xf>
    <xf numFmtId="0" fontId="9" fillId="2" borderId="7" xfId="0" applyFont="1" applyFill="1" applyBorder="1" applyAlignment="1">
      <alignment vertical="center"/>
    </xf>
    <xf numFmtId="2" fontId="3" fillId="2" borderId="1" xfId="0" applyNumberFormat="1" applyFont="1" applyFill="1" applyBorder="1" applyAlignment="1">
      <alignment vertical="center"/>
    </xf>
    <xf numFmtId="2" fontId="3" fillId="2" borderId="4" xfId="0" applyNumberFormat="1" applyFont="1" applyFill="1" applyBorder="1" applyAlignment="1">
      <alignment vertical="center"/>
    </xf>
    <xf numFmtId="0" fontId="9" fillId="5" borderId="4" xfId="0" applyFont="1" applyFill="1" applyBorder="1" applyAlignment="1">
      <alignment horizontal="center" vertical="center"/>
    </xf>
    <xf numFmtId="0" fontId="9" fillId="5" borderId="4" xfId="0" applyFont="1" applyFill="1" applyBorder="1" applyAlignment="1">
      <alignment horizontal="left" vertical="center"/>
    </xf>
    <xf numFmtId="0" fontId="3" fillId="5" borderId="4" xfId="0" applyFont="1" applyFill="1" applyBorder="1" applyAlignment="1">
      <alignment vertical="center" wrapText="1"/>
    </xf>
    <xf numFmtId="0" fontId="9" fillId="2" borderId="0" xfId="0" applyFont="1" applyFill="1" applyAlignment="1">
      <alignment horizontal="center" vertical="center"/>
    </xf>
    <xf numFmtId="0" fontId="9" fillId="0" borderId="0" xfId="0" applyFont="1" applyAlignment="1">
      <alignment vertical="center"/>
    </xf>
    <xf numFmtId="0" fontId="2" fillId="2" borderId="4" xfId="0" applyFont="1" applyFill="1" applyBorder="1" applyAlignment="1">
      <alignment horizontal="center" vertical="center"/>
    </xf>
    <xf numFmtId="0" fontId="9" fillId="2" borderId="4" xfId="0" applyFont="1" applyFill="1" applyBorder="1" applyAlignment="1">
      <alignment vertical="center"/>
    </xf>
    <xf numFmtId="0" fontId="0" fillId="7" borderId="4" xfId="0" applyFill="1" applyBorder="1" applyAlignment="1">
      <alignment vertical="center"/>
    </xf>
    <xf numFmtId="2" fontId="3" fillId="7" borderId="4" xfId="0" applyNumberFormat="1" applyFont="1" applyFill="1" applyBorder="1" applyAlignment="1">
      <alignment vertical="center"/>
    </xf>
    <xf numFmtId="0" fontId="3" fillId="7" borderId="4" xfId="0" applyFont="1" applyFill="1" applyBorder="1" applyAlignment="1">
      <alignment vertical="center"/>
    </xf>
    <xf numFmtId="0" fontId="9" fillId="2" borderId="19" xfId="0" applyFont="1" applyFill="1" applyBorder="1" applyAlignment="1">
      <alignment vertical="center"/>
    </xf>
    <xf numFmtId="0" fontId="16" fillId="6" borderId="4" xfId="0" applyFont="1" applyFill="1" applyBorder="1" applyAlignment="1">
      <alignment horizontal="center" vertical="center"/>
    </xf>
    <xf numFmtId="0" fontId="9" fillId="6" borderId="4" xfId="0" applyFont="1" applyFill="1" applyBorder="1" applyAlignment="1">
      <alignment horizontal="center" vertical="center"/>
    </xf>
    <xf numFmtId="0" fontId="9" fillId="0" borderId="0" xfId="0" applyFont="1" applyAlignment="1">
      <alignment horizontal="center" vertical="center"/>
    </xf>
    <xf numFmtId="0" fontId="9" fillId="2" borderId="10" xfId="0" applyFont="1" applyFill="1" applyBorder="1" applyAlignment="1">
      <alignment vertical="center"/>
    </xf>
    <xf numFmtId="0" fontId="9" fillId="7" borderId="4" xfId="0" applyFont="1" applyFill="1" applyBorder="1" applyAlignment="1">
      <alignment vertical="center"/>
    </xf>
    <xf numFmtId="0" fontId="3" fillId="7" borderId="7" xfId="0" applyFont="1" applyFill="1" applyBorder="1" applyAlignment="1">
      <alignment vertical="center"/>
    </xf>
    <xf numFmtId="0" fontId="9" fillId="7" borderId="7" xfId="0" applyFont="1" applyFill="1" applyBorder="1" applyAlignment="1">
      <alignment vertical="center"/>
    </xf>
    <xf numFmtId="0" fontId="2" fillId="2" borderId="4" xfId="0" applyFont="1" applyFill="1" applyBorder="1" applyAlignment="1">
      <alignment horizontal="center" vertical="center"/>
    </xf>
    <xf numFmtId="0" fontId="12" fillId="7" borderId="4" xfId="0" applyFont="1" applyFill="1" applyBorder="1"/>
    <xf numFmtId="0" fontId="2" fillId="7" borderId="4" xfId="0" applyFont="1" applyFill="1" applyBorder="1" applyAlignment="1">
      <alignment horizontal="center" vertical="center" wrapText="1"/>
    </xf>
    <xf numFmtId="0" fontId="9" fillId="0" borderId="0" xfId="0" applyFont="1" applyAlignment="1">
      <alignment vertical="center"/>
    </xf>
    <xf numFmtId="0" fontId="2" fillId="2" borderId="4" xfId="0" applyFont="1" applyFill="1" applyBorder="1" applyAlignment="1">
      <alignment horizontal="center" vertical="center"/>
    </xf>
    <xf numFmtId="2" fontId="0" fillId="2" borderId="4" xfId="0" applyNumberFormat="1" applyFill="1" applyBorder="1" applyAlignment="1">
      <alignment vertical="center"/>
    </xf>
    <xf numFmtId="0" fontId="2" fillId="2" borderId="7" xfId="0" applyFont="1" applyFill="1" applyBorder="1" applyAlignment="1">
      <alignment horizontal="right" vertical="center"/>
    </xf>
    <xf numFmtId="0" fontId="2" fillId="2" borderId="8" xfId="0" applyFont="1" applyFill="1" applyBorder="1" applyAlignment="1">
      <alignment horizontal="right" vertical="center"/>
    </xf>
    <xf numFmtId="0" fontId="3" fillId="2" borderId="13" xfId="0" applyFont="1" applyFill="1" applyBorder="1" applyAlignment="1">
      <alignment vertical="center"/>
    </xf>
    <xf numFmtId="0" fontId="3" fillId="2" borderId="14" xfId="0" applyFont="1" applyFill="1" applyBorder="1" applyAlignment="1">
      <alignment vertical="center"/>
    </xf>
    <xf numFmtId="2" fontId="3" fillId="2" borderId="14" xfId="0" applyNumberFormat="1" applyFont="1" applyFill="1" applyBorder="1" applyAlignment="1">
      <alignment vertical="center"/>
    </xf>
    <xf numFmtId="0" fontId="3" fillId="2" borderId="15" xfId="0" applyFont="1" applyFill="1" applyBorder="1" applyAlignment="1">
      <alignment vertical="center"/>
    </xf>
    <xf numFmtId="165" fontId="3" fillId="2" borderId="14" xfId="0" applyNumberFormat="1" applyFont="1" applyFill="1" applyBorder="1" applyAlignment="1">
      <alignment vertical="center"/>
    </xf>
    <xf numFmtId="0" fontId="3" fillId="2" borderId="36" xfId="0" applyFont="1" applyFill="1" applyBorder="1" applyAlignment="1">
      <alignment vertical="center"/>
    </xf>
    <xf numFmtId="0" fontId="3" fillId="2" borderId="37" xfId="0" applyFont="1" applyFill="1" applyBorder="1" applyAlignment="1">
      <alignment vertical="center"/>
    </xf>
    <xf numFmtId="2" fontId="3" fillId="2" borderId="37" xfId="0" applyNumberFormat="1" applyFont="1" applyFill="1" applyBorder="1" applyAlignment="1">
      <alignment vertical="center"/>
    </xf>
    <xf numFmtId="2" fontId="3" fillId="2" borderId="38" xfId="0" applyNumberFormat="1" applyFont="1" applyFill="1" applyBorder="1" applyAlignment="1">
      <alignment vertical="center"/>
    </xf>
    <xf numFmtId="0" fontId="3" fillId="2" borderId="39" xfId="0" applyFont="1" applyFill="1" applyBorder="1" applyAlignment="1">
      <alignment vertical="center"/>
    </xf>
    <xf numFmtId="2" fontId="3" fillId="2" borderId="40" xfId="0" applyNumberFormat="1" applyFont="1" applyFill="1" applyBorder="1" applyAlignment="1">
      <alignment vertical="center"/>
    </xf>
    <xf numFmtId="0" fontId="3" fillId="2" borderId="41" xfId="0" applyFont="1" applyFill="1" applyBorder="1" applyAlignment="1">
      <alignment vertical="center"/>
    </xf>
    <xf numFmtId="0" fontId="3" fillId="2" borderId="42" xfId="0" applyFont="1" applyFill="1" applyBorder="1" applyAlignment="1">
      <alignment vertical="center"/>
    </xf>
    <xf numFmtId="2" fontId="3" fillId="2" borderId="42" xfId="0" applyNumberFormat="1" applyFont="1" applyFill="1" applyBorder="1" applyAlignment="1">
      <alignment vertical="center"/>
    </xf>
    <xf numFmtId="2" fontId="3" fillId="2" borderId="43" xfId="0" applyNumberFormat="1" applyFont="1" applyFill="1" applyBorder="1" applyAlignment="1">
      <alignment vertical="center"/>
    </xf>
    <xf numFmtId="2" fontId="3" fillId="7" borderId="1" xfId="0" applyNumberFormat="1" applyFont="1" applyFill="1" applyBorder="1" applyAlignment="1">
      <alignment vertical="center"/>
    </xf>
    <xf numFmtId="0" fontId="3" fillId="7" borderId="1" xfId="0" applyFont="1" applyFill="1" applyBorder="1" applyAlignment="1">
      <alignment vertical="center"/>
    </xf>
    <xf numFmtId="0" fontId="11" fillId="7" borderId="4" xfId="0" applyFont="1" applyFill="1" applyBorder="1" applyAlignment="1">
      <alignment horizontal="center" vertical="center"/>
    </xf>
    <xf numFmtId="0" fontId="9" fillId="2" borderId="4" xfId="0" applyFont="1" applyFill="1" applyBorder="1" applyAlignment="1">
      <alignment horizontal="center" vertical="center"/>
    </xf>
    <xf numFmtId="0" fontId="2" fillId="2" borderId="35" xfId="0" applyFont="1" applyFill="1" applyBorder="1" applyAlignment="1">
      <alignment horizontal="right" vertical="center"/>
    </xf>
    <xf numFmtId="164" fontId="3" fillId="2" borderId="36" xfId="0" applyNumberFormat="1" applyFont="1" applyFill="1" applyBorder="1" applyAlignment="1">
      <alignment vertical="center"/>
    </xf>
    <xf numFmtId="164" fontId="3" fillId="2" borderId="37" xfId="0" applyNumberFormat="1" applyFont="1" applyFill="1" applyBorder="1" applyAlignment="1">
      <alignment vertical="center"/>
    </xf>
    <xf numFmtId="164" fontId="3" fillId="2" borderId="38" xfId="0" applyNumberFormat="1" applyFont="1" applyFill="1" applyBorder="1" applyAlignment="1">
      <alignment vertical="center"/>
    </xf>
    <xf numFmtId="164" fontId="3" fillId="2" borderId="39" xfId="0" applyNumberFormat="1" applyFont="1" applyFill="1" applyBorder="1" applyAlignment="1">
      <alignment vertical="center"/>
    </xf>
    <xf numFmtId="164" fontId="3" fillId="2" borderId="14" xfId="0" applyNumberFormat="1" applyFont="1" applyFill="1" applyBorder="1" applyAlignment="1">
      <alignment vertical="center"/>
    </xf>
    <xf numFmtId="164" fontId="3" fillId="2" borderId="40" xfId="0" applyNumberFormat="1" applyFont="1" applyFill="1" applyBorder="1" applyAlignment="1">
      <alignment vertical="center"/>
    </xf>
    <xf numFmtId="164" fontId="3" fillId="2" borderId="41" xfId="0" applyNumberFormat="1" applyFont="1" applyFill="1" applyBorder="1" applyAlignment="1">
      <alignment vertical="center"/>
    </xf>
    <xf numFmtId="164" fontId="3" fillId="2" borderId="42" xfId="0" applyNumberFormat="1" applyFont="1" applyFill="1" applyBorder="1" applyAlignment="1">
      <alignment vertical="center"/>
    </xf>
    <xf numFmtId="164" fontId="3" fillId="2" borderId="43" xfId="0" applyNumberFormat="1" applyFont="1" applyFill="1" applyBorder="1" applyAlignment="1">
      <alignment vertical="center"/>
    </xf>
    <xf numFmtId="0" fontId="0" fillId="2" borderId="3" xfId="0" applyFill="1" applyBorder="1" applyAlignment="1">
      <alignment vertical="center"/>
    </xf>
    <xf numFmtId="0" fontId="2" fillId="2" borderId="44" xfId="0" applyFont="1" applyFill="1" applyBorder="1" applyAlignment="1">
      <alignment horizontal="right" vertical="center"/>
    </xf>
    <xf numFmtId="0" fontId="2" fillId="2" borderId="45" xfId="0" applyFont="1" applyFill="1" applyBorder="1" applyAlignment="1">
      <alignment horizontal="right" vertical="center"/>
    </xf>
    <xf numFmtId="0" fontId="3" fillId="0" borderId="7" xfId="0" applyFont="1" applyFill="1" applyBorder="1" applyAlignment="1">
      <alignment horizontal="center" vertical="center" wrapText="1"/>
    </xf>
    <xf numFmtId="0" fontId="2" fillId="2" borderId="4" xfId="0" applyFont="1" applyFill="1" applyBorder="1" applyAlignment="1">
      <alignment horizontal="center" vertical="center"/>
    </xf>
    <xf numFmtId="0" fontId="18" fillId="6" borderId="46" xfId="0" applyFont="1" applyFill="1" applyBorder="1" applyAlignment="1">
      <alignment vertical="center"/>
    </xf>
    <xf numFmtId="0" fontId="0" fillId="7" borderId="47" xfId="0" applyFont="1" applyFill="1" applyBorder="1" applyAlignment="1">
      <alignment horizontal="center" vertical="center"/>
    </xf>
    <xf numFmtId="2" fontId="9" fillId="2" borderId="49" xfId="0" applyNumberFormat="1" applyFont="1" applyFill="1" applyBorder="1" applyAlignment="1">
      <alignment vertical="center"/>
    </xf>
    <xf numFmtId="2" fontId="9" fillId="2" borderId="53" xfId="0" applyNumberFormat="1" applyFont="1" applyFill="1" applyBorder="1" applyAlignment="1">
      <alignment vertical="center"/>
    </xf>
    <xf numFmtId="2" fontId="3" fillId="2" borderId="36" xfId="0" applyNumberFormat="1" applyFont="1" applyFill="1" applyBorder="1" applyAlignment="1">
      <alignment vertical="center"/>
    </xf>
    <xf numFmtId="2" fontId="3" fillId="2" borderId="54" xfId="0" applyNumberFormat="1" applyFont="1" applyFill="1" applyBorder="1" applyAlignment="1">
      <alignment vertical="center"/>
    </xf>
    <xf numFmtId="2" fontId="3" fillId="2" borderId="55" xfId="0" applyNumberFormat="1" applyFont="1" applyFill="1" applyBorder="1" applyAlignment="1">
      <alignment vertical="center"/>
    </xf>
    <xf numFmtId="2" fontId="3" fillId="2" borderId="56" xfId="0" applyNumberFormat="1" applyFont="1" applyFill="1" applyBorder="1" applyAlignment="1">
      <alignment vertical="center"/>
    </xf>
    <xf numFmtId="2" fontId="3" fillId="2" borderId="57" xfId="0" applyNumberFormat="1" applyFont="1" applyFill="1" applyBorder="1" applyAlignment="1">
      <alignment vertical="center"/>
    </xf>
    <xf numFmtId="2" fontId="3" fillId="2" borderId="58" xfId="0" applyNumberFormat="1" applyFont="1" applyFill="1" applyBorder="1" applyAlignment="1">
      <alignment vertical="center"/>
    </xf>
    <xf numFmtId="2" fontId="3" fillId="2" borderId="59" xfId="0" applyNumberFormat="1" applyFont="1" applyFill="1" applyBorder="1" applyAlignment="1">
      <alignment vertical="center"/>
    </xf>
    <xf numFmtId="2" fontId="0" fillId="4" borderId="61" xfId="0" applyNumberFormat="1" applyFill="1" applyBorder="1" applyAlignment="1">
      <alignment vertical="center"/>
    </xf>
    <xf numFmtId="2" fontId="0" fillId="4" borderId="51" xfId="0" applyNumberFormat="1" applyFill="1" applyBorder="1" applyAlignment="1">
      <alignment vertical="center"/>
    </xf>
    <xf numFmtId="2" fontId="0" fillId="4" borderId="52" xfId="0" applyNumberFormat="1" applyFill="1" applyBorder="1" applyAlignment="1">
      <alignment vertical="center"/>
    </xf>
    <xf numFmtId="2" fontId="0" fillId="4" borderId="50" xfId="0" applyNumberFormat="1" applyFill="1" applyBorder="1" applyAlignment="1">
      <alignment vertical="center"/>
    </xf>
    <xf numFmtId="2" fontId="3" fillId="2" borderId="65" xfId="0" applyNumberFormat="1" applyFont="1" applyFill="1" applyBorder="1" applyAlignment="1">
      <alignment vertical="center"/>
    </xf>
    <xf numFmtId="2" fontId="3" fillId="2" borderId="66" xfId="0" applyNumberFormat="1" applyFont="1" applyFill="1" applyBorder="1" applyAlignment="1">
      <alignment vertical="center"/>
    </xf>
    <xf numFmtId="2" fontId="3" fillId="2" borderId="67" xfId="0" applyNumberFormat="1" applyFont="1" applyFill="1" applyBorder="1" applyAlignment="1">
      <alignment vertical="center"/>
    </xf>
    <xf numFmtId="2" fontId="3" fillId="2" borderId="68" xfId="0" applyNumberFormat="1" applyFont="1" applyFill="1" applyBorder="1" applyAlignment="1">
      <alignment vertical="center"/>
    </xf>
    <xf numFmtId="2" fontId="3" fillId="2" borderId="69" xfId="0" applyNumberFormat="1" applyFont="1" applyFill="1" applyBorder="1" applyAlignment="1">
      <alignment vertical="center"/>
    </xf>
    <xf numFmtId="2" fontId="3" fillId="2" borderId="70" xfId="0" applyNumberFormat="1" applyFont="1" applyFill="1" applyBorder="1" applyAlignment="1">
      <alignment vertical="center"/>
    </xf>
    <xf numFmtId="2" fontId="3" fillId="2" borderId="71" xfId="0" applyNumberFormat="1" applyFont="1" applyFill="1" applyBorder="1" applyAlignment="1">
      <alignment vertical="center"/>
    </xf>
    <xf numFmtId="2" fontId="3" fillId="2" borderId="72" xfId="0" applyNumberFormat="1" applyFont="1" applyFill="1" applyBorder="1" applyAlignment="1">
      <alignment vertical="center"/>
    </xf>
    <xf numFmtId="2" fontId="3" fillId="2" borderId="73" xfId="0" applyNumberFormat="1" applyFont="1" applyFill="1" applyBorder="1" applyAlignment="1">
      <alignment vertical="center"/>
    </xf>
    <xf numFmtId="2" fontId="3" fillId="2" borderId="64" xfId="0" applyNumberFormat="1" applyFont="1" applyFill="1" applyBorder="1" applyAlignment="1">
      <alignment vertical="center"/>
    </xf>
    <xf numFmtId="0" fontId="9" fillId="2" borderId="75" xfId="0" applyFont="1" applyFill="1" applyBorder="1" applyAlignment="1">
      <alignment horizontal="center" vertical="center"/>
    </xf>
    <xf numFmtId="0" fontId="9" fillId="7" borderId="4" xfId="0" applyFont="1" applyFill="1" applyBorder="1" applyAlignment="1">
      <alignment horizontal="center" vertical="center"/>
    </xf>
    <xf numFmtId="0" fontId="9" fillId="2" borderId="75" xfId="0" applyFont="1" applyFill="1" applyBorder="1" applyAlignment="1">
      <alignment horizontal="center" vertical="center"/>
    </xf>
    <xf numFmtId="0" fontId="9" fillId="6" borderId="82" xfId="0" applyFont="1" applyFill="1" applyBorder="1" applyAlignment="1">
      <alignment horizontal="left" vertical="center"/>
    </xf>
    <xf numFmtId="0" fontId="22" fillId="6" borderId="77" xfId="0" applyFont="1" applyFill="1" applyBorder="1" applyAlignment="1">
      <alignment horizontal="center" vertical="center"/>
    </xf>
    <xf numFmtId="0" fontId="22" fillId="6" borderId="78" xfId="0" applyFont="1" applyFill="1" applyBorder="1" applyAlignment="1">
      <alignment horizontal="center" vertical="center"/>
    </xf>
    <xf numFmtId="0" fontId="22" fillId="6" borderId="79" xfId="0" applyFont="1" applyFill="1" applyBorder="1" applyAlignment="1">
      <alignment horizontal="center" vertical="center"/>
    </xf>
    <xf numFmtId="0" fontId="9" fillId="2" borderId="2" xfId="0" applyFont="1" applyFill="1" applyBorder="1" applyAlignment="1">
      <alignment horizontal="center" vertical="center"/>
    </xf>
    <xf numFmtId="0" fontId="2"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2" borderId="1" xfId="0" applyFont="1" applyFill="1" applyBorder="1" applyAlignment="1">
      <alignment horizontal="left" vertical="center" wrapText="1"/>
    </xf>
    <xf numFmtId="0" fontId="2" fillId="0" borderId="74" xfId="0" applyFont="1" applyBorder="1" applyAlignment="1">
      <alignment horizontal="left" vertical="center" wrapText="1"/>
    </xf>
    <xf numFmtId="0" fontId="2" fillId="0" borderId="75" xfId="0" applyFont="1" applyBorder="1" applyAlignment="1">
      <alignment horizontal="left" vertical="center" wrapText="1"/>
    </xf>
    <xf numFmtId="0" fontId="2" fillId="0" borderId="76" xfId="0" applyFont="1" applyBorder="1" applyAlignment="1">
      <alignment horizontal="left" vertical="center" wrapText="1"/>
    </xf>
    <xf numFmtId="0" fontId="3"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2" borderId="4" xfId="0" applyFont="1" applyFill="1" applyBorder="1" applyAlignment="1">
      <alignment horizontal="center" vertical="center"/>
    </xf>
    <xf numFmtId="0" fontId="9" fillId="2" borderId="11" xfId="0" applyFont="1" applyFill="1" applyBorder="1" applyAlignment="1">
      <alignment horizontal="center" vertical="center"/>
    </xf>
    <xf numFmtId="0" fontId="16" fillId="6" borderId="4" xfId="0" applyFont="1" applyFill="1" applyBorder="1" applyAlignment="1">
      <alignment horizontal="center" vertical="center"/>
    </xf>
    <xf numFmtId="0" fontId="2" fillId="2" borderId="8" xfId="0" applyFont="1" applyFill="1" applyBorder="1" applyAlignment="1">
      <alignment horizontal="center" vertical="center" wrapText="1"/>
    </xf>
    <xf numFmtId="0" fontId="3" fillId="0" borderId="9" xfId="0" applyFont="1" applyBorder="1" applyAlignment="1">
      <alignment horizontal="center" vertical="center" wrapText="1"/>
    </xf>
    <xf numFmtId="0" fontId="2" fillId="2" borderId="5" xfId="0" applyFont="1" applyFill="1" applyBorder="1" applyAlignment="1">
      <alignment horizontal="center" vertical="center" wrapText="1"/>
    </xf>
    <xf numFmtId="0" fontId="3" fillId="0" borderId="10" xfId="0" applyFont="1" applyBorder="1" applyAlignment="1">
      <alignment horizontal="center" vertical="center" wrapText="1"/>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2" borderId="0" xfId="0" applyFont="1" applyFill="1" applyAlignment="1">
      <alignment horizontal="center" vertical="center"/>
    </xf>
    <xf numFmtId="0" fontId="9" fillId="0" borderId="0" xfId="0" applyFont="1" applyAlignment="1">
      <alignment vertical="center"/>
    </xf>
    <xf numFmtId="0" fontId="9" fillId="2" borderId="1" xfId="0" applyFont="1" applyFill="1" applyBorder="1" applyAlignment="1">
      <alignment horizontal="center" vertical="center"/>
    </xf>
    <xf numFmtId="0" fontId="9"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2" fillId="2" borderId="4" xfId="0" applyFont="1" applyFill="1" applyBorder="1" applyAlignment="1">
      <alignment vertical="center" wrapText="1"/>
    </xf>
    <xf numFmtId="0" fontId="9" fillId="2" borderId="4" xfId="0" applyFont="1" applyFill="1" applyBorder="1" applyAlignment="1">
      <alignment vertical="center" wrapText="1"/>
    </xf>
    <xf numFmtId="0" fontId="9" fillId="7" borderId="80" xfId="0" applyFont="1" applyFill="1" applyBorder="1" applyAlignment="1">
      <alignment horizontal="center" vertical="center"/>
    </xf>
    <xf numFmtId="0" fontId="9" fillId="7" borderId="81" xfId="0" applyFont="1" applyFill="1" applyBorder="1" applyAlignment="1">
      <alignment horizontal="center" vertical="center"/>
    </xf>
    <xf numFmtId="0" fontId="9" fillId="7" borderId="1" xfId="0" applyFont="1" applyFill="1" applyBorder="1" applyAlignment="1">
      <alignment horizontal="center" vertical="center"/>
    </xf>
    <xf numFmtId="0" fontId="9" fillId="7" borderId="3" xfId="0" applyFont="1" applyFill="1" applyBorder="1" applyAlignment="1">
      <alignment horizontal="center" vertical="center"/>
    </xf>
    <xf numFmtId="0" fontId="9" fillId="7" borderId="8" xfId="0" applyFont="1" applyFill="1" applyBorder="1" applyAlignment="1">
      <alignment horizontal="center" vertical="center"/>
    </xf>
    <xf numFmtId="0" fontId="9" fillId="7" borderId="9"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3" xfId="0" applyFont="1" applyFill="1" applyBorder="1" applyAlignment="1">
      <alignment horizontal="center" vertical="center"/>
    </xf>
    <xf numFmtId="0" fontId="9" fillId="5" borderId="1" xfId="0" applyFont="1" applyFill="1" applyBorder="1" applyAlignment="1">
      <alignment horizontal="center" vertical="center"/>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1" xfId="0" applyFont="1" applyFill="1" applyBorder="1" applyAlignment="1">
      <alignment vertical="center" wrapText="1"/>
    </xf>
    <xf numFmtId="0" fontId="0" fillId="3" borderId="2" xfId="0" applyFill="1" applyBorder="1" applyAlignment="1">
      <alignment vertical="center" wrapText="1"/>
    </xf>
    <xf numFmtId="0" fontId="0" fillId="3" borderId="3" xfId="0" applyFill="1" applyBorder="1" applyAlignment="1">
      <alignment vertical="center" wrapText="1"/>
    </xf>
    <xf numFmtId="0" fontId="2" fillId="6" borderId="48" xfId="0" applyFont="1" applyFill="1" applyBorder="1" applyAlignment="1">
      <alignment vertical="center"/>
    </xf>
    <xf numFmtId="0" fontId="2" fillId="6" borderId="49" xfId="0" applyFont="1" applyFill="1" applyBorder="1" applyAlignment="1">
      <alignment vertical="center"/>
    </xf>
    <xf numFmtId="0" fontId="16" fillId="6" borderId="48" xfId="0" applyFont="1" applyFill="1" applyBorder="1" applyAlignment="1">
      <alignment horizontal="left" vertical="center"/>
    </xf>
    <xf numFmtId="0" fontId="16" fillId="6" borderId="49" xfId="0" applyFont="1" applyFill="1" applyBorder="1" applyAlignment="1">
      <alignment horizontal="left" vertical="center"/>
    </xf>
    <xf numFmtId="0" fontId="2" fillId="2" borderId="7"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0" borderId="0" xfId="0" applyFont="1" applyFill="1" applyBorder="1" applyAlignment="1"/>
    <xf numFmtId="0" fontId="9" fillId="0" borderId="0" xfId="0" applyFont="1" applyAlignment="1"/>
    <xf numFmtId="0" fontId="9" fillId="0" borderId="19" xfId="0" applyFont="1" applyBorder="1" applyAlignment="1"/>
    <xf numFmtId="0" fontId="2" fillId="2" borderId="1" xfId="0" applyFont="1" applyFill="1" applyBorder="1" applyAlignment="1">
      <alignment horizontal="center"/>
    </xf>
    <xf numFmtId="0" fontId="9" fillId="0" borderId="2" xfId="0" applyFont="1" applyBorder="1" applyAlignment="1"/>
    <xf numFmtId="0" fontId="9" fillId="0" borderId="3" xfId="0" applyFont="1" applyBorder="1" applyAlignment="1"/>
    <xf numFmtId="0" fontId="3" fillId="2" borderId="4" xfId="0" applyFont="1" applyFill="1" applyBorder="1" applyAlignment="1">
      <alignment horizontal="center"/>
    </xf>
    <xf numFmtId="0" fontId="9" fillId="0" borderId="4" xfId="0" applyFont="1" applyBorder="1" applyAlignment="1">
      <alignment horizontal="center"/>
    </xf>
    <xf numFmtId="0" fontId="2"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9" fillId="0" borderId="9" xfId="0" applyFont="1" applyBorder="1" applyAlignment="1">
      <alignment vertical="center"/>
    </xf>
    <xf numFmtId="0" fontId="7" fillId="0" borderId="18" xfId="0" applyFont="1" applyFill="1" applyBorder="1" applyAlignment="1">
      <alignment horizontal="right" vertical="center"/>
    </xf>
    <xf numFmtId="0" fontId="9" fillId="0" borderId="19" xfId="0" applyFont="1" applyBorder="1" applyAlignment="1">
      <alignment vertical="center"/>
    </xf>
    <xf numFmtId="0" fontId="3" fillId="2" borderId="6" xfId="0" applyFont="1" applyFill="1" applyBorder="1" applyAlignment="1">
      <alignment horizontal="center"/>
    </xf>
    <xf numFmtId="0" fontId="3" fillId="2" borderId="10" xfId="0" applyFont="1" applyFill="1" applyBorder="1" applyAlignment="1">
      <alignment horizontal="center"/>
    </xf>
    <xf numFmtId="0" fontId="2" fillId="0" borderId="6" xfId="0" applyFont="1" applyBorder="1" applyAlignment="1">
      <alignment vertical="center"/>
    </xf>
    <xf numFmtId="0" fontId="9" fillId="0" borderId="6" xfId="0" applyFont="1" applyBorder="1" applyAlignment="1"/>
    <xf numFmtId="0" fontId="2" fillId="0" borderId="2" xfId="0" applyFont="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3" fillId="7" borderId="4" xfId="0" applyFont="1" applyFill="1" applyBorder="1" applyAlignment="1">
      <alignment horizontal="left" vertical="center"/>
    </xf>
    <xf numFmtId="0" fontId="2" fillId="2" borderId="8" xfId="0" applyFont="1" applyFill="1" applyBorder="1" applyAlignment="1">
      <alignment horizontal="left" vertical="center" wrapText="1"/>
    </xf>
    <xf numFmtId="0" fontId="9" fillId="2" borderId="9"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2" fillId="2" borderId="1" xfId="0" applyFont="1" applyFill="1" applyBorder="1" applyAlignment="1">
      <alignment horizontal="right" vertical="center"/>
    </xf>
    <xf numFmtId="0" fontId="2" fillId="2" borderId="3" xfId="0" applyFont="1" applyFill="1" applyBorder="1" applyAlignment="1">
      <alignment horizontal="right" vertical="center"/>
    </xf>
    <xf numFmtId="0" fontId="3" fillId="2" borderId="4" xfId="0" applyFont="1" applyFill="1" applyBorder="1" applyAlignment="1">
      <alignment horizontal="left" vertical="center"/>
    </xf>
    <xf numFmtId="0" fontId="9" fillId="2" borderId="4" xfId="0" applyFont="1" applyFill="1" applyBorder="1" applyAlignment="1">
      <alignment vertical="center"/>
    </xf>
    <xf numFmtId="0" fontId="2" fillId="2" borderId="9"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9" fillId="3" borderId="32"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0" borderId="33" xfId="0" applyFont="1" applyBorder="1" applyAlignment="1">
      <alignment horizontal="left"/>
    </xf>
    <xf numFmtId="0" fontId="3" fillId="3" borderId="30" xfId="0" applyFont="1" applyFill="1" applyBorder="1" applyAlignment="1">
      <alignment horizontal="left" vertical="center" wrapText="1"/>
    </xf>
    <xf numFmtId="0" fontId="3" fillId="3" borderId="0" xfId="0" applyFont="1" applyFill="1" applyBorder="1" applyAlignment="1">
      <alignment horizontal="left" vertical="center" wrapText="1"/>
    </xf>
    <xf numFmtId="0" fontId="9" fillId="0" borderId="31" xfId="0" applyFont="1" applyBorder="1" applyAlignment="1">
      <alignment horizontal="left"/>
    </xf>
    <xf numFmtId="0" fontId="9" fillId="3" borderId="30" xfId="0" applyFont="1" applyFill="1" applyBorder="1" applyAlignment="1">
      <alignment horizontal="left" vertical="center" wrapText="1"/>
    </xf>
    <xf numFmtId="0" fontId="9" fillId="3" borderId="0"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9" fillId="3" borderId="17" xfId="0" applyFont="1" applyFill="1" applyBorder="1" applyAlignment="1">
      <alignment horizontal="left" vertical="center" wrapText="1"/>
    </xf>
    <xf numFmtId="0" fontId="9" fillId="0" borderId="29" xfId="0" applyFont="1" applyBorder="1" applyAlignment="1">
      <alignment horizontal="left"/>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2" fillId="2" borderId="7" xfId="0" applyFont="1" applyFill="1" applyBorder="1" applyAlignment="1">
      <alignment horizontal="center"/>
    </xf>
    <xf numFmtId="0" fontId="2" fillId="2" borderId="12" xfId="0" applyFont="1" applyFill="1" applyBorder="1" applyAlignment="1">
      <alignment horizontal="center"/>
    </xf>
    <xf numFmtId="0" fontId="2" fillId="2" borderId="2" xfId="0" applyFont="1" applyFill="1" applyBorder="1" applyAlignment="1">
      <alignment horizontal="center"/>
    </xf>
    <xf numFmtId="0" fontId="0" fillId="2" borderId="1" xfId="0" applyFill="1" applyBorder="1" applyAlignment="1">
      <alignment vertical="center" wrapText="1" readingOrder="1"/>
    </xf>
    <xf numFmtId="0" fontId="0" fillId="0" borderId="2" xfId="0" applyBorder="1" applyAlignment="1">
      <alignment vertical="center" wrapText="1" readingOrder="1"/>
    </xf>
    <xf numFmtId="0" fontId="0" fillId="0" borderId="3" xfId="0" applyBorder="1" applyAlignment="1">
      <alignment vertical="center" wrapText="1" readingOrder="1"/>
    </xf>
    <xf numFmtId="0" fontId="2" fillId="2" borderId="3" xfId="0" applyFont="1" applyFill="1" applyBorder="1" applyAlignment="1">
      <alignment horizontal="center"/>
    </xf>
    <xf numFmtId="0" fontId="0" fillId="0" borderId="4" xfId="0" applyBorder="1" applyAlignment="1">
      <alignment horizontal="center"/>
    </xf>
    <xf numFmtId="0" fontId="0" fillId="0" borderId="4" xfId="0" applyBorder="1" applyAlignment="1"/>
    <xf numFmtId="0" fontId="0" fillId="2" borderId="2" xfId="0" applyFill="1" applyBorder="1" applyAlignment="1">
      <alignment vertical="center" wrapText="1" readingOrder="1"/>
    </xf>
    <xf numFmtId="0" fontId="0" fillId="2" borderId="3" xfId="0" applyFill="1" applyBorder="1" applyAlignment="1">
      <alignment vertical="center" wrapText="1" readingOrder="1"/>
    </xf>
    <xf numFmtId="0" fontId="2" fillId="4" borderId="20"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22" xfId="0" applyFont="1" applyFill="1" applyBorder="1" applyAlignment="1">
      <alignment horizontal="center" vertical="center"/>
    </xf>
    <xf numFmtId="0" fontId="2" fillId="4" borderId="60" xfId="0" applyFont="1" applyFill="1" applyBorder="1" applyAlignment="1">
      <alignment horizontal="center" vertical="center"/>
    </xf>
    <xf numFmtId="0" fontId="9" fillId="6" borderId="65" xfId="0" applyFont="1" applyFill="1" applyBorder="1" applyAlignment="1">
      <alignment horizontal="left" vertical="center"/>
    </xf>
    <xf numFmtId="0" fontId="9" fillId="6" borderId="67" xfId="0" applyFont="1" applyFill="1" applyBorder="1" applyAlignment="1">
      <alignment horizontal="left" vertical="center"/>
    </xf>
    <xf numFmtId="0" fontId="9" fillId="6" borderId="68" xfId="0" applyFont="1" applyFill="1" applyBorder="1" applyAlignment="1">
      <alignment horizontal="left" vertical="center"/>
    </xf>
    <xf numFmtId="0" fontId="9" fillId="6" borderId="70" xfId="0" applyFont="1" applyFill="1" applyBorder="1" applyAlignment="1">
      <alignment horizontal="left" vertical="center"/>
    </xf>
    <xf numFmtId="0" fontId="9" fillId="6" borderId="71" xfId="0" applyFont="1" applyFill="1" applyBorder="1" applyAlignment="1">
      <alignment horizontal="left" vertical="center"/>
    </xf>
    <xf numFmtId="0" fontId="9" fillId="6" borderId="73" xfId="0" applyFont="1" applyFill="1" applyBorder="1" applyAlignment="1">
      <alignment horizontal="left" vertical="center"/>
    </xf>
    <xf numFmtId="0" fontId="3" fillId="2" borderId="64" xfId="0" applyFont="1" applyFill="1" applyBorder="1" applyAlignment="1">
      <alignment horizontal="left" vertical="center"/>
    </xf>
    <xf numFmtId="0" fontId="2" fillId="2" borderId="35" xfId="0" applyFont="1" applyFill="1" applyBorder="1" applyAlignment="1">
      <alignment horizontal="center" vertical="center"/>
    </xf>
    <xf numFmtId="0" fontId="16" fillId="4" borderId="19" xfId="0" applyFont="1" applyFill="1" applyBorder="1" applyAlignment="1">
      <alignment horizontal="center" vertical="center"/>
    </xf>
    <xf numFmtId="0" fontId="16" fillId="4" borderId="35" xfId="0" applyFont="1" applyFill="1" applyBorder="1" applyAlignment="1">
      <alignment horizontal="center" vertical="center"/>
    </xf>
    <xf numFmtId="0" fontId="16" fillId="4" borderId="45" xfId="0" applyFont="1" applyFill="1" applyBorder="1" applyAlignment="1">
      <alignment horizontal="center" vertical="center"/>
    </xf>
    <xf numFmtId="0" fontId="2" fillId="4" borderId="62" xfId="0" applyFont="1" applyFill="1" applyBorder="1" applyAlignment="1">
      <alignment horizontal="center" vertical="center"/>
    </xf>
    <xf numFmtId="0" fontId="2" fillId="4" borderId="63"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12" xfId="0" applyFont="1" applyFill="1" applyBorder="1" applyAlignment="1">
      <alignment horizontal="center" vertical="center"/>
    </xf>
  </cellXfs>
  <cellStyles count="1">
    <cellStyle name="Normal" xfId="0" builtinId="0"/>
  </cellStyles>
  <dxfs count="26">
    <dxf>
      <font>
        <b/>
        <i val="0"/>
        <condense val="0"/>
        <extend val="0"/>
        <color indexed="18"/>
      </font>
    </dxf>
    <dxf>
      <font>
        <b/>
        <i val="0"/>
        <condense val="0"/>
        <extend val="0"/>
        <color indexed="10"/>
      </font>
    </dxf>
    <dxf>
      <font>
        <b/>
        <i val="0"/>
        <condense val="0"/>
        <extend val="0"/>
        <color indexed="18"/>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0.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9.xml"/><Relationship Id="rId4" Type="http://schemas.openxmlformats.org/officeDocument/2006/relationships/worksheet" Target="worksheets/sheet4.xml"/><Relationship Id="rId9" Type="http://schemas.openxmlformats.org/officeDocument/2006/relationships/chartsheet" Target="chartsheets/sheet1.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0"/>
          <c:order val="0"/>
          <c:tx>
            <c:strRef>
              <c:f>Calculations!$EB$1</c:f>
              <c:strCache>
                <c:ptCount val="1"/>
                <c:pt idx="0">
                  <c:v>3D Profile</c:v>
                </c:pt>
              </c:strCache>
            </c:strRef>
          </c:tx>
          <c:spPr>
            <a:solidFill>
              <a:schemeClr val="accent1">
                <a:shade val="37000"/>
              </a:schemeClr>
            </a:solidFill>
            <a:ln>
              <a:noFill/>
            </a:ln>
            <a:effectLst/>
            <a:sp3d/>
          </c:spPr>
          <c:invertIfNegative val="0"/>
          <c:val>
            <c:numRef>
              <c:f>Calculations!$EB$2:$EB$25</c:f>
              <c:numCache>
                <c:formatCode>General</c:formatCode>
                <c:ptCount val="24"/>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numCache>
            </c:numRef>
          </c:val>
          <c:extLst>
            <c:ext xmlns:c16="http://schemas.microsoft.com/office/drawing/2014/chart" uri="{C3380CC4-5D6E-409C-BE32-E72D297353CC}">
              <c16:uniqueId val="{00000000-1B5B-4C78-9C3D-182A045AE7F3}"/>
            </c:ext>
          </c:extLst>
        </c:ser>
        <c:ser>
          <c:idx val="1"/>
          <c:order val="1"/>
          <c:tx>
            <c:strRef>
              <c:f>Calculations!$EC$1</c:f>
              <c:strCache>
                <c:ptCount val="1"/>
                <c:pt idx="0">
                  <c:v>A</c:v>
                </c:pt>
              </c:strCache>
            </c:strRef>
          </c:tx>
          <c:spPr>
            <a:solidFill>
              <a:schemeClr val="accent1">
                <a:shade val="45000"/>
              </a:schemeClr>
            </a:solidFill>
            <a:ln>
              <a:noFill/>
            </a:ln>
            <a:effectLst/>
            <a:sp3d/>
          </c:spPr>
          <c:invertIfNegative val="0"/>
          <c:val>
            <c:numRef>
              <c:f>Calculations!$EC$2:$EC$25</c:f>
              <c:numCache>
                <c:formatCode>0.00</c:formatCode>
                <c:ptCount val="24"/>
                <c:pt idx="0">
                  <c:v>0.55414419363762402</c:v>
                </c:pt>
                <c:pt idx="1">
                  <c:v>1.6114208563634667</c:v>
                </c:pt>
                <c:pt idx="2">
                  <c:v>3.9222096883928064</c:v>
                </c:pt>
                <c:pt idx="3">
                  <c:v>1.8425026147163197</c:v>
                </c:pt>
                <c:pt idx="4">
                  <c:v>0.81695772662055099</c:v>
                </c:pt>
                <c:pt idx="5">
                  <c:v>4.382234437663536</c:v>
                </c:pt>
                <c:pt idx="6">
                  <c:v>0.81695772662055099</c:v>
                </c:pt>
                <c:pt idx="7">
                  <c:v>0.1896835753465474</c:v>
                </c:pt>
                <c:pt idx="8">
                  <c:v>16.931837780818991</c:v>
                </c:pt>
                <c:pt idx="9">
                  <c:v>1066.2524441956418</c:v>
                </c:pt>
                <c:pt idx="10">
                  <c:v>1.6301446648052502</c:v>
                </c:pt>
                <c:pt idx="11">
                  <c:v>3.8951170070733356</c:v>
                </c:pt>
                <c:pt idx="12">
                  <c:v>0.40285521409086594</c:v>
                </c:pt>
                <c:pt idx="13">
                  <c:v>1.5929121092043534</c:v>
                </c:pt>
                <c:pt idx="14">
                  <c:v>1.0412621525348049</c:v>
                </c:pt>
                <c:pt idx="15">
                  <c:v>0.81695772662055099</c:v>
                </c:pt>
                <c:pt idx="16">
                  <c:v>0.81695772662055099</c:v>
                </c:pt>
                <c:pt idx="17">
                  <c:v>0.81695772662055099</c:v>
                </c:pt>
                <c:pt idx="18">
                  <c:v>0.52911993065059404</c:v>
                </c:pt>
                <c:pt idx="19">
                  <c:v>1.5422108254079396</c:v>
                </c:pt>
                <c:pt idx="20">
                  <c:v>1.0151315285859761</c:v>
                </c:pt>
                <c:pt idx="21">
                  <c:v>1.1420823393107733</c:v>
                </c:pt>
                <c:pt idx="22">
                  <c:v>0.90229222960507449</c:v>
                </c:pt>
                <c:pt idx="23">
                  <c:v>5.5360469943897435E-2</c:v>
                </c:pt>
              </c:numCache>
            </c:numRef>
          </c:val>
          <c:extLst>
            <c:ext xmlns:c16="http://schemas.microsoft.com/office/drawing/2014/chart" uri="{C3380CC4-5D6E-409C-BE32-E72D297353CC}">
              <c16:uniqueId val="{00000001-1B5B-4C78-9C3D-182A045AE7F3}"/>
            </c:ext>
          </c:extLst>
        </c:ser>
        <c:ser>
          <c:idx val="2"/>
          <c:order val="2"/>
          <c:tx>
            <c:strRef>
              <c:f>Calculations!$ED$1</c:f>
              <c:strCache>
                <c:ptCount val="1"/>
                <c:pt idx="0">
                  <c:v>B</c:v>
                </c:pt>
              </c:strCache>
            </c:strRef>
          </c:tx>
          <c:spPr>
            <a:solidFill>
              <a:schemeClr val="accent1">
                <a:shade val="53000"/>
              </a:schemeClr>
            </a:solidFill>
            <a:ln>
              <a:noFill/>
            </a:ln>
            <a:effectLst/>
            <a:sp3d/>
          </c:spPr>
          <c:invertIfNegative val="0"/>
          <c:val>
            <c:numRef>
              <c:f>Calculations!$ED$2:$ED$25</c:f>
              <c:numCache>
                <c:formatCode>0.00</c:formatCode>
                <c:ptCount val="24"/>
                <c:pt idx="0">
                  <c:v>0.81695772662055099</c:v>
                </c:pt>
                <c:pt idx="1">
                  <c:v>0.19911401365054429</c:v>
                </c:pt>
                <c:pt idx="2">
                  <c:v>375.23918116369072</c:v>
                </c:pt>
                <c:pt idx="3">
                  <c:v>0.44596425971004577</c:v>
                </c:pt>
                <c:pt idx="4">
                  <c:v>44.78674769904616</c:v>
                </c:pt>
                <c:pt idx="5">
                  <c:v>97.567809488368738</c:v>
                </c:pt>
                <c:pt idx="6">
                  <c:v>0.81507233240262433</c:v>
                </c:pt>
                <c:pt idx="7">
                  <c:v>0.1678215628475328</c:v>
                </c:pt>
                <c:pt idx="8">
                  <c:v>2826.88993975629</c:v>
                </c:pt>
                <c:pt idx="9">
                  <c:v>0.72951017212008673</c:v>
                </c:pt>
                <c:pt idx="10">
                  <c:v>0.217386361134949</c:v>
                </c:pt>
                <c:pt idx="11">
                  <c:v>0.33797770825703111</c:v>
                </c:pt>
                <c:pt idx="12">
                  <c:v>5423.4681769795434</c:v>
                </c:pt>
                <c:pt idx="13">
                  <c:v>0.81695772662055099</c:v>
                </c:pt>
                <c:pt idx="14">
                  <c:v>0.45956261098326462</c:v>
                </c:pt>
                <c:pt idx="15">
                  <c:v>0.81695772662055099</c:v>
                </c:pt>
                <c:pt idx="16">
                  <c:v>0.53650616962901188</c:v>
                </c:pt>
                <c:pt idx="17">
                  <c:v>0.15987319765967845</c:v>
                </c:pt>
                <c:pt idx="18">
                  <c:v>4.2936051483065257E-2</c:v>
                </c:pt>
                <c:pt idx="19">
                  <c:v>0.10024948056974231</c:v>
                </c:pt>
                <c:pt idx="20">
                  <c:v>0.81695772662055099</c:v>
                </c:pt>
                <c:pt idx="21">
                  <c:v>1.6682474901395252</c:v>
                </c:pt>
                <c:pt idx="22">
                  <c:v>0.55414419363762435</c:v>
                </c:pt>
                <c:pt idx="23">
                  <c:v>6.3739580456352668E-2</c:v>
                </c:pt>
              </c:numCache>
            </c:numRef>
          </c:val>
          <c:extLst>
            <c:ext xmlns:c16="http://schemas.microsoft.com/office/drawing/2014/chart" uri="{C3380CC4-5D6E-409C-BE32-E72D297353CC}">
              <c16:uniqueId val="{00000002-1B5B-4C78-9C3D-182A045AE7F3}"/>
            </c:ext>
          </c:extLst>
        </c:ser>
        <c:ser>
          <c:idx val="3"/>
          <c:order val="3"/>
          <c:tx>
            <c:strRef>
              <c:f>Calculations!$EE$1</c:f>
              <c:strCache>
                <c:ptCount val="1"/>
                <c:pt idx="0">
                  <c:v>C</c:v>
                </c:pt>
              </c:strCache>
            </c:strRef>
          </c:tx>
          <c:spPr>
            <a:solidFill>
              <a:schemeClr val="accent1">
                <a:shade val="61000"/>
              </a:schemeClr>
            </a:solidFill>
            <a:ln>
              <a:noFill/>
            </a:ln>
            <a:effectLst/>
            <a:sp3d/>
          </c:spPr>
          <c:invertIfNegative val="0"/>
          <c:val>
            <c:numRef>
              <c:f>Calculations!$EE$2:$EE$25</c:f>
              <c:numCache>
                <c:formatCode>0.00</c:formatCode>
                <c:ptCount val="24"/>
                <c:pt idx="0">
                  <c:v>1.302846093219856</c:v>
                </c:pt>
                <c:pt idx="1">
                  <c:v>0.2657853209445023</c:v>
                </c:pt>
                <c:pt idx="2">
                  <c:v>34120.078214260488</c:v>
                </c:pt>
                <c:pt idx="3">
                  <c:v>1.4289941397410904</c:v>
                </c:pt>
                <c:pt idx="4">
                  <c:v>1086.1442471610526</c:v>
                </c:pt>
                <c:pt idx="5">
                  <c:v>7009.034450391865</c:v>
                </c:pt>
                <c:pt idx="6">
                  <c:v>0.8675386871520675</c:v>
                </c:pt>
                <c:pt idx="7">
                  <c:v>27269.488139027188</c:v>
                </c:pt>
                <c:pt idx="8">
                  <c:v>1.0127887842161452</c:v>
                </c:pt>
                <c:pt idx="9">
                  <c:v>148.91376772973197</c:v>
                </c:pt>
                <c:pt idx="10">
                  <c:v>1.75929815184487</c:v>
                </c:pt>
                <c:pt idx="11">
                  <c:v>1.0955586094158838</c:v>
                </c:pt>
                <c:pt idx="12">
                  <c:v>0.90020989841810994</c:v>
                </c:pt>
                <c:pt idx="13">
                  <c:v>2382.6202836757152</c:v>
                </c:pt>
                <c:pt idx="14">
                  <c:v>0.81695772662055099</c:v>
                </c:pt>
                <c:pt idx="15">
                  <c:v>2.4368205273503807</c:v>
                </c:pt>
                <c:pt idx="16">
                  <c:v>0.81695772662055099</c:v>
                </c:pt>
                <c:pt idx="17">
                  <c:v>5.9863086563838532</c:v>
                </c:pt>
                <c:pt idx="18">
                  <c:v>0.48352643357171216</c:v>
                </c:pt>
                <c:pt idx="19">
                  <c:v>0.81695772662055099</c:v>
                </c:pt>
                <c:pt idx="20">
                  <c:v>20.845537491517707</c:v>
                </c:pt>
                <c:pt idx="21">
                  <c:v>0.15876887281734864</c:v>
                </c:pt>
                <c:pt idx="22">
                  <c:v>1.0316831793013577</c:v>
                </c:pt>
                <c:pt idx="23">
                  <c:v>3.8771592677402622</c:v>
                </c:pt>
              </c:numCache>
            </c:numRef>
          </c:val>
          <c:extLst>
            <c:ext xmlns:c16="http://schemas.microsoft.com/office/drawing/2014/chart" uri="{C3380CC4-5D6E-409C-BE32-E72D297353CC}">
              <c16:uniqueId val="{00000003-1B5B-4C78-9C3D-182A045AE7F3}"/>
            </c:ext>
          </c:extLst>
        </c:ser>
        <c:ser>
          <c:idx val="4"/>
          <c:order val="4"/>
          <c:tx>
            <c:strRef>
              <c:f>Calculations!$EF$1</c:f>
              <c:strCache>
                <c:ptCount val="1"/>
                <c:pt idx="0">
                  <c:v>D</c:v>
                </c:pt>
              </c:strCache>
            </c:strRef>
          </c:tx>
          <c:spPr>
            <a:solidFill>
              <a:schemeClr val="accent1">
                <a:shade val="68000"/>
              </a:schemeClr>
            </a:solidFill>
            <a:ln>
              <a:noFill/>
            </a:ln>
            <a:effectLst/>
            <a:sp3d/>
          </c:spPr>
          <c:invertIfNegative val="0"/>
          <c:val>
            <c:numRef>
              <c:f>Calculations!$EF$2:$EF$25</c:f>
              <c:numCache>
                <c:formatCode>0.00</c:formatCode>
                <c:ptCount val="24"/>
                <c:pt idx="0">
                  <c:v>0.63654452366269754</c:v>
                </c:pt>
                <c:pt idx="1">
                  <c:v>28.54171262144293</c:v>
                </c:pt>
                <c:pt idx="2">
                  <c:v>11.862476575880146</c:v>
                </c:pt>
                <c:pt idx="3">
                  <c:v>3.7119815072461211E-2</c:v>
                </c:pt>
                <c:pt idx="4">
                  <c:v>4.5683293572430772</c:v>
                </c:pt>
                <c:pt idx="5">
                  <c:v>0.93843799667114225</c:v>
                </c:pt>
                <c:pt idx="6">
                  <c:v>1.8553182338826166</c:v>
                </c:pt>
                <c:pt idx="7">
                  <c:v>2.6799192357761369E-2</c:v>
                </c:pt>
                <c:pt idx="8">
                  <c:v>3.8326262953024139</c:v>
                </c:pt>
                <c:pt idx="9">
                  <c:v>0.28093987915473551</c:v>
                </c:pt>
                <c:pt idx="10">
                  <c:v>0.61770931856346434</c:v>
                </c:pt>
                <c:pt idx="11">
                  <c:v>3.5104760045481571</c:v>
                </c:pt>
                <c:pt idx="12">
                  <c:v>0.60499704460964621</c:v>
                </c:pt>
                <c:pt idx="13">
                  <c:v>0.8536204633989688</c:v>
                </c:pt>
                <c:pt idx="14">
                  <c:v>0.63654452366269698</c:v>
                </c:pt>
                <c:pt idx="15">
                  <c:v>0.64245471302741375</c:v>
                </c:pt>
                <c:pt idx="16">
                  <c:v>0.87559361140588432</c:v>
                </c:pt>
                <c:pt idx="17">
                  <c:v>0.81695772662055099</c:v>
                </c:pt>
                <c:pt idx="18">
                  <c:v>1.6915353572628951</c:v>
                </c:pt>
                <c:pt idx="19">
                  <c:v>1.8213396671839548</c:v>
                </c:pt>
                <c:pt idx="20">
                  <c:v>1.9251888862034998</c:v>
                </c:pt>
                <c:pt idx="21">
                  <c:v>0.52546503231526975</c:v>
                </c:pt>
                <c:pt idx="22">
                  <c:v>0.53774719522868852</c:v>
                </c:pt>
                <c:pt idx="23">
                  <c:v>0.57104116965538576</c:v>
                </c:pt>
              </c:numCache>
            </c:numRef>
          </c:val>
          <c:extLst>
            <c:ext xmlns:c16="http://schemas.microsoft.com/office/drawing/2014/chart" uri="{C3380CC4-5D6E-409C-BE32-E72D297353CC}">
              <c16:uniqueId val="{00000004-1B5B-4C78-9C3D-182A045AE7F3}"/>
            </c:ext>
          </c:extLst>
        </c:ser>
        <c:ser>
          <c:idx val="5"/>
          <c:order val="5"/>
          <c:tx>
            <c:strRef>
              <c:f>Calculations!$EG$1</c:f>
              <c:strCache>
                <c:ptCount val="1"/>
                <c:pt idx="0">
                  <c:v>E</c:v>
                </c:pt>
              </c:strCache>
            </c:strRef>
          </c:tx>
          <c:spPr>
            <a:solidFill>
              <a:schemeClr val="accent1">
                <a:shade val="76000"/>
              </a:schemeClr>
            </a:solidFill>
            <a:ln>
              <a:noFill/>
            </a:ln>
            <a:effectLst/>
            <a:sp3d/>
          </c:spPr>
          <c:invertIfNegative val="0"/>
          <c:val>
            <c:numRef>
              <c:f>Calculations!$EG$2:$EG$25</c:f>
              <c:numCache>
                <c:formatCode>0.00</c:formatCode>
                <c:ptCount val="24"/>
                <c:pt idx="0">
                  <c:v>0.55414419363762402</c:v>
                </c:pt>
                <c:pt idx="1">
                  <c:v>1.6114208563634667</c:v>
                </c:pt>
                <c:pt idx="2">
                  <c:v>3.9222096883928064</c:v>
                </c:pt>
                <c:pt idx="3">
                  <c:v>1.8425026147163197</c:v>
                </c:pt>
                <c:pt idx="4">
                  <c:v>0.81695772662055099</c:v>
                </c:pt>
                <c:pt idx="5">
                  <c:v>4.382234437663536</c:v>
                </c:pt>
                <c:pt idx="6">
                  <c:v>0.81695772662055099</c:v>
                </c:pt>
                <c:pt idx="7">
                  <c:v>0.1896835753465474</c:v>
                </c:pt>
                <c:pt idx="8">
                  <c:v>16.931837780818991</c:v>
                </c:pt>
                <c:pt idx="9">
                  <c:v>1066.2524441956418</c:v>
                </c:pt>
                <c:pt idx="10">
                  <c:v>1.6301446648052502</c:v>
                </c:pt>
                <c:pt idx="11">
                  <c:v>3.8951170070733356</c:v>
                </c:pt>
                <c:pt idx="12">
                  <c:v>0.40285521409086594</c:v>
                </c:pt>
                <c:pt idx="13">
                  <c:v>1.5929121092043534</c:v>
                </c:pt>
                <c:pt idx="14">
                  <c:v>1.0412621525348049</c:v>
                </c:pt>
                <c:pt idx="15">
                  <c:v>0.81695772662055099</c:v>
                </c:pt>
                <c:pt idx="16">
                  <c:v>0.81695772662055099</c:v>
                </c:pt>
                <c:pt idx="17">
                  <c:v>0.81695772662055099</c:v>
                </c:pt>
                <c:pt idx="18">
                  <c:v>0.52911993065059404</c:v>
                </c:pt>
                <c:pt idx="19">
                  <c:v>1.5422108254079396</c:v>
                </c:pt>
                <c:pt idx="20">
                  <c:v>1.0151315285859761</c:v>
                </c:pt>
                <c:pt idx="21">
                  <c:v>1.1420823393107733</c:v>
                </c:pt>
                <c:pt idx="22">
                  <c:v>0.90229222960507449</c:v>
                </c:pt>
                <c:pt idx="23">
                  <c:v>5.5360469943897435E-2</c:v>
                </c:pt>
              </c:numCache>
            </c:numRef>
          </c:val>
          <c:extLst>
            <c:ext xmlns:c16="http://schemas.microsoft.com/office/drawing/2014/chart" uri="{C3380CC4-5D6E-409C-BE32-E72D297353CC}">
              <c16:uniqueId val="{00000005-1B5B-4C78-9C3D-182A045AE7F3}"/>
            </c:ext>
          </c:extLst>
        </c:ser>
        <c:ser>
          <c:idx val="6"/>
          <c:order val="6"/>
          <c:tx>
            <c:strRef>
              <c:f>Calculations!$EH$1</c:f>
              <c:strCache>
                <c:ptCount val="1"/>
                <c:pt idx="0">
                  <c:v>F</c:v>
                </c:pt>
              </c:strCache>
            </c:strRef>
          </c:tx>
          <c:spPr>
            <a:solidFill>
              <a:schemeClr val="accent1">
                <a:shade val="84000"/>
              </a:schemeClr>
            </a:solidFill>
            <a:ln>
              <a:noFill/>
            </a:ln>
            <a:effectLst/>
            <a:sp3d/>
          </c:spPr>
          <c:invertIfNegative val="0"/>
          <c:val>
            <c:numRef>
              <c:f>Calculations!$EH$2:$EH$25</c:f>
              <c:numCache>
                <c:formatCode>0.00</c:formatCode>
                <c:ptCount val="24"/>
                <c:pt idx="0">
                  <c:v>0.81695772662055099</c:v>
                </c:pt>
                <c:pt idx="1">
                  <c:v>0.19911401365054429</c:v>
                </c:pt>
                <c:pt idx="2">
                  <c:v>375.23918116369072</c:v>
                </c:pt>
                <c:pt idx="3">
                  <c:v>0.44596425971004577</c:v>
                </c:pt>
                <c:pt idx="4">
                  <c:v>44.78674769904616</c:v>
                </c:pt>
                <c:pt idx="5">
                  <c:v>97.567809488368738</c:v>
                </c:pt>
                <c:pt idx="6">
                  <c:v>0.81507233240262433</c:v>
                </c:pt>
                <c:pt idx="7">
                  <c:v>0.1678215628475328</c:v>
                </c:pt>
                <c:pt idx="8">
                  <c:v>2826.88993975629</c:v>
                </c:pt>
                <c:pt idx="9">
                  <c:v>0.72951017212008673</c:v>
                </c:pt>
                <c:pt idx="10">
                  <c:v>0.217386361134949</c:v>
                </c:pt>
                <c:pt idx="11">
                  <c:v>0.33797770825703111</c:v>
                </c:pt>
                <c:pt idx="12">
                  <c:v>5423.4681769795434</c:v>
                </c:pt>
                <c:pt idx="13">
                  <c:v>0.81695772662055099</c:v>
                </c:pt>
                <c:pt idx="14">
                  <c:v>0.45956261098326462</c:v>
                </c:pt>
                <c:pt idx="15">
                  <c:v>0.81695772662055099</c:v>
                </c:pt>
                <c:pt idx="16">
                  <c:v>0.53650616962901188</c:v>
                </c:pt>
                <c:pt idx="17">
                  <c:v>0.15987319765967845</c:v>
                </c:pt>
                <c:pt idx="18">
                  <c:v>4.2936051483065257E-2</c:v>
                </c:pt>
                <c:pt idx="19">
                  <c:v>0.10024948056974231</c:v>
                </c:pt>
                <c:pt idx="20">
                  <c:v>0.81695772662055099</c:v>
                </c:pt>
                <c:pt idx="21">
                  <c:v>1.6682474901395252</c:v>
                </c:pt>
                <c:pt idx="22">
                  <c:v>0.55414419363762435</c:v>
                </c:pt>
                <c:pt idx="23">
                  <c:v>6.3739580456352668E-2</c:v>
                </c:pt>
              </c:numCache>
            </c:numRef>
          </c:val>
          <c:extLst>
            <c:ext xmlns:c16="http://schemas.microsoft.com/office/drawing/2014/chart" uri="{C3380CC4-5D6E-409C-BE32-E72D297353CC}">
              <c16:uniqueId val="{00000006-1B5B-4C78-9C3D-182A045AE7F3}"/>
            </c:ext>
          </c:extLst>
        </c:ser>
        <c:ser>
          <c:idx val="7"/>
          <c:order val="7"/>
          <c:tx>
            <c:strRef>
              <c:f>Calculations!$EI$1</c:f>
              <c:strCache>
                <c:ptCount val="1"/>
                <c:pt idx="0">
                  <c:v>G</c:v>
                </c:pt>
              </c:strCache>
            </c:strRef>
          </c:tx>
          <c:spPr>
            <a:solidFill>
              <a:schemeClr val="accent1">
                <a:shade val="92000"/>
              </a:schemeClr>
            </a:solidFill>
            <a:ln>
              <a:noFill/>
            </a:ln>
            <a:effectLst/>
            <a:sp3d/>
          </c:spPr>
          <c:invertIfNegative val="0"/>
          <c:val>
            <c:numRef>
              <c:f>Calculations!$EI$2:$EI$25</c:f>
              <c:numCache>
                <c:formatCode>0.00</c:formatCode>
                <c:ptCount val="24"/>
                <c:pt idx="0">
                  <c:v>1.302846093219856</c:v>
                </c:pt>
                <c:pt idx="1">
                  <c:v>0.2657853209445023</c:v>
                </c:pt>
                <c:pt idx="2">
                  <c:v>34120.078214260488</c:v>
                </c:pt>
                <c:pt idx="3">
                  <c:v>1.4289941397410904</c:v>
                </c:pt>
                <c:pt idx="4">
                  <c:v>1086.1442471610526</c:v>
                </c:pt>
                <c:pt idx="5">
                  <c:v>7009.034450391865</c:v>
                </c:pt>
                <c:pt idx="6">
                  <c:v>0.8675386871520675</c:v>
                </c:pt>
                <c:pt idx="7">
                  <c:v>27269.488139027188</c:v>
                </c:pt>
                <c:pt idx="8">
                  <c:v>1.0127887842161452</c:v>
                </c:pt>
                <c:pt idx="9">
                  <c:v>148.91376772973197</c:v>
                </c:pt>
                <c:pt idx="10">
                  <c:v>1.75929815184487</c:v>
                </c:pt>
                <c:pt idx="11">
                  <c:v>1.0955586094158838</c:v>
                </c:pt>
                <c:pt idx="12">
                  <c:v>0.90020989841810994</c:v>
                </c:pt>
                <c:pt idx="13">
                  <c:v>2382.6202836757152</c:v>
                </c:pt>
                <c:pt idx="14">
                  <c:v>0.81695772662055099</c:v>
                </c:pt>
                <c:pt idx="15">
                  <c:v>2.4368205273503807</c:v>
                </c:pt>
                <c:pt idx="16">
                  <c:v>0.81695772662055099</c:v>
                </c:pt>
                <c:pt idx="17">
                  <c:v>5.9863086563838532</c:v>
                </c:pt>
                <c:pt idx="18">
                  <c:v>0.48352643357171216</c:v>
                </c:pt>
                <c:pt idx="19">
                  <c:v>0.81695772662055099</c:v>
                </c:pt>
                <c:pt idx="20">
                  <c:v>20.845537491517707</c:v>
                </c:pt>
                <c:pt idx="21">
                  <c:v>0.15876887281734864</c:v>
                </c:pt>
                <c:pt idx="22">
                  <c:v>1.0316831793013577</c:v>
                </c:pt>
                <c:pt idx="23">
                  <c:v>3.8771592677402622</c:v>
                </c:pt>
              </c:numCache>
            </c:numRef>
          </c:val>
          <c:extLst>
            <c:ext xmlns:c16="http://schemas.microsoft.com/office/drawing/2014/chart" uri="{C3380CC4-5D6E-409C-BE32-E72D297353CC}">
              <c16:uniqueId val="{00000007-1B5B-4C78-9C3D-182A045AE7F3}"/>
            </c:ext>
          </c:extLst>
        </c:ser>
        <c:ser>
          <c:idx val="8"/>
          <c:order val="8"/>
          <c:tx>
            <c:strRef>
              <c:f>Calculations!$EJ$1</c:f>
              <c:strCache>
                <c:ptCount val="1"/>
                <c:pt idx="0">
                  <c:v>H</c:v>
                </c:pt>
              </c:strCache>
            </c:strRef>
          </c:tx>
          <c:spPr>
            <a:solidFill>
              <a:schemeClr val="accent1"/>
            </a:solidFill>
            <a:ln>
              <a:noFill/>
            </a:ln>
            <a:effectLst/>
            <a:sp3d/>
          </c:spPr>
          <c:invertIfNegative val="0"/>
          <c:val>
            <c:numRef>
              <c:f>Calculations!$EJ$2:$EJ$25</c:f>
              <c:numCache>
                <c:formatCode>0.00</c:formatCode>
                <c:ptCount val="24"/>
                <c:pt idx="0">
                  <c:v>0.63654452366269754</c:v>
                </c:pt>
                <c:pt idx="1">
                  <c:v>28.54171262144293</c:v>
                </c:pt>
                <c:pt idx="2">
                  <c:v>11.862476575880146</c:v>
                </c:pt>
                <c:pt idx="3">
                  <c:v>3.7119815072461211E-2</c:v>
                </c:pt>
                <c:pt idx="4">
                  <c:v>4.5683293572430772</c:v>
                </c:pt>
                <c:pt idx="5">
                  <c:v>0.93843799667114225</c:v>
                </c:pt>
                <c:pt idx="6">
                  <c:v>1.8553182338826166</c:v>
                </c:pt>
                <c:pt idx="7">
                  <c:v>2.6799192357761369E-2</c:v>
                </c:pt>
                <c:pt idx="8">
                  <c:v>3.8326262953024139</c:v>
                </c:pt>
                <c:pt idx="9">
                  <c:v>0.28093987915473551</c:v>
                </c:pt>
                <c:pt idx="10">
                  <c:v>0.61770931856346434</c:v>
                </c:pt>
                <c:pt idx="11">
                  <c:v>3.5104760045481571</c:v>
                </c:pt>
                <c:pt idx="12">
                  <c:v>0.60499704460964621</c:v>
                </c:pt>
                <c:pt idx="13">
                  <c:v>0.8536204633989688</c:v>
                </c:pt>
                <c:pt idx="14">
                  <c:v>0.63654452366269698</c:v>
                </c:pt>
                <c:pt idx="15">
                  <c:v>0.64245471302741375</c:v>
                </c:pt>
                <c:pt idx="16">
                  <c:v>0.87559361140588432</c:v>
                </c:pt>
                <c:pt idx="17">
                  <c:v>0.81695772662055099</c:v>
                </c:pt>
                <c:pt idx="18">
                  <c:v>1.6915353572628951</c:v>
                </c:pt>
                <c:pt idx="19">
                  <c:v>1.8213396671839548</c:v>
                </c:pt>
                <c:pt idx="20">
                  <c:v>1.9251888862034998</c:v>
                </c:pt>
                <c:pt idx="21">
                  <c:v>0.52546503231526975</c:v>
                </c:pt>
                <c:pt idx="22">
                  <c:v>0.53774719522868852</c:v>
                </c:pt>
                <c:pt idx="23">
                  <c:v>0.57104116965538576</c:v>
                </c:pt>
              </c:numCache>
            </c:numRef>
          </c:val>
          <c:extLst>
            <c:ext xmlns:c16="http://schemas.microsoft.com/office/drawing/2014/chart" uri="{C3380CC4-5D6E-409C-BE32-E72D297353CC}">
              <c16:uniqueId val="{00000008-1B5B-4C78-9C3D-182A045AE7F3}"/>
            </c:ext>
          </c:extLst>
        </c:ser>
        <c:ser>
          <c:idx val="9"/>
          <c:order val="9"/>
          <c:tx>
            <c:strRef>
              <c:f>Calculations!$EK$1</c:f>
              <c:strCache>
                <c:ptCount val="1"/>
                <c:pt idx="0">
                  <c:v>I</c:v>
                </c:pt>
              </c:strCache>
            </c:strRef>
          </c:tx>
          <c:spPr>
            <a:solidFill>
              <a:schemeClr val="accent1">
                <a:tint val="93000"/>
              </a:schemeClr>
            </a:solidFill>
            <a:ln>
              <a:noFill/>
            </a:ln>
            <a:effectLst/>
            <a:sp3d/>
          </c:spPr>
          <c:invertIfNegative val="0"/>
          <c:val>
            <c:numRef>
              <c:f>Calculations!$EK$2:$EK$25</c:f>
              <c:numCache>
                <c:formatCode>0.00</c:formatCode>
                <c:ptCount val="24"/>
                <c:pt idx="0">
                  <c:v>0.55414419363762402</c:v>
                </c:pt>
                <c:pt idx="1">
                  <c:v>1.6114208563634667</c:v>
                </c:pt>
                <c:pt idx="2">
                  <c:v>3.9222096883928064</c:v>
                </c:pt>
                <c:pt idx="3">
                  <c:v>1.8425026147163197</c:v>
                </c:pt>
                <c:pt idx="4">
                  <c:v>0.81695772662055099</c:v>
                </c:pt>
                <c:pt idx="5">
                  <c:v>4.382234437663536</c:v>
                </c:pt>
                <c:pt idx="6">
                  <c:v>0.81695772662055099</c:v>
                </c:pt>
                <c:pt idx="7">
                  <c:v>0.1896835753465474</c:v>
                </c:pt>
                <c:pt idx="8">
                  <c:v>16.931837780818991</c:v>
                </c:pt>
                <c:pt idx="9">
                  <c:v>1066.2524441956418</c:v>
                </c:pt>
                <c:pt idx="10">
                  <c:v>1.6301446648052502</c:v>
                </c:pt>
                <c:pt idx="11">
                  <c:v>3.8951170070733356</c:v>
                </c:pt>
                <c:pt idx="12">
                  <c:v>0.40285521409086594</c:v>
                </c:pt>
                <c:pt idx="13">
                  <c:v>1.5929121092043534</c:v>
                </c:pt>
                <c:pt idx="14">
                  <c:v>1.0412621525348049</c:v>
                </c:pt>
                <c:pt idx="15">
                  <c:v>0.81695772662055099</c:v>
                </c:pt>
                <c:pt idx="16">
                  <c:v>0.81695772662055099</c:v>
                </c:pt>
                <c:pt idx="17">
                  <c:v>0.81695772662055099</c:v>
                </c:pt>
                <c:pt idx="18">
                  <c:v>0.52911993065059404</c:v>
                </c:pt>
                <c:pt idx="19">
                  <c:v>1.5422108254079396</c:v>
                </c:pt>
                <c:pt idx="20">
                  <c:v>1.0151315285859761</c:v>
                </c:pt>
                <c:pt idx="21">
                  <c:v>1.1420823393107733</c:v>
                </c:pt>
                <c:pt idx="22">
                  <c:v>0.90229222960507449</c:v>
                </c:pt>
                <c:pt idx="23">
                  <c:v>5.5360469943897435E-2</c:v>
                </c:pt>
              </c:numCache>
            </c:numRef>
          </c:val>
          <c:extLst>
            <c:ext xmlns:c16="http://schemas.microsoft.com/office/drawing/2014/chart" uri="{C3380CC4-5D6E-409C-BE32-E72D297353CC}">
              <c16:uniqueId val="{00000009-1B5B-4C78-9C3D-182A045AE7F3}"/>
            </c:ext>
          </c:extLst>
        </c:ser>
        <c:ser>
          <c:idx val="10"/>
          <c:order val="10"/>
          <c:tx>
            <c:strRef>
              <c:f>Calculations!$EL$1</c:f>
              <c:strCache>
                <c:ptCount val="1"/>
                <c:pt idx="0">
                  <c:v>J</c:v>
                </c:pt>
              </c:strCache>
            </c:strRef>
          </c:tx>
          <c:spPr>
            <a:solidFill>
              <a:schemeClr val="accent1">
                <a:tint val="85000"/>
              </a:schemeClr>
            </a:solidFill>
            <a:ln>
              <a:noFill/>
            </a:ln>
            <a:effectLst/>
            <a:sp3d/>
          </c:spPr>
          <c:invertIfNegative val="0"/>
          <c:val>
            <c:numRef>
              <c:f>Calculations!$EL$2:$EL$25</c:f>
              <c:numCache>
                <c:formatCode>0.00</c:formatCode>
                <c:ptCount val="24"/>
                <c:pt idx="0">
                  <c:v>0.81695772662055099</c:v>
                </c:pt>
                <c:pt idx="1">
                  <c:v>0.19911401365054429</c:v>
                </c:pt>
                <c:pt idx="2">
                  <c:v>375.23918116369072</c:v>
                </c:pt>
                <c:pt idx="3">
                  <c:v>0.44596425971004577</c:v>
                </c:pt>
                <c:pt idx="4">
                  <c:v>44.78674769904616</c:v>
                </c:pt>
                <c:pt idx="5">
                  <c:v>97.567809488368738</c:v>
                </c:pt>
                <c:pt idx="6">
                  <c:v>0.81507233240262433</c:v>
                </c:pt>
                <c:pt idx="7">
                  <c:v>0.1678215628475328</c:v>
                </c:pt>
                <c:pt idx="8">
                  <c:v>2826.88993975629</c:v>
                </c:pt>
                <c:pt idx="9">
                  <c:v>0.72951017212008673</c:v>
                </c:pt>
                <c:pt idx="10">
                  <c:v>0.217386361134949</c:v>
                </c:pt>
                <c:pt idx="11">
                  <c:v>0.33797770825703111</c:v>
                </c:pt>
                <c:pt idx="12">
                  <c:v>5423.4681769795434</c:v>
                </c:pt>
                <c:pt idx="13">
                  <c:v>0.81695772662055099</c:v>
                </c:pt>
                <c:pt idx="14">
                  <c:v>0.45956261098326462</c:v>
                </c:pt>
                <c:pt idx="15">
                  <c:v>0.81695772662055099</c:v>
                </c:pt>
                <c:pt idx="16">
                  <c:v>0.53650616962901188</c:v>
                </c:pt>
                <c:pt idx="17">
                  <c:v>0.15987319765967845</c:v>
                </c:pt>
                <c:pt idx="18">
                  <c:v>4.4759363576807175E-2</c:v>
                </c:pt>
                <c:pt idx="19">
                  <c:v>8.6785315443970168E-3</c:v>
                </c:pt>
                <c:pt idx="20">
                  <c:v>39.351134744573514</c:v>
                </c:pt>
                <c:pt idx="21">
                  <c:v>1.2878816295098248</c:v>
                </c:pt>
                <c:pt idx="22">
                  <c:v>3.6008395936724344</c:v>
                </c:pt>
                <c:pt idx="23">
                  <c:v>8.8254305773099659</c:v>
                </c:pt>
              </c:numCache>
            </c:numRef>
          </c:val>
          <c:extLst>
            <c:ext xmlns:c16="http://schemas.microsoft.com/office/drawing/2014/chart" uri="{C3380CC4-5D6E-409C-BE32-E72D297353CC}">
              <c16:uniqueId val="{0000000A-1B5B-4C78-9C3D-182A045AE7F3}"/>
            </c:ext>
          </c:extLst>
        </c:ser>
        <c:ser>
          <c:idx val="11"/>
          <c:order val="11"/>
          <c:tx>
            <c:strRef>
              <c:f>Calculations!$EM$1</c:f>
              <c:strCache>
                <c:ptCount val="1"/>
                <c:pt idx="0">
                  <c:v>K</c:v>
                </c:pt>
              </c:strCache>
            </c:strRef>
          </c:tx>
          <c:spPr>
            <a:solidFill>
              <a:schemeClr val="accent1">
                <a:tint val="77000"/>
              </a:schemeClr>
            </a:solidFill>
            <a:ln>
              <a:noFill/>
            </a:ln>
            <a:effectLst/>
            <a:sp3d/>
          </c:spPr>
          <c:invertIfNegative val="0"/>
          <c:val>
            <c:numRef>
              <c:f>Calculations!$EM$2:$EM$25</c:f>
              <c:numCache>
                <c:formatCode>0.00</c:formatCode>
                <c:ptCount val="24"/>
                <c:pt idx="0">
                  <c:v>84.351003879847582</c:v>
                </c:pt>
                <c:pt idx="1">
                  <c:v>0.64543035407622096</c:v>
                </c:pt>
                <c:pt idx="2">
                  <c:v>79.066792776123364</c:v>
                </c:pt>
                <c:pt idx="3">
                  <c:v>144.50744381518425</c:v>
                </c:pt>
                <c:pt idx="4">
                  <c:v>9.8377836861433767</c:v>
                </c:pt>
                <c:pt idx="5">
                  <c:v>261.68123564728478</c:v>
                </c:pt>
                <c:pt idx="6">
                  <c:v>8.1427880826240986E-2</c:v>
                </c:pt>
                <c:pt idx="7">
                  <c:v>789.61194260886418</c:v>
                </c:pt>
                <c:pt idx="8">
                  <c:v>5.8495811777097071</c:v>
                </c:pt>
                <c:pt idx="9">
                  <c:v>32.409241094916617</c:v>
                </c:pt>
                <c:pt idx="10">
                  <c:v>0.17903745430722873</c:v>
                </c:pt>
                <c:pt idx="11">
                  <c:v>0.31028517350108209</c:v>
                </c:pt>
                <c:pt idx="12">
                  <c:v>2.2173802440630958E-2</c:v>
                </c:pt>
                <c:pt idx="13">
                  <c:v>17418.506793418928</c:v>
                </c:pt>
                <c:pt idx="14">
                  <c:v>6087.6371988731653</c:v>
                </c:pt>
                <c:pt idx="15">
                  <c:v>5.01247402848711E-2</c:v>
                </c:pt>
                <c:pt idx="16">
                  <c:v>1066.2524441956411</c:v>
                </c:pt>
                <c:pt idx="17">
                  <c:v>25.252132714836517</c:v>
                </c:pt>
                <c:pt idx="18">
                  <c:v>2.5053288772482518</c:v>
                </c:pt>
                <c:pt idx="19">
                  <c:v>38.275075895596942</c:v>
                </c:pt>
                <c:pt idx="20">
                  <c:v>212.55121073596786</c:v>
                </c:pt>
                <c:pt idx="21">
                  <c:v>15.29512508149986</c:v>
                </c:pt>
                <c:pt idx="22">
                  <c:v>4.5384181008072177E-2</c:v>
                </c:pt>
                <c:pt idx="23">
                  <c:v>26.753702665232293</c:v>
                </c:pt>
              </c:numCache>
            </c:numRef>
          </c:val>
          <c:extLst>
            <c:ext xmlns:c16="http://schemas.microsoft.com/office/drawing/2014/chart" uri="{C3380CC4-5D6E-409C-BE32-E72D297353CC}">
              <c16:uniqueId val="{0000000B-1B5B-4C78-9C3D-182A045AE7F3}"/>
            </c:ext>
          </c:extLst>
        </c:ser>
        <c:ser>
          <c:idx val="12"/>
          <c:order val="12"/>
          <c:tx>
            <c:strRef>
              <c:f>Calculations!$EN$1</c:f>
              <c:strCache>
                <c:ptCount val="1"/>
                <c:pt idx="0">
                  <c:v>L</c:v>
                </c:pt>
              </c:strCache>
            </c:strRef>
          </c:tx>
          <c:spPr>
            <a:solidFill>
              <a:schemeClr val="accent1">
                <a:tint val="69000"/>
              </a:schemeClr>
            </a:solidFill>
            <a:ln>
              <a:noFill/>
            </a:ln>
            <a:effectLst/>
            <a:sp3d/>
          </c:spPr>
          <c:invertIfNegative val="0"/>
          <c:val>
            <c:numRef>
              <c:f>Calculations!$EN$2:$EN$25</c:f>
              <c:numCache>
                <c:formatCode>0.00</c:formatCode>
                <c:ptCount val="24"/>
                <c:pt idx="0">
                  <c:v>3.3987399965545939</c:v>
                </c:pt>
                <c:pt idx="1">
                  <c:v>1.0631412837780096</c:v>
                </c:pt>
                <c:pt idx="2">
                  <c:v>4.5263035287539957</c:v>
                </c:pt>
                <c:pt idx="3">
                  <c:v>1.0440490724338003E-2</c:v>
                </c:pt>
                <c:pt idx="4">
                  <c:v>0.21688467178801682</c:v>
                </c:pt>
                <c:pt idx="5">
                  <c:v>0.12313675270643828</c:v>
                </c:pt>
                <c:pt idx="6">
                  <c:v>2.9793549262454015</c:v>
                </c:pt>
                <c:pt idx="7">
                  <c:v>1.0245568230328004</c:v>
                </c:pt>
                <c:pt idx="8">
                  <c:v>2.1810154653305163</c:v>
                </c:pt>
                <c:pt idx="9">
                  <c:v>1.1714808194946165</c:v>
                </c:pt>
                <c:pt idx="10">
                  <c:v>0.31461659310971618</c:v>
                </c:pt>
                <c:pt idx="11">
                  <c:v>0.38377518465308386</c:v>
                </c:pt>
                <c:pt idx="12">
                  <c:v>6.4058012911984781E-4</c:v>
                </c:pt>
                <c:pt idx="13">
                  <c:v>0.17333881674363327</c:v>
                </c:pt>
                <c:pt idx="14">
                  <c:v>3.7133270342798057E-4</c:v>
                </c:pt>
                <c:pt idx="15">
                  <c:v>4.2360287458597057E-4</c:v>
                </c:pt>
                <c:pt idx="16">
                  <c:v>2.3092925508342728E-3</c:v>
                </c:pt>
                <c:pt idx="17">
                  <c:v>1.7350773743041383</c:v>
                </c:pt>
                <c:pt idx="18">
                  <c:v>1.8371264758521224E-3</c:v>
                </c:pt>
                <c:pt idx="19">
                  <c:v>1.8076528192506069E-3</c:v>
                </c:pt>
                <c:pt idx="20">
                  <c:v>1.9826787667694789E-3</c:v>
                </c:pt>
                <c:pt idx="21">
                  <c:v>6.0045066443746228E-4</c:v>
                </c:pt>
                <c:pt idx="22">
                  <c:v>2.2233150234179146E-4</c:v>
                </c:pt>
                <c:pt idx="23">
                  <c:v>6.5706938001174043E-4</c:v>
                </c:pt>
              </c:numCache>
            </c:numRef>
          </c:val>
          <c:extLst>
            <c:ext xmlns:c16="http://schemas.microsoft.com/office/drawing/2014/chart" uri="{C3380CC4-5D6E-409C-BE32-E72D297353CC}">
              <c16:uniqueId val="{0000000C-1B5B-4C78-9C3D-182A045AE7F3}"/>
            </c:ext>
          </c:extLst>
        </c:ser>
        <c:ser>
          <c:idx val="13"/>
          <c:order val="13"/>
          <c:tx>
            <c:strRef>
              <c:f>Calculations!$EO$1</c:f>
              <c:strCache>
                <c:ptCount val="1"/>
                <c:pt idx="0">
                  <c:v>M</c:v>
                </c:pt>
              </c:strCache>
            </c:strRef>
          </c:tx>
          <c:spPr>
            <a:solidFill>
              <a:schemeClr val="accent1">
                <a:tint val="62000"/>
              </a:schemeClr>
            </a:solidFill>
            <a:ln>
              <a:noFill/>
            </a:ln>
            <a:effectLst/>
            <a:sp3d/>
          </c:spPr>
          <c:invertIfNegative val="0"/>
          <c:val>
            <c:numRef>
              <c:f>Calculations!$EO$2:$EO$25</c:f>
              <c:numCache>
                <c:formatCode>0.00</c:formatCode>
                <c:ptCount val="24"/>
                <c:pt idx="0">
                  <c:v>6.9724547510571213</c:v>
                </c:pt>
                <c:pt idx="1">
                  <c:v>1.1006328801830665</c:v>
                </c:pt>
                <c:pt idx="2">
                  <c:v>18.021743268040989</c:v>
                </c:pt>
                <c:pt idx="3">
                  <c:v>13.977166334667084</c:v>
                </c:pt>
                <c:pt idx="4">
                  <c:v>706.72248493907432</c:v>
                </c:pt>
                <c:pt idx="5">
                  <c:v>0.2942266843046919</c:v>
                </c:pt>
                <c:pt idx="6">
                  <c:v>460.90746799007189</c:v>
                </c:pt>
                <c:pt idx="7">
                  <c:v>2.3647155720542927</c:v>
                </c:pt>
                <c:pt idx="8">
                  <c:v>0.65747138010253503</c:v>
                </c:pt>
                <c:pt idx="9">
                  <c:v>3.31344812597847</c:v>
                </c:pt>
                <c:pt idx="10">
                  <c:v>459.8437749165746</c:v>
                </c:pt>
                <c:pt idx="11">
                  <c:v>8.0678794259527647E-2</c:v>
                </c:pt>
                <c:pt idx="12">
                  <c:v>5.0455096353249935</c:v>
                </c:pt>
                <c:pt idx="13">
                  <c:v>9.4370329038007892</c:v>
                </c:pt>
                <c:pt idx="14">
                  <c:v>0.88576751910236018</c:v>
                </c:pt>
                <c:pt idx="15">
                  <c:v>0.9603729450510069</c:v>
                </c:pt>
                <c:pt idx="16">
                  <c:v>3.1784718984966869</c:v>
                </c:pt>
                <c:pt idx="17">
                  <c:v>0.81695772662055099</c:v>
                </c:pt>
                <c:pt idx="18">
                  <c:v>2.0729231997479123</c:v>
                </c:pt>
                <c:pt idx="19">
                  <c:v>0.95373916455091701</c:v>
                </c:pt>
                <c:pt idx="20">
                  <c:v>1.0151315285859761</c:v>
                </c:pt>
                <c:pt idx="21">
                  <c:v>1.1420823393107733</c:v>
                </c:pt>
                <c:pt idx="22">
                  <c:v>0.90229222960507449</c:v>
                </c:pt>
                <c:pt idx="23">
                  <c:v>5.5360469943897435E-2</c:v>
                </c:pt>
              </c:numCache>
            </c:numRef>
          </c:val>
          <c:extLst>
            <c:ext xmlns:c16="http://schemas.microsoft.com/office/drawing/2014/chart" uri="{C3380CC4-5D6E-409C-BE32-E72D297353CC}">
              <c16:uniqueId val="{0000000D-1B5B-4C78-9C3D-182A045AE7F3}"/>
            </c:ext>
          </c:extLst>
        </c:ser>
        <c:ser>
          <c:idx val="14"/>
          <c:order val="14"/>
          <c:tx>
            <c:strRef>
              <c:f>Calculations!$EP$1</c:f>
              <c:strCache>
                <c:ptCount val="1"/>
                <c:pt idx="0">
                  <c:v>N</c:v>
                </c:pt>
              </c:strCache>
            </c:strRef>
          </c:tx>
          <c:spPr>
            <a:solidFill>
              <a:schemeClr val="accent1">
                <a:tint val="54000"/>
              </a:schemeClr>
            </a:solidFill>
            <a:ln>
              <a:noFill/>
            </a:ln>
            <a:effectLst/>
            <a:sp3d/>
          </c:spPr>
          <c:invertIfNegative val="0"/>
          <c:val>
            <c:numRef>
              <c:f>Calculations!$EP$2:$EP$25</c:f>
              <c:numCache>
                <c:formatCode>0.00</c:formatCode>
                <c:ptCount val="24"/>
                <c:pt idx="0">
                  <c:v>0.81695772662055099</c:v>
                </c:pt>
                <c:pt idx="1">
                  <c:v>0.19911401365054429</c:v>
                </c:pt>
                <c:pt idx="2">
                  <c:v>375.23918116369072</c:v>
                </c:pt>
                <c:pt idx="3">
                  <c:v>0.44596425971004577</c:v>
                </c:pt>
                <c:pt idx="4">
                  <c:v>44.78674769904616</c:v>
                </c:pt>
                <c:pt idx="5">
                  <c:v>97.567809488368738</c:v>
                </c:pt>
                <c:pt idx="6">
                  <c:v>0.81507233240262433</c:v>
                </c:pt>
                <c:pt idx="7">
                  <c:v>0.1678215628475328</c:v>
                </c:pt>
                <c:pt idx="8">
                  <c:v>2826.88993975629</c:v>
                </c:pt>
                <c:pt idx="9">
                  <c:v>0.72951017212008673</c:v>
                </c:pt>
                <c:pt idx="10">
                  <c:v>0.217386361134949</c:v>
                </c:pt>
                <c:pt idx="11">
                  <c:v>0.33797770825703111</c:v>
                </c:pt>
                <c:pt idx="12">
                  <c:v>5423.4681769795434</c:v>
                </c:pt>
                <c:pt idx="13">
                  <c:v>0.81695772662055099</c:v>
                </c:pt>
                <c:pt idx="14">
                  <c:v>0.45956261098326462</c:v>
                </c:pt>
                <c:pt idx="15">
                  <c:v>0.81695772662055099</c:v>
                </c:pt>
                <c:pt idx="16">
                  <c:v>0.53650616962901188</c:v>
                </c:pt>
                <c:pt idx="17">
                  <c:v>0.15987319765967845</c:v>
                </c:pt>
                <c:pt idx="18">
                  <c:v>4.2936051483065257E-2</c:v>
                </c:pt>
                <c:pt idx="19">
                  <c:v>0.10024948056974231</c:v>
                </c:pt>
                <c:pt idx="20">
                  <c:v>0.81695772662055099</c:v>
                </c:pt>
                <c:pt idx="21">
                  <c:v>1.6682474901395252</c:v>
                </c:pt>
                <c:pt idx="22">
                  <c:v>0.55414419363762435</c:v>
                </c:pt>
                <c:pt idx="23">
                  <c:v>6.3739580456352668E-2</c:v>
                </c:pt>
              </c:numCache>
            </c:numRef>
          </c:val>
          <c:extLst>
            <c:ext xmlns:c16="http://schemas.microsoft.com/office/drawing/2014/chart" uri="{C3380CC4-5D6E-409C-BE32-E72D297353CC}">
              <c16:uniqueId val="{0000000E-1B5B-4C78-9C3D-182A045AE7F3}"/>
            </c:ext>
          </c:extLst>
        </c:ser>
        <c:ser>
          <c:idx val="15"/>
          <c:order val="15"/>
          <c:tx>
            <c:strRef>
              <c:f>Calculations!$EQ$1</c:f>
              <c:strCache>
                <c:ptCount val="1"/>
                <c:pt idx="0">
                  <c:v>O</c:v>
                </c:pt>
              </c:strCache>
            </c:strRef>
          </c:tx>
          <c:spPr>
            <a:solidFill>
              <a:schemeClr val="accent1">
                <a:tint val="46000"/>
              </a:schemeClr>
            </a:solidFill>
            <a:ln>
              <a:noFill/>
            </a:ln>
            <a:effectLst/>
            <a:sp3d/>
          </c:spPr>
          <c:invertIfNegative val="0"/>
          <c:val>
            <c:numRef>
              <c:f>Calculations!$EQ$2:$EQ$25</c:f>
              <c:numCache>
                <c:formatCode>0.00</c:formatCode>
                <c:ptCount val="24"/>
                <c:pt idx="0">
                  <c:v>1.302846093219856</c:v>
                </c:pt>
                <c:pt idx="1">
                  <c:v>0.2657853209445023</c:v>
                </c:pt>
                <c:pt idx="2">
                  <c:v>34120.078214260488</c:v>
                </c:pt>
                <c:pt idx="3">
                  <c:v>1.4289941397410904</c:v>
                </c:pt>
                <c:pt idx="4">
                  <c:v>1086.1442471610526</c:v>
                </c:pt>
                <c:pt idx="5">
                  <c:v>7009.034450391865</c:v>
                </c:pt>
                <c:pt idx="6">
                  <c:v>0.8675386871520675</c:v>
                </c:pt>
                <c:pt idx="7">
                  <c:v>27269.488139027188</c:v>
                </c:pt>
                <c:pt idx="8">
                  <c:v>1.0127887842161452</c:v>
                </c:pt>
                <c:pt idx="9">
                  <c:v>148.91376772973197</c:v>
                </c:pt>
                <c:pt idx="10">
                  <c:v>1.75929815184487</c:v>
                </c:pt>
                <c:pt idx="11">
                  <c:v>1.0955586094158838</c:v>
                </c:pt>
                <c:pt idx="12">
                  <c:v>0.90020989841810994</c:v>
                </c:pt>
                <c:pt idx="13">
                  <c:v>2382.6202836757152</c:v>
                </c:pt>
                <c:pt idx="14">
                  <c:v>0.81695772662055099</c:v>
                </c:pt>
                <c:pt idx="15">
                  <c:v>2.4368205273503807</c:v>
                </c:pt>
                <c:pt idx="16">
                  <c:v>0.81695772662055099</c:v>
                </c:pt>
                <c:pt idx="17">
                  <c:v>5.9863086563838532</c:v>
                </c:pt>
                <c:pt idx="18">
                  <c:v>0.48352643357171216</c:v>
                </c:pt>
                <c:pt idx="19">
                  <c:v>0.81695772662055099</c:v>
                </c:pt>
                <c:pt idx="20">
                  <c:v>20.845537491517707</c:v>
                </c:pt>
                <c:pt idx="21">
                  <c:v>0.15876887281734864</c:v>
                </c:pt>
                <c:pt idx="22">
                  <c:v>1.0316831793013577</c:v>
                </c:pt>
                <c:pt idx="23">
                  <c:v>3.8771592677402622</c:v>
                </c:pt>
              </c:numCache>
            </c:numRef>
          </c:val>
          <c:extLst>
            <c:ext xmlns:c16="http://schemas.microsoft.com/office/drawing/2014/chart" uri="{C3380CC4-5D6E-409C-BE32-E72D297353CC}">
              <c16:uniqueId val="{0000000F-1B5B-4C78-9C3D-182A045AE7F3}"/>
            </c:ext>
          </c:extLst>
        </c:ser>
        <c:ser>
          <c:idx val="16"/>
          <c:order val="16"/>
          <c:tx>
            <c:strRef>
              <c:f>Calculations!$ER$1</c:f>
              <c:strCache>
                <c:ptCount val="1"/>
                <c:pt idx="0">
                  <c:v>P</c:v>
                </c:pt>
              </c:strCache>
            </c:strRef>
          </c:tx>
          <c:spPr>
            <a:solidFill>
              <a:schemeClr val="accent1">
                <a:tint val="38000"/>
              </a:schemeClr>
            </a:solidFill>
            <a:ln>
              <a:noFill/>
            </a:ln>
            <a:effectLst/>
            <a:sp3d/>
          </c:spPr>
          <c:invertIfNegative val="0"/>
          <c:val>
            <c:numRef>
              <c:f>Calculations!$ER$2:$ER$25</c:f>
              <c:numCache>
                <c:formatCode>0.00</c:formatCode>
                <c:ptCount val="24"/>
                <c:pt idx="0">
                  <c:v>0.63654452366269754</c:v>
                </c:pt>
                <c:pt idx="1">
                  <c:v>28.54171262144293</c:v>
                </c:pt>
                <c:pt idx="2">
                  <c:v>11.862476575880146</c:v>
                </c:pt>
                <c:pt idx="3">
                  <c:v>3.7119815072461211E-2</c:v>
                </c:pt>
                <c:pt idx="4">
                  <c:v>4.5683293572430772</c:v>
                </c:pt>
                <c:pt idx="5">
                  <c:v>0.93843799667114225</c:v>
                </c:pt>
                <c:pt idx="6">
                  <c:v>1.8553182338826166</c:v>
                </c:pt>
                <c:pt idx="7">
                  <c:v>2.6799192357761369E-2</c:v>
                </c:pt>
                <c:pt idx="8">
                  <c:v>3.8326262953024139</c:v>
                </c:pt>
                <c:pt idx="9">
                  <c:v>0.28093987915473551</c:v>
                </c:pt>
                <c:pt idx="10">
                  <c:v>0.61770931856346434</c:v>
                </c:pt>
                <c:pt idx="11">
                  <c:v>3.5104760045481571</c:v>
                </c:pt>
                <c:pt idx="12">
                  <c:v>0.83605320828850971</c:v>
                </c:pt>
                <c:pt idx="13">
                  <c:v>0.81884748206043578</c:v>
                </c:pt>
                <c:pt idx="14">
                  <c:v>0.63654452366269698</c:v>
                </c:pt>
                <c:pt idx="15">
                  <c:v>0.80571042818173089</c:v>
                </c:pt>
                <c:pt idx="16">
                  <c:v>0.73628352905026229</c:v>
                </c:pt>
                <c:pt idx="17">
                  <c:v>0.85955786326158068</c:v>
                </c:pt>
                <c:pt idx="18">
                  <c:v>1.6915353572628951</c:v>
                </c:pt>
                <c:pt idx="19">
                  <c:v>1.8213396671839548</c:v>
                </c:pt>
                <c:pt idx="20">
                  <c:v>0</c:v>
                </c:pt>
                <c:pt idx="21">
                  <c:v>0</c:v>
                </c:pt>
                <c:pt idx="22">
                  <c:v>0</c:v>
                </c:pt>
                <c:pt idx="23">
                  <c:v>0</c:v>
                </c:pt>
              </c:numCache>
            </c:numRef>
          </c:val>
          <c:extLst>
            <c:ext xmlns:c16="http://schemas.microsoft.com/office/drawing/2014/chart" uri="{C3380CC4-5D6E-409C-BE32-E72D297353CC}">
              <c16:uniqueId val="{00000010-1B5B-4C78-9C3D-182A045AE7F3}"/>
            </c:ext>
          </c:extLst>
        </c:ser>
        <c:dLbls>
          <c:showLegendKey val="0"/>
          <c:showVal val="0"/>
          <c:showCatName val="0"/>
          <c:showSerName val="0"/>
          <c:showPercent val="0"/>
          <c:showBubbleSize val="0"/>
        </c:dLbls>
        <c:gapWidth val="150"/>
        <c:shape val="box"/>
        <c:axId val="678020288"/>
        <c:axId val="621876952"/>
        <c:axId val="363056720"/>
      </c:bar3DChart>
      <c:catAx>
        <c:axId val="6780202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COLUMNS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1876952"/>
        <c:crosses val="autoZero"/>
        <c:auto val="1"/>
        <c:lblAlgn val="ctr"/>
        <c:lblOffset val="100"/>
        <c:noMultiLvlLbl val="0"/>
      </c:catAx>
      <c:valAx>
        <c:axId val="621876952"/>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fOLD DIFFERENCE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8020288"/>
        <c:crosses val="autoZero"/>
        <c:crossBetween val="between"/>
      </c:valAx>
      <c:serAx>
        <c:axId val="363056720"/>
        <c:scaling>
          <c:orientation val="maxMin"/>
        </c:scaling>
        <c:delete val="0"/>
        <c:axPos val="b"/>
        <c:title>
          <c:tx>
            <c:rich>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ROWS</a:t>
                </a:r>
              </a:p>
            </c:rich>
          </c:tx>
          <c:overlay val="0"/>
          <c:spPr>
            <a:noFill/>
            <a:ln>
              <a:noFill/>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1876952"/>
        <c:crosses val="autoZero"/>
      </c:ser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'Scatter Plot'!$M$6</c:f>
              <c:strCache>
                <c:ptCount val="1"/>
                <c:pt idx="0">
                  <c:v>Control Group</c:v>
                </c:pt>
              </c:strCache>
            </c:strRef>
          </c:tx>
          <c:spPr>
            <a:ln w="25400" cap="rnd">
              <a:noFill/>
              <a:round/>
            </a:ln>
            <a:effectLst/>
          </c:spPr>
          <c:marker>
            <c:symbol val="circle"/>
            <c:size val="5"/>
            <c:spPr>
              <a:solidFill>
                <a:schemeClr val="accent1"/>
              </a:solidFill>
              <a:ln w="9525">
                <a:solidFill>
                  <a:schemeClr val="accent1"/>
                </a:solidFill>
              </a:ln>
              <a:effectLst/>
            </c:spPr>
          </c:marker>
          <c:xVal>
            <c:numRef>
              <c:f>'Scatter Plot'!$M$7:$M$95</c:f>
              <c:numCache>
                <c:formatCode>0.0000</c:formatCode>
                <c:ptCount val="89"/>
                <c:pt idx="0">
                  <c:v>3.4921550563951674E-3</c:v>
                </c:pt>
                <c:pt idx="1">
                  <c:v>4.6354595749537037E-4</c:v>
                </c:pt>
                <c:pt idx="2">
                  <c:v>1.4499927762680196E-4</c:v>
                </c:pt>
                <c:pt idx="3">
                  <c:v>1.9489706698160443E-4</c:v>
                </c:pt>
                <c:pt idx="4">
                  <c:v>5.9434768784688396E-5</c:v>
                </c:pt>
                <c:pt idx="5">
                  <c:v>4.3998396650490853E-3</c:v>
                </c:pt>
                <c:pt idx="6">
                  <c:v>5.9434768784688396E-5</c:v>
                </c:pt>
                <c:pt idx="7">
                  <c:v>1.2794491907194354E-2</c:v>
                </c:pt>
                <c:pt idx="8">
                  <c:v>3.8965289174565598E-2</c:v>
                </c:pt>
                <c:pt idx="9">
                  <c:v>1.3712796892766249E-2</c:v>
                </c:pt>
                <c:pt idx="10">
                  <c:v>5.9434768784688396E-5</c:v>
                </c:pt>
                <c:pt idx="11">
                  <c:v>0.21839322397917374</c:v>
                </c:pt>
                <c:pt idx="12">
                  <c:v>1.3717767536852355E-4</c:v>
                </c:pt>
                <c:pt idx="13">
                  <c:v>1.127175672277093E-4</c:v>
                </c:pt>
                <c:pt idx="14">
                  <c:v>4.8754076625835911E-2</c:v>
                </c:pt>
                <c:pt idx="15">
                  <c:v>5.9434768784688396E-5</c:v>
                </c:pt>
                <c:pt idx="16">
                  <c:v>5.9434768784688396E-5</c:v>
                </c:pt>
                <c:pt idx="17">
                  <c:v>5.9434768784688396E-5</c:v>
                </c:pt>
                <c:pt idx="18">
                  <c:v>9.1766895888525937E-5</c:v>
                </c:pt>
                <c:pt idx="19">
                  <c:v>2.7120411076240764E-4</c:v>
                </c:pt>
                <c:pt idx="20">
                  <c:v>5.9434768784688396E-5</c:v>
                </c:pt>
                <c:pt idx="21">
                  <c:v>5.9434768784688396E-5</c:v>
                </c:pt>
                <c:pt idx="22">
                  <c:v>6.1815721692880089E-5</c:v>
                </c:pt>
                <c:pt idx="23">
                  <c:v>2.4297102603485785E-3</c:v>
                </c:pt>
                <c:pt idx="24">
                  <c:v>5.9434768784688396E-5</c:v>
                </c:pt>
                <c:pt idx="25">
                  <c:v>3.6236684255519925E-3</c:v>
                </c:pt>
                <c:pt idx="26">
                  <c:v>0.36559882360685697</c:v>
                </c:pt>
                <c:pt idx="27">
                  <c:v>5.7655208751147147E-3</c:v>
                </c:pt>
                <c:pt idx="28">
                  <c:v>1.3184621814531557E-2</c:v>
                </c:pt>
                <c:pt idx="29">
                  <c:v>8.7303876409879099E-4</c:v>
                </c:pt>
                <c:pt idx="30">
                  <c:v>1.3337819740608931E-2</c:v>
                </c:pt>
                <c:pt idx="31">
                  <c:v>2.8932928978066036E-4</c:v>
                </c:pt>
                <c:pt idx="32">
                  <c:v>2.7246023989995751E-4</c:v>
                </c:pt>
                <c:pt idx="33">
                  <c:v>0.18237754303002213</c:v>
                </c:pt>
                <c:pt idx="34">
                  <c:v>1.0392356711779066E-2</c:v>
                </c:pt>
                <c:pt idx="35">
                  <c:v>0.40942374103021895</c:v>
                </c:pt>
                <c:pt idx="36">
                  <c:v>1.0300485792602764E-4</c:v>
                </c:pt>
                <c:pt idx="37">
                  <c:v>5.9434768784688396E-5</c:v>
                </c:pt>
                <c:pt idx="38">
                  <c:v>7.8577573520926172E-3</c:v>
                </c:pt>
                <c:pt idx="39">
                  <c:v>5.9434768784688396E-5</c:v>
                </c:pt>
                <c:pt idx="40">
                  <c:v>5.2687143026339629E-3</c:v>
                </c:pt>
                <c:pt idx="41">
                  <c:v>4.206768357968841E-4</c:v>
                </c:pt>
                <c:pt idx="42">
                  <c:v>1.9251888862035047</c:v>
                </c:pt>
                <c:pt idx="43">
                  <c:v>40.085262035972136</c:v>
                </c:pt>
                <c:pt idx="44">
                  <c:v>5.9434768784688396E-5</c:v>
                </c:pt>
                <c:pt idx="45">
                  <c:v>4.1625019594862698E-3</c:v>
                </c:pt>
                <c:pt idx="46">
                  <c:v>2.3039631112794908E-3</c:v>
                </c:pt>
                <c:pt idx="47">
                  <c:v>1.0624912434788591E-3</c:v>
                </c:pt>
                <c:pt idx="48">
                  <c:v>1.4103426475491627E-4</c:v>
                </c:pt>
                <c:pt idx="49">
                  <c:v>7.247336851103992E-3</c:v>
                </c:pt>
                <c:pt idx="50">
                  <c:v>1.9151414494105569E-3</c:v>
                </c:pt>
                <c:pt idx="51">
                  <c:v>3.2326389413950231E-4</c:v>
                </c:pt>
                <c:pt idx="52">
                  <c:v>1.7340164897042679E-3</c:v>
                </c:pt>
                <c:pt idx="53">
                  <c:v>1.076274226805864E-4</c:v>
                </c:pt>
                <c:pt idx="54">
                  <c:v>5.8652374791946522E-2</c:v>
                </c:pt>
                <c:pt idx="55">
                  <c:v>8.0815973534875549E-5</c:v>
                </c:pt>
                <c:pt idx="56">
                  <c:v>3.8442772293418166E-4</c:v>
                </c:pt>
                <c:pt idx="57">
                  <c:v>2.8894287290016397E-3</c:v>
                </c:pt>
                <c:pt idx="58">
                  <c:v>2.1213754827364366</c:v>
                </c:pt>
                <c:pt idx="59">
                  <c:v>9.4186667592161141E-2</c:v>
                </c:pt>
                <c:pt idx="60">
                  <c:v>65.11870029457198</c:v>
                </c:pt>
                <c:pt idx="61">
                  <c:v>5.9434768784688396E-5</c:v>
                </c:pt>
                <c:pt idx="62">
                  <c:v>5.9434768784688396E-5</c:v>
                </c:pt>
                <c:pt idx="63">
                  <c:v>0.2134051158497427</c:v>
                </c:pt>
                <c:pt idx="64">
                  <c:v>5.9434768784688396E-5</c:v>
                </c:pt>
                <c:pt idx="65">
                  <c:v>5.8381968522797964E-2</c:v>
                </c:pt>
                <c:pt idx="66">
                  <c:v>0.70466037757101085</c:v>
                </c:pt>
                <c:pt idx="67">
                  <c:v>5.9434768784688396E-5</c:v>
                </c:pt>
                <c:pt idx="68">
                  <c:v>4.2401568049893071E-3</c:v>
                </c:pt>
                <c:pt idx="69">
                  <c:v>1.6045731074702817E-2</c:v>
                </c:pt>
                <c:pt idx="70">
                  <c:v>5.2476324177497995</c:v>
                </c:pt>
                <c:pt idx="71">
                  <c:v>8.1081852239978146E-4</c:v>
                </c:pt>
                <c:pt idx="72">
                  <c:v>7.0491580437896766E-3</c:v>
                </c:pt>
                <c:pt idx="73">
                  <c:v>0.23733553023763013</c:v>
                </c:pt>
                <c:pt idx="74">
                  <c:v>9.9956968024955838E-5</c:v>
                </c:pt>
                <c:pt idx="75">
                  <c:v>0.60081802476342605</c:v>
                </c:pt>
                <c:pt idx="76">
                  <c:v>3.5573040374686708E-3</c:v>
                </c:pt>
                <c:pt idx="77">
                  <c:v>2.5648175275328117E-2</c:v>
                </c:pt>
                <c:pt idx="78">
                  <c:v>1.4581282501831491E-3</c:v>
                </c:pt>
                <c:pt idx="79">
                  <c:v>7.2543994648982577E-2</c:v>
                </c:pt>
                <c:pt idx="80">
                  <c:v>5.9434768784688396E-5</c:v>
                </c:pt>
                <c:pt idx="81">
                  <c:v>1.645876618679434E-2</c:v>
                </c:pt>
                <c:pt idx="82">
                  <c:v>2.4946824573645335E-2</c:v>
                </c:pt>
                <c:pt idx="83">
                  <c:v>0.40472110827370461</c:v>
                </c:pt>
                <c:pt idx="84">
                  <c:v>118.19293577336262</c:v>
                </c:pt>
                <c:pt idx="85">
                  <c:v>8.64693906767873E-2</c:v>
                </c:pt>
                <c:pt idx="86">
                  <c:v>5.3208866364308829</c:v>
                </c:pt>
                <c:pt idx="87">
                  <c:v>8.4074405170443285</c:v>
                </c:pt>
                <c:pt idx="88">
                  <c:v>12.62606635741828</c:v>
                </c:pt>
              </c:numCache>
            </c:numRef>
          </c:xVal>
          <c:yVal>
            <c:numRef>
              <c:f>'Scatter Plot'!$L$7:$L$95</c:f>
              <c:numCache>
                <c:formatCode>0.0000</c:formatCode>
                <c:ptCount val="89"/>
                <c:pt idx="0">
                  <c:v>1.9351574477836514E-3</c:v>
                </c:pt>
                <c:pt idx="1">
                  <c:v>7.4696762379101284E-4</c:v>
                </c:pt>
                <c:pt idx="2">
                  <c:v>5.6871757151780091E-4</c:v>
                </c:pt>
                <c:pt idx="3">
                  <c:v>3.5909835551414788E-4</c:v>
                </c:pt>
                <c:pt idx="4">
                  <c:v>4.8555693588557124E-5</c:v>
                </c:pt>
                <c:pt idx="5">
                  <c:v>1.9281128900376098E-2</c:v>
                </c:pt>
                <c:pt idx="6">
                  <c:v>4.8555693588557124E-5</c:v>
                </c:pt>
                <c:pt idx="7">
                  <c:v>2.4269049696990911E-3</c:v>
                </c:pt>
                <c:pt idx="8">
                  <c:v>0.6597539553864471</c:v>
                </c:pt>
                <c:pt idx="9">
                  <c:v>14.621303203670415</c:v>
                </c:pt>
                <c:pt idx="10">
                  <c:v>9.6887271238293418E-5</c:v>
                </c:pt>
                <c:pt idx="11">
                  <c:v>0.85066716095085582</c:v>
                </c:pt>
                <c:pt idx="12">
                  <c:v>5.5262741779073862E-5</c:v>
                </c:pt>
                <c:pt idx="13">
                  <c:v>1.7954917775707394E-4</c:v>
                </c:pt>
                <c:pt idx="14">
                  <c:v>5.0765774772264717E-2</c:v>
                </c:pt>
                <c:pt idx="15">
                  <c:v>4.8555693588557124E-5</c:v>
                </c:pt>
                <c:pt idx="16">
                  <c:v>4.8555693588557124E-5</c:v>
                </c:pt>
                <c:pt idx="17">
                  <c:v>4.8555693588557124E-5</c:v>
                </c:pt>
                <c:pt idx="18">
                  <c:v>4.8555693588557124E-5</c:v>
                </c:pt>
                <c:pt idx="19">
                  <c:v>4.18253915512919E-4</c:v>
                </c:pt>
                <c:pt idx="20">
                  <c:v>6.0334107687554785E-5</c:v>
                </c:pt>
                <c:pt idx="21">
                  <c:v>6.7879399770011845E-5</c:v>
                </c:pt>
                <c:pt idx="22">
                  <c:v>5.5775845350915544E-5</c:v>
                </c:pt>
                <c:pt idx="23">
                  <c:v>1.3450990184040668E-4</c:v>
                </c:pt>
                <c:pt idx="24">
                  <c:v>4.8555693588557124E-5</c:v>
                </c:pt>
                <c:pt idx="25">
                  <c:v>7.2152316435040575E-4</c:v>
                </c:pt>
                <c:pt idx="26">
                  <c:v>137.18700320464561</c:v>
                </c:pt>
                <c:pt idx="27">
                  <c:v>2.571216248913349E-3</c:v>
                </c:pt>
                <c:pt idx="28">
                  <c:v>0.59049633071476504</c:v>
                </c:pt>
                <c:pt idx="29">
                  <c:v>8.5180479811551732E-2</c:v>
                </c:pt>
                <c:pt idx="30">
                  <c:v>1.0871287845143887E-2</c:v>
                </c:pt>
                <c:pt idx="31">
                  <c:v>4.8555693588557124E-5</c:v>
                </c:pt>
                <c:pt idx="32">
                  <c:v>0.77021511115677521</c:v>
                </c:pt>
                <c:pt idx="33">
                  <c:v>0.13304627280666997</c:v>
                </c:pt>
                <c:pt idx="34">
                  <c:v>2.2591566091900153E-3</c:v>
                </c:pt>
                <c:pt idx="35">
                  <c:v>0.13837609769941359</c:v>
                </c:pt>
                <c:pt idx="36">
                  <c:v>0.55864356903611001</c:v>
                </c:pt>
                <c:pt idx="37">
                  <c:v>4.8555693588557124E-5</c:v>
                </c:pt>
                <c:pt idx="38">
                  <c:v>3.6111314852006267E-3</c:v>
                </c:pt>
                <c:pt idx="39">
                  <c:v>4.8555693588557124E-5</c:v>
                </c:pt>
                <c:pt idx="40">
                  <c:v>2.8266977293757382E-3</c:v>
                </c:pt>
                <c:pt idx="41">
                  <c:v>6.7254950920203342E-5</c:v>
                </c:pt>
                <c:pt idx="42">
                  <c:v>8.2660009132658738E-2</c:v>
                </c:pt>
                <c:pt idx="43">
                  <c:v>4.0185266976082179</c:v>
                </c:pt>
                <c:pt idx="44">
                  <c:v>4.8555693588557124E-5</c:v>
                </c:pt>
                <c:pt idx="45">
                  <c:v>6.9440834466138251E-3</c:v>
                </c:pt>
                <c:pt idx="46">
                  <c:v>1.2767277804708057E-3</c:v>
                </c:pt>
                <c:pt idx="47">
                  <c:v>6.7722746097890934E-5</c:v>
                </c:pt>
                <c:pt idx="48">
                  <c:v>1.8374594084607748E-4</c:v>
                </c:pt>
                <c:pt idx="49">
                  <c:v>1.9262357509635931E-3</c:v>
                </c:pt>
                <c:pt idx="50">
                  <c:v>65.344776045260403</c:v>
                </c:pt>
                <c:pt idx="51">
                  <c:v>4.6194221031523302E-4</c:v>
                </c:pt>
                <c:pt idx="52">
                  <c:v>1.8833920347746931</c:v>
                </c:pt>
                <c:pt idx="53">
                  <c:v>0.75436431337511689</c:v>
                </c:pt>
                <c:pt idx="54">
                  <c:v>5.0883204225356304E-2</c:v>
                </c:pt>
                <c:pt idx="55">
                  <c:v>2.203810231753224</c:v>
                </c:pt>
                <c:pt idx="56">
                  <c:v>3.8934408612949093E-4</c:v>
                </c:pt>
                <c:pt idx="57">
                  <c:v>0.43027571862216485</c:v>
                </c:pt>
                <c:pt idx="58">
                  <c:v>3.7321319661472319</c:v>
                </c:pt>
                <c:pt idx="59">
                  <c:v>0.10318701457278415</c:v>
                </c:pt>
                <c:pt idx="60">
                  <c:v>58.62049857729599</c:v>
                </c:pt>
                <c:pt idx="61">
                  <c:v>0.14161048566197482</c:v>
                </c:pt>
                <c:pt idx="62">
                  <c:v>4.8555693588557124E-5</c:v>
                </c:pt>
                <c:pt idx="63">
                  <c:v>0.52002996694423909</c:v>
                </c:pt>
                <c:pt idx="64">
                  <c:v>4.8555693588557124E-5</c:v>
                </c:pt>
                <c:pt idx="65">
                  <c:v>0.34949248354475509</c:v>
                </c:pt>
                <c:pt idx="66">
                  <c:v>0.34072191924620698</c:v>
                </c:pt>
                <c:pt idx="67">
                  <c:v>4.8555693588557124E-5</c:v>
                </c:pt>
                <c:pt idx="68">
                  <c:v>8.838834764831853E-2</c:v>
                </c:pt>
                <c:pt idx="69">
                  <c:v>2.5475626362608706E-3</c:v>
                </c:pt>
                <c:pt idx="70">
                  <c:v>5.413894096548983</c:v>
                </c:pt>
                <c:pt idx="71">
                  <c:v>3.143672548577778E-3</c:v>
                </c:pt>
                <c:pt idx="72">
                  <c:v>4.4871029492071727E-3</c:v>
                </c:pt>
                <c:pt idx="73">
                  <c:v>6.7739624989002181</c:v>
                </c:pt>
                <c:pt idx="74">
                  <c:v>1.1857371917920394E-3</c:v>
                </c:pt>
                <c:pt idx="75">
                  <c:v>2.2302253971419796E-2</c:v>
                </c:pt>
                <c:pt idx="76">
                  <c:v>1.6250936467007458E-2</c:v>
                </c:pt>
                <c:pt idx="77">
                  <c:v>2.4069222223649239E-2</c:v>
                </c:pt>
                <c:pt idx="78">
                  <c:v>2.7052919299041505E-3</c:v>
                </c:pt>
                <c:pt idx="79">
                  <c:v>1.9441204669984956E-3</c:v>
                </c:pt>
                <c:pt idx="80">
                  <c:v>2.2779125769941584E-4</c:v>
                </c:pt>
                <c:pt idx="81">
                  <c:v>4.6239237835540492E-3</c:v>
                </c:pt>
                <c:pt idx="82">
                  <c:v>1.5409886007708748E-2</c:v>
                </c:pt>
                <c:pt idx="83">
                  <c:v>1.4207637391289767</c:v>
                </c:pt>
                <c:pt idx="84">
                  <c:v>71.50637683662211</c:v>
                </c:pt>
                <c:pt idx="85">
                  <c:v>7.3812041339345644E-2</c:v>
                </c:pt>
                <c:pt idx="86">
                  <c:v>3.3869812494501064</c:v>
                </c:pt>
                <c:pt idx="87">
                  <c:v>5.4013997846727655</c:v>
                </c:pt>
                <c:pt idx="88">
                  <c:v>11.05530303974221</c:v>
                </c:pt>
              </c:numCache>
            </c:numRef>
          </c:yVal>
          <c:smooth val="0"/>
          <c:extLst>
            <c:ext xmlns:c16="http://schemas.microsoft.com/office/drawing/2014/chart" uri="{C3380CC4-5D6E-409C-BE32-E72D297353CC}">
              <c16:uniqueId val="{00000000-4BDE-4E34-9F09-907F89DFD2A9}"/>
            </c:ext>
          </c:extLst>
        </c:ser>
        <c:ser>
          <c:idx val="1"/>
          <c:order val="1"/>
          <c:tx>
            <c:v>Series 2</c:v>
          </c:tx>
          <c:spPr>
            <a:ln w="25400" cap="rnd">
              <a:solidFill>
                <a:srgbClr val="7030A0"/>
              </a:solidFill>
              <a:round/>
            </a:ln>
            <a:effectLst/>
          </c:spPr>
          <c:marker>
            <c:symbol val="none"/>
          </c:marker>
          <c:xVal>
            <c:numRef>
              <c:f>'Scatter Plot'!$B$12:$B$13</c:f>
              <c:numCache>
                <c:formatCode>General</c:formatCode>
                <c:ptCount val="2"/>
                <c:pt idx="0">
                  <c:v>1.0000000000000001E-5</c:v>
                </c:pt>
                <c:pt idx="1">
                  <c:v>10000</c:v>
                </c:pt>
              </c:numCache>
            </c:numRef>
          </c:xVal>
          <c:yVal>
            <c:numRef>
              <c:f>'Scatter Plot'!$C$12:$C$13</c:f>
              <c:numCache>
                <c:formatCode>General</c:formatCode>
                <c:ptCount val="2"/>
                <c:pt idx="0">
                  <c:v>3.0000000000000004E-5</c:v>
                </c:pt>
                <c:pt idx="1">
                  <c:v>30000</c:v>
                </c:pt>
              </c:numCache>
            </c:numRef>
          </c:yVal>
          <c:smooth val="0"/>
          <c:extLst>
            <c:ext xmlns:c16="http://schemas.microsoft.com/office/drawing/2014/chart" uri="{C3380CC4-5D6E-409C-BE32-E72D297353CC}">
              <c16:uniqueId val="{0000000C-4BDE-4E34-9F09-907F89DFD2A9}"/>
            </c:ext>
          </c:extLst>
        </c:ser>
        <c:ser>
          <c:idx val="2"/>
          <c:order val="2"/>
          <c:tx>
            <c:v>Series 3</c:v>
          </c:tx>
          <c:spPr>
            <a:ln w="25400" cap="rnd">
              <a:noFill/>
              <a:round/>
            </a:ln>
            <a:effectLst/>
          </c:spPr>
          <c:marker>
            <c:symbol val="circle"/>
            <c:size val="5"/>
            <c:spPr>
              <a:solidFill>
                <a:schemeClr val="accent3"/>
              </a:solidFill>
              <a:ln w="9525">
                <a:solidFill>
                  <a:schemeClr val="accent3"/>
                </a:solidFill>
              </a:ln>
              <a:effectLst/>
            </c:spPr>
          </c:marker>
          <c:dPt>
            <c:idx val="1"/>
            <c:marker>
              <c:symbol val="none"/>
            </c:marker>
            <c:bubble3D val="0"/>
            <c:spPr>
              <a:ln w="25400" cap="rnd">
                <a:solidFill>
                  <a:srgbClr val="7030A0"/>
                </a:solidFill>
                <a:round/>
              </a:ln>
              <a:effectLst/>
            </c:spPr>
            <c:extLst>
              <c:ext xmlns:c16="http://schemas.microsoft.com/office/drawing/2014/chart" uri="{C3380CC4-5D6E-409C-BE32-E72D297353CC}">
                <c16:uniqueId val="{0000000E-4BDE-4E34-9F09-907F89DFD2A9}"/>
              </c:ext>
            </c:extLst>
          </c:dPt>
          <c:xVal>
            <c:numRef>
              <c:f>'Scatter Plot'!$D$12:$D$13</c:f>
              <c:numCache>
                <c:formatCode>General</c:formatCode>
                <c:ptCount val="2"/>
                <c:pt idx="0">
                  <c:v>3.0000000000000004E-5</c:v>
                </c:pt>
                <c:pt idx="1">
                  <c:v>30000</c:v>
                </c:pt>
              </c:numCache>
            </c:numRef>
          </c:xVal>
          <c:yVal>
            <c:numRef>
              <c:f>'Scatter Plot'!$E$12:$E$13</c:f>
              <c:numCache>
                <c:formatCode>General</c:formatCode>
                <c:ptCount val="2"/>
                <c:pt idx="0">
                  <c:v>1.0000000000000001E-5</c:v>
                </c:pt>
                <c:pt idx="1">
                  <c:v>10000</c:v>
                </c:pt>
              </c:numCache>
            </c:numRef>
          </c:yVal>
          <c:smooth val="0"/>
          <c:extLst>
            <c:ext xmlns:c16="http://schemas.microsoft.com/office/drawing/2014/chart" uri="{C3380CC4-5D6E-409C-BE32-E72D297353CC}">
              <c16:uniqueId val="{0000000D-4BDE-4E34-9F09-907F89DFD2A9}"/>
            </c:ext>
          </c:extLst>
        </c:ser>
        <c:ser>
          <c:idx val="3"/>
          <c:order val="3"/>
          <c:tx>
            <c:v>Series 4</c:v>
          </c:tx>
          <c:spPr>
            <a:ln w="25400" cap="rnd">
              <a:noFill/>
              <a:round/>
            </a:ln>
            <a:effectLst/>
          </c:spPr>
          <c:marker>
            <c:symbol val="none"/>
          </c:marker>
          <c:dPt>
            <c:idx val="1"/>
            <c:marker>
              <c:symbol val="none"/>
            </c:marker>
            <c:bubble3D val="0"/>
            <c:spPr>
              <a:ln w="25400" cap="rnd">
                <a:solidFill>
                  <a:schemeClr val="tx1"/>
                </a:solidFill>
                <a:round/>
              </a:ln>
              <a:effectLst/>
            </c:spPr>
            <c:extLst>
              <c:ext xmlns:c16="http://schemas.microsoft.com/office/drawing/2014/chart" uri="{C3380CC4-5D6E-409C-BE32-E72D297353CC}">
                <c16:uniqueId val="{00000010-4BDE-4E34-9F09-907F89DFD2A9}"/>
              </c:ext>
            </c:extLst>
          </c:dPt>
          <c:xVal>
            <c:numRef>
              <c:f>'Scatter Plot'!$F$12:$F$13</c:f>
              <c:numCache>
                <c:formatCode>General</c:formatCode>
                <c:ptCount val="2"/>
                <c:pt idx="0">
                  <c:v>1.0000000000000001E-5</c:v>
                </c:pt>
                <c:pt idx="1">
                  <c:v>10000</c:v>
                </c:pt>
              </c:numCache>
            </c:numRef>
          </c:xVal>
          <c:yVal>
            <c:numRef>
              <c:f>'Scatter Plot'!$F$12:$F$13</c:f>
              <c:numCache>
                <c:formatCode>General</c:formatCode>
                <c:ptCount val="2"/>
                <c:pt idx="0">
                  <c:v>1.0000000000000001E-5</c:v>
                </c:pt>
                <c:pt idx="1">
                  <c:v>10000</c:v>
                </c:pt>
              </c:numCache>
            </c:numRef>
          </c:yVal>
          <c:smooth val="0"/>
          <c:extLst>
            <c:ext xmlns:c16="http://schemas.microsoft.com/office/drawing/2014/chart" uri="{C3380CC4-5D6E-409C-BE32-E72D297353CC}">
              <c16:uniqueId val="{0000000F-4BDE-4E34-9F09-907F89DFD2A9}"/>
            </c:ext>
          </c:extLst>
        </c:ser>
        <c:dLbls>
          <c:showLegendKey val="0"/>
          <c:showVal val="0"/>
          <c:showCatName val="0"/>
          <c:showSerName val="0"/>
          <c:showPercent val="0"/>
          <c:showBubbleSize val="0"/>
        </c:dLbls>
        <c:axId val="786053960"/>
        <c:axId val="786055928"/>
      </c:scatterChart>
      <c:valAx>
        <c:axId val="786053960"/>
        <c:scaling>
          <c:logBase val="10"/>
          <c:orientation val="minMax"/>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Control Group</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00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6055928"/>
        <c:crossesAt val="1.0000000000000006E-12"/>
        <c:crossBetween val="midCat"/>
      </c:valAx>
      <c:valAx>
        <c:axId val="786055928"/>
        <c:scaling>
          <c:logBase val="10"/>
          <c:orientation val="minMax"/>
        </c:scaling>
        <c:delete val="0"/>
        <c:axPos val="l"/>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Test Group</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6053960"/>
        <c:crossesAt val="1.0000000000000006E-12"/>
        <c:crossBetween val="midCat"/>
      </c:valAx>
      <c:spPr>
        <a:noFill/>
        <a:ln>
          <a:solidFill>
            <a:schemeClr val="tx1"/>
          </a:solidFill>
        </a:ln>
        <a:effectLst/>
      </c:spPr>
    </c:plotArea>
    <c:plotVisOnly val="1"/>
    <c:dispBlanksAs val="gap"/>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'Volcano Plot'!$M$7:$M$90</c:f>
              <c:numCache>
                <c:formatCode>0.00</c:formatCode>
                <c:ptCount val="84"/>
                <c:pt idx="0">
                  <c:v>-0.85166666666666935</c:v>
                </c:pt>
                <c:pt idx="1">
                  <c:v>0.68833333333333702</c:v>
                </c:pt>
                <c:pt idx="2">
                  <c:v>1.971666666666664</c:v>
                </c:pt>
                <c:pt idx="3">
                  <c:v>0.88166666666666316</c:v>
                </c:pt>
                <c:pt idx="4">
                  <c:v>-0.2916666666666648</c:v>
                </c:pt>
                <c:pt idx="5">
                  <c:v>2.1316666666666655</c:v>
                </c:pt>
                <c:pt idx="6">
                  <c:v>-0.2916666666666648</c:v>
                </c:pt>
                <c:pt idx="7">
                  <c:v>-2.3983333333333352</c:v>
                </c:pt>
                <c:pt idx="8">
                  <c:v>4.0816666666666643</c:v>
                </c:pt>
                <c:pt idx="9">
                  <c:v>10.058333333333334</c:v>
                </c:pt>
                <c:pt idx="10">
                  <c:v>0.70499999999999963</c:v>
                </c:pt>
                <c:pt idx="11">
                  <c:v>1.961666666666666</c:v>
                </c:pt>
                <c:pt idx="12">
                  <c:v>-1.3116666666666656</c:v>
                </c:pt>
                <c:pt idx="13">
                  <c:v>0.67166666666666697</c:v>
                </c:pt>
                <c:pt idx="14">
                  <c:v>5.8333333333331315E-2</c:v>
                </c:pt>
                <c:pt idx="15">
                  <c:v>-0.2916666666666648</c:v>
                </c:pt>
                <c:pt idx="16">
                  <c:v>-0.2916666666666648</c:v>
                </c:pt>
                <c:pt idx="17">
                  <c:v>-0.2916666666666648</c:v>
                </c:pt>
                <c:pt idx="18">
                  <c:v>-0.91833333333333422</c:v>
                </c:pt>
                <c:pt idx="19">
                  <c:v>0.62499999999999889</c:v>
                </c:pt>
                <c:pt idx="20">
                  <c:v>2.1666666666668624E-2</c:v>
                </c:pt>
                <c:pt idx="21">
                  <c:v>0.19166666666666893</c:v>
                </c:pt>
                <c:pt idx="22">
                  <c:v>-0.14833333333333668</c:v>
                </c:pt>
                <c:pt idx="23">
                  <c:v>-4.1750000000000025</c:v>
                </c:pt>
                <c:pt idx="24">
                  <c:v>-0.2916666666666648</c:v>
                </c:pt>
                <c:pt idx="25">
                  <c:v>-2.3283333333333323</c:v>
                </c:pt>
                <c:pt idx="26">
                  <c:v>8.5516666666666659</c:v>
                </c:pt>
                <c:pt idx="27">
                  <c:v>-1.1650000000000018</c:v>
                </c:pt>
                <c:pt idx="28">
                  <c:v>5.4849999999999968</c:v>
                </c:pt>
                <c:pt idx="29">
                  <c:v>6.6083333333333334</c:v>
                </c:pt>
                <c:pt idx="30">
                  <c:v>-0.29500000000000182</c:v>
                </c:pt>
                <c:pt idx="31">
                  <c:v>-2.5750000000000011</c:v>
                </c:pt>
                <c:pt idx="32">
                  <c:v>11.464999999999998</c:v>
                </c:pt>
                <c:pt idx="33">
                  <c:v>-0.45500000000000185</c:v>
                </c:pt>
                <c:pt idx="34">
                  <c:v>-2.201666666666668</c:v>
                </c:pt>
                <c:pt idx="35">
                  <c:v>-1.5650000000000015</c:v>
                </c:pt>
                <c:pt idx="36">
                  <c:v>12.405000000000001</c:v>
                </c:pt>
                <c:pt idx="37">
                  <c:v>-0.2916666666666648</c:v>
                </c:pt>
                <c:pt idx="38">
                  <c:v>-1.1216666666666688</c:v>
                </c:pt>
                <c:pt idx="39">
                  <c:v>-0.2916666666666648</c:v>
                </c:pt>
                <c:pt idx="40">
                  <c:v>-0.8983333333333362</c:v>
                </c:pt>
                <c:pt idx="41">
                  <c:v>-2.6450000000000014</c:v>
                </c:pt>
                <c:pt idx="42">
                  <c:v>-4.5416666666666679</c:v>
                </c:pt>
                <c:pt idx="43">
                  <c:v>-3.3183333333333342</c:v>
                </c:pt>
                <c:pt idx="44">
                  <c:v>-0.2916666666666648</c:v>
                </c:pt>
                <c:pt idx="45">
                  <c:v>0.73833333333333151</c:v>
                </c:pt>
                <c:pt idx="46">
                  <c:v>-0.85166666666666857</c:v>
                </c:pt>
                <c:pt idx="47">
                  <c:v>-3.9716666666666685</c:v>
                </c:pt>
                <c:pt idx="48">
                  <c:v>0.38166666666666493</c:v>
                </c:pt>
                <c:pt idx="49">
                  <c:v>-1.9116666666666682</c:v>
                </c:pt>
                <c:pt idx="50">
                  <c:v>15.058333333333332</c:v>
                </c:pt>
                <c:pt idx="51">
                  <c:v>0.51499999999999735</c:v>
                </c:pt>
                <c:pt idx="52">
                  <c:v>10.084999999999997</c:v>
                </c:pt>
                <c:pt idx="53">
                  <c:v>12.774999999999999</c:v>
                </c:pt>
                <c:pt idx="54">
                  <c:v>-0.20500000000000074</c:v>
                </c:pt>
                <c:pt idx="55">
                  <c:v>14.734999999999999</c:v>
                </c:pt>
                <c:pt idx="56">
                  <c:v>1.8333333333333104E-2</c:v>
                </c:pt>
                <c:pt idx="57">
                  <c:v>7.2183333333333302</c:v>
                </c:pt>
                <c:pt idx="58">
                  <c:v>0.81499999999999895</c:v>
                </c:pt>
                <c:pt idx="59">
                  <c:v>0.13166666666666504</c:v>
                </c:pt>
                <c:pt idx="60">
                  <c:v>-0.15166666666666598</c:v>
                </c:pt>
                <c:pt idx="61">
                  <c:v>11.218333333333334</c:v>
                </c:pt>
                <c:pt idx="62">
                  <c:v>-0.2916666666666648</c:v>
                </c:pt>
                <c:pt idx="63">
                  <c:v>1.284999999999999</c:v>
                </c:pt>
                <c:pt idx="64">
                  <c:v>-0.2916666666666648</c:v>
                </c:pt>
                <c:pt idx="65">
                  <c:v>2.5816666666666657</c:v>
                </c:pt>
                <c:pt idx="66">
                  <c:v>-1.0483333333333342</c:v>
                </c:pt>
                <c:pt idx="67">
                  <c:v>-0.2916666666666648</c:v>
                </c:pt>
                <c:pt idx="68">
                  <c:v>4.3816666666666659</c:v>
                </c:pt>
                <c:pt idx="69">
                  <c:v>-2.6550000000000007</c:v>
                </c:pt>
                <c:pt idx="70">
                  <c:v>4.4999999999998257E-2</c:v>
                </c:pt>
                <c:pt idx="71">
                  <c:v>1.9550000000000007</c:v>
                </c:pt>
                <c:pt idx="72">
                  <c:v>-0.6516666666666685</c:v>
                </c:pt>
                <c:pt idx="73">
                  <c:v>4.8349999999999982</c:v>
                </c:pt>
                <c:pt idx="74">
                  <c:v>3.5683333333333329</c:v>
                </c:pt>
                <c:pt idx="75">
                  <c:v>-4.7516666666666669</c:v>
                </c:pt>
                <c:pt idx="76">
                  <c:v>2.1916666666666638</c:v>
                </c:pt>
                <c:pt idx="77">
                  <c:v>-9.1666666666668034E-2</c:v>
                </c:pt>
                <c:pt idx="78">
                  <c:v>0.89166666666666494</c:v>
                </c:pt>
                <c:pt idx="79">
                  <c:v>-5.2216666666666676</c:v>
                </c:pt>
                <c:pt idx="80">
                  <c:v>1.938333333333333</c:v>
                </c:pt>
                <c:pt idx="81">
                  <c:v>-1.8316666666666679</c:v>
                </c:pt>
                <c:pt idx="82">
                  <c:v>-0.69500000000000062</c:v>
                </c:pt>
                <c:pt idx="83">
                  <c:v>1.8116666666666663</c:v>
                </c:pt>
              </c:numCache>
            </c:numRef>
          </c:xVal>
          <c:yVal>
            <c:numRef>
              <c:f>'Volcano Plot'!$N$7:$N$90</c:f>
              <c:numCache>
                <c:formatCode>0.0E+00</c:formatCode>
                <c:ptCount val="84"/>
                <c:pt idx="0">
                  <c:v>6.5528890671277004E-4</c:v>
                </c:pt>
                <c:pt idx="1">
                  <c:v>5.8867156111331885E-2</c:v>
                </c:pt>
                <c:pt idx="2">
                  <c:v>2.6736042136590184E-3</c:v>
                </c:pt>
                <c:pt idx="3">
                  <c:v>0.25719462883228678</c:v>
                </c:pt>
                <c:pt idx="4">
                  <c:v>4.5337704143252298E-2</c:v>
                </c:pt>
                <c:pt idx="5">
                  <c:v>3.4417619467034108E-3</c:v>
                </c:pt>
                <c:pt idx="6">
                  <c:v>4.5337704143252298E-2</c:v>
                </c:pt>
                <c:pt idx="7">
                  <c:v>1.4140795037699536E-4</c:v>
                </c:pt>
                <c:pt idx="8">
                  <c:v>2.9252330587097668E-6</c:v>
                </c:pt>
                <c:pt idx="9">
                  <c:v>9.101635624493599E-6</c:v>
                </c:pt>
                <c:pt idx="10">
                  <c:v>0.18729475073111151</c:v>
                </c:pt>
                <c:pt idx="11">
                  <c:v>5.3186417986663228E-4</c:v>
                </c:pt>
                <c:pt idx="12">
                  <c:v>0.18330233304206794</c:v>
                </c:pt>
                <c:pt idx="13">
                  <c:v>0.31976576856150657</c:v>
                </c:pt>
                <c:pt idx="14">
                  <c:v>0.68527738503299818</c:v>
                </c:pt>
                <c:pt idx="15">
                  <c:v>4.5337704143252298E-2</c:v>
                </c:pt>
                <c:pt idx="16">
                  <c:v>4.5337704143252298E-2</c:v>
                </c:pt>
                <c:pt idx="17">
                  <c:v>4.5337704143252298E-2</c:v>
                </c:pt>
                <c:pt idx="18">
                  <c:v>0.27979667200358799</c:v>
                </c:pt>
                <c:pt idx="19">
                  <c:v>0.71550199948107607</c:v>
                </c:pt>
                <c:pt idx="20">
                  <c:v>0.80710304640917141</c:v>
                </c:pt>
                <c:pt idx="21">
                  <c:v>0.58363699889946541</c:v>
                </c:pt>
                <c:pt idx="22">
                  <c:v>0.68101196145383314</c:v>
                </c:pt>
                <c:pt idx="23">
                  <c:v>7.1719245437379181E-4</c:v>
                </c:pt>
                <c:pt idx="24">
                  <c:v>4.5337704143252298E-2</c:v>
                </c:pt>
                <c:pt idx="25">
                  <c:v>8.7734456904709109E-3</c:v>
                </c:pt>
                <c:pt idx="26">
                  <c:v>5.116337203358036E-7</c:v>
                </c:pt>
                <c:pt idx="27">
                  <c:v>1.3940355828464633E-2</c:v>
                </c:pt>
                <c:pt idx="28">
                  <c:v>9.162864143668805E-5</c:v>
                </c:pt>
                <c:pt idx="29">
                  <c:v>2.7746959606323441E-5</c:v>
                </c:pt>
                <c:pt idx="30">
                  <c:v>4.7234961025358159E-2</c:v>
                </c:pt>
                <c:pt idx="31">
                  <c:v>4.550819720716677E-2</c:v>
                </c:pt>
                <c:pt idx="32">
                  <c:v>1.6736935652546376E-6</c:v>
                </c:pt>
                <c:pt idx="33">
                  <c:v>1.9148956168137634E-2</c:v>
                </c:pt>
                <c:pt idx="34">
                  <c:v>2.34565934702476E-3</c:v>
                </c:pt>
                <c:pt idx="35">
                  <c:v>2.2688041117706212E-4</c:v>
                </c:pt>
                <c:pt idx="36">
                  <c:v>1.7506082102005689E-4</c:v>
                </c:pt>
                <c:pt idx="37">
                  <c:v>4.5337704143252298E-2</c:v>
                </c:pt>
                <c:pt idx="38">
                  <c:v>2.4729871382571066E-3</c:v>
                </c:pt>
                <c:pt idx="39">
                  <c:v>4.5337704143252298E-2</c:v>
                </c:pt>
                <c:pt idx="40">
                  <c:v>1.6467012343427182E-2</c:v>
                </c:pt>
                <c:pt idx="41">
                  <c:v>4.493083167827058E-3</c:v>
                </c:pt>
                <c:pt idx="42">
                  <c:v>1.1057977793257955E-5</c:v>
                </c:pt>
                <c:pt idx="43">
                  <c:v>1.2736117311742875E-6</c:v>
                </c:pt>
                <c:pt idx="44">
                  <c:v>4.5337704143252298E-2</c:v>
                </c:pt>
                <c:pt idx="45">
                  <c:v>1.3502354210911546E-2</c:v>
                </c:pt>
                <c:pt idx="46">
                  <c:v>2.7626291037017938E-2</c:v>
                </c:pt>
                <c:pt idx="47">
                  <c:v>1.215536376158614E-2</c:v>
                </c:pt>
                <c:pt idx="48">
                  <c:v>0.77725435914204621</c:v>
                </c:pt>
                <c:pt idx="49">
                  <c:v>0.12664629420951429</c:v>
                </c:pt>
                <c:pt idx="50">
                  <c:v>5.1563388144870487E-6</c:v>
                </c:pt>
                <c:pt idx="51">
                  <c:v>0.11499920852499519</c:v>
                </c:pt>
                <c:pt idx="52">
                  <c:v>1.7245808165234111E-5</c:v>
                </c:pt>
                <c:pt idx="53">
                  <c:v>2.008018929542927E-6</c:v>
                </c:pt>
                <c:pt idx="54">
                  <c:v>0.23037219284783489</c:v>
                </c:pt>
                <c:pt idx="55">
                  <c:v>9.9692179258263246E-7</c:v>
                </c:pt>
                <c:pt idx="56">
                  <c:v>0.85106442734642196</c:v>
                </c:pt>
                <c:pt idx="57">
                  <c:v>6.2125425141083097E-5</c:v>
                </c:pt>
                <c:pt idx="58">
                  <c:v>8.4937777209075473E-4</c:v>
                </c:pt>
                <c:pt idx="59">
                  <c:v>0.2489819283701416</c:v>
                </c:pt>
                <c:pt idx="60">
                  <c:v>5.7189056194841097E-2</c:v>
                </c:pt>
                <c:pt idx="61">
                  <c:v>2.3686489596359433E-7</c:v>
                </c:pt>
                <c:pt idx="62">
                  <c:v>4.5337704143252298E-2</c:v>
                </c:pt>
                <c:pt idx="63">
                  <c:v>1.0133922046957509E-4</c:v>
                </c:pt>
                <c:pt idx="64">
                  <c:v>4.5337704143252298E-2</c:v>
                </c:pt>
                <c:pt idx="65">
                  <c:v>5.0418699101257384E-5</c:v>
                </c:pt>
                <c:pt idx="66">
                  <c:v>4.6315564442690792E-3</c:v>
                </c:pt>
                <c:pt idx="67">
                  <c:v>4.5337704143252298E-2</c:v>
                </c:pt>
                <c:pt idx="68">
                  <c:v>1.2245362101479586E-5</c:v>
                </c:pt>
                <c:pt idx="69">
                  <c:v>7.0996113248815196E-6</c:v>
                </c:pt>
                <c:pt idx="70">
                  <c:v>0.84467411988829466</c:v>
                </c:pt>
                <c:pt idx="71">
                  <c:v>8.9238022928447649E-5</c:v>
                </c:pt>
                <c:pt idx="72">
                  <c:v>1.6393920888326193E-2</c:v>
                </c:pt>
                <c:pt idx="73">
                  <c:v>7.4530178301435173E-5</c:v>
                </c:pt>
                <c:pt idx="74">
                  <c:v>2.5574227181146512E-3</c:v>
                </c:pt>
                <c:pt idx="75">
                  <c:v>4.4649712388511653E-6</c:v>
                </c:pt>
                <c:pt idx="76">
                  <c:v>2.2649243473666829E-3</c:v>
                </c:pt>
                <c:pt idx="77">
                  <c:v>0.28746031866323657</c:v>
                </c:pt>
                <c:pt idx="78">
                  <c:v>8.3043919777560057E-4</c:v>
                </c:pt>
                <c:pt idx="79">
                  <c:v>1.8483567494646158E-3</c:v>
                </c:pt>
                <c:pt idx="80">
                  <c:v>1.5323319860741145E-2</c:v>
                </c:pt>
                <c:pt idx="81">
                  <c:v>1.8305832141555392E-5</c:v>
                </c:pt>
                <c:pt idx="82">
                  <c:v>2.8122519203281198E-4</c:v>
                </c:pt>
                <c:pt idx="83">
                  <c:v>7.8623743920204649E-5</c:v>
                </c:pt>
              </c:numCache>
            </c:numRef>
          </c:yVal>
          <c:smooth val="0"/>
          <c:extLst>
            <c:ext xmlns:c16="http://schemas.microsoft.com/office/drawing/2014/chart" uri="{C3380CC4-5D6E-409C-BE32-E72D297353CC}">
              <c16:uniqueId val="{00000000-7471-40B8-BAC2-E321BEC6E8BC}"/>
            </c:ext>
          </c:extLst>
        </c:ser>
        <c:ser>
          <c:idx val="1"/>
          <c:order val="1"/>
          <c:tx>
            <c:v>Series 2</c:v>
          </c:tx>
          <c:spPr>
            <a:ln w="19050" cap="rnd">
              <a:solidFill>
                <a:schemeClr val="tx1"/>
              </a:solidFill>
              <a:round/>
            </a:ln>
            <a:effectLst/>
          </c:spPr>
          <c:marker>
            <c:symbol val="none"/>
          </c:marker>
          <c:xVal>
            <c:numRef>
              <c:f>'Volcano Plot'!$B$9:$B$10</c:f>
              <c:numCache>
                <c:formatCode>0.00</c:formatCode>
                <c:ptCount val="2"/>
                <c:pt idx="0">
                  <c:v>-16</c:v>
                </c:pt>
                <c:pt idx="1">
                  <c:v>26</c:v>
                </c:pt>
              </c:numCache>
            </c:numRef>
          </c:xVal>
          <c:yVal>
            <c:numRef>
              <c:f>'Volcano Plot'!$C$9:$C$10</c:f>
              <c:numCache>
                <c:formatCode>General</c:formatCode>
                <c:ptCount val="2"/>
                <c:pt idx="0">
                  <c:v>0.05</c:v>
                </c:pt>
                <c:pt idx="1">
                  <c:v>0.05</c:v>
                </c:pt>
              </c:numCache>
            </c:numRef>
          </c:yVal>
          <c:smooth val="0"/>
          <c:extLst>
            <c:ext xmlns:c16="http://schemas.microsoft.com/office/drawing/2014/chart" uri="{C3380CC4-5D6E-409C-BE32-E72D297353CC}">
              <c16:uniqueId val="{00000002-7471-40B8-BAC2-E321BEC6E8BC}"/>
            </c:ext>
          </c:extLst>
        </c:ser>
        <c:ser>
          <c:idx val="2"/>
          <c:order val="2"/>
          <c:tx>
            <c:v>Series 3</c:v>
          </c:tx>
          <c:spPr>
            <a:ln w="19050" cap="rnd">
              <a:solidFill>
                <a:srgbClr val="7030A0"/>
              </a:solidFill>
              <a:round/>
            </a:ln>
            <a:effectLst/>
          </c:spPr>
          <c:marker>
            <c:symbol val="none"/>
          </c:marker>
          <c:xVal>
            <c:numRef>
              <c:f>'Volcano Plot'!$C$12:$C$13</c:f>
              <c:numCache>
                <c:formatCode>General</c:formatCode>
                <c:ptCount val="2"/>
                <c:pt idx="0">
                  <c:v>1.5849625007211563</c:v>
                </c:pt>
                <c:pt idx="1">
                  <c:v>1.5849625007211563</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4-7471-40B8-BAC2-E321BEC6E8BC}"/>
            </c:ext>
          </c:extLst>
        </c:ser>
        <c:ser>
          <c:idx val="3"/>
          <c:order val="3"/>
          <c:tx>
            <c:v>Series 4</c:v>
          </c:tx>
          <c:spPr>
            <a:ln w="19050" cap="rnd">
              <a:solidFill>
                <a:schemeClr val="tx1"/>
              </a:solidFill>
              <a:round/>
            </a:ln>
            <a:effectLst/>
          </c:spPr>
          <c:marker>
            <c:symbol val="none"/>
          </c:marker>
          <c:xVal>
            <c:numRef>
              <c:f>'Volcano Plot'!$E$12:$E$13</c:f>
              <c:numCache>
                <c:formatCode>General</c:formatCode>
                <c:ptCount val="2"/>
                <c:pt idx="0">
                  <c:v>0</c:v>
                </c:pt>
                <c:pt idx="1">
                  <c:v>0</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5-7471-40B8-BAC2-E321BEC6E8BC}"/>
            </c:ext>
          </c:extLst>
        </c:ser>
        <c:ser>
          <c:idx val="4"/>
          <c:order val="4"/>
          <c:tx>
            <c:v>Series 5</c:v>
          </c:tx>
          <c:spPr>
            <a:ln w="19050" cap="rnd">
              <a:solidFill>
                <a:srgbClr val="7030A0"/>
              </a:solidFill>
              <a:round/>
            </a:ln>
            <a:effectLst/>
          </c:spPr>
          <c:marker>
            <c:symbol val="none"/>
          </c:marker>
          <c:xVal>
            <c:numRef>
              <c:f>'Volcano Plot'!$D$12:$D$13</c:f>
              <c:numCache>
                <c:formatCode>General</c:formatCode>
                <c:ptCount val="2"/>
                <c:pt idx="0">
                  <c:v>-1.5849625007211563</c:v>
                </c:pt>
                <c:pt idx="1">
                  <c:v>-1.5849625007211563</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6-7471-40B8-BAC2-E321BEC6E8BC}"/>
            </c:ext>
          </c:extLst>
        </c:ser>
        <c:dLbls>
          <c:showLegendKey val="0"/>
          <c:showVal val="0"/>
          <c:showCatName val="0"/>
          <c:showSerName val="0"/>
          <c:showPercent val="0"/>
          <c:showBubbleSize val="0"/>
        </c:dLbls>
        <c:axId val="611634704"/>
        <c:axId val="611634048"/>
      </c:scatterChart>
      <c:valAx>
        <c:axId val="611634704"/>
        <c:scaling>
          <c:orientation val="minMax"/>
          <c:max val="20"/>
          <c:min val="-5"/>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log2 Fold Change</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634048"/>
        <c:crosses val="max"/>
        <c:crossBetween val="midCat"/>
      </c:valAx>
      <c:valAx>
        <c:axId val="611634048"/>
        <c:scaling>
          <c:logBase val="10"/>
          <c:orientation val="maxMin"/>
          <c:max val="1"/>
          <c:min val="1.0000000000000005E-8"/>
        </c:scaling>
        <c:delete val="0"/>
        <c:axPos val="l"/>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-log10 p-value</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E+0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634704"/>
        <c:crossesAt val="-5"/>
        <c:crossBetween val="midCat"/>
      </c:valAx>
      <c:spPr>
        <a:noFill/>
        <a:ln>
          <a:solidFill>
            <a:schemeClr val="tx1"/>
          </a:solidFill>
        </a:ln>
        <a:effectLst/>
      </c:spPr>
    </c:plotArea>
    <c:plotVisOnly val="1"/>
    <c:dispBlanksAs val="gap"/>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sheetViews>
    <sheetView zoomScale="91" workbookViewId="0" zoomToFit="1"/>
  </sheetViews>
  <pageMargins left="0.7" right="0.7" top="0.75" bottom="0.75" header="0.3" footer="0.3"/>
  <drawing r:id="rId1"/>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xdr:col>
      <xdr:colOff>171450</xdr:colOff>
      <xdr:row>2</xdr:row>
      <xdr:rowOff>76200</xdr:rowOff>
    </xdr:from>
    <xdr:to>
      <xdr:col>22</xdr:col>
      <xdr:colOff>80963</xdr:colOff>
      <xdr:row>34</xdr:row>
      <xdr:rowOff>28575</xdr:rowOff>
    </xdr:to>
    <xdr:sp macro="" textlink="">
      <xdr:nvSpPr>
        <xdr:cNvPr id="2" name="Rectangle 15">
          <a:extLst>
            <a:ext uri="{FF2B5EF4-FFF2-40B4-BE49-F238E27FC236}">
              <a16:creationId xmlns:a16="http://schemas.microsoft.com/office/drawing/2014/main" id="{E5AA776D-711F-42D0-9A08-E175C2C525AF}"/>
            </a:ext>
          </a:extLst>
        </xdr:cNvPr>
        <xdr:cNvSpPr>
          <a:spLocks noChangeArrowheads="1"/>
        </xdr:cNvSpPr>
      </xdr:nvSpPr>
      <xdr:spPr bwMode="auto">
        <a:xfrm>
          <a:off x="8048625" y="838200"/>
          <a:ext cx="5967413" cy="6048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Legend</a:t>
          </a:r>
          <a:r>
            <a:rPr lang="en-US" sz="1000" b="1" i="0" u="none" strike="noStrike" baseline="0">
              <a:solidFill>
                <a:srgbClr val="000000"/>
              </a:solidFill>
              <a:latin typeface="Arial"/>
              <a:cs typeface="Arial"/>
            </a:rPr>
            <a:t>:</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Fold-Change</a:t>
          </a:r>
          <a:r>
            <a:rPr lang="en-US" sz="1000" b="0" i="0" u="none" strike="noStrike" baseline="0">
              <a:solidFill>
                <a:srgbClr val="000000"/>
              </a:solidFill>
              <a:latin typeface="Arial"/>
              <a:cs typeface="Arial"/>
            </a:rPr>
            <a:t> (2^(- Delta Delta Ct)) is the normalized gene expression (2^(- Delta Ct)) in the Test Sample divided the normalized gene expression (2^(- Delta Ct)) in the Control Sample. </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Fold-Regulation</a:t>
          </a:r>
          <a:r>
            <a:rPr lang="en-US" sz="1000" b="0" i="0" u="none" strike="noStrike" baseline="0">
              <a:solidFill>
                <a:srgbClr val="000000"/>
              </a:solidFill>
              <a:latin typeface="Arial"/>
              <a:cs typeface="Arial"/>
            </a:rPr>
            <a:t> represents fold-change results in a biologically meaningful way. Fold-change values greater than one indicate a positive- or an up-regulation, and the fold-regulation is equal to the fold-change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Fold-change values less than one indicate a negative or down-regulation, and the fold-regulation is the negative inverse of the fold-change. </a:t>
          </a:r>
        </a:p>
        <a:p>
          <a:pPr algn="l" rtl="0">
            <a:defRPr sz="1000"/>
          </a:pPr>
          <a:r>
            <a:rPr lang="en-US" sz="1000" b="0" i="0" u="none" strike="noStrike" baseline="0">
              <a:solidFill>
                <a:srgbClr val="000000"/>
              </a:solidFill>
              <a:latin typeface="Arial"/>
              <a:cs typeface="Arial"/>
            </a:rPr>
            <a:t>Fold-change and fold-regulation values greater than 2 are indicated in red; fold-change values less than 0.5 and fold-regulation values less than -2 are indicated in blue.</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p-values:</a:t>
          </a:r>
          <a:r>
            <a:rPr lang="en-US" sz="1000" b="0" i="0" u="none" strike="noStrike" baseline="0">
              <a:solidFill>
                <a:srgbClr val="000000"/>
              </a:solidFill>
              <a:latin typeface="Arial"/>
              <a:cs typeface="Arial"/>
            </a:rPr>
            <a:t> The p values are calculated based on a Student’s t-test of the replicate 2^(- Delta Ct) values for each gene in the control group and treatment groups, and p values less than 0.05 are indicated in red.</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Comments:</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A: This gene’s average threshold cycle is relatively high (&gt; 30) in either the control or the test sample, and is reasonably low in the other sample (&lt; 30).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These data mean that the gene’s expression is relatively low in one sample and reasonably detected in the other sample suggesting that the actual fold-change value is at least as large as the calculated and reported fold-change result.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fold-change result may also have greater variations if p value &gt; 0.05; therefore, it is important to have a sufficient number of biological replicates to validate the result for this gene.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B: This gene’s average threshold cycle is relatively high (&gt; 30), meaning that its relative expression level is low, in both control and test samples, and the p-value for the fold-change is either unavailable or relatively high (p &gt; 0.05).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fold-change result may also have greater variations; therefore, it is important to have a sufficient number of biological replicates to validate the result for this gene.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C: This gene’s average threshold cycle is either not determined or greater than the defined cut-off (deault 35), in both samples meaning that its expression was undetected, making this fold-change result erroneous and un-interpretable.</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8656236" cy="6269753"/>
    <xdr:graphicFrame macro="">
      <xdr:nvGraphicFramePr>
        <xdr:cNvPr id="2" name="Chart 1">
          <a:extLst>
            <a:ext uri="{FF2B5EF4-FFF2-40B4-BE49-F238E27FC236}">
              <a16:creationId xmlns:a16="http://schemas.microsoft.com/office/drawing/2014/main" id="{523DDC14-DC29-45D8-9CB6-D9041AF38FC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xdr:from>
      <xdr:col>0</xdr:col>
      <xdr:colOff>57149</xdr:colOff>
      <xdr:row>4</xdr:row>
      <xdr:rowOff>0</xdr:rowOff>
    </xdr:from>
    <xdr:to>
      <xdr:col>8</xdr:col>
      <xdr:colOff>219074</xdr:colOff>
      <xdr:row>26</xdr:row>
      <xdr:rowOff>19050</xdr:rowOff>
    </xdr:to>
    <xdr:graphicFrame macro="">
      <xdr:nvGraphicFramePr>
        <xdr:cNvPr id="2" name="Chart 1">
          <a:extLst>
            <a:ext uri="{FF2B5EF4-FFF2-40B4-BE49-F238E27FC236}">
              <a16:creationId xmlns:a16="http://schemas.microsoft.com/office/drawing/2014/main" id="{C843B7C9-6F15-4C7D-AEA4-64712C619F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5</xdr:row>
      <xdr:rowOff>14286</xdr:rowOff>
    </xdr:from>
    <xdr:to>
      <xdr:col>9</xdr:col>
      <xdr:colOff>247649</xdr:colOff>
      <xdr:row>25</xdr:row>
      <xdr:rowOff>66675</xdr:rowOff>
    </xdr:to>
    <xdr:graphicFrame macro="">
      <xdr:nvGraphicFramePr>
        <xdr:cNvPr id="2" name="Chart 1">
          <a:extLst>
            <a:ext uri="{FF2B5EF4-FFF2-40B4-BE49-F238E27FC236}">
              <a16:creationId xmlns:a16="http://schemas.microsoft.com/office/drawing/2014/main" id="{1BBF2AD5-C13A-4ADE-BB85-9B0AB00187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abSelected="1" workbookViewId="0">
      <selection activeCell="N7" sqref="N7"/>
    </sheetView>
  </sheetViews>
  <sheetFormatPr defaultColWidth="6.59765625" defaultRowHeight="15" customHeight="1" x14ac:dyDescent="0.25"/>
  <cols>
    <col min="1" max="1" width="6.59765625" style="75" customWidth="1"/>
    <col min="2" max="2" width="15.59765625" style="75" customWidth="1"/>
    <col min="3" max="13" width="12.59765625" style="75" customWidth="1"/>
    <col min="14" max="16384" width="6.59765625" style="75"/>
  </cols>
  <sheetData>
    <row r="1" spans="1:13" s="66" customFormat="1" ht="15" customHeight="1" x14ac:dyDescent="0.25">
      <c r="A1" s="164" t="s">
        <v>851</v>
      </c>
      <c r="B1" s="165"/>
      <c r="C1" s="165"/>
      <c r="D1" s="165"/>
      <c r="E1" s="165"/>
      <c r="F1" s="165"/>
      <c r="G1" s="165"/>
      <c r="H1" s="165"/>
      <c r="I1" s="165"/>
      <c r="J1" s="165"/>
      <c r="K1" s="165"/>
      <c r="L1" s="165"/>
      <c r="M1" s="166"/>
    </row>
    <row r="2" spans="1:13" ht="15" customHeight="1" x14ac:dyDescent="0.25">
      <c r="A2" s="167" t="s">
        <v>0</v>
      </c>
      <c r="B2" s="165"/>
      <c r="C2" s="165"/>
      <c r="D2" s="165"/>
      <c r="E2" s="165"/>
      <c r="F2" s="165"/>
      <c r="G2" s="165"/>
      <c r="H2" s="165"/>
      <c r="I2" s="165"/>
      <c r="J2" s="165"/>
      <c r="K2" s="165"/>
      <c r="L2" s="165"/>
      <c r="M2" s="166"/>
    </row>
    <row r="3" spans="1:13" ht="60" customHeight="1" x14ac:dyDescent="0.25">
      <c r="A3" s="168" t="s">
        <v>5909</v>
      </c>
      <c r="B3" s="169"/>
      <c r="C3" s="169"/>
      <c r="D3" s="169"/>
      <c r="E3" s="169"/>
      <c r="F3" s="169"/>
      <c r="G3" s="169"/>
      <c r="H3" s="169"/>
      <c r="I3" s="169"/>
      <c r="J3" s="169"/>
      <c r="K3" s="169"/>
      <c r="L3" s="169"/>
      <c r="M3" s="170"/>
    </row>
    <row r="4" spans="1:13" ht="15" customHeight="1" x14ac:dyDescent="0.25">
      <c r="A4" s="67"/>
      <c r="B4" s="74" t="s">
        <v>1</v>
      </c>
      <c r="C4" s="175" t="s">
        <v>2</v>
      </c>
      <c r="D4" s="175"/>
      <c r="E4" s="163" t="s">
        <v>3</v>
      </c>
      <c r="F4" s="163"/>
      <c r="G4" s="163" t="s">
        <v>4</v>
      </c>
      <c r="H4" s="163"/>
      <c r="I4" s="156" t="s">
        <v>5</v>
      </c>
      <c r="J4" s="158" t="s">
        <v>6</v>
      </c>
      <c r="K4" s="158"/>
      <c r="L4" s="158"/>
      <c r="M4" s="158"/>
    </row>
    <row r="5" spans="1:13" ht="15" customHeight="1" x14ac:dyDescent="0.25">
      <c r="A5" s="81">
        <v>1</v>
      </c>
      <c r="B5" s="176" t="s">
        <v>122</v>
      </c>
      <c r="C5" s="176"/>
      <c r="D5" s="176"/>
      <c r="E5" s="157" t="s">
        <v>1476</v>
      </c>
      <c r="F5" s="157"/>
      <c r="G5" s="157"/>
      <c r="H5" s="157"/>
    </row>
    <row r="6" spans="1:13" ht="15" customHeight="1" thickBot="1" x14ac:dyDescent="0.3">
      <c r="A6" s="81">
        <v>2</v>
      </c>
      <c r="B6" s="82" t="s">
        <v>7</v>
      </c>
      <c r="C6" s="176" t="s">
        <v>1471</v>
      </c>
      <c r="D6" s="176"/>
      <c r="E6" s="176" t="s">
        <v>218</v>
      </c>
      <c r="F6" s="176"/>
      <c r="G6" s="176" t="s">
        <v>186</v>
      </c>
      <c r="H6" s="176"/>
    </row>
    <row r="7" spans="1:13" ht="15" customHeight="1" x14ac:dyDescent="0.25">
      <c r="A7" s="81">
        <v>3</v>
      </c>
      <c r="B7" s="83" t="s">
        <v>9</v>
      </c>
      <c r="C7" s="159" t="s">
        <v>854</v>
      </c>
      <c r="D7" s="159"/>
      <c r="E7" s="159" t="s">
        <v>263</v>
      </c>
      <c r="F7" s="159"/>
      <c r="G7" s="159" t="s">
        <v>854</v>
      </c>
      <c r="H7" s="159"/>
      <c r="J7" s="160" t="s">
        <v>5898</v>
      </c>
      <c r="K7" s="161"/>
      <c r="L7" s="161"/>
      <c r="M7" s="162"/>
    </row>
    <row r="8" spans="1:13" ht="15" customHeight="1" thickBot="1" x14ac:dyDescent="0.3">
      <c r="A8" s="81">
        <v>4</v>
      </c>
      <c r="B8" s="83" t="s">
        <v>10</v>
      </c>
      <c r="C8" s="159" t="s">
        <v>855</v>
      </c>
      <c r="D8" s="159"/>
      <c r="E8" s="159" t="s">
        <v>283</v>
      </c>
      <c r="F8" s="159"/>
      <c r="G8" s="159" t="s">
        <v>855</v>
      </c>
      <c r="H8" s="159"/>
      <c r="J8" s="157" t="s">
        <v>5897</v>
      </c>
      <c r="K8" s="157"/>
      <c r="L8" s="157"/>
      <c r="M8" s="157"/>
    </row>
    <row r="9" spans="1:13" ht="15" customHeight="1" x14ac:dyDescent="0.25">
      <c r="A9" s="81">
        <v>5</v>
      </c>
      <c r="B9" s="83" t="s">
        <v>11</v>
      </c>
      <c r="C9" s="159" t="s">
        <v>856</v>
      </c>
      <c r="D9" s="159"/>
      <c r="E9" s="159" t="s">
        <v>292</v>
      </c>
      <c r="F9" s="159"/>
      <c r="G9" s="159" t="s">
        <v>856</v>
      </c>
      <c r="H9" s="159"/>
      <c r="J9" s="160" t="s">
        <v>5910</v>
      </c>
      <c r="K9" s="161"/>
      <c r="L9" s="161"/>
      <c r="M9" s="162"/>
    </row>
    <row r="10" spans="1:13" ht="15" customHeight="1" x14ac:dyDescent="0.25">
      <c r="A10" s="81">
        <v>6</v>
      </c>
      <c r="B10" s="83" t="s">
        <v>35</v>
      </c>
      <c r="C10" s="159" t="s">
        <v>857</v>
      </c>
      <c r="D10" s="159"/>
      <c r="E10" s="159" t="s">
        <v>224</v>
      </c>
      <c r="F10" s="159"/>
      <c r="G10" s="159" t="s">
        <v>857</v>
      </c>
      <c r="H10" s="159"/>
      <c r="J10" s="157" t="s">
        <v>5897</v>
      </c>
      <c r="K10" s="157"/>
      <c r="L10" s="157"/>
      <c r="M10" s="157"/>
    </row>
    <row r="11" spans="1:13" ht="15" customHeight="1" x14ac:dyDescent="0.25">
      <c r="A11" s="81">
        <v>7</v>
      </c>
      <c r="B11" s="83" t="s">
        <v>36</v>
      </c>
      <c r="C11" s="159" t="s">
        <v>4967</v>
      </c>
      <c r="D11" s="159"/>
      <c r="E11" s="159" t="s">
        <v>1488</v>
      </c>
      <c r="F11" s="159"/>
      <c r="G11" s="159" t="s">
        <v>4967</v>
      </c>
      <c r="H11" s="159"/>
    </row>
    <row r="12" spans="1:13" ht="15" customHeight="1" x14ac:dyDescent="0.25">
      <c r="A12" s="81" t="s">
        <v>1472</v>
      </c>
      <c r="B12" s="84"/>
    </row>
    <row r="13" spans="1:13" ht="15" customHeight="1" x14ac:dyDescent="0.25">
      <c r="A13" s="85">
        <v>98</v>
      </c>
      <c r="B13" s="83" t="s">
        <v>13</v>
      </c>
      <c r="C13" s="159" t="s">
        <v>4869</v>
      </c>
      <c r="D13" s="159"/>
      <c r="E13" s="159" t="s">
        <v>34</v>
      </c>
      <c r="F13" s="159"/>
      <c r="G13" s="159" t="s">
        <v>4869</v>
      </c>
      <c r="H13" s="159"/>
    </row>
    <row r="14" spans="1:13" ht="30" customHeight="1" x14ac:dyDescent="0.25">
      <c r="A14" s="171" t="s">
        <v>5912</v>
      </c>
      <c r="B14" s="172"/>
      <c r="C14" s="172"/>
      <c r="D14" s="172"/>
      <c r="E14" s="172"/>
      <c r="F14" s="172"/>
      <c r="G14" s="172"/>
      <c r="H14" s="172"/>
      <c r="I14" s="172"/>
      <c r="J14" s="172"/>
      <c r="K14" s="172"/>
      <c r="L14" s="172"/>
      <c r="M14" s="173"/>
    </row>
    <row r="15" spans="1:13" ht="15" customHeight="1" x14ac:dyDescent="0.25">
      <c r="A15" s="67"/>
      <c r="B15" s="74" t="s">
        <v>1</v>
      </c>
      <c r="C15" s="74" t="s">
        <v>2</v>
      </c>
      <c r="D15" s="74" t="s">
        <v>3</v>
      </c>
      <c r="E15" s="74" t="s">
        <v>4</v>
      </c>
      <c r="F15" s="74" t="s">
        <v>5</v>
      </c>
      <c r="G15" s="74" t="s">
        <v>6</v>
      </c>
      <c r="H15" s="74" t="s">
        <v>14</v>
      </c>
      <c r="I15" s="74" t="s">
        <v>15</v>
      </c>
      <c r="J15" s="74" t="s">
        <v>16</v>
      </c>
      <c r="K15" s="74" t="s">
        <v>17</v>
      </c>
      <c r="L15" s="74" t="s">
        <v>18</v>
      </c>
      <c r="M15" s="74" t="s">
        <v>19</v>
      </c>
    </row>
    <row r="16" spans="1:13" ht="15" customHeight="1" x14ac:dyDescent="0.25">
      <c r="A16" s="67">
        <v>1</v>
      </c>
      <c r="B16" s="174" t="s">
        <v>218</v>
      </c>
      <c r="C16" s="174" t="s">
        <v>20</v>
      </c>
      <c r="D16" s="174" t="s">
        <v>212</v>
      </c>
      <c r="E16" s="174"/>
      <c r="F16" s="174"/>
      <c r="G16" s="174"/>
      <c r="H16" s="174"/>
      <c r="I16" s="174"/>
      <c r="J16" s="174"/>
      <c r="K16" s="174"/>
      <c r="L16" s="174"/>
      <c r="M16" s="174"/>
    </row>
    <row r="17" spans="1:13" ht="15" customHeight="1" x14ac:dyDescent="0.25">
      <c r="A17" s="67">
        <v>2</v>
      </c>
      <c r="B17" s="174"/>
      <c r="C17" s="174"/>
      <c r="D17" s="61" t="s">
        <v>198</v>
      </c>
      <c r="E17" s="61" t="s">
        <v>199</v>
      </c>
      <c r="F17" s="61" t="s">
        <v>200</v>
      </c>
      <c r="G17" s="61" t="s">
        <v>201</v>
      </c>
      <c r="H17" s="61" t="s">
        <v>202</v>
      </c>
      <c r="I17" s="61" t="s">
        <v>203</v>
      </c>
      <c r="J17" s="61" t="s">
        <v>204</v>
      </c>
      <c r="K17" s="61" t="s">
        <v>205</v>
      </c>
      <c r="L17" s="61" t="s">
        <v>206</v>
      </c>
      <c r="M17" s="61" t="s">
        <v>207</v>
      </c>
    </row>
    <row r="18" spans="1:13" ht="15" customHeight="1" x14ac:dyDescent="0.25">
      <c r="A18" s="67">
        <v>3</v>
      </c>
      <c r="B18" s="77" t="s">
        <v>219</v>
      </c>
      <c r="C18" s="83" t="s">
        <v>9</v>
      </c>
      <c r="D18" s="80">
        <v>29.89</v>
      </c>
      <c r="E18" s="86">
        <v>29.56</v>
      </c>
      <c r="F18" s="80">
        <v>29.6</v>
      </c>
      <c r="G18" s="86"/>
      <c r="H18" s="80"/>
      <c r="I18" s="86"/>
      <c r="J18" s="80"/>
      <c r="K18" s="86"/>
      <c r="L18" s="80"/>
      <c r="M18" s="86"/>
    </row>
    <row r="19" spans="1:13" ht="15" customHeight="1" x14ac:dyDescent="0.25">
      <c r="A19" s="67">
        <v>4</v>
      </c>
      <c r="B19" s="77" t="s">
        <v>220</v>
      </c>
      <c r="C19" s="83" t="s">
        <v>10</v>
      </c>
      <c r="D19" s="80">
        <v>31.15</v>
      </c>
      <c r="E19" s="86">
        <v>31.27</v>
      </c>
      <c r="F19" s="80">
        <v>30.75</v>
      </c>
      <c r="G19" s="80"/>
      <c r="H19" s="86"/>
      <c r="I19" s="80"/>
      <c r="J19" s="80"/>
      <c r="K19" s="86"/>
      <c r="L19" s="80"/>
      <c r="M19" s="80"/>
    </row>
    <row r="20" spans="1:13" ht="15" customHeight="1" x14ac:dyDescent="0.25">
      <c r="A20" s="67"/>
      <c r="B20" s="77" t="s">
        <v>221</v>
      </c>
      <c r="C20" s="83" t="s">
        <v>11</v>
      </c>
      <c r="D20" s="80">
        <v>31.57</v>
      </c>
      <c r="E20" s="86">
        <v>31.24</v>
      </c>
      <c r="F20" s="80">
        <v>31.54</v>
      </c>
      <c r="G20" s="80"/>
      <c r="H20" s="86"/>
      <c r="I20" s="80"/>
      <c r="J20" s="80"/>
      <c r="K20" s="86"/>
      <c r="L20" s="80"/>
      <c r="M20" s="80"/>
    </row>
    <row r="21" spans="1:13" ht="15" customHeight="1" x14ac:dyDescent="0.25">
      <c r="A21" s="67"/>
      <c r="B21" s="77" t="s">
        <v>222</v>
      </c>
      <c r="C21" s="83" t="s">
        <v>35</v>
      </c>
      <c r="D21" s="80">
        <v>31.3</v>
      </c>
      <c r="E21" s="86">
        <v>32.24</v>
      </c>
      <c r="F21" s="80">
        <v>32.799999999999997</v>
      </c>
      <c r="G21" s="80"/>
      <c r="H21" s="86"/>
      <c r="I21" s="80"/>
      <c r="J21" s="80"/>
      <c r="K21" s="86"/>
      <c r="L21" s="80"/>
      <c r="M21" s="80"/>
    </row>
    <row r="22" spans="1:13" ht="15" customHeight="1" x14ac:dyDescent="0.25">
      <c r="A22" s="67"/>
      <c r="B22" s="77" t="s">
        <v>223</v>
      </c>
      <c r="C22" s="83" t="s">
        <v>36</v>
      </c>
      <c r="D22" s="80" t="s">
        <v>132</v>
      </c>
      <c r="E22" s="86" t="s">
        <v>132</v>
      </c>
      <c r="F22" s="80" t="s">
        <v>132</v>
      </c>
      <c r="G22" s="80"/>
      <c r="H22" s="86"/>
      <c r="I22" s="80"/>
      <c r="J22" s="80"/>
      <c r="K22" s="86"/>
      <c r="L22" s="80"/>
      <c r="M22" s="80"/>
    </row>
    <row r="23" spans="1:13" ht="15" customHeight="1" x14ac:dyDescent="0.25">
      <c r="A23" s="67" t="s">
        <v>22</v>
      </c>
      <c r="B23" s="77" t="s">
        <v>12</v>
      </c>
      <c r="C23" s="77" t="s">
        <v>12</v>
      </c>
      <c r="D23" s="80"/>
      <c r="E23" s="86"/>
      <c r="F23" s="80"/>
      <c r="G23" s="86"/>
      <c r="H23" s="80"/>
      <c r="I23" s="86"/>
      <c r="J23" s="80"/>
      <c r="K23" s="86"/>
      <c r="L23" s="80"/>
      <c r="M23" s="86"/>
    </row>
    <row r="24" spans="1:13" ht="15" customHeight="1" x14ac:dyDescent="0.25">
      <c r="A24" s="67">
        <v>98</v>
      </c>
      <c r="B24" s="68" t="s">
        <v>34</v>
      </c>
      <c r="C24" s="68" t="s">
        <v>13</v>
      </c>
      <c r="D24" s="87">
        <v>18.649999999999999</v>
      </c>
      <c r="E24" s="88">
        <v>18.149999999999999</v>
      </c>
      <c r="F24" s="87">
        <v>18.239999999999998</v>
      </c>
      <c r="G24" s="87"/>
      <c r="H24" s="88"/>
      <c r="I24" s="87"/>
      <c r="J24" s="87"/>
      <c r="K24" s="88"/>
      <c r="L24" s="87"/>
      <c r="M24" s="87"/>
    </row>
    <row r="25" spans="1:13" ht="30" customHeight="1" x14ac:dyDescent="0.25">
      <c r="A25" s="164" t="s">
        <v>5913</v>
      </c>
      <c r="B25" s="172"/>
      <c r="C25" s="172"/>
      <c r="D25" s="172"/>
      <c r="E25" s="172"/>
      <c r="F25" s="172"/>
      <c r="G25" s="172"/>
      <c r="H25" s="172"/>
      <c r="I25" s="172"/>
      <c r="J25" s="172"/>
      <c r="K25" s="172"/>
      <c r="L25" s="172"/>
      <c r="M25" s="173"/>
    </row>
    <row r="26" spans="1:13" ht="15" customHeight="1" x14ac:dyDescent="0.25">
      <c r="A26" s="181" t="s">
        <v>1473</v>
      </c>
      <c r="B26" s="182"/>
      <c r="C26" s="182"/>
      <c r="D26" s="182"/>
      <c r="E26" s="182"/>
      <c r="F26" s="182"/>
      <c r="G26" s="182"/>
      <c r="H26" s="182"/>
      <c r="I26" s="182"/>
      <c r="J26" s="182"/>
      <c r="K26" s="182"/>
      <c r="L26" s="182"/>
      <c r="M26" s="183"/>
    </row>
    <row r="27" spans="1:13" ht="75" customHeight="1" x14ac:dyDescent="0.25">
      <c r="A27" s="168" t="s">
        <v>5911</v>
      </c>
      <c r="B27" s="169"/>
      <c r="C27" s="169"/>
      <c r="D27" s="169"/>
      <c r="E27" s="169"/>
      <c r="F27" s="169"/>
      <c r="G27" s="169"/>
      <c r="H27" s="169"/>
      <c r="I27" s="169"/>
      <c r="J27" s="169"/>
      <c r="K27" s="169"/>
      <c r="L27" s="169"/>
      <c r="M27" s="170"/>
    </row>
    <row r="28" spans="1:13" ht="15" customHeight="1" x14ac:dyDescent="0.25">
      <c r="A28" s="67"/>
      <c r="B28" s="184" t="s">
        <v>1</v>
      </c>
      <c r="C28" s="185"/>
      <c r="D28" s="74" t="s">
        <v>2</v>
      </c>
      <c r="E28" s="74" t="s">
        <v>3</v>
      </c>
      <c r="F28" s="74" t="s">
        <v>4</v>
      </c>
      <c r="G28" s="74" t="s">
        <v>210</v>
      </c>
      <c r="H28" s="175" t="s">
        <v>211</v>
      </c>
      <c r="I28" s="175"/>
      <c r="J28" s="74" t="s">
        <v>208</v>
      </c>
      <c r="K28" s="74" t="s">
        <v>209</v>
      </c>
      <c r="L28" s="74" t="s">
        <v>23</v>
      </c>
      <c r="M28" s="74" t="s">
        <v>1474</v>
      </c>
    </row>
    <row r="29" spans="1:13" ht="15" customHeight="1" x14ac:dyDescent="0.25">
      <c r="A29" s="67">
        <v>1</v>
      </c>
      <c r="B29" s="177" t="s">
        <v>852</v>
      </c>
      <c r="C29" s="178"/>
      <c r="D29" s="174" t="s">
        <v>20</v>
      </c>
      <c r="E29" s="188" t="s">
        <v>24</v>
      </c>
      <c r="F29" s="191"/>
      <c r="G29" s="192"/>
      <c r="H29" s="177" t="s">
        <v>852</v>
      </c>
      <c r="I29" s="178"/>
      <c r="J29" s="174" t="s">
        <v>20</v>
      </c>
      <c r="K29" s="188" t="s">
        <v>21</v>
      </c>
      <c r="L29" s="189"/>
      <c r="M29" s="190"/>
    </row>
    <row r="30" spans="1:13" ht="15" customHeight="1" x14ac:dyDescent="0.25">
      <c r="A30" s="67">
        <v>2</v>
      </c>
      <c r="B30" s="179"/>
      <c r="C30" s="180"/>
      <c r="D30" s="174"/>
      <c r="E30" s="76" t="s">
        <v>198</v>
      </c>
      <c r="F30" s="76" t="s">
        <v>199</v>
      </c>
      <c r="G30" s="76" t="s">
        <v>200</v>
      </c>
      <c r="H30" s="179"/>
      <c r="I30" s="180"/>
      <c r="J30" s="174"/>
      <c r="K30" s="76" t="s">
        <v>198</v>
      </c>
      <c r="L30" s="76" t="s">
        <v>199</v>
      </c>
      <c r="M30" s="76" t="s">
        <v>200</v>
      </c>
    </row>
    <row r="31" spans="1:13" ht="15" customHeight="1" x14ac:dyDescent="0.25">
      <c r="A31" s="67">
        <v>3</v>
      </c>
      <c r="B31" s="199" t="s">
        <v>304</v>
      </c>
      <c r="C31" s="200"/>
      <c r="D31" s="63" t="s">
        <v>5875</v>
      </c>
      <c r="E31" s="17">
        <v>18.920000000000002</v>
      </c>
      <c r="F31" s="17">
        <v>18.96</v>
      </c>
      <c r="G31" s="17">
        <v>18.850000000000001</v>
      </c>
      <c r="H31" s="186" t="s">
        <v>304</v>
      </c>
      <c r="I31" s="187"/>
      <c r="J31" s="63" t="s">
        <v>5875</v>
      </c>
      <c r="K31" s="17">
        <v>18.559999999999999</v>
      </c>
      <c r="L31" s="17">
        <v>18.350000000000001</v>
      </c>
      <c r="M31" s="17">
        <v>18.739999999999998</v>
      </c>
    </row>
    <row r="32" spans="1:13" ht="15" customHeight="1" x14ac:dyDescent="0.25">
      <c r="A32" s="67">
        <v>4</v>
      </c>
      <c r="B32" s="199" t="s">
        <v>305</v>
      </c>
      <c r="C32" s="200"/>
      <c r="D32" s="63" t="s">
        <v>5876</v>
      </c>
      <c r="E32" s="17">
        <v>20.6</v>
      </c>
      <c r="F32" s="17">
        <v>20.49</v>
      </c>
      <c r="G32" s="17">
        <v>20.62</v>
      </c>
      <c r="H32" s="186" t="s">
        <v>305</v>
      </c>
      <c r="I32" s="187"/>
      <c r="J32" s="63" t="s">
        <v>5876</v>
      </c>
      <c r="K32" s="17">
        <v>20.67</v>
      </c>
      <c r="L32" s="17">
        <v>20.29</v>
      </c>
      <c r="M32" s="17">
        <v>20.69</v>
      </c>
    </row>
    <row r="33" spans="1:13" ht="15" customHeight="1" x14ac:dyDescent="0.25">
      <c r="A33" s="67">
        <v>5</v>
      </c>
      <c r="B33" s="199" t="s">
        <v>306</v>
      </c>
      <c r="C33" s="200"/>
      <c r="D33" s="63" t="s">
        <v>5877</v>
      </c>
      <c r="E33" s="17">
        <v>21.7</v>
      </c>
      <c r="F33" s="17">
        <v>21.86</v>
      </c>
      <c r="G33" s="17">
        <v>21.78</v>
      </c>
      <c r="H33" s="186" t="s">
        <v>306</v>
      </c>
      <c r="I33" s="187"/>
      <c r="J33" s="63" t="s">
        <v>5877</v>
      </c>
      <c r="K33" s="17">
        <v>21.58</v>
      </c>
      <c r="L33" s="17">
        <v>21.78</v>
      </c>
      <c r="M33" s="17">
        <v>21.53</v>
      </c>
    </row>
    <row r="34" spans="1:13" ht="15" customHeight="1" x14ac:dyDescent="0.25">
      <c r="A34" s="67">
        <v>6</v>
      </c>
      <c r="B34" s="199" t="s">
        <v>307</v>
      </c>
      <c r="C34" s="200"/>
      <c r="D34" s="63" t="s">
        <v>5878</v>
      </c>
      <c r="E34" s="17">
        <v>22.58</v>
      </c>
      <c r="F34" s="17">
        <v>22.05</v>
      </c>
      <c r="G34" s="17">
        <v>22.61</v>
      </c>
      <c r="H34" s="186" t="s">
        <v>307</v>
      </c>
      <c r="I34" s="187"/>
      <c r="J34" s="63" t="s">
        <v>5878</v>
      </c>
      <c r="K34" s="17">
        <v>22.14</v>
      </c>
      <c r="L34" s="17">
        <v>22.34</v>
      </c>
      <c r="M34" s="17">
        <v>22.98</v>
      </c>
    </row>
    <row r="35" spans="1:13" ht="15" customHeight="1" x14ac:dyDescent="0.25">
      <c r="A35" s="67">
        <v>7</v>
      </c>
      <c r="B35" s="199" t="s">
        <v>308</v>
      </c>
      <c r="C35" s="200"/>
      <c r="D35" s="63" t="s">
        <v>5879</v>
      </c>
      <c r="E35" s="17">
        <v>20.03</v>
      </c>
      <c r="F35" s="17">
        <v>20.28</v>
      </c>
      <c r="G35" s="17">
        <v>20.43</v>
      </c>
      <c r="H35" s="186" t="s">
        <v>308</v>
      </c>
      <c r="I35" s="187"/>
      <c r="J35" s="63" t="s">
        <v>5879</v>
      </c>
      <c r="K35" s="17">
        <v>21.25</v>
      </c>
      <c r="L35" s="17">
        <v>21.2</v>
      </c>
      <c r="M35" s="17">
        <v>21.44</v>
      </c>
    </row>
    <row r="36" spans="1:13" ht="15" customHeight="1" x14ac:dyDescent="0.25">
      <c r="A36" s="67" t="s">
        <v>12</v>
      </c>
      <c r="B36" s="201"/>
      <c r="C36" s="202"/>
      <c r="D36" s="63"/>
      <c r="E36" s="17" t="s">
        <v>33</v>
      </c>
      <c r="F36" s="17" t="s">
        <v>33</v>
      </c>
      <c r="G36" s="17" t="s">
        <v>33</v>
      </c>
      <c r="H36" s="186"/>
      <c r="I36" s="187"/>
      <c r="J36" s="63" t="s">
        <v>33</v>
      </c>
      <c r="K36" s="17" t="s">
        <v>33</v>
      </c>
      <c r="L36" s="17" t="s">
        <v>33</v>
      </c>
      <c r="M36" s="17" t="s">
        <v>33</v>
      </c>
    </row>
    <row r="37" spans="1:13" ht="15" customHeight="1" x14ac:dyDescent="0.25">
      <c r="A37" s="67">
        <v>22</v>
      </c>
      <c r="B37" s="203"/>
      <c r="C37" s="204"/>
      <c r="D37" s="68"/>
      <c r="E37" s="68"/>
      <c r="F37" s="68"/>
      <c r="G37" s="68"/>
      <c r="H37" s="186"/>
      <c r="I37" s="187"/>
      <c r="J37" s="68"/>
      <c r="K37" s="68"/>
      <c r="L37" s="68"/>
      <c r="M37" s="68"/>
    </row>
    <row r="38" spans="1:13" ht="30" customHeight="1" x14ac:dyDescent="0.25">
      <c r="A38" s="171" t="s">
        <v>1475</v>
      </c>
      <c r="B38" s="165"/>
      <c r="C38" s="165"/>
      <c r="D38" s="165"/>
      <c r="E38" s="165"/>
      <c r="F38" s="165"/>
      <c r="G38" s="165"/>
      <c r="H38" s="165"/>
      <c r="I38" s="165"/>
      <c r="J38" s="165"/>
      <c r="K38" s="165"/>
      <c r="L38" s="165"/>
      <c r="M38" s="166"/>
    </row>
    <row r="39" spans="1:13" ht="45" customHeight="1" x14ac:dyDescent="0.25">
      <c r="A39" s="164" t="s">
        <v>5914</v>
      </c>
      <c r="B39" s="172"/>
      <c r="C39" s="172"/>
      <c r="D39" s="172"/>
      <c r="E39" s="172"/>
      <c r="F39" s="172"/>
      <c r="G39" s="172"/>
      <c r="H39" s="172"/>
      <c r="I39" s="172"/>
      <c r="J39" s="172"/>
      <c r="K39" s="172"/>
      <c r="L39" s="172"/>
      <c r="M39" s="173"/>
    </row>
    <row r="40" spans="1:13" ht="60" customHeight="1" x14ac:dyDescent="0.25">
      <c r="A40" s="164" t="s">
        <v>5915</v>
      </c>
      <c r="B40" s="172"/>
      <c r="C40" s="172"/>
      <c r="D40" s="172"/>
      <c r="E40" s="172"/>
      <c r="F40" s="172"/>
      <c r="G40" s="172"/>
      <c r="H40" s="172"/>
      <c r="I40" s="172"/>
      <c r="J40" s="172"/>
      <c r="K40" s="172"/>
      <c r="L40" s="172"/>
      <c r="M40" s="173"/>
    </row>
    <row r="41" spans="1:13" ht="15" customHeight="1" x14ac:dyDescent="0.25">
      <c r="A41" s="193" t="s">
        <v>215</v>
      </c>
      <c r="B41" s="165"/>
      <c r="C41" s="165"/>
      <c r="D41" s="165"/>
      <c r="E41" s="165"/>
      <c r="F41" s="165"/>
      <c r="G41" s="165"/>
      <c r="H41" s="165"/>
      <c r="I41" s="165"/>
      <c r="J41" s="165"/>
      <c r="K41" s="165"/>
      <c r="L41" s="165"/>
      <c r="M41" s="166"/>
    </row>
    <row r="42" spans="1:13" ht="45" customHeight="1" x14ac:dyDescent="0.25">
      <c r="A42" s="193" t="s">
        <v>5916</v>
      </c>
      <c r="B42" s="165"/>
      <c r="C42" s="165"/>
      <c r="D42" s="165"/>
      <c r="E42" s="165"/>
      <c r="F42" s="165"/>
      <c r="G42" s="165"/>
      <c r="H42" s="165"/>
      <c r="I42" s="165"/>
      <c r="J42" s="165"/>
      <c r="K42" s="165"/>
      <c r="L42" s="165"/>
      <c r="M42" s="166"/>
    </row>
    <row r="43" spans="1:13" ht="45" customHeight="1" x14ac:dyDescent="0.25">
      <c r="A43" s="193" t="s">
        <v>5917</v>
      </c>
      <c r="B43" s="165"/>
      <c r="C43" s="165"/>
      <c r="D43" s="165"/>
      <c r="E43" s="165"/>
      <c r="F43" s="165"/>
      <c r="G43" s="165"/>
      <c r="H43" s="165"/>
      <c r="I43" s="165"/>
      <c r="J43" s="165"/>
      <c r="K43" s="165"/>
      <c r="L43" s="165"/>
      <c r="M43" s="166"/>
    </row>
    <row r="44" spans="1:13" ht="60" customHeight="1" x14ac:dyDescent="0.25">
      <c r="A44" s="193" t="s">
        <v>5918</v>
      </c>
      <c r="B44" s="165"/>
      <c r="C44" s="165"/>
      <c r="D44" s="165"/>
      <c r="E44" s="165"/>
      <c r="F44" s="165"/>
      <c r="G44" s="165"/>
      <c r="H44" s="165"/>
      <c r="I44" s="165"/>
      <c r="J44" s="165"/>
      <c r="K44" s="165"/>
      <c r="L44" s="165"/>
      <c r="M44" s="166"/>
    </row>
    <row r="45" spans="1:13" ht="45" customHeight="1" x14ac:dyDescent="0.25">
      <c r="A45" s="193" t="s">
        <v>5919</v>
      </c>
      <c r="B45" s="165"/>
      <c r="C45" s="165"/>
      <c r="D45" s="165"/>
      <c r="E45" s="165"/>
      <c r="F45" s="165"/>
      <c r="G45" s="165"/>
      <c r="H45" s="165"/>
      <c r="I45" s="165"/>
      <c r="J45" s="165"/>
      <c r="K45" s="165"/>
      <c r="L45" s="165"/>
      <c r="M45" s="166"/>
    </row>
    <row r="46" spans="1:13" ht="30" customHeight="1" x14ac:dyDescent="0.25">
      <c r="A46" s="197" t="s">
        <v>216</v>
      </c>
      <c r="B46" s="198"/>
      <c r="C46" s="198"/>
      <c r="D46" s="198"/>
      <c r="E46" s="198"/>
      <c r="F46" s="198"/>
      <c r="G46" s="198"/>
      <c r="H46" s="198"/>
      <c r="I46" s="198"/>
      <c r="J46" s="198"/>
      <c r="K46" s="198"/>
      <c r="L46" s="198"/>
      <c r="M46" s="198"/>
    </row>
    <row r="47" spans="1:13" ht="15" customHeight="1" x14ac:dyDescent="0.25">
      <c r="A47" s="194" t="s">
        <v>5920</v>
      </c>
      <c r="B47" s="195"/>
      <c r="C47" s="195"/>
      <c r="D47" s="195"/>
      <c r="E47" s="195"/>
      <c r="F47" s="195"/>
      <c r="G47" s="195"/>
      <c r="H47" s="195"/>
      <c r="I47" s="195"/>
      <c r="J47" s="195"/>
      <c r="K47" s="195"/>
      <c r="L47" s="195"/>
      <c r="M47" s="196"/>
    </row>
  </sheetData>
  <mergeCells count="73">
    <mergeCell ref="G13:H13"/>
    <mergeCell ref="E13:F13"/>
    <mergeCell ref="A47:M47"/>
    <mergeCell ref="A43:M43"/>
    <mergeCell ref="A44:M44"/>
    <mergeCell ref="A45:M45"/>
    <mergeCell ref="A46:M46"/>
    <mergeCell ref="A42:M42"/>
    <mergeCell ref="B31:C31"/>
    <mergeCell ref="B32:C32"/>
    <mergeCell ref="B33:C33"/>
    <mergeCell ref="B34:C34"/>
    <mergeCell ref="B35:C35"/>
    <mergeCell ref="B36:C36"/>
    <mergeCell ref="B37:C37"/>
    <mergeCell ref="A38:M38"/>
    <mergeCell ref="A40:M40"/>
    <mergeCell ref="A41:M41"/>
    <mergeCell ref="H35:I35"/>
    <mergeCell ref="H34:I34"/>
    <mergeCell ref="H33:I33"/>
    <mergeCell ref="H36:I36"/>
    <mergeCell ref="H37:I37"/>
    <mergeCell ref="A39:M39"/>
    <mergeCell ref="A25:M25"/>
    <mergeCell ref="A27:M27"/>
    <mergeCell ref="B28:C28"/>
    <mergeCell ref="H28:I28"/>
    <mergeCell ref="H32:I32"/>
    <mergeCell ref="H31:I31"/>
    <mergeCell ref="K29:M29"/>
    <mergeCell ref="E29:G29"/>
    <mergeCell ref="H29:I30"/>
    <mergeCell ref="E4:F4"/>
    <mergeCell ref="B29:C30"/>
    <mergeCell ref="D29:D30"/>
    <mergeCell ref="J29:J30"/>
    <mergeCell ref="C13:D13"/>
    <mergeCell ref="C11:D11"/>
    <mergeCell ref="C10:D10"/>
    <mergeCell ref="C9:D9"/>
    <mergeCell ref="C8:D8"/>
    <mergeCell ref="C7:D7"/>
    <mergeCell ref="E11:F11"/>
    <mergeCell ref="E10:F10"/>
    <mergeCell ref="E9:F9"/>
    <mergeCell ref="E8:F8"/>
    <mergeCell ref="E7:F7"/>
    <mergeCell ref="A26:M26"/>
    <mergeCell ref="A1:M1"/>
    <mergeCell ref="A2:M2"/>
    <mergeCell ref="A3:M3"/>
    <mergeCell ref="A14:M14"/>
    <mergeCell ref="B16:B17"/>
    <mergeCell ref="C16:C17"/>
    <mergeCell ref="D16:M16"/>
    <mergeCell ref="C4:D4"/>
    <mergeCell ref="C6:D6"/>
    <mergeCell ref="B5:D5"/>
    <mergeCell ref="E6:F6"/>
    <mergeCell ref="G6:H6"/>
    <mergeCell ref="E5:H5"/>
    <mergeCell ref="G7:H7"/>
    <mergeCell ref="G11:H11"/>
    <mergeCell ref="G10:H10"/>
    <mergeCell ref="J10:M10"/>
    <mergeCell ref="J4:M4"/>
    <mergeCell ref="G9:H9"/>
    <mergeCell ref="G8:H8"/>
    <mergeCell ref="J7:M7"/>
    <mergeCell ref="J8:M8"/>
    <mergeCell ref="J9:M9"/>
    <mergeCell ref="G4:H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90"/>
  <sheetViews>
    <sheetView workbookViewId="0">
      <selection activeCell="D1" sqref="D1"/>
    </sheetView>
  </sheetViews>
  <sheetFormatPr defaultColWidth="6.59765625" defaultRowHeight="15" customHeight="1" x14ac:dyDescent="0.25"/>
  <cols>
    <col min="1" max="9" width="10.59765625" customWidth="1"/>
    <col min="11" max="11" width="6.59765625" customWidth="1"/>
    <col min="12" max="12" width="30.59765625" customWidth="1"/>
    <col min="13" max="14" width="8.59765625" customWidth="1"/>
    <col min="15" max="15" width="10.59765625" customWidth="1"/>
    <col min="253" max="253" width="6.59765625" customWidth="1"/>
    <col min="254" max="254" width="11.3984375" bestFit="1" customWidth="1"/>
    <col min="255" max="255" width="7.59765625" bestFit="1" customWidth="1"/>
    <col min="256" max="256" width="7.19921875" bestFit="1" customWidth="1"/>
  </cols>
  <sheetData>
    <row r="1" spans="1:256" s="1" customFormat="1" ht="15" customHeight="1" x14ac:dyDescent="0.3">
      <c r="A1" s="280" t="s">
        <v>179</v>
      </c>
      <c r="B1" s="280"/>
      <c r="C1" s="280"/>
      <c r="D1" s="90">
        <v>3</v>
      </c>
      <c r="E1"/>
      <c r="F1" s="281" t="s">
        <v>180</v>
      </c>
      <c r="G1" s="281"/>
      <c r="H1" s="281"/>
      <c r="I1" s="90">
        <v>0.05</v>
      </c>
      <c r="IS1"/>
      <c r="IT1"/>
      <c r="IU1"/>
      <c r="IV1"/>
    </row>
    <row r="2" spans="1:256" ht="30" customHeight="1" x14ac:dyDescent="0.25">
      <c r="A2" s="276" t="s">
        <v>181</v>
      </c>
      <c r="B2" s="282"/>
      <c r="C2" s="282"/>
      <c r="D2" s="282"/>
      <c r="E2" s="282"/>
      <c r="F2" s="282"/>
      <c r="G2" s="282"/>
      <c r="H2" s="282"/>
      <c r="I2" s="283"/>
    </row>
    <row r="3" spans="1:256" ht="15" customHeight="1" x14ac:dyDescent="0.25">
      <c r="A3" s="276" t="s">
        <v>182</v>
      </c>
      <c r="B3" s="282"/>
      <c r="C3" s="282"/>
      <c r="D3" s="282"/>
      <c r="E3" s="282"/>
      <c r="F3" s="282"/>
      <c r="G3" s="282"/>
      <c r="H3" s="282"/>
      <c r="I3" s="283"/>
      <c r="N3" s="57"/>
    </row>
    <row r="4" spans="1:256" ht="30" customHeight="1" x14ac:dyDescent="0.25">
      <c r="A4" s="276" t="s">
        <v>175</v>
      </c>
      <c r="B4" s="282"/>
      <c r="C4" s="282"/>
      <c r="D4" s="282"/>
      <c r="E4" s="282"/>
      <c r="F4" s="282"/>
      <c r="G4" s="282"/>
      <c r="H4" s="282"/>
      <c r="I4" s="283"/>
    </row>
    <row r="5" spans="1:256" ht="15" customHeight="1" x14ac:dyDescent="0.25">
      <c r="M5" s="225" t="s">
        <v>183</v>
      </c>
      <c r="N5" s="275"/>
      <c r="O5" s="279"/>
      <c r="IS5" s="3"/>
      <c r="IT5" s="3"/>
      <c r="IU5" s="225" t="s">
        <v>183</v>
      </c>
      <c r="IV5" s="279"/>
    </row>
    <row r="6" spans="1:256" ht="15" customHeight="1" x14ac:dyDescent="0.35">
      <c r="K6" s="3" t="s">
        <v>20</v>
      </c>
      <c r="L6" s="3" t="s">
        <v>218</v>
      </c>
      <c r="M6" s="3" t="s">
        <v>184</v>
      </c>
      <c r="N6" s="3" t="s">
        <v>185</v>
      </c>
      <c r="O6" s="3" t="s">
        <v>172</v>
      </c>
      <c r="IS6" s="3" t="s">
        <v>20</v>
      </c>
      <c r="IT6" s="3" t="s">
        <v>8</v>
      </c>
      <c r="IU6" s="3" t="s">
        <v>184</v>
      </c>
      <c r="IV6" s="3" t="s">
        <v>185</v>
      </c>
    </row>
    <row r="7" spans="1:256" ht="15" customHeight="1" x14ac:dyDescent="0.25">
      <c r="K7" s="2" t="str">
        <f>'miRNA Table'!A3</f>
        <v>A01</v>
      </c>
      <c r="L7" s="2" t="str">
        <f>'miRNA Table'!C3</f>
        <v>hsa-let-7a-5p</v>
      </c>
      <c r="M7" s="34">
        <f>IF(ISNUMBER(Results!G3),LOG(Results!G3,2),NA())</f>
        <v>-0.85166666666666935</v>
      </c>
      <c r="N7" s="35">
        <f>IF(ISNUMBER(Results!H3),Results!H3,NA())</f>
        <v>6.5528890671277004E-4</v>
      </c>
      <c r="O7" s="2" t="str">
        <f>Results!J3</f>
        <v>OKAY</v>
      </c>
      <c r="IS7" s="2" t="str">
        <f>'miRNA Table'!A3</f>
        <v>A01</v>
      </c>
      <c r="IT7" s="2" t="str">
        <f>'miRNA Table'!C3</f>
        <v>hsa-let-7a-5p</v>
      </c>
      <c r="IU7" s="34">
        <f>IF(ISNUMBER(M7),M7,"")</f>
        <v>-0.85166666666666935</v>
      </c>
      <c r="IV7" s="35">
        <f>IF(ISNUMBER(N7),N7,"")</f>
        <v>6.5528890671277004E-4</v>
      </c>
    </row>
    <row r="8" spans="1:256" ht="15" customHeight="1" x14ac:dyDescent="0.25">
      <c r="K8" s="2" t="str">
        <f>'miRNA Table'!A4</f>
        <v>A02</v>
      </c>
      <c r="L8" s="2" t="str">
        <f>'miRNA Table'!C4</f>
        <v>hsa-let-7b-5p</v>
      </c>
      <c r="M8" s="34">
        <f>IF(ISNUMBER(Results!G4),LOG(Results!G4,2),NA())</f>
        <v>0.68833333333333702</v>
      </c>
      <c r="N8" s="35">
        <f>IF(ISNUMBER(Results!H4),Results!H4,NA())</f>
        <v>5.8867156111331885E-2</v>
      </c>
      <c r="O8" s="2" t="str">
        <f>Results!J4</f>
        <v>B</v>
      </c>
      <c r="IS8" s="2" t="str">
        <f>'miRNA Table'!A4</f>
        <v>A02</v>
      </c>
      <c r="IT8" s="2" t="str">
        <f>'miRNA Table'!C4</f>
        <v>hsa-let-7b-5p</v>
      </c>
      <c r="IU8" s="34">
        <f t="shared" ref="IU8:IV24" si="0">IF(ISNUMBER(M8),M8,"")</f>
        <v>0.68833333333333702</v>
      </c>
      <c r="IV8" s="35">
        <f t="shared" si="0"/>
        <v>5.8867156111331885E-2</v>
      </c>
    </row>
    <row r="9" spans="1:256" ht="15" customHeight="1" x14ac:dyDescent="0.25">
      <c r="B9" s="36">
        <f>ROUNDUP(MIN(IU7:IU90),0)-10</f>
        <v>-16</v>
      </c>
      <c r="C9" s="29">
        <f>I1</f>
        <v>0.05</v>
      </c>
      <c r="D9" s="29"/>
      <c r="E9" s="30"/>
      <c r="K9" s="2" t="str">
        <f>'miRNA Table'!A5</f>
        <v>A03</v>
      </c>
      <c r="L9" s="2" t="str">
        <f>'miRNA Table'!C5</f>
        <v>hsa-let-7c-5p</v>
      </c>
      <c r="M9" s="34">
        <f>IF(ISNUMBER(Results!G5),LOG(Results!G5,2),NA())</f>
        <v>1.971666666666664</v>
      </c>
      <c r="N9" s="35">
        <f>IF(ISNUMBER(Results!H5),Results!H5,NA())</f>
        <v>2.6736042136590184E-3</v>
      </c>
      <c r="O9" s="2" t="str">
        <f>Results!J5</f>
        <v>OKAY</v>
      </c>
      <c r="IS9" s="2" t="str">
        <f>'miRNA Table'!A5</f>
        <v>A03</v>
      </c>
      <c r="IT9" s="2" t="str">
        <f>'miRNA Table'!C5</f>
        <v>hsa-let-7c-5p</v>
      </c>
      <c r="IU9" s="34">
        <f t="shared" si="0"/>
        <v>1.971666666666664</v>
      </c>
      <c r="IV9" s="35">
        <f t="shared" si="0"/>
        <v>2.6736042136590184E-3</v>
      </c>
    </row>
    <row r="10" spans="1:256" ht="15" customHeight="1" x14ac:dyDescent="0.25">
      <c r="B10" s="37">
        <f>ROUNDUP(MAX(IU7:IU90),0)+10</f>
        <v>26</v>
      </c>
      <c r="C10" s="38">
        <f>C9</f>
        <v>0.05</v>
      </c>
      <c r="D10" s="38"/>
      <c r="E10" s="39"/>
      <c r="K10" s="2" t="str">
        <f>'miRNA Table'!A6</f>
        <v>A04</v>
      </c>
      <c r="L10" s="2" t="str">
        <f>'miRNA Table'!C6</f>
        <v>hsa-let-7d-5p</v>
      </c>
      <c r="M10" s="34">
        <f>IF(ISNUMBER(Results!G6),LOG(Results!G6,2),NA())</f>
        <v>0.88166666666666316</v>
      </c>
      <c r="N10" s="35">
        <f>IF(ISNUMBER(Results!H6),Results!H6,NA())</f>
        <v>0.25719462883228678</v>
      </c>
      <c r="O10" s="2" t="str">
        <f>Results!J6</f>
        <v>B</v>
      </c>
      <c r="IS10" s="2" t="str">
        <f>'miRNA Table'!A6</f>
        <v>A04</v>
      </c>
      <c r="IT10" s="2" t="str">
        <f>'miRNA Table'!C6</f>
        <v>hsa-let-7d-5p</v>
      </c>
      <c r="IU10" s="34">
        <f t="shared" si="0"/>
        <v>0.88166666666666316</v>
      </c>
      <c r="IV10" s="35">
        <f t="shared" si="0"/>
        <v>0.25719462883228678</v>
      </c>
    </row>
    <row r="11" spans="1:256" ht="15" customHeight="1" x14ac:dyDescent="0.25">
      <c r="B11" s="40"/>
      <c r="C11" s="38"/>
      <c r="D11" s="38"/>
      <c r="E11" s="39"/>
      <c r="K11" s="2" t="str">
        <f>'miRNA Table'!A7</f>
        <v>A05</v>
      </c>
      <c r="L11" s="2" t="str">
        <f>'miRNA Table'!C7</f>
        <v>hsa-let-7d-3p</v>
      </c>
      <c r="M11" s="34">
        <f>IF(ISNUMBER(Results!G7),LOG(Results!G7,2),NA())</f>
        <v>-0.2916666666666648</v>
      </c>
      <c r="N11" s="35">
        <f>IF(ISNUMBER(Results!H7),Results!H7,NA())</f>
        <v>4.5337704143252298E-2</v>
      </c>
      <c r="O11" s="2" t="str">
        <f>Results!J7</f>
        <v>C</v>
      </c>
      <c r="IS11" s="2" t="str">
        <f>'miRNA Table'!A7</f>
        <v>A05</v>
      </c>
      <c r="IT11" s="2" t="str">
        <f>'miRNA Table'!C7</f>
        <v>hsa-let-7d-3p</v>
      </c>
      <c r="IU11" s="34">
        <f t="shared" si="0"/>
        <v>-0.2916666666666648</v>
      </c>
      <c r="IV11" s="35">
        <f t="shared" si="0"/>
        <v>4.5337704143252298E-2</v>
      </c>
    </row>
    <row r="12" spans="1:256" ht="15" customHeight="1" x14ac:dyDescent="0.25">
      <c r="B12" s="40">
        <v>1</v>
      </c>
      <c r="C12" s="38">
        <f>LOG(D$1,2)</f>
        <v>1.5849625007211563</v>
      </c>
      <c r="D12" s="38">
        <f>-1*C12</f>
        <v>-1.5849625007211563</v>
      </c>
      <c r="E12" s="39">
        <v>0</v>
      </c>
      <c r="K12" s="2" t="str">
        <f>'miRNA Table'!A8</f>
        <v>A06</v>
      </c>
      <c r="L12" s="2" t="str">
        <f>'miRNA Table'!C8</f>
        <v>hsa-let-7e-5p</v>
      </c>
      <c r="M12" s="34">
        <f>IF(ISNUMBER(Results!G8),LOG(Results!G8,2),NA())</f>
        <v>2.1316666666666655</v>
      </c>
      <c r="N12" s="35">
        <f>IF(ISNUMBER(Results!H8),Results!H8,NA())</f>
        <v>3.4417619467034108E-3</v>
      </c>
      <c r="O12" s="2" t="str">
        <f>Results!J8</f>
        <v>OKAY</v>
      </c>
      <c r="IS12" s="2" t="str">
        <f>'miRNA Table'!A8</f>
        <v>A06</v>
      </c>
      <c r="IT12" s="2" t="str">
        <f>'miRNA Table'!C8</f>
        <v>hsa-let-7e-5p</v>
      </c>
      <c r="IU12" s="34">
        <f t="shared" si="0"/>
        <v>2.1316666666666655</v>
      </c>
      <c r="IV12" s="35">
        <f t="shared" si="0"/>
        <v>3.4417619467034108E-3</v>
      </c>
    </row>
    <row r="13" spans="1:256" ht="15" customHeight="1" x14ac:dyDescent="0.25">
      <c r="B13" s="41">
        <f>10^(ROUND(LOG(MIN(IV7:IV90)),0)-1)</f>
        <v>1E-8</v>
      </c>
      <c r="C13" s="32">
        <f>LOG(D$1,2)</f>
        <v>1.5849625007211563</v>
      </c>
      <c r="D13" s="32">
        <f>-1*C13</f>
        <v>-1.5849625007211563</v>
      </c>
      <c r="E13" s="33">
        <v>0</v>
      </c>
      <c r="K13" s="2" t="str">
        <f>'miRNA Table'!A9</f>
        <v>A07</v>
      </c>
      <c r="L13" s="2" t="str">
        <f>'miRNA Table'!C9</f>
        <v>hsa-let-7f-5p</v>
      </c>
      <c r="M13" s="34">
        <f>IF(ISNUMBER(Results!G9),LOG(Results!G9,2),NA())</f>
        <v>-0.2916666666666648</v>
      </c>
      <c r="N13" s="35">
        <f>IF(ISNUMBER(Results!H9),Results!H9,NA())</f>
        <v>4.5337704143252298E-2</v>
      </c>
      <c r="O13" s="2" t="str">
        <f>Results!J9</f>
        <v>C</v>
      </c>
      <c r="IS13" s="2" t="str">
        <f>'miRNA Table'!A9</f>
        <v>A07</v>
      </c>
      <c r="IT13" s="2" t="str">
        <f>'miRNA Table'!C9</f>
        <v>hsa-let-7f-5p</v>
      </c>
      <c r="IU13" s="34">
        <f t="shared" si="0"/>
        <v>-0.2916666666666648</v>
      </c>
      <c r="IV13" s="35">
        <f t="shared" si="0"/>
        <v>4.5337704143252298E-2</v>
      </c>
    </row>
    <row r="14" spans="1:256" ht="15" customHeight="1" x14ac:dyDescent="0.25">
      <c r="K14" s="2" t="str">
        <f>'miRNA Table'!A10</f>
        <v>A08</v>
      </c>
      <c r="L14" s="2" t="str">
        <f>'miRNA Table'!C10</f>
        <v>hsa-let-7g-5p</v>
      </c>
      <c r="M14" s="34">
        <f>IF(ISNUMBER(Results!G10),LOG(Results!G10,2),NA())</f>
        <v>-2.3983333333333352</v>
      </c>
      <c r="N14" s="35">
        <f>IF(ISNUMBER(Results!H10),Results!H10,NA())</f>
        <v>1.4140795037699536E-4</v>
      </c>
      <c r="O14" s="2" t="str">
        <f>Results!J10</f>
        <v>OKAY</v>
      </c>
      <c r="IS14" s="2" t="str">
        <f>'miRNA Table'!A10</f>
        <v>A08</v>
      </c>
      <c r="IT14" s="2" t="str">
        <f>'miRNA Table'!C10</f>
        <v>hsa-let-7g-5p</v>
      </c>
      <c r="IU14" s="34">
        <f t="shared" si="0"/>
        <v>-2.3983333333333352</v>
      </c>
      <c r="IV14" s="35">
        <f t="shared" si="0"/>
        <v>1.4140795037699536E-4</v>
      </c>
    </row>
    <row r="15" spans="1:256" ht="15" customHeight="1" x14ac:dyDescent="0.25">
      <c r="K15" s="2" t="str">
        <f>'miRNA Table'!A11</f>
        <v>A09</v>
      </c>
      <c r="L15" s="2" t="str">
        <f>'miRNA Table'!C11</f>
        <v>hsa-let-7g-3p</v>
      </c>
      <c r="M15" s="34">
        <f>IF(ISNUMBER(Results!G11),LOG(Results!G11,2),NA())</f>
        <v>4.0816666666666643</v>
      </c>
      <c r="N15" s="35">
        <f>IF(ISNUMBER(Results!H11),Results!H11,NA())</f>
        <v>2.9252330587097668E-6</v>
      </c>
      <c r="O15" s="2" t="str">
        <f>Results!J11</f>
        <v>OKAY</v>
      </c>
      <c r="IS15" s="2" t="str">
        <f>'miRNA Table'!A11</f>
        <v>A09</v>
      </c>
      <c r="IT15" s="2" t="str">
        <f>'miRNA Table'!C11</f>
        <v>hsa-let-7g-3p</v>
      </c>
      <c r="IU15" s="34">
        <f t="shared" si="0"/>
        <v>4.0816666666666643</v>
      </c>
      <c r="IV15" s="35">
        <f t="shared" si="0"/>
        <v>2.9252330587097668E-6</v>
      </c>
    </row>
    <row r="16" spans="1:256" ht="15" customHeight="1" x14ac:dyDescent="0.25">
      <c r="K16" s="2" t="str">
        <f>'miRNA Table'!A12</f>
        <v>A10</v>
      </c>
      <c r="L16" s="2" t="str">
        <f>'miRNA Table'!C12</f>
        <v>hsa-let-7i-5p</v>
      </c>
      <c r="M16" s="34">
        <f>IF(ISNUMBER(Results!G12),LOG(Results!G12,2),NA())</f>
        <v>10.058333333333334</v>
      </c>
      <c r="N16" s="35">
        <f>IF(ISNUMBER(Results!H12),Results!H12,NA())</f>
        <v>9.101635624493599E-6</v>
      </c>
      <c r="O16" s="2" t="str">
        <f>Results!J12</f>
        <v>OKAY</v>
      </c>
      <c r="IS16" s="2" t="str">
        <f>'miRNA Table'!A12</f>
        <v>A10</v>
      </c>
      <c r="IT16" s="2" t="str">
        <f>'miRNA Table'!C12</f>
        <v>hsa-let-7i-5p</v>
      </c>
      <c r="IU16" s="34">
        <f t="shared" si="0"/>
        <v>10.058333333333334</v>
      </c>
      <c r="IV16" s="35">
        <f t="shared" si="0"/>
        <v>9.101635624493599E-6</v>
      </c>
    </row>
    <row r="17" spans="11:256" ht="15" customHeight="1" x14ac:dyDescent="0.25">
      <c r="K17" s="2" t="str">
        <f>'miRNA Table'!A13</f>
        <v>A11</v>
      </c>
      <c r="L17" s="2" t="str">
        <f>'miRNA Table'!C13</f>
        <v>hsa-miR-1-3p</v>
      </c>
      <c r="M17" s="34">
        <f>IF(ISNUMBER(Results!G13),LOG(Results!G13,2),NA())</f>
        <v>0.70499999999999963</v>
      </c>
      <c r="N17" s="35">
        <f>IF(ISNUMBER(Results!H13),Results!H13,NA())</f>
        <v>0.18729475073111151</v>
      </c>
      <c r="O17" s="2" t="str">
        <f>Results!J13</f>
        <v>B</v>
      </c>
      <c r="IS17" s="2" t="str">
        <f>'miRNA Table'!A13</f>
        <v>A11</v>
      </c>
      <c r="IT17" s="2" t="str">
        <f>'miRNA Table'!C13</f>
        <v>hsa-miR-1-3p</v>
      </c>
      <c r="IU17" s="34">
        <f t="shared" si="0"/>
        <v>0.70499999999999963</v>
      </c>
      <c r="IV17" s="35">
        <f t="shared" si="0"/>
        <v>0.18729475073111151</v>
      </c>
    </row>
    <row r="18" spans="11:256" ht="15" customHeight="1" x14ac:dyDescent="0.25">
      <c r="K18" s="2" t="str">
        <f>'miRNA Table'!A14</f>
        <v>A12</v>
      </c>
      <c r="L18" s="2" t="str">
        <f>'miRNA Table'!C14</f>
        <v>hsa-miR-100-5p</v>
      </c>
      <c r="M18" s="34">
        <f>IF(ISNUMBER(Results!G14),LOG(Results!G14,2),NA())</f>
        <v>1.961666666666666</v>
      </c>
      <c r="N18" s="35">
        <f>IF(ISNUMBER(Results!H14),Results!H14,NA())</f>
        <v>5.3186417986663228E-4</v>
      </c>
      <c r="O18" s="2" t="str">
        <f>Results!J14</f>
        <v>OKAY</v>
      </c>
      <c r="IS18" s="2" t="str">
        <f>'miRNA Table'!A14</f>
        <v>A12</v>
      </c>
      <c r="IT18" s="2" t="str">
        <f>'miRNA Table'!C14</f>
        <v>hsa-miR-100-5p</v>
      </c>
      <c r="IU18" s="34">
        <f t="shared" si="0"/>
        <v>1.961666666666666</v>
      </c>
      <c r="IV18" s="35">
        <f t="shared" si="0"/>
        <v>5.3186417986663228E-4</v>
      </c>
    </row>
    <row r="19" spans="11:256" ht="15" customHeight="1" x14ac:dyDescent="0.25">
      <c r="K19" s="2" t="str">
        <f>'miRNA Table'!A15</f>
        <v>A13</v>
      </c>
      <c r="L19" s="2" t="str">
        <f>'miRNA Table'!C15</f>
        <v>hsa-miR-101-3p</v>
      </c>
      <c r="M19" s="34">
        <f>IF(ISNUMBER(Results!G15),LOG(Results!G15,2),NA())</f>
        <v>-1.3116666666666656</v>
      </c>
      <c r="N19" s="35">
        <f>IF(ISNUMBER(Results!H15),Results!H15,NA())</f>
        <v>0.18330233304206794</v>
      </c>
      <c r="O19" s="2" t="str">
        <f>Results!J15</f>
        <v>B</v>
      </c>
      <c r="IS19" s="2" t="str">
        <f>'miRNA Table'!A15</f>
        <v>A13</v>
      </c>
      <c r="IT19" s="2" t="str">
        <f>'miRNA Table'!C15</f>
        <v>hsa-miR-101-3p</v>
      </c>
      <c r="IU19" s="34">
        <f t="shared" si="0"/>
        <v>-1.3116666666666656</v>
      </c>
      <c r="IV19" s="35">
        <f t="shared" si="0"/>
        <v>0.18330233304206794</v>
      </c>
    </row>
    <row r="20" spans="11:256" ht="15" customHeight="1" x14ac:dyDescent="0.25">
      <c r="K20" s="2" t="str">
        <f>'miRNA Table'!A16</f>
        <v>A14</v>
      </c>
      <c r="L20" s="2" t="str">
        <f>'miRNA Table'!C16</f>
        <v>hsa-miR-101-5p</v>
      </c>
      <c r="M20" s="34">
        <f>IF(ISNUMBER(Results!G16),LOG(Results!G16,2),NA())</f>
        <v>0.67166666666666697</v>
      </c>
      <c r="N20" s="35">
        <f>IF(ISNUMBER(Results!H16),Results!H16,NA())</f>
        <v>0.31976576856150657</v>
      </c>
      <c r="O20" s="2" t="str">
        <f>Results!J16</f>
        <v>B</v>
      </c>
      <c r="IS20" s="2" t="str">
        <f>'miRNA Table'!A16</f>
        <v>A14</v>
      </c>
      <c r="IT20" s="2" t="str">
        <f>'miRNA Table'!C16</f>
        <v>hsa-miR-101-5p</v>
      </c>
      <c r="IU20" s="34">
        <f t="shared" si="0"/>
        <v>0.67166666666666697</v>
      </c>
      <c r="IV20" s="35">
        <f t="shared" si="0"/>
        <v>0.31976576856150657</v>
      </c>
    </row>
    <row r="21" spans="11:256" ht="15" customHeight="1" x14ac:dyDescent="0.25">
      <c r="K21" s="2" t="str">
        <f>'miRNA Table'!A17</f>
        <v>A15</v>
      </c>
      <c r="L21" s="2" t="str">
        <f>'miRNA Table'!C17</f>
        <v>hsa-miR-103a-3p</v>
      </c>
      <c r="M21" s="34">
        <f>IF(ISNUMBER(Results!G17),LOG(Results!G17,2),NA())</f>
        <v>5.8333333333331315E-2</v>
      </c>
      <c r="N21" s="35">
        <f>IF(ISNUMBER(Results!H17),Results!H17,NA())</f>
        <v>0.68527738503299818</v>
      </c>
      <c r="O21" s="2" t="str">
        <f>Results!J17</f>
        <v>OKAY</v>
      </c>
      <c r="IS21" s="2" t="str">
        <f>'miRNA Table'!A17</f>
        <v>A15</v>
      </c>
      <c r="IT21" s="2" t="str">
        <f>'miRNA Table'!C17</f>
        <v>hsa-miR-103a-3p</v>
      </c>
      <c r="IU21" s="34">
        <f t="shared" si="0"/>
        <v>5.8333333333331315E-2</v>
      </c>
      <c r="IV21" s="35">
        <f t="shared" si="0"/>
        <v>0.68527738503299818</v>
      </c>
    </row>
    <row r="22" spans="11:256" ht="15" customHeight="1" x14ac:dyDescent="0.25">
      <c r="K22" s="2" t="str">
        <f>'miRNA Table'!A18</f>
        <v>A16</v>
      </c>
      <c r="L22" s="2" t="str">
        <f>'miRNA Table'!C18</f>
        <v>hsa-miR-105-5p</v>
      </c>
      <c r="M22" s="34">
        <f>IF(ISNUMBER(Results!G18),LOG(Results!G18,2),NA())</f>
        <v>-0.2916666666666648</v>
      </c>
      <c r="N22" s="35">
        <f>IF(ISNUMBER(Results!H18),Results!H18,NA())</f>
        <v>4.5337704143252298E-2</v>
      </c>
      <c r="O22" s="2" t="str">
        <f>Results!J18</f>
        <v>C</v>
      </c>
      <c r="IS22" s="2" t="str">
        <f>'miRNA Table'!A18</f>
        <v>A16</v>
      </c>
      <c r="IT22" s="2" t="str">
        <f>'miRNA Table'!C18</f>
        <v>hsa-miR-105-5p</v>
      </c>
      <c r="IU22" s="34">
        <f t="shared" si="0"/>
        <v>-0.2916666666666648</v>
      </c>
      <c r="IV22" s="35">
        <f t="shared" si="0"/>
        <v>4.5337704143252298E-2</v>
      </c>
    </row>
    <row r="23" spans="11:256" ht="15" customHeight="1" x14ac:dyDescent="0.25">
      <c r="K23" s="2" t="str">
        <f>'miRNA Table'!A19</f>
        <v>A17</v>
      </c>
      <c r="L23" s="2" t="str">
        <f>'miRNA Table'!C19</f>
        <v>hsa-miR-106a-3p</v>
      </c>
      <c r="M23" s="34">
        <f>IF(ISNUMBER(Results!G19),LOG(Results!G19,2),NA())</f>
        <v>-0.2916666666666648</v>
      </c>
      <c r="N23" s="35">
        <f>IF(ISNUMBER(Results!H19),Results!H19,NA())</f>
        <v>4.5337704143252298E-2</v>
      </c>
      <c r="O23" s="2" t="str">
        <f>Results!J19</f>
        <v>C</v>
      </c>
      <c r="IS23" s="2" t="str">
        <f>'miRNA Table'!A19</f>
        <v>A17</v>
      </c>
      <c r="IT23" s="2" t="str">
        <f>'miRNA Table'!C19</f>
        <v>hsa-miR-106a-3p</v>
      </c>
      <c r="IU23" s="34">
        <f t="shared" si="0"/>
        <v>-0.2916666666666648</v>
      </c>
      <c r="IV23" s="35">
        <f t="shared" si="0"/>
        <v>4.5337704143252298E-2</v>
      </c>
    </row>
    <row r="24" spans="11:256" ht="15" customHeight="1" x14ac:dyDescent="0.25">
      <c r="K24" s="2" t="str">
        <f>'miRNA Table'!A20</f>
        <v>A18</v>
      </c>
      <c r="L24" s="2" t="str">
        <f>'miRNA Table'!C20</f>
        <v>hsa-miR-106b-5p</v>
      </c>
      <c r="M24" s="34">
        <f>IF(ISNUMBER(Results!G20),LOG(Results!G20,2),NA())</f>
        <v>-0.2916666666666648</v>
      </c>
      <c r="N24" s="35">
        <f>IF(ISNUMBER(Results!H20),Results!H20,NA())</f>
        <v>4.5337704143252298E-2</v>
      </c>
      <c r="O24" s="2" t="str">
        <f>Results!J20</f>
        <v>C</v>
      </c>
      <c r="IS24" s="2" t="str">
        <f>'miRNA Table'!A20</f>
        <v>A18</v>
      </c>
      <c r="IT24" s="2" t="str">
        <f>'miRNA Table'!C20</f>
        <v>hsa-miR-106b-5p</v>
      </c>
      <c r="IU24" s="34">
        <f t="shared" si="0"/>
        <v>-0.2916666666666648</v>
      </c>
      <c r="IV24" s="35">
        <f t="shared" si="0"/>
        <v>4.5337704143252298E-2</v>
      </c>
    </row>
    <row r="25" spans="11:256" ht="15" customHeight="1" x14ac:dyDescent="0.25">
      <c r="K25" s="2" t="str">
        <f>'miRNA Table'!A21</f>
        <v>A19</v>
      </c>
      <c r="L25" s="2" t="str">
        <f>'miRNA Table'!C21</f>
        <v>hsa-miR-106b-3p</v>
      </c>
      <c r="M25" s="34">
        <f>IF(ISNUMBER(Results!G21),LOG(Results!G21,2),NA())</f>
        <v>-0.91833333333333422</v>
      </c>
      <c r="N25" s="35">
        <f>IF(ISNUMBER(Results!H21),Results!H21,NA())</f>
        <v>0.27979667200358799</v>
      </c>
      <c r="O25" s="2" t="str">
        <f>Results!J21</f>
        <v>B</v>
      </c>
      <c r="IS25" s="2" t="str">
        <f>'miRNA Table'!A21</f>
        <v>A19</v>
      </c>
      <c r="IT25" s="2" t="str">
        <f>'miRNA Table'!C21</f>
        <v>hsa-miR-106b-3p</v>
      </c>
      <c r="IU25" s="34">
        <f>IF(ISNUMBER(M25),M25,"")</f>
        <v>-0.91833333333333422</v>
      </c>
      <c r="IV25" s="35">
        <f>IF(ISNUMBER(N25),N25,"")</f>
        <v>0.27979667200358799</v>
      </c>
    </row>
    <row r="26" spans="11:256" ht="15" customHeight="1" x14ac:dyDescent="0.25">
      <c r="K26" s="2" t="str">
        <f>'miRNA Table'!A22</f>
        <v>A20</v>
      </c>
      <c r="L26" s="2" t="str">
        <f>'miRNA Table'!C22</f>
        <v>hsa-miR-107</v>
      </c>
      <c r="M26" s="34">
        <f>IF(ISNUMBER(Results!G22),LOG(Results!G22,2),NA())</f>
        <v>0.62499999999999889</v>
      </c>
      <c r="N26" s="35">
        <f>IF(ISNUMBER(Results!H22),Results!H22,NA())</f>
        <v>0.71550199948107607</v>
      </c>
      <c r="O26" s="2" t="str">
        <f>Results!J22</f>
        <v>B</v>
      </c>
      <c r="IS26" s="2" t="str">
        <f>'miRNA Table'!A22</f>
        <v>A20</v>
      </c>
      <c r="IT26" s="2" t="str">
        <f>'miRNA Table'!C22</f>
        <v>hsa-miR-107</v>
      </c>
      <c r="IU26" s="34">
        <f t="shared" ref="IU26:IV37" si="1">IF(ISNUMBER(M26),M26,"")</f>
        <v>0.62499999999999889</v>
      </c>
      <c r="IV26" s="35">
        <f t="shared" si="1"/>
        <v>0.71550199948107607</v>
      </c>
    </row>
    <row r="27" spans="11:256" ht="15" customHeight="1" x14ac:dyDescent="0.25">
      <c r="K27" s="2" t="str">
        <f>'miRNA Table'!A23</f>
        <v>A21</v>
      </c>
      <c r="L27" s="2" t="str">
        <f>'miRNA Table'!C23</f>
        <v>hsa-miR-10a-5p</v>
      </c>
      <c r="M27" s="34">
        <f>IF(ISNUMBER(Results!G23),LOG(Results!G23,2),NA())</f>
        <v>2.1666666666668624E-2</v>
      </c>
      <c r="N27" s="35">
        <f>IF(ISNUMBER(Results!H23),Results!H23,NA())</f>
        <v>0.80710304640917141</v>
      </c>
      <c r="O27" s="2" t="str">
        <f>Results!J23</f>
        <v>B</v>
      </c>
      <c r="IS27" s="2" t="str">
        <f>'miRNA Table'!A23</f>
        <v>A21</v>
      </c>
      <c r="IT27" s="2" t="str">
        <f>'miRNA Table'!C23</f>
        <v>hsa-miR-10a-5p</v>
      </c>
      <c r="IU27" s="34">
        <f t="shared" si="1"/>
        <v>2.1666666666668624E-2</v>
      </c>
      <c r="IV27" s="35">
        <f t="shared" si="1"/>
        <v>0.80710304640917141</v>
      </c>
    </row>
    <row r="28" spans="11:256" ht="15" customHeight="1" x14ac:dyDescent="0.25">
      <c r="K28" s="2" t="str">
        <f>'miRNA Table'!A24</f>
        <v>A22</v>
      </c>
      <c r="L28" s="2" t="str">
        <f>'miRNA Table'!C24</f>
        <v>hsa-miR-10a-3p</v>
      </c>
      <c r="M28" s="34">
        <f>IF(ISNUMBER(Results!G24),LOG(Results!G24,2),NA())</f>
        <v>0.19166666666666893</v>
      </c>
      <c r="N28" s="35">
        <f>IF(ISNUMBER(Results!H24),Results!H24,NA())</f>
        <v>0.58363699889946541</v>
      </c>
      <c r="O28" s="2" t="str">
        <f>Results!J24</f>
        <v>B</v>
      </c>
      <c r="IS28" s="2" t="str">
        <f>'miRNA Table'!A24</f>
        <v>A22</v>
      </c>
      <c r="IT28" s="2" t="str">
        <f>'miRNA Table'!C24</f>
        <v>hsa-miR-10a-3p</v>
      </c>
      <c r="IU28" s="34">
        <f t="shared" si="1"/>
        <v>0.19166666666666893</v>
      </c>
      <c r="IV28" s="35">
        <f t="shared" si="1"/>
        <v>0.58363699889946541</v>
      </c>
    </row>
    <row r="29" spans="11:256" ht="15" customHeight="1" x14ac:dyDescent="0.25">
      <c r="K29" s="2" t="str">
        <f>'miRNA Table'!A25</f>
        <v>A23</v>
      </c>
      <c r="L29" s="2" t="str">
        <f>'miRNA Table'!C25</f>
        <v>hsa-miR-10b-5p</v>
      </c>
      <c r="M29" s="34">
        <f>IF(ISNUMBER(Results!G25),LOG(Results!G25,2),NA())</f>
        <v>-0.14833333333333668</v>
      </c>
      <c r="N29" s="35">
        <f>IF(ISNUMBER(Results!H25),Results!H25,NA())</f>
        <v>0.68101196145383314</v>
      </c>
      <c r="O29" s="2" t="str">
        <f>Results!J25</f>
        <v>B</v>
      </c>
      <c r="IS29" s="2" t="str">
        <f>'miRNA Table'!A25</f>
        <v>A23</v>
      </c>
      <c r="IT29" s="2" t="str">
        <f>'miRNA Table'!C25</f>
        <v>hsa-miR-10b-5p</v>
      </c>
      <c r="IU29" s="34">
        <f t="shared" si="1"/>
        <v>-0.14833333333333668</v>
      </c>
      <c r="IV29" s="35">
        <f t="shared" si="1"/>
        <v>0.68101196145383314</v>
      </c>
    </row>
    <row r="30" spans="11:256" ht="15" customHeight="1" x14ac:dyDescent="0.25">
      <c r="K30" s="2" t="str">
        <f>'miRNA Table'!A26</f>
        <v>A24</v>
      </c>
      <c r="L30" s="2" t="str">
        <f>'miRNA Table'!C26</f>
        <v>hsa-miR-10b-3p</v>
      </c>
      <c r="M30" s="34">
        <f>IF(ISNUMBER(Results!G26),LOG(Results!G26,2),NA())</f>
        <v>-4.1750000000000025</v>
      </c>
      <c r="N30" s="35">
        <f>IF(ISNUMBER(Results!H26),Results!H26,NA())</f>
        <v>7.1719245437379181E-4</v>
      </c>
      <c r="O30" s="2" t="str">
        <f>Results!J26</f>
        <v>A</v>
      </c>
      <c r="IS30" s="2" t="str">
        <f>'miRNA Table'!A26</f>
        <v>A24</v>
      </c>
      <c r="IT30" s="2" t="str">
        <f>'miRNA Table'!C26</f>
        <v>hsa-miR-10b-3p</v>
      </c>
      <c r="IU30" s="34">
        <f t="shared" si="1"/>
        <v>-4.1750000000000025</v>
      </c>
      <c r="IV30" s="35">
        <f t="shared" si="1"/>
        <v>7.1719245437379181E-4</v>
      </c>
    </row>
    <row r="31" spans="11:256" ht="15" customHeight="1" x14ac:dyDescent="0.25">
      <c r="K31" s="2" t="str">
        <f>'miRNA Table'!A27</f>
        <v>B01</v>
      </c>
      <c r="L31" s="2" t="str">
        <f>'miRNA Table'!C27</f>
        <v>hsa-miR-1180-3p</v>
      </c>
      <c r="M31" s="34">
        <f>IF(ISNUMBER(Results!G27),LOG(Results!G27,2),NA())</f>
        <v>-0.2916666666666648</v>
      </c>
      <c r="N31" s="35">
        <f>IF(ISNUMBER(Results!H27),Results!H27,NA())</f>
        <v>4.5337704143252298E-2</v>
      </c>
      <c r="O31" s="2" t="str">
        <f>Results!J27</f>
        <v>C</v>
      </c>
      <c r="IS31" s="2" t="str">
        <f>'miRNA Table'!A27</f>
        <v>B01</v>
      </c>
      <c r="IT31" s="2" t="str">
        <f>'miRNA Table'!C27</f>
        <v>hsa-miR-1180-3p</v>
      </c>
      <c r="IU31" s="34">
        <f t="shared" si="1"/>
        <v>-0.2916666666666648</v>
      </c>
      <c r="IV31" s="35">
        <f t="shared" si="1"/>
        <v>4.5337704143252298E-2</v>
      </c>
    </row>
    <row r="32" spans="11:256" ht="15" customHeight="1" x14ac:dyDescent="0.25">
      <c r="K32" s="2" t="str">
        <f>'miRNA Table'!A28</f>
        <v>B02</v>
      </c>
      <c r="L32" s="2" t="str">
        <f>'miRNA Table'!C28</f>
        <v>hsa-miR-1207-5p</v>
      </c>
      <c r="M32" s="34">
        <f>IF(ISNUMBER(Results!G28),LOG(Results!G28,2),NA())</f>
        <v>-2.3283333333333323</v>
      </c>
      <c r="N32" s="35">
        <f>IF(ISNUMBER(Results!H28),Results!H28,NA())</f>
        <v>8.7734456904709109E-3</v>
      </c>
      <c r="O32" s="2" t="str">
        <f>Results!J28</f>
        <v>A</v>
      </c>
      <c r="IS32" s="2" t="str">
        <f>'miRNA Table'!A28</f>
        <v>B02</v>
      </c>
      <c r="IT32" s="2" t="str">
        <f>'miRNA Table'!C28</f>
        <v>hsa-miR-1207-5p</v>
      </c>
      <c r="IU32" s="34">
        <f t="shared" si="1"/>
        <v>-2.3283333333333323</v>
      </c>
      <c r="IV32" s="35">
        <f t="shared" si="1"/>
        <v>8.7734456904709109E-3</v>
      </c>
    </row>
    <row r="33" spans="11:256" ht="15" customHeight="1" x14ac:dyDescent="0.25">
      <c r="K33" s="2" t="str">
        <f>'miRNA Table'!A29</f>
        <v>B03</v>
      </c>
      <c r="L33" s="2" t="str">
        <f>'miRNA Table'!C29</f>
        <v>hsa-miR-122-5p</v>
      </c>
      <c r="M33" s="34">
        <f>IF(ISNUMBER(Results!G29),LOG(Results!G29,2),NA())</f>
        <v>8.5516666666666659</v>
      </c>
      <c r="N33" s="35">
        <f>IF(ISNUMBER(Results!H29),Results!H29,NA())</f>
        <v>5.116337203358036E-7</v>
      </c>
      <c r="O33" s="2" t="str">
        <f>Results!J29</f>
        <v>OKAY</v>
      </c>
      <c r="IS33" s="2" t="str">
        <f>'miRNA Table'!A29</f>
        <v>B03</v>
      </c>
      <c r="IT33" s="2" t="str">
        <f>'miRNA Table'!C29</f>
        <v>hsa-miR-122-5p</v>
      </c>
      <c r="IU33" s="34">
        <f t="shared" si="1"/>
        <v>8.5516666666666659</v>
      </c>
      <c r="IV33" s="35">
        <f t="shared" si="1"/>
        <v>5.116337203358036E-7</v>
      </c>
    </row>
    <row r="34" spans="11:256" ht="15" customHeight="1" x14ac:dyDescent="0.25">
      <c r="K34" s="2" t="str">
        <f>'miRNA Table'!A30</f>
        <v>B04</v>
      </c>
      <c r="L34" s="2" t="str">
        <f>'miRNA Table'!C30</f>
        <v>hsa-miR-122-3p</v>
      </c>
      <c r="M34" s="34">
        <f>IF(ISNUMBER(Results!G30),LOG(Results!G30,2),NA())</f>
        <v>-1.1650000000000018</v>
      </c>
      <c r="N34" s="35">
        <f>IF(ISNUMBER(Results!H30),Results!H30,NA())</f>
        <v>1.3940355828464633E-2</v>
      </c>
      <c r="O34" s="2" t="str">
        <f>Results!J30</f>
        <v>OKAY</v>
      </c>
      <c r="IS34" s="2" t="str">
        <f>'miRNA Table'!A30</f>
        <v>B04</v>
      </c>
      <c r="IT34" s="2" t="str">
        <f>'miRNA Table'!C30</f>
        <v>hsa-miR-122-3p</v>
      </c>
      <c r="IU34" s="34">
        <f t="shared" si="1"/>
        <v>-1.1650000000000018</v>
      </c>
      <c r="IV34" s="35">
        <f t="shared" si="1"/>
        <v>1.3940355828464633E-2</v>
      </c>
    </row>
    <row r="35" spans="11:256" ht="15" customHeight="1" x14ac:dyDescent="0.25">
      <c r="K35" s="2" t="str">
        <f>'miRNA Table'!A31</f>
        <v>B05</v>
      </c>
      <c r="L35" s="2" t="str">
        <f>'miRNA Table'!C31</f>
        <v>hsa-miR-1224-3p</v>
      </c>
      <c r="M35" s="34">
        <f>IF(ISNUMBER(Results!G31),LOG(Results!G31,2),NA())</f>
        <v>5.4849999999999968</v>
      </c>
      <c r="N35" s="35">
        <f>IF(ISNUMBER(Results!H31),Results!H31,NA())</f>
        <v>9.162864143668805E-5</v>
      </c>
      <c r="O35" s="2" t="str">
        <f>Results!J31</f>
        <v>OKAY</v>
      </c>
      <c r="IS35" s="2" t="str">
        <f>'miRNA Table'!A31</f>
        <v>B05</v>
      </c>
      <c r="IT35" s="2" t="str">
        <f>'miRNA Table'!C31</f>
        <v>hsa-miR-1224-3p</v>
      </c>
      <c r="IU35" s="34">
        <f t="shared" si="1"/>
        <v>5.4849999999999968</v>
      </c>
      <c r="IV35" s="35">
        <f t="shared" si="1"/>
        <v>9.162864143668805E-5</v>
      </c>
    </row>
    <row r="36" spans="11:256" ht="15" customHeight="1" x14ac:dyDescent="0.25">
      <c r="K36" s="2" t="str">
        <f>'miRNA Table'!A32</f>
        <v>B06</v>
      </c>
      <c r="L36" s="2" t="str">
        <f>'miRNA Table'!C32</f>
        <v>hsa-miR-1224-5p</v>
      </c>
      <c r="M36" s="34">
        <f>IF(ISNUMBER(Results!G32),LOG(Results!G32,2),NA())</f>
        <v>6.6083333333333334</v>
      </c>
      <c r="N36" s="35">
        <f>IF(ISNUMBER(Results!H32),Results!H32,NA())</f>
        <v>2.7746959606323441E-5</v>
      </c>
      <c r="O36" s="2" t="str">
        <f>Results!J32</f>
        <v>A</v>
      </c>
      <c r="IS36" s="2" t="str">
        <f>'miRNA Table'!A32</f>
        <v>B06</v>
      </c>
      <c r="IT36" s="2" t="str">
        <f>'miRNA Table'!C32</f>
        <v>hsa-miR-1224-5p</v>
      </c>
      <c r="IU36" s="34">
        <f t="shared" si="1"/>
        <v>6.6083333333333334</v>
      </c>
      <c r="IV36" s="35">
        <f t="shared" si="1"/>
        <v>2.7746959606323441E-5</v>
      </c>
    </row>
    <row r="37" spans="11:256" ht="15" customHeight="1" x14ac:dyDescent="0.25">
      <c r="K37" s="2" t="str">
        <f>'miRNA Table'!A33</f>
        <v>B07</v>
      </c>
      <c r="L37" s="2" t="str">
        <f>'miRNA Table'!C33</f>
        <v>hsa-miR-124-3p</v>
      </c>
      <c r="M37" s="34">
        <f>IF(ISNUMBER(Results!G33),LOG(Results!G33,2),NA())</f>
        <v>-0.29500000000000182</v>
      </c>
      <c r="N37" s="35">
        <f>IF(ISNUMBER(Results!H33),Results!H33,NA())</f>
        <v>4.7234961025358159E-2</v>
      </c>
      <c r="O37" s="2" t="str">
        <f>Results!J33</f>
        <v>OKAY</v>
      </c>
      <c r="IS37" s="2" t="str">
        <f>'miRNA Table'!A33</f>
        <v>B07</v>
      </c>
      <c r="IT37" s="2" t="str">
        <f>'miRNA Table'!C33</f>
        <v>hsa-miR-124-3p</v>
      </c>
      <c r="IU37" s="34">
        <f t="shared" si="1"/>
        <v>-0.29500000000000182</v>
      </c>
      <c r="IV37" s="35">
        <f t="shared" si="1"/>
        <v>4.7234961025358159E-2</v>
      </c>
    </row>
    <row r="38" spans="11:256" ht="15" customHeight="1" x14ac:dyDescent="0.25">
      <c r="K38" s="2" t="str">
        <f>'miRNA Table'!A34</f>
        <v>B08</v>
      </c>
      <c r="L38" s="2" t="str">
        <f>'miRNA Table'!C34</f>
        <v>hsa-miR-124-5p</v>
      </c>
      <c r="M38" s="34">
        <f>IF(ISNUMBER(Results!G34),LOG(Results!G34,2),NA())</f>
        <v>-2.5750000000000011</v>
      </c>
      <c r="N38" s="35">
        <f>IF(ISNUMBER(Results!H34),Results!H34,NA())</f>
        <v>4.550819720716677E-2</v>
      </c>
      <c r="O38" s="2" t="str">
        <f>Results!J34</f>
        <v>OKAY</v>
      </c>
      <c r="IS38" s="2" t="str">
        <f>'miRNA Table'!A34</f>
        <v>B08</v>
      </c>
      <c r="IT38" s="2" t="str">
        <f>'miRNA Table'!C34</f>
        <v>hsa-miR-124-5p</v>
      </c>
      <c r="IU38" s="34">
        <f>IF(ISNUMBER(M38),M38,"")</f>
        <v>-2.5750000000000011</v>
      </c>
      <c r="IV38" s="35">
        <f>IF(ISNUMBER(N38),N38,"")</f>
        <v>4.550819720716677E-2</v>
      </c>
    </row>
    <row r="39" spans="11:256" ht="15" customHeight="1" x14ac:dyDescent="0.25">
      <c r="K39" s="2" t="str">
        <f>'miRNA Table'!A35</f>
        <v>B09</v>
      </c>
      <c r="L39" s="2" t="str">
        <f>'miRNA Table'!C35</f>
        <v>hsa-miR-125a-3p</v>
      </c>
      <c r="M39" s="34">
        <f>IF(ISNUMBER(Results!G35),LOG(Results!G35,2),NA())</f>
        <v>11.464999999999998</v>
      </c>
      <c r="N39" s="35">
        <f>IF(ISNUMBER(Results!H35),Results!H35,NA())</f>
        <v>1.6736935652546376E-6</v>
      </c>
      <c r="O39" s="2" t="str">
        <f>Results!J35</f>
        <v>A</v>
      </c>
      <c r="IS39" s="2" t="str">
        <f>'miRNA Table'!A35</f>
        <v>B09</v>
      </c>
      <c r="IT39" s="2" t="str">
        <f>'miRNA Table'!C35</f>
        <v>hsa-miR-125a-3p</v>
      </c>
      <c r="IU39" s="34">
        <f t="shared" ref="IU39:IV49" si="2">IF(ISNUMBER(M39),M39,"")</f>
        <v>11.464999999999998</v>
      </c>
      <c r="IV39" s="35">
        <f t="shared" si="2"/>
        <v>1.6736935652546376E-6</v>
      </c>
    </row>
    <row r="40" spans="11:256" ht="15" customHeight="1" x14ac:dyDescent="0.25">
      <c r="K40" s="2" t="str">
        <f>'miRNA Table'!A36</f>
        <v>B10</v>
      </c>
      <c r="L40" s="2" t="str">
        <f>'miRNA Table'!C36</f>
        <v>hsa-miR-125a-5p</v>
      </c>
      <c r="M40" s="34">
        <f>IF(ISNUMBER(Results!G36),LOG(Results!G36,2),NA())</f>
        <v>-0.45500000000000185</v>
      </c>
      <c r="N40" s="35">
        <f>IF(ISNUMBER(Results!H36),Results!H36,NA())</f>
        <v>1.9148956168137634E-2</v>
      </c>
      <c r="O40" s="2" t="str">
        <f>Results!J36</f>
        <v>OKAY</v>
      </c>
      <c r="IS40" s="2" t="str">
        <f>'miRNA Table'!A36</f>
        <v>B10</v>
      </c>
      <c r="IT40" s="2" t="str">
        <f>'miRNA Table'!C36</f>
        <v>hsa-miR-125a-5p</v>
      </c>
      <c r="IU40" s="34">
        <f t="shared" si="2"/>
        <v>-0.45500000000000185</v>
      </c>
      <c r="IV40" s="35">
        <f t="shared" si="2"/>
        <v>1.9148956168137634E-2</v>
      </c>
    </row>
    <row r="41" spans="11:256" ht="15" customHeight="1" x14ac:dyDescent="0.25">
      <c r="K41" s="2" t="str">
        <f>'miRNA Table'!A37</f>
        <v>B11</v>
      </c>
      <c r="L41" s="2" t="str">
        <f>'miRNA Table'!C37</f>
        <v>hsa-miR-125b-5p</v>
      </c>
      <c r="M41" s="34">
        <f>IF(ISNUMBER(Results!G37),LOG(Results!G37,2),NA())</f>
        <v>-2.201666666666668</v>
      </c>
      <c r="N41" s="35">
        <f>IF(ISNUMBER(Results!H37),Results!H37,NA())</f>
        <v>2.34565934702476E-3</v>
      </c>
      <c r="O41" s="2" t="str">
        <f>Results!J37</f>
        <v>OKAY</v>
      </c>
      <c r="IS41" s="2" t="str">
        <f>'miRNA Table'!A37</f>
        <v>B11</v>
      </c>
      <c r="IT41" s="2" t="str">
        <f>'miRNA Table'!C37</f>
        <v>hsa-miR-125b-5p</v>
      </c>
      <c r="IU41" s="34">
        <f t="shared" si="2"/>
        <v>-2.201666666666668</v>
      </c>
      <c r="IV41" s="35">
        <f t="shared" si="2"/>
        <v>2.34565934702476E-3</v>
      </c>
    </row>
    <row r="42" spans="11:256" ht="15" customHeight="1" x14ac:dyDescent="0.25">
      <c r="K42" s="2" t="str">
        <f>'miRNA Table'!A38</f>
        <v>B12</v>
      </c>
      <c r="L42" s="2" t="str">
        <f>'miRNA Table'!C38</f>
        <v>hsa-miR-126-3p</v>
      </c>
      <c r="M42" s="34">
        <f>IF(ISNUMBER(Results!G38),LOG(Results!G38,2),NA())</f>
        <v>-1.5650000000000015</v>
      </c>
      <c r="N42" s="35">
        <f>IF(ISNUMBER(Results!H38),Results!H38,NA())</f>
        <v>2.2688041117706212E-4</v>
      </c>
      <c r="O42" s="2" t="str">
        <f>Results!J38</f>
        <v>OKAY</v>
      </c>
      <c r="IS42" s="2" t="str">
        <f>'miRNA Table'!A38</f>
        <v>B12</v>
      </c>
      <c r="IT42" s="2" t="str">
        <f>'miRNA Table'!C38</f>
        <v>hsa-miR-126-3p</v>
      </c>
      <c r="IU42" s="34">
        <f t="shared" si="2"/>
        <v>-1.5650000000000015</v>
      </c>
      <c r="IV42" s="35">
        <f t="shared" si="2"/>
        <v>2.2688041117706212E-4</v>
      </c>
    </row>
    <row r="43" spans="11:256" ht="15" customHeight="1" x14ac:dyDescent="0.25">
      <c r="K43" s="2" t="str">
        <f>'miRNA Table'!A39</f>
        <v>B13</v>
      </c>
      <c r="L43" s="2" t="str">
        <f>'miRNA Table'!C39</f>
        <v>hsa-miR-126-5p</v>
      </c>
      <c r="M43" s="34">
        <f>IF(ISNUMBER(Results!G39),LOG(Results!G39,2),NA())</f>
        <v>12.405000000000001</v>
      </c>
      <c r="N43" s="35">
        <f>IF(ISNUMBER(Results!H39),Results!H39,NA())</f>
        <v>1.7506082102005689E-4</v>
      </c>
      <c r="O43" s="2" t="str">
        <f>Results!J39</f>
        <v>A</v>
      </c>
      <c r="IS43" s="2" t="str">
        <f>'miRNA Table'!A39</f>
        <v>B13</v>
      </c>
      <c r="IT43" s="2" t="str">
        <f>'miRNA Table'!C39</f>
        <v>hsa-miR-126-5p</v>
      </c>
      <c r="IU43" s="34">
        <f t="shared" si="2"/>
        <v>12.405000000000001</v>
      </c>
      <c r="IV43" s="35">
        <f t="shared" si="2"/>
        <v>1.7506082102005689E-4</v>
      </c>
    </row>
    <row r="44" spans="11:256" ht="15" customHeight="1" x14ac:dyDescent="0.25">
      <c r="K44" s="2" t="str">
        <f>'miRNA Table'!A40</f>
        <v>B14</v>
      </c>
      <c r="L44" s="2" t="str">
        <f>'miRNA Table'!C40</f>
        <v>hsa-miR-1265</v>
      </c>
      <c r="M44" s="34">
        <f>IF(ISNUMBER(Results!G40),LOG(Results!G40,2),NA())</f>
        <v>-0.2916666666666648</v>
      </c>
      <c r="N44" s="35">
        <f>IF(ISNUMBER(Results!H40),Results!H40,NA())</f>
        <v>4.5337704143252298E-2</v>
      </c>
      <c r="O44" s="2" t="str">
        <f>Results!J40</f>
        <v>C</v>
      </c>
      <c r="IS44" s="2" t="str">
        <f>'miRNA Table'!A40</f>
        <v>B14</v>
      </c>
      <c r="IT44" s="2" t="str">
        <f>'miRNA Table'!C40</f>
        <v>hsa-miR-1265</v>
      </c>
      <c r="IU44" s="34">
        <f t="shared" si="2"/>
        <v>-0.2916666666666648</v>
      </c>
      <c r="IV44" s="35">
        <f t="shared" si="2"/>
        <v>4.5337704143252298E-2</v>
      </c>
    </row>
    <row r="45" spans="11:256" ht="15" customHeight="1" x14ac:dyDescent="0.25">
      <c r="K45" s="2" t="str">
        <f>'miRNA Table'!A41</f>
        <v>B15</v>
      </c>
      <c r="L45" s="2" t="str">
        <f>'miRNA Table'!C41</f>
        <v>hsa-miR-127-3p</v>
      </c>
      <c r="M45" s="34">
        <f>IF(ISNUMBER(Results!G41),LOG(Results!G41,2),NA())</f>
        <v>-1.1216666666666688</v>
      </c>
      <c r="N45" s="35">
        <f>IF(ISNUMBER(Results!H41),Results!H41,NA())</f>
        <v>2.4729871382571066E-3</v>
      </c>
      <c r="O45" s="2" t="str">
        <f>Results!J41</f>
        <v>OKAY</v>
      </c>
      <c r="IS45" s="2" t="str">
        <f>'miRNA Table'!A41</f>
        <v>B15</v>
      </c>
      <c r="IT45" s="2" t="str">
        <f>'miRNA Table'!C41</f>
        <v>hsa-miR-127-3p</v>
      </c>
      <c r="IU45" s="34">
        <f t="shared" si="2"/>
        <v>-1.1216666666666688</v>
      </c>
      <c r="IV45" s="35">
        <f t="shared" si="2"/>
        <v>2.4729871382571066E-3</v>
      </c>
    </row>
    <row r="46" spans="11:256" ht="15" customHeight="1" x14ac:dyDescent="0.25">
      <c r="K46" s="2" t="str">
        <f>'miRNA Table'!A42</f>
        <v>B16</v>
      </c>
      <c r="L46" s="2" t="str">
        <f>'miRNA Table'!C42</f>
        <v>hsa-miR-127-5p</v>
      </c>
      <c r="M46" s="34">
        <f>IF(ISNUMBER(Results!G42),LOG(Results!G42,2),NA())</f>
        <v>-0.2916666666666648</v>
      </c>
      <c r="N46" s="35">
        <f>IF(ISNUMBER(Results!H42),Results!H42,NA())</f>
        <v>4.5337704143252298E-2</v>
      </c>
      <c r="O46" s="2" t="str">
        <f>Results!J42</f>
        <v>C</v>
      </c>
      <c r="IS46" s="2" t="str">
        <f>'miRNA Table'!A42</f>
        <v>B16</v>
      </c>
      <c r="IT46" s="2" t="str">
        <f>'miRNA Table'!C42</f>
        <v>hsa-miR-127-5p</v>
      </c>
      <c r="IU46" s="34">
        <f t="shared" si="2"/>
        <v>-0.2916666666666648</v>
      </c>
      <c r="IV46" s="35">
        <f t="shared" si="2"/>
        <v>4.5337704143252298E-2</v>
      </c>
    </row>
    <row r="47" spans="11:256" ht="15" customHeight="1" x14ac:dyDescent="0.25">
      <c r="K47" s="2" t="str">
        <f>'miRNA Table'!A43</f>
        <v>B17</v>
      </c>
      <c r="L47" s="2" t="str">
        <f>'miRNA Table'!C43</f>
        <v>hsa-miR-128-3p</v>
      </c>
      <c r="M47" s="34">
        <f>IF(ISNUMBER(Results!G43),LOG(Results!G43,2),NA())</f>
        <v>-0.8983333333333362</v>
      </c>
      <c r="N47" s="35">
        <f>IF(ISNUMBER(Results!H43),Results!H43,NA())</f>
        <v>1.6467012343427182E-2</v>
      </c>
      <c r="O47" s="2" t="str">
        <f>Results!J43</f>
        <v>OKAY</v>
      </c>
      <c r="IS47" s="2" t="str">
        <f>'miRNA Table'!A43</f>
        <v>B17</v>
      </c>
      <c r="IT47" s="2" t="str">
        <f>'miRNA Table'!C43</f>
        <v>hsa-miR-128-3p</v>
      </c>
      <c r="IU47" s="34">
        <f t="shared" si="2"/>
        <v>-0.8983333333333362</v>
      </c>
      <c r="IV47" s="35">
        <f t="shared" si="2"/>
        <v>1.6467012343427182E-2</v>
      </c>
    </row>
    <row r="48" spans="11:256" ht="15" customHeight="1" x14ac:dyDescent="0.25">
      <c r="K48" s="2" t="str">
        <f>'miRNA Table'!A44</f>
        <v>B18</v>
      </c>
      <c r="L48" s="2" t="str">
        <f>'miRNA Table'!C44</f>
        <v>hsa-miR-1284</v>
      </c>
      <c r="M48" s="34">
        <f>IF(ISNUMBER(Results!G44),LOG(Results!G44,2),NA())</f>
        <v>-2.6450000000000014</v>
      </c>
      <c r="N48" s="35">
        <f>IF(ISNUMBER(Results!H44),Results!H44,NA())</f>
        <v>4.493083167827058E-3</v>
      </c>
      <c r="O48" s="2" t="str">
        <f>Results!J44</f>
        <v>OKAY</v>
      </c>
      <c r="IS48" s="2" t="str">
        <f>'miRNA Table'!A44</f>
        <v>B18</v>
      </c>
      <c r="IT48" s="2" t="str">
        <f>'miRNA Table'!C44</f>
        <v>hsa-miR-1284</v>
      </c>
      <c r="IU48" s="34">
        <f t="shared" si="2"/>
        <v>-2.6450000000000014</v>
      </c>
      <c r="IV48" s="35">
        <f t="shared" si="2"/>
        <v>4.493083167827058E-3</v>
      </c>
    </row>
    <row r="49" spans="11:256" ht="15" customHeight="1" x14ac:dyDescent="0.25">
      <c r="K49" s="2" t="str">
        <f>'miRNA Table'!A45</f>
        <v>B19</v>
      </c>
      <c r="L49" s="2" t="str">
        <f>'miRNA Table'!C45</f>
        <v>hsa-miR-129-1-3p</v>
      </c>
      <c r="M49" s="34">
        <f>IF(ISNUMBER(Results!G45),LOG(Results!G45,2),NA())</f>
        <v>-4.5416666666666679</v>
      </c>
      <c r="N49" s="35">
        <f>IF(ISNUMBER(Results!H45),Results!H45,NA())</f>
        <v>1.1057977793257955E-5</v>
      </c>
      <c r="O49" s="2" t="str">
        <f>Results!J45</f>
        <v>OKAY</v>
      </c>
      <c r="IS49" s="2" t="str">
        <f>'miRNA Table'!A45</f>
        <v>B19</v>
      </c>
      <c r="IT49" s="2" t="str">
        <f>'miRNA Table'!C45</f>
        <v>hsa-miR-129-1-3p</v>
      </c>
      <c r="IU49" s="34">
        <f t="shared" si="2"/>
        <v>-4.5416666666666679</v>
      </c>
      <c r="IV49" s="35">
        <f t="shared" si="2"/>
        <v>1.1057977793257955E-5</v>
      </c>
    </row>
    <row r="50" spans="11:256" ht="15" customHeight="1" x14ac:dyDescent="0.25">
      <c r="K50" s="2" t="str">
        <f>'miRNA Table'!A46</f>
        <v>B20</v>
      </c>
      <c r="L50" s="2" t="str">
        <f>'miRNA Table'!C46</f>
        <v>hsa-miR-1290</v>
      </c>
      <c r="M50" s="34">
        <f>IF(ISNUMBER(Results!G46),LOG(Results!G46,2),NA())</f>
        <v>-3.3183333333333342</v>
      </c>
      <c r="N50" s="35">
        <f>IF(ISNUMBER(Results!H46),Results!H46,NA())</f>
        <v>1.2736117311742875E-6</v>
      </c>
      <c r="O50" s="2" t="str">
        <f>Results!J46</f>
        <v>OKAY</v>
      </c>
      <c r="IS50" s="2" t="str">
        <f>'miRNA Table'!A46</f>
        <v>B20</v>
      </c>
      <c r="IT50" s="2" t="str">
        <f>'miRNA Table'!C46</f>
        <v>hsa-miR-1290</v>
      </c>
      <c r="IU50" s="34">
        <f>IF(ISNUMBER(M50),M50,"")</f>
        <v>-3.3183333333333342</v>
      </c>
      <c r="IV50" s="35">
        <f>IF(ISNUMBER(N50),N50,"")</f>
        <v>1.2736117311742875E-6</v>
      </c>
    </row>
    <row r="51" spans="11:256" ht="15" customHeight="1" x14ac:dyDescent="0.25">
      <c r="K51" s="2" t="str">
        <f>'miRNA Table'!A47</f>
        <v>B21</v>
      </c>
      <c r="L51" s="2" t="str">
        <f>'miRNA Table'!C47</f>
        <v>hsa-miR-129-2-3p</v>
      </c>
      <c r="M51" s="34">
        <f>IF(ISNUMBER(Results!G47),LOG(Results!G47,2),NA())</f>
        <v>-0.2916666666666648</v>
      </c>
      <c r="N51" s="35">
        <f>IF(ISNUMBER(Results!H47),Results!H47,NA())</f>
        <v>4.5337704143252298E-2</v>
      </c>
      <c r="O51" s="2" t="str">
        <f>Results!J47</f>
        <v>C</v>
      </c>
      <c r="IS51" s="2" t="str">
        <f>'miRNA Table'!A47</f>
        <v>B21</v>
      </c>
      <c r="IT51" s="2" t="str">
        <f>'miRNA Table'!C47</f>
        <v>hsa-miR-129-2-3p</v>
      </c>
      <c r="IU51" s="34">
        <f t="shared" ref="IU51:IV64" si="3">IF(ISNUMBER(M51),M51,"")</f>
        <v>-0.2916666666666648</v>
      </c>
      <c r="IV51" s="35">
        <f t="shared" si="3"/>
        <v>4.5337704143252298E-2</v>
      </c>
    </row>
    <row r="52" spans="11:256" ht="15" customHeight="1" x14ac:dyDescent="0.25">
      <c r="K52" s="2" t="str">
        <f>'miRNA Table'!A48</f>
        <v>B22</v>
      </c>
      <c r="L52" s="2" t="str">
        <f>'miRNA Table'!C48</f>
        <v>hsa-miR-129-5p</v>
      </c>
      <c r="M52" s="34">
        <f>IF(ISNUMBER(Results!G48),LOG(Results!G48,2),NA())</f>
        <v>0.73833333333333151</v>
      </c>
      <c r="N52" s="35">
        <f>IF(ISNUMBER(Results!H48),Results!H48,NA())</f>
        <v>1.3502354210911546E-2</v>
      </c>
      <c r="O52" s="2" t="str">
        <f>Results!J48</f>
        <v>OKAY</v>
      </c>
      <c r="IS52" s="2" t="str">
        <f>'miRNA Table'!A48</f>
        <v>B22</v>
      </c>
      <c r="IT52" s="2" t="str">
        <f>'miRNA Table'!C48</f>
        <v>hsa-miR-129-5p</v>
      </c>
      <c r="IU52" s="34">
        <f t="shared" si="3"/>
        <v>0.73833333333333151</v>
      </c>
      <c r="IV52" s="35">
        <f t="shared" si="3"/>
        <v>1.3502354210911546E-2</v>
      </c>
    </row>
    <row r="53" spans="11:256" ht="15" customHeight="1" x14ac:dyDescent="0.25">
      <c r="K53" s="2" t="str">
        <f>'miRNA Table'!A49</f>
        <v>B23</v>
      </c>
      <c r="L53" s="2" t="str">
        <f>'miRNA Table'!C49</f>
        <v>hsa-miR-130a-3p</v>
      </c>
      <c r="M53" s="34">
        <f>IF(ISNUMBER(Results!G49),LOG(Results!G49,2),NA())</f>
        <v>-0.85166666666666857</v>
      </c>
      <c r="N53" s="35">
        <f>IF(ISNUMBER(Results!H49),Results!H49,NA())</f>
        <v>2.7626291037017938E-2</v>
      </c>
      <c r="O53" s="2" t="str">
        <f>Results!J49</f>
        <v>A</v>
      </c>
      <c r="IS53" s="2" t="str">
        <f>'miRNA Table'!A49</f>
        <v>B23</v>
      </c>
      <c r="IT53" s="2" t="str">
        <f>'miRNA Table'!C49</f>
        <v>hsa-miR-130a-3p</v>
      </c>
      <c r="IU53" s="34">
        <f t="shared" si="3"/>
        <v>-0.85166666666666857</v>
      </c>
      <c r="IV53" s="35">
        <f t="shared" si="3"/>
        <v>2.7626291037017938E-2</v>
      </c>
    </row>
    <row r="54" spans="11:256" ht="15" customHeight="1" x14ac:dyDescent="0.25">
      <c r="K54" s="2" t="str">
        <f>'miRNA Table'!A50</f>
        <v>B24</v>
      </c>
      <c r="L54" s="2" t="str">
        <f>'miRNA Table'!C50</f>
        <v>hsa-miR-130b-3p</v>
      </c>
      <c r="M54" s="34">
        <f>IF(ISNUMBER(Results!G50),LOG(Results!G50,2),NA())</f>
        <v>-3.9716666666666685</v>
      </c>
      <c r="N54" s="35">
        <f>IF(ISNUMBER(Results!H50),Results!H50,NA())</f>
        <v>1.215536376158614E-2</v>
      </c>
      <c r="O54" s="2" t="str">
        <f>Results!J50</f>
        <v>OKAY</v>
      </c>
      <c r="IS54" s="2" t="str">
        <f>'miRNA Table'!A50</f>
        <v>B24</v>
      </c>
      <c r="IT54" s="2" t="str">
        <f>'miRNA Table'!C50</f>
        <v>hsa-miR-130b-3p</v>
      </c>
      <c r="IU54" s="34">
        <f t="shared" si="3"/>
        <v>-3.9716666666666685</v>
      </c>
      <c r="IV54" s="35">
        <f t="shared" si="3"/>
        <v>1.215536376158614E-2</v>
      </c>
    </row>
    <row r="55" spans="11:256" ht="15" customHeight="1" x14ac:dyDescent="0.25">
      <c r="K55" s="2" t="str">
        <f>'miRNA Table'!A51</f>
        <v>C01</v>
      </c>
      <c r="L55" s="2" t="str">
        <f>'miRNA Table'!C51</f>
        <v>hsa-miR-132-3p</v>
      </c>
      <c r="M55" s="34">
        <f>IF(ISNUMBER(Results!G51),LOG(Results!G51,2),NA())</f>
        <v>0.38166666666666493</v>
      </c>
      <c r="N55" s="35">
        <f>IF(ISNUMBER(Results!H51),Results!H51,NA())</f>
        <v>0.77725435914204621</v>
      </c>
      <c r="O55" s="2" t="str">
        <f>Results!J51</f>
        <v>B</v>
      </c>
      <c r="IS55" s="2" t="str">
        <f>'miRNA Table'!A51</f>
        <v>C01</v>
      </c>
      <c r="IT55" s="2" t="str">
        <f>'miRNA Table'!C51</f>
        <v>hsa-miR-132-3p</v>
      </c>
      <c r="IU55" s="34">
        <f t="shared" si="3"/>
        <v>0.38166666666666493</v>
      </c>
      <c r="IV55" s="35">
        <f t="shared" si="3"/>
        <v>0.77725435914204621</v>
      </c>
    </row>
    <row r="56" spans="11:256" ht="15" customHeight="1" x14ac:dyDescent="0.25">
      <c r="K56" s="2" t="str">
        <f>'miRNA Table'!A52</f>
        <v>C02</v>
      </c>
      <c r="L56" s="2" t="str">
        <f>'miRNA Table'!C52</f>
        <v>hsa-miR-132-5p</v>
      </c>
      <c r="M56" s="34">
        <f>IF(ISNUMBER(Results!G52),LOG(Results!G52,2),NA())</f>
        <v>-1.9116666666666682</v>
      </c>
      <c r="N56" s="35">
        <f>IF(ISNUMBER(Results!H52),Results!H52,NA())</f>
        <v>0.12664629420951429</v>
      </c>
      <c r="O56" s="2" t="str">
        <f>Results!J52</f>
        <v>OKAY</v>
      </c>
      <c r="IS56" s="2" t="str">
        <f>'miRNA Table'!A52</f>
        <v>C02</v>
      </c>
      <c r="IT56" s="2" t="str">
        <f>'miRNA Table'!C52</f>
        <v>hsa-miR-132-5p</v>
      </c>
      <c r="IU56" s="34">
        <f t="shared" si="3"/>
        <v>-1.9116666666666682</v>
      </c>
      <c r="IV56" s="35">
        <f t="shared" si="3"/>
        <v>0.12664629420951429</v>
      </c>
    </row>
    <row r="57" spans="11:256" ht="15" customHeight="1" x14ac:dyDescent="0.25">
      <c r="K57" s="2" t="str">
        <f>'miRNA Table'!A53</f>
        <v>C03</v>
      </c>
      <c r="L57" s="2" t="str">
        <f>'miRNA Table'!C53</f>
        <v>hsa-miR-1324</v>
      </c>
      <c r="M57" s="34">
        <f>IF(ISNUMBER(Results!G53),LOG(Results!G53,2),NA())</f>
        <v>15.058333333333332</v>
      </c>
      <c r="N57" s="35">
        <f>IF(ISNUMBER(Results!H53),Results!H53,NA())</f>
        <v>5.1563388144870487E-6</v>
      </c>
      <c r="O57" s="2" t="str">
        <f>Results!J53</f>
        <v>OKAY</v>
      </c>
      <c r="IS57" s="2" t="str">
        <f>'miRNA Table'!A53</f>
        <v>C03</v>
      </c>
      <c r="IT57" s="2" t="str">
        <f>'miRNA Table'!C53</f>
        <v>hsa-miR-1324</v>
      </c>
      <c r="IU57" s="34">
        <f t="shared" si="3"/>
        <v>15.058333333333332</v>
      </c>
      <c r="IV57" s="35">
        <f t="shared" si="3"/>
        <v>5.1563388144870487E-6</v>
      </c>
    </row>
    <row r="58" spans="11:256" ht="15" customHeight="1" x14ac:dyDescent="0.25">
      <c r="K58" s="2" t="str">
        <f>'miRNA Table'!A54</f>
        <v>C04</v>
      </c>
      <c r="L58" s="2" t="str">
        <f>'miRNA Table'!C54</f>
        <v>hsa-miR-133a-3p</v>
      </c>
      <c r="M58" s="34">
        <f>IF(ISNUMBER(Results!G54),LOG(Results!G54,2),NA())</f>
        <v>0.51499999999999735</v>
      </c>
      <c r="N58" s="35">
        <f>IF(ISNUMBER(Results!H54),Results!H54,NA())</f>
        <v>0.11499920852499519</v>
      </c>
      <c r="O58" s="2" t="str">
        <f>Results!J54</f>
        <v>B</v>
      </c>
      <c r="IS58" s="2" t="str">
        <f>'miRNA Table'!A54</f>
        <v>C04</v>
      </c>
      <c r="IT58" s="2" t="str">
        <f>'miRNA Table'!C54</f>
        <v>hsa-miR-133a-3p</v>
      </c>
      <c r="IU58" s="34">
        <f t="shared" si="3"/>
        <v>0.51499999999999735</v>
      </c>
      <c r="IV58" s="35">
        <f t="shared" si="3"/>
        <v>0.11499920852499519</v>
      </c>
    </row>
    <row r="59" spans="11:256" ht="15" customHeight="1" x14ac:dyDescent="0.25">
      <c r="K59" s="2" t="str">
        <f>'miRNA Table'!A55</f>
        <v>C05</v>
      </c>
      <c r="L59" s="2" t="str">
        <f>'miRNA Table'!C55</f>
        <v>hsa-miR-133b</v>
      </c>
      <c r="M59" s="34">
        <f>IF(ISNUMBER(Results!G55),LOG(Results!G55,2),NA())</f>
        <v>10.084999999999997</v>
      </c>
      <c r="N59" s="35">
        <f>IF(ISNUMBER(Results!H55),Results!H55,NA())</f>
        <v>1.7245808165234111E-5</v>
      </c>
      <c r="O59" s="2" t="str">
        <f>Results!J55</f>
        <v>A</v>
      </c>
      <c r="IS59" s="2" t="str">
        <f>'miRNA Table'!A55</f>
        <v>C05</v>
      </c>
      <c r="IT59" s="2" t="str">
        <f>'miRNA Table'!C55</f>
        <v>hsa-miR-133b</v>
      </c>
      <c r="IU59" s="34">
        <f t="shared" si="3"/>
        <v>10.084999999999997</v>
      </c>
      <c r="IV59" s="35">
        <f t="shared" si="3"/>
        <v>1.7245808165234111E-5</v>
      </c>
    </row>
    <row r="60" spans="11:256" ht="15" customHeight="1" x14ac:dyDescent="0.25">
      <c r="K60" s="2" t="str">
        <f>'miRNA Table'!A56</f>
        <v>C06</v>
      </c>
      <c r="L60" s="2" t="str">
        <f>'miRNA Table'!C56</f>
        <v>hsa-miR-134-5p</v>
      </c>
      <c r="M60" s="34">
        <f>IF(ISNUMBER(Results!G56),LOG(Results!G56,2),NA())</f>
        <v>12.774999999999999</v>
      </c>
      <c r="N60" s="35">
        <f>IF(ISNUMBER(Results!H56),Results!H56,NA())</f>
        <v>2.008018929542927E-6</v>
      </c>
      <c r="O60" s="2" t="str">
        <f>Results!J56</f>
        <v>A</v>
      </c>
      <c r="IS60" s="2" t="str">
        <f>'miRNA Table'!A56</f>
        <v>C06</v>
      </c>
      <c r="IT60" s="2" t="str">
        <f>'miRNA Table'!C56</f>
        <v>hsa-miR-134-5p</v>
      </c>
      <c r="IU60" s="34">
        <f t="shared" si="3"/>
        <v>12.774999999999999</v>
      </c>
      <c r="IV60" s="35">
        <f t="shared" si="3"/>
        <v>2.008018929542927E-6</v>
      </c>
    </row>
    <row r="61" spans="11:256" ht="15" customHeight="1" x14ac:dyDescent="0.25">
      <c r="K61" s="2" t="str">
        <f>'miRNA Table'!A57</f>
        <v>C07</v>
      </c>
      <c r="L61" s="2" t="str">
        <f>'miRNA Table'!C57</f>
        <v>hsa-miR-135a-5p</v>
      </c>
      <c r="M61" s="34">
        <f>IF(ISNUMBER(Results!G57),LOG(Results!G57,2),NA())</f>
        <v>-0.20500000000000074</v>
      </c>
      <c r="N61" s="35">
        <f>IF(ISNUMBER(Results!H57),Results!H57,NA())</f>
        <v>0.23037219284783489</v>
      </c>
      <c r="O61" s="2" t="str">
        <f>Results!J57</f>
        <v>OKAY</v>
      </c>
      <c r="IS61" s="2" t="str">
        <f>'miRNA Table'!A57</f>
        <v>C07</v>
      </c>
      <c r="IT61" s="2" t="str">
        <f>'miRNA Table'!C57</f>
        <v>hsa-miR-135a-5p</v>
      </c>
      <c r="IU61" s="34">
        <f t="shared" si="3"/>
        <v>-0.20500000000000074</v>
      </c>
      <c r="IV61" s="35">
        <f t="shared" si="3"/>
        <v>0.23037219284783489</v>
      </c>
    </row>
    <row r="62" spans="11:256" ht="15" customHeight="1" x14ac:dyDescent="0.25">
      <c r="K62" s="2" t="str">
        <f>'miRNA Table'!A58</f>
        <v>C08</v>
      </c>
      <c r="L62" s="2" t="str">
        <f>'miRNA Table'!C58</f>
        <v>hsa-miR-135b-5p</v>
      </c>
      <c r="M62" s="34">
        <f>IF(ISNUMBER(Results!G58),LOG(Results!G58,2),NA())</f>
        <v>14.734999999999999</v>
      </c>
      <c r="N62" s="35">
        <f>IF(ISNUMBER(Results!H58),Results!H58,NA())</f>
        <v>9.9692179258263246E-7</v>
      </c>
      <c r="O62" s="2" t="str">
        <f>Results!J58</f>
        <v>A</v>
      </c>
      <c r="IS62" s="2" t="str">
        <f>'miRNA Table'!A58</f>
        <v>C08</v>
      </c>
      <c r="IT62" s="2" t="str">
        <f>'miRNA Table'!C58</f>
        <v>hsa-miR-135b-5p</v>
      </c>
      <c r="IU62" s="34">
        <f t="shared" si="3"/>
        <v>14.734999999999999</v>
      </c>
      <c r="IV62" s="35">
        <f t="shared" si="3"/>
        <v>9.9692179258263246E-7</v>
      </c>
    </row>
    <row r="63" spans="11:256" ht="15" customHeight="1" x14ac:dyDescent="0.25">
      <c r="K63" s="2" t="str">
        <f>'miRNA Table'!A59</f>
        <v>C09</v>
      </c>
      <c r="L63" s="2" t="str">
        <f>'miRNA Table'!C59</f>
        <v>hsa-miR-136-5p</v>
      </c>
      <c r="M63" s="34">
        <f>IF(ISNUMBER(Results!G59),LOG(Results!G59,2),NA())</f>
        <v>1.8333333333333104E-2</v>
      </c>
      <c r="N63" s="35">
        <f>IF(ISNUMBER(Results!H59),Results!H59,NA())</f>
        <v>0.85106442734642196</v>
      </c>
      <c r="O63" s="2" t="str">
        <f>Results!J59</f>
        <v>B</v>
      </c>
      <c r="IS63" s="2" t="str">
        <f>'miRNA Table'!A59</f>
        <v>C09</v>
      </c>
      <c r="IT63" s="2" t="str">
        <f>'miRNA Table'!C59</f>
        <v>hsa-miR-136-5p</v>
      </c>
      <c r="IU63" s="34">
        <f t="shared" si="3"/>
        <v>1.8333333333333104E-2</v>
      </c>
      <c r="IV63" s="35">
        <f t="shared" si="3"/>
        <v>0.85106442734642196</v>
      </c>
    </row>
    <row r="64" spans="11:256" ht="15" customHeight="1" x14ac:dyDescent="0.25">
      <c r="K64" s="2" t="str">
        <f>'miRNA Table'!A60</f>
        <v>C10</v>
      </c>
      <c r="L64" s="2" t="str">
        <f>'miRNA Table'!C60</f>
        <v>hsa-miR-137</v>
      </c>
      <c r="M64" s="34">
        <f>IF(ISNUMBER(Results!G60),LOG(Results!G60,2),NA())</f>
        <v>7.2183333333333302</v>
      </c>
      <c r="N64" s="35">
        <f>IF(ISNUMBER(Results!H60),Results!H60,NA())</f>
        <v>6.2125425141083097E-5</v>
      </c>
      <c r="O64" s="2" t="str">
        <f>Results!J60</f>
        <v>OKAY</v>
      </c>
      <c r="IS64" s="2" t="str">
        <f>'miRNA Table'!A60</f>
        <v>C10</v>
      </c>
      <c r="IT64" s="2" t="str">
        <f>'miRNA Table'!C60</f>
        <v>hsa-miR-137</v>
      </c>
      <c r="IU64" s="34">
        <f t="shared" si="3"/>
        <v>7.2183333333333302</v>
      </c>
      <c r="IV64" s="35">
        <f t="shared" si="3"/>
        <v>6.2125425141083097E-5</v>
      </c>
    </row>
    <row r="65" spans="11:256" ht="15" customHeight="1" x14ac:dyDescent="0.25">
      <c r="K65" s="2" t="str">
        <f>'miRNA Table'!A61</f>
        <v>C11</v>
      </c>
      <c r="L65" s="2" t="str">
        <f>'miRNA Table'!C61</f>
        <v>hsa-miR-138-5p</v>
      </c>
      <c r="M65" s="34">
        <f>IF(ISNUMBER(Results!G61),LOG(Results!G61,2),NA())</f>
        <v>0.81499999999999895</v>
      </c>
      <c r="N65" s="35">
        <f>IF(ISNUMBER(Results!H61),Results!H61,NA())</f>
        <v>8.4937777209075473E-4</v>
      </c>
      <c r="O65" s="2" t="str">
        <f>Results!J61</f>
        <v>OKAY</v>
      </c>
      <c r="IS65" s="2" t="str">
        <f>'miRNA Table'!A61</f>
        <v>C11</v>
      </c>
      <c r="IT65" s="2" t="str">
        <f>'miRNA Table'!C61</f>
        <v>hsa-miR-138-5p</v>
      </c>
      <c r="IU65" s="34">
        <f>IF(ISNUMBER(M65),M65,"")</f>
        <v>0.81499999999999895</v>
      </c>
      <c r="IV65" s="35">
        <f>IF(ISNUMBER(N65),N65,"")</f>
        <v>8.4937777209075473E-4</v>
      </c>
    </row>
    <row r="66" spans="11:256" ht="15" customHeight="1" x14ac:dyDescent="0.25">
      <c r="K66" s="2" t="str">
        <f>'miRNA Table'!A62</f>
        <v>C12</v>
      </c>
      <c r="L66" s="2" t="str">
        <f>'miRNA Table'!C62</f>
        <v>hsa-miR-139-3p</v>
      </c>
      <c r="M66" s="34">
        <f>IF(ISNUMBER(Results!G62),LOG(Results!G62,2),NA())</f>
        <v>0.13166666666666504</v>
      </c>
      <c r="N66" s="35">
        <f>IF(ISNUMBER(Results!H62),Results!H62,NA())</f>
        <v>0.2489819283701416</v>
      </c>
      <c r="O66" s="2" t="str">
        <f>Results!J62</f>
        <v>OKAY</v>
      </c>
      <c r="IS66" s="2" t="str">
        <f>'miRNA Table'!A62</f>
        <v>C12</v>
      </c>
      <c r="IT66" s="2" t="str">
        <f>'miRNA Table'!C62</f>
        <v>hsa-miR-139-3p</v>
      </c>
      <c r="IU66" s="34">
        <f t="shared" ref="IU66:IV77" si="4">IF(ISNUMBER(M66),M66,"")</f>
        <v>0.13166666666666504</v>
      </c>
      <c r="IV66" s="35">
        <f t="shared" si="4"/>
        <v>0.2489819283701416</v>
      </c>
    </row>
    <row r="67" spans="11:256" ht="15" customHeight="1" x14ac:dyDescent="0.25">
      <c r="K67" s="2" t="str">
        <f>'miRNA Table'!A63</f>
        <v>C13</v>
      </c>
      <c r="L67" s="2" t="str">
        <f>'miRNA Table'!C63</f>
        <v>hsa-miR-139-5p</v>
      </c>
      <c r="M67" s="34">
        <f>IF(ISNUMBER(Results!G63),LOG(Results!G63,2),NA())</f>
        <v>-0.15166666666666598</v>
      </c>
      <c r="N67" s="35">
        <f>IF(ISNUMBER(Results!H63),Results!H63,NA())</f>
        <v>5.7189056194841097E-2</v>
      </c>
      <c r="O67" s="2" t="str">
        <f>Results!J63</f>
        <v>OKAY</v>
      </c>
      <c r="IS67" s="2" t="str">
        <f>'miRNA Table'!A63</f>
        <v>C13</v>
      </c>
      <c r="IT67" s="2" t="str">
        <f>'miRNA Table'!C63</f>
        <v>hsa-miR-139-5p</v>
      </c>
      <c r="IU67" s="34">
        <f t="shared" si="4"/>
        <v>-0.15166666666666598</v>
      </c>
      <c r="IV67" s="35">
        <f t="shared" si="4"/>
        <v>5.7189056194841097E-2</v>
      </c>
    </row>
    <row r="68" spans="11:256" ht="15" customHeight="1" x14ac:dyDescent="0.25">
      <c r="K68" s="2" t="str">
        <f>'miRNA Table'!A64</f>
        <v>C14</v>
      </c>
      <c r="L68" s="2" t="str">
        <f>'miRNA Table'!C64</f>
        <v>hsa-miR-140-3p</v>
      </c>
      <c r="M68" s="34">
        <f>IF(ISNUMBER(Results!G64),LOG(Results!G64,2),NA())</f>
        <v>11.218333333333334</v>
      </c>
      <c r="N68" s="35">
        <f>IF(ISNUMBER(Results!H64),Results!H64,NA())</f>
        <v>2.3686489596359433E-7</v>
      </c>
      <c r="O68" s="2" t="str">
        <f>Results!J64</f>
        <v>A</v>
      </c>
      <c r="IS68" s="2" t="str">
        <f>'miRNA Table'!A64</f>
        <v>C14</v>
      </c>
      <c r="IT68" s="2" t="str">
        <f>'miRNA Table'!C64</f>
        <v>hsa-miR-140-3p</v>
      </c>
      <c r="IU68" s="34">
        <f t="shared" si="4"/>
        <v>11.218333333333334</v>
      </c>
      <c r="IV68" s="35">
        <f t="shared" si="4"/>
        <v>2.3686489596359433E-7</v>
      </c>
    </row>
    <row r="69" spans="11:256" ht="15" customHeight="1" x14ac:dyDescent="0.25">
      <c r="K69" s="2" t="str">
        <f>'miRNA Table'!A65</f>
        <v>C15</v>
      </c>
      <c r="L69" s="2" t="str">
        <f>'miRNA Table'!C65</f>
        <v>hsa-miR-140-5p</v>
      </c>
      <c r="M69" s="34">
        <f>IF(ISNUMBER(Results!G65),LOG(Results!G65,2),NA())</f>
        <v>-0.2916666666666648</v>
      </c>
      <c r="N69" s="35">
        <f>IF(ISNUMBER(Results!H65),Results!H65,NA())</f>
        <v>4.5337704143252298E-2</v>
      </c>
      <c r="O69" s="2" t="str">
        <f>Results!J65</f>
        <v>C</v>
      </c>
      <c r="IS69" s="2" t="str">
        <f>'miRNA Table'!A65</f>
        <v>C15</v>
      </c>
      <c r="IT69" s="2" t="str">
        <f>'miRNA Table'!C65</f>
        <v>hsa-miR-140-5p</v>
      </c>
      <c r="IU69" s="34">
        <f t="shared" si="4"/>
        <v>-0.2916666666666648</v>
      </c>
      <c r="IV69" s="35">
        <f t="shared" si="4"/>
        <v>4.5337704143252298E-2</v>
      </c>
    </row>
    <row r="70" spans="11:256" ht="15" customHeight="1" x14ac:dyDescent="0.25">
      <c r="K70" s="2" t="str">
        <f>'miRNA Table'!A66</f>
        <v>C16</v>
      </c>
      <c r="L70" s="2" t="str">
        <f>'miRNA Table'!C66</f>
        <v>hsa-miR-141-3p</v>
      </c>
      <c r="M70" s="34">
        <f>IF(ISNUMBER(Results!G66),LOG(Results!G66,2),NA())</f>
        <v>1.284999999999999</v>
      </c>
      <c r="N70" s="35">
        <f>IF(ISNUMBER(Results!H66),Results!H66,NA())</f>
        <v>1.0133922046957509E-4</v>
      </c>
      <c r="O70" s="2" t="str">
        <f>Results!J66</f>
        <v>OKAY</v>
      </c>
      <c r="IS70" s="2" t="str">
        <f>'miRNA Table'!A66</f>
        <v>C16</v>
      </c>
      <c r="IT70" s="2" t="str">
        <f>'miRNA Table'!C66</f>
        <v>hsa-miR-141-3p</v>
      </c>
      <c r="IU70" s="34">
        <f t="shared" si="4"/>
        <v>1.284999999999999</v>
      </c>
      <c r="IV70" s="35">
        <f t="shared" si="4"/>
        <v>1.0133922046957509E-4</v>
      </c>
    </row>
    <row r="71" spans="11:256" ht="15" customHeight="1" x14ac:dyDescent="0.25">
      <c r="K71" s="2" t="str">
        <f>'miRNA Table'!A67</f>
        <v>C17</v>
      </c>
      <c r="L71" s="2" t="str">
        <f>'miRNA Table'!C67</f>
        <v>hsa-miR-142-3p</v>
      </c>
      <c r="M71" s="34">
        <f>IF(ISNUMBER(Results!G67),LOG(Results!G67,2),NA())</f>
        <v>-0.2916666666666648</v>
      </c>
      <c r="N71" s="35">
        <f>IF(ISNUMBER(Results!H67),Results!H67,NA())</f>
        <v>4.5337704143252298E-2</v>
      </c>
      <c r="O71" s="2" t="str">
        <f>Results!J67</f>
        <v>C</v>
      </c>
      <c r="IS71" s="2" t="str">
        <f>'miRNA Table'!A67</f>
        <v>C17</v>
      </c>
      <c r="IT71" s="2" t="str">
        <f>'miRNA Table'!C67</f>
        <v>hsa-miR-142-3p</v>
      </c>
      <c r="IU71" s="34">
        <f t="shared" si="4"/>
        <v>-0.2916666666666648</v>
      </c>
      <c r="IV71" s="35">
        <f t="shared" si="4"/>
        <v>4.5337704143252298E-2</v>
      </c>
    </row>
    <row r="72" spans="11:256" ht="15" customHeight="1" x14ac:dyDescent="0.25">
      <c r="K72" s="2" t="str">
        <f>'miRNA Table'!A68</f>
        <v>C18</v>
      </c>
      <c r="L72" s="2" t="str">
        <f>'miRNA Table'!C68</f>
        <v>hsa-miR-142-5p</v>
      </c>
      <c r="M72" s="34">
        <f>IF(ISNUMBER(Results!G68),LOG(Results!G68,2),NA())</f>
        <v>2.5816666666666657</v>
      </c>
      <c r="N72" s="35">
        <f>IF(ISNUMBER(Results!H68),Results!H68,NA())</f>
        <v>5.0418699101257384E-5</v>
      </c>
      <c r="O72" s="2" t="str">
        <f>Results!J68</f>
        <v>OKAY</v>
      </c>
      <c r="IS72" s="2" t="str">
        <f>'miRNA Table'!A68</f>
        <v>C18</v>
      </c>
      <c r="IT72" s="2" t="str">
        <f>'miRNA Table'!C68</f>
        <v>hsa-miR-142-5p</v>
      </c>
      <c r="IU72" s="34">
        <f t="shared" si="4"/>
        <v>2.5816666666666657</v>
      </c>
      <c r="IV72" s="35">
        <f t="shared" si="4"/>
        <v>5.0418699101257384E-5</v>
      </c>
    </row>
    <row r="73" spans="11:256" ht="15" customHeight="1" x14ac:dyDescent="0.25">
      <c r="K73" s="2" t="str">
        <f>'miRNA Table'!A69</f>
        <v>C19</v>
      </c>
      <c r="L73" s="2" t="str">
        <f>'miRNA Table'!C69</f>
        <v>hsa-miR-143-3p</v>
      </c>
      <c r="M73" s="34">
        <f>IF(ISNUMBER(Results!G69),LOG(Results!G69,2),NA())</f>
        <v>-1.0483333333333342</v>
      </c>
      <c r="N73" s="35">
        <f>IF(ISNUMBER(Results!H69),Results!H69,NA())</f>
        <v>4.6315564442690792E-3</v>
      </c>
      <c r="O73" s="2" t="str">
        <f>Results!J69</f>
        <v>OKAY</v>
      </c>
      <c r="IS73" s="2" t="str">
        <f>'miRNA Table'!A69</f>
        <v>C19</v>
      </c>
      <c r="IT73" s="2" t="str">
        <f>'miRNA Table'!C69</f>
        <v>hsa-miR-143-3p</v>
      </c>
      <c r="IU73" s="34">
        <f t="shared" si="4"/>
        <v>-1.0483333333333342</v>
      </c>
      <c r="IV73" s="35">
        <f t="shared" si="4"/>
        <v>4.6315564442690792E-3</v>
      </c>
    </row>
    <row r="74" spans="11:256" ht="15" customHeight="1" x14ac:dyDescent="0.25">
      <c r="K74" s="2" t="str">
        <f>'miRNA Table'!A70</f>
        <v>C20</v>
      </c>
      <c r="L74" s="2" t="str">
        <f>'miRNA Table'!C70</f>
        <v>hsa-miR-143-5p</v>
      </c>
      <c r="M74" s="34">
        <f>IF(ISNUMBER(Results!G70),LOG(Results!G70,2),NA())</f>
        <v>-0.2916666666666648</v>
      </c>
      <c r="N74" s="35">
        <f>IF(ISNUMBER(Results!H70),Results!H70,NA())</f>
        <v>4.5337704143252298E-2</v>
      </c>
      <c r="O74" s="2" t="str">
        <f>Results!J70</f>
        <v>C</v>
      </c>
      <c r="IS74" s="2" t="str">
        <f>'miRNA Table'!A70</f>
        <v>C20</v>
      </c>
      <c r="IT74" s="2" t="str">
        <f>'miRNA Table'!C70</f>
        <v>hsa-miR-143-5p</v>
      </c>
      <c r="IU74" s="34">
        <f t="shared" si="4"/>
        <v>-0.2916666666666648</v>
      </c>
      <c r="IV74" s="35">
        <f t="shared" si="4"/>
        <v>4.5337704143252298E-2</v>
      </c>
    </row>
    <row r="75" spans="11:256" ht="15" customHeight="1" x14ac:dyDescent="0.25">
      <c r="K75" s="2" t="str">
        <f>'miRNA Table'!A71</f>
        <v>C21</v>
      </c>
      <c r="L75" s="2" t="str">
        <f>'miRNA Table'!C71</f>
        <v>hsa-miR-144-3p</v>
      </c>
      <c r="M75" s="34">
        <f>IF(ISNUMBER(Results!G71),LOG(Results!G71,2),NA())</f>
        <v>4.3816666666666659</v>
      </c>
      <c r="N75" s="35">
        <f>IF(ISNUMBER(Results!H71),Results!H71,NA())</f>
        <v>1.2245362101479586E-5</v>
      </c>
      <c r="O75" s="2" t="str">
        <f>Results!J71</f>
        <v>OKAY</v>
      </c>
      <c r="IS75" s="2" t="str">
        <f>'miRNA Table'!A71</f>
        <v>C21</v>
      </c>
      <c r="IT75" s="2" t="str">
        <f>'miRNA Table'!C71</f>
        <v>hsa-miR-144-3p</v>
      </c>
      <c r="IU75" s="34">
        <f t="shared" si="4"/>
        <v>4.3816666666666659</v>
      </c>
      <c r="IV75" s="35">
        <f t="shared" si="4"/>
        <v>1.2245362101479586E-5</v>
      </c>
    </row>
    <row r="76" spans="11:256" ht="15" customHeight="1" x14ac:dyDescent="0.25">
      <c r="K76" s="2" t="str">
        <f>'miRNA Table'!A72</f>
        <v>C22</v>
      </c>
      <c r="L76" s="2" t="str">
        <f>'miRNA Table'!C72</f>
        <v>hsa-miR-144-5p</v>
      </c>
      <c r="M76" s="34">
        <f>IF(ISNUMBER(Results!G72),LOG(Results!G72,2),NA())</f>
        <v>-2.6550000000000007</v>
      </c>
      <c r="N76" s="35">
        <f>IF(ISNUMBER(Results!H72),Results!H72,NA())</f>
        <v>7.0996113248815196E-6</v>
      </c>
      <c r="O76" s="2" t="str">
        <f>Results!J72</f>
        <v>OKAY</v>
      </c>
      <c r="IS76" s="2" t="str">
        <f>'miRNA Table'!A72</f>
        <v>C22</v>
      </c>
      <c r="IT76" s="2" t="str">
        <f>'miRNA Table'!C72</f>
        <v>hsa-miR-144-5p</v>
      </c>
      <c r="IU76" s="34">
        <f t="shared" si="4"/>
        <v>-2.6550000000000007</v>
      </c>
      <c r="IV76" s="35">
        <f t="shared" si="4"/>
        <v>7.0996113248815196E-6</v>
      </c>
    </row>
    <row r="77" spans="11:256" ht="15" customHeight="1" x14ac:dyDescent="0.25">
      <c r="K77" s="2" t="str">
        <f>'miRNA Table'!A73</f>
        <v>C23</v>
      </c>
      <c r="L77" s="2" t="str">
        <f>'miRNA Table'!C73</f>
        <v>hsa-miR-145-5p</v>
      </c>
      <c r="M77" s="34">
        <f>IF(ISNUMBER(Results!G73),LOG(Results!G73,2),NA())</f>
        <v>4.4999999999998257E-2</v>
      </c>
      <c r="N77" s="35">
        <f>IF(ISNUMBER(Results!H73),Results!H73,NA())</f>
        <v>0.84467411988829466</v>
      </c>
      <c r="O77" s="2" t="str">
        <f>Results!J73</f>
        <v>OKAY</v>
      </c>
      <c r="IS77" s="2" t="str">
        <f>'miRNA Table'!A73</f>
        <v>C23</v>
      </c>
      <c r="IT77" s="2" t="str">
        <f>'miRNA Table'!C73</f>
        <v>hsa-miR-145-5p</v>
      </c>
      <c r="IU77" s="34">
        <f t="shared" si="4"/>
        <v>4.4999999999998257E-2</v>
      </c>
      <c r="IV77" s="35">
        <f t="shared" si="4"/>
        <v>0.84467411988829466</v>
      </c>
    </row>
    <row r="78" spans="11:256" ht="15" customHeight="1" x14ac:dyDescent="0.25">
      <c r="K78" s="2" t="str">
        <f>'miRNA Table'!A74</f>
        <v>C24</v>
      </c>
      <c r="L78" s="2" t="str">
        <f>'miRNA Table'!C74</f>
        <v>hsa-miR-145-3p</v>
      </c>
      <c r="M78" s="34">
        <f>IF(ISNUMBER(Results!G74),LOG(Results!G74,2),NA())</f>
        <v>1.9550000000000007</v>
      </c>
      <c r="N78" s="35">
        <f>IF(ISNUMBER(Results!H74),Results!H74,NA())</f>
        <v>8.9238022928447649E-5</v>
      </c>
      <c r="O78" s="2" t="str">
        <f>Results!J74</f>
        <v>A</v>
      </c>
      <c r="IS78" s="2" t="str">
        <f>'miRNA Table'!A74</f>
        <v>C24</v>
      </c>
      <c r="IT78" s="2" t="str">
        <f>'miRNA Table'!C74</f>
        <v>hsa-miR-145-3p</v>
      </c>
      <c r="IU78" s="34">
        <f>IF(ISNUMBER(M78),M78,"")</f>
        <v>1.9550000000000007</v>
      </c>
      <c r="IV78" s="35">
        <f>IF(ISNUMBER(N78),N78,"")</f>
        <v>8.9238022928447649E-5</v>
      </c>
    </row>
    <row r="79" spans="11:256" ht="15" customHeight="1" x14ac:dyDescent="0.25">
      <c r="K79" s="2" t="str">
        <f>'miRNA Table'!A75</f>
        <v>D01</v>
      </c>
      <c r="L79" s="2" t="str">
        <f>'miRNA Table'!C75</f>
        <v>hsa-miR-146a-5p</v>
      </c>
      <c r="M79" s="34">
        <f>IF(ISNUMBER(Results!G75),LOG(Results!G75,2),NA())</f>
        <v>-0.6516666666666685</v>
      </c>
      <c r="N79" s="35">
        <f>IF(ISNUMBER(Results!H75),Results!H75,NA())</f>
        <v>1.6393920888326193E-2</v>
      </c>
      <c r="O79" s="2" t="str">
        <f>Results!J75</f>
        <v>OKAY</v>
      </c>
      <c r="IS79" s="2" t="str">
        <f>'miRNA Table'!A75</f>
        <v>D01</v>
      </c>
      <c r="IT79" s="2" t="str">
        <f>'miRNA Table'!C75</f>
        <v>hsa-miR-146a-5p</v>
      </c>
      <c r="IU79" s="34">
        <f t="shared" ref="IU79:IV90" si="5">IF(ISNUMBER(M79),M79,"")</f>
        <v>-0.6516666666666685</v>
      </c>
      <c r="IV79" s="35">
        <f t="shared" si="5"/>
        <v>1.6393920888326193E-2</v>
      </c>
    </row>
    <row r="80" spans="11:256" ht="15" customHeight="1" x14ac:dyDescent="0.25">
      <c r="K80" s="2" t="str">
        <f>'miRNA Table'!A76</f>
        <v>D02</v>
      </c>
      <c r="L80" s="2" t="str">
        <f>'miRNA Table'!C76</f>
        <v>hsa-miR-146b-5p</v>
      </c>
      <c r="M80" s="34">
        <f>IF(ISNUMBER(Results!G76),LOG(Results!G76,2),NA())</f>
        <v>4.8349999999999982</v>
      </c>
      <c r="N80" s="35">
        <f>IF(ISNUMBER(Results!H76),Results!H76,NA())</f>
        <v>7.4530178301435173E-5</v>
      </c>
      <c r="O80" s="2" t="str">
        <f>Results!J76</f>
        <v>OKAY</v>
      </c>
      <c r="IS80" s="2" t="str">
        <f>'miRNA Table'!A76</f>
        <v>D02</v>
      </c>
      <c r="IT80" s="2" t="str">
        <f>'miRNA Table'!C76</f>
        <v>hsa-miR-146b-5p</v>
      </c>
      <c r="IU80" s="34">
        <f t="shared" si="5"/>
        <v>4.8349999999999982</v>
      </c>
      <c r="IV80" s="35">
        <f t="shared" si="5"/>
        <v>7.4530178301435173E-5</v>
      </c>
    </row>
    <row r="81" spans="11:256" ht="15" customHeight="1" x14ac:dyDescent="0.25">
      <c r="K81" s="2" t="str">
        <f>'miRNA Table'!A77</f>
        <v>D03</v>
      </c>
      <c r="L81" s="2" t="str">
        <f>'miRNA Table'!C77</f>
        <v>hsa-miR-147a</v>
      </c>
      <c r="M81" s="34">
        <f>IF(ISNUMBER(Results!G77),LOG(Results!G77,2),NA())</f>
        <v>3.5683333333333329</v>
      </c>
      <c r="N81" s="35">
        <f>IF(ISNUMBER(Results!H77),Results!H77,NA())</f>
        <v>2.5574227181146512E-3</v>
      </c>
      <c r="O81" s="2" t="str">
        <f>Results!J77</f>
        <v>OKAY</v>
      </c>
      <c r="IS81" s="2" t="str">
        <f>'miRNA Table'!A77</f>
        <v>D03</v>
      </c>
      <c r="IT81" s="2" t="str">
        <f>'miRNA Table'!C77</f>
        <v>hsa-miR-147a</v>
      </c>
      <c r="IU81" s="34">
        <f t="shared" si="5"/>
        <v>3.5683333333333329</v>
      </c>
      <c r="IV81" s="35">
        <f t="shared" si="5"/>
        <v>2.5574227181146512E-3</v>
      </c>
    </row>
    <row r="82" spans="11:256" ht="15" customHeight="1" x14ac:dyDescent="0.25">
      <c r="K82" s="2" t="str">
        <f>'miRNA Table'!A78</f>
        <v>D04</v>
      </c>
      <c r="L82" s="2" t="str">
        <f>'miRNA Table'!C78</f>
        <v>hsa-miR-148a-3p</v>
      </c>
      <c r="M82" s="34">
        <f>IF(ISNUMBER(Results!G78),LOG(Results!G78,2),NA())</f>
        <v>-4.7516666666666669</v>
      </c>
      <c r="N82" s="35">
        <f>IF(ISNUMBER(Results!H78),Results!H78,NA())</f>
        <v>4.4649712388511653E-6</v>
      </c>
      <c r="O82" s="2" t="str">
        <f>Results!J78</f>
        <v>OKAY</v>
      </c>
      <c r="IS82" s="2" t="str">
        <f>'miRNA Table'!A78</f>
        <v>D04</v>
      </c>
      <c r="IT82" s="2" t="str">
        <f>'miRNA Table'!C78</f>
        <v>hsa-miR-148a-3p</v>
      </c>
      <c r="IU82" s="34">
        <f t="shared" si="5"/>
        <v>-4.7516666666666669</v>
      </c>
      <c r="IV82" s="35">
        <f t="shared" si="5"/>
        <v>4.4649712388511653E-6</v>
      </c>
    </row>
    <row r="83" spans="11:256" ht="15" customHeight="1" x14ac:dyDescent="0.25">
      <c r="K83" s="2" t="str">
        <f>'miRNA Table'!A79</f>
        <v>D05</v>
      </c>
      <c r="L83" s="2" t="str">
        <f>'miRNA Table'!C79</f>
        <v>hsa-miR-148b-3p</v>
      </c>
      <c r="M83" s="34">
        <f>IF(ISNUMBER(Results!G79),LOG(Results!G79,2),NA())</f>
        <v>2.1916666666666638</v>
      </c>
      <c r="N83" s="35">
        <f>IF(ISNUMBER(Results!H79),Results!H79,NA())</f>
        <v>2.2649243473666829E-3</v>
      </c>
      <c r="O83" s="2" t="str">
        <f>Results!J79</f>
        <v>OKAY</v>
      </c>
      <c r="IS83" s="2" t="str">
        <f>'miRNA Table'!A79</f>
        <v>D05</v>
      </c>
      <c r="IT83" s="2" t="str">
        <f>'miRNA Table'!C79</f>
        <v>hsa-miR-148b-3p</v>
      </c>
      <c r="IU83" s="34">
        <f t="shared" si="5"/>
        <v>2.1916666666666638</v>
      </c>
      <c r="IV83" s="35">
        <f t="shared" si="5"/>
        <v>2.2649243473666829E-3</v>
      </c>
    </row>
    <row r="84" spans="11:256" ht="15" customHeight="1" x14ac:dyDescent="0.25">
      <c r="K84" s="2" t="str">
        <f>'miRNA Table'!A80</f>
        <v>D06</v>
      </c>
      <c r="L84" s="2" t="str">
        <f>'miRNA Table'!C80</f>
        <v>hsa-miR-149-5p</v>
      </c>
      <c r="M84" s="34">
        <f>IF(ISNUMBER(Results!G80),LOG(Results!G80,2),NA())</f>
        <v>-9.1666666666668034E-2</v>
      </c>
      <c r="N84" s="35">
        <f>IF(ISNUMBER(Results!H80),Results!H80,NA())</f>
        <v>0.28746031866323657</v>
      </c>
      <c r="O84" s="2" t="str">
        <f>Results!J80</f>
        <v>OKAY</v>
      </c>
      <c r="IS84" s="2" t="str">
        <f>'miRNA Table'!A80</f>
        <v>D06</v>
      </c>
      <c r="IT84" s="2" t="str">
        <f>'miRNA Table'!C80</f>
        <v>hsa-miR-149-5p</v>
      </c>
      <c r="IU84" s="34">
        <f t="shared" si="5"/>
        <v>-9.1666666666668034E-2</v>
      </c>
      <c r="IV84" s="35">
        <f t="shared" si="5"/>
        <v>0.28746031866323657</v>
      </c>
    </row>
    <row r="85" spans="11:256" ht="15" customHeight="1" x14ac:dyDescent="0.25">
      <c r="K85" s="2" t="str">
        <f>'miRNA Table'!A81</f>
        <v>D07</v>
      </c>
      <c r="L85" s="2" t="str">
        <f>'miRNA Table'!C81</f>
        <v>hsa-miR-150-5p</v>
      </c>
      <c r="M85" s="34">
        <f>IF(ISNUMBER(Results!G81),LOG(Results!G81,2),NA())</f>
        <v>0.89166666666666494</v>
      </c>
      <c r="N85" s="35">
        <f>IF(ISNUMBER(Results!H81),Results!H81,NA())</f>
        <v>8.3043919777560057E-4</v>
      </c>
      <c r="O85" s="2" t="str">
        <f>Results!J81</f>
        <v>A</v>
      </c>
      <c r="IS85" s="2" t="str">
        <f>'miRNA Table'!A81</f>
        <v>D07</v>
      </c>
      <c r="IT85" s="2" t="str">
        <f>'miRNA Table'!C81</f>
        <v>hsa-miR-150-5p</v>
      </c>
      <c r="IU85" s="34">
        <f t="shared" si="5"/>
        <v>0.89166666666666494</v>
      </c>
      <c r="IV85" s="35">
        <f t="shared" si="5"/>
        <v>8.3043919777560057E-4</v>
      </c>
    </row>
    <row r="86" spans="11:256" ht="15" customHeight="1" x14ac:dyDescent="0.25">
      <c r="K86" s="2" t="str">
        <f>'miRNA Table'!A82</f>
        <v>D08</v>
      </c>
      <c r="L86" s="2" t="str">
        <f>'miRNA Table'!C82</f>
        <v>hsa-miR-151a-3p</v>
      </c>
      <c r="M86" s="34">
        <f>IF(ISNUMBER(Results!G82),LOG(Results!G82,2),NA())</f>
        <v>-5.2216666666666676</v>
      </c>
      <c r="N86" s="35">
        <f>IF(ISNUMBER(Results!H82),Results!H82,NA())</f>
        <v>1.8483567494646158E-3</v>
      </c>
      <c r="O86" s="2" t="str">
        <f>Results!J82</f>
        <v>OKAY</v>
      </c>
      <c r="IS86" s="2" t="str">
        <f>'miRNA Table'!A82</f>
        <v>D08</v>
      </c>
      <c r="IT86" s="2" t="str">
        <f>'miRNA Table'!C82</f>
        <v>hsa-miR-151a-3p</v>
      </c>
      <c r="IU86" s="34">
        <f t="shared" si="5"/>
        <v>-5.2216666666666676</v>
      </c>
      <c r="IV86" s="35">
        <f t="shared" si="5"/>
        <v>1.8483567494646158E-3</v>
      </c>
    </row>
    <row r="87" spans="11:256" ht="15" customHeight="1" x14ac:dyDescent="0.25">
      <c r="K87" s="2" t="str">
        <f>'miRNA Table'!A83</f>
        <v>D09</v>
      </c>
      <c r="L87" s="2" t="str">
        <f>'miRNA Table'!C83</f>
        <v>hsa-miR-151a-5p</v>
      </c>
      <c r="M87" s="34">
        <f>IF(ISNUMBER(Results!G83),LOG(Results!G83,2),NA())</f>
        <v>1.938333333333333</v>
      </c>
      <c r="N87" s="35">
        <f>IF(ISNUMBER(Results!H83),Results!H83,NA())</f>
        <v>1.5323319860741145E-2</v>
      </c>
      <c r="O87" s="2" t="str">
        <f>Results!J83</f>
        <v>OKAY</v>
      </c>
      <c r="IS87" s="2" t="str">
        <f>'miRNA Table'!A83</f>
        <v>D09</v>
      </c>
      <c r="IT87" s="2" t="str">
        <f>'miRNA Table'!C83</f>
        <v>hsa-miR-151a-5p</v>
      </c>
      <c r="IU87" s="34">
        <f t="shared" si="5"/>
        <v>1.938333333333333</v>
      </c>
      <c r="IV87" s="35">
        <f t="shared" si="5"/>
        <v>1.5323319860741145E-2</v>
      </c>
    </row>
    <row r="88" spans="11:256" ht="15" customHeight="1" x14ac:dyDescent="0.25">
      <c r="K88" s="2" t="str">
        <f>'miRNA Table'!A84</f>
        <v>D10</v>
      </c>
      <c r="L88" s="2" t="str">
        <f>'miRNA Table'!C84</f>
        <v>hsa-miR-152-3p</v>
      </c>
      <c r="M88" s="34">
        <f>IF(ISNUMBER(Results!G84),LOG(Results!G84,2),NA())</f>
        <v>-1.8316666666666679</v>
      </c>
      <c r="N88" s="35">
        <f>IF(ISNUMBER(Results!H84),Results!H84,NA())</f>
        <v>1.8305832141555392E-5</v>
      </c>
      <c r="O88" s="2" t="str">
        <f>Results!J84</f>
        <v>OKAY</v>
      </c>
      <c r="IS88" s="2" t="str">
        <f>'miRNA Table'!A84</f>
        <v>D10</v>
      </c>
      <c r="IT88" s="2" t="str">
        <f>'miRNA Table'!C84</f>
        <v>hsa-miR-152-3p</v>
      </c>
      <c r="IU88" s="34">
        <f t="shared" si="5"/>
        <v>-1.8316666666666679</v>
      </c>
      <c r="IV88" s="35">
        <f t="shared" si="5"/>
        <v>1.8305832141555392E-5</v>
      </c>
    </row>
    <row r="89" spans="11:256" ht="15" customHeight="1" x14ac:dyDescent="0.25">
      <c r="K89" s="2" t="str">
        <f>'miRNA Table'!A85</f>
        <v>D11</v>
      </c>
      <c r="L89" s="2" t="str">
        <f>'miRNA Table'!C85</f>
        <v>hsa-miR-153-3p</v>
      </c>
      <c r="M89" s="34">
        <f>IF(ISNUMBER(Results!G85),LOG(Results!G85,2),NA())</f>
        <v>-0.69500000000000062</v>
      </c>
      <c r="N89" s="35">
        <f>IF(ISNUMBER(Results!H85),Results!H85,NA())</f>
        <v>2.8122519203281198E-4</v>
      </c>
      <c r="O89" s="2" t="str">
        <f>Results!J85</f>
        <v>OKAY</v>
      </c>
      <c r="IS89" s="2" t="str">
        <f>'miRNA Table'!A85</f>
        <v>D11</v>
      </c>
      <c r="IT89" s="2" t="str">
        <f>'miRNA Table'!C85</f>
        <v>hsa-miR-153-3p</v>
      </c>
      <c r="IU89" s="34">
        <f t="shared" si="5"/>
        <v>-0.69500000000000062</v>
      </c>
      <c r="IV89" s="35">
        <f t="shared" si="5"/>
        <v>2.8122519203281198E-4</v>
      </c>
    </row>
    <row r="90" spans="11:256" ht="15" customHeight="1" x14ac:dyDescent="0.25">
      <c r="K90" s="2" t="str">
        <f>'miRNA Table'!A86</f>
        <v>D12</v>
      </c>
      <c r="L90" s="2" t="str">
        <f>'miRNA Table'!C86</f>
        <v>hsa-miR-154-5p</v>
      </c>
      <c r="M90" s="34">
        <f>IF(ISNUMBER(Results!G86),LOG(Results!G86,2),NA())</f>
        <v>1.8116666666666663</v>
      </c>
      <c r="N90" s="35">
        <f>IF(ISNUMBER(Results!H86),Results!H86,NA())</f>
        <v>7.8623743920204649E-5</v>
      </c>
      <c r="O90" s="2" t="str">
        <f>Results!J86</f>
        <v>OKAY</v>
      </c>
      <c r="IS90" s="2" t="str">
        <f>'miRNA Table'!A86</f>
        <v>D12</v>
      </c>
      <c r="IT90" s="2" t="str">
        <f>'miRNA Table'!C86</f>
        <v>hsa-miR-154-5p</v>
      </c>
      <c r="IU90" s="34">
        <f t="shared" si="5"/>
        <v>1.8116666666666663</v>
      </c>
      <c r="IV90" s="35">
        <f t="shared" si="5"/>
        <v>7.8623743920204649E-5</v>
      </c>
    </row>
  </sheetData>
  <mergeCells count="7">
    <mergeCell ref="IU5:IV5"/>
    <mergeCell ref="A1:C1"/>
    <mergeCell ref="F1:H1"/>
    <mergeCell ref="A2:I2"/>
    <mergeCell ref="A3:I3"/>
    <mergeCell ref="A4:I4"/>
    <mergeCell ref="M5:O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R392"/>
  <sheetViews>
    <sheetView workbookViewId="0"/>
  </sheetViews>
  <sheetFormatPr defaultColWidth="6.59765625" defaultRowHeight="15" customHeight="1" x14ac:dyDescent="0.25"/>
  <cols>
    <col min="1" max="1" width="25.59765625" style="48" customWidth="1"/>
    <col min="2" max="14" width="6.59765625" style="48"/>
    <col min="15" max="15" width="25.59765625" style="48" customWidth="1"/>
    <col min="16" max="76" width="6.59765625" style="48"/>
    <col min="77" max="77" width="25.59765625" style="48" customWidth="1"/>
    <col min="78" max="102" width="6.59765625" style="48"/>
    <col min="103" max="104" width="12.59765625" style="48" customWidth="1"/>
    <col min="105" max="105" width="25.59765625" style="48" customWidth="1"/>
    <col min="106" max="106" width="6.59765625" style="48" customWidth="1"/>
    <col min="107" max="107" width="10.09765625" style="48" bestFit="1" customWidth="1"/>
    <col min="108" max="130" width="10.09765625" style="48" customWidth="1"/>
    <col min="131" max="131" width="6.59765625" style="48"/>
    <col min="132" max="132" width="8.59765625" style="21" customWidth="1"/>
    <col min="133" max="148" width="8.59765625" style="48" customWidth="1"/>
    <col min="149" max="16384" width="6.59765625" style="48"/>
  </cols>
  <sheetData>
    <row r="1" spans="1:148" s="43" customFormat="1" ht="15" customHeight="1" x14ac:dyDescent="0.25">
      <c r="A1" s="62"/>
      <c r="B1" s="17"/>
      <c r="C1" s="188" t="s">
        <v>146</v>
      </c>
      <c r="D1" s="191"/>
      <c r="E1" s="191"/>
      <c r="F1" s="191"/>
      <c r="G1" s="191"/>
      <c r="H1" s="191"/>
      <c r="I1" s="191"/>
      <c r="J1" s="191"/>
      <c r="K1" s="191"/>
      <c r="L1" s="191"/>
      <c r="M1" s="191"/>
      <c r="N1" s="192"/>
      <c r="O1" s="62"/>
      <c r="P1" s="89"/>
      <c r="Q1" s="188" t="s">
        <v>146</v>
      </c>
      <c r="R1" s="191"/>
      <c r="S1" s="191"/>
      <c r="T1" s="191"/>
      <c r="U1" s="191"/>
      <c r="V1" s="191"/>
      <c r="W1" s="191"/>
      <c r="X1" s="191"/>
      <c r="Y1" s="191"/>
      <c r="Z1" s="191"/>
      <c r="AA1" s="191"/>
      <c r="AB1" s="191"/>
      <c r="AC1" s="188" t="s">
        <v>5905</v>
      </c>
      <c r="AD1" s="191"/>
      <c r="AE1" s="191"/>
      <c r="AF1" s="191"/>
      <c r="AG1" s="191"/>
      <c r="AH1" s="191"/>
      <c r="AI1" s="191"/>
      <c r="AJ1" s="191"/>
      <c r="AK1" s="191"/>
      <c r="AL1" s="191"/>
      <c r="AM1" s="191"/>
      <c r="AN1" s="191"/>
      <c r="AO1" s="188" t="s">
        <v>5905</v>
      </c>
      <c r="AP1" s="191"/>
      <c r="AQ1" s="191"/>
      <c r="AR1" s="191"/>
      <c r="AS1" s="191"/>
      <c r="AT1" s="191"/>
      <c r="AU1" s="191"/>
      <c r="AV1" s="191"/>
      <c r="AW1" s="191"/>
      <c r="AX1" s="191"/>
      <c r="AY1" s="191"/>
      <c r="AZ1" s="191"/>
      <c r="BA1" s="301" t="s">
        <v>852</v>
      </c>
      <c r="BB1" s="302"/>
      <c r="BC1" s="302"/>
      <c r="BD1" s="302"/>
      <c r="BE1" s="302"/>
      <c r="BF1" s="302"/>
      <c r="BG1" s="302"/>
      <c r="BH1" s="302"/>
      <c r="BI1" s="302"/>
      <c r="BJ1" s="302"/>
      <c r="BK1" s="302"/>
      <c r="BL1" s="302"/>
      <c r="BM1" s="302"/>
      <c r="BN1" s="302"/>
      <c r="BO1" s="302"/>
      <c r="BP1" s="302"/>
      <c r="BQ1" s="302"/>
      <c r="BR1" s="302"/>
      <c r="BS1" s="302"/>
      <c r="BT1" s="302"/>
      <c r="BU1" s="302"/>
      <c r="BV1" s="302"/>
      <c r="BW1" s="302"/>
      <c r="BX1" s="303"/>
      <c r="BY1" s="126"/>
      <c r="BZ1" s="17"/>
      <c r="CA1" s="188" t="s">
        <v>147</v>
      </c>
      <c r="CB1" s="191"/>
      <c r="CC1" s="191"/>
      <c r="CD1" s="191"/>
      <c r="CE1" s="191"/>
      <c r="CF1" s="191"/>
      <c r="CG1" s="191"/>
      <c r="CH1" s="191"/>
      <c r="CI1" s="191"/>
      <c r="CJ1" s="191"/>
      <c r="CK1" s="191"/>
      <c r="CL1" s="191"/>
      <c r="CM1" s="191"/>
      <c r="CN1" s="191"/>
      <c r="CO1" s="191"/>
      <c r="CP1" s="191"/>
      <c r="CQ1" s="191"/>
      <c r="CR1" s="191"/>
      <c r="CS1" s="191"/>
      <c r="CT1" s="191"/>
      <c r="CU1" s="191"/>
      <c r="CV1" s="191"/>
      <c r="CW1" s="191"/>
      <c r="CX1" s="192"/>
      <c r="CY1" s="188" t="s">
        <v>148</v>
      </c>
      <c r="CZ1" s="192"/>
      <c r="DA1" s="62"/>
      <c r="DB1" s="17"/>
      <c r="DC1" s="188" t="s">
        <v>149</v>
      </c>
      <c r="DD1" s="191"/>
      <c r="DE1" s="191"/>
      <c r="DF1" s="191"/>
      <c r="DG1" s="191"/>
      <c r="DH1" s="191"/>
      <c r="DI1" s="191"/>
      <c r="DJ1" s="191"/>
      <c r="DK1" s="191"/>
      <c r="DL1" s="191"/>
      <c r="DM1" s="191"/>
      <c r="DN1" s="191"/>
      <c r="DO1" s="191"/>
      <c r="DP1" s="191"/>
      <c r="DQ1" s="191"/>
      <c r="DR1" s="191"/>
      <c r="DS1" s="191"/>
      <c r="DT1" s="191"/>
      <c r="DU1" s="191"/>
      <c r="DV1" s="191"/>
      <c r="DW1" s="191"/>
      <c r="DX1" s="191"/>
      <c r="DY1" s="191"/>
      <c r="DZ1" s="191"/>
      <c r="EB1" s="130" t="s">
        <v>214</v>
      </c>
      <c r="EC1" s="130" t="s">
        <v>1</v>
      </c>
      <c r="ED1" s="130" t="s">
        <v>2</v>
      </c>
      <c r="EE1" s="130" t="s">
        <v>3</v>
      </c>
      <c r="EF1" s="130" t="s">
        <v>4</v>
      </c>
      <c r="EG1" s="130" t="s">
        <v>5</v>
      </c>
      <c r="EH1" s="130" t="s">
        <v>6</v>
      </c>
      <c r="EI1" s="130" t="s">
        <v>14</v>
      </c>
      <c r="EJ1" s="130" t="s">
        <v>15</v>
      </c>
      <c r="EK1" s="130" t="s">
        <v>16</v>
      </c>
      <c r="EL1" s="130" t="s">
        <v>17</v>
      </c>
      <c r="EM1" s="130" t="s">
        <v>18</v>
      </c>
      <c r="EN1" s="130" t="s">
        <v>19</v>
      </c>
      <c r="EO1" s="130" t="s">
        <v>5893</v>
      </c>
      <c r="EP1" s="130" t="s">
        <v>5894</v>
      </c>
      <c r="EQ1" s="130" t="s">
        <v>208</v>
      </c>
      <c r="ER1" s="130" t="s">
        <v>209</v>
      </c>
    </row>
    <row r="2" spans="1:148" ht="15" customHeight="1" thickBot="1" x14ac:dyDescent="0.3">
      <c r="A2" s="230" t="s">
        <v>218</v>
      </c>
      <c r="B2" s="230" t="s">
        <v>20</v>
      </c>
      <c r="C2" s="188" t="str">
        <f>CY2</f>
        <v>Test Group</v>
      </c>
      <c r="D2" s="191"/>
      <c r="E2" s="191"/>
      <c r="F2" s="191"/>
      <c r="G2" s="191"/>
      <c r="H2" s="191"/>
      <c r="I2" s="191"/>
      <c r="J2" s="191"/>
      <c r="K2" s="191"/>
      <c r="L2" s="191"/>
      <c r="M2" s="191"/>
      <c r="N2" s="192"/>
      <c r="O2" s="230" t="s">
        <v>218</v>
      </c>
      <c r="P2" s="230" t="s">
        <v>20</v>
      </c>
      <c r="Q2" s="188" t="str">
        <f>CZ2</f>
        <v>Control Group</v>
      </c>
      <c r="R2" s="191"/>
      <c r="S2" s="191"/>
      <c r="T2" s="191"/>
      <c r="U2" s="191"/>
      <c r="V2" s="191"/>
      <c r="W2" s="191"/>
      <c r="X2" s="191"/>
      <c r="Y2" s="191"/>
      <c r="Z2" s="191"/>
      <c r="AA2" s="191"/>
      <c r="AB2" s="191"/>
      <c r="AC2" s="188" t="str">
        <f>CY2</f>
        <v>Test Group</v>
      </c>
      <c r="AD2" s="191"/>
      <c r="AE2" s="191"/>
      <c r="AF2" s="191"/>
      <c r="AG2" s="191"/>
      <c r="AH2" s="191"/>
      <c r="AI2" s="191"/>
      <c r="AJ2" s="191"/>
      <c r="AK2" s="191"/>
      <c r="AL2" s="191"/>
      <c r="AM2" s="191"/>
      <c r="AN2" s="191"/>
      <c r="AO2" s="188" t="str">
        <f>CZ2</f>
        <v>Control Group</v>
      </c>
      <c r="AP2" s="191"/>
      <c r="AQ2" s="191"/>
      <c r="AR2" s="191"/>
      <c r="AS2" s="191"/>
      <c r="AT2" s="191"/>
      <c r="AU2" s="191"/>
      <c r="AV2" s="191"/>
      <c r="AW2" s="191"/>
      <c r="AX2" s="191"/>
      <c r="AY2" s="191"/>
      <c r="AZ2" s="191"/>
      <c r="BA2" s="304" t="str">
        <f>CY2</f>
        <v>Test Group</v>
      </c>
      <c r="BB2" s="305"/>
      <c r="BC2" s="305"/>
      <c r="BD2" s="305"/>
      <c r="BE2" s="305"/>
      <c r="BF2" s="305"/>
      <c r="BG2" s="305"/>
      <c r="BH2" s="305"/>
      <c r="BI2" s="305"/>
      <c r="BJ2" s="305"/>
      <c r="BK2" s="305"/>
      <c r="BL2" s="305"/>
      <c r="BM2" s="305" t="str">
        <f>CZ2</f>
        <v>Control Group</v>
      </c>
      <c r="BN2" s="305"/>
      <c r="BO2" s="305"/>
      <c r="BP2" s="305"/>
      <c r="BQ2" s="305"/>
      <c r="BR2" s="305"/>
      <c r="BS2" s="305"/>
      <c r="BT2" s="305"/>
      <c r="BU2" s="305"/>
      <c r="BV2" s="305"/>
      <c r="BW2" s="305"/>
      <c r="BX2" s="306"/>
      <c r="BY2" s="307" t="s">
        <v>218</v>
      </c>
      <c r="BZ2" s="230" t="s">
        <v>20</v>
      </c>
      <c r="CA2" s="188" t="str">
        <f>C2</f>
        <v>Test Group</v>
      </c>
      <c r="CB2" s="191"/>
      <c r="CC2" s="191"/>
      <c r="CD2" s="191"/>
      <c r="CE2" s="191"/>
      <c r="CF2" s="191"/>
      <c r="CG2" s="191"/>
      <c r="CH2" s="191"/>
      <c r="CI2" s="191"/>
      <c r="CJ2" s="191"/>
      <c r="CK2" s="191"/>
      <c r="CL2" s="192"/>
      <c r="CM2" s="188" t="str">
        <f>Q2</f>
        <v>Control Group</v>
      </c>
      <c r="CN2" s="191"/>
      <c r="CO2" s="191"/>
      <c r="CP2" s="191"/>
      <c r="CQ2" s="191"/>
      <c r="CR2" s="191"/>
      <c r="CS2" s="191"/>
      <c r="CT2" s="191"/>
      <c r="CU2" s="191"/>
      <c r="CV2" s="191"/>
      <c r="CW2" s="191"/>
      <c r="CX2" s="192"/>
      <c r="CY2" s="230" t="str">
        <f>Results!C2</f>
        <v>Test Group</v>
      </c>
      <c r="CZ2" s="230" t="str">
        <f>Results!D2</f>
        <v>Control Group</v>
      </c>
      <c r="DA2" s="230" t="s">
        <v>218</v>
      </c>
      <c r="DB2" s="230" t="s">
        <v>20</v>
      </c>
      <c r="DC2" s="188" t="str">
        <f>C2</f>
        <v>Test Group</v>
      </c>
      <c r="DD2" s="191"/>
      <c r="DE2" s="191"/>
      <c r="DF2" s="191"/>
      <c r="DG2" s="191"/>
      <c r="DH2" s="191"/>
      <c r="DI2" s="191"/>
      <c r="DJ2" s="191"/>
      <c r="DK2" s="191"/>
      <c r="DL2" s="191"/>
      <c r="DM2" s="191"/>
      <c r="DN2" s="192"/>
      <c r="DO2" s="188" t="str">
        <f>Q2</f>
        <v>Control Group</v>
      </c>
      <c r="DP2" s="191"/>
      <c r="DQ2" s="191"/>
      <c r="DR2" s="191"/>
      <c r="DS2" s="191"/>
      <c r="DT2" s="191"/>
      <c r="DU2" s="191"/>
      <c r="DV2" s="191"/>
      <c r="DW2" s="191"/>
      <c r="DX2" s="191"/>
      <c r="DY2" s="191"/>
      <c r="DZ2" s="192"/>
      <c r="EB2" s="130">
        <v>1</v>
      </c>
      <c r="EC2" s="94">
        <f>Results!G3</f>
        <v>0.55414419363762402</v>
      </c>
      <c r="ED2" s="94">
        <f>Results!G27</f>
        <v>0.81695772662055099</v>
      </c>
      <c r="EE2" s="94">
        <f>Results!G51</f>
        <v>1.302846093219856</v>
      </c>
      <c r="EF2" s="94">
        <f>Results!G75</f>
        <v>0.63654452366269754</v>
      </c>
      <c r="EG2" s="94">
        <f>Results!G99</f>
        <v>0.55414419363762402</v>
      </c>
      <c r="EH2" s="94">
        <f>Results!G123</f>
        <v>0.81695772662055099</v>
      </c>
      <c r="EI2" s="94">
        <f>Results!G147</f>
        <v>1.302846093219856</v>
      </c>
      <c r="EJ2" s="94">
        <f>Results!G171</f>
        <v>0.63654452366269754</v>
      </c>
      <c r="EK2" s="94">
        <f>Results!G195</f>
        <v>0.55414419363762402</v>
      </c>
      <c r="EL2" s="94">
        <f>Results!G219</f>
        <v>0.81695772662055099</v>
      </c>
      <c r="EM2" s="94">
        <f>Results!G243</f>
        <v>84.351003879847582</v>
      </c>
      <c r="EN2" s="94">
        <f>Results!G267</f>
        <v>3.3987399965545939</v>
      </c>
      <c r="EO2" s="94">
        <f>Results!G291</f>
        <v>6.9724547510571213</v>
      </c>
      <c r="EP2" s="94">
        <f>Results!G315</f>
        <v>0.81695772662055099</v>
      </c>
      <c r="EQ2" s="94">
        <f>Results!G339</f>
        <v>1.302846093219856</v>
      </c>
      <c r="ER2" s="94">
        <f>Results!G363</f>
        <v>0.63654452366269754</v>
      </c>
    </row>
    <row r="3" spans="1:148" ht="15" customHeight="1" thickBot="1" x14ac:dyDescent="0.3">
      <c r="A3" s="295"/>
      <c r="B3" s="295"/>
      <c r="C3" s="95" t="s">
        <v>25</v>
      </c>
      <c r="D3" s="95" t="s">
        <v>26</v>
      </c>
      <c r="E3" s="95" t="s">
        <v>27</v>
      </c>
      <c r="F3" s="95" t="s">
        <v>123</v>
      </c>
      <c r="G3" s="95" t="s">
        <v>124</v>
      </c>
      <c r="H3" s="95" t="s">
        <v>125</v>
      </c>
      <c r="I3" s="95" t="s">
        <v>126</v>
      </c>
      <c r="J3" s="95" t="s">
        <v>127</v>
      </c>
      <c r="K3" s="95" t="s">
        <v>128</v>
      </c>
      <c r="L3" s="95" t="s">
        <v>129</v>
      </c>
      <c r="M3" s="95" t="s">
        <v>5888</v>
      </c>
      <c r="N3" s="95" t="s">
        <v>5889</v>
      </c>
      <c r="O3" s="295"/>
      <c r="P3" s="295"/>
      <c r="Q3" s="95" t="s">
        <v>25</v>
      </c>
      <c r="R3" s="95" t="s">
        <v>26</v>
      </c>
      <c r="S3" s="95" t="s">
        <v>27</v>
      </c>
      <c r="T3" s="95" t="s">
        <v>123</v>
      </c>
      <c r="U3" s="95" t="s">
        <v>124</v>
      </c>
      <c r="V3" s="95" t="s">
        <v>125</v>
      </c>
      <c r="W3" s="95" t="s">
        <v>126</v>
      </c>
      <c r="X3" s="95" t="s">
        <v>127</v>
      </c>
      <c r="Y3" s="95" t="s">
        <v>128</v>
      </c>
      <c r="Z3" s="96" t="s">
        <v>129</v>
      </c>
      <c r="AA3" s="96" t="s">
        <v>5888</v>
      </c>
      <c r="AB3" s="96" t="s">
        <v>5889</v>
      </c>
      <c r="AC3" s="95" t="s">
        <v>25</v>
      </c>
      <c r="AD3" s="95" t="s">
        <v>26</v>
      </c>
      <c r="AE3" s="95" t="s">
        <v>27</v>
      </c>
      <c r="AF3" s="95" t="s">
        <v>123</v>
      </c>
      <c r="AG3" s="95" t="s">
        <v>124</v>
      </c>
      <c r="AH3" s="95" t="s">
        <v>125</v>
      </c>
      <c r="AI3" s="95" t="s">
        <v>126</v>
      </c>
      <c r="AJ3" s="95" t="s">
        <v>127</v>
      </c>
      <c r="AK3" s="95" t="s">
        <v>128</v>
      </c>
      <c r="AL3" s="96" t="s">
        <v>129</v>
      </c>
      <c r="AM3" s="96" t="s">
        <v>5888</v>
      </c>
      <c r="AN3" s="96" t="s">
        <v>5889</v>
      </c>
      <c r="AO3" s="95" t="s">
        <v>25</v>
      </c>
      <c r="AP3" s="95" t="s">
        <v>26</v>
      </c>
      <c r="AQ3" s="95" t="s">
        <v>27</v>
      </c>
      <c r="AR3" s="95" t="s">
        <v>123</v>
      </c>
      <c r="AS3" s="95" t="s">
        <v>124</v>
      </c>
      <c r="AT3" s="95" t="s">
        <v>125</v>
      </c>
      <c r="AU3" s="95" t="s">
        <v>126</v>
      </c>
      <c r="AV3" s="95" t="s">
        <v>127</v>
      </c>
      <c r="AW3" s="95" t="s">
        <v>128</v>
      </c>
      <c r="AX3" s="96" t="s">
        <v>129</v>
      </c>
      <c r="AY3" s="96" t="s">
        <v>5888</v>
      </c>
      <c r="AZ3" s="96" t="s">
        <v>5889</v>
      </c>
      <c r="BA3" s="127" t="s">
        <v>25</v>
      </c>
      <c r="BB3" s="116" t="s">
        <v>26</v>
      </c>
      <c r="BC3" s="116" t="s">
        <v>27</v>
      </c>
      <c r="BD3" s="116" t="s">
        <v>123</v>
      </c>
      <c r="BE3" s="116" t="s">
        <v>124</v>
      </c>
      <c r="BF3" s="116" t="s">
        <v>125</v>
      </c>
      <c r="BG3" s="116" t="s">
        <v>126</v>
      </c>
      <c r="BH3" s="116" t="s">
        <v>127</v>
      </c>
      <c r="BI3" s="116" t="s">
        <v>128</v>
      </c>
      <c r="BJ3" s="128" t="s">
        <v>129</v>
      </c>
      <c r="BK3" s="128" t="s">
        <v>5888</v>
      </c>
      <c r="BL3" s="128" t="s">
        <v>5889</v>
      </c>
      <c r="BM3" s="127" t="s">
        <v>25</v>
      </c>
      <c r="BN3" s="116" t="s">
        <v>26</v>
      </c>
      <c r="BO3" s="116" t="s">
        <v>27</v>
      </c>
      <c r="BP3" s="116" t="s">
        <v>123</v>
      </c>
      <c r="BQ3" s="116" t="s">
        <v>124</v>
      </c>
      <c r="BR3" s="116" t="s">
        <v>125</v>
      </c>
      <c r="BS3" s="116" t="s">
        <v>126</v>
      </c>
      <c r="BT3" s="116" t="s">
        <v>127</v>
      </c>
      <c r="BU3" s="116" t="s">
        <v>128</v>
      </c>
      <c r="BV3" s="128" t="s">
        <v>129</v>
      </c>
      <c r="BW3" s="128" t="s">
        <v>5888</v>
      </c>
      <c r="BX3" s="128" t="s">
        <v>5889</v>
      </c>
      <c r="BY3" s="308"/>
      <c r="BZ3" s="309"/>
      <c r="CA3" s="95" t="s">
        <v>25</v>
      </c>
      <c r="CB3" s="95" t="s">
        <v>26</v>
      </c>
      <c r="CC3" s="95" t="s">
        <v>27</v>
      </c>
      <c r="CD3" s="95" t="s">
        <v>123</v>
      </c>
      <c r="CE3" s="95" t="s">
        <v>124</v>
      </c>
      <c r="CF3" s="95" t="s">
        <v>125</v>
      </c>
      <c r="CG3" s="95" t="s">
        <v>126</v>
      </c>
      <c r="CH3" s="95" t="s">
        <v>127</v>
      </c>
      <c r="CI3" s="95" t="s">
        <v>128</v>
      </c>
      <c r="CJ3" s="95" t="s">
        <v>129</v>
      </c>
      <c r="CK3" s="95" t="s">
        <v>5888</v>
      </c>
      <c r="CL3" s="95" t="s">
        <v>5889</v>
      </c>
      <c r="CM3" s="95" t="s">
        <v>25</v>
      </c>
      <c r="CN3" s="95" t="s">
        <v>26</v>
      </c>
      <c r="CO3" s="95" t="s">
        <v>27</v>
      </c>
      <c r="CP3" s="95" t="s">
        <v>123</v>
      </c>
      <c r="CQ3" s="95" t="s">
        <v>124</v>
      </c>
      <c r="CR3" s="95" t="s">
        <v>125</v>
      </c>
      <c r="CS3" s="95" t="s">
        <v>126</v>
      </c>
      <c r="CT3" s="95" t="s">
        <v>127</v>
      </c>
      <c r="CU3" s="95" t="s">
        <v>128</v>
      </c>
      <c r="CV3" s="95" t="s">
        <v>129</v>
      </c>
      <c r="CW3" s="95" t="s">
        <v>5888</v>
      </c>
      <c r="CX3" s="95" t="s">
        <v>5889</v>
      </c>
      <c r="CY3" s="310"/>
      <c r="CZ3" s="310"/>
      <c r="DA3" s="310"/>
      <c r="DB3" s="309"/>
      <c r="DC3" s="95" t="s">
        <v>25</v>
      </c>
      <c r="DD3" s="95" t="s">
        <v>26</v>
      </c>
      <c r="DE3" s="95" t="s">
        <v>27</v>
      </c>
      <c r="DF3" s="95" t="s">
        <v>123</v>
      </c>
      <c r="DG3" s="95" t="s">
        <v>124</v>
      </c>
      <c r="DH3" s="95" t="s">
        <v>125</v>
      </c>
      <c r="DI3" s="95" t="s">
        <v>126</v>
      </c>
      <c r="DJ3" s="95" t="s">
        <v>127</v>
      </c>
      <c r="DK3" s="95" t="s">
        <v>128</v>
      </c>
      <c r="DL3" s="95" t="s">
        <v>129</v>
      </c>
      <c r="DM3" s="95" t="s">
        <v>5888</v>
      </c>
      <c r="DN3" s="95" t="s">
        <v>5889</v>
      </c>
      <c r="DO3" s="95" t="s">
        <v>25</v>
      </c>
      <c r="DP3" s="95" t="s">
        <v>26</v>
      </c>
      <c r="DQ3" s="95" t="s">
        <v>27</v>
      </c>
      <c r="DR3" s="95" t="s">
        <v>123</v>
      </c>
      <c r="DS3" s="95" t="s">
        <v>124</v>
      </c>
      <c r="DT3" s="95" t="s">
        <v>125</v>
      </c>
      <c r="DU3" s="95" t="s">
        <v>126</v>
      </c>
      <c r="DV3" s="95" t="s">
        <v>127</v>
      </c>
      <c r="DW3" s="95" t="s">
        <v>128</v>
      </c>
      <c r="DX3" s="95" t="s">
        <v>129</v>
      </c>
      <c r="DY3" s="95" t="s">
        <v>5888</v>
      </c>
      <c r="DZ3" s="95" t="s">
        <v>5889</v>
      </c>
      <c r="EB3" s="130">
        <v>2</v>
      </c>
      <c r="EC3" s="94">
        <f>Results!G4</f>
        <v>1.6114208563634667</v>
      </c>
      <c r="ED3" s="94">
        <f>Results!G28</f>
        <v>0.19911401365054429</v>
      </c>
      <c r="EE3" s="94">
        <f>Results!G52</f>
        <v>0.2657853209445023</v>
      </c>
      <c r="EF3" s="94">
        <f>Results!G76</f>
        <v>28.54171262144293</v>
      </c>
      <c r="EG3" s="94">
        <f>Results!G100</f>
        <v>1.6114208563634667</v>
      </c>
      <c r="EH3" s="94">
        <f>Results!G124</f>
        <v>0.19911401365054429</v>
      </c>
      <c r="EI3" s="94">
        <f>Results!G148</f>
        <v>0.2657853209445023</v>
      </c>
      <c r="EJ3" s="94">
        <f>Results!G172</f>
        <v>28.54171262144293</v>
      </c>
      <c r="EK3" s="94">
        <f>Results!G196</f>
        <v>1.6114208563634667</v>
      </c>
      <c r="EL3" s="94">
        <f>Results!G220</f>
        <v>0.19911401365054429</v>
      </c>
      <c r="EM3" s="94">
        <f>Results!G244</f>
        <v>0.64543035407622096</v>
      </c>
      <c r="EN3" s="94">
        <f>Results!G268</f>
        <v>1.0631412837780096</v>
      </c>
      <c r="EO3" s="94">
        <f>Results!G292</f>
        <v>1.1006328801830665</v>
      </c>
      <c r="EP3" s="94">
        <f>Results!G316</f>
        <v>0.19911401365054429</v>
      </c>
      <c r="EQ3" s="94">
        <f>Results!G340</f>
        <v>0.2657853209445023</v>
      </c>
      <c r="ER3" s="94">
        <f>Results!G364</f>
        <v>28.54171262144293</v>
      </c>
    </row>
    <row r="4" spans="1:148" ht="15" customHeight="1" x14ac:dyDescent="0.25">
      <c r="A4" s="102" t="str">
        <f>'miRNA Table'!C3</f>
        <v>hsa-let-7a-5p</v>
      </c>
      <c r="B4" s="103" t="s">
        <v>9</v>
      </c>
      <c r="C4" s="104">
        <f>IF('Test Sample Data'!C3="","",IF(SUM('Test Sample Data'!C$3:C$386)&gt;10,IF(AND(ISNUMBER('Test Sample Data'!C3),'Test Sample Data'!C3&lt;$C$389, 'Test Sample Data'!C3&gt;0),'Test Sample Data'!C3,$C$389),""))</f>
        <v>29.89</v>
      </c>
      <c r="D4" s="104">
        <f>IF('Test Sample Data'!D3="","",IF(SUM('Test Sample Data'!D$3:D$386)&gt;10,IF(AND(ISNUMBER('Test Sample Data'!D3),'Test Sample Data'!D3&lt;$C$389, 'Test Sample Data'!D3&gt;0),'Test Sample Data'!D3,$C$389),""))</f>
        <v>29.56</v>
      </c>
      <c r="E4" s="104">
        <f>IF('Test Sample Data'!E3="","",IF(SUM('Test Sample Data'!E$3:E$386)&gt;10,IF(AND(ISNUMBER('Test Sample Data'!E3),'Test Sample Data'!E3&lt;$C$389, 'Test Sample Data'!E3&gt;0),'Test Sample Data'!E3,$C$389),""))</f>
        <v>29.6</v>
      </c>
      <c r="F4" s="104" t="str">
        <f>IF('Test Sample Data'!F3="","",IF(SUM('Test Sample Data'!F$3:F$386)&gt;10,IF(AND(ISNUMBER('Test Sample Data'!F3),'Test Sample Data'!F3&lt;$C$389, 'Test Sample Data'!F3&gt;0),'Test Sample Data'!F3,$C$389),""))</f>
        <v/>
      </c>
      <c r="G4" s="104" t="str">
        <f>IF('Test Sample Data'!G3="","",IF(SUM('Test Sample Data'!G$3:G$386)&gt;10,IF(AND(ISNUMBER('Test Sample Data'!G3),'Test Sample Data'!G3&lt;$C$389, 'Test Sample Data'!G3&gt;0),'Test Sample Data'!G3,$C$389),""))</f>
        <v/>
      </c>
      <c r="H4" s="104" t="str">
        <f>IF('Test Sample Data'!H3="","",IF(SUM('Test Sample Data'!H$3:H$386)&gt;10,IF(AND(ISNUMBER('Test Sample Data'!H3),'Test Sample Data'!H3&lt;$C$389, 'Test Sample Data'!H3&gt;0),'Test Sample Data'!H3,$C$389),""))</f>
        <v/>
      </c>
      <c r="I4" s="104" t="str">
        <f>IF('Test Sample Data'!I3="","",IF(SUM('Test Sample Data'!I$3:I$386)&gt;10,IF(AND(ISNUMBER('Test Sample Data'!I3),'Test Sample Data'!I3&lt;$C$389, 'Test Sample Data'!I3&gt;0),'Test Sample Data'!I3,$C$389),""))</f>
        <v/>
      </c>
      <c r="J4" s="104" t="str">
        <f>IF('Test Sample Data'!J3="","",IF(SUM('Test Sample Data'!J$3:J$386)&gt;10,IF(AND(ISNUMBER('Test Sample Data'!J3),'Test Sample Data'!J3&lt;$C$389, 'Test Sample Data'!J3&gt;0),'Test Sample Data'!J3,$C$389),""))</f>
        <v/>
      </c>
      <c r="K4" s="104" t="str">
        <f>IF('Test Sample Data'!K3="","",IF(SUM('Test Sample Data'!K$3:K$386)&gt;10,IF(AND(ISNUMBER('Test Sample Data'!K3),'Test Sample Data'!K3&lt;$C$389, 'Test Sample Data'!K3&gt;0),'Test Sample Data'!K3,$C$389),""))</f>
        <v/>
      </c>
      <c r="L4" s="104" t="str">
        <f>IF('Test Sample Data'!L3="","",IF(SUM('Test Sample Data'!L$3:L$386)&gt;10,IF(AND(ISNUMBER('Test Sample Data'!L3),'Test Sample Data'!L3&lt;$C$389, 'Test Sample Data'!L3&gt;0),'Test Sample Data'!L3,$C$389),""))</f>
        <v/>
      </c>
      <c r="M4" s="104" t="str">
        <f>IF('Test Sample Data'!M3="","",IF(SUM('Test Sample Data'!M$3:M$386)&gt;10,IF(AND(ISNUMBER('Test Sample Data'!M3),'Test Sample Data'!M3&lt;$C$389, 'Test Sample Data'!M3&gt;0),'Test Sample Data'!M3,$C$389),""))</f>
        <v/>
      </c>
      <c r="N4" s="104" t="str">
        <f>IF('Test Sample Data'!N3="","",IF(SUM('Test Sample Data'!N$3:N$386)&gt;10,IF(AND(ISNUMBER('Test Sample Data'!N3),'Test Sample Data'!N3&lt;$C$389, 'Test Sample Data'!N3&gt;0),'Test Sample Data'!N3,$C$389),""))</f>
        <v/>
      </c>
      <c r="O4" s="103" t="str">
        <f>'miRNA Table'!C3</f>
        <v>hsa-let-7a-5p</v>
      </c>
      <c r="P4" s="103" t="s">
        <v>9</v>
      </c>
      <c r="Q4" s="104">
        <f>IF('Control Sample Data'!C3="","",IF(SUM('Control Sample Data'!C$3:C$386)&gt;10,IF(AND(ISNUMBER('Control Sample Data'!C3),'Control Sample Data'!C3&lt;$C$389, 'Control Sample Data'!C3&gt;0),'Control Sample Data'!C3,$C$389),""))</f>
        <v>29.08</v>
      </c>
      <c r="R4" s="104">
        <f>IF('Control Sample Data'!D3="","",IF(SUM('Control Sample Data'!D$3:D$386)&gt;10,IF(AND(ISNUMBER('Control Sample Data'!D3),'Control Sample Data'!D3&lt;$C$389, 'Control Sample Data'!D3&gt;0),'Control Sample Data'!D3,$C$389),""))</f>
        <v>29.02</v>
      </c>
      <c r="S4" s="104">
        <f>IF('Control Sample Data'!E3="","",IF(SUM('Control Sample Data'!E$3:E$386)&gt;10,IF(AND(ISNUMBER('Control Sample Data'!E3),'Control Sample Data'!E3&lt;$C$389, 'Control Sample Data'!E3&gt;0),'Control Sample Data'!E3,$C$389),""))</f>
        <v>29.27</v>
      </c>
      <c r="T4" s="104" t="str">
        <f>IF('Control Sample Data'!F3="","",IF(SUM('Control Sample Data'!F$3:F$386)&gt;10,IF(AND(ISNUMBER('Control Sample Data'!F3),'Control Sample Data'!F3&lt;$C$389, 'Control Sample Data'!F3&gt;0),'Control Sample Data'!F3,$C$389),""))</f>
        <v/>
      </c>
      <c r="U4" s="104" t="str">
        <f>IF('Control Sample Data'!G3="","",IF(SUM('Control Sample Data'!G$3:G$386)&gt;10,IF(AND(ISNUMBER('Control Sample Data'!G3),'Control Sample Data'!G3&lt;$C$389, 'Control Sample Data'!G3&gt;0),'Control Sample Data'!G3,$C$389),""))</f>
        <v/>
      </c>
      <c r="V4" s="104" t="str">
        <f>IF('Control Sample Data'!H3="","",IF(SUM('Control Sample Data'!H$3:H$386)&gt;10,IF(AND(ISNUMBER('Control Sample Data'!H3),'Control Sample Data'!H3&lt;$C$389, 'Control Sample Data'!H3&gt;0),'Control Sample Data'!H3,$C$389),""))</f>
        <v/>
      </c>
      <c r="W4" s="104" t="str">
        <f>IF('Control Sample Data'!I3="","",IF(SUM('Control Sample Data'!I$3:I$386)&gt;10,IF(AND(ISNUMBER('Control Sample Data'!I3),'Control Sample Data'!I3&lt;$C$389, 'Control Sample Data'!I3&gt;0),'Control Sample Data'!I3,$C$389),""))</f>
        <v/>
      </c>
      <c r="X4" s="104" t="str">
        <f>IF('Control Sample Data'!J3="","",IF(SUM('Control Sample Data'!J$3:J$386)&gt;10,IF(AND(ISNUMBER('Control Sample Data'!J3),'Control Sample Data'!J3&lt;$C$389, 'Control Sample Data'!J3&gt;0),'Control Sample Data'!J3,$C$389),""))</f>
        <v/>
      </c>
      <c r="Y4" s="104" t="str">
        <f>IF('Control Sample Data'!K3="","",IF(SUM('Control Sample Data'!K$3:K$386)&gt;10,IF(AND(ISNUMBER('Control Sample Data'!K3),'Control Sample Data'!K3&lt;$C$389, 'Control Sample Data'!K3&gt;0),'Control Sample Data'!K3,$C$389),""))</f>
        <v/>
      </c>
      <c r="Z4" s="104" t="str">
        <f>IF('Control Sample Data'!L3="","",IF(SUM('Control Sample Data'!L$3:L$386)&gt;10,IF(AND(ISNUMBER('Control Sample Data'!L3),'Control Sample Data'!L3&lt;$C$389, 'Control Sample Data'!L3&gt;0),'Control Sample Data'!L3,$C$389),""))</f>
        <v/>
      </c>
      <c r="AA4" s="104" t="str">
        <f>IF('Control Sample Data'!M3="","",IF(SUM('Control Sample Data'!M$3:M$386)&gt;10,IF(AND(ISNUMBER('Control Sample Data'!M3),'Control Sample Data'!M3&lt;$C$389, 'Control Sample Data'!M3&gt;0),'Control Sample Data'!M3,$C$389),""))</f>
        <v/>
      </c>
      <c r="AB4" s="105" t="str">
        <f>IF('Control Sample Data'!N3="","",IF(SUM('Control Sample Data'!N$3:N$386)&gt;10,IF(AND(ISNUMBER('Control Sample Data'!N3),'Control Sample Data'!N3&lt;$C$389, 'Control Sample Data'!N3&gt;0),'Control Sample Data'!N3,$C$389),""))</f>
        <v/>
      </c>
      <c r="AC4" s="135">
        <f>IF(C4="","",IF(AND('miRNA Table'!$F$4="YES",'miRNA Table'!$F$6="YES"),C4-C$391,C4))</f>
        <v>29.89</v>
      </c>
      <c r="AD4" s="104">
        <f>IF(D4="","",IF(AND('miRNA Table'!$F$4="YES",'miRNA Table'!$F$6="YES"),D4-D$391,D4))</f>
        <v>29.56</v>
      </c>
      <c r="AE4" s="104">
        <f>IF(E4="","",IF(AND('miRNA Table'!$F$4="YES",'miRNA Table'!$F$6="YES"),E4-E$391,E4))</f>
        <v>29.6</v>
      </c>
      <c r="AF4" s="104" t="str">
        <f>IF(F4="","",IF(AND('miRNA Table'!$F$4="YES",'miRNA Table'!$F$6="YES"),F4-F$391,F4))</f>
        <v/>
      </c>
      <c r="AG4" s="104" t="str">
        <f>IF(G4="","",IF(AND('miRNA Table'!$F$4="YES",'miRNA Table'!$F$6="YES"),G4-G$391,G4))</f>
        <v/>
      </c>
      <c r="AH4" s="104" t="str">
        <f>IF(H4="","",IF(AND('miRNA Table'!$F$4="YES",'miRNA Table'!$F$6="YES"),H4-H$391,H4))</f>
        <v/>
      </c>
      <c r="AI4" s="104" t="str">
        <f>IF(I4="","",IF(AND('miRNA Table'!$F$4="YES",'miRNA Table'!$F$6="YES"),I4-I$391,I4))</f>
        <v/>
      </c>
      <c r="AJ4" s="104" t="str">
        <f>IF(J4="","",IF(AND('miRNA Table'!$F$4="YES",'miRNA Table'!$F$6="YES"),J4-J$391,J4))</f>
        <v/>
      </c>
      <c r="AK4" s="104" t="str">
        <f>IF(K4="","",IF(AND('miRNA Table'!$F$4="YES",'miRNA Table'!$F$6="YES"),K4-K$391,K4))</f>
        <v/>
      </c>
      <c r="AL4" s="104" t="str">
        <f>IF(L4="","",IF(AND('miRNA Table'!$F$4="YES",'miRNA Table'!$F$6="YES"),L4-L$391,L4))</f>
        <v/>
      </c>
      <c r="AM4" s="104" t="str">
        <f>IF(M4="","",IF(AND('miRNA Table'!$F$4="YES",'miRNA Table'!$F$6="YES"),M4-M$391,M4))</f>
        <v/>
      </c>
      <c r="AN4" s="105" t="str">
        <f>IF(N4="","",IF(AND('miRNA Table'!$F$4="YES",'miRNA Table'!$F$6="YES"),N4-N$391,N4))</f>
        <v/>
      </c>
      <c r="AO4" s="135">
        <f>IF(O4="","",IF(AND('miRNA Table'!$F$4="YES",'miRNA Table'!$F$6="YES"),Q4-Q$391,Q4))</f>
        <v>29.08</v>
      </c>
      <c r="AP4" s="104">
        <f>IF(P4="","",IF(AND('miRNA Table'!$F$4="YES",'miRNA Table'!$F$6="YES"),R4-R$391,R4))</f>
        <v>29.02</v>
      </c>
      <c r="AQ4" s="104">
        <f>IF(Q4="","",IF(AND('miRNA Table'!$F$4="YES",'miRNA Table'!$F$6="YES"),S4-S$391,S4))</f>
        <v>29.27</v>
      </c>
      <c r="AR4" s="104" t="str">
        <f>IF(R4="","",IF(AND('miRNA Table'!$F$4="YES",'miRNA Table'!$F$6="YES"),T4-T$391,T4))</f>
        <v/>
      </c>
      <c r="AS4" s="104" t="str">
        <f>IF(S4="","",IF(AND('miRNA Table'!$F$4="YES",'miRNA Table'!$F$6="YES"),U4-U$391,U4))</f>
        <v/>
      </c>
      <c r="AT4" s="104" t="str">
        <f>IF(T4="","",IF(AND('miRNA Table'!$F$4="YES",'miRNA Table'!$F$6="YES"),V4-V$391,V4))</f>
        <v/>
      </c>
      <c r="AU4" s="104" t="str">
        <f>IF(U4="","",IF(AND('miRNA Table'!$F$4="YES",'miRNA Table'!$F$6="YES"),W4-W$391,W4))</f>
        <v/>
      </c>
      <c r="AV4" s="104" t="str">
        <f>IF(V4="","",IF(AND('miRNA Table'!$F$4="YES",'miRNA Table'!$F$6="YES"),X4-X$391,X4))</f>
        <v/>
      </c>
      <c r="AW4" s="104" t="str">
        <f>IF(W4="","",IF(AND('miRNA Table'!$F$4="YES",'miRNA Table'!$F$6="YES"),Y4-Y$391,Y4))</f>
        <v/>
      </c>
      <c r="AX4" s="104" t="str">
        <f>IF(X4="","",IF(AND('miRNA Table'!$F$4="YES",'miRNA Table'!$F$6="YES"),Z4-Z$391,Z4))</f>
        <v/>
      </c>
      <c r="AY4" s="104" t="str">
        <f>IF(Y4="","",IF(AND('miRNA Table'!$F$4="YES",'miRNA Table'!$F$6="YES"),AA4-AA$391,AA4))</f>
        <v/>
      </c>
      <c r="AZ4" s="105" t="str">
        <f>IF(Z4="","",IF(AND('miRNA Table'!$F$4="YES",'miRNA Table'!$F$6="YES"),AB4-AB$391,AB4))</f>
        <v/>
      </c>
      <c r="BA4" s="117">
        <f>IF(ISERROR(VLOOKUP('Choose Reference miRNAs'!$A3,$A$4:$AZ$387,29,0)),"",VLOOKUP('Choose Reference miRNAs'!$A3,$A$4:$AZ$387,29,0))</f>
        <v>18.920000000000002</v>
      </c>
      <c r="BB4" s="118">
        <f>IF(ISERROR(VLOOKUP('Choose Reference miRNAs'!$A3,$A$4:$AZ$387,30,0)),"",VLOOKUP('Choose Reference miRNAs'!$A3,$A$4:$AZ$387,30,0))</f>
        <v>18.96</v>
      </c>
      <c r="BC4" s="118">
        <f>IF(ISERROR(VLOOKUP('Choose Reference miRNAs'!$A3,$A$4:$AZ$387,31,0)),"",VLOOKUP('Choose Reference miRNAs'!$A3,$A$4:$AZ$387,31,0))</f>
        <v>18.850000000000001</v>
      </c>
      <c r="BD4" s="118" t="str">
        <f>IF(ISERROR(VLOOKUP('Choose Reference miRNAs'!$A3,$A$4:$AZ$387,32,0)),"",VLOOKUP('Choose Reference miRNAs'!$A3,$A$4:$AZ$387,32,0))</f>
        <v/>
      </c>
      <c r="BE4" s="118" t="str">
        <f>IF(ISERROR(VLOOKUP('Choose Reference miRNAs'!$A3,$A$4:$AZ$387,33,0)),"",VLOOKUP('Choose Reference miRNAs'!$A3,$A$4:$AZ$387,33,0))</f>
        <v/>
      </c>
      <c r="BF4" s="118" t="str">
        <f>IF(ISERROR(VLOOKUP('Choose Reference miRNAs'!$A3,$A$4:$AZ$387,34,0)),"",VLOOKUP('Choose Reference miRNAs'!$A3,$A$4:$AZ$387,34,0))</f>
        <v/>
      </c>
      <c r="BG4" s="118" t="str">
        <f>IF(ISERROR(VLOOKUP('Choose Reference miRNAs'!$A3,$A$4:$AZ$387,35,0)),"",VLOOKUP('Choose Reference miRNAs'!$A3,$A$4:$AZ$387,35,0))</f>
        <v/>
      </c>
      <c r="BH4" s="118" t="str">
        <f>IF(ISERROR(VLOOKUP('Choose Reference miRNAs'!$A3,$A$4:$AZ$387,36,0)),"",VLOOKUP('Choose Reference miRNAs'!$A3,$A$4:$AZ$387,36,0))</f>
        <v/>
      </c>
      <c r="BI4" s="118" t="str">
        <f>IF(ISERROR(VLOOKUP('Choose Reference miRNAs'!$A3,$A$4:$AZ$387,37,0)),"",VLOOKUP('Choose Reference miRNAs'!$A3,$A$4:$AZ$387,37,0))</f>
        <v/>
      </c>
      <c r="BJ4" s="118" t="str">
        <f>IF(ISERROR(VLOOKUP('Choose Reference miRNAs'!$A3,$A$4:$AZ$387,38,0)),"",VLOOKUP('Choose Reference miRNAs'!$A3,$A$4:$AZ$387,38,0))</f>
        <v/>
      </c>
      <c r="BK4" s="118" t="str">
        <f>IF(ISERROR(VLOOKUP('Choose Reference miRNAs'!$A3,$A$4:$AZ$387,39,0)),"",VLOOKUP('Choose Reference miRNAs'!$A3,$A$4:$AZ$387,39,0))</f>
        <v/>
      </c>
      <c r="BL4" s="119" t="str">
        <f>IF(ISERROR(VLOOKUP('Choose Reference miRNAs'!$A3,$A$4:$AZ$387,40,0)),"",VLOOKUP('Choose Reference miRNAs'!$A3,$A$4:$AZ$387,40,0))</f>
        <v/>
      </c>
      <c r="BM4" s="117">
        <f>IF(ISERROR(VLOOKUP('Choose Reference miRNAs'!$A3,$A$4:$AZ$387,41,0)),"",VLOOKUP('Choose Reference miRNAs'!$A3,$A$4:$AZ$387,41,0))</f>
        <v>18.559999999999999</v>
      </c>
      <c r="BN4" s="118">
        <f>IF(ISERROR(VLOOKUP('Choose Reference miRNAs'!$A3,$A$4:$AZ$387,42,0)),"",VLOOKUP('Choose Reference miRNAs'!$A3,$A$4:$AZ$387,42,0))</f>
        <v>18.350000000000001</v>
      </c>
      <c r="BO4" s="118">
        <f>IF(ISERROR(VLOOKUP('Choose Reference miRNAs'!$A3,$A$4:$AZ$387,43,0)),"",VLOOKUP('Choose Reference miRNAs'!$A3,$A$4:$AZ$387,43,0))</f>
        <v>18.739999999999998</v>
      </c>
      <c r="BP4" s="118" t="str">
        <f>IF(ISERROR(VLOOKUP('Choose Reference miRNAs'!$A3,$A$4:$AZ$387,44,0)),"",VLOOKUP('Choose Reference miRNAs'!$A3,$A$4:$AZ$387,44,0))</f>
        <v/>
      </c>
      <c r="BQ4" s="118" t="str">
        <f>IF(ISERROR(VLOOKUP('Choose Reference miRNAs'!$A3,$A$4:$AZ$387,45,0)),"",VLOOKUP('Choose Reference miRNAs'!$A3,$A$4:$AZ$387,45,0))</f>
        <v/>
      </c>
      <c r="BR4" s="118" t="str">
        <f>IF(ISERROR(VLOOKUP('Choose Reference miRNAs'!$A3,$A$4:$AZ$387,46,0)),"",VLOOKUP('Choose Reference miRNAs'!$A3,$A$4:$AZ$387,46,0))</f>
        <v/>
      </c>
      <c r="BS4" s="118" t="str">
        <f>IF(ISERROR(VLOOKUP('Choose Reference miRNAs'!$A3,$A$4:$AZ$387,47,0)),"",VLOOKUP('Choose Reference miRNAs'!$A3,$A$4:$AZ$387,47,0))</f>
        <v/>
      </c>
      <c r="BT4" s="118" t="str">
        <f>IF(ISERROR(VLOOKUP('Choose Reference miRNAs'!$A3,$A$4:$AZ$387,48,0)),"",VLOOKUP('Choose Reference miRNAs'!$A3,$A$4:$AZ$387,48,0))</f>
        <v/>
      </c>
      <c r="BU4" s="118" t="str">
        <f>IF(ISERROR(VLOOKUP('Choose Reference miRNAs'!$A3,$A$4:$AZ$387,49,0)),"",VLOOKUP('Choose Reference miRNAs'!$A3,$A$4:$AZ$387,49,0))</f>
        <v/>
      </c>
      <c r="BV4" s="118" t="str">
        <f>IF(ISERROR(VLOOKUP('Choose Reference miRNAs'!$A3,$A$4:$AZ$387,50,0)),"",VLOOKUP('Choose Reference miRNAs'!$A3,$A$4:$AZ$387,50,0))</f>
        <v/>
      </c>
      <c r="BW4" s="118" t="str">
        <f>IF(ISERROR(VLOOKUP('Choose Reference miRNAs'!$A3,$A$4:$AZ$387,51,0)),"",VLOOKUP('Choose Reference miRNAs'!$A3,$A$4:$AZ$387,51,0))</f>
        <v/>
      </c>
      <c r="BX4" s="119" t="str">
        <f>IF(ISERROR(VLOOKUP('Choose Reference miRNAs'!$A3,$A$4:$AZ$387,52,0)),"",VLOOKUP('Choose Reference miRNAs'!$A3,$A$4:$AZ$387,52,0))</f>
        <v/>
      </c>
      <c r="BY4" s="100" t="str">
        <f>A4</f>
        <v>hsa-let-7a-5p</v>
      </c>
      <c r="BZ4" s="98" t="s">
        <v>9</v>
      </c>
      <c r="CA4" s="99">
        <f>IF(BA$26=0,IF(ISERROR(AC4-BA$28),"",AC4-BA$28),IF(ISERROR(AC4-BA$26),"",AC4-BA$26))</f>
        <v>9.254999999999999</v>
      </c>
      <c r="CB4" s="99">
        <f t="shared" ref="CB4:CL4" si="0">IF(BB$26=0,IF(ISERROR(AD4-BB$28),"",AD4-BB$28),IF(ISERROR(AD4-BB$26),"",AD4-BB$26))</f>
        <v>8.9149999999999991</v>
      </c>
      <c r="CC4" s="99">
        <f t="shared" si="0"/>
        <v>8.870000000000001</v>
      </c>
      <c r="CD4" s="99" t="str">
        <f t="shared" si="0"/>
        <v/>
      </c>
      <c r="CE4" s="99" t="str">
        <f t="shared" si="0"/>
        <v/>
      </c>
      <c r="CF4" s="99" t="str">
        <f t="shared" si="0"/>
        <v/>
      </c>
      <c r="CG4" s="99" t="str">
        <f t="shared" si="0"/>
        <v/>
      </c>
      <c r="CH4" s="99" t="str">
        <f t="shared" si="0"/>
        <v/>
      </c>
      <c r="CI4" s="99" t="str">
        <f t="shared" si="0"/>
        <v/>
      </c>
      <c r="CJ4" s="99" t="str">
        <f t="shared" si="0"/>
        <v/>
      </c>
      <c r="CK4" s="99" t="str">
        <f t="shared" si="0"/>
        <v/>
      </c>
      <c r="CL4" s="99" t="str">
        <f t="shared" si="0"/>
        <v/>
      </c>
      <c r="CM4" s="99">
        <f>IF(BM$26=0,IF(ISERROR(AO4-BM$28),"",AO4-BM$28),IF(ISERROR(AO4-BM$26),"",AO4-BM$26))</f>
        <v>8.1816666666666649</v>
      </c>
      <c r="CN4" s="99">
        <f t="shared" ref="CN4:CX4" si="1">IF(BN$26=0,IF(ISERROR(AP4-BN$28),"",AP4-BN$28),IF(ISERROR(AP4-BN$26),"",AP4-BN$26))</f>
        <v>8.1683333333333294</v>
      </c>
      <c r="CO4" s="99">
        <f t="shared" si="1"/>
        <v>8.134999999999998</v>
      </c>
      <c r="CP4" s="99" t="str">
        <f t="shared" si="1"/>
        <v/>
      </c>
      <c r="CQ4" s="99" t="str">
        <f t="shared" si="1"/>
        <v/>
      </c>
      <c r="CR4" s="99" t="str">
        <f t="shared" si="1"/>
        <v/>
      </c>
      <c r="CS4" s="99" t="str">
        <f t="shared" si="1"/>
        <v/>
      </c>
      <c r="CT4" s="99" t="str">
        <f t="shared" si="1"/>
        <v/>
      </c>
      <c r="CU4" s="99" t="str">
        <f t="shared" si="1"/>
        <v/>
      </c>
      <c r="CV4" s="99" t="str">
        <f t="shared" si="1"/>
        <v/>
      </c>
      <c r="CW4" s="99" t="str">
        <f t="shared" si="1"/>
        <v/>
      </c>
      <c r="CX4" s="99" t="str">
        <f t="shared" si="1"/>
        <v/>
      </c>
      <c r="CY4" s="70">
        <f>IF(ISERROR(AVERAGE(CA4:CL4)),"N/A",AVERAGE(CA4:CL4))</f>
        <v>9.0133333333333336</v>
      </c>
      <c r="CZ4" s="70">
        <f>IF(ISERROR(AVERAGE(CM4:CX4)),"N/A",AVERAGE(CM4:CX4))</f>
        <v>8.1616666666666635</v>
      </c>
      <c r="DA4" s="100" t="str">
        <f>A4</f>
        <v>hsa-let-7a-5p</v>
      </c>
      <c r="DB4" s="98" t="s">
        <v>9</v>
      </c>
      <c r="DC4" s="101">
        <f t="shared" ref="DC4:DC35" si="2">IF(CA4="","",POWER(2, -CA4))</f>
        <v>1.6366936223983384E-3</v>
      </c>
      <c r="DD4" s="101">
        <f t="shared" ref="DD4:DD35" si="3">IF(CB4="","",POWER(2, -CB4))</f>
        <v>2.0716557448598009E-3</v>
      </c>
      <c r="DE4" s="101">
        <f t="shared" ref="DE4:DE35" si="4">IF(CC4="","",POWER(2, -CC4))</f>
        <v>2.13729238527488E-3</v>
      </c>
      <c r="DF4" s="101" t="str">
        <f t="shared" ref="DF4:DF35" si="5">IF(CD4="","",POWER(2, -CD4))</f>
        <v/>
      </c>
      <c r="DG4" s="101" t="str">
        <f t="shared" ref="DG4:DG35" si="6">IF(CE4="","",POWER(2, -CE4))</f>
        <v/>
      </c>
      <c r="DH4" s="101" t="str">
        <f t="shared" ref="DH4:DH35" si="7">IF(CF4="","",POWER(2, -CF4))</f>
        <v/>
      </c>
      <c r="DI4" s="101" t="str">
        <f t="shared" ref="DI4:DI35" si="8">IF(CG4="","",POWER(2, -CG4))</f>
        <v/>
      </c>
      <c r="DJ4" s="101" t="str">
        <f t="shared" ref="DJ4:DJ35" si="9">IF(CH4="","",POWER(2, -CH4))</f>
        <v/>
      </c>
      <c r="DK4" s="101" t="str">
        <f t="shared" ref="DK4:DK35" si="10">IF(CI4="","",POWER(2, -CI4))</f>
        <v/>
      </c>
      <c r="DL4" s="101" t="str">
        <f t="shared" ref="DL4:DL35" si="11">IF(CJ4="","",POWER(2, -CJ4))</f>
        <v/>
      </c>
      <c r="DM4" s="101" t="str">
        <f t="shared" ref="DM4:DN4" si="12">IF(CK4="","",POWER(2, -CK4))</f>
        <v/>
      </c>
      <c r="DN4" s="101" t="str">
        <f t="shared" si="12"/>
        <v/>
      </c>
      <c r="DO4" s="101">
        <f t="shared" ref="DO4:DX19" si="13">IF(CM4="","",POWER(2, -CM4))</f>
        <v>3.4440775257787637E-3</v>
      </c>
      <c r="DP4" s="101">
        <f t="shared" si="13"/>
        <v>3.4760551009639061E-3</v>
      </c>
      <c r="DQ4" s="101">
        <f t="shared" si="13"/>
        <v>3.5573040374686708E-3</v>
      </c>
      <c r="DR4" s="101" t="str">
        <f t="shared" si="13"/>
        <v/>
      </c>
      <c r="DS4" s="101" t="str">
        <f t="shared" si="13"/>
        <v/>
      </c>
      <c r="DT4" s="101" t="str">
        <f t="shared" si="13"/>
        <v/>
      </c>
      <c r="DU4" s="101" t="str">
        <f t="shared" si="13"/>
        <v/>
      </c>
      <c r="DV4" s="101" t="str">
        <f t="shared" si="13"/>
        <v/>
      </c>
      <c r="DW4" s="101" t="str">
        <f t="shared" si="13"/>
        <v/>
      </c>
      <c r="DX4" s="101" t="str">
        <f t="shared" si="13"/>
        <v/>
      </c>
      <c r="DY4" s="101" t="str">
        <f t="shared" ref="DY4" si="14">IF(CW4="","",POWER(2, -CW4))</f>
        <v/>
      </c>
      <c r="DZ4" s="101" t="str">
        <f t="shared" ref="DZ4" si="15">IF(CX4="","",POWER(2, -CX4))</f>
        <v/>
      </c>
      <c r="EB4" s="130">
        <v>3</v>
      </c>
      <c r="EC4" s="94">
        <f>Results!G5</f>
        <v>3.9222096883928064</v>
      </c>
      <c r="ED4" s="94">
        <f>Results!G29</f>
        <v>375.23918116369072</v>
      </c>
      <c r="EE4" s="94">
        <f>Results!G53</f>
        <v>34120.078214260488</v>
      </c>
      <c r="EF4" s="94">
        <f>Results!G77</f>
        <v>11.862476575880146</v>
      </c>
      <c r="EG4" s="94">
        <f>Results!G101</f>
        <v>3.9222096883928064</v>
      </c>
      <c r="EH4" s="94">
        <f>Results!G125</f>
        <v>375.23918116369072</v>
      </c>
      <c r="EI4" s="94">
        <f>Results!G149</f>
        <v>34120.078214260488</v>
      </c>
      <c r="EJ4" s="94">
        <f>Results!G173</f>
        <v>11.862476575880146</v>
      </c>
      <c r="EK4" s="94">
        <f>Results!G197</f>
        <v>3.9222096883928064</v>
      </c>
      <c r="EL4" s="94">
        <f>Results!G221</f>
        <v>375.23918116369072</v>
      </c>
      <c r="EM4" s="94">
        <f>Results!G245</f>
        <v>79.066792776123364</v>
      </c>
      <c r="EN4" s="94">
        <f>Results!G269</f>
        <v>4.5263035287539957</v>
      </c>
      <c r="EO4" s="94">
        <f>Results!G293</f>
        <v>18.021743268040989</v>
      </c>
      <c r="EP4" s="94">
        <f>Results!G317</f>
        <v>375.23918116369072</v>
      </c>
      <c r="EQ4" s="94">
        <f>Results!G341</f>
        <v>34120.078214260488</v>
      </c>
      <c r="ER4" s="94">
        <f>Results!G365</f>
        <v>11.862476575880146</v>
      </c>
    </row>
    <row r="5" spans="1:148" ht="15" customHeight="1" x14ac:dyDescent="0.25">
      <c r="A5" s="106" t="str">
        <f>'miRNA Table'!C4</f>
        <v>hsa-let-7b-5p</v>
      </c>
      <c r="B5" s="98" t="s">
        <v>10</v>
      </c>
      <c r="C5" s="99">
        <f>IF('Test Sample Data'!C4="","",IF(SUM('Test Sample Data'!C$3:C$386)&gt;10,IF(AND(ISNUMBER('Test Sample Data'!C4),'Test Sample Data'!C4&lt;$C$389, 'Test Sample Data'!C4&gt;0),'Test Sample Data'!C4,$C$389),""))</f>
        <v>31.15</v>
      </c>
      <c r="D5" s="99">
        <f>IF('Test Sample Data'!D4="","",IF(SUM('Test Sample Data'!D$3:D$386)&gt;10,IF(AND(ISNUMBER('Test Sample Data'!D4),'Test Sample Data'!D4&lt;$C$389, 'Test Sample Data'!D4&gt;0),'Test Sample Data'!D4,$C$389),""))</f>
        <v>31.27</v>
      </c>
      <c r="E5" s="99">
        <f>IF('Test Sample Data'!E4="","",IF(SUM('Test Sample Data'!E$3:E$386)&gt;10,IF(AND(ISNUMBER('Test Sample Data'!E4),'Test Sample Data'!E4&lt;$C$389, 'Test Sample Data'!E4&gt;0),'Test Sample Data'!E4,$C$389),""))</f>
        <v>30.75</v>
      </c>
      <c r="F5" s="99" t="str">
        <f>IF('Test Sample Data'!F4="","",IF(SUM('Test Sample Data'!F$3:F$386)&gt;10,IF(AND(ISNUMBER('Test Sample Data'!F4),'Test Sample Data'!F4&lt;$C$389, 'Test Sample Data'!F4&gt;0),'Test Sample Data'!F4,$C$389),""))</f>
        <v/>
      </c>
      <c r="G5" s="99" t="str">
        <f>IF('Test Sample Data'!G4="","",IF(SUM('Test Sample Data'!G$3:G$386)&gt;10,IF(AND(ISNUMBER('Test Sample Data'!G4),'Test Sample Data'!G4&lt;$C$389, 'Test Sample Data'!G4&gt;0),'Test Sample Data'!G4,$C$389),""))</f>
        <v/>
      </c>
      <c r="H5" s="99" t="str">
        <f>IF('Test Sample Data'!H4="","",IF(SUM('Test Sample Data'!H$3:H$386)&gt;10,IF(AND(ISNUMBER('Test Sample Data'!H4),'Test Sample Data'!H4&lt;$C$389, 'Test Sample Data'!H4&gt;0),'Test Sample Data'!H4,$C$389),""))</f>
        <v/>
      </c>
      <c r="I5" s="99" t="str">
        <f>IF('Test Sample Data'!I4="","",IF(SUM('Test Sample Data'!I$3:I$386)&gt;10,IF(AND(ISNUMBER('Test Sample Data'!I4),'Test Sample Data'!I4&lt;$C$389, 'Test Sample Data'!I4&gt;0),'Test Sample Data'!I4,$C$389),""))</f>
        <v/>
      </c>
      <c r="J5" s="99" t="str">
        <f>IF('Test Sample Data'!J4="","",IF(SUM('Test Sample Data'!J$3:J$386)&gt;10,IF(AND(ISNUMBER('Test Sample Data'!J4),'Test Sample Data'!J4&lt;$C$389, 'Test Sample Data'!J4&gt;0),'Test Sample Data'!J4,$C$389),""))</f>
        <v/>
      </c>
      <c r="K5" s="99" t="str">
        <f>IF('Test Sample Data'!K4="","",IF(SUM('Test Sample Data'!K$3:K$386)&gt;10,IF(AND(ISNUMBER('Test Sample Data'!K4),'Test Sample Data'!K4&lt;$C$389, 'Test Sample Data'!K4&gt;0),'Test Sample Data'!K4,$C$389),""))</f>
        <v/>
      </c>
      <c r="L5" s="99" t="str">
        <f>IF('Test Sample Data'!L4="","",IF(SUM('Test Sample Data'!L$3:L$386)&gt;10,IF(AND(ISNUMBER('Test Sample Data'!L4),'Test Sample Data'!L4&lt;$C$389, 'Test Sample Data'!L4&gt;0),'Test Sample Data'!L4,$C$389),""))</f>
        <v/>
      </c>
      <c r="M5" s="99" t="str">
        <f>IF('Test Sample Data'!M4="","",IF(SUM('Test Sample Data'!M$3:M$386)&gt;10,IF(AND(ISNUMBER('Test Sample Data'!M4),'Test Sample Data'!M4&lt;$C$389, 'Test Sample Data'!M4&gt;0),'Test Sample Data'!M4,$C$389),""))</f>
        <v/>
      </c>
      <c r="N5" s="99" t="str">
        <f>IF('Test Sample Data'!N4="","",IF(SUM('Test Sample Data'!N$3:N$386)&gt;10,IF(AND(ISNUMBER('Test Sample Data'!N4),'Test Sample Data'!N4&lt;$C$389, 'Test Sample Data'!N4&gt;0),'Test Sample Data'!N4,$C$389),""))</f>
        <v/>
      </c>
      <c r="O5" s="98" t="str">
        <f>'miRNA Table'!C4</f>
        <v>hsa-let-7b-5p</v>
      </c>
      <c r="P5" s="98" t="s">
        <v>10</v>
      </c>
      <c r="Q5" s="99">
        <f>IF('Control Sample Data'!C4="","",IF(SUM('Control Sample Data'!C$3:C$386)&gt;10,IF(AND(ISNUMBER('Control Sample Data'!C4),'Control Sample Data'!C4&lt;$C$389, 'Control Sample Data'!C4&gt;0),'Control Sample Data'!C4,$C$389),""))</f>
        <v>32.020000000000003</v>
      </c>
      <c r="R5" s="99">
        <f>IF('Control Sample Data'!D4="","",IF(SUM('Control Sample Data'!D$3:D$386)&gt;10,IF(AND(ISNUMBER('Control Sample Data'!D4),'Control Sample Data'!D4&lt;$C$389, 'Control Sample Data'!D4&gt;0),'Control Sample Data'!D4,$C$389),""))</f>
        <v>32.130000000000003</v>
      </c>
      <c r="S5" s="99">
        <f>IF('Control Sample Data'!E4="","",IF(SUM('Control Sample Data'!E$3:E$386)&gt;10,IF(AND(ISNUMBER('Control Sample Data'!E4),'Control Sample Data'!E4&lt;$C$389, 'Control Sample Data'!E4&gt;0),'Control Sample Data'!E4,$C$389),""))</f>
        <v>31.96</v>
      </c>
      <c r="T5" s="99" t="str">
        <f>IF('Control Sample Data'!F4="","",IF(SUM('Control Sample Data'!F$3:F$386)&gt;10,IF(AND(ISNUMBER('Control Sample Data'!F4),'Control Sample Data'!F4&lt;$C$389, 'Control Sample Data'!F4&gt;0),'Control Sample Data'!F4,$C$389),""))</f>
        <v/>
      </c>
      <c r="U5" s="99" t="str">
        <f>IF('Control Sample Data'!G4="","",IF(SUM('Control Sample Data'!G$3:G$386)&gt;10,IF(AND(ISNUMBER('Control Sample Data'!G4),'Control Sample Data'!G4&lt;$C$389, 'Control Sample Data'!G4&gt;0),'Control Sample Data'!G4,$C$389),""))</f>
        <v/>
      </c>
      <c r="V5" s="99" t="str">
        <f>IF('Control Sample Data'!H4="","",IF(SUM('Control Sample Data'!H$3:H$386)&gt;10,IF(AND(ISNUMBER('Control Sample Data'!H4),'Control Sample Data'!H4&lt;$C$389, 'Control Sample Data'!H4&gt;0),'Control Sample Data'!H4,$C$389),""))</f>
        <v/>
      </c>
      <c r="W5" s="99" t="str">
        <f>IF('Control Sample Data'!I4="","",IF(SUM('Control Sample Data'!I$3:I$386)&gt;10,IF(AND(ISNUMBER('Control Sample Data'!I4),'Control Sample Data'!I4&lt;$C$389, 'Control Sample Data'!I4&gt;0),'Control Sample Data'!I4,$C$389),""))</f>
        <v/>
      </c>
      <c r="X5" s="99" t="str">
        <f>IF('Control Sample Data'!J4="","",IF(SUM('Control Sample Data'!J$3:J$386)&gt;10,IF(AND(ISNUMBER('Control Sample Data'!J4),'Control Sample Data'!J4&lt;$C$389, 'Control Sample Data'!J4&gt;0),'Control Sample Data'!J4,$C$389),""))</f>
        <v/>
      </c>
      <c r="Y5" s="99" t="str">
        <f>IF('Control Sample Data'!K4="","",IF(SUM('Control Sample Data'!K$3:K$386)&gt;10,IF(AND(ISNUMBER('Control Sample Data'!K4),'Control Sample Data'!K4&lt;$C$389, 'Control Sample Data'!K4&gt;0),'Control Sample Data'!K4,$C$389),""))</f>
        <v/>
      </c>
      <c r="Z5" s="99" t="str">
        <f>IF('Control Sample Data'!L4="","",IF(SUM('Control Sample Data'!L$3:L$386)&gt;10,IF(AND(ISNUMBER('Control Sample Data'!L4),'Control Sample Data'!L4&lt;$C$389, 'Control Sample Data'!L4&gt;0),'Control Sample Data'!L4,$C$389),""))</f>
        <v/>
      </c>
      <c r="AA5" s="99" t="str">
        <f>IF('Control Sample Data'!M4="","",IF(SUM('Control Sample Data'!M$3:M$386)&gt;10,IF(AND(ISNUMBER('Control Sample Data'!M4),'Control Sample Data'!M4&lt;$C$389, 'Control Sample Data'!M4&gt;0),'Control Sample Data'!M4,$C$389),""))</f>
        <v/>
      </c>
      <c r="AB5" s="107" t="str">
        <f>IF('Control Sample Data'!N4="","",IF(SUM('Control Sample Data'!N$3:N$386)&gt;10,IF(AND(ISNUMBER('Control Sample Data'!N4),'Control Sample Data'!N4&lt;$C$389, 'Control Sample Data'!N4&gt;0),'Control Sample Data'!N4,$C$389),""))</f>
        <v/>
      </c>
      <c r="AC5" s="136">
        <f>IF(C5="","",IF(AND('miRNA Table'!$F$4="YES",'miRNA Table'!$F$6="YES"),C5-C$391,C5))</f>
        <v>31.15</v>
      </c>
      <c r="AD5" s="137">
        <f>IF(D5="","",IF(AND('miRNA Table'!$F$4="YES",'miRNA Table'!$F$6="YES"),D5-D$391,D5))</f>
        <v>31.27</v>
      </c>
      <c r="AE5" s="137">
        <f>IF(E5="","",IF(AND('miRNA Table'!$F$4="YES",'miRNA Table'!$F$6="YES"),E5-E$391,E5))</f>
        <v>30.75</v>
      </c>
      <c r="AF5" s="137" t="str">
        <f>IF(F5="","",IF(AND('miRNA Table'!$F$4="YES",'miRNA Table'!$F$6="YES"),F5-F$391,F5))</f>
        <v/>
      </c>
      <c r="AG5" s="137" t="str">
        <f>IF(G5="","",IF(AND('miRNA Table'!$F$4="YES",'miRNA Table'!$F$6="YES"),G5-G$391,G5))</f>
        <v/>
      </c>
      <c r="AH5" s="137" t="str">
        <f>IF(H5="","",IF(AND('miRNA Table'!$F$4="YES",'miRNA Table'!$F$6="YES"),H5-H$391,H5))</f>
        <v/>
      </c>
      <c r="AI5" s="137" t="str">
        <f>IF(I5="","",IF(AND('miRNA Table'!$F$4="YES",'miRNA Table'!$F$6="YES"),I5-I$391,I5))</f>
        <v/>
      </c>
      <c r="AJ5" s="137" t="str">
        <f>IF(J5="","",IF(AND('miRNA Table'!$F$4="YES",'miRNA Table'!$F$6="YES"),J5-J$391,J5))</f>
        <v/>
      </c>
      <c r="AK5" s="137" t="str">
        <f>IF(K5="","",IF(AND('miRNA Table'!$F$4="YES",'miRNA Table'!$F$6="YES"),K5-K$391,K5))</f>
        <v/>
      </c>
      <c r="AL5" s="137" t="str">
        <f>IF(L5="","",IF(AND('miRNA Table'!$F$4="YES",'miRNA Table'!$F$6="YES"),L5-L$391,L5))</f>
        <v/>
      </c>
      <c r="AM5" s="137" t="str">
        <f>IF(M5="","",IF(AND('miRNA Table'!$F$4="YES",'miRNA Table'!$F$6="YES"),M5-M$391,M5))</f>
        <v/>
      </c>
      <c r="AN5" s="138" t="str">
        <f>IF(N5="","",IF(AND('miRNA Table'!$F$4="YES",'miRNA Table'!$F$6="YES"),N5-N$391,N5))</f>
        <v/>
      </c>
      <c r="AO5" s="136">
        <f>IF(O5="","",IF(AND('miRNA Table'!$F$4="YES",'miRNA Table'!$F$6="YES"),Q5-Q$391,Q5))</f>
        <v>32.020000000000003</v>
      </c>
      <c r="AP5" s="137">
        <f>IF(P5="","",IF(AND('miRNA Table'!$F$4="YES",'miRNA Table'!$F$6="YES"),R5-R$391,R5))</f>
        <v>32.130000000000003</v>
      </c>
      <c r="AQ5" s="137">
        <f>IF(Q5="","",IF(AND('miRNA Table'!$F$4="YES",'miRNA Table'!$F$6="YES"),S5-S$391,S5))</f>
        <v>31.96</v>
      </c>
      <c r="AR5" s="137" t="str">
        <f>IF(R5="","",IF(AND('miRNA Table'!$F$4="YES",'miRNA Table'!$F$6="YES"),T5-T$391,T5))</f>
        <v/>
      </c>
      <c r="AS5" s="137" t="str">
        <f>IF(S5="","",IF(AND('miRNA Table'!$F$4="YES",'miRNA Table'!$F$6="YES"),U5-U$391,U5))</f>
        <v/>
      </c>
      <c r="AT5" s="137" t="str">
        <f>IF(T5="","",IF(AND('miRNA Table'!$F$4="YES",'miRNA Table'!$F$6="YES"),V5-V$391,V5))</f>
        <v/>
      </c>
      <c r="AU5" s="137" t="str">
        <f>IF(U5="","",IF(AND('miRNA Table'!$F$4="YES",'miRNA Table'!$F$6="YES"),W5-W$391,W5))</f>
        <v/>
      </c>
      <c r="AV5" s="137" t="str">
        <f>IF(V5="","",IF(AND('miRNA Table'!$F$4="YES",'miRNA Table'!$F$6="YES"),X5-X$391,X5))</f>
        <v/>
      </c>
      <c r="AW5" s="137" t="str">
        <f>IF(W5="","",IF(AND('miRNA Table'!$F$4="YES",'miRNA Table'!$F$6="YES"),Y5-Y$391,Y5))</f>
        <v/>
      </c>
      <c r="AX5" s="137" t="str">
        <f>IF(X5="","",IF(AND('miRNA Table'!$F$4="YES",'miRNA Table'!$F$6="YES"),Z5-Z$391,Z5))</f>
        <v/>
      </c>
      <c r="AY5" s="137" t="str">
        <f>IF(Y5="","",IF(AND('miRNA Table'!$F$4="YES",'miRNA Table'!$F$6="YES"),AA5-AA$391,AA5))</f>
        <v/>
      </c>
      <c r="AZ5" s="138" t="str">
        <f>IF(Z5="","",IF(AND('miRNA Table'!$F$4="YES",'miRNA Table'!$F$6="YES"),AB5-AB$391,AB5))</f>
        <v/>
      </c>
      <c r="BA5" s="120">
        <f>IF(ISERROR(VLOOKUP('Choose Reference miRNAs'!$A4,$A$4:$AZ$387,29,0)),"",VLOOKUP('Choose Reference miRNAs'!$A4,$A$4:$AZ$387,29,0))</f>
        <v>20.6</v>
      </c>
      <c r="BB5" s="121">
        <f>IF(ISERROR(VLOOKUP('Choose Reference miRNAs'!$A4,$A$4:$AZ$387,30,0)),"",VLOOKUP('Choose Reference miRNAs'!$A4,$A$4:$AZ$387,30,0))</f>
        <v>20.49</v>
      </c>
      <c r="BC5" s="121">
        <f>IF(ISERROR(VLOOKUP('Choose Reference miRNAs'!$A4,$A$4:$AZ$387,31,0)),"",VLOOKUP('Choose Reference miRNAs'!$A4,$A$4:$AZ$387,31,0))</f>
        <v>20.62</v>
      </c>
      <c r="BD5" s="121" t="str">
        <f>IF(ISERROR(VLOOKUP('Choose Reference miRNAs'!$A4,$A$4:$AZ$387,32,0)),"",VLOOKUP('Choose Reference miRNAs'!$A4,$A$4:$AZ$387,32,0))</f>
        <v/>
      </c>
      <c r="BE5" s="121" t="str">
        <f>IF(ISERROR(VLOOKUP('Choose Reference miRNAs'!$A4,$A$4:$AZ$387,33,0)),"",VLOOKUP('Choose Reference miRNAs'!$A4,$A$4:$AZ$387,33,0))</f>
        <v/>
      </c>
      <c r="BF5" s="121" t="str">
        <f>IF(ISERROR(VLOOKUP('Choose Reference miRNAs'!$A4,$A$4:$AZ$387,34,0)),"",VLOOKUP('Choose Reference miRNAs'!$A4,$A$4:$AZ$387,34,0))</f>
        <v/>
      </c>
      <c r="BG5" s="121" t="str">
        <f>IF(ISERROR(VLOOKUP('Choose Reference miRNAs'!$A4,$A$4:$AZ$387,35,0)),"",VLOOKUP('Choose Reference miRNAs'!$A4,$A$4:$AZ$387,35,0))</f>
        <v/>
      </c>
      <c r="BH5" s="121" t="str">
        <f>IF(ISERROR(VLOOKUP('Choose Reference miRNAs'!$A4,$A$4:$AZ$387,36,0)),"",VLOOKUP('Choose Reference miRNAs'!$A4,$A$4:$AZ$387,36,0))</f>
        <v/>
      </c>
      <c r="BI5" s="121" t="str">
        <f>IF(ISERROR(VLOOKUP('Choose Reference miRNAs'!$A4,$A$4:$AZ$387,37,0)),"",VLOOKUP('Choose Reference miRNAs'!$A4,$A$4:$AZ$387,37,0))</f>
        <v/>
      </c>
      <c r="BJ5" s="121" t="str">
        <f>IF(ISERROR(VLOOKUP('Choose Reference miRNAs'!$A4,$A$4:$AZ$387,38,0)),"",VLOOKUP('Choose Reference miRNAs'!$A4,$A$4:$AZ$387,38,0))</f>
        <v/>
      </c>
      <c r="BK5" s="121" t="str">
        <f>IF(ISERROR(VLOOKUP('Choose Reference miRNAs'!$A4,$A$4:$AZ$387,39,0)),"",VLOOKUP('Choose Reference miRNAs'!$A4,$A$4:$AZ$387,39,0))</f>
        <v/>
      </c>
      <c r="BL5" s="122" t="str">
        <f>IF(ISERROR(VLOOKUP('Choose Reference miRNAs'!$A4,$A$4:$AZ$387,40,0)),"",VLOOKUP('Choose Reference miRNAs'!$A4,$A$4:$AZ$387,40,0))</f>
        <v/>
      </c>
      <c r="BM5" s="120">
        <f>IF(ISERROR(VLOOKUP('Choose Reference miRNAs'!$A4,$A$4:$AZ$387,41,0)),"",VLOOKUP('Choose Reference miRNAs'!$A4,$A$4:$AZ$387,41,0))</f>
        <v>20.67</v>
      </c>
      <c r="BN5" s="121">
        <f>IF(ISERROR(VLOOKUP('Choose Reference miRNAs'!$A4,$A$4:$AZ$387,42,0)),"",VLOOKUP('Choose Reference miRNAs'!$A4,$A$4:$AZ$387,42,0))</f>
        <v>20.29</v>
      </c>
      <c r="BO5" s="121">
        <f>IF(ISERROR(VLOOKUP('Choose Reference miRNAs'!$A4,$A$4:$AZ$387,43,0)),"",VLOOKUP('Choose Reference miRNAs'!$A4,$A$4:$AZ$387,43,0))</f>
        <v>20.69</v>
      </c>
      <c r="BP5" s="121" t="str">
        <f>IF(ISERROR(VLOOKUP('Choose Reference miRNAs'!$A4,$A$4:$AZ$387,44,0)),"",VLOOKUP('Choose Reference miRNAs'!$A4,$A$4:$AZ$387,44,0))</f>
        <v/>
      </c>
      <c r="BQ5" s="121" t="str">
        <f>IF(ISERROR(VLOOKUP('Choose Reference miRNAs'!$A4,$A$4:$AZ$387,45,0)),"",VLOOKUP('Choose Reference miRNAs'!$A4,$A$4:$AZ$387,45,0))</f>
        <v/>
      </c>
      <c r="BR5" s="121" t="str">
        <f>IF(ISERROR(VLOOKUP('Choose Reference miRNAs'!$A4,$A$4:$AZ$387,46,0)),"",VLOOKUP('Choose Reference miRNAs'!$A4,$A$4:$AZ$387,46,0))</f>
        <v/>
      </c>
      <c r="BS5" s="121" t="str">
        <f>IF(ISERROR(VLOOKUP('Choose Reference miRNAs'!$A4,$A$4:$AZ$387,47,0)),"",VLOOKUP('Choose Reference miRNAs'!$A4,$A$4:$AZ$387,47,0))</f>
        <v/>
      </c>
      <c r="BT5" s="121" t="str">
        <f>IF(ISERROR(VLOOKUP('Choose Reference miRNAs'!$A4,$A$4:$AZ$387,48,0)),"",VLOOKUP('Choose Reference miRNAs'!$A4,$A$4:$AZ$387,48,0))</f>
        <v/>
      </c>
      <c r="BU5" s="121" t="str">
        <f>IF(ISERROR(VLOOKUP('Choose Reference miRNAs'!$A4,$A$4:$AZ$387,49,0)),"",VLOOKUP('Choose Reference miRNAs'!$A4,$A$4:$AZ$387,49,0))</f>
        <v/>
      </c>
      <c r="BV5" s="121" t="str">
        <f>IF(ISERROR(VLOOKUP('Choose Reference miRNAs'!$A4,$A$4:$AZ$387,50,0)),"",VLOOKUP('Choose Reference miRNAs'!$A4,$A$4:$AZ$387,50,0))</f>
        <v/>
      </c>
      <c r="BW5" s="121" t="str">
        <f>IF(ISERROR(VLOOKUP('Choose Reference miRNAs'!$A4,$A$4:$AZ$387,51,0)),"",VLOOKUP('Choose Reference miRNAs'!$A4,$A$4:$AZ$387,51,0))</f>
        <v/>
      </c>
      <c r="BX5" s="122" t="str">
        <f>IF(ISERROR(VLOOKUP('Choose Reference miRNAs'!$A4,$A$4:$AZ$387,52,0)),"",VLOOKUP('Choose Reference miRNAs'!$A4,$A$4:$AZ$387,52,0))</f>
        <v/>
      </c>
      <c r="BY5" s="100" t="str">
        <f t="shared" ref="BY5:BY68" si="16">A5</f>
        <v>hsa-let-7b-5p</v>
      </c>
      <c r="BZ5" s="98" t="s">
        <v>10</v>
      </c>
      <c r="CA5" s="99">
        <f t="shared" ref="CA5:CA68" si="17">IF(BA$26=0,IF(ISERROR(AC5-BA$28),"",AC5-BA$28),IF(ISERROR(AC5-BA$26),"",AC5-BA$26))</f>
        <v>10.514999999999997</v>
      </c>
      <c r="CB5" s="99">
        <f t="shared" ref="CB5:CB68" si="18">IF(BB$26=0,IF(ISERROR(AD5-BB$28),"",AD5-BB$28),IF(ISERROR(AD5-BB$26),"",AD5-BB$26))</f>
        <v>10.625</v>
      </c>
      <c r="CC5" s="99">
        <f t="shared" ref="CC5:CC68" si="19">IF(BC$26=0,IF(ISERROR(AE5-BC$28),"",AE5-BC$28),IF(ISERROR(AE5-BC$26),"",AE5-BC$26))</f>
        <v>10.02</v>
      </c>
      <c r="CD5" s="99" t="str">
        <f t="shared" ref="CD5:CD68" si="20">IF(BD$26=0,IF(ISERROR(AF5-BD$28),"",AF5-BD$28),IF(ISERROR(AF5-BD$26),"",AF5-BD$26))</f>
        <v/>
      </c>
      <c r="CE5" s="99" t="str">
        <f t="shared" ref="CE5:CE68" si="21">IF(BE$26=0,IF(ISERROR(AG5-BE$28),"",AG5-BE$28),IF(ISERROR(AG5-BE$26),"",AG5-BE$26))</f>
        <v/>
      </c>
      <c r="CF5" s="99" t="str">
        <f t="shared" ref="CF5:CF68" si="22">IF(BF$26=0,IF(ISERROR(AH5-BF$28),"",AH5-BF$28),IF(ISERROR(AH5-BF$26),"",AH5-BF$26))</f>
        <v/>
      </c>
      <c r="CG5" s="99" t="str">
        <f t="shared" ref="CG5:CG68" si="23">IF(BG$26=0,IF(ISERROR(AI5-BG$28),"",AI5-BG$28),IF(ISERROR(AI5-BG$26),"",AI5-BG$26))</f>
        <v/>
      </c>
      <c r="CH5" s="99" t="str">
        <f t="shared" ref="CH5:CH68" si="24">IF(BH$26=0,IF(ISERROR(AJ5-BH$28),"",AJ5-BH$28),IF(ISERROR(AJ5-BH$26),"",AJ5-BH$26))</f>
        <v/>
      </c>
      <c r="CI5" s="99" t="str">
        <f t="shared" ref="CI5:CI68" si="25">IF(BI$26=0,IF(ISERROR(AK5-BI$28),"",AK5-BI$28),IF(ISERROR(AK5-BI$26),"",AK5-BI$26))</f>
        <v/>
      </c>
      <c r="CJ5" s="99" t="str">
        <f t="shared" ref="CJ5:CJ68" si="26">IF(BJ$26=0,IF(ISERROR(AL5-BJ$28),"",AL5-BJ$28),IF(ISERROR(AL5-BJ$26),"",AL5-BJ$26))</f>
        <v/>
      </c>
      <c r="CK5" s="99" t="str">
        <f t="shared" ref="CK5:CK68" si="27">IF(BK$26=0,IF(ISERROR(AM5-BK$28),"",AM5-BK$28),IF(ISERROR(AM5-BK$26),"",AM5-BK$26))</f>
        <v/>
      </c>
      <c r="CL5" s="99" t="str">
        <f t="shared" ref="CL5:CL68" si="28">IF(BL$26=0,IF(ISERROR(AN5-BL$28),"",AN5-BL$28),IF(ISERROR(AN5-BL$26),"",AN5-BL$26))</f>
        <v/>
      </c>
      <c r="CM5" s="99">
        <f t="shared" ref="CM5:CM68" si="29">IF(BM$26=0,IF(ISERROR(AO5-BM$28),"",AO5-BM$28),IF(ISERROR(AO5-BM$26),"",AO5-BM$26))</f>
        <v>11.12166666666667</v>
      </c>
      <c r="CN5" s="99">
        <f t="shared" ref="CN5:CN68" si="30">IF(BN$26=0,IF(ISERROR(AP5-BN$28),"",AP5-BN$28),IF(ISERROR(AP5-BN$26),"",AP5-BN$26))</f>
        <v>11.278333333333332</v>
      </c>
      <c r="CO5" s="99">
        <f t="shared" ref="CO5:CO68" si="31">IF(BO$26=0,IF(ISERROR(AQ5-BO$28),"",AQ5-BO$28),IF(ISERROR(AQ5-BO$26),"",AQ5-BO$26))</f>
        <v>10.824999999999999</v>
      </c>
      <c r="CP5" s="99" t="str">
        <f t="shared" ref="CP5:CP68" si="32">IF(BP$26=0,IF(ISERROR(AR5-BP$28),"",AR5-BP$28),IF(ISERROR(AR5-BP$26),"",AR5-BP$26))</f>
        <v/>
      </c>
      <c r="CQ5" s="99" t="str">
        <f t="shared" ref="CQ5:CQ68" si="33">IF(BQ$26=0,IF(ISERROR(AS5-BQ$28),"",AS5-BQ$28),IF(ISERROR(AS5-BQ$26),"",AS5-BQ$26))</f>
        <v/>
      </c>
      <c r="CR5" s="99" t="str">
        <f t="shared" ref="CR5:CR68" si="34">IF(BR$26=0,IF(ISERROR(AT5-BR$28),"",AT5-BR$28),IF(ISERROR(AT5-BR$26),"",AT5-BR$26))</f>
        <v/>
      </c>
      <c r="CS5" s="99" t="str">
        <f t="shared" ref="CS5:CS68" si="35">IF(BS$26=0,IF(ISERROR(AU5-BS$28),"",AU5-BS$28),IF(ISERROR(AU5-BS$26),"",AU5-BS$26))</f>
        <v/>
      </c>
      <c r="CT5" s="99" t="str">
        <f t="shared" ref="CT5:CT68" si="36">IF(BT$26=0,IF(ISERROR(AV5-BT$28),"",AV5-BT$28),IF(ISERROR(AV5-BT$26),"",AV5-BT$26))</f>
        <v/>
      </c>
      <c r="CU5" s="99" t="str">
        <f t="shared" ref="CU5:CU68" si="37">IF(BU$26=0,IF(ISERROR(AW5-BU$28),"",AW5-BU$28),IF(ISERROR(AW5-BU$26),"",AW5-BU$26))</f>
        <v/>
      </c>
      <c r="CV5" s="99" t="str">
        <f t="shared" ref="CV5:CV68" si="38">IF(BV$26=0,IF(ISERROR(AX5-BV$28),"",AX5-BV$28),IF(ISERROR(AX5-BV$26),"",AX5-BV$26))</f>
        <v/>
      </c>
      <c r="CW5" s="99" t="str">
        <f t="shared" ref="CW5:CW68" si="39">IF(BW$26=0,IF(ISERROR(AY5-BW$28),"",AY5-BW$28),IF(ISERROR(AY5-BW$26),"",AY5-BW$26))</f>
        <v/>
      </c>
      <c r="CX5" s="99" t="str">
        <f t="shared" ref="CX5:CX68" si="40">IF(BX$26=0,IF(ISERROR(AZ5-BX$28),"",AZ5-BX$28),IF(ISERROR(AZ5-BX$26),"",AZ5-BX$26))</f>
        <v/>
      </c>
      <c r="CY5" s="70">
        <f t="shared" ref="CY5:CY68" si="41">IF(ISERROR(AVERAGE(CA5:CL5)),"N/A",AVERAGE(CA5:CL5))</f>
        <v>10.386666666666665</v>
      </c>
      <c r="CZ5" s="70">
        <f t="shared" ref="CZ5:CZ68" si="42">IF(ISERROR(AVERAGE(CM5:CX5)),"N/A",AVERAGE(CM5:CX5))</f>
        <v>11.075000000000001</v>
      </c>
      <c r="DA5" s="100" t="str">
        <f t="shared" ref="DA5:DA68" si="43">A5</f>
        <v>hsa-let-7b-5p</v>
      </c>
      <c r="DB5" s="98" t="s">
        <v>10</v>
      </c>
      <c r="DC5" s="101">
        <f t="shared" si="2"/>
        <v>6.8339153593515605E-4</v>
      </c>
      <c r="DD5" s="101">
        <f t="shared" si="3"/>
        <v>6.3322243879443873E-4</v>
      </c>
      <c r="DE5" s="101">
        <f t="shared" si="4"/>
        <v>9.6311787548179631E-4</v>
      </c>
      <c r="DF5" s="101" t="str">
        <f t="shared" si="5"/>
        <v/>
      </c>
      <c r="DG5" s="101" t="str">
        <f t="shared" si="6"/>
        <v/>
      </c>
      <c r="DH5" s="101" t="str">
        <f t="shared" si="7"/>
        <v/>
      </c>
      <c r="DI5" s="101" t="str">
        <f t="shared" si="8"/>
        <v/>
      </c>
      <c r="DJ5" s="101" t="str">
        <f t="shared" si="9"/>
        <v/>
      </c>
      <c r="DK5" s="101" t="str">
        <f t="shared" si="10"/>
        <v/>
      </c>
      <c r="DL5" s="101" t="str">
        <f t="shared" si="11"/>
        <v/>
      </c>
      <c r="DM5" s="101" t="str">
        <f t="shared" ref="DM5:DM68" si="44">IF(CK5="","",POWER(2, -CK5))</f>
        <v/>
      </c>
      <c r="DN5" s="101" t="str">
        <f t="shared" ref="DN5:DN68" si="45">IF(CL5="","",POWER(2, -CL5))</f>
        <v/>
      </c>
      <c r="DO5" s="101">
        <f t="shared" si="13"/>
        <v>4.4879161228834435E-4</v>
      </c>
      <c r="DP5" s="101">
        <f t="shared" si="13"/>
        <v>4.026088948782848E-4</v>
      </c>
      <c r="DQ5" s="101">
        <f t="shared" si="13"/>
        <v>5.5125215078424405E-4</v>
      </c>
      <c r="DR5" s="101" t="str">
        <f t="shared" si="13"/>
        <v/>
      </c>
      <c r="DS5" s="101" t="str">
        <f t="shared" si="13"/>
        <v/>
      </c>
      <c r="DT5" s="101" t="str">
        <f t="shared" si="13"/>
        <v/>
      </c>
      <c r="DU5" s="101" t="str">
        <f t="shared" si="13"/>
        <v/>
      </c>
      <c r="DV5" s="101" t="str">
        <f t="shared" si="13"/>
        <v/>
      </c>
      <c r="DW5" s="101" t="str">
        <f t="shared" si="13"/>
        <v/>
      </c>
      <c r="DX5" s="101" t="str">
        <f t="shared" si="13"/>
        <v/>
      </c>
      <c r="DY5" s="101" t="str">
        <f t="shared" ref="DY5:DY68" si="46">IF(CW5="","",POWER(2, -CW5))</f>
        <v/>
      </c>
      <c r="DZ5" s="101" t="str">
        <f t="shared" ref="DZ5:DZ68" si="47">IF(CX5="","",POWER(2, -CX5))</f>
        <v/>
      </c>
      <c r="EB5" s="130">
        <v>4</v>
      </c>
      <c r="EC5" s="94">
        <f>Results!G6</f>
        <v>1.8425026147163197</v>
      </c>
      <c r="ED5" s="94">
        <f>Results!G30</f>
        <v>0.44596425971004577</v>
      </c>
      <c r="EE5" s="94">
        <f>Results!G54</f>
        <v>1.4289941397410904</v>
      </c>
      <c r="EF5" s="94">
        <f>Results!G78</f>
        <v>3.7119815072461211E-2</v>
      </c>
      <c r="EG5" s="94">
        <f>Results!G102</f>
        <v>1.8425026147163197</v>
      </c>
      <c r="EH5" s="94">
        <f>Results!G126</f>
        <v>0.44596425971004577</v>
      </c>
      <c r="EI5" s="94">
        <f>Results!G150</f>
        <v>1.4289941397410904</v>
      </c>
      <c r="EJ5" s="94">
        <f>Results!G174</f>
        <v>3.7119815072461211E-2</v>
      </c>
      <c r="EK5" s="94">
        <f>Results!G198</f>
        <v>1.8425026147163197</v>
      </c>
      <c r="EL5" s="94">
        <f>Results!G222</f>
        <v>0.44596425971004577</v>
      </c>
      <c r="EM5" s="94">
        <f>Results!G246</f>
        <v>144.50744381518425</v>
      </c>
      <c r="EN5" s="94">
        <f>Results!G270</f>
        <v>1.0440490724338003E-2</v>
      </c>
      <c r="EO5" s="94">
        <f>Results!G294</f>
        <v>13.977166334667084</v>
      </c>
      <c r="EP5" s="94">
        <f>Results!G318</f>
        <v>0.44596425971004577</v>
      </c>
      <c r="EQ5" s="94">
        <f>Results!G342</f>
        <v>1.4289941397410904</v>
      </c>
      <c r="ER5" s="94">
        <f>Results!G366</f>
        <v>3.7119815072461211E-2</v>
      </c>
    </row>
    <row r="6" spans="1:148" ht="15" customHeight="1" x14ac:dyDescent="0.25">
      <c r="A6" s="106" t="str">
        <f>'miRNA Table'!C5</f>
        <v>hsa-let-7c-5p</v>
      </c>
      <c r="B6" s="98" t="s">
        <v>11</v>
      </c>
      <c r="C6" s="99">
        <f>IF('Test Sample Data'!C5="","",IF(SUM('Test Sample Data'!C$3:C$386)&gt;10,IF(AND(ISNUMBER('Test Sample Data'!C5),'Test Sample Data'!C5&lt;$C$389, 'Test Sample Data'!C5&gt;0),'Test Sample Data'!C5,$C$389),""))</f>
        <v>31.57</v>
      </c>
      <c r="D6" s="99">
        <f>IF('Test Sample Data'!D5="","",IF(SUM('Test Sample Data'!D$3:D$386)&gt;10,IF(AND(ISNUMBER('Test Sample Data'!D5),'Test Sample Data'!D5&lt;$C$389, 'Test Sample Data'!D5&gt;0),'Test Sample Data'!D5,$C$389),""))</f>
        <v>31.24</v>
      </c>
      <c r="E6" s="99">
        <f>IF('Test Sample Data'!E5="","",IF(SUM('Test Sample Data'!E$3:E$386)&gt;10,IF(AND(ISNUMBER('Test Sample Data'!E5),'Test Sample Data'!E5&lt;$C$389, 'Test Sample Data'!E5&gt;0),'Test Sample Data'!E5,$C$389),""))</f>
        <v>31.54</v>
      </c>
      <c r="F6" s="99" t="str">
        <f>IF('Test Sample Data'!F5="","",IF(SUM('Test Sample Data'!F$3:F$386)&gt;10,IF(AND(ISNUMBER('Test Sample Data'!F5),'Test Sample Data'!F5&lt;$C$389, 'Test Sample Data'!F5&gt;0),'Test Sample Data'!F5,$C$389),""))</f>
        <v/>
      </c>
      <c r="G6" s="99" t="str">
        <f>IF('Test Sample Data'!G5="","",IF(SUM('Test Sample Data'!G$3:G$386)&gt;10,IF(AND(ISNUMBER('Test Sample Data'!G5),'Test Sample Data'!G5&lt;$C$389, 'Test Sample Data'!G5&gt;0),'Test Sample Data'!G5,$C$389),""))</f>
        <v/>
      </c>
      <c r="H6" s="99" t="str">
        <f>IF('Test Sample Data'!H5="","",IF(SUM('Test Sample Data'!H$3:H$386)&gt;10,IF(AND(ISNUMBER('Test Sample Data'!H5),'Test Sample Data'!H5&lt;$C$389, 'Test Sample Data'!H5&gt;0),'Test Sample Data'!H5,$C$389),""))</f>
        <v/>
      </c>
      <c r="I6" s="99" t="str">
        <f>IF('Test Sample Data'!I5="","",IF(SUM('Test Sample Data'!I$3:I$386)&gt;10,IF(AND(ISNUMBER('Test Sample Data'!I5),'Test Sample Data'!I5&lt;$C$389, 'Test Sample Data'!I5&gt;0),'Test Sample Data'!I5,$C$389),""))</f>
        <v/>
      </c>
      <c r="J6" s="99" t="str">
        <f>IF('Test Sample Data'!J5="","",IF(SUM('Test Sample Data'!J$3:J$386)&gt;10,IF(AND(ISNUMBER('Test Sample Data'!J5),'Test Sample Data'!J5&lt;$C$389, 'Test Sample Data'!J5&gt;0),'Test Sample Data'!J5,$C$389),""))</f>
        <v/>
      </c>
      <c r="K6" s="99" t="str">
        <f>IF('Test Sample Data'!K5="","",IF(SUM('Test Sample Data'!K$3:K$386)&gt;10,IF(AND(ISNUMBER('Test Sample Data'!K5),'Test Sample Data'!K5&lt;$C$389, 'Test Sample Data'!K5&gt;0),'Test Sample Data'!K5,$C$389),""))</f>
        <v/>
      </c>
      <c r="L6" s="99" t="str">
        <f>IF('Test Sample Data'!L5="","",IF(SUM('Test Sample Data'!L$3:L$386)&gt;10,IF(AND(ISNUMBER('Test Sample Data'!L5),'Test Sample Data'!L5&lt;$C$389, 'Test Sample Data'!L5&gt;0),'Test Sample Data'!L5,$C$389),""))</f>
        <v/>
      </c>
      <c r="M6" s="99" t="str">
        <f>IF('Test Sample Data'!M5="","",IF(SUM('Test Sample Data'!M$3:M$386)&gt;10,IF(AND(ISNUMBER('Test Sample Data'!M5),'Test Sample Data'!M5&lt;$C$389, 'Test Sample Data'!M5&gt;0),'Test Sample Data'!M5,$C$389),""))</f>
        <v/>
      </c>
      <c r="N6" s="99" t="str">
        <f>IF('Test Sample Data'!N5="","",IF(SUM('Test Sample Data'!N$3:N$386)&gt;10,IF(AND(ISNUMBER('Test Sample Data'!N5),'Test Sample Data'!N5&lt;$C$389, 'Test Sample Data'!N5&gt;0),'Test Sample Data'!N5,$C$389),""))</f>
        <v/>
      </c>
      <c r="O6" s="98" t="str">
        <f>'miRNA Table'!C5</f>
        <v>hsa-let-7c-5p</v>
      </c>
      <c r="P6" s="98" t="s">
        <v>11</v>
      </c>
      <c r="Q6" s="99">
        <f>IF('Control Sample Data'!C5="","",IF(SUM('Control Sample Data'!C$3:C$386)&gt;10,IF(AND(ISNUMBER('Control Sample Data'!C5),'Control Sample Data'!C5&lt;$C$389, 'Control Sample Data'!C5&gt;0),'Control Sample Data'!C5,$C$389),""))</f>
        <v>33.83</v>
      </c>
      <c r="R6" s="99">
        <f>IF('Control Sample Data'!D5="","",IF(SUM('Control Sample Data'!D$3:D$386)&gt;10,IF(AND(ISNUMBER('Control Sample Data'!D5),'Control Sample Data'!D5&lt;$C$389, 'Control Sample Data'!D5&gt;0),'Control Sample Data'!D5,$C$389),""))</f>
        <v>34.22</v>
      </c>
      <c r="S6" s="99">
        <f>IF('Control Sample Data'!E5="","",IF(SUM('Control Sample Data'!E$3:E$386)&gt;10,IF(AND(ISNUMBER('Control Sample Data'!E5),'Control Sample Data'!E5&lt;$C$389, 'Control Sample Data'!E5&gt;0),'Control Sample Data'!E5,$C$389),""))</f>
        <v>33.090000000000003</v>
      </c>
      <c r="T6" s="99" t="str">
        <f>IF('Control Sample Data'!F5="","",IF(SUM('Control Sample Data'!F$3:F$386)&gt;10,IF(AND(ISNUMBER('Control Sample Data'!F5),'Control Sample Data'!F5&lt;$C$389, 'Control Sample Data'!F5&gt;0),'Control Sample Data'!F5,$C$389),""))</f>
        <v/>
      </c>
      <c r="U6" s="99" t="str">
        <f>IF('Control Sample Data'!G5="","",IF(SUM('Control Sample Data'!G$3:G$386)&gt;10,IF(AND(ISNUMBER('Control Sample Data'!G5),'Control Sample Data'!G5&lt;$C$389, 'Control Sample Data'!G5&gt;0),'Control Sample Data'!G5,$C$389),""))</f>
        <v/>
      </c>
      <c r="V6" s="99" t="str">
        <f>IF('Control Sample Data'!H5="","",IF(SUM('Control Sample Data'!H$3:H$386)&gt;10,IF(AND(ISNUMBER('Control Sample Data'!H5),'Control Sample Data'!H5&lt;$C$389, 'Control Sample Data'!H5&gt;0),'Control Sample Data'!H5,$C$389),""))</f>
        <v/>
      </c>
      <c r="W6" s="99" t="str">
        <f>IF('Control Sample Data'!I5="","",IF(SUM('Control Sample Data'!I$3:I$386)&gt;10,IF(AND(ISNUMBER('Control Sample Data'!I5),'Control Sample Data'!I5&lt;$C$389, 'Control Sample Data'!I5&gt;0),'Control Sample Data'!I5,$C$389),""))</f>
        <v/>
      </c>
      <c r="X6" s="99" t="str">
        <f>IF('Control Sample Data'!J5="","",IF(SUM('Control Sample Data'!J$3:J$386)&gt;10,IF(AND(ISNUMBER('Control Sample Data'!J5),'Control Sample Data'!J5&lt;$C$389, 'Control Sample Data'!J5&gt;0),'Control Sample Data'!J5,$C$389),""))</f>
        <v/>
      </c>
      <c r="Y6" s="99" t="str">
        <f>IF('Control Sample Data'!K5="","",IF(SUM('Control Sample Data'!K$3:K$386)&gt;10,IF(AND(ISNUMBER('Control Sample Data'!K5),'Control Sample Data'!K5&lt;$C$389, 'Control Sample Data'!K5&gt;0),'Control Sample Data'!K5,$C$389),""))</f>
        <v/>
      </c>
      <c r="Z6" s="99" t="str">
        <f>IF('Control Sample Data'!L5="","",IF(SUM('Control Sample Data'!L$3:L$386)&gt;10,IF(AND(ISNUMBER('Control Sample Data'!L5),'Control Sample Data'!L5&lt;$C$389, 'Control Sample Data'!L5&gt;0),'Control Sample Data'!L5,$C$389),""))</f>
        <v/>
      </c>
      <c r="AA6" s="99" t="str">
        <f>IF('Control Sample Data'!M5="","",IF(SUM('Control Sample Data'!M$3:M$386)&gt;10,IF(AND(ISNUMBER('Control Sample Data'!M5),'Control Sample Data'!M5&lt;$C$389, 'Control Sample Data'!M5&gt;0),'Control Sample Data'!M5,$C$389),""))</f>
        <v/>
      </c>
      <c r="AB6" s="107" t="str">
        <f>IF('Control Sample Data'!N5="","",IF(SUM('Control Sample Data'!N$3:N$386)&gt;10,IF(AND(ISNUMBER('Control Sample Data'!N5),'Control Sample Data'!N5&lt;$C$389, 'Control Sample Data'!N5&gt;0),'Control Sample Data'!N5,$C$389),""))</f>
        <v/>
      </c>
      <c r="AC6" s="136">
        <f>IF(C6="","",IF(AND('miRNA Table'!$F$4="YES",'miRNA Table'!$F$6="YES"),C6-C$391,C6))</f>
        <v>31.57</v>
      </c>
      <c r="AD6" s="137">
        <f>IF(D6="","",IF(AND('miRNA Table'!$F$4="YES",'miRNA Table'!$F$6="YES"),D6-D$391,D6))</f>
        <v>31.24</v>
      </c>
      <c r="AE6" s="137">
        <f>IF(E6="","",IF(AND('miRNA Table'!$F$4="YES",'miRNA Table'!$F$6="YES"),E6-E$391,E6))</f>
        <v>31.54</v>
      </c>
      <c r="AF6" s="137" t="str">
        <f>IF(F6="","",IF(AND('miRNA Table'!$F$4="YES",'miRNA Table'!$F$6="YES"),F6-F$391,F6))</f>
        <v/>
      </c>
      <c r="AG6" s="137" t="str">
        <f>IF(G6="","",IF(AND('miRNA Table'!$F$4="YES",'miRNA Table'!$F$6="YES"),G6-G$391,G6))</f>
        <v/>
      </c>
      <c r="AH6" s="137" t="str">
        <f>IF(H6="","",IF(AND('miRNA Table'!$F$4="YES",'miRNA Table'!$F$6="YES"),H6-H$391,H6))</f>
        <v/>
      </c>
      <c r="AI6" s="137" t="str">
        <f>IF(I6="","",IF(AND('miRNA Table'!$F$4="YES",'miRNA Table'!$F$6="YES"),I6-I$391,I6))</f>
        <v/>
      </c>
      <c r="AJ6" s="137" t="str">
        <f>IF(J6="","",IF(AND('miRNA Table'!$F$4="YES",'miRNA Table'!$F$6="YES"),J6-J$391,J6))</f>
        <v/>
      </c>
      <c r="AK6" s="137" t="str">
        <f>IF(K6="","",IF(AND('miRNA Table'!$F$4="YES",'miRNA Table'!$F$6="YES"),K6-K$391,K6))</f>
        <v/>
      </c>
      <c r="AL6" s="137" t="str">
        <f>IF(L6="","",IF(AND('miRNA Table'!$F$4="YES",'miRNA Table'!$F$6="YES"),L6-L$391,L6))</f>
        <v/>
      </c>
      <c r="AM6" s="137" t="str">
        <f>IF(M6="","",IF(AND('miRNA Table'!$F$4="YES",'miRNA Table'!$F$6="YES"),M6-M$391,M6))</f>
        <v/>
      </c>
      <c r="AN6" s="138" t="str">
        <f>IF(N6="","",IF(AND('miRNA Table'!$F$4="YES",'miRNA Table'!$F$6="YES"),N6-N$391,N6))</f>
        <v/>
      </c>
      <c r="AO6" s="136">
        <f>IF(O6="","",IF(AND('miRNA Table'!$F$4="YES",'miRNA Table'!$F$6="YES"),Q6-Q$391,Q6))</f>
        <v>33.83</v>
      </c>
      <c r="AP6" s="137">
        <f>IF(P6="","",IF(AND('miRNA Table'!$F$4="YES",'miRNA Table'!$F$6="YES"),R6-R$391,R6))</f>
        <v>34.22</v>
      </c>
      <c r="AQ6" s="137">
        <f>IF(Q6="","",IF(AND('miRNA Table'!$F$4="YES",'miRNA Table'!$F$6="YES"),S6-S$391,S6))</f>
        <v>33.090000000000003</v>
      </c>
      <c r="AR6" s="137" t="str">
        <f>IF(R6="","",IF(AND('miRNA Table'!$F$4="YES",'miRNA Table'!$F$6="YES"),T6-T$391,T6))</f>
        <v/>
      </c>
      <c r="AS6" s="137" t="str">
        <f>IF(S6="","",IF(AND('miRNA Table'!$F$4="YES",'miRNA Table'!$F$6="YES"),U6-U$391,U6))</f>
        <v/>
      </c>
      <c r="AT6" s="137" t="str">
        <f>IF(T6="","",IF(AND('miRNA Table'!$F$4="YES",'miRNA Table'!$F$6="YES"),V6-V$391,V6))</f>
        <v/>
      </c>
      <c r="AU6" s="137" t="str">
        <f>IF(U6="","",IF(AND('miRNA Table'!$F$4="YES",'miRNA Table'!$F$6="YES"),W6-W$391,W6))</f>
        <v/>
      </c>
      <c r="AV6" s="137" t="str">
        <f>IF(V6="","",IF(AND('miRNA Table'!$F$4="YES",'miRNA Table'!$F$6="YES"),X6-X$391,X6))</f>
        <v/>
      </c>
      <c r="AW6" s="137" t="str">
        <f>IF(W6="","",IF(AND('miRNA Table'!$F$4="YES",'miRNA Table'!$F$6="YES"),Y6-Y$391,Y6))</f>
        <v/>
      </c>
      <c r="AX6" s="137" t="str">
        <f>IF(X6="","",IF(AND('miRNA Table'!$F$4="YES",'miRNA Table'!$F$6="YES"),Z6-Z$391,Z6))</f>
        <v/>
      </c>
      <c r="AY6" s="137" t="str">
        <f>IF(Y6="","",IF(AND('miRNA Table'!$F$4="YES",'miRNA Table'!$F$6="YES"),AA6-AA$391,AA6))</f>
        <v/>
      </c>
      <c r="AZ6" s="138" t="str">
        <f>IF(Z6="","",IF(AND('miRNA Table'!$F$4="YES",'miRNA Table'!$F$6="YES"),AB6-AB$391,AB6))</f>
        <v/>
      </c>
      <c r="BA6" s="120">
        <f>IF(ISERROR(VLOOKUP('Choose Reference miRNAs'!$A5,$A$4:$AZ$387,29,0)),"",VLOOKUP('Choose Reference miRNAs'!$A5,$A$4:$AZ$387,29,0))</f>
        <v>21.7</v>
      </c>
      <c r="BB6" s="121">
        <f>IF(ISERROR(VLOOKUP('Choose Reference miRNAs'!$A5,$A$4:$AZ$387,30,0)),"",VLOOKUP('Choose Reference miRNAs'!$A5,$A$4:$AZ$387,30,0))</f>
        <v>21.86</v>
      </c>
      <c r="BC6" s="121">
        <f>IF(ISERROR(VLOOKUP('Choose Reference miRNAs'!$A5,$A$4:$AZ$387,31,0)),"",VLOOKUP('Choose Reference miRNAs'!$A5,$A$4:$AZ$387,31,0))</f>
        <v>21.78</v>
      </c>
      <c r="BD6" s="121" t="str">
        <f>IF(ISERROR(VLOOKUP('Choose Reference miRNAs'!$A5,$A$4:$AZ$387,32,0)),"",VLOOKUP('Choose Reference miRNAs'!$A5,$A$4:$AZ$387,32,0))</f>
        <v/>
      </c>
      <c r="BE6" s="121" t="str">
        <f>IF(ISERROR(VLOOKUP('Choose Reference miRNAs'!$A5,$A$4:$AZ$387,33,0)),"",VLOOKUP('Choose Reference miRNAs'!$A5,$A$4:$AZ$387,33,0))</f>
        <v/>
      </c>
      <c r="BF6" s="121" t="str">
        <f>IF(ISERROR(VLOOKUP('Choose Reference miRNAs'!$A5,$A$4:$AZ$387,34,0)),"",VLOOKUP('Choose Reference miRNAs'!$A5,$A$4:$AZ$387,34,0))</f>
        <v/>
      </c>
      <c r="BG6" s="121" t="str">
        <f>IF(ISERROR(VLOOKUP('Choose Reference miRNAs'!$A5,$A$4:$AZ$387,35,0)),"",VLOOKUP('Choose Reference miRNAs'!$A5,$A$4:$AZ$387,35,0))</f>
        <v/>
      </c>
      <c r="BH6" s="121" t="str">
        <f>IF(ISERROR(VLOOKUP('Choose Reference miRNAs'!$A5,$A$4:$AZ$387,36,0)),"",VLOOKUP('Choose Reference miRNAs'!$A5,$A$4:$AZ$387,36,0))</f>
        <v/>
      </c>
      <c r="BI6" s="121" t="str">
        <f>IF(ISERROR(VLOOKUP('Choose Reference miRNAs'!$A5,$A$4:$AZ$387,37,0)),"",VLOOKUP('Choose Reference miRNAs'!$A5,$A$4:$AZ$387,37,0))</f>
        <v/>
      </c>
      <c r="BJ6" s="121" t="str">
        <f>IF(ISERROR(VLOOKUP('Choose Reference miRNAs'!$A5,$A$4:$AZ$387,38,0)),"",VLOOKUP('Choose Reference miRNAs'!$A5,$A$4:$AZ$387,38,0))</f>
        <v/>
      </c>
      <c r="BK6" s="121" t="str">
        <f>IF(ISERROR(VLOOKUP('Choose Reference miRNAs'!$A5,$A$4:$AZ$387,39,0)),"",VLOOKUP('Choose Reference miRNAs'!$A5,$A$4:$AZ$387,39,0))</f>
        <v/>
      </c>
      <c r="BL6" s="122" t="str">
        <f>IF(ISERROR(VLOOKUP('Choose Reference miRNAs'!$A5,$A$4:$AZ$387,40,0)),"",VLOOKUP('Choose Reference miRNAs'!$A5,$A$4:$AZ$387,40,0))</f>
        <v/>
      </c>
      <c r="BM6" s="120">
        <f>IF(ISERROR(VLOOKUP('Choose Reference miRNAs'!$A5,$A$4:$AZ$387,41,0)),"",VLOOKUP('Choose Reference miRNAs'!$A5,$A$4:$AZ$387,41,0))</f>
        <v>21.58</v>
      </c>
      <c r="BN6" s="121">
        <f>IF(ISERROR(VLOOKUP('Choose Reference miRNAs'!$A5,$A$4:$AZ$387,42,0)),"",VLOOKUP('Choose Reference miRNAs'!$A5,$A$4:$AZ$387,42,0))</f>
        <v>21.78</v>
      </c>
      <c r="BO6" s="121">
        <f>IF(ISERROR(VLOOKUP('Choose Reference miRNAs'!$A5,$A$4:$AZ$387,43,0)),"",VLOOKUP('Choose Reference miRNAs'!$A5,$A$4:$AZ$387,43,0))</f>
        <v>21.53</v>
      </c>
      <c r="BP6" s="121" t="str">
        <f>IF(ISERROR(VLOOKUP('Choose Reference miRNAs'!$A5,$A$4:$AZ$387,44,0)),"",VLOOKUP('Choose Reference miRNAs'!$A5,$A$4:$AZ$387,44,0))</f>
        <v/>
      </c>
      <c r="BQ6" s="121" t="str">
        <f>IF(ISERROR(VLOOKUP('Choose Reference miRNAs'!$A5,$A$4:$AZ$387,45,0)),"",VLOOKUP('Choose Reference miRNAs'!$A5,$A$4:$AZ$387,45,0))</f>
        <v/>
      </c>
      <c r="BR6" s="121" t="str">
        <f>IF(ISERROR(VLOOKUP('Choose Reference miRNAs'!$A5,$A$4:$AZ$387,46,0)),"",VLOOKUP('Choose Reference miRNAs'!$A5,$A$4:$AZ$387,46,0))</f>
        <v/>
      </c>
      <c r="BS6" s="121" t="str">
        <f>IF(ISERROR(VLOOKUP('Choose Reference miRNAs'!$A5,$A$4:$AZ$387,47,0)),"",VLOOKUP('Choose Reference miRNAs'!$A5,$A$4:$AZ$387,47,0))</f>
        <v/>
      </c>
      <c r="BT6" s="121" t="str">
        <f>IF(ISERROR(VLOOKUP('Choose Reference miRNAs'!$A5,$A$4:$AZ$387,48,0)),"",VLOOKUP('Choose Reference miRNAs'!$A5,$A$4:$AZ$387,48,0))</f>
        <v/>
      </c>
      <c r="BU6" s="121" t="str">
        <f>IF(ISERROR(VLOOKUP('Choose Reference miRNAs'!$A5,$A$4:$AZ$387,49,0)),"",VLOOKUP('Choose Reference miRNAs'!$A5,$A$4:$AZ$387,49,0))</f>
        <v/>
      </c>
      <c r="BV6" s="121" t="str">
        <f>IF(ISERROR(VLOOKUP('Choose Reference miRNAs'!$A5,$A$4:$AZ$387,50,0)),"",VLOOKUP('Choose Reference miRNAs'!$A5,$A$4:$AZ$387,50,0))</f>
        <v/>
      </c>
      <c r="BW6" s="121" t="str">
        <f>IF(ISERROR(VLOOKUP('Choose Reference miRNAs'!$A5,$A$4:$AZ$387,51,0)),"",VLOOKUP('Choose Reference miRNAs'!$A5,$A$4:$AZ$387,51,0))</f>
        <v/>
      </c>
      <c r="BX6" s="122" t="str">
        <f>IF(ISERROR(VLOOKUP('Choose Reference miRNAs'!$A5,$A$4:$AZ$387,52,0)),"",VLOOKUP('Choose Reference miRNAs'!$A5,$A$4:$AZ$387,52,0))</f>
        <v/>
      </c>
      <c r="BY6" s="100" t="str">
        <f t="shared" si="16"/>
        <v>hsa-let-7c-5p</v>
      </c>
      <c r="BZ6" s="98" t="s">
        <v>11</v>
      </c>
      <c r="CA6" s="99">
        <f t="shared" si="17"/>
        <v>10.934999999999999</v>
      </c>
      <c r="CB6" s="99">
        <f t="shared" si="18"/>
        <v>10.594999999999999</v>
      </c>
      <c r="CC6" s="99">
        <f t="shared" si="19"/>
        <v>10.809999999999999</v>
      </c>
      <c r="CD6" s="99" t="str">
        <f t="shared" si="20"/>
        <v/>
      </c>
      <c r="CE6" s="99" t="str">
        <f t="shared" si="21"/>
        <v/>
      </c>
      <c r="CF6" s="99" t="str">
        <f t="shared" si="22"/>
        <v/>
      </c>
      <c r="CG6" s="99" t="str">
        <f t="shared" si="23"/>
        <v/>
      </c>
      <c r="CH6" s="99" t="str">
        <f t="shared" si="24"/>
        <v/>
      </c>
      <c r="CI6" s="99" t="str">
        <f t="shared" si="25"/>
        <v/>
      </c>
      <c r="CJ6" s="99" t="str">
        <f t="shared" si="26"/>
        <v/>
      </c>
      <c r="CK6" s="99" t="str">
        <f t="shared" si="27"/>
        <v/>
      </c>
      <c r="CL6" s="99" t="str">
        <f t="shared" si="28"/>
        <v/>
      </c>
      <c r="CM6" s="99">
        <f t="shared" si="29"/>
        <v>12.931666666666665</v>
      </c>
      <c r="CN6" s="99">
        <f t="shared" si="30"/>
        <v>13.368333333333329</v>
      </c>
      <c r="CO6" s="99">
        <f t="shared" si="31"/>
        <v>11.955000000000002</v>
      </c>
      <c r="CP6" s="99" t="str">
        <f t="shared" si="32"/>
        <v/>
      </c>
      <c r="CQ6" s="99" t="str">
        <f t="shared" si="33"/>
        <v/>
      </c>
      <c r="CR6" s="99" t="str">
        <f t="shared" si="34"/>
        <v/>
      </c>
      <c r="CS6" s="99" t="str">
        <f t="shared" si="35"/>
        <v/>
      </c>
      <c r="CT6" s="99" t="str">
        <f t="shared" si="36"/>
        <v/>
      </c>
      <c r="CU6" s="99" t="str">
        <f t="shared" si="37"/>
        <v/>
      </c>
      <c r="CV6" s="99" t="str">
        <f t="shared" si="38"/>
        <v/>
      </c>
      <c r="CW6" s="99" t="str">
        <f t="shared" si="39"/>
        <v/>
      </c>
      <c r="CX6" s="99" t="str">
        <f t="shared" si="40"/>
        <v/>
      </c>
      <c r="CY6" s="70">
        <f t="shared" si="41"/>
        <v>10.78</v>
      </c>
      <c r="CZ6" s="70">
        <f t="shared" si="42"/>
        <v>12.751666666666665</v>
      </c>
      <c r="DA6" s="100" t="str">
        <f t="shared" si="43"/>
        <v>hsa-let-7c-5p</v>
      </c>
      <c r="DB6" s="98" t="s">
        <v>11</v>
      </c>
      <c r="DC6" s="101">
        <f t="shared" si="2"/>
        <v>5.1078366200807152E-4</v>
      </c>
      <c r="DD6" s="101">
        <f t="shared" si="3"/>
        <v>6.4652778827900342E-4</v>
      </c>
      <c r="DE6" s="101">
        <f t="shared" si="4"/>
        <v>5.5701353313887948E-4</v>
      </c>
      <c r="DF6" s="101" t="str">
        <f t="shared" si="5"/>
        <v/>
      </c>
      <c r="DG6" s="101" t="str">
        <f t="shared" si="6"/>
        <v/>
      </c>
      <c r="DH6" s="101" t="str">
        <f t="shared" si="7"/>
        <v/>
      </c>
      <c r="DI6" s="101" t="str">
        <f t="shared" si="8"/>
        <v/>
      </c>
      <c r="DJ6" s="101" t="str">
        <f t="shared" si="9"/>
        <v/>
      </c>
      <c r="DK6" s="101" t="str">
        <f t="shared" si="10"/>
        <v/>
      </c>
      <c r="DL6" s="101" t="str">
        <f t="shared" si="11"/>
        <v/>
      </c>
      <c r="DM6" s="101" t="str">
        <f t="shared" si="44"/>
        <v/>
      </c>
      <c r="DN6" s="101" t="str">
        <f t="shared" si="45"/>
        <v/>
      </c>
      <c r="DO6" s="101">
        <f t="shared" si="13"/>
        <v>1.2799129682115843E-4</v>
      </c>
      <c r="DP6" s="101">
        <f t="shared" si="13"/>
        <v>9.4565053943515494E-5</v>
      </c>
      <c r="DQ6" s="101">
        <f t="shared" si="13"/>
        <v>2.5187577619662052E-4</v>
      </c>
      <c r="DR6" s="101" t="str">
        <f t="shared" si="13"/>
        <v/>
      </c>
      <c r="DS6" s="101" t="str">
        <f t="shared" si="13"/>
        <v/>
      </c>
      <c r="DT6" s="101" t="str">
        <f t="shared" si="13"/>
        <v/>
      </c>
      <c r="DU6" s="101" t="str">
        <f t="shared" si="13"/>
        <v/>
      </c>
      <c r="DV6" s="101" t="str">
        <f t="shared" si="13"/>
        <v/>
      </c>
      <c r="DW6" s="101" t="str">
        <f t="shared" si="13"/>
        <v/>
      </c>
      <c r="DX6" s="101" t="str">
        <f t="shared" si="13"/>
        <v/>
      </c>
      <c r="DY6" s="101" t="str">
        <f t="shared" si="46"/>
        <v/>
      </c>
      <c r="DZ6" s="101" t="str">
        <f t="shared" si="47"/>
        <v/>
      </c>
      <c r="EB6" s="130">
        <v>5</v>
      </c>
      <c r="EC6" s="94">
        <f>Results!G7</f>
        <v>0.81695772662055099</v>
      </c>
      <c r="ED6" s="94">
        <f>Results!G31</f>
        <v>44.78674769904616</v>
      </c>
      <c r="EE6" s="94">
        <f>Results!G55</f>
        <v>1086.1442471610526</v>
      </c>
      <c r="EF6" s="94">
        <f>Results!G79</f>
        <v>4.5683293572430772</v>
      </c>
      <c r="EG6" s="94">
        <f>Results!G103</f>
        <v>0.81695772662055099</v>
      </c>
      <c r="EH6" s="94">
        <f>Results!G127</f>
        <v>44.78674769904616</v>
      </c>
      <c r="EI6" s="94">
        <f>Results!G151</f>
        <v>1086.1442471610526</v>
      </c>
      <c r="EJ6" s="94">
        <f>Results!G175</f>
        <v>4.5683293572430772</v>
      </c>
      <c r="EK6" s="94">
        <f>Results!G199</f>
        <v>0.81695772662055099</v>
      </c>
      <c r="EL6" s="94">
        <f>Results!G223</f>
        <v>44.78674769904616</v>
      </c>
      <c r="EM6" s="94">
        <f>Results!G247</f>
        <v>9.8377836861433767</v>
      </c>
      <c r="EN6" s="94">
        <f>Results!G271</f>
        <v>0.21688467178801682</v>
      </c>
      <c r="EO6" s="94">
        <f>Results!G295</f>
        <v>706.72248493907432</v>
      </c>
      <c r="EP6" s="94">
        <f>Results!G319</f>
        <v>44.78674769904616</v>
      </c>
      <c r="EQ6" s="94">
        <f>Results!G343</f>
        <v>1086.1442471610526</v>
      </c>
      <c r="ER6" s="94">
        <f>Results!G367</f>
        <v>4.5683293572430772</v>
      </c>
    </row>
    <row r="7" spans="1:148" ht="15" customHeight="1" x14ac:dyDescent="0.25">
      <c r="A7" s="106" t="str">
        <f>'miRNA Table'!C6</f>
        <v>hsa-let-7d-5p</v>
      </c>
      <c r="B7" s="98" t="s">
        <v>35</v>
      </c>
      <c r="C7" s="99">
        <f>IF('Test Sample Data'!C6="","",IF(SUM('Test Sample Data'!C$3:C$386)&gt;10,IF(AND(ISNUMBER('Test Sample Data'!C6),'Test Sample Data'!C6&lt;$C$389, 'Test Sample Data'!C6&gt;0),'Test Sample Data'!C6,$C$389),""))</f>
        <v>31.3</v>
      </c>
      <c r="D7" s="99">
        <f>IF('Test Sample Data'!D6="","",IF(SUM('Test Sample Data'!D$3:D$386)&gt;10,IF(AND(ISNUMBER('Test Sample Data'!D6),'Test Sample Data'!D6&lt;$C$389, 'Test Sample Data'!D6&gt;0),'Test Sample Data'!D6,$C$389),""))</f>
        <v>32.24</v>
      </c>
      <c r="E7" s="99">
        <f>IF('Test Sample Data'!E6="","",IF(SUM('Test Sample Data'!E$3:E$386)&gt;10,IF(AND(ISNUMBER('Test Sample Data'!E6),'Test Sample Data'!E6&lt;$C$389, 'Test Sample Data'!E6&gt;0),'Test Sample Data'!E6,$C$389),""))</f>
        <v>32.799999999999997</v>
      </c>
      <c r="F7" s="99" t="str">
        <f>IF('Test Sample Data'!F6="","",IF(SUM('Test Sample Data'!F$3:F$386)&gt;10,IF(AND(ISNUMBER('Test Sample Data'!F6),'Test Sample Data'!F6&lt;$C$389, 'Test Sample Data'!F6&gt;0),'Test Sample Data'!F6,$C$389),""))</f>
        <v/>
      </c>
      <c r="G7" s="99" t="str">
        <f>IF('Test Sample Data'!G6="","",IF(SUM('Test Sample Data'!G$3:G$386)&gt;10,IF(AND(ISNUMBER('Test Sample Data'!G6),'Test Sample Data'!G6&lt;$C$389, 'Test Sample Data'!G6&gt;0),'Test Sample Data'!G6,$C$389),""))</f>
        <v/>
      </c>
      <c r="H7" s="99" t="str">
        <f>IF('Test Sample Data'!H6="","",IF(SUM('Test Sample Data'!H$3:H$386)&gt;10,IF(AND(ISNUMBER('Test Sample Data'!H6),'Test Sample Data'!H6&lt;$C$389, 'Test Sample Data'!H6&gt;0),'Test Sample Data'!H6,$C$389),""))</f>
        <v/>
      </c>
      <c r="I7" s="99" t="str">
        <f>IF('Test Sample Data'!I6="","",IF(SUM('Test Sample Data'!I$3:I$386)&gt;10,IF(AND(ISNUMBER('Test Sample Data'!I6),'Test Sample Data'!I6&lt;$C$389, 'Test Sample Data'!I6&gt;0),'Test Sample Data'!I6,$C$389),""))</f>
        <v/>
      </c>
      <c r="J7" s="99" t="str">
        <f>IF('Test Sample Data'!J6="","",IF(SUM('Test Sample Data'!J$3:J$386)&gt;10,IF(AND(ISNUMBER('Test Sample Data'!J6),'Test Sample Data'!J6&lt;$C$389, 'Test Sample Data'!J6&gt;0),'Test Sample Data'!J6,$C$389),""))</f>
        <v/>
      </c>
      <c r="K7" s="99" t="str">
        <f>IF('Test Sample Data'!K6="","",IF(SUM('Test Sample Data'!K$3:K$386)&gt;10,IF(AND(ISNUMBER('Test Sample Data'!K6),'Test Sample Data'!K6&lt;$C$389, 'Test Sample Data'!K6&gt;0),'Test Sample Data'!K6,$C$389),""))</f>
        <v/>
      </c>
      <c r="L7" s="99" t="str">
        <f>IF('Test Sample Data'!L6="","",IF(SUM('Test Sample Data'!L$3:L$386)&gt;10,IF(AND(ISNUMBER('Test Sample Data'!L6),'Test Sample Data'!L6&lt;$C$389, 'Test Sample Data'!L6&gt;0),'Test Sample Data'!L6,$C$389),""))</f>
        <v/>
      </c>
      <c r="M7" s="99" t="str">
        <f>IF('Test Sample Data'!M6="","",IF(SUM('Test Sample Data'!M$3:M$386)&gt;10,IF(AND(ISNUMBER('Test Sample Data'!M6),'Test Sample Data'!M6&lt;$C$389, 'Test Sample Data'!M6&gt;0),'Test Sample Data'!M6,$C$389),""))</f>
        <v/>
      </c>
      <c r="N7" s="99" t="str">
        <f>IF('Test Sample Data'!N6="","",IF(SUM('Test Sample Data'!N$3:N$386)&gt;10,IF(AND(ISNUMBER('Test Sample Data'!N6),'Test Sample Data'!N6&lt;$C$389, 'Test Sample Data'!N6&gt;0),'Test Sample Data'!N6,$C$389),""))</f>
        <v/>
      </c>
      <c r="O7" s="98" t="str">
        <f>'miRNA Table'!C6</f>
        <v>hsa-let-7d-5p</v>
      </c>
      <c r="P7" s="98" t="s">
        <v>35</v>
      </c>
      <c r="Q7" s="99">
        <f>IF('Control Sample Data'!C6="","",IF(SUM('Control Sample Data'!C$3:C$386)&gt;10,IF(AND(ISNUMBER('Control Sample Data'!C6),'Control Sample Data'!C6&lt;$C$389, 'Control Sample Data'!C6&gt;0),'Control Sample Data'!C6,$C$389),""))</f>
        <v>33.950000000000003</v>
      </c>
      <c r="R7" s="99">
        <f>IF('Control Sample Data'!D6="","",IF(SUM('Control Sample Data'!D$3:D$386)&gt;10,IF(AND(ISNUMBER('Control Sample Data'!D6),'Control Sample Data'!D6&lt;$C$389, 'Control Sample Data'!D6&gt;0),'Control Sample Data'!D6,$C$389),""))</f>
        <v>33.26</v>
      </c>
      <c r="S7" s="99">
        <f>IF('Control Sample Data'!E6="","",IF(SUM('Control Sample Data'!E$3:E$386)&gt;10,IF(AND(ISNUMBER('Control Sample Data'!E6),'Control Sample Data'!E6&lt;$C$389, 'Control Sample Data'!E6&gt;0),'Control Sample Data'!E6,$C$389),""))</f>
        <v>32.65</v>
      </c>
      <c r="T7" s="99" t="str">
        <f>IF('Control Sample Data'!F6="","",IF(SUM('Control Sample Data'!F$3:F$386)&gt;10,IF(AND(ISNUMBER('Control Sample Data'!F6),'Control Sample Data'!F6&lt;$C$389, 'Control Sample Data'!F6&gt;0),'Control Sample Data'!F6,$C$389),""))</f>
        <v/>
      </c>
      <c r="U7" s="99" t="str">
        <f>IF('Control Sample Data'!G6="","",IF(SUM('Control Sample Data'!G$3:G$386)&gt;10,IF(AND(ISNUMBER('Control Sample Data'!G6),'Control Sample Data'!G6&lt;$C$389, 'Control Sample Data'!G6&gt;0),'Control Sample Data'!G6,$C$389),""))</f>
        <v/>
      </c>
      <c r="V7" s="99" t="str">
        <f>IF('Control Sample Data'!H6="","",IF(SUM('Control Sample Data'!H$3:H$386)&gt;10,IF(AND(ISNUMBER('Control Sample Data'!H6),'Control Sample Data'!H6&lt;$C$389, 'Control Sample Data'!H6&gt;0),'Control Sample Data'!H6,$C$389),""))</f>
        <v/>
      </c>
      <c r="W7" s="99" t="str">
        <f>IF('Control Sample Data'!I6="","",IF(SUM('Control Sample Data'!I$3:I$386)&gt;10,IF(AND(ISNUMBER('Control Sample Data'!I6),'Control Sample Data'!I6&lt;$C$389, 'Control Sample Data'!I6&gt;0),'Control Sample Data'!I6,$C$389),""))</f>
        <v/>
      </c>
      <c r="X7" s="99" t="str">
        <f>IF('Control Sample Data'!J6="","",IF(SUM('Control Sample Data'!J$3:J$386)&gt;10,IF(AND(ISNUMBER('Control Sample Data'!J6),'Control Sample Data'!J6&lt;$C$389, 'Control Sample Data'!J6&gt;0),'Control Sample Data'!J6,$C$389),""))</f>
        <v/>
      </c>
      <c r="Y7" s="99" t="str">
        <f>IF('Control Sample Data'!K6="","",IF(SUM('Control Sample Data'!K$3:K$386)&gt;10,IF(AND(ISNUMBER('Control Sample Data'!K6),'Control Sample Data'!K6&lt;$C$389, 'Control Sample Data'!K6&gt;0),'Control Sample Data'!K6,$C$389),""))</f>
        <v/>
      </c>
      <c r="Z7" s="99" t="str">
        <f>IF('Control Sample Data'!L6="","",IF(SUM('Control Sample Data'!L$3:L$386)&gt;10,IF(AND(ISNUMBER('Control Sample Data'!L6),'Control Sample Data'!L6&lt;$C$389, 'Control Sample Data'!L6&gt;0),'Control Sample Data'!L6,$C$389),""))</f>
        <v/>
      </c>
      <c r="AA7" s="99" t="str">
        <f>IF('Control Sample Data'!M6="","",IF(SUM('Control Sample Data'!M$3:M$386)&gt;10,IF(AND(ISNUMBER('Control Sample Data'!M6),'Control Sample Data'!M6&lt;$C$389, 'Control Sample Data'!M6&gt;0),'Control Sample Data'!M6,$C$389),""))</f>
        <v/>
      </c>
      <c r="AB7" s="107" t="str">
        <f>IF('Control Sample Data'!N6="","",IF(SUM('Control Sample Data'!N$3:N$386)&gt;10,IF(AND(ISNUMBER('Control Sample Data'!N6),'Control Sample Data'!N6&lt;$C$389, 'Control Sample Data'!N6&gt;0),'Control Sample Data'!N6,$C$389),""))</f>
        <v/>
      </c>
      <c r="AC7" s="136">
        <f>IF(C7="","",IF(AND('miRNA Table'!$F$4="YES",'miRNA Table'!$F$6="YES"),C7-C$391,C7))</f>
        <v>31.3</v>
      </c>
      <c r="AD7" s="137">
        <f>IF(D7="","",IF(AND('miRNA Table'!$F$4="YES",'miRNA Table'!$F$6="YES"),D7-D$391,D7))</f>
        <v>32.24</v>
      </c>
      <c r="AE7" s="137">
        <f>IF(E7="","",IF(AND('miRNA Table'!$F$4="YES",'miRNA Table'!$F$6="YES"),E7-E$391,E7))</f>
        <v>32.799999999999997</v>
      </c>
      <c r="AF7" s="137" t="str">
        <f>IF(F7="","",IF(AND('miRNA Table'!$F$4="YES",'miRNA Table'!$F$6="YES"),F7-F$391,F7))</f>
        <v/>
      </c>
      <c r="AG7" s="137" t="str">
        <f>IF(G7="","",IF(AND('miRNA Table'!$F$4="YES",'miRNA Table'!$F$6="YES"),G7-G$391,G7))</f>
        <v/>
      </c>
      <c r="AH7" s="137" t="str">
        <f>IF(H7="","",IF(AND('miRNA Table'!$F$4="YES",'miRNA Table'!$F$6="YES"),H7-H$391,H7))</f>
        <v/>
      </c>
      <c r="AI7" s="137" t="str">
        <f>IF(I7="","",IF(AND('miRNA Table'!$F$4="YES",'miRNA Table'!$F$6="YES"),I7-I$391,I7))</f>
        <v/>
      </c>
      <c r="AJ7" s="137" t="str">
        <f>IF(J7="","",IF(AND('miRNA Table'!$F$4="YES",'miRNA Table'!$F$6="YES"),J7-J$391,J7))</f>
        <v/>
      </c>
      <c r="AK7" s="137" t="str">
        <f>IF(K7="","",IF(AND('miRNA Table'!$F$4="YES",'miRNA Table'!$F$6="YES"),K7-K$391,K7))</f>
        <v/>
      </c>
      <c r="AL7" s="137" t="str">
        <f>IF(L7="","",IF(AND('miRNA Table'!$F$4="YES",'miRNA Table'!$F$6="YES"),L7-L$391,L7))</f>
        <v/>
      </c>
      <c r="AM7" s="137" t="str">
        <f>IF(M7="","",IF(AND('miRNA Table'!$F$4="YES",'miRNA Table'!$F$6="YES"),M7-M$391,M7))</f>
        <v/>
      </c>
      <c r="AN7" s="138" t="str">
        <f>IF(N7="","",IF(AND('miRNA Table'!$F$4="YES",'miRNA Table'!$F$6="YES"),N7-N$391,N7))</f>
        <v/>
      </c>
      <c r="AO7" s="136">
        <f>IF(O7="","",IF(AND('miRNA Table'!$F$4="YES",'miRNA Table'!$F$6="YES"),Q7-Q$391,Q7))</f>
        <v>33.950000000000003</v>
      </c>
      <c r="AP7" s="137">
        <f>IF(P7="","",IF(AND('miRNA Table'!$F$4="YES",'miRNA Table'!$F$6="YES"),R7-R$391,R7))</f>
        <v>33.26</v>
      </c>
      <c r="AQ7" s="137">
        <f>IF(Q7="","",IF(AND('miRNA Table'!$F$4="YES",'miRNA Table'!$F$6="YES"),S7-S$391,S7))</f>
        <v>32.65</v>
      </c>
      <c r="AR7" s="137" t="str">
        <f>IF(R7="","",IF(AND('miRNA Table'!$F$4="YES",'miRNA Table'!$F$6="YES"),T7-T$391,T7))</f>
        <v/>
      </c>
      <c r="AS7" s="137" t="str">
        <f>IF(S7="","",IF(AND('miRNA Table'!$F$4="YES",'miRNA Table'!$F$6="YES"),U7-U$391,U7))</f>
        <v/>
      </c>
      <c r="AT7" s="137" t="str">
        <f>IF(T7="","",IF(AND('miRNA Table'!$F$4="YES",'miRNA Table'!$F$6="YES"),V7-V$391,V7))</f>
        <v/>
      </c>
      <c r="AU7" s="137" t="str">
        <f>IF(U7="","",IF(AND('miRNA Table'!$F$4="YES",'miRNA Table'!$F$6="YES"),W7-W$391,W7))</f>
        <v/>
      </c>
      <c r="AV7" s="137" t="str">
        <f>IF(V7="","",IF(AND('miRNA Table'!$F$4="YES",'miRNA Table'!$F$6="YES"),X7-X$391,X7))</f>
        <v/>
      </c>
      <c r="AW7" s="137" t="str">
        <f>IF(W7="","",IF(AND('miRNA Table'!$F$4="YES",'miRNA Table'!$F$6="YES"),Y7-Y$391,Y7))</f>
        <v/>
      </c>
      <c r="AX7" s="137" t="str">
        <f>IF(X7="","",IF(AND('miRNA Table'!$F$4="YES",'miRNA Table'!$F$6="YES"),Z7-Z$391,Z7))</f>
        <v/>
      </c>
      <c r="AY7" s="137" t="str">
        <f>IF(Y7="","",IF(AND('miRNA Table'!$F$4="YES",'miRNA Table'!$F$6="YES"),AA7-AA$391,AA7))</f>
        <v/>
      </c>
      <c r="AZ7" s="138" t="str">
        <f>IF(Z7="","",IF(AND('miRNA Table'!$F$4="YES",'miRNA Table'!$F$6="YES"),AB7-AB$391,AB7))</f>
        <v/>
      </c>
      <c r="BA7" s="120">
        <f>IF(ISERROR(VLOOKUP('Choose Reference miRNAs'!$A6,$A$4:$AZ$387,29,0)),"",VLOOKUP('Choose Reference miRNAs'!$A6,$A$4:$AZ$387,29,0))</f>
        <v>22.58</v>
      </c>
      <c r="BB7" s="121">
        <f>IF(ISERROR(VLOOKUP('Choose Reference miRNAs'!$A6,$A$4:$AZ$387,30,0)),"",VLOOKUP('Choose Reference miRNAs'!$A6,$A$4:$AZ$387,30,0))</f>
        <v>22.05</v>
      </c>
      <c r="BC7" s="121">
        <f>IF(ISERROR(VLOOKUP('Choose Reference miRNAs'!$A6,$A$4:$AZ$387,31,0)),"",VLOOKUP('Choose Reference miRNAs'!$A6,$A$4:$AZ$387,31,0))</f>
        <v>22.61</v>
      </c>
      <c r="BD7" s="121" t="str">
        <f>IF(ISERROR(VLOOKUP('Choose Reference miRNAs'!$A6,$A$4:$AZ$387,32,0)),"",VLOOKUP('Choose Reference miRNAs'!$A6,$A$4:$AZ$387,32,0))</f>
        <v/>
      </c>
      <c r="BE7" s="121" t="str">
        <f>IF(ISERROR(VLOOKUP('Choose Reference miRNAs'!$A6,$A$4:$AZ$387,33,0)),"",VLOOKUP('Choose Reference miRNAs'!$A6,$A$4:$AZ$387,33,0))</f>
        <v/>
      </c>
      <c r="BF7" s="121" t="str">
        <f>IF(ISERROR(VLOOKUP('Choose Reference miRNAs'!$A6,$A$4:$AZ$387,34,0)),"",VLOOKUP('Choose Reference miRNAs'!$A6,$A$4:$AZ$387,34,0))</f>
        <v/>
      </c>
      <c r="BG7" s="121" t="str">
        <f>IF(ISERROR(VLOOKUP('Choose Reference miRNAs'!$A6,$A$4:$AZ$387,35,0)),"",VLOOKUP('Choose Reference miRNAs'!$A6,$A$4:$AZ$387,35,0))</f>
        <v/>
      </c>
      <c r="BH7" s="121" t="str">
        <f>IF(ISERROR(VLOOKUP('Choose Reference miRNAs'!$A6,$A$4:$AZ$387,36,0)),"",VLOOKUP('Choose Reference miRNAs'!$A6,$A$4:$AZ$387,36,0))</f>
        <v/>
      </c>
      <c r="BI7" s="121" t="str">
        <f>IF(ISERROR(VLOOKUP('Choose Reference miRNAs'!$A6,$A$4:$AZ$387,37,0)),"",VLOOKUP('Choose Reference miRNAs'!$A6,$A$4:$AZ$387,37,0))</f>
        <v/>
      </c>
      <c r="BJ7" s="121" t="str">
        <f>IF(ISERROR(VLOOKUP('Choose Reference miRNAs'!$A6,$A$4:$AZ$387,38,0)),"",VLOOKUP('Choose Reference miRNAs'!$A6,$A$4:$AZ$387,38,0))</f>
        <v/>
      </c>
      <c r="BK7" s="121" t="str">
        <f>IF(ISERROR(VLOOKUP('Choose Reference miRNAs'!$A6,$A$4:$AZ$387,39,0)),"",VLOOKUP('Choose Reference miRNAs'!$A6,$A$4:$AZ$387,39,0))</f>
        <v/>
      </c>
      <c r="BL7" s="122" t="str">
        <f>IF(ISERROR(VLOOKUP('Choose Reference miRNAs'!$A6,$A$4:$AZ$387,40,0)),"",VLOOKUP('Choose Reference miRNAs'!$A6,$A$4:$AZ$387,40,0))</f>
        <v/>
      </c>
      <c r="BM7" s="120">
        <f>IF(ISERROR(VLOOKUP('Choose Reference miRNAs'!$A6,$A$4:$AZ$387,41,0)),"",VLOOKUP('Choose Reference miRNAs'!$A6,$A$4:$AZ$387,41,0))</f>
        <v>22.14</v>
      </c>
      <c r="BN7" s="121">
        <f>IF(ISERROR(VLOOKUP('Choose Reference miRNAs'!$A6,$A$4:$AZ$387,42,0)),"",VLOOKUP('Choose Reference miRNAs'!$A6,$A$4:$AZ$387,42,0))</f>
        <v>22.34</v>
      </c>
      <c r="BO7" s="121">
        <f>IF(ISERROR(VLOOKUP('Choose Reference miRNAs'!$A6,$A$4:$AZ$387,43,0)),"",VLOOKUP('Choose Reference miRNAs'!$A6,$A$4:$AZ$387,43,0))</f>
        <v>22.98</v>
      </c>
      <c r="BP7" s="121" t="str">
        <f>IF(ISERROR(VLOOKUP('Choose Reference miRNAs'!$A6,$A$4:$AZ$387,44,0)),"",VLOOKUP('Choose Reference miRNAs'!$A6,$A$4:$AZ$387,44,0))</f>
        <v/>
      </c>
      <c r="BQ7" s="121" t="str">
        <f>IF(ISERROR(VLOOKUP('Choose Reference miRNAs'!$A6,$A$4:$AZ$387,45,0)),"",VLOOKUP('Choose Reference miRNAs'!$A6,$A$4:$AZ$387,45,0))</f>
        <v/>
      </c>
      <c r="BR7" s="121" t="str">
        <f>IF(ISERROR(VLOOKUP('Choose Reference miRNAs'!$A6,$A$4:$AZ$387,46,0)),"",VLOOKUP('Choose Reference miRNAs'!$A6,$A$4:$AZ$387,46,0))</f>
        <v/>
      </c>
      <c r="BS7" s="121" t="str">
        <f>IF(ISERROR(VLOOKUP('Choose Reference miRNAs'!$A6,$A$4:$AZ$387,47,0)),"",VLOOKUP('Choose Reference miRNAs'!$A6,$A$4:$AZ$387,47,0))</f>
        <v/>
      </c>
      <c r="BT7" s="121" t="str">
        <f>IF(ISERROR(VLOOKUP('Choose Reference miRNAs'!$A6,$A$4:$AZ$387,48,0)),"",VLOOKUP('Choose Reference miRNAs'!$A6,$A$4:$AZ$387,48,0))</f>
        <v/>
      </c>
      <c r="BU7" s="121" t="str">
        <f>IF(ISERROR(VLOOKUP('Choose Reference miRNAs'!$A6,$A$4:$AZ$387,49,0)),"",VLOOKUP('Choose Reference miRNAs'!$A6,$A$4:$AZ$387,49,0))</f>
        <v/>
      </c>
      <c r="BV7" s="121" t="str">
        <f>IF(ISERROR(VLOOKUP('Choose Reference miRNAs'!$A6,$A$4:$AZ$387,50,0)),"",VLOOKUP('Choose Reference miRNAs'!$A6,$A$4:$AZ$387,50,0))</f>
        <v/>
      </c>
      <c r="BW7" s="121" t="str">
        <f>IF(ISERROR(VLOOKUP('Choose Reference miRNAs'!$A6,$A$4:$AZ$387,51,0)),"",VLOOKUP('Choose Reference miRNAs'!$A6,$A$4:$AZ$387,51,0))</f>
        <v/>
      </c>
      <c r="BX7" s="122" t="str">
        <f>IF(ISERROR(VLOOKUP('Choose Reference miRNAs'!$A6,$A$4:$AZ$387,52,0)),"",VLOOKUP('Choose Reference miRNAs'!$A6,$A$4:$AZ$387,52,0))</f>
        <v/>
      </c>
      <c r="BY7" s="100" t="str">
        <f t="shared" si="16"/>
        <v>hsa-let-7d-5p</v>
      </c>
      <c r="BZ7" s="98" t="s">
        <v>35</v>
      </c>
      <c r="CA7" s="99">
        <f t="shared" si="17"/>
        <v>10.664999999999999</v>
      </c>
      <c r="CB7" s="99">
        <f t="shared" si="18"/>
        <v>11.595000000000002</v>
      </c>
      <c r="CC7" s="99">
        <f t="shared" si="19"/>
        <v>12.069999999999997</v>
      </c>
      <c r="CD7" s="99" t="str">
        <f t="shared" si="20"/>
        <v/>
      </c>
      <c r="CE7" s="99" t="str">
        <f t="shared" si="21"/>
        <v/>
      </c>
      <c r="CF7" s="99" t="str">
        <f t="shared" si="22"/>
        <v/>
      </c>
      <c r="CG7" s="99" t="str">
        <f t="shared" si="23"/>
        <v/>
      </c>
      <c r="CH7" s="99" t="str">
        <f t="shared" si="24"/>
        <v/>
      </c>
      <c r="CI7" s="99" t="str">
        <f t="shared" si="25"/>
        <v/>
      </c>
      <c r="CJ7" s="99" t="str">
        <f t="shared" si="26"/>
        <v/>
      </c>
      <c r="CK7" s="99" t="str">
        <f t="shared" si="27"/>
        <v/>
      </c>
      <c r="CL7" s="99" t="str">
        <f t="shared" si="28"/>
        <v/>
      </c>
      <c r="CM7" s="99">
        <f t="shared" si="29"/>
        <v>13.051666666666669</v>
      </c>
      <c r="CN7" s="99">
        <f t="shared" si="30"/>
        <v>12.408333333333328</v>
      </c>
      <c r="CO7" s="99">
        <f t="shared" si="31"/>
        <v>11.514999999999997</v>
      </c>
      <c r="CP7" s="99" t="str">
        <f t="shared" si="32"/>
        <v/>
      </c>
      <c r="CQ7" s="99" t="str">
        <f t="shared" si="33"/>
        <v/>
      </c>
      <c r="CR7" s="99" t="str">
        <f t="shared" si="34"/>
        <v/>
      </c>
      <c r="CS7" s="99" t="str">
        <f t="shared" si="35"/>
        <v/>
      </c>
      <c r="CT7" s="99" t="str">
        <f t="shared" si="36"/>
        <v/>
      </c>
      <c r="CU7" s="99" t="str">
        <f t="shared" si="37"/>
        <v/>
      </c>
      <c r="CV7" s="99" t="str">
        <f t="shared" si="38"/>
        <v/>
      </c>
      <c r="CW7" s="99" t="str">
        <f t="shared" si="39"/>
        <v/>
      </c>
      <c r="CX7" s="99" t="str">
        <f t="shared" si="40"/>
        <v/>
      </c>
      <c r="CY7" s="70">
        <f t="shared" si="41"/>
        <v>11.443333333333333</v>
      </c>
      <c r="CZ7" s="70">
        <f t="shared" si="42"/>
        <v>12.324999999999998</v>
      </c>
      <c r="DA7" s="100" t="str">
        <f t="shared" si="43"/>
        <v>hsa-let-7d-5p</v>
      </c>
      <c r="DB7" s="98" t="s">
        <v>35</v>
      </c>
      <c r="DC7" s="101">
        <f t="shared" si="2"/>
        <v>6.1590693790588387E-4</v>
      </c>
      <c r="DD7" s="101">
        <f t="shared" si="3"/>
        <v>3.2326389413950052E-4</v>
      </c>
      <c r="DE7" s="101">
        <f t="shared" si="4"/>
        <v>2.3257763624119643E-4</v>
      </c>
      <c r="DF7" s="101" t="str">
        <f t="shared" si="5"/>
        <v/>
      </c>
      <c r="DG7" s="101" t="str">
        <f t="shared" si="6"/>
        <v/>
      </c>
      <c r="DH7" s="101" t="str">
        <f t="shared" si="7"/>
        <v/>
      </c>
      <c r="DI7" s="101" t="str">
        <f t="shared" si="8"/>
        <v/>
      </c>
      <c r="DJ7" s="101" t="str">
        <f t="shared" si="9"/>
        <v/>
      </c>
      <c r="DK7" s="101" t="str">
        <f t="shared" si="10"/>
        <v/>
      </c>
      <c r="DL7" s="101" t="str">
        <f t="shared" si="11"/>
        <v/>
      </c>
      <c r="DM7" s="101" t="str">
        <f t="shared" si="44"/>
        <v/>
      </c>
      <c r="DN7" s="101" t="str">
        <f t="shared" si="45"/>
        <v/>
      </c>
      <c r="DO7" s="101">
        <f t="shared" si="13"/>
        <v>1.1777601072229243E-4</v>
      </c>
      <c r="DP7" s="101">
        <f t="shared" si="13"/>
        <v>1.8395833514094016E-4</v>
      </c>
      <c r="DQ7" s="101">
        <f t="shared" si="13"/>
        <v>3.4169576796757803E-4</v>
      </c>
      <c r="DR7" s="101" t="str">
        <f t="shared" si="13"/>
        <v/>
      </c>
      <c r="DS7" s="101" t="str">
        <f t="shared" si="13"/>
        <v/>
      </c>
      <c r="DT7" s="101" t="str">
        <f t="shared" si="13"/>
        <v/>
      </c>
      <c r="DU7" s="101" t="str">
        <f t="shared" si="13"/>
        <v/>
      </c>
      <c r="DV7" s="101" t="str">
        <f t="shared" si="13"/>
        <v/>
      </c>
      <c r="DW7" s="101" t="str">
        <f t="shared" si="13"/>
        <v/>
      </c>
      <c r="DX7" s="101" t="str">
        <f t="shared" si="13"/>
        <v/>
      </c>
      <c r="DY7" s="101" t="str">
        <f t="shared" si="46"/>
        <v/>
      </c>
      <c r="DZ7" s="101" t="str">
        <f t="shared" si="47"/>
        <v/>
      </c>
      <c r="EB7" s="130">
        <v>6</v>
      </c>
      <c r="EC7" s="94">
        <f>Results!G8</f>
        <v>4.382234437663536</v>
      </c>
      <c r="ED7" s="94">
        <f>Results!G32</f>
        <v>97.567809488368738</v>
      </c>
      <c r="EE7" s="94">
        <f>Results!G56</f>
        <v>7009.034450391865</v>
      </c>
      <c r="EF7" s="94">
        <f>Results!G80</f>
        <v>0.93843799667114225</v>
      </c>
      <c r="EG7" s="94">
        <f>Results!G104</f>
        <v>4.382234437663536</v>
      </c>
      <c r="EH7" s="94">
        <f>Results!G128</f>
        <v>97.567809488368738</v>
      </c>
      <c r="EI7" s="94">
        <f>Results!G152</f>
        <v>7009.034450391865</v>
      </c>
      <c r="EJ7" s="94">
        <f>Results!G176</f>
        <v>0.93843799667114225</v>
      </c>
      <c r="EK7" s="94">
        <f>Results!G200</f>
        <v>4.382234437663536</v>
      </c>
      <c r="EL7" s="94">
        <f>Results!G224</f>
        <v>97.567809488368738</v>
      </c>
      <c r="EM7" s="94">
        <f>Results!G248</f>
        <v>261.68123564728478</v>
      </c>
      <c r="EN7" s="94">
        <f>Results!G272</f>
        <v>0.12313675270643828</v>
      </c>
      <c r="EO7" s="94">
        <f>Results!G296</f>
        <v>0.2942266843046919</v>
      </c>
      <c r="EP7" s="94">
        <f>Results!G320</f>
        <v>97.567809488368738</v>
      </c>
      <c r="EQ7" s="94">
        <f>Results!G344</f>
        <v>7009.034450391865</v>
      </c>
      <c r="ER7" s="94">
        <f>Results!G368</f>
        <v>0.93843799667114225</v>
      </c>
    </row>
    <row r="8" spans="1:148" ht="15" customHeight="1" x14ac:dyDescent="0.25">
      <c r="A8" s="106" t="str">
        <f>'miRNA Table'!C7</f>
        <v>hsa-let-7d-3p</v>
      </c>
      <c r="B8" s="98" t="s">
        <v>36</v>
      </c>
      <c r="C8" s="99">
        <f>IF('Test Sample Data'!C7="","",IF(SUM('Test Sample Data'!C$3:C$386)&gt;10,IF(AND(ISNUMBER('Test Sample Data'!C7),'Test Sample Data'!C7&lt;$C$389, 'Test Sample Data'!C7&gt;0),'Test Sample Data'!C7,$C$389),""))</f>
        <v>35</v>
      </c>
      <c r="D8" s="99">
        <f>IF('Test Sample Data'!D7="","",IF(SUM('Test Sample Data'!D$3:D$386)&gt;10,IF(AND(ISNUMBER('Test Sample Data'!D7),'Test Sample Data'!D7&lt;$C$389, 'Test Sample Data'!D7&gt;0),'Test Sample Data'!D7,$C$389),""))</f>
        <v>35</v>
      </c>
      <c r="E8" s="99">
        <f>IF('Test Sample Data'!E7="","",IF(SUM('Test Sample Data'!E$3:E$386)&gt;10,IF(AND(ISNUMBER('Test Sample Data'!E7),'Test Sample Data'!E7&lt;$C$389, 'Test Sample Data'!E7&gt;0),'Test Sample Data'!E7,$C$389),""))</f>
        <v>35</v>
      </c>
      <c r="F8" s="99" t="str">
        <f>IF('Test Sample Data'!F7="","",IF(SUM('Test Sample Data'!F$3:F$386)&gt;10,IF(AND(ISNUMBER('Test Sample Data'!F7),'Test Sample Data'!F7&lt;$C$389, 'Test Sample Data'!F7&gt;0),'Test Sample Data'!F7,$C$389),""))</f>
        <v/>
      </c>
      <c r="G8" s="99" t="str">
        <f>IF('Test Sample Data'!G7="","",IF(SUM('Test Sample Data'!G$3:G$386)&gt;10,IF(AND(ISNUMBER('Test Sample Data'!G7),'Test Sample Data'!G7&lt;$C$389, 'Test Sample Data'!G7&gt;0),'Test Sample Data'!G7,$C$389),""))</f>
        <v/>
      </c>
      <c r="H8" s="99" t="str">
        <f>IF('Test Sample Data'!H7="","",IF(SUM('Test Sample Data'!H$3:H$386)&gt;10,IF(AND(ISNUMBER('Test Sample Data'!H7),'Test Sample Data'!H7&lt;$C$389, 'Test Sample Data'!H7&gt;0),'Test Sample Data'!H7,$C$389),""))</f>
        <v/>
      </c>
      <c r="I8" s="99" t="str">
        <f>IF('Test Sample Data'!I7="","",IF(SUM('Test Sample Data'!I$3:I$386)&gt;10,IF(AND(ISNUMBER('Test Sample Data'!I7),'Test Sample Data'!I7&lt;$C$389, 'Test Sample Data'!I7&gt;0),'Test Sample Data'!I7,$C$389),""))</f>
        <v/>
      </c>
      <c r="J8" s="99" t="str">
        <f>IF('Test Sample Data'!J7="","",IF(SUM('Test Sample Data'!J$3:J$386)&gt;10,IF(AND(ISNUMBER('Test Sample Data'!J7),'Test Sample Data'!J7&lt;$C$389, 'Test Sample Data'!J7&gt;0),'Test Sample Data'!J7,$C$389),""))</f>
        <v/>
      </c>
      <c r="K8" s="99" t="str">
        <f>IF('Test Sample Data'!K7="","",IF(SUM('Test Sample Data'!K$3:K$386)&gt;10,IF(AND(ISNUMBER('Test Sample Data'!K7),'Test Sample Data'!K7&lt;$C$389, 'Test Sample Data'!K7&gt;0),'Test Sample Data'!K7,$C$389),""))</f>
        <v/>
      </c>
      <c r="L8" s="99" t="str">
        <f>IF('Test Sample Data'!L7="","",IF(SUM('Test Sample Data'!L$3:L$386)&gt;10,IF(AND(ISNUMBER('Test Sample Data'!L7),'Test Sample Data'!L7&lt;$C$389, 'Test Sample Data'!L7&gt;0),'Test Sample Data'!L7,$C$389),""))</f>
        <v/>
      </c>
      <c r="M8" s="99" t="str">
        <f>IF('Test Sample Data'!M7="","",IF(SUM('Test Sample Data'!M$3:M$386)&gt;10,IF(AND(ISNUMBER('Test Sample Data'!M7),'Test Sample Data'!M7&lt;$C$389, 'Test Sample Data'!M7&gt;0),'Test Sample Data'!M7,$C$389),""))</f>
        <v/>
      </c>
      <c r="N8" s="99" t="str">
        <f>IF('Test Sample Data'!N7="","",IF(SUM('Test Sample Data'!N$3:N$386)&gt;10,IF(AND(ISNUMBER('Test Sample Data'!N7),'Test Sample Data'!N7&lt;$C$389, 'Test Sample Data'!N7&gt;0),'Test Sample Data'!N7,$C$389),""))</f>
        <v/>
      </c>
      <c r="O8" s="98" t="str">
        <f>'miRNA Table'!C7</f>
        <v>hsa-let-7d-3p</v>
      </c>
      <c r="P8" s="98" t="s">
        <v>36</v>
      </c>
      <c r="Q8" s="99">
        <f>IF('Control Sample Data'!C7="","",IF(SUM('Control Sample Data'!C$3:C$386)&gt;10,IF(AND(ISNUMBER('Control Sample Data'!C7),'Control Sample Data'!C7&lt;$C$389, 'Control Sample Data'!C7&gt;0),'Control Sample Data'!C7,$C$389),""))</f>
        <v>35</v>
      </c>
      <c r="R8" s="99">
        <f>IF('Control Sample Data'!D7="","",IF(SUM('Control Sample Data'!D$3:D$386)&gt;10,IF(AND(ISNUMBER('Control Sample Data'!D7),'Control Sample Data'!D7&lt;$C$389, 'Control Sample Data'!D7&gt;0),'Control Sample Data'!D7,$C$389),""))</f>
        <v>35</v>
      </c>
      <c r="S8" s="99">
        <f>IF('Control Sample Data'!E7="","",IF(SUM('Control Sample Data'!E$3:E$386)&gt;10,IF(AND(ISNUMBER('Control Sample Data'!E7),'Control Sample Data'!E7&lt;$C$389, 'Control Sample Data'!E7&gt;0),'Control Sample Data'!E7,$C$389),""))</f>
        <v>35</v>
      </c>
      <c r="T8" s="99" t="str">
        <f>IF('Control Sample Data'!F7="","",IF(SUM('Control Sample Data'!F$3:F$386)&gt;10,IF(AND(ISNUMBER('Control Sample Data'!F7),'Control Sample Data'!F7&lt;$C$389, 'Control Sample Data'!F7&gt;0),'Control Sample Data'!F7,$C$389),""))</f>
        <v/>
      </c>
      <c r="U8" s="99" t="str">
        <f>IF('Control Sample Data'!G7="","",IF(SUM('Control Sample Data'!G$3:G$386)&gt;10,IF(AND(ISNUMBER('Control Sample Data'!G7),'Control Sample Data'!G7&lt;$C$389, 'Control Sample Data'!G7&gt;0),'Control Sample Data'!G7,$C$389),""))</f>
        <v/>
      </c>
      <c r="V8" s="99" t="str">
        <f>IF('Control Sample Data'!H7="","",IF(SUM('Control Sample Data'!H$3:H$386)&gt;10,IF(AND(ISNUMBER('Control Sample Data'!H7),'Control Sample Data'!H7&lt;$C$389, 'Control Sample Data'!H7&gt;0),'Control Sample Data'!H7,$C$389),""))</f>
        <v/>
      </c>
      <c r="W8" s="99" t="str">
        <f>IF('Control Sample Data'!I7="","",IF(SUM('Control Sample Data'!I$3:I$386)&gt;10,IF(AND(ISNUMBER('Control Sample Data'!I7),'Control Sample Data'!I7&lt;$C$389, 'Control Sample Data'!I7&gt;0),'Control Sample Data'!I7,$C$389),""))</f>
        <v/>
      </c>
      <c r="X8" s="99" t="str">
        <f>IF('Control Sample Data'!J7="","",IF(SUM('Control Sample Data'!J$3:J$386)&gt;10,IF(AND(ISNUMBER('Control Sample Data'!J7),'Control Sample Data'!J7&lt;$C$389, 'Control Sample Data'!J7&gt;0),'Control Sample Data'!J7,$C$389),""))</f>
        <v/>
      </c>
      <c r="Y8" s="99" t="str">
        <f>IF('Control Sample Data'!K7="","",IF(SUM('Control Sample Data'!K$3:K$386)&gt;10,IF(AND(ISNUMBER('Control Sample Data'!K7),'Control Sample Data'!K7&lt;$C$389, 'Control Sample Data'!K7&gt;0),'Control Sample Data'!K7,$C$389),""))</f>
        <v/>
      </c>
      <c r="Z8" s="99" t="str">
        <f>IF('Control Sample Data'!L7="","",IF(SUM('Control Sample Data'!L$3:L$386)&gt;10,IF(AND(ISNUMBER('Control Sample Data'!L7),'Control Sample Data'!L7&lt;$C$389, 'Control Sample Data'!L7&gt;0),'Control Sample Data'!L7,$C$389),""))</f>
        <v/>
      </c>
      <c r="AA8" s="99" t="str">
        <f>IF('Control Sample Data'!M7="","",IF(SUM('Control Sample Data'!M$3:M$386)&gt;10,IF(AND(ISNUMBER('Control Sample Data'!M7),'Control Sample Data'!M7&lt;$C$389, 'Control Sample Data'!M7&gt;0),'Control Sample Data'!M7,$C$389),""))</f>
        <v/>
      </c>
      <c r="AB8" s="107" t="str">
        <f>IF('Control Sample Data'!N7="","",IF(SUM('Control Sample Data'!N$3:N$386)&gt;10,IF(AND(ISNUMBER('Control Sample Data'!N7),'Control Sample Data'!N7&lt;$C$389, 'Control Sample Data'!N7&gt;0),'Control Sample Data'!N7,$C$389),""))</f>
        <v/>
      </c>
      <c r="AC8" s="136">
        <f>IF(C8="","",IF(AND('miRNA Table'!$F$4="YES",'miRNA Table'!$F$6="YES"),C8-C$391,C8))</f>
        <v>35</v>
      </c>
      <c r="AD8" s="137">
        <f>IF(D8="","",IF(AND('miRNA Table'!$F$4="YES",'miRNA Table'!$F$6="YES"),D8-D$391,D8))</f>
        <v>35</v>
      </c>
      <c r="AE8" s="137">
        <f>IF(E8="","",IF(AND('miRNA Table'!$F$4="YES",'miRNA Table'!$F$6="YES"),E8-E$391,E8))</f>
        <v>35</v>
      </c>
      <c r="AF8" s="137" t="str">
        <f>IF(F8="","",IF(AND('miRNA Table'!$F$4="YES",'miRNA Table'!$F$6="YES"),F8-F$391,F8))</f>
        <v/>
      </c>
      <c r="AG8" s="137" t="str">
        <f>IF(G8="","",IF(AND('miRNA Table'!$F$4="YES",'miRNA Table'!$F$6="YES"),G8-G$391,G8))</f>
        <v/>
      </c>
      <c r="AH8" s="137" t="str">
        <f>IF(H8="","",IF(AND('miRNA Table'!$F$4="YES",'miRNA Table'!$F$6="YES"),H8-H$391,H8))</f>
        <v/>
      </c>
      <c r="AI8" s="137" t="str">
        <f>IF(I8="","",IF(AND('miRNA Table'!$F$4="YES",'miRNA Table'!$F$6="YES"),I8-I$391,I8))</f>
        <v/>
      </c>
      <c r="AJ8" s="137" t="str">
        <f>IF(J8="","",IF(AND('miRNA Table'!$F$4="YES",'miRNA Table'!$F$6="YES"),J8-J$391,J8))</f>
        <v/>
      </c>
      <c r="AK8" s="137" t="str">
        <f>IF(K8="","",IF(AND('miRNA Table'!$F$4="YES",'miRNA Table'!$F$6="YES"),K8-K$391,K8))</f>
        <v/>
      </c>
      <c r="AL8" s="137" t="str">
        <f>IF(L8="","",IF(AND('miRNA Table'!$F$4="YES",'miRNA Table'!$F$6="YES"),L8-L$391,L8))</f>
        <v/>
      </c>
      <c r="AM8" s="137" t="str">
        <f>IF(M8="","",IF(AND('miRNA Table'!$F$4="YES",'miRNA Table'!$F$6="YES"),M8-M$391,M8))</f>
        <v/>
      </c>
      <c r="AN8" s="138" t="str">
        <f>IF(N8="","",IF(AND('miRNA Table'!$F$4="YES",'miRNA Table'!$F$6="YES"),N8-N$391,N8))</f>
        <v/>
      </c>
      <c r="AO8" s="136">
        <f>IF(O8="","",IF(AND('miRNA Table'!$F$4="YES",'miRNA Table'!$F$6="YES"),Q8-Q$391,Q8))</f>
        <v>35</v>
      </c>
      <c r="AP8" s="137">
        <f>IF(P8="","",IF(AND('miRNA Table'!$F$4="YES",'miRNA Table'!$F$6="YES"),R8-R$391,R8))</f>
        <v>35</v>
      </c>
      <c r="AQ8" s="137">
        <f>IF(Q8="","",IF(AND('miRNA Table'!$F$4="YES",'miRNA Table'!$F$6="YES"),S8-S$391,S8))</f>
        <v>35</v>
      </c>
      <c r="AR8" s="137" t="str">
        <f>IF(R8="","",IF(AND('miRNA Table'!$F$4="YES",'miRNA Table'!$F$6="YES"),T8-T$391,T8))</f>
        <v/>
      </c>
      <c r="AS8" s="137" t="str">
        <f>IF(S8="","",IF(AND('miRNA Table'!$F$4="YES",'miRNA Table'!$F$6="YES"),U8-U$391,U8))</f>
        <v/>
      </c>
      <c r="AT8" s="137" t="str">
        <f>IF(T8="","",IF(AND('miRNA Table'!$F$4="YES",'miRNA Table'!$F$6="YES"),V8-V$391,V8))</f>
        <v/>
      </c>
      <c r="AU8" s="137" t="str">
        <f>IF(U8="","",IF(AND('miRNA Table'!$F$4="YES",'miRNA Table'!$F$6="YES"),W8-W$391,W8))</f>
        <v/>
      </c>
      <c r="AV8" s="137" t="str">
        <f>IF(V8="","",IF(AND('miRNA Table'!$F$4="YES",'miRNA Table'!$F$6="YES"),X8-X$391,X8))</f>
        <v/>
      </c>
      <c r="AW8" s="137" t="str">
        <f>IF(W8="","",IF(AND('miRNA Table'!$F$4="YES",'miRNA Table'!$F$6="YES"),Y8-Y$391,Y8))</f>
        <v/>
      </c>
      <c r="AX8" s="137" t="str">
        <f>IF(X8="","",IF(AND('miRNA Table'!$F$4="YES",'miRNA Table'!$F$6="YES"),Z8-Z$391,Z8))</f>
        <v/>
      </c>
      <c r="AY8" s="137" t="str">
        <f>IF(Y8="","",IF(AND('miRNA Table'!$F$4="YES",'miRNA Table'!$F$6="YES"),AA8-AA$391,AA8))</f>
        <v/>
      </c>
      <c r="AZ8" s="138" t="str">
        <f>IF(Z8="","",IF(AND('miRNA Table'!$F$4="YES",'miRNA Table'!$F$6="YES"),AB8-AB$391,AB8))</f>
        <v/>
      </c>
      <c r="BA8" s="120">
        <f>IF(ISERROR(VLOOKUP('Choose Reference miRNAs'!$A7,$A$4:$AZ$387,29,0)),"",VLOOKUP('Choose Reference miRNAs'!$A7,$A$4:$AZ$387,29,0))</f>
        <v>20.03</v>
      </c>
      <c r="BB8" s="121">
        <f>IF(ISERROR(VLOOKUP('Choose Reference miRNAs'!$A7,$A$4:$AZ$387,30,0)),"",VLOOKUP('Choose Reference miRNAs'!$A7,$A$4:$AZ$387,30,0))</f>
        <v>20.28</v>
      </c>
      <c r="BC8" s="121">
        <f>IF(ISERROR(VLOOKUP('Choose Reference miRNAs'!$A7,$A$4:$AZ$387,31,0)),"",VLOOKUP('Choose Reference miRNAs'!$A7,$A$4:$AZ$387,31,0))</f>
        <v>20.43</v>
      </c>
      <c r="BD8" s="121" t="str">
        <f>IF(ISERROR(VLOOKUP('Choose Reference miRNAs'!$A7,$A$4:$AZ$387,32,0)),"",VLOOKUP('Choose Reference miRNAs'!$A7,$A$4:$AZ$387,32,0))</f>
        <v/>
      </c>
      <c r="BE8" s="121" t="str">
        <f>IF(ISERROR(VLOOKUP('Choose Reference miRNAs'!$A7,$A$4:$AZ$387,33,0)),"",VLOOKUP('Choose Reference miRNAs'!$A7,$A$4:$AZ$387,33,0))</f>
        <v/>
      </c>
      <c r="BF8" s="121" t="str">
        <f>IF(ISERROR(VLOOKUP('Choose Reference miRNAs'!$A7,$A$4:$AZ$387,34,0)),"",VLOOKUP('Choose Reference miRNAs'!$A7,$A$4:$AZ$387,34,0))</f>
        <v/>
      </c>
      <c r="BG8" s="121" t="str">
        <f>IF(ISERROR(VLOOKUP('Choose Reference miRNAs'!$A7,$A$4:$AZ$387,35,0)),"",VLOOKUP('Choose Reference miRNAs'!$A7,$A$4:$AZ$387,35,0))</f>
        <v/>
      </c>
      <c r="BH8" s="121" t="str">
        <f>IF(ISERROR(VLOOKUP('Choose Reference miRNAs'!$A7,$A$4:$AZ$387,36,0)),"",VLOOKUP('Choose Reference miRNAs'!$A7,$A$4:$AZ$387,36,0))</f>
        <v/>
      </c>
      <c r="BI8" s="121" t="str">
        <f>IF(ISERROR(VLOOKUP('Choose Reference miRNAs'!$A7,$A$4:$AZ$387,37,0)),"",VLOOKUP('Choose Reference miRNAs'!$A7,$A$4:$AZ$387,37,0))</f>
        <v/>
      </c>
      <c r="BJ8" s="121" t="str">
        <f>IF(ISERROR(VLOOKUP('Choose Reference miRNAs'!$A7,$A$4:$AZ$387,38,0)),"",VLOOKUP('Choose Reference miRNAs'!$A7,$A$4:$AZ$387,38,0))</f>
        <v/>
      </c>
      <c r="BK8" s="121" t="str">
        <f>IF(ISERROR(VLOOKUP('Choose Reference miRNAs'!$A7,$A$4:$AZ$387,39,0)),"",VLOOKUP('Choose Reference miRNAs'!$A7,$A$4:$AZ$387,39,0))</f>
        <v/>
      </c>
      <c r="BL8" s="122" t="str">
        <f>IF(ISERROR(VLOOKUP('Choose Reference miRNAs'!$A7,$A$4:$AZ$387,40,0)),"",VLOOKUP('Choose Reference miRNAs'!$A7,$A$4:$AZ$387,40,0))</f>
        <v/>
      </c>
      <c r="BM8" s="120">
        <f>IF(ISERROR(VLOOKUP('Choose Reference miRNAs'!$A7,$A$4:$AZ$387,41,0)),"",VLOOKUP('Choose Reference miRNAs'!$A7,$A$4:$AZ$387,41,0))</f>
        <v>21.25</v>
      </c>
      <c r="BN8" s="121">
        <f>IF(ISERROR(VLOOKUP('Choose Reference miRNAs'!$A7,$A$4:$AZ$387,42,0)),"",VLOOKUP('Choose Reference miRNAs'!$A7,$A$4:$AZ$387,42,0))</f>
        <v>21.2</v>
      </c>
      <c r="BO8" s="121">
        <f>IF(ISERROR(VLOOKUP('Choose Reference miRNAs'!$A7,$A$4:$AZ$387,43,0)),"",VLOOKUP('Choose Reference miRNAs'!$A7,$A$4:$AZ$387,43,0))</f>
        <v>21.44</v>
      </c>
      <c r="BP8" s="121" t="str">
        <f>IF(ISERROR(VLOOKUP('Choose Reference miRNAs'!$A7,$A$4:$AZ$387,44,0)),"",VLOOKUP('Choose Reference miRNAs'!$A7,$A$4:$AZ$387,44,0))</f>
        <v/>
      </c>
      <c r="BQ8" s="121" t="str">
        <f>IF(ISERROR(VLOOKUP('Choose Reference miRNAs'!$A7,$A$4:$AZ$387,45,0)),"",VLOOKUP('Choose Reference miRNAs'!$A7,$A$4:$AZ$387,45,0))</f>
        <v/>
      </c>
      <c r="BR8" s="121" t="str">
        <f>IF(ISERROR(VLOOKUP('Choose Reference miRNAs'!$A7,$A$4:$AZ$387,46,0)),"",VLOOKUP('Choose Reference miRNAs'!$A7,$A$4:$AZ$387,46,0))</f>
        <v/>
      </c>
      <c r="BS8" s="121" t="str">
        <f>IF(ISERROR(VLOOKUP('Choose Reference miRNAs'!$A7,$A$4:$AZ$387,47,0)),"",VLOOKUP('Choose Reference miRNAs'!$A7,$A$4:$AZ$387,47,0))</f>
        <v/>
      </c>
      <c r="BT8" s="121" t="str">
        <f>IF(ISERROR(VLOOKUP('Choose Reference miRNAs'!$A7,$A$4:$AZ$387,48,0)),"",VLOOKUP('Choose Reference miRNAs'!$A7,$A$4:$AZ$387,48,0))</f>
        <v/>
      </c>
      <c r="BU8" s="121" t="str">
        <f>IF(ISERROR(VLOOKUP('Choose Reference miRNAs'!$A7,$A$4:$AZ$387,49,0)),"",VLOOKUP('Choose Reference miRNAs'!$A7,$A$4:$AZ$387,49,0))</f>
        <v/>
      </c>
      <c r="BV8" s="121" t="str">
        <f>IF(ISERROR(VLOOKUP('Choose Reference miRNAs'!$A7,$A$4:$AZ$387,50,0)),"",VLOOKUP('Choose Reference miRNAs'!$A7,$A$4:$AZ$387,50,0))</f>
        <v/>
      </c>
      <c r="BW8" s="121" t="str">
        <f>IF(ISERROR(VLOOKUP('Choose Reference miRNAs'!$A7,$A$4:$AZ$387,51,0)),"",VLOOKUP('Choose Reference miRNAs'!$A7,$A$4:$AZ$387,51,0))</f>
        <v/>
      </c>
      <c r="BX8" s="122" t="str">
        <f>IF(ISERROR(VLOOKUP('Choose Reference miRNAs'!$A7,$A$4:$AZ$387,52,0)),"",VLOOKUP('Choose Reference miRNAs'!$A7,$A$4:$AZ$387,52,0))</f>
        <v/>
      </c>
      <c r="BY8" s="100" t="str">
        <f t="shared" si="16"/>
        <v>hsa-let-7d-3p</v>
      </c>
      <c r="BZ8" s="98" t="s">
        <v>36</v>
      </c>
      <c r="CA8" s="99">
        <f t="shared" si="17"/>
        <v>14.364999999999998</v>
      </c>
      <c r="CB8" s="99">
        <f t="shared" si="18"/>
        <v>14.355</v>
      </c>
      <c r="CC8" s="99">
        <f t="shared" si="19"/>
        <v>14.27</v>
      </c>
      <c r="CD8" s="99" t="str">
        <f t="shared" si="20"/>
        <v/>
      </c>
      <c r="CE8" s="99" t="str">
        <f t="shared" si="21"/>
        <v/>
      </c>
      <c r="CF8" s="99" t="str">
        <f t="shared" si="22"/>
        <v/>
      </c>
      <c r="CG8" s="99" t="str">
        <f t="shared" si="23"/>
        <v/>
      </c>
      <c r="CH8" s="99" t="str">
        <f t="shared" si="24"/>
        <v/>
      </c>
      <c r="CI8" s="99" t="str">
        <f t="shared" si="25"/>
        <v/>
      </c>
      <c r="CJ8" s="99" t="str">
        <f t="shared" si="26"/>
        <v/>
      </c>
      <c r="CK8" s="99" t="str">
        <f t="shared" si="27"/>
        <v/>
      </c>
      <c r="CL8" s="99" t="str">
        <f t="shared" si="28"/>
        <v/>
      </c>
      <c r="CM8" s="99">
        <f t="shared" si="29"/>
        <v>14.101666666666667</v>
      </c>
      <c r="CN8" s="99">
        <f t="shared" si="30"/>
        <v>14.14833333333333</v>
      </c>
      <c r="CO8" s="99">
        <f t="shared" si="31"/>
        <v>13.864999999999998</v>
      </c>
      <c r="CP8" s="99" t="str">
        <f t="shared" si="32"/>
        <v/>
      </c>
      <c r="CQ8" s="99" t="str">
        <f t="shared" si="33"/>
        <v/>
      </c>
      <c r="CR8" s="99" t="str">
        <f t="shared" si="34"/>
        <v/>
      </c>
      <c r="CS8" s="99" t="str">
        <f t="shared" si="35"/>
        <v/>
      </c>
      <c r="CT8" s="99" t="str">
        <f t="shared" si="36"/>
        <v/>
      </c>
      <c r="CU8" s="99" t="str">
        <f t="shared" si="37"/>
        <v/>
      </c>
      <c r="CV8" s="99" t="str">
        <f t="shared" si="38"/>
        <v/>
      </c>
      <c r="CW8" s="99" t="str">
        <f t="shared" si="39"/>
        <v/>
      </c>
      <c r="CX8" s="99" t="str">
        <f t="shared" si="40"/>
        <v/>
      </c>
      <c r="CY8" s="70">
        <f t="shared" si="41"/>
        <v>14.329999999999998</v>
      </c>
      <c r="CZ8" s="70">
        <f t="shared" si="42"/>
        <v>14.038333333333332</v>
      </c>
      <c r="DA8" s="100" t="str">
        <f t="shared" si="43"/>
        <v>hsa-let-7d-3p</v>
      </c>
      <c r="DB8" s="98" t="s">
        <v>36</v>
      </c>
      <c r="DC8" s="101">
        <f t="shared" si="2"/>
        <v>4.7391899108950229E-5</v>
      </c>
      <c r="DD8" s="101">
        <f t="shared" si="3"/>
        <v>4.7721535835485465E-5</v>
      </c>
      <c r="DE8" s="101">
        <f t="shared" si="4"/>
        <v>5.0617648059963549E-5</v>
      </c>
      <c r="DF8" s="101" t="str">
        <f t="shared" si="5"/>
        <v/>
      </c>
      <c r="DG8" s="101" t="str">
        <f t="shared" si="6"/>
        <v/>
      </c>
      <c r="DH8" s="101" t="str">
        <f t="shared" si="7"/>
        <v/>
      </c>
      <c r="DI8" s="101" t="str">
        <f t="shared" si="8"/>
        <v/>
      </c>
      <c r="DJ8" s="101" t="str">
        <f t="shared" si="9"/>
        <v/>
      </c>
      <c r="DK8" s="101" t="str">
        <f t="shared" si="10"/>
        <v/>
      </c>
      <c r="DL8" s="101" t="str">
        <f t="shared" si="11"/>
        <v/>
      </c>
      <c r="DM8" s="101" t="str">
        <f t="shared" si="44"/>
        <v/>
      </c>
      <c r="DN8" s="101" t="str">
        <f t="shared" si="45"/>
        <v/>
      </c>
      <c r="DO8" s="101">
        <f t="shared" si="13"/>
        <v>5.6882063716252369E-5</v>
      </c>
      <c r="DP8" s="101">
        <f t="shared" si="13"/>
        <v>5.5071547217106916E-5</v>
      </c>
      <c r="DQ8" s="101">
        <f t="shared" si="13"/>
        <v>6.7022266466494862E-5</v>
      </c>
      <c r="DR8" s="101" t="str">
        <f t="shared" si="13"/>
        <v/>
      </c>
      <c r="DS8" s="101" t="str">
        <f t="shared" si="13"/>
        <v/>
      </c>
      <c r="DT8" s="101" t="str">
        <f t="shared" si="13"/>
        <v/>
      </c>
      <c r="DU8" s="101" t="str">
        <f t="shared" si="13"/>
        <v/>
      </c>
      <c r="DV8" s="101" t="str">
        <f t="shared" si="13"/>
        <v/>
      </c>
      <c r="DW8" s="101" t="str">
        <f t="shared" si="13"/>
        <v/>
      </c>
      <c r="DX8" s="101" t="str">
        <f t="shared" si="13"/>
        <v/>
      </c>
      <c r="DY8" s="101" t="str">
        <f t="shared" si="46"/>
        <v/>
      </c>
      <c r="DZ8" s="101" t="str">
        <f t="shared" si="47"/>
        <v/>
      </c>
      <c r="EB8" s="130">
        <v>7</v>
      </c>
      <c r="EC8" s="94">
        <f>Results!G9</f>
        <v>0.81695772662055099</v>
      </c>
      <c r="ED8" s="94">
        <f>Results!G33</f>
        <v>0.81507233240262433</v>
      </c>
      <c r="EE8" s="94">
        <f>Results!G57</f>
        <v>0.8675386871520675</v>
      </c>
      <c r="EF8" s="94">
        <f>Results!G81</f>
        <v>1.8553182338826166</v>
      </c>
      <c r="EG8" s="94">
        <f>Results!G105</f>
        <v>0.81695772662055099</v>
      </c>
      <c r="EH8" s="94">
        <f>Results!G129</f>
        <v>0.81507233240262433</v>
      </c>
      <c r="EI8" s="94">
        <f>Results!G153</f>
        <v>0.8675386871520675</v>
      </c>
      <c r="EJ8" s="94">
        <f>Results!G177</f>
        <v>1.8553182338826166</v>
      </c>
      <c r="EK8" s="94">
        <f>Results!G201</f>
        <v>0.81695772662055099</v>
      </c>
      <c r="EL8" s="94">
        <f>Results!G225</f>
        <v>0.81507233240262433</v>
      </c>
      <c r="EM8" s="94">
        <f>Results!G249</f>
        <v>8.1427880826240986E-2</v>
      </c>
      <c r="EN8" s="94">
        <f>Results!G273</f>
        <v>2.9793549262454015</v>
      </c>
      <c r="EO8" s="94">
        <f>Results!G297</f>
        <v>460.90746799007189</v>
      </c>
      <c r="EP8" s="94">
        <f>Results!G321</f>
        <v>0.81507233240262433</v>
      </c>
      <c r="EQ8" s="94">
        <f>Results!G345</f>
        <v>0.8675386871520675</v>
      </c>
      <c r="ER8" s="94">
        <f>Results!G369</f>
        <v>1.8553182338826166</v>
      </c>
    </row>
    <row r="9" spans="1:148" ht="15" customHeight="1" x14ac:dyDescent="0.25">
      <c r="A9" s="106" t="str">
        <f>'miRNA Table'!C8</f>
        <v>hsa-let-7e-5p</v>
      </c>
      <c r="B9" s="98" t="s">
        <v>37</v>
      </c>
      <c r="C9" s="99">
        <f>IF('Test Sample Data'!C8="","",IF(SUM('Test Sample Data'!C$3:C$386)&gt;10,IF(AND(ISNUMBER('Test Sample Data'!C8),'Test Sample Data'!C8&lt;$C$389, 'Test Sample Data'!C8&gt;0),'Test Sample Data'!C8,$C$389),""))</f>
        <v>26.67</v>
      </c>
      <c r="D9" s="99">
        <f>IF('Test Sample Data'!D8="","",IF(SUM('Test Sample Data'!D$3:D$386)&gt;10,IF(AND(ISNUMBER('Test Sample Data'!D8),'Test Sample Data'!D8&lt;$C$389, 'Test Sample Data'!D8&gt;0),'Test Sample Data'!D8,$C$389),""))</f>
        <v>26.27</v>
      </c>
      <c r="E9" s="99">
        <f>IF('Test Sample Data'!E8="","",IF(SUM('Test Sample Data'!E$3:E$386)&gt;10,IF(AND(ISNUMBER('Test Sample Data'!E8),'Test Sample Data'!E8&lt;$C$389, 'Test Sample Data'!E8&gt;0),'Test Sample Data'!E8,$C$389),""))</f>
        <v>26.16</v>
      </c>
      <c r="F9" s="99" t="str">
        <f>IF('Test Sample Data'!F8="","",IF(SUM('Test Sample Data'!F$3:F$386)&gt;10,IF(AND(ISNUMBER('Test Sample Data'!F8),'Test Sample Data'!F8&lt;$C$389, 'Test Sample Data'!F8&gt;0),'Test Sample Data'!F8,$C$389),""))</f>
        <v/>
      </c>
      <c r="G9" s="99" t="str">
        <f>IF('Test Sample Data'!G8="","",IF(SUM('Test Sample Data'!G$3:G$386)&gt;10,IF(AND(ISNUMBER('Test Sample Data'!G8),'Test Sample Data'!G8&lt;$C$389, 'Test Sample Data'!G8&gt;0),'Test Sample Data'!G8,$C$389),""))</f>
        <v/>
      </c>
      <c r="H9" s="99" t="str">
        <f>IF('Test Sample Data'!H8="","",IF(SUM('Test Sample Data'!H$3:H$386)&gt;10,IF(AND(ISNUMBER('Test Sample Data'!H8),'Test Sample Data'!H8&lt;$C$389, 'Test Sample Data'!H8&gt;0),'Test Sample Data'!H8,$C$389),""))</f>
        <v/>
      </c>
      <c r="I9" s="99" t="str">
        <f>IF('Test Sample Data'!I8="","",IF(SUM('Test Sample Data'!I$3:I$386)&gt;10,IF(AND(ISNUMBER('Test Sample Data'!I8),'Test Sample Data'!I8&lt;$C$389, 'Test Sample Data'!I8&gt;0),'Test Sample Data'!I8,$C$389),""))</f>
        <v/>
      </c>
      <c r="J9" s="99" t="str">
        <f>IF('Test Sample Data'!J8="","",IF(SUM('Test Sample Data'!J$3:J$386)&gt;10,IF(AND(ISNUMBER('Test Sample Data'!J8),'Test Sample Data'!J8&lt;$C$389, 'Test Sample Data'!J8&gt;0),'Test Sample Data'!J8,$C$389),""))</f>
        <v/>
      </c>
      <c r="K9" s="99" t="str">
        <f>IF('Test Sample Data'!K8="","",IF(SUM('Test Sample Data'!K$3:K$386)&gt;10,IF(AND(ISNUMBER('Test Sample Data'!K8),'Test Sample Data'!K8&lt;$C$389, 'Test Sample Data'!K8&gt;0),'Test Sample Data'!K8,$C$389),""))</f>
        <v/>
      </c>
      <c r="L9" s="99" t="str">
        <f>IF('Test Sample Data'!L8="","",IF(SUM('Test Sample Data'!L$3:L$386)&gt;10,IF(AND(ISNUMBER('Test Sample Data'!L8),'Test Sample Data'!L8&lt;$C$389, 'Test Sample Data'!L8&gt;0),'Test Sample Data'!L8,$C$389),""))</f>
        <v/>
      </c>
      <c r="M9" s="99" t="str">
        <f>IF('Test Sample Data'!M8="","",IF(SUM('Test Sample Data'!M$3:M$386)&gt;10,IF(AND(ISNUMBER('Test Sample Data'!M8),'Test Sample Data'!M8&lt;$C$389, 'Test Sample Data'!M8&gt;0),'Test Sample Data'!M8,$C$389),""))</f>
        <v/>
      </c>
      <c r="N9" s="99" t="str">
        <f>IF('Test Sample Data'!N8="","",IF(SUM('Test Sample Data'!N$3:N$386)&gt;10,IF(AND(ISNUMBER('Test Sample Data'!N8),'Test Sample Data'!N8&lt;$C$389, 'Test Sample Data'!N8&gt;0),'Test Sample Data'!N8,$C$389),""))</f>
        <v/>
      </c>
      <c r="O9" s="98" t="str">
        <f>'miRNA Table'!C8</f>
        <v>hsa-let-7e-5p</v>
      </c>
      <c r="P9" s="98" t="s">
        <v>37</v>
      </c>
      <c r="Q9" s="99">
        <f>IF('Control Sample Data'!C8="","",IF(SUM('Control Sample Data'!C$3:C$386)&gt;10,IF(AND(ISNUMBER('Control Sample Data'!C8),'Control Sample Data'!C8&lt;$C$389, 'Control Sample Data'!C8&gt;0),'Control Sample Data'!C8,$C$389),""))</f>
        <v>29</v>
      </c>
      <c r="R9" s="99">
        <f>IF('Control Sample Data'!D8="","",IF(SUM('Control Sample Data'!D$3:D$386)&gt;10,IF(AND(ISNUMBER('Control Sample Data'!D8),'Control Sample Data'!D8&lt;$C$389, 'Control Sample Data'!D8&gt;0),'Control Sample Data'!D8,$C$389),""))</f>
        <v>28.84</v>
      </c>
      <c r="S9" s="99">
        <f>IF('Control Sample Data'!E8="","",IF(SUM('Control Sample Data'!E$3:E$386)&gt;10,IF(AND(ISNUMBER('Control Sample Data'!E8),'Control Sample Data'!E8&lt;$C$389, 'Control Sample Data'!E8&gt;0),'Control Sample Data'!E8,$C$389),""))</f>
        <v>28.53</v>
      </c>
      <c r="T9" s="99" t="str">
        <f>IF('Control Sample Data'!F8="","",IF(SUM('Control Sample Data'!F$3:F$386)&gt;10,IF(AND(ISNUMBER('Control Sample Data'!F8),'Control Sample Data'!F8&lt;$C$389, 'Control Sample Data'!F8&gt;0),'Control Sample Data'!F8,$C$389),""))</f>
        <v/>
      </c>
      <c r="U9" s="99" t="str">
        <f>IF('Control Sample Data'!G8="","",IF(SUM('Control Sample Data'!G$3:G$386)&gt;10,IF(AND(ISNUMBER('Control Sample Data'!G8),'Control Sample Data'!G8&lt;$C$389, 'Control Sample Data'!G8&gt;0),'Control Sample Data'!G8,$C$389),""))</f>
        <v/>
      </c>
      <c r="V9" s="99" t="str">
        <f>IF('Control Sample Data'!H8="","",IF(SUM('Control Sample Data'!H$3:H$386)&gt;10,IF(AND(ISNUMBER('Control Sample Data'!H8),'Control Sample Data'!H8&lt;$C$389, 'Control Sample Data'!H8&gt;0),'Control Sample Data'!H8,$C$389),""))</f>
        <v/>
      </c>
      <c r="W9" s="99" t="str">
        <f>IF('Control Sample Data'!I8="","",IF(SUM('Control Sample Data'!I$3:I$386)&gt;10,IF(AND(ISNUMBER('Control Sample Data'!I8),'Control Sample Data'!I8&lt;$C$389, 'Control Sample Data'!I8&gt;0),'Control Sample Data'!I8,$C$389),""))</f>
        <v/>
      </c>
      <c r="X9" s="99" t="str">
        <f>IF('Control Sample Data'!J8="","",IF(SUM('Control Sample Data'!J$3:J$386)&gt;10,IF(AND(ISNUMBER('Control Sample Data'!J8),'Control Sample Data'!J8&lt;$C$389, 'Control Sample Data'!J8&gt;0),'Control Sample Data'!J8,$C$389),""))</f>
        <v/>
      </c>
      <c r="Y9" s="99" t="str">
        <f>IF('Control Sample Data'!K8="","",IF(SUM('Control Sample Data'!K$3:K$386)&gt;10,IF(AND(ISNUMBER('Control Sample Data'!K8),'Control Sample Data'!K8&lt;$C$389, 'Control Sample Data'!K8&gt;0),'Control Sample Data'!K8,$C$389),""))</f>
        <v/>
      </c>
      <c r="Z9" s="99" t="str">
        <f>IF('Control Sample Data'!L8="","",IF(SUM('Control Sample Data'!L$3:L$386)&gt;10,IF(AND(ISNUMBER('Control Sample Data'!L8),'Control Sample Data'!L8&lt;$C$389, 'Control Sample Data'!L8&gt;0),'Control Sample Data'!L8,$C$389),""))</f>
        <v/>
      </c>
      <c r="AA9" s="99" t="str">
        <f>IF('Control Sample Data'!M8="","",IF(SUM('Control Sample Data'!M$3:M$386)&gt;10,IF(AND(ISNUMBER('Control Sample Data'!M8),'Control Sample Data'!M8&lt;$C$389, 'Control Sample Data'!M8&gt;0),'Control Sample Data'!M8,$C$389),""))</f>
        <v/>
      </c>
      <c r="AB9" s="107" t="str">
        <f>IF('Control Sample Data'!N8="","",IF(SUM('Control Sample Data'!N$3:N$386)&gt;10,IF(AND(ISNUMBER('Control Sample Data'!N8),'Control Sample Data'!N8&lt;$C$389, 'Control Sample Data'!N8&gt;0),'Control Sample Data'!N8,$C$389),""))</f>
        <v/>
      </c>
      <c r="AC9" s="136">
        <f>IF(C9="","",IF(AND('miRNA Table'!$F$4="YES",'miRNA Table'!$F$6="YES"),C9-C$391,C9))</f>
        <v>26.67</v>
      </c>
      <c r="AD9" s="137">
        <f>IF(D9="","",IF(AND('miRNA Table'!$F$4="YES",'miRNA Table'!$F$6="YES"),D9-D$391,D9))</f>
        <v>26.27</v>
      </c>
      <c r="AE9" s="137">
        <f>IF(E9="","",IF(AND('miRNA Table'!$F$4="YES",'miRNA Table'!$F$6="YES"),E9-E$391,E9))</f>
        <v>26.16</v>
      </c>
      <c r="AF9" s="137" t="str">
        <f>IF(F9="","",IF(AND('miRNA Table'!$F$4="YES",'miRNA Table'!$F$6="YES"),F9-F$391,F9))</f>
        <v/>
      </c>
      <c r="AG9" s="137" t="str">
        <f>IF(G9="","",IF(AND('miRNA Table'!$F$4="YES",'miRNA Table'!$F$6="YES"),G9-G$391,G9))</f>
        <v/>
      </c>
      <c r="AH9" s="137" t="str">
        <f>IF(H9="","",IF(AND('miRNA Table'!$F$4="YES",'miRNA Table'!$F$6="YES"),H9-H$391,H9))</f>
        <v/>
      </c>
      <c r="AI9" s="137" t="str">
        <f>IF(I9="","",IF(AND('miRNA Table'!$F$4="YES",'miRNA Table'!$F$6="YES"),I9-I$391,I9))</f>
        <v/>
      </c>
      <c r="AJ9" s="137" t="str">
        <f>IF(J9="","",IF(AND('miRNA Table'!$F$4="YES",'miRNA Table'!$F$6="YES"),J9-J$391,J9))</f>
        <v/>
      </c>
      <c r="AK9" s="137" t="str">
        <f>IF(K9="","",IF(AND('miRNA Table'!$F$4="YES",'miRNA Table'!$F$6="YES"),K9-K$391,K9))</f>
        <v/>
      </c>
      <c r="AL9" s="137" t="str">
        <f>IF(L9="","",IF(AND('miRNA Table'!$F$4="YES",'miRNA Table'!$F$6="YES"),L9-L$391,L9))</f>
        <v/>
      </c>
      <c r="AM9" s="137" t="str">
        <f>IF(M9="","",IF(AND('miRNA Table'!$F$4="YES",'miRNA Table'!$F$6="YES"),M9-M$391,M9))</f>
        <v/>
      </c>
      <c r="AN9" s="138" t="str">
        <f>IF(N9="","",IF(AND('miRNA Table'!$F$4="YES",'miRNA Table'!$F$6="YES"),N9-N$391,N9))</f>
        <v/>
      </c>
      <c r="AO9" s="136">
        <f>IF(O9="","",IF(AND('miRNA Table'!$F$4="YES",'miRNA Table'!$F$6="YES"),Q9-Q$391,Q9))</f>
        <v>29</v>
      </c>
      <c r="AP9" s="137">
        <f>IF(P9="","",IF(AND('miRNA Table'!$F$4="YES",'miRNA Table'!$F$6="YES"),R9-R$391,R9))</f>
        <v>28.84</v>
      </c>
      <c r="AQ9" s="137">
        <f>IF(Q9="","",IF(AND('miRNA Table'!$F$4="YES",'miRNA Table'!$F$6="YES"),S9-S$391,S9))</f>
        <v>28.53</v>
      </c>
      <c r="AR9" s="137" t="str">
        <f>IF(R9="","",IF(AND('miRNA Table'!$F$4="YES",'miRNA Table'!$F$6="YES"),T9-T$391,T9))</f>
        <v/>
      </c>
      <c r="AS9" s="137" t="str">
        <f>IF(S9="","",IF(AND('miRNA Table'!$F$4="YES",'miRNA Table'!$F$6="YES"),U9-U$391,U9))</f>
        <v/>
      </c>
      <c r="AT9" s="137" t="str">
        <f>IF(T9="","",IF(AND('miRNA Table'!$F$4="YES",'miRNA Table'!$F$6="YES"),V9-V$391,V9))</f>
        <v/>
      </c>
      <c r="AU9" s="137" t="str">
        <f>IF(U9="","",IF(AND('miRNA Table'!$F$4="YES",'miRNA Table'!$F$6="YES"),W9-W$391,W9))</f>
        <v/>
      </c>
      <c r="AV9" s="137" t="str">
        <f>IF(V9="","",IF(AND('miRNA Table'!$F$4="YES",'miRNA Table'!$F$6="YES"),X9-X$391,X9))</f>
        <v/>
      </c>
      <c r="AW9" s="137" t="str">
        <f>IF(W9="","",IF(AND('miRNA Table'!$F$4="YES",'miRNA Table'!$F$6="YES"),Y9-Y$391,Y9))</f>
        <v/>
      </c>
      <c r="AX9" s="137" t="str">
        <f>IF(X9="","",IF(AND('miRNA Table'!$F$4="YES",'miRNA Table'!$F$6="YES"),Z9-Z$391,Z9))</f>
        <v/>
      </c>
      <c r="AY9" s="137" t="str">
        <f>IF(Y9="","",IF(AND('miRNA Table'!$F$4="YES",'miRNA Table'!$F$6="YES"),AA9-AA$391,AA9))</f>
        <v/>
      </c>
      <c r="AZ9" s="138" t="str">
        <f>IF(Z9="","",IF(AND('miRNA Table'!$F$4="YES",'miRNA Table'!$F$6="YES"),AB9-AB$391,AB9))</f>
        <v/>
      </c>
      <c r="BA9" s="120">
        <f>IF(ISERROR(VLOOKUP('Choose Reference miRNAs'!$A8,$A$4:$AZ$387,29,0)),"",VLOOKUP('Choose Reference miRNAs'!$A8,$A$4:$AZ$387,29,0))</f>
        <v>19.98</v>
      </c>
      <c r="BB9" s="121">
        <f>IF(ISERROR(VLOOKUP('Choose Reference miRNAs'!$A8,$A$4:$AZ$387,30,0)),"",VLOOKUP('Choose Reference miRNAs'!$A8,$A$4:$AZ$387,30,0))</f>
        <v>20.23</v>
      </c>
      <c r="BC9" s="121">
        <f>IF(ISERROR(VLOOKUP('Choose Reference miRNAs'!$A8,$A$4:$AZ$387,31,0)),"",VLOOKUP('Choose Reference miRNAs'!$A8,$A$4:$AZ$387,31,0))</f>
        <v>20.09</v>
      </c>
      <c r="BD9" s="121" t="str">
        <f>IF(ISERROR(VLOOKUP('Choose Reference miRNAs'!$A8,$A$4:$AZ$387,32,0)),"",VLOOKUP('Choose Reference miRNAs'!$A8,$A$4:$AZ$387,32,0))</f>
        <v/>
      </c>
      <c r="BE9" s="121" t="str">
        <f>IF(ISERROR(VLOOKUP('Choose Reference miRNAs'!$A8,$A$4:$AZ$387,33,0)),"",VLOOKUP('Choose Reference miRNAs'!$A8,$A$4:$AZ$387,33,0))</f>
        <v/>
      </c>
      <c r="BF9" s="121" t="str">
        <f>IF(ISERROR(VLOOKUP('Choose Reference miRNAs'!$A8,$A$4:$AZ$387,34,0)),"",VLOOKUP('Choose Reference miRNAs'!$A8,$A$4:$AZ$387,34,0))</f>
        <v/>
      </c>
      <c r="BG9" s="121" t="str">
        <f>IF(ISERROR(VLOOKUP('Choose Reference miRNAs'!$A8,$A$4:$AZ$387,35,0)),"",VLOOKUP('Choose Reference miRNAs'!$A8,$A$4:$AZ$387,35,0))</f>
        <v/>
      </c>
      <c r="BH9" s="121" t="str">
        <f>IF(ISERROR(VLOOKUP('Choose Reference miRNAs'!$A8,$A$4:$AZ$387,36,0)),"",VLOOKUP('Choose Reference miRNAs'!$A8,$A$4:$AZ$387,36,0))</f>
        <v/>
      </c>
      <c r="BI9" s="121" t="str">
        <f>IF(ISERROR(VLOOKUP('Choose Reference miRNAs'!$A8,$A$4:$AZ$387,37,0)),"",VLOOKUP('Choose Reference miRNAs'!$A8,$A$4:$AZ$387,37,0))</f>
        <v/>
      </c>
      <c r="BJ9" s="121" t="str">
        <f>IF(ISERROR(VLOOKUP('Choose Reference miRNAs'!$A8,$A$4:$AZ$387,38,0)),"",VLOOKUP('Choose Reference miRNAs'!$A8,$A$4:$AZ$387,38,0))</f>
        <v/>
      </c>
      <c r="BK9" s="121" t="str">
        <f>IF(ISERROR(VLOOKUP('Choose Reference miRNAs'!$A8,$A$4:$AZ$387,39,0)),"",VLOOKUP('Choose Reference miRNAs'!$A8,$A$4:$AZ$387,39,0))</f>
        <v/>
      </c>
      <c r="BL9" s="122" t="str">
        <f>IF(ISERROR(VLOOKUP('Choose Reference miRNAs'!$A8,$A$4:$AZ$387,40,0)),"",VLOOKUP('Choose Reference miRNAs'!$A8,$A$4:$AZ$387,40,0))</f>
        <v/>
      </c>
      <c r="BM9" s="120">
        <f>IF(ISERROR(VLOOKUP('Choose Reference miRNAs'!$A8,$A$4:$AZ$387,41,0)),"",VLOOKUP('Choose Reference miRNAs'!$A8,$A$4:$AZ$387,41,0))</f>
        <v>21.19</v>
      </c>
      <c r="BN9" s="121">
        <f>IF(ISERROR(VLOOKUP('Choose Reference miRNAs'!$A8,$A$4:$AZ$387,42,0)),"",VLOOKUP('Choose Reference miRNAs'!$A8,$A$4:$AZ$387,42,0))</f>
        <v>21.15</v>
      </c>
      <c r="BO9" s="121">
        <f>IF(ISERROR(VLOOKUP('Choose Reference miRNAs'!$A8,$A$4:$AZ$387,43,0)),"",VLOOKUP('Choose Reference miRNAs'!$A8,$A$4:$AZ$387,43,0))</f>
        <v>21.43</v>
      </c>
      <c r="BP9" s="121" t="str">
        <f>IF(ISERROR(VLOOKUP('Choose Reference miRNAs'!$A8,$A$4:$AZ$387,44,0)),"",VLOOKUP('Choose Reference miRNAs'!$A8,$A$4:$AZ$387,44,0))</f>
        <v/>
      </c>
      <c r="BQ9" s="121" t="str">
        <f>IF(ISERROR(VLOOKUP('Choose Reference miRNAs'!$A8,$A$4:$AZ$387,45,0)),"",VLOOKUP('Choose Reference miRNAs'!$A8,$A$4:$AZ$387,45,0))</f>
        <v/>
      </c>
      <c r="BR9" s="121" t="str">
        <f>IF(ISERROR(VLOOKUP('Choose Reference miRNAs'!$A8,$A$4:$AZ$387,46,0)),"",VLOOKUP('Choose Reference miRNAs'!$A8,$A$4:$AZ$387,46,0))</f>
        <v/>
      </c>
      <c r="BS9" s="121" t="str">
        <f>IF(ISERROR(VLOOKUP('Choose Reference miRNAs'!$A8,$A$4:$AZ$387,47,0)),"",VLOOKUP('Choose Reference miRNAs'!$A8,$A$4:$AZ$387,47,0))</f>
        <v/>
      </c>
      <c r="BT9" s="121" t="str">
        <f>IF(ISERROR(VLOOKUP('Choose Reference miRNAs'!$A8,$A$4:$AZ$387,48,0)),"",VLOOKUP('Choose Reference miRNAs'!$A8,$A$4:$AZ$387,48,0))</f>
        <v/>
      </c>
      <c r="BU9" s="121" t="str">
        <f>IF(ISERROR(VLOOKUP('Choose Reference miRNAs'!$A8,$A$4:$AZ$387,49,0)),"",VLOOKUP('Choose Reference miRNAs'!$A8,$A$4:$AZ$387,49,0))</f>
        <v/>
      </c>
      <c r="BV9" s="121" t="str">
        <f>IF(ISERROR(VLOOKUP('Choose Reference miRNAs'!$A8,$A$4:$AZ$387,50,0)),"",VLOOKUP('Choose Reference miRNAs'!$A8,$A$4:$AZ$387,50,0))</f>
        <v/>
      </c>
      <c r="BW9" s="121" t="str">
        <f>IF(ISERROR(VLOOKUP('Choose Reference miRNAs'!$A8,$A$4:$AZ$387,51,0)),"",VLOOKUP('Choose Reference miRNAs'!$A8,$A$4:$AZ$387,51,0))</f>
        <v/>
      </c>
      <c r="BX9" s="122" t="str">
        <f>IF(ISERROR(VLOOKUP('Choose Reference miRNAs'!$A8,$A$4:$AZ$387,52,0)),"",VLOOKUP('Choose Reference miRNAs'!$A8,$A$4:$AZ$387,52,0))</f>
        <v/>
      </c>
      <c r="BY9" s="100" t="str">
        <f t="shared" si="16"/>
        <v>hsa-let-7e-5p</v>
      </c>
      <c r="BZ9" s="98" t="s">
        <v>37</v>
      </c>
      <c r="CA9" s="99">
        <f t="shared" si="17"/>
        <v>6.0350000000000001</v>
      </c>
      <c r="CB9" s="99">
        <f t="shared" si="18"/>
        <v>5.625</v>
      </c>
      <c r="CC9" s="99">
        <f t="shared" si="19"/>
        <v>5.43</v>
      </c>
      <c r="CD9" s="99" t="str">
        <f t="shared" si="20"/>
        <v/>
      </c>
      <c r="CE9" s="99" t="str">
        <f t="shared" si="21"/>
        <v/>
      </c>
      <c r="CF9" s="99" t="str">
        <f t="shared" si="22"/>
        <v/>
      </c>
      <c r="CG9" s="99" t="str">
        <f t="shared" si="23"/>
        <v/>
      </c>
      <c r="CH9" s="99" t="str">
        <f t="shared" si="24"/>
        <v/>
      </c>
      <c r="CI9" s="99" t="str">
        <f t="shared" si="25"/>
        <v/>
      </c>
      <c r="CJ9" s="99" t="str">
        <f t="shared" si="26"/>
        <v/>
      </c>
      <c r="CK9" s="99" t="str">
        <f t="shared" si="27"/>
        <v/>
      </c>
      <c r="CL9" s="99" t="str">
        <f t="shared" si="28"/>
        <v/>
      </c>
      <c r="CM9" s="99">
        <f t="shared" si="29"/>
        <v>8.1016666666666666</v>
      </c>
      <c r="CN9" s="99">
        <f t="shared" si="30"/>
        <v>7.9883333333333297</v>
      </c>
      <c r="CO9" s="99">
        <f t="shared" si="31"/>
        <v>7.3949999999999996</v>
      </c>
      <c r="CP9" s="99" t="str">
        <f t="shared" si="32"/>
        <v/>
      </c>
      <c r="CQ9" s="99" t="str">
        <f t="shared" si="33"/>
        <v/>
      </c>
      <c r="CR9" s="99" t="str">
        <f t="shared" si="34"/>
        <v/>
      </c>
      <c r="CS9" s="99" t="str">
        <f t="shared" si="35"/>
        <v/>
      </c>
      <c r="CT9" s="99" t="str">
        <f t="shared" si="36"/>
        <v/>
      </c>
      <c r="CU9" s="99" t="str">
        <f t="shared" si="37"/>
        <v/>
      </c>
      <c r="CV9" s="99" t="str">
        <f t="shared" si="38"/>
        <v/>
      </c>
      <c r="CW9" s="99" t="str">
        <f t="shared" si="39"/>
        <v/>
      </c>
      <c r="CX9" s="99" t="str">
        <f t="shared" si="40"/>
        <v/>
      </c>
      <c r="CY9" s="70">
        <f t="shared" si="41"/>
        <v>5.6966666666666663</v>
      </c>
      <c r="CZ9" s="70">
        <f t="shared" si="42"/>
        <v>7.8283333333333323</v>
      </c>
      <c r="DA9" s="100" t="str">
        <f t="shared" si="43"/>
        <v>hsa-let-7e-5p</v>
      </c>
      <c r="DB9" s="98" t="s">
        <v>37</v>
      </c>
      <c r="DC9" s="101">
        <f t="shared" si="2"/>
        <v>1.5250496262128507E-2</v>
      </c>
      <c r="DD9" s="101">
        <f t="shared" si="3"/>
        <v>2.0263118041422029E-2</v>
      </c>
      <c r="DE9" s="101">
        <f t="shared" si="4"/>
        <v>2.3195680791078904E-2</v>
      </c>
      <c r="DF9" s="101" t="str">
        <f t="shared" si="5"/>
        <v/>
      </c>
      <c r="DG9" s="101" t="str">
        <f t="shared" si="6"/>
        <v/>
      </c>
      <c r="DH9" s="101" t="str">
        <f t="shared" si="7"/>
        <v/>
      </c>
      <c r="DI9" s="101" t="str">
        <f t="shared" si="8"/>
        <v/>
      </c>
      <c r="DJ9" s="101" t="str">
        <f t="shared" si="9"/>
        <v/>
      </c>
      <c r="DK9" s="101" t="str">
        <f t="shared" si="10"/>
        <v/>
      </c>
      <c r="DL9" s="101" t="str">
        <f t="shared" si="11"/>
        <v/>
      </c>
      <c r="DM9" s="101" t="str">
        <f t="shared" si="44"/>
        <v/>
      </c>
      <c r="DN9" s="101" t="str">
        <f t="shared" si="45"/>
        <v/>
      </c>
      <c r="DO9" s="101">
        <f t="shared" si="13"/>
        <v>3.6404520778401507E-3</v>
      </c>
      <c r="DP9" s="101">
        <f t="shared" si="13"/>
        <v>3.9379668082822712E-3</v>
      </c>
      <c r="DQ9" s="101">
        <f t="shared" si="13"/>
        <v>5.9413232548476969E-3</v>
      </c>
      <c r="DR9" s="101" t="str">
        <f t="shared" si="13"/>
        <v/>
      </c>
      <c r="DS9" s="101" t="str">
        <f t="shared" si="13"/>
        <v/>
      </c>
      <c r="DT9" s="101" t="str">
        <f t="shared" si="13"/>
        <v/>
      </c>
      <c r="DU9" s="101" t="str">
        <f t="shared" si="13"/>
        <v/>
      </c>
      <c r="DV9" s="101" t="str">
        <f t="shared" si="13"/>
        <v/>
      </c>
      <c r="DW9" s="101" t="str">
        <f t="shared" si="13"/>
        <v/>
      </c>
      <c r="DX9" s="101" t="str">
        <f t="shared" si="13"/>
        <v/>
      </c>
      <c r="DY9" s="101" t="str">
        <f t="shared" si="46"/>
        <v/>
      </c>
      <c r="DZ9" s="101" t="str">
        <f t="shared" si="47"/>
        <v/>
      </c>
      <c r="EB9" s="130">
        <v>8</v>
      </c>
      <c r="EC9" s="94">
        <f>Results!G10</f>
        <v>0.1896835753465474</v>
      </c>
      <c r="ED9" s="94">
        <f>Results!G34</f>
        <v>0.1678215628475328</v>
      </c>
      <c r="EE9" s="94">
        <f>Results!G58</f>
        <v>27269.488139027188</v>
      </c>
      <c r="EF9" s="94">
        <f>Results!G82</f>
        <v>2.6799192357761369E-2</v>
      </c>
      <c r="EG9" s="94">
        <f>Results!G106</f>
        <v>0.1896835753465474</v>
      </c>
      <c r="EH9" s="94">
        <f>Results!G130</f>
        <v>0.1678215628475328</v>
      </c>
      <c r="EI9" s="94">
        <f>Results!G154</f>
        <v>27269.488139027188</v>
      </c>
      <c r="EJ9" s="94">
        <f>Results!G178</f>
        <v>2.6799192357761369E-2</v>
      </c>
      <c r="EK9" s="94">
        <f>Results!G202</f>
        <v>0.1896835753465474</v>
      </c>
      <c r="EL9" s="94">
        <f>Results!G226</f>
        <v>0.1678215628475328</v>
      </c>
      <c r="EM9" s="94">
        <f>Results!G250</f>
        <v>789.61194260886418</v>
      </c>
      <c r="EN9" s="94">
        <f>Results!G274</f>
        <v>1.0245568230328004</v>
      </c>
      <c r="EO9" s="94">
        <f>Results!G298</f>
        <v>2.3647155720542927</v>
      </c>
      <c r="EP9" s="94">
        <f>Results!G322</f>
        <v>0.1678215628475328</v>
      </c>
      <c r="EQ9" s="94">
        <f>Results!G346</f>
        <v>27269.488139027188</v>
      </c>
      <c r="ER9" s="94">
        <f>Results!G370</f>
        <v>2.6799192357761369E-2</v>
      </c>
    </row>
    <row r="10" spans="1:148" ht="15" customHeight="1" x14ac:dyDescent="0.25">
      <c r="A10" s="106" t="str">
        <f>'miRNA Table'!C9</f>
        <v>hsa-let-7f-5p</v>
      </c>
      <c r="B10" s="98" t="s">
        <v>38</v>
      </c>
      <c r="C10" s="99">
        <f>IF('Test Sample Data'!C9="","",IF(SUM('Test Sample Data'!C$3:C$386)&gt;10,IF(AND(ISNUMBER('Test Sample Data'!C9),'Test Sample Data'!C9&lt;$C$389, 'Test Sample Data'!C9&gt;0),'Test Sample Data'!C9,$C$389),""))</f>
        <v>35</v>
      </c>
      <c r="D10" s="99">
        <f>IF('Test Sample Data'!D9="","",IF(SUM('Test Sample Data'!D$3:D$386)&gt;10,IF(AND(ISNUMBER('Test Sample Data'!D9),'Test Sample Data'!D9&lt;$C$389, 'Test Sample Data'!D9&gt;0),'Test Sample Data'!D9,$C$389),""))</f>
        <v>35</v>
      </c>
      <c r="E10" s="99">
        <f>IF('Test Sample Data'!E9="","",IF(SUM('Test Sample Data'!E$3:E$386)&gt;10,IF(AND(ISNUMBER('Test Sample Data'!E9),'Test Sample Data'!E9&lt;$C$389, 'Test Sample Data'!E9&gt;0),'Test Sample Data'!E9,$C$389),""))</f>
        <v>35</v>
      </c>
      <c r="F10" s="99" t="str">
        <f>IF('Test Sample Data'!F9="","",IF(SUM('Test Sample Data'!F$3:F$386)&gt;10,IF(AND(ISNUMBER('Test Sample Data'!F9),'Test Sample Data'!F9&lt;$C$389, 'Test Sample Data'!F9&gt;0),'Test Sample Data'!F9,$C$389),""))</f>
        <v/>
      </c>
      <c r="G10" s="99" t="str">
        <f>IF('Test Sample Data'!G9="","",IF(SUM('Test Sample Data'!G$3:G$386)&gt;10,IF(AND(ISNUMBER('Test Sample Data'!G9),'Test Sample Data'!G9&lt;$C$389, 'Test Sample Data'!G9&gt;0),'Test Sample Data'!G9,$C$389),""))</f>
        <v/>
      </c>
      <c r="H10" s="99" t="str">
        <f>IF('Test Sample Data'!H9="","",IF(SUM('Test Sample Data'!H$3:H$386)&gt;10,IF(AND(ISNUMBER('Test Sample Data'!H9),'Test Sample Data'!H9&lt;$C$389, 'Test Sample Data'!H9&gt;0),'Test Sample Data'!H9,$C$389),""))</f>
        <v/>
      </c>
      <c r="I10" s="99" t="str">
        <f>IF('Test Sample Data'!I9="","",IF(SUM('Test Sample Data'!I$3:I$386)&gt;10,IF(AND(ISNUMBER('Test Sample Data'!I9),'Test Sample Data'!I9&lt;$C$389, 'Test Sample Data'!I9&gt;0),'Test Sample Data'!I9,$C$389),""))</f>
        <v/>
      </c>
      <c r="J10" s="99" t="str">
        <f>IF('Test Sample Data'!J9="","",IF(SUM('Test Sample Data'!J$3:J$386)&gt;10,IF(AND(ISNUMBER('Test Sample Data'!J9),'Test Sample Data'!J9&lt;$C$389, 'Test Sample Data'!J9&gt;0),'Test Sample Data'!J9,$C$389),""))</f>
        <v/>
      </c>
      <c r="K10" s="99" t="str">
        <f>IF('Test Sample Data'!K9="","",IF(SUM('Test Sample Data'!K$3:K$386)&gt;10,IF(AND(ISNUMBER('Test Sample Data'!K9),'Test Sample Data'!K9&lt;$C$389, 'Test Sample Data'!K9&gt;0),'Test Sample Data'!K9,$C$389),""))</f>
        <v/>
      </c>
      <c r="L10" s="99" t="str">
        <f>IF('Test Sample Data'!L9="","",IF(SUM('Test Sample Data'!L$3:L$386)&gt;10,IF(AND(ISNUMBER('Test Sample Data'!L9),'Test Sample Data'!L9&lt;$C$389, 'Test Sample Data'!L9&gt;0),'Test Sample Data'!L9,$C$389),""))</f>
        <v/>
      </c>
      <c r="M10" s="99" t="str">
        <f>IF('Test Sample Data'!M9="","",IF(SUM('Test Sample Data'!M$3:M$386)&gt;10,IF(AND(ISNUMBER('Test Sample Data'!M9),'Test Sample Data'!M9&lt;$C$389, 'Test Sample Data'!M9&gt;0),'Test Sample Data'!M9,$C$389),""))</f>
        <v/>
      </c>
      <c r="N10" s="99" t="str">
        <f>IF('Test Sample Data'!N9="","",IF(SUM('Test Sample Data'!N$3:N$386)&gt;10,IF(AND(ISNUMBER('Test Sample Data'!N9),'Test Sample Data'!N9&lt;$C$389, 'Test Sample Data'!N9&gt;0),'Test Sample Data'!N9,$C$389),""))</f>
        <v/>
      </c>
      <c r="O10" s="98" t="str">
        <f>'miRNA Table'!C9</f>
        <v>hsa-let-7f-5p</v>
      </c>
      <c r="P10" s="98" t="s">
        <v>38</v>
      </c>
      <c r="Q10" s="99">
        <f>IF('Control Sample Data'!C9="","",IF(SUM('Control Sample Data'!C$3:C$386)&gt;10,IF(AND(ISNUMBER('Control Sample Data'!C9),'Control Sample Data'!C9&lt;$C$389, 'Control Sample Data'!C9&gt;0),'Control Sample Data'!C9,$C$389),""))</f>
        <v>35</v>
      </c>
      <c r="R10" s="99">
        <f>IF('Control Sample Data'!D9="","",IF(SUM('Control Sample Data'!D$3:D$386)&gt;10,IF(AND(ISNUMBER('Control Sample Data'!D9),'Control Sample Data'!D9&lt;$C$389, 'Control Sample Data'!D9&gt;0),'Control Sample Data'!D9,$C$389),""))</f>
        <v>35</v>
      </c>
      <c r="S10" s="99">
        <f>IF('Control Sample Data'!E9="","",IF(SUM('Control Sample Data'!E$3:E$386)&gt;10,IF(AND(ISNUMBER('Control Sample Data'!E9),'Control Sample Data'!E9&lt;$C$389, 'Control Sample Data'!E9&gt;0),'Control Sample Data'!E9,$C$389),""))</f>
        <v>35</v>
      </c>
      <c r="T10" s="99" t="str">
        <f>IF('Control Sample Data'!F9="","",IF(SUM('Control Sample Data'!F$3:F$386)&gt;10,IF(AND(ISNUMBER('Control Sample Data'!F9),'Control Sample Data'!F9&lt;$C$389, 'Control Sample Data'!F9&gt;0),'Control Sample Data'!F9,$C$389),""))</f>
        <v/>
      </c>
      <c r="U10" s="99" t="str">
        <f>IF('Control Sample Data'!G9="","",IF(SUM('Control Sample Data'!G$3:G$386)&gt;10,IF(AND(ISNUMBER('Control Sample Data'!G9),'Control Sample Data'!G9&lt;$C$389, 'Control Sample Data'!G9&gt;0),'Control Sample Data'!G9,$C$389),""))</f>
        <v/>
      </c>
      <c r="V10" s="99" t="str">
        <f>IF('Control Sample Data'!H9="","",IF(SUM('Control Sample Data'!H$3:H$386)&gt;10,IF(AND(ISNUMBER('Control Sample Data'!H9),'Control Sample Data'!H9&lt;$C$389, 'Control Sample Data'!H9&gt;0),'Control Sample Data'!H9,$C$389),""))</f>
        <v/>
      </c>
      <c r="W10" s="99" t="str">
        <f>IF('Control Sample Data'!I9="","",IF(SUM('Control Sample Data'!I$3:I$386)&gt;10,IF(AND(ISNUMBER('Control Sample Data'!I9),'Control Sample Data'!I9&lt;$C$389, 'Control Sample Data'!I9&gt;0),'Control Sample Data'!I9,$C$389),""))</f>
        <v/>
      </c>
      <c r="X10" s="99" t="str">
        <f>IF('Control Sample Data'!J9="","",IF(SUM('Control Sample Data'!J$3:J$386)&gt;10,IF(AND(ISNUMBER('Control Sample Data'!J9),'Control Sample Data'!J9&lt;$C$389, 'Control Sample Data'!J9&gt;0),'Control Sample Data'!J9,$C$389),""))</f>
        <v/>
      </c>
      <c r="Y10" s="99" t="str">
        <f>IF('Control Sample Data'!K9="","",IF(SUM('Control Sample Data'!K$3:K$386)&gt;10,IF(AND(ISNUMBER('Control Sample Data'!K9),'Control Sample Data'!K9&lt;$C$389, 'Control Sample Data'!K9&gt;0),'Control Sample Data'!K9,$C$389),""))</f>
        <v/>
      </c>
      <c r="Z10" s="99" t="str">
        <f>IF('Control Sample Data'!L9="","",IF(SUM('Control Sample Data'!L$3:L$386)&gt;10,IF(AND(ISNUMBER('Control Sample Data'!L9),'Control Sample Data'!L9&lt;$C$389, 'Control Sample Data'!L9&gt;0),'Control Sample Data'!L9,$C$389),""))</f>
        <v/>
      </c>
      <c r="AA10" s="99" t="str">
        <f>IF('Control Sample Data'!M9="","",IF(SUM('Control Sample Data'!M$3:M$386)&gt;10,IF(AND(ISNUMBER('Control Sample Data'!M9),'Control Sample Data'!M9&lt;$C$389, 'Control Sample Data'!M9&gt;0),'Control Sample Data'!M9,$C$389),""))</f>
        <v/>
      </c>
      <c r="AB10" s="107" t="str">
        <f>IF('Control Sample Data'!N9="","",IF(SUM('Control Sample Data'!N$3:N$386)&gt;10,IF(AND(ISNUMBER('Control Sample Data'!N9),'Control Sample Data'!N9&lt;$C$389, 'Control Sample Data'!N9&gt;0),'Control Sample Data'!N9,$C$389),""))</f>
        <v/>
      </c>
      <c r="AC10" s="136">
        <f>IF(C10="","",IF(AND('miRNA Table'!$F$4="YES",'miRNA Table'!$F$6="YES"),C10-C$391,C10))</f>
        <v>35</v>
      </c>
      <c r="AD10" s="137">
        <f>IF(D10="","",IF(AND('miRNA Table'!$F$4="YES",'miRNA Table'!$F$6="YES"),D10-D$391,D10))</f>
        <v>35</v>
      </c>
      <c r="AE10" s="137">
        <f>IF(E10="","",IF(AND('miRNA Table'!$F$4="YES",'miRNA Table'!$F$6="YES"),E10-E$391,E10))</f>
        <v>35</v>
      </c>
      <c r="AF10" s="137" t="str">
        <f>IF(F10="","",IF(AND('miRNA Table'!$F$4="YES",'miRNA Table'!$F$6="YES"),F10-F$391,F10))</f>
        <v/>
      </c>
      <c r="AG10" s="137" t="str">
        <f>IF(G10="","",IF(AND('miRNA Table'!$F$4="YES",'miRNA Table'!$F$6="YES"),G10-G$391,G10))</f>
        <v/>
      </c>
      <c r="AH10" s="137" t="str">
        <f>IF(H10="","",IF(AND('miRNA Table'!$F$4="YES",'miRNA Table'!$F$6="YES"),H10-H$391,H10))</f>
        <v/>
      </c>
      <c r="AI10" s="137" t="str">
        <f>IF(I10="","",IF(AND('miRNA Table'!$F$4="YES",'miRNA Table'!$F$6="YES"),I10-I$391,I10))</f>
        <v/>
      </c>
      <c r="AJ10" s="137" t="str">
        <f>IF(J10="","",IF(AND('miRNA Table'!$F$4="YES",'miRNA Table'!$F$6="YES"),J10-J$391,J10))</f>
        <v/>
      </c>
      <c r="AK10" s="137" t="str">
        <f>IF(K10="","",IF(AND('miRNA Table'!$F$4="YES",'miRNA Table'!$F$6="YES"),K10-K$391,K10))</f>
        <v/>
      </c>
      <c r="AL10" s="137" t="str">
        <f>IF(L10="","",IF(AND('miRNA Table'!$F$4="YES",'miRNA Table'!$F$6="YES"),L10-L$391,L10))</f>
        <v/>
      </c>
      <c r="AM10" s="137" t="str">
        <f>IF(M10="","",IF(AND('miRNA Table'!$F$4="YES",'miRNA Table'!$F$6="YES"),M10-M$391,M10))</f>
        <v/>
      </c>
      <c r="AN10" s="138" t="str">
        <f>IF(N10="","",IF(AND('miRNA Table'!$F$4="YES",'miRNA Table'!$F$6="YES"),N10-N$391,N10))</f>
        <v/>
      </c>
      <c r="AO10" s="136">
        <f>IF(O10="","",IF(AND('miRNA Table'!$F$4="YES",'miRNA Table'!$F$6="YES"),Q10-Q$391,Q10))</f>
        <v>35</v>
      </c>
      <c r="AP10" s="137">
        <f>IF(P10="","",IF(AND('miRNA Table'!$F$4="YES",'miRNA Table'!$F$6="YES"),R10-R$391,R10))</f>
        <v>35</v>
      </c>
      <c r="AQ10" s="137">
        <f>IF(Q10="","",IF(AND('miRNA Table'!$F$4="YES",'miRNA Table'!$F$6="YES"),S10-S$391,S10))</f>
        <v>35</v>
      </c>
      <c r="AR10" s="137" t="str">
        <f>IF(R10="","",IF(AND('miRNA Table'!$F$4="YES",'miRNA Table'!$F$6="YES"),T10-T$391,T10))</f>
        <v/>
      </c>
      <c r="AS10" s="137" t="str">
        <f>IF(S10="","",IF(AND('miRNA Table'!$F$4="YES",'miRNA Table'!$F$6="YES"),U10-U$391,U10))</f>
        <v/>
      </c>
      <c r="AT10" s="137" t="str">
        <f>IF(T10="","",IF(AND('miRNA Table'!$F$4="YES",'miRNA Table'!$F$6="YES"),V10-V$391,V10))</f>
        <v/>
      </c>
      <c r="AU10" s="137" t="str">
        <f>IF(U10="","",IF(AND('miRNA Table'!$F$4="YES",'miRNA Table'!$F$6="YES"),W10-W$391,W10))</f>
        <v/>
      </c>
      <c r="AV10" s="137" t="str">
        <f>IF(V10="","",IF(AND('miRNA Table'!$F$4="YES",'miRNA Table'!$F$6="YES"),X10-X$391,X10))</f>
        <v/>
      </c>
      <c r="AW10" s="137" t="str">
        <f>IF(W10="","",IF(AND('miRNA Table'!$F$4="YES",'miRNA Table'!$F$6="YES"),Y10-Y$391,Y10))</f>
        <v/>
      </c>
      <c r="AX10" s="137" t="str">
        <f>IF(X10="","",IF(AND('miRNA Table'!$F$4="YES",'miRNA Table'!$F$6="YES"),Z10-Z$391,Z10))</f>
        <v/>
      </c>
      <c r="AY10" s="137" t="str">
        <f>IF(Y10="","",IF(AND('miRNA Table'!$F$4="YES",'miRNA Table'!$F$6="YES"),AA10-AA$391,AA10))</f>
        <v/>
      </c>
      <c r="AZ10" s="138" t="str">
        <f>IF(Z10="","",IF(AND('miRNA Table'!$F$4="YES",'miRNA Table'!$F$6="YES"),AB10-AB$391,AB10))</f>
        <v/>
      </c>
      <c r="BA10" s="120" t="str">
        <f>IF(ISERROR(VLOOKUP('Choose Reference miRNAs'!$A9,$A$4:$AZ$387,29,0)),"",VLOOKUP('Choose Reference miRNAs'!$A9,$A$4:$AZ$387,29,0))</f>
        <v/>
      </c>
      <c r="BB10" s="121" t="str">
        <f>IF(ISERROR(VLOOKUP('Choose Reference miRNAs'!$A9,$A$4:$AZ$387,30,0)),"",VLOOKUP('Choose Reference miRNAs'!$A9,$A$4:$AZ$387,30,0))</f>
        <v/>
      </c>
      <c r="BC10" s="121" t="str">
        <f>IF(ISERROR(VLOOKUP('Choose Reference miRNAs'!$A9,$A$4:$AZ$387,31,0)),"",VLOOKUP('Choose Reference miRNAs'!$A9,$A$4:$AZ$387,31,0))</f>
        <v/>
      </c>
      <c r="BD10" s="121" t="str">
        <f>IF(ISERROR(VLOOKUP('Choose Reference miRNAs'!$A9,$A$4:$AZ$387,32,0)),"",VLOOKUP('Choose Reference miRNAs'!$A9,$A$4:$AZ$387,32,0))</f>
        <v/>
      </c>
      <c r="BE10" s="121" t="str">
        <f>IF(ISERROR(VLOOKUP('Choose Reference miRNAs'!$A9,$A$4:$AZ$387,33,0)),"",VLOOKUP('Choose Reference miRNAs'!$A9,$A$4:$AZ$387,33,0))</f>
        <v/>
      </c>
      <c r="BF10" s="121" t="str">
        <f>IF(ISERROR(VLOOKUP('Choose Reference miRNAs'!$A9,$A$4:$AZ$387,34,0)),"",VLOOKUP('Choose Reference miRNAs'!$A9,$A$4:$AZ$387,34,0))</f>
        <v/>
      </c>
      <c r="BG10" s="121" t="str">
        <f>IF(ISERROR(VLOOKUP('Choose Reference miRNAs'!$A9,$A$4:$AZ$387,35,0)),"",VLOOKUP('Choose Reference miRNAs'!$A9,$A$4:$AZ$387,35,0))</f>
        <v/>
      </c>
      <c r="BH10" s="121" t="str">
        <f>IF(ISERROR(VLOOKUP('Choose Reference miRNAs'!$A9,$A$4:$AZ$387,36,0)),"",VLOOKUP('Choose Reference miRNAs'!$A9,$A$4:$AZ$387,36,0))</f>
        <v/>
      </c>
      <c r="BI10" s="121" t="str">
        <f>IF(ISERROR(VLOOKUP('Choose Reference miRNAs'!$A9,$A$4:$AZ$387,37,0)),"",VLOOKUP('Choose Reference miRNAs'!$A9,$A$4:$AZ$387,37,0))</f>
        <v/>
      </c>
      <c r="BJ10" s="121" t="str">
        <f>IF(ISERROR(VLOOKUP('Choose Reference miRNAs'!$A9,$A$4:$AZ$387,38,0)),"",VLOOKUP('Choose Reference miRNAs'!$A9,$A$4:$AZ$387,38,0))</f>
        <v/>
      </c>
      <c r="BK10" s="121" t="str">
        <f>IF(ISERROR(VLOOKUP('Choose Reference miRNAs'!$A9,$A$4:$AZ$387,39,0)),"",VLOOKUP('Choose Reference miRNAs'!$A9,$A$4:$AZ$387,39,0))</f>
        <v/>
      </c>
      <c r="BL10" s="122" t="str">
        <f>IF(ISERROR(VLOOKUP('Choose Reference miRNAs'!$A9,$A$4:$AZ$387,40,0)),"",VLOOKUP('Choose Reference miRNAs'!$A9,$A$4:$AZ$387,40,0))</f>
        <v/>
      </c>
      <c r="BM10" s="120" t="str">
        <f>IF(ISERROR(VLOOKUP('Choose Reference miRNAs'!$A9,$A$4:$AZ$387,41,0)),"",VLOOKUP('Choose Reference miRNAs'!$A9,$A$4:$AZ$387,41,0))</f>
        <v/>
      </c>
      <c r="BN10" s="121" t="str">
        <f>IF(ISERROR(VLOOKUP('Choose Reference miRNAs'!$A9,$A$4:$AZ$387,42,0)),"",VLOOKUP('Choose Reference miRNAs'!$A9,$A$4:$AZ$387,42,0))</f>
        <v/>
      </c>
      <c r="BO10" s="121" t="str">
        <f>IF(ISERROR(VLOOKUP('Choose Reference miRNAs'!$A9,$A$4:$AZ$387,43,0)),"",VLOOKUP('Choose Reference miRNAs'!$A9,$A$4:$AZ$387,43,0))</f>
        <v/>
      </c>
      <c r="BP10" s="121" t="str">
        <f>IF(ISERROR(VLOOKUP('Choose Reference miRNAs'!$A9,$A$4:$AZ$387,44,0)),"",VLOOKUP('Choose Reference miRNAs'!$A9,$A$4:$AZ$387,44,0))</f>
        <v/>
      </c>
      <c r="BQ10" s="121" t="str">
        <f>IF(ISERROR(VLOOKUP('Choose Reference miRNAs'!$A9,$A$4:$AZ$387,45,0)),"",VLOOKUP('Choose Reference miRNAs'!$A9,$A$4:$AZ$387,45,0))</f>
        <v/>
      </c>
      <c r="BR10" s="121" t="str">
        <f>IF(ISERROR(VLOOKUP('Choose Reference miRNAs'!$A9,$A$4:$AZ$387,46,0)),"",VLOOKUP('Choose Reference miRNAs'!$A9,$A$4:$AZ$387,46,0))</f>
        <v/>
      </c>
      <c r="BS10" s="121" t="str">
        <f>IF(ISERROR(VLOOKUP('Choose Reference miRNAs'!$A9,$A$4:$AZ$387,47,0)),"",VLOOKUP('Choose Reference miRNAs'!$A9,$A$4:$AZ$387,47,0))</f>
        <v/>
      </c>
      <c r="BT10" s="121" t="str">
        <f>IF(ISERROR(VLOOKUP('Choose Reference miRNAs'!$A9,$A$4:$AZ$387,48,0)),"",VLOOKUP('Choose Reference miRNAs'!$A9,$A$4:$AZ$387,48,0))</f>
        <v/>
      </c>
      <c r="BU10" s="121" t="str">
        <f>IF(ISERROR(VLOOKUP('Choose Reference miRNAs'!$A9,$A$4:$AZ$387,49,0)),"",VLOOKUP('Choose Reference miRNAs'!$A9,$A$4:$AZ$387,49,0))</f>
        <v/>
      </c>
      <c r="BV10" s="121" t="str">
        <f>IF(ISERROR(VLOOKUP('Choose Reference miRNAs'!$A9,$A$4:$AZ$387,50,0)),"",VLOOKUP('Choose Reference miRNAs'!$A9,$A$4:$AZ$387,50,0))</f>
        <v/>
      </c>
      <c r="BW10" s="121" t="str">
        <f>IF(ISERROR(VLOOKUP('Choose Reference miRNAs'!$A9,$A$4:$AZ$387,51,0)),"",VLOOKUP('Choose Reference miRNAs'!$A9,$A$4:$AZ$387,51,0))</f>
        <v/>
      </c>
      <c r="BX10" s="122" t="str">
        <f>IF(ISERROR(VLOOKUP('Choose Reference miRNAs'!$A9,$A$4:$AZ$387,52,0)),"",VLOOKUP('Choose Reference miRNAs'!$A9,$A$4:$AZ$387,52,0))</f>
        <v/>
      </c>
      <c r="BY10" s="100" t="str">
        <f t="shared" si="16"/>
        <v>hsa-let-7f-5p</v>
      </c>
      <c r="BZ10" s="98" t="s">
        <v>38</v>
      </c>
      <c r="CA10" s="99">
        <f t="shared" si="17"/>
        <v>14.364999999999998</v>
      </c>
      <c r="CB10" s="99">
        <f t="shared" si="18"/>
        <v>14.355</v>
      </c>
      <c r="CC10" s="99">
        <f t="shared" si="19"/>
        <v>14.27</v>
      </c>
      <c r="CD10" s="99" t="str">
        <f t="shared" si="20"/>
        <v/>
      </c>
      <c r="CE10" s="99" t="str">
        <f t="shared" si="21"/>
        <v/>
      </c>
      <c r="CF10" s="99" t="str">
        <f t="shared" si="22"/>
        <v/>
      </c>
      <c r="CG10" s="99" t="str">
        <f t="shared" si="23"/>
        <v/>
      </c>
      <c r="CH10" s="99" t="str">
        <f t="shared" si="24"/>
        <v/>
      </c>
      <c r="CI10" s="99" t="str">
        <f t="shared" si="25"/>
        <v/>
      </c>
      <c r="CJ10" s="99" t="str">
        <f t="shared" si="26"/>
        <v/>
      </c>
      <c r="CK10" s="99" t="str">
        <f t="shared" si="27"/>
        <v/>
      </c>
      <c r="CL10" s="99" t="str">
        <f t="shared" si="28"/>
        <v/>
      </c>
      <c r="CM10" s="99">
        <f t="shared" si="29"/>
        <v>14.101666666666667</v>
      </c>
      <c r="CN10" s="99">
        <f t="shared" si="30"/>
        <v>14.14833333333333</v>
      </c>
      <c r="CO10" s="99">
        <f t="shared" si="31"/>
        <v>13.864999999999998</v>
      </c>
      <c r="CP10" s="99" t="str">
        <f t="shared" si="32"/>
        <v/>
      </c>
      <c r="CQ10" s="99" t="str">
        <f t="shared" si="33"/>
        <v/>
      </c>
      <c r="CR10" s="99" t="str">
        <f t="shared" si="34"/>
        <v/>
      </c>
      <c r="CS10" s="99" t="str">
        <f t="shared" si="35"/>
        <v/>
      </c>
      <c r="CT10" s="99" t="str">
        <f t="shared" si="36"/>
        <v/>
      </c>
      <c r="CU10" s="99" t="str">
        <f t="shared" si="37"/>
        <v/>
      </c>
      <c r="CV10" s="99" t="str">
        <f t="shared" si="38"/>
        <v/>
      </c>
      <c r="CW10" s="99" t="str">
        <f t="shared" si="39"/>
        <v/>
      </c>
      <c r="CX10" s="99" t="str">
        <f t="shared" si="40"/>
        <v/>
      </c>
      <c r="CY10" s="70">
        <f t="shared" si="41"/>
        <v>14.329999999999998</v>
      </c>
      <c r="CZ10" s="70">
        <f t="shared" si="42"/>
        <v>14.038333333333332</v>
      </c>
      <c r="DA10" s="100" t="str">
        <f t="shared" si="43"/>
        <v>hsa-let-7f-5p</v>
      </c>
      <c r="DB10" s="98" t="s">
        <v>38</v>
      </c>
      <c r="DC10" s="101">
        <f t="shared" si="2"/>
        <v>4.7391899108950229E-5</v>
      </c>
      <c r="DD10" s="101">
        <f t="shared" si="3"/>
        <v>4.7721535835485465E-5</v>
      </c>
      <c r="DE10" s="101">
        <f t="shared" si="4"/>
        <v>5.0617648059963549E-5</v>
      </c>
      <c r="DF10" s="101" t="str">
        <f t="shared" si="5"/>
        <v/>
      </c>
      <c r="DG10" s="101" t="str">
        <f t="shared" si="6"/>
        <v/>
      </c>
      <c r="DH10" s="101" t="str">
        <f t="shared" si="7"/>
        <v/>
      </c>
      <c r="DI10" s="101" t="str">
        <f t="shared" si="8"/>
        <v/>
      </c>
      <c r="DJ10" s="101" t="str">
        <f t="shared" si="9"/>
        <v/>
      </c>
      <c r="DK10" s="101" t="str">
        <f t="shared" si="10"/>
        <v/>
      </c>
      <c r="DL10" s="101" t="str">
        <f t="shared" si="11"/>
        <v/>
      </c>
      <c r="DM10" s="101" t="str">
        <f t="shared" si="44"/>
        <v/>
      </c>
      <c r="DN10" s="101" t="str">
        <f t="shared" si="45"/>
        <v/>
      </c>
      <c r="DO10" s="101">
        <f t="shared" si="13"/>
        <v>5.6882063716252369E-5</v>
      </c>
      <c r="DP10" s="101">
        <f t="shared" si="13"/>
        <v>5.5071547217106916E-5</v>
      </c>
      <c r="DQ10" s="101">
        <f t="shared" si="13"/>
        <v>6.7022266466494862E-5</v>
      </c>
      <c r="DR10" s="101" t="str">
        <f t="shared" si="13"/>
        <v/>
      </c>
      <c r="DS10" s="101" t="str">
        <f t="shared" si="13"/>
        <v/>
      </c>
      <c r="DT10" s="101" t="str">
        <f t="shared" si="13"/>
        <v/>
      </c>
      <c r="DU10" s="101" t="str">
        <f t="shared" si="13"/>
        <v/>
      </c>
      <c r="DV10" s="101" t="str">
        <f t="shared" si="13"/>
        <v/>
      </c>
      <c r="DW10" s="101" t="str">
        <f t="shared" si="13"/>
        <v/>
      </c>
      <c r="DX10" s="101" t="str">
        <f t="shared" si="13"/>
        <v/>
      </c>
      <c r="DY10" s="101" t="str">
        <f t="shared" si="46"/>
        <v/>
      </c>
      <c r="DZ10" s="101" t="str">
        <f t="shared" si="47"/>
        <v/>
      </c>
      <c r="EB10" s="130">
        <v>9</v>
      </c>
      <c r="EC10" s="94">
        <f>Results!G11</f>
        <v>16.931837780818991</v>
      </c>
      <c r="ED10" s="94">
        <f>Results!G35</f>
        <v>2826.88993975629</v>
      </c>
      <c r="EE10" s="94">
        <f>Results!G59</f>
        <v>1.0127887842161452</v>
      </c>
      <c r="EF10" s="94">
        <f>Results!G83</f>
        <v>3.8326262953024139</v>
      </c>
      <c r="EG10" s="94">
        <f>Results!G107</f>
        <v>16.931837780818991</v>
      </c>
      <c r="EH10" s="94">
        <f>Results!G131</f>
        <v>2826.88993975629</v>
      </c>
      <c r="EI10" s="94">
        <f>Results!G155</f>
        <v>1.0127887842161452</v>
      </c>
      <c r="EJ10" s="94">
        <f>Results!G179</f>
        <v>3.8326262953024139</v>
      </c>
      <c r="EK10" s="94">
        <f>Results!G203</f>
        <v>16.931837780818991</v>
      </c>
      <c r="EL10" s="94">
        <f>Results!G227</f>
        <v>2826.88993975629</v>
      </c>
      <c r="EM10" s="94">
        <f>Results!G251</f>
        <v>5.8495811777097071</v>
      </c>
      <c r="EN10" s="94">
        <f>Results!G275</f>
        <v>2.1810154653305163</v>
      </c>
      <c r="EO10" s="94">
        <f>Results!G299</f>
        <v>0.65747138010253503</v>
      </c>
      <c r="EP10" s="94">
        <f>Results!G323</f>
        <v>2826.88993975629</v>
      </c>
      <c r="EQ10" s="94">
        <f>Results!G347</f>
        <v>1.0127887842161452</v>
      </c>
      <c r="ER10" s="94">
        <f>Results!G371</f>
        <v>3.8326262953024139</v>
      </c>
    </row>
    <row r="11" spans="1:148" ht="15" customHeight="1" x14ac:dyDescent="0.25">
      <c r="A11" s="106" t="str">
        <f>'miRNA Table'!C10</f>
        <v>hsa-let-7g-5p</v>
      </c>
      <c r="B11" s="98" t="s">
        <v>39</v>
      </c>
      <c r="C11" s="99">
        <f>IF('Test Sample Data'!C10="","",IF(SUM('Test Sample Data'!C$3:C$386)&gt;10,IF(AND(ISNUMBER('Test Sample Data'!C10),'Test Sample Data'!C10&lt;$C$389, 'Test Sample Data'!C10&gt;0),'Test Sample Data'!C10,$C$389),""))</f>
        <v>29.54</v>
      </c>
      <c r="D11" s="99">
        <f>IF('Test Sample Data'!D10="","",IF(SUM('Test Sample Data'!D$3:D$386)&gt;10,IF(AND(ISNUMBER('Test Sample Data'!D10),'Test Sample Data'!D10&lt;$C$389, 'Test Sample Data'!D10&gt;0),'Test Sample Data'!D10,$C$389),""))</f>
        <v>29.45</v>
      </c>
      <c r="E11" s="99">
        <f>IF('Test Sample Data'!E10="","",IF(SUM('Test Sample Data'!E$3:E$386)&gt;10,IF(AND(ISNUMBER('Test Sample Data'!E10),'Test Sample Data'!E10&lt;$C$389, 'Test Sample Data'!E10&gt;0),'Test Sample Data'!E10,$C$389),""))</f>
        <v>29.08</v>
      </c>
      <c r="F11" s="99" t="str">
        <f>IF('Test Sample Data'!F10="","",IF(SUM('Test Sample Data'!F$3:F$386)&gt;10,IF(AND(ISNUMBER('Test Sample Data'!F10),'Test Sample Data'!F10&lt;$C$389, 'Test Sample Data'!F10&gt;0),'Test Sample Data'!F10,$C$389),""))</f>
        <v/>
      </c>
      <c r="G11" s="99" t="str">
        <f>IF('Test Sample Data'!G10="","",IF(SUM('Test Sample Data'!G$3:G$386)&gt;10,IF(AND(ISNUMBER('Test Sample Data'!G10),'Test Sample Data'!G10&lt;$C$389, 'Test Sample Data'!G10&gt;0),'Test Sample Data'!G10,$C$389),""))</f>
        <v/>
      </c>
      <c r="H11" s="99" t="str">
        <f>IF('Test Sample Data'!H10="","",IF(SUM('Test Sample Data'!H$3:H$386)&gt;10,IF(AND(ISNUMBER('Test Sample Data'!H10),'Test Sample Data'!H10&lt;$C$389, 'Test Sample Data'!H10&gt;0),'Test Sample Data'!H10,$C$389),""))</f>
        <v/>
      </c>
      <c r="I11" s="99" t="str">
        <f>IF('Test Sample Data'!I10="","",IF(SUM('Test Sample Data'!I$3:I$386)&gt;10,IF(AND(ISNUMBER('Test Sample Data'!I10),'Test Sample Data'!I10&lt;$C$389, 'Test Sample Data'!I10&gt;0),'Test Sample Data'!I10,$C$389),""))</f>
        <v/>
      </c>
      <c r="J11" s="99" t="str">
        <f>IF('Test Sample Data'!J10="","",IF(SUM('Test Sample Data'!J$3:J$386)&gt;10,IF(AND(ISNUMBER('Test Sample Data'!J10),'Test Sample Data'!J10&lt;$C$389, 'Test Sample Data'!J10&gt;0),'Test Sample Data'!J10,$C$389),""))</f>
        <v/>
      </c>
      <c r="K11" s="99" t="str">
        <f>IF('Test Sample Data'!K10="","",IF(SUM('Test Sample Data'!K$3:K$386)&gt;10,IF(AND(ISNUMBER('Test Sample Data'!K10),'Test Sample Data'!K10&lt;$C$389, 'Test Sample Data'!K10&gt;0),'Test Sample Data'!K10,$C$389),""))</f>
        <v/>
      </c>
      <c r="L11" s="99" t="str">
        <f>IF('Test Sample Data'!L10="","",IF(SUM('Test Sample Data'!L$3:L$386)&gt;10,IF(AND(ISNUMBER('Test Sample Data'!L10),'Test Sample Data'!L10&lt;$C$389, 'Test Sample Data'!L10&gt;0),'Test Sample Data'!L10,$C$389),""))</f>
        <v/>
      </c>
      <c r="M11" s="99" t="str">
        <f>IF('Test Sample Data'!M10="","",IF(SUM('Test Sample Data'!M$3:M$386)&gt;10,IF(AND(ISNUMBER('Test Sample Data'!M10),'Test Sample Data'!M10&lt;$C$389, 'Test Sample Data'!M10&gt;0),'Test Sample Data'!M10,$C$389),""))</f>
        <v/>
      </c>
      <c r="N11" s="99" t="str">
        <f>IF('Test Sample Data'!N10="","",IF(SUM('Test Sample Data'!N$3:N$386)&gt;10,IF(AND(ISNUMBER('Test Sample Data'!N10),'Test Sample Data'!N10&lt;$C$389, 'Test Sample Data'!N10&gt;0),'Test Sample Data'!N10,$C$389),""))</f>
        <v/>
      </c>
      <c r="O11" s="98" t="str">
        <f>'miRNA Table'!C10</f>
        <v>hsa-let-7g-5p</v>
      </c>
      <c r="P11" s="98" t="s">
        <v>39</v>
      </c>
      <c r="Q11" s="99">
        <f>IF('Control Sample Data'!C10="","",IF(SUM('Control Sample Data'!C$3:C$386)&gt;10,IF(AND(ISNUMBER('Control Sample Data'!C10),'Control Sample Data'!C10&lt;$C$389, 'Control Sample Data'!C10&gt;0),'Control Sample Data'!C10,$C$389),""))</f>
        <v>27.33</v>
      </c>
      <c r="R11" s="99">
        <f>IF('Control Sample Data'!D10="","",IF(SUM('Control Sample Data'!D$3:D$386)&gt;10,IF(AND(ISNUMBER('Control Sample Data'!D10),'Control Sample Data'!D10&lt;$C$389, 'Control Sample Data'!D10&gt;0),'Control Sample Data'!D10,$C$389),""))</f>
        <v>27.11</v>
      </c>
      <c r="S11" s="99">
        <f>IF('Control Sample Data'!E10="","",IF(SUM('Control Sample Data'!E$3:E$386)&gt;10,IF(AND(ISNUMBER('Control Sample Data'!E10),'Control Sample Data'!E10&lt;$C$389, 'Control Sample Data'!E10&gt;0),'Control Sample Data'!E10,$C$389),""))</f>
        <v>27.31</v>
      </c>
      <c r="T11" s="99" t="str">
        <f>IF('Control Sample Data'!F10="","",IF(SUM('Control Sample Data'!F$3:F$386)&gt;10,IF(AND(ISNUMBER('Control Sample Data'!F10),'Control Sample Data'!F10&lt;$C$389, 'Control Sample Data'!F10&gt;0),'Control Sample Data'!F10,$C$389),""))</f>
        <v/>
      </c>
      <c r="U11" s="99" t="str">
        <f>IF('Control Sample Data'!G10="","",IF(SUM('Control Sample Data'!G$3:G$386)&gt;10,IF(AND(ISNUMBER('Control Sample Data'!G10),'Control Sample Data'!G10&lt;$C$389, 'Control Sample Data'!G10&gt;0),'Control Sample Data'!G10,$C$389),""))</f>
        <v/>
      </c>
      <c r="V11" s="99" t="str">
        <f>IF('Control Sample Data'!H10="","",IF(SUM('Control Sample Data'!H$3:H$386)&gt;10,IF(AND(ISNUMBER('Control Sample Data'!H10),'Control Sample Data'!H10&lt;$C$389, 'Control Sample Data'!H10&gt;0),'Control Sample Data'!H10,$C$389),""))</f>
        <v/>
      </c>
      <c r="W11" s="99" t="str">
        <f>IF('Control Sample Data'!I10="","",IF(SUM('Control Sample Data'!I$3:I$386)&gt;10,IF(AND(ISNUMBER('Control Sample Data'!I10),'Control Sample Data'!I10&lt;$C$389, 'Control Sample Data'!I10&gt;0),'Control Sample Data'!I10,$C$389),""))</f>
        <v/>
      </c>
      <c r="X11" s="99" t="str">
        <f>IF('Control Sample Data'!J10="","",IF(SUM('Control Sample Data'!J$3:J$386)&gt;10,IF(AND(ISNUMBER('Control Sample Data'!J10),'Control Sample Data'!J10&lt;$C$389, 'Control Sample Data'!J10&gt;0),'Control Sample Data'!J10,$C$389),""))</f>
        <v/>
      </c>
      <c r="Y11" s="99" t="str">
        <f>IF('Control Sample Data'!K10="","",IF(SUM('Control Sample Data'!K$3:K$386)&gt;10,IF(AND(ISNUMBER('Control Sample Data'!K10),'Control Sample Data'!K10&lt;$C$389, 'Control Sample Data'!K10&gt;0),'Control Sample Data'!K10,$C$389),""))</f>
        <v/>
      </c>
      <c r="Z11" s="99" t="str">
        <f>IF('Control Sample Data'!L10="","",IF(SUM('Control Sample Data'!L$3:L$386)&gt;10,IF(AND(ISNUMBER('Control Sample Data'!L10),'Control Sample Data'!L10&lt;$C$389, 'Control Sample Data'!L10&gt;0),'Control Sample Data'!L10,$C$389),""))</f>
        <v/>
      </c>
      <c r="AA11" s="99" t="str">
        <f>IF('Control Sample Data'!M10="","",IF(SUM('Control Sample Data'!M$3:M$386)&gt;10,IF(AND(ISNUMBER('Control Sample Data'!M10),'Control Sample Data'!M10&lt;$C$389, 'Control Sample Data'!M10&gt;0),'Control Sample Data'!M10,$C$389),""))</f>
        <v/>
      </c>
      <c r="AB11" s="107" t="str">
        <f>IF('Control Sample Data'!N10="","",IF(SUM('Control Sample Data'!N$3:N$386)&gt;10,IF(AND(ISNUMBER('Control Sample Data'!N10),'Control Sample Data'!N10&lt;$C$389, 'Control Sample Data'!N10&gt;0),'Control Sample Data'!N10,$C$389),""))</f>
        <v/>
      </c>
      <c r="AC11" s="136">
        <f>IF(C11="","",IF(AND('miRNA Table'!$F$4="YES",'miRNA Table'!$F$6="YES"),C11-C$391,C11))</f>
        <v>29.54</v>
      </c>
      <c r="AD11" s="137">
        <f>IF(D11="","",IF(AND('miRNA Table'!$F$4="YES",'miRNA Table'!$F$6="YES"),D11-D$391,D11))</f>
        <v>29.45</v>
      </c>
      <c r="AE11" s="137">
        <f>IF(E11="","",IF(AND('miRNA Table'!$F$4="YES",'miRNA Table'!$F$6="YES"),E11-E$391,E11))</f>
        <v>29.08</v>
      </c>
      <c r="AF11" s="137" t="str">
        <f>IF(F11="","",IF(AND('miRNA Table'!$F$4="YES",'miRNA Table'!$F$6="YES"),F11-F$391,F11))</f>
        <v/>
      </c>
      <c r="AG11" s="137" t="str">
        <f>IF(G11="","",IF(AND('miRNA Table'!$F$4="YES",'miRNA Table'!$F$6="YES"),G11-G$391,G11))</f>
        <v/>
      </c>
      <c r="AH11" s="137" t="str">
        <f>IF(H11="","",IF(AND('miRNA Table'!$F$4="YES",'miRNA Table'!$F$6="YES"),H11-H$391,H11))</f>
        <v/>
      </c>
      <c r="AI11" s="137" t="str">
        <f>IF(I11="","",IF(AND('miRNA Table'!$F$4="YES",'miRNA Table'!$F$6="YES"),I11-I$391,I11))</f>
        <v/>
      </c>
      <c r="AJ11" s="137" t="str">
        <f>IF(J11="","",IF(AND('miRNA Table'!$F$4="YES",'miRNA Table'!$F$6="YES"),J11-J$391,J11))</f>
        <v/>
      </c>
      <c r="AK11" s="137" t="str">
        <f>IF(K11="","",IF(AND('miRNA Table'!$F$4="YES",'miRNA Table'!$F$6="YES"),K11-K$391,K11))</f>
        <v/>
      </c>
      <c r="AL11" s="137" t="str">
        <f>IF(L11="","",IF(AND('miRNA Table'!$F$4="YES",'miRNA Table'!$F$6="YES"),L11-L$391,L11))</f>
        <v/>
      </c>
      <c r="AM11" s="137" t="str">
        <f>IF(M11="","",IF(AND('miRNA Table'!$F$4="YES",'miRNA Table'!$F$6="YES"),M11-M$391,M11))</f>
        <v/>
      </c>
      <c r="AN11" s="138" t="str">
        <f>IF(N11="","",IF(AND('miRNA Table'!$F$4="YES",'miRNA Table'!$F$6="YES"),N11-N$391,N11))</f>
        <v/>
      </c>
      <c r="AO11" s="136">
        <f>IF(O11="","",IF(AND('miRNA Table'!$F$4="YES",'miRNA Table'!$F$6="YES"),Q11-Q$391,Q11))</f>
        <v>27.33</v>
      </c>
      <c r="AP11" s="137">
        <f>IF(P11="","",IF(AND('miRNA Table'!$F$4="YES",'miRNA Table'!$F$6="YES"),R11-R$391,R11))</f>
        <v>27.11</v>
      </c>
      <c r="AQ11" s="137">
        <f>IF(Q11="","",IF(AND('miRNA Table'!$F$4="YES",'miRNA Table'!$F$6="YES"),S11-S$391,S11))</f>
        <v>27.31</v>
      </c>
      <c r="AR11" s="137" t="str">
        <f>IF(R11="","",IF(AND('miRNA Table'!$F$4="YES",'miRNA Table'!$F$6="YES"),T11-T$391,T11))</f>
        <v/>
      </c>
      <c r="AS11" s="137" t="str">
        <f>IF(S11="","",IF(AND('miRNA Table'!$F$4="YES",'miRNA Table'!$F$6="YES"),U11-U$391,U11))</f>
        <v/>
      </c>
      <c r="AT11" s="137" t="str">
        <f>IF(T11="","",IF(AND('miRNA Table'!$F$4="YES",'miRNA Table'!$F$6="YES"),V11-V$391,V11))</f>
        <v/>
      </c>
      <c r="AU11" s="137" t="str">
        <f>IF(U11="","",IF(AND('miRNA Table'!$F$4="YES",'miRNA Table'!$F$6="YES"),W11-W$391,W11))</f>
        <v/>
      </c>
      <c r="AV11" s="137" t="str">
        <f>IF(V11="","",IF(AND('miRNA Table'!$F$4="YES",'miRNA Table'!$F$6="YES"),X11-X$391,X11))</f>
        <v/>
      </c>
      <c r="AW11" s="137" t="str">
        <f>IF(W11="","",IF(AND('miRNA Table'!$F$4="YES",'miRNA Table'!$F$6="YES"),Y11-Y$391,Y11))</f>
        <v/>
      </c>
      <c r="AX11" s="137" t="str">
        <f>IF(X11="","",IF(AND('miRNA Table'!$F$4="YES",'miRNA Table'!$F$6="YES"),Z11-Z$391,Z11))</f>
        <v/>
      </c>
      <c r="AY11" s="137" t="str">
        <f>IF(Y11="","",IF(AND('miRNA Table'!$F$4="YES",'miRNA Table'!$F$6="YES"),AA11-AA$391,AA11))</f>
        <v/>
      </c>
      <c r="AZ11" s="138" t="str">
        <f>IF(Z11="","",IF(AND('miRNA Table'!$F$4="YES",'miRNA Table'!$F$6="YES"),AB11-AB$391,AB11))</f>
        <v/>
      </c>
      <c r="BA11" s="120" t="str">
        <f>IF(ISERROR(VLOOKUP('Choose Reference miRNAs'!$A10,$A$4:$AZ$387,29,0)),"",VLOOKUP('Choose Reference miRNAs'!$A10,$A$4:$AZ$387,29,0))</f>
        <v/>
      </c>
      <c r="BB11" s="121" t="str">
        <f>IF(ISERROR(VLOOKUP('Choose Reference miRNAs'!$A10,$A$4:$AZ$387,30,0)),"",VLOOKUP('Choose Reference miRNAs'!$A10,$A$4:$AZ$387,30,0))</f>
        <v/>
      </c>
      <c r="BC11" s="121" t="str">
        <f>IF(ISERROR(VLOOKUP('Choose Reference miRNAs'!$A10,$A$4:$AZ$387,31,0)),"",VLOOKUP('Choose Reference miRNAs'!$A10,$A$4:$AZ$387,31,0))</f>
        <v/>
      </c>
      <c r="BD11" s="121" t="str">
        <f>IF(ISERROR(VLOOKUP('Choose Reference miRNAs'!$A10,$A$4:$AZ$387,32,0)),"",VLOOKUP('Choose Reference miRNAs'!$A10,$A$4:$AZ$387,32,0))</f>
        <v/>
      </c>
      <c r="BE11" s="121" t="str">
        <f>IF(ISERROR(VLOOKUP('Choose Reference miRNAs'!$A10,$A$4:$AZ$387,33,0)),"",VLOOKUP('Choose Reference miRNAs'!$A10,$A$4:$AZ$387,33,0))</f>
        <v/>
      </c>
      <c r="BF11" s="121" t="str">
        <f>IF(ISERROR(VLOOKUP('Choose Reference miRNAs'!$A10,$A$4:$AZ$387,34,0)),"",VLOOKUP('Choose Reference miRNAs'!$A10,$A$4:$AZ$387,34,0))</f>
        <v/>
      </c>
      <c r="BG11" s="121" t="str">
        <f>IF(ISERROR(VLOOKUP('Choose Reference miRNAs'!$A10,$A$4:$AZ$387,35,0)),"",VLOOKUP('Choose Reference miRNAs'!$A10,$A$4:$AZ$387,35,0))</f>
        <v/>
      </c>
      <c r="BH11" s="121" t="str">
        <f>IF(ISERROR(VLOOKUP('Choose Reference miRNAs'!$A10,$A$4:$AZ$387,36,0)),"",VLOOKUP('Choose Reference miRNAs'!$A10,$A$4:$AZ$387,36,0))</f>
        <v/>
      </c>
      <c r="BI11" s="121" t="str">
        <f>IF(ISERROR(VLOOKUP('Choose Reference miRNAs'!$A10,$A$4:$AZ$387,37,0)),"",VLOOKUP('Choose Reference miRNAs'!$A10,$A$4:$AZ$387,37,0))</f>
        <v/>
      </c>
      <c r="BJ11" s="121" t="str">
        <f>IF(ISERROR(VLOOKUP('Choose Reference miRNAs'!$A10,$A$4:$AZ$387,38,0)),"",VLOOKUP('Choose Reference miRNAs'!$A10,$A$4:$AZ$387,38,0))</f>
        <v/>
      </c>
      <c r="BK11" s="121" t="str">
        <f>IF(ISERROR(VLOOKUP('Choose Reference miRNAs'!$A10,$A$4:$AZ$387,39,0)),"",VLOOKUP('Choose Reference miRNAs'!$A10,$A$4:$AZ$387,39,0))</f>
        <v/>
      </c>
      <c r="BL11" s="122" t="str">
        <f>IF(ISERROR(VLOOKUP('Choose Reference miRNAs'!$A10,$A$4:$AZ$387,40,0)),"",VLOOKUP('Choose Reference miRNAs'!$A10,$A$4:$AZ$387,40,0))</f>
        <v/>
      </c>
      <c r="BM11" s="120" t="str">
        <f>IF(ISERROR(VLOOKUP('Choose Reference miRNAs'!$A10,$A$4:$AZ$387,41,0)),"",VLOOKUP('Choose Reference miRNAs'!$A10,$A$4:$AZ$387,41,0))</f>
        <v/>
      </c>
      <c r="BN11" s="121" t="str">
        <f>IF(ISERROR(VLOOKUP('Choose Reference miRNAs'!$A10,$A$4:$AZ$387,42,0)),"",VLOOKUP('Choose Reference miRNAs'!$A10,$A$4:$AZ$387,42,0))</f>
        <v/>
      </c>
      <c r="BO11" s="121" t="str">
        <f>IF(ISERROR(VLOOKUP('Choose Reference miRNAs'!$A10,$A$4:$AZ$387,43,0)),"",VLOOKUP('Choose Reference miRNAs'!$A10,$A$4:$AZ$387,43,0))</f>
        <v/>
      </c>
      <c r="BP11" s="121" t="str">
        <f>IF(ISERROR(VLOOKUP('Choose Reference miRNAs'!$A10,$A$4:$AZ$387,44,0)),"",VLOOKUP('Choose Reference miRNAs'!$A10,$A$4:$AZ$387,44,0))</f>
        <v/>
      </c>
      <c r="BQ11" s="121" t="str">
        <f>IF(ISERROR(VLOOKUP('Choose Reference miRNAs'!$A10,$A$4:$AZ$387,45,0)),"",VLOOKUP('Choose Reference miRNAs'!$A10,$A$4:$AZ$387,45,0))</f>
        <v/>
      </c>
      <c r="BR11" s="121" t="str">
        <f>IF(ISERROR(VLOOKUP('Choose Reference miRNAs'!$A10,$A$4:$AZ$387,46,0)),"",VLOOKUP('Choose Reference miRNAs'!$A10,$A$4:$AZ$387,46,0))</f>
        <v/>
      </c>
      <c r="BS11" s="121" t="str">
        <f>IF(ISERROR(VLOOKUP('Choose Reference miRNAs'!$A10,$A$4:$AZ$387,47,0)),"",VLOOKUP('Choose Reference miRNAs'!$A10,$A$4:$AZ$387,47,0))</f>
        <v/>
      </c>
      <c r="BT11" s="121" t="str">
        <f>IF(ISERROR(VLOOKUP('Choose Reference miRNAs'!$A10,$A$4:$AZ$387,48,0)),"",VLOOKUP('Choose Reference miRNAs'!$A10,$A$4:$AZ$387,48,0))</f>
        <v/>
      </c>
      <c r="BU11" s="121" t="str">
        <f>IF(ISERROR(VLOOKUP('Choose Reference miRNAs'!$A10,$A$4:$AZ$387,49,0)),"",VLOOKUP('Choose Reference miRNAs'!$A10,$A$4:$AZ$387,49,0))</f>
        <v/>
      </c>
      <c r="BV11" s="121" t="str">
        <f>IF(ISERROR(VLOOKUP('Choose Reference miRNAs'!$A10,$A$4:$AZ$387,50,0)),"",VLOOKUP('Choose Reference miRNAs'!$A10,$A$4:$AZ$387,50,0))</f>
        <v/>
      </c>
      <c r="BW11" s="121" t="str">
        <f>IF(ISERROR(VLOOKUP('Choose Reference miRNAs'!$A10,$A$4:$AZ$387,51,0)),"",VLOOKUP('Choose Reference miRNAs'!$A10,$A$4:$AZ$387,51,0))</f>
        <v/>
      </c>
      <c r="BX11" s="122" t="str">
        <f>IF(ISERROR(VLOOKUP('Choose Reference miRNAs'!$A10,$A$4:$AZ$387,52,0)),"",VLOOKUP('Choose Reference miRNAs'!$A10,$A$4:$AZ$387,52,0))</f>
        <v/>
      </c>
      <c r="BY11" s="100" t="str">
        <f t="shared" si="16"/>
        <v>hsa-let-7g-5p</v>
      </c>
      <c r="BZ11" s="98" t="s">
        <v>39</v>
      </c>
      <c r="CA11" s="99">
        <f t="shared" si="17"/>
        <v>8.9049999999999976</v>
      </c>
      <c r="CB11" s="99">
        <f t="shared" si="18"/>
        <v>8.8049999999999997</v>
      </c>
      <c r="CC11" s="99">
        <f t="shared" si="19"/>
        <v>8.3499999999999979</v>
      </c>
      <c r="CD11" s="99" t="str">
        <f t="shared" si="20"/>
        <v/>
      </c>
      <c r="CE11" s="99" t="str">
        <f t="shared" si="21"/>
        <v/>
      </c>
      <c r="CF11" s="99" t="str">
        <f t="shared" si="22"/>
        <v/>
      </c>
      <c r="CG11" s="99" t="str">
        <f t="shared" si="23"/>
        <v/>
      </c>
      <c r="CH11" s="99" t="str">
        <f t="shared" si="24"/>
        <v/>
      </c>
      <c r="CI11" s="99" t="str">
        <f t="shared" si="25"/>
        <v/>
      </c>
      <c r="CJ11" s="99" t="str">
        <f t="shared" si="26"/>
        <v/>
      </c>
      <c r="CK11" s="99" t="str">
        <f t="shared" si="27"/>
        <v/>
      </c>
      <c r="CL11" s="99" t="str">
        <f t="shared" si="28"/>
        <v/>
      </c>
      <c r="CM11" s="99">
        <f t="shared" si="29"/>
        <v>6.4316666666666649</v>
      </c>
      <c r="CN11" s="99">
        <f t="shared" si="30"/>
        <v>6.2583333333333293</v>
      </c>
      <c r="CO11" s="99">
        <f t="shared" si="31"/>
        <v>6.1749999999999972</v>
      </c>
      <c r="CP11" s="99" t="str">
        <f t="shared" si="32"/>
        <v/>
      </c>
      <c r="CQ11" s="99" t="str">
        <f t="shared" si="33"/>
        <v/>
      </c>
      <c r="CR11" s="99" t="str">
        <f t="shared" si="34"/>
        <v/>
      </c>
      <c r="CS11" s="99" t="str">
        <f t="shared" si="35"/>
        <v/>
      </c>
      <c r="CT11" s="99" t="str">
        <f t="shared" si="36"/>
        <v/>
      </c>
      <c r="CU11" s="99" t="str">
        <f t="shared" si="37"/>
        <v/>
      </c>
      <c r="CV11" s="99" t="str">
        <f t="shared" si="38"/>
        <v/>
      </c>
      <c r="CW11" s="99" t="str">
        <f t="shared" si="39"/>
        <v/>
      </c>
      <c r="CX11" s="99" t="str">
        <f t="shared" si="40"/>
        <v/>
      </c>
      <c r="CY11" s="70">
        <f t="shared" si="41"/>
        <v>8.6866666666666656</v>
      </c>
      <c r="CZ11" s="70">
        <f t="shared" si="42"/>
        <v>6.2883333333333304</v>
      </c>
      <c r="DA11" s="100" t="str">
        <f t="shared" si="43"/>
        <v>hsa-let-7g-5p</v>
      </c>
      <c r="DB11" s="98" t="s">
        <v>39</v>
      </c>
      <c r="DC11" s="101">
        <f t="shared" si="2"/>
        <v>2.0860652500934644E-3</v>
      </c>
      <c r="DD11" s="101">
        <f t="shared" si="3"/>
        <v>2.2357893761693073E-3</v>
      </c>
      <c r="DE11" s="101">
        <f t="shared" si="4"/>
        <v>3.064781632409187E-3</v>
      </c>
      <c r="DF11" s="101" t="str">
        <f t="shared" si="5"/>
        <v/>
      </c>
      <c r="DG11" s="101" t="str">
        <f t="shared" si="6"/>
        <v/>
      </c>
      <c r="DH11" s="101" t="str">
        <f t="shared" si="7"/>
        <v/>
      </c>
      <c r="DI11" s="101" t="str">
        <f t="shared" si="8"/>
        <v/>
      </c>
      <c r="DJ11" s="101" t="str">
        <f t="shared" si="9"/>
        <v/>
      </c>
      <c r="DK11" s="101" t="str">
        <f t="shared" si="10"/>
        <v/>
      </c>
      <c r="DL11" s="101" t="str">
        <f t="shared" si="11"/>
        <v/>
      </c>
      <c r="DM11" s="101" t="str">
        <f t="shared" si="44"/>
        <v/>
      </c>
      <c r="DN11" s="101" t="str">
        <f t="shared" si="45"/>
        <v/>
      </c>
      <c r="DO11" s="101">
        <f t="shared" si="13"/>
        <v>1.1584449781132978E-2</v>
      </c>
      <c r="DP11" s="101">
        <f t="shared" si="13"/>
        <v>1.3063331379507999E-2</v>
      </c>
      <c r="DQ11" s="101">
        <f t="shared" si="13"/>
        <v>1.3840117485974418E-2</v>
      </c>
      <c r="DR11" s="101" t="str">
        <f t="shared" si="13"/>
        <v/>
      </c>
      <c r="DS11" s="101" t="str">
        <f t="shared" si="13"/>
        <v/>
      </c>
      <c r="DT11" s="101" t="str">
        <f t="shared" si="13"/>
        <v/>
      </c>
      <c r="DU11" s="101" t="str">
        <f t="shared" si="13"/>
        <v/>
      </c>
      <c r="DV11" s="101" t="str">
        <f t="shared" si="13"/>
        <v/>
      </c>
      <c r="DW11" s="101" t="str">
        <f t="shared" si="13"/>
        <v/>
      </c>
      <c r="DX11" s="101" t="str">
        <f t="shared" si="13"/>
        <v/>
      </c>
      <c r="DY11" s="101" t="str">
        <f t="shared" si="46"/>
        <v/>
      </c>
      <c r="DZ11" s="101" t="str">
        <f t="shared" si="47"/>
        <v/>
      </c>
      <c r="EB11" s="130">
        <v>10</v>
      </c>
      <c r="EC11" s="94">
        <f>Results!G12</f>
        <v>1066.2524441956418</v>
      </c>
      <c r="ED11" s="94">
        <f>Results!G36</f>
        <v>0.72951017212008673</v>
      </c>
      <c r="EE11" s="94">
        <f>Results!G60</f>
        <v>148.91376772973197</v>
      </c>
      <c r="EF11" s="94">
        <f>Results!G84</f>
        <v>0.28093987915473551</v>
      </c>
      <c r="EG11" s="94">
        <f>Results!G108</f>
        <v>1066.2524441956418</v>
      </c>
      <c r="EH11" s="94">
        <f>Results!G132</f>
        <v>0.72951017212008673</v>
      </c>
      <c r="EI11" s="94">
        <f>Results!G156</f>
        <v>148.91376772973197</v>
      </c>
      <c r="EJ11" s="94">
        <f>Results!G180</f>
        <v>0.28093987915473551</v>
      </c>
      <c r="EK11" s="94">
        <f>Results!G204</f>
        <v>1066.2524441956418</v>
      </c>
      <c r="EL11" s="94">
        <f>Results!G228</f>
        <v>0.72951017212008673</v>
      </c>
      <c r="EM11" s="94">
        <f>Results!G252</f>
        <v>32.409241094916617</v>
      </c>
      <c r="EN11" s="94">
        <f>Results!G276</f>
        <v>1.1714808194946165</v>
      </c>
      <c r="EO11" s="94">
        <f>Results!G300</f>
        <v>3.31344812597847</v>
      </c>
      <c r="EP11" s="94">
        <f>Results!G324</f>
        <v>0.72951017212008673</v>
      </c>
      <c r="EQ11" s="94">
        <f>Results!G348</f>
        <v>148.91376772973197</v>
      </c>
      <c r="ER11" s="94">
        <f>Results!G372</f>
        <v>0.28093987915473551</v>
      </c>
    </row>
    <row r="12" spans="1:148" ht="15" customHeight="1" x14ac:dyDescent="0.25">
      <c r="A12" s="106" t="str">
        <f>'miRNA Table'!C11</f>
        <v>hsa-let-7g-3p</v>
      </c>
      <c r="B12" s="98" t="s">
        <v>40</v>
      </c>
      <c r="C12" s="99">
        <f>IF('Test Sample Data'!C11="","",IF(SUM('Test Sample Data'!C$3:C$386)&gt;10,IF(AND(ISNUMBER('Test Sample Data'!C11),'Test Sample Data'!C11&lt;$C$389, 'Test Sample Data'!C11&gt;0),'Test Sample Data'!C11,$C$389),""))</f>
        <v>21.26</v>
      </c>
      <c r="D12" s="99">
        <f>IF('Test Sample Data'!D11="","",IF(SUM('Test Sample Data'!D$3:D$386)&gt;10,IF(AND(ISNUMBER('Test Sample Data'!D11),'Test Sample Data'!D11&lt;$C$389, 'Test Sample Data'!D11&gt;0),'Test Sample Data'!D11,$C$389),""))</f>
        <v>21.29</v>
      </c>
      <c r="E12" s="99">
        <f>IF('Test Sample Data'!E11="","",IF(SUM('Test Sample Data'!E$3:E$386)&gt;10,IF(AND(ISNUMBER('Test Sample Data'!E11),'Test Sample Data'!E11&lt;$C$389, 'Test Sample Data'!E11&gt;0),'Test Sample Data'!E11,$C$389),""))</f>
        <v>21.26</v>
      </c>
      <c r="F12" s="99" t="str">
        <f>IF('Test Sample Data'!F11="","",IF(SUM('Test Sample Data'!F$3:F$386)&gt;10,IF(AND(ISNUMBER('Test Sample Data'!F11),'Test Sample Data'!F11&lt;$C$389, 'Test Sample Data'!F11&gt;0),'Test Sample Data'!F11,$C$389),""))</f>
        <v/>
      </c>
      <c r="G12" s="99" t="str">
        <f>IF('Test Sample Data'!G11="","",IF(SUM('Test Sample Data'!G$3:G$386)&gt;10,IF(AND(ISNUMBER('Test Sample Data'!G11),'Test Sample Data'!G11&lt;$C$389, 'Test Sample Data'!G11&gt;0),'Test Sample Data'!G11,$C$389),""))</f>
        <v/>
      </c>
      <c r="H12" s="99" t="str">
        <f>IF('Test Sample Data'!H11="","",IF(SUM('Test Sample Data'!H$3:H$386)&gt;10,IF(AND(ISNUMBER('Test Sample Data'!H11),'Test Sample Data'!H11&lt;$C$389, 'Test Sample Data'!H11&gt;0),'Test Sample Data'!H11,$C$389),""))</f>
        <v/>
      </c>
      <c r="I12" s="99" t="str">
        <f>IF('Test Sample Data'!I11="","",IF(SUM('Test Sample Data'!I$3:I$386)&gt;10,IF(AND(ISNUMBER('Test Sample Data'!I11),'Test Sample Data'!I11&lt;$C$389, 'Test Sample Data'!I11&gt;0),'Test Sample Data'!I11,$C$389),""))</f>
        <v/>
      </c>
      <c r="J12" s="99" t="str">
        <f>IF('Test Sample Data'!J11="","",IF(SUM('Test Sample Data'!J$3:J$386)&gt;10,IF(AND(ISNUMBER('Test Sample Data'!J11),'Test Sample Data'!J11&lt;$C$389, 'Test Sample Data'!J11&gt;0),'Test Sample Data'!J11,$C$389),""))</f>
        <v/>
      </c>
      <c r="K12" s="99" t="str">
        <f>IF('Test Sample Data'!K11="","",IF(SUM('Test Sample Data'!K$3:K$386)&gt;10,IF(AND(ISNUMBER('Test Sample Data'!K11),'Test Sample Data'!K11&lt;$C$389, 'Test Sample Data'!K11&gt;0),'Test Sample Data'!K11,$C$389),""))</f>
        <v/>
      </c>
      <c r="L12" s="99" t="str">
        <f>IF('Test Sample Data'!L11="","",IF(SUM('Test Sample Data'!L$3:L$386)&gt;10,IF(AND(ISNUMBER('Test Sample Data'!L11),'Test Sample Data'!L11&lt;$C$389, 'Test Sample Data'!L11&gt;0),'Test Sample Data'!L11,$C$389),""))</f>
        <v/>
      </c>
      <c r="M12" s="99" t="str">
        <f>IF('Test Sample Data'!M11="","",IF(SUM('Test Sample Data'!M$3:M$386)&gt;10,IF(AND(ISNUMBER('Test Sample Data'!M11),'Test Sample Data'!M11&lt;$C$389, 'Test Sample Data'!M11&gt;0),'Test Sample Data'!M11,$C$389),""))</f>
        <v/>
      </c>
      <c r="N12" s="99" t="str">
        <f>IF('Test Sample Data'!N11="","",IF(SUM('Test Sample Data'!N$3:N$386)&gt;10,IF(AND(ISNUMBER('Test Sample Data'!N11),'Test Sample Data'!N11&lt;$C$389, 'Test Sample Data'!N11&gt;0),'Test Sample Data'!N11,$C$389),""))</f>
        <v/>
      </c>
      <c r="O12" s="98" t="str">
        <f>'miRNA Table'!C11</f>
        <v>hsa-let-7g-3p</v>
      </c>
      <c r="P12" s="98" t="s">
        <v>40</v>
      </c>
      <c r="Q12" s="99">
        <f>IF('Control Sample Data'!C11="","",IF(SUM('Control Sample Data'!C$3:C$386)&gt;10,IF(AND(ISNUMBER('Control Sample Data'!C11),'Control Sample Data'!C11&lt;$C$389, 'Control Sample Data'!C11&gt;0),'Control Sample Data'!C11,$C$389),""))</f>
        <v>25.52</v>
      </c>
      <c r="R12" s="99">
        <f>IF('Control Sample Data'!D11="","",IF(SUM('Control Sample Data'!D$3:D$386)&gt;10,IF(AND(ISNUMBER('Control Sample Data'!D11),'Control Sample Data'!D11&lt;$C$389, 'Control Sample Data'!D11&gt;0),'Control Sample Data'!D11,$C$389),""))</f>
        <v>25.6</v>
      </c>
      <c r="S12" s="99">
        <f>IF('Control Sample Data'!E11="","",IF(SUM('Control Sample Data'!E$3:E$386)&gt;10,IF(AND(ISNUMBER('Control Sample Data'!E11),'Control Sample Data'!E11&lt;$C$389, 'Control Sample Data'!E11&gt;0),'Control Sample Data'!E11,$C$389),""))</f>
        <v>25.81</v>
      </c>
      <c r="T12" s="99" t="str">
        <f>IF('Control Sample Data'!F11="","",IF(SUM('Control Sample Data'!F$3:F$386)&gt;10,IF(AND(ISNUMBER('Control Sample Data'!F11),'Control Sample Data'!F11&lt;$C$389, 'Control Sample Data'!F11&gt;0),'Control Sample Data'!F11,$C$389),""))</f>
        <v/>
      </c>
      <c r="U12" s="99" t="str">
        <f>IF('Control Sample Data'!G11="","",IF(SUM('Control Sample Data'!G$3:G$386)&gt;10,IF(AND(ISNUMBER('Control Sample Data'!G11),'Control Sample Data'!G11&lt;$C$389, 'Control Sample Data'!G11&gt;0),'Control Sample Data'!G11,$C$389),""))</f>
        <v/>
      </c>
      <c r="V12" s="99" t="str">
        <f>IF('Control Sample Data'!H11="","",IF(SUM('Control Sample Data'!H$3:H$386)&gt;10,IF(AND(ISNUMBER('Control Sample Data'!H11),'Control Sample Data'!H11&lt;$C$389, 'Control Sample Data'!H11&gt;0),'Control Sample Data'!H11,$C$389),""))</f>
        <v/>
      </c>
      <c r="W12" s="99" t="str">
        <f>IF('Control Sample Data'!I11="","",IF(SUM('Control Sample Data'!I$3:I$386)&gt;10,IF(AND(ISNUMBER('Control Sample Data'!I11),'Control Sample Data'!I11&lt;$C$389, 'Control Sample Data'!I11&gt;0),'Control Sample Data'!I11,$C$389),""))</f>
        <v/>
      </c>
      <c r="X12" s="99" t="str">
        <f>IF('Control Sample Data'!J11="","",IF(SUM('Control Sample Data'!J$3:J$386)&gt;10,IF(AND(ISNUMBER('Control Sample Data'!J11),'Control Sample Data'!J11&lt;$C$389, 'Control Sample Data'!J11&gt;0),'Control Sample Data'!J11,$C$389),""))</f>
        <v/>
      </c>
      <c r="Y12" s="99" t="str">
        <f>IF('Control Sample Data'!K11="","",IF(SUM('Control Sample Data'!K$3:K$386)&gt;10,IF(AND(ISNUMBER('Control Sample Data'!K11),'Control Sample Data'!K11&lt;$C$389, 'Control Sample Data'!K11&gt;0),'Control Sample Data'!K11,$C$389),""))</f>
        <v/>
      </c>
      <c r="Z12" s="99" t="str">
        <f>IF('Control Sample Data'!L11="","",IF(SUM('Control Sample Data'!L$3:L$386)&gt;10,IF(AND(ISNUMBER('Control Sample Data'!L11),'Control Sample Data'!L11&lt;$C$389, 'Control Sample Data'!L11&gt;0),'Control Sample Data'!L11,$C$389),""))</f>
        <v/>
      </c>
      <c r="AA12" s="99" t="str">
        <f>IF('Control Sample Data'!M11="","",IF(SUM('Control Sample Data'!M$3:M$386)&gt;10,IF(AND(ISNUMBER('Control Sample Data'!M11),'Control Sample Data'!M11&lt;$C$389, 'Control Sample Data'!M11&gt;0),'Control Sample Data'!M11,$C$389),""))</f>
        <v/>
      </c>
      <c r="AB12" s="107" t="str">
        <f>IF('Control Sample Data'!N11="","",IF(SUM('Control Sample Data'!N$3:N$386)&gt;10,IF(AND(ISNUMBER('Control Sample Data'!N11),'Control Sample Data'!N11&lt;$C$389, 'Control Sample Data'!N11&gt;0),'Control Sample Data'!N11,$C$389),""))</f>
        <v/>
      </c>
      <c r="AC12" s="136">
        <f>IF(C12="","",IF(AND('miRNA Table'!$F$4="YES",'miRNA Table'!$F$6="YES"),C12-C$391,C12))</f>
        <v>21.26</v>
      </c>
      <c r="AD12" s="137">
        <f>IF(D12="","",IF(AND('miRNA Table'!$F$4="YES",'miRNA Table'!$F$6="YES"),D12-D$391,D12))</f>
        <v>21.29</v>
      </c>
      <c r="AE12" s="137">
        <f>IF(E12="","",IF(AND('miRNA Table'!$F$4="YES",'miRNA Table'!$F$6="YES"),E12-E$391,E12))</f>
        <v>21.26</v>
      </c>
      <c r="AF12" s="137" t="str">
        <f>IF(F12="","",IF(AND('miRNA Table'!$F$4="YES",'miRNA Table'!$F$6="YES"),F12-F$391,F12))</f>
        <v/>
      </c>
      <c r="AG12" s="137" t="str">
        <f>IF(G12="","",IF(AND('miRNA Table'!$F$4="YES",'miRNA Table'!$F$6="YES"),G12-G$391,G12))</f>
        <v/>
      </c>
      <c r="AH12" s="137" t="str">
        <f>IF(H12="","",IF(AND('miRNA Table'!$F$4="YES",'miRNA Table'!$F$6="YES"),H12-H$391,H12))</f>
        <v/>
      </c>
      <c r="AI12" s="137" t="str">
        <f>IF(I12="","",IF(AND('miRNA Table'!$F$4="YES",'miRNA Table'!$F$6="YES"),I12-I$391,I12))</f>
        <v/>
      </c>
      <c r="AJ12" s="137" t="str">
        <f>IF(J12="","",IF(AND('miRNA Table'!$F$4="YES",'miRNA Table'!$F$6="YES"),J12-J$391,J12))</f>
        <v/>
      </c>
      <c r="AK12" s="137" t="str">
        <f>IF(K12="","",IF(AND('miRNA Table'!$F$4="YES",'miRNA Table'!$F$6="YES"),K12-K$391,K12))</f>
        <v/>
      </c>
      <c r="AL12" s="137" t="str">
        <f>IF(L12="","",IF(AND('miRNA Table'!$F$4="YES",'miRNA Table'!$F$6="YES"),L12-L$391,L12))</f>
        <v/>
      </c>
      <c r="AM12" s="137" t="str">
        <f>IF(M12="","",IF(AND('miRNA Table'!$F$4="YES",'miRNA Table'!$F$6="YES"),M12-M$391,M12))</f>
        <v/>
      </c>
      <c r="AN12" s="138" t="str">
        <f>IF(N12="","",IF(AND('miRNA Table'!$F$4="YES",'miRNA Table'!$F$6="YES"),N12-N$391,N12))</f>
        <v/>
      </c>
      <c r="AO12" s="136">
        <f>IF(O12="","",IF(AND('miRNA Table'!$F$4="YES",'miRNA Table'!$F$6="YES"),Q12-Q$391,Q12))</f>
        <v>25.52</v>
      </c>
      <c r="AP12" s="137">
        <f>IF(P12="","",IF(AND('miRNA Table'!$F$4="YES",'miRNA Table'!$F$6="YES"),R12-R$391,R12))</f>
        <v>25.6</v>
      </c>
      <c r="AQ12" s="137">
        <f>IF(Q12="","",IF(AND('miRNA Table'!$F$4="YES",'miRNA Table'!$F$6="YES"),S12-S$391,S12))</f>
        <v>25.81</v>
      </c>
      <c r="AR12" s="137" t="str">
        <f>IF(R12="","",IF(AND('miRNA Table'!$F$4="YES",'miRNA Table'!$F$6="YES"),T12-T$391,T12))</f>
        <v/>
      </c>
      <c r="AS12" s="137" t="str">
        <f>IF(S12="","",IF(AND('miRNA Table'!$F$4="YES",'miRNA Table'!$F$6="YES"),U12-U$391,U12))</f>
        <v/>
      </c>
      <c r="AT12" s="137" t="str">
        <f>IF(T12="","",IF(AND('miRNA Table'!$F$4="YES",'miRNA Table'!$F$6="YES"),V12-V$391,V12))</f>
        <v/>
      </c>
      <c r="AU12" s="137" t="str">
        <f>IF(U12="","",IF(AND('miRNA Table'!$F$4="YES",'miRNA Table'!$F$6="YES"),W12-W$391,W12))</f>
        <v/>
      </c>
      <c r="AV12" s="137" t="str">
        <f>IF(V12="","",IF(AND('miRNA Table'!$F$4="YES",'miRNA Table'!$F$6="YES"),X12-X$391,X12))</f>
        <v/>
      </c>
      <c r="AW12" s="137" t="str">
        <f>IF(W12="","",IF(AND('miRNA Table'!$F$4="YES",'miRNA Table'!$F$6="YES"),Y12-Y$391,Y12))</f>
        <v/>
      </c>
      <c r="AX12" s="137" t="str">
        <f>IF(X12="","",IF(AND('miRNA Table'!$F$4="YES",'miRNA Table'!$F$6="YES"),Z12-Z$391,Z12))</f>
        <v/>
      </c>
      <c r="AY12" s="137" t="str">
        <f>IF(Y12="","",IF(AND('miRNA Table'!$F$4="YES",'miRNA Table'!$F$6="YES"),AA12-AA$391,AA12))</f>
        <v/>
      </c>
      <c r="AZ12" s="138" t="str">
        <f>IF(Z12="","",IF(AND('miRNA Table'!$F$4="YES",'miRNA Table'!$F$6="YES"),AB12-AB$391,AB12))</f>
        <v/>
      </c>
      <c r="BA12" s="120" t="str">
        <f>IF(ISERROR(VLOOKUP('Choose Reference miRNAs'!$A11,$A$4:$AZ$387,29,0)),"",VLOOKUP('Choose Reference miRNAs'!$A11,$A$4:$AZ$387,29,0))</f>
        <v/>
      </c>
      <c r="BB12" s="121" t="str">
        <f>IF(ISERROR(VLOOKUP('Choose Reference miRNAs'!$A11,$A$4:$AZ$387,30,0)),"",VLOOKUP('Choose Reference miRNAs'!$A11,$A$4:$AZ$387,30,0))</f>
        <v/>
      </c>
      <c r="BC12" s="121" t="str">
        <f>IF(ISERROR(VLOOKUP('Choose Reference miRNAs'!$A11,$A$4:$AZ$387,31,0)),"",VLOOKUP('Choose Reference miRNAs'!$A11,$A$4:$AZ$387,31,0))</f>
        <v/>
      </c>
      <c r="BD12" s="121" t="str">
        <f>IF(ISERROR(VLOOKUP('Choose Reference miRNAs'!$A11,$A$4:$AZ$387,32,0)),"",VLOOKUP('Choose Reference miRNAs'!$A11,$A$4:$AZ$387,32,0))</f>
        <v/>
      </c>
      <c r="BE12" s="121" t="str">
        <f>IF(ISERROR(VLOOKUP('Choose Reference miRNAs'!$A11,$A$4:$AZ$387,33,0)),"",VLOOKUP('Choose Reference miRNAs'!$A11,$A$4:$AZ$387,33,0))</f>
        <v/>
      </c>
      <c r="BF12" s="121" t="str">
        <f>IF(ISERROR(VLOOKUP('Choose Reference miRNAs'!$A11,$A$4:$AZ$387,34,0)),"",VLOOKUP('Choose Reference miRNAs'!$A11,$A$4:$AZ$387,34,0))</f>
        <v/>
      </c>
      <c r="BG12" s="121" t="str">
        <f>IF(ISERROR(VLOOKUP('Choose Reference miRNAs'!$A11,$A$4:$AZ$387,35,0)),"",VLOOKUP('Choose Reference miRNAs'!$A11,$A$4:$AZ$387,35,0))</f>
        <v/>
      </c>
      <c r="BH12" s="121" t="str">
        <f>IF(ISERROR(VLOOKUP('Choose Reference miRNAs'!$A11,$A$4:$AZ$387,36,0)),"",VLOOKUP('Choose Reference miRNAs'!$A11,$A$4:$AZ$387,36,0))</f>
        <v/>
      </c>
      <c r="BI12" s="121" t="str">
        <f>IF(ISERROR(VLOOKUP('Choose Reference miRNAs'!$A11,$A$4:$AZ$387,37,0)),"",VLOOKUP('Choose Reference miRNAs'!$A11,$A$4:$AZ$387,37,0))</f>
        <v/>
      </c>
      <c r="BJ12" s="121" t="str">
        <f>IF(ISERROR(VLOOKUP('Choose Reference miRNAs'!$A11,$A$4:$AZ$387,38,0)),"",VLOOKUP('Choose Reference miRNAs'!$A11,$A$4:$AZ$387,38,0))</f>
        <v/>
      </c>
      <c r="BK12" s="121" t="str">
        <f>IF(ISERROR(VLOOKUP('Choose Reference miRNAs'!$A11,$A$4:$AZ$387,39,0)),"",VLOOKUP('Choose Reference miRNAs'!$A11,$A$4:$AZ$387,39,0))</f>
        <v/>
      </c>
      <c r="BL12" s="122" t="str">
        <f>IF(ISERROR(VLOOKUP('Choose Reference miRNAs'!$A11,$A$4:$AZ$387,40,0)),"",VLOOKUP('Choose Reference miRNAs'!$A11,$A$4:$AZ$387,40,0))</f>
        <v/>
      </c>
      <c r="BM12" s="120" t="str">
        <f>IF(ISERROR(VLOOKUP('Choose Reference miRNAs'!$A11,$A$4:$AZ$387,41,0)),"",VLOOKUP('Choose Reference miRNAs'!$A11,$A$4:$AZ$387,41,0))</f>
        <v/>
      </c>
      <c r="BN12" s="121" t="str">
        <f>IF(ISERROR(VLOOKUP('Choose Reference miRNAs'!$A11,$A$4:$AZ$387,42,0)),"",VLOOKUP('Choose Reference miRNAs'!$A11,$A$4:$AZ$387,42,0))</f>
        <v/>
      </c>
      <c r="BO12" s="121" t="str">
        <f>IF(ISERROR(VLOOKUP('Choose Reference miRNAs'!$A11,$A$4:$AZ$387,43,0)),"",VLOOKUP('Choose Reference miRNAs'!$A11,$A$4:$AZ$387,43,0))</f>
        <v/>
      </c>
      <c r="BP12" s="121" t="str">
        <f>IF(ISERROR(VLOOKUP('Choose Reference miRNAs'!$A11,$A$4:$AZ$387,44,0)),"",VLOOKUP('Choose Reference miRNAs'!$A11,$A$4:$AZ$387,44,0))</f>
        <v/>
      </c>
      <c r="BQ12" s="121" t="str">
        <f>IF(ISERROR(VLOOKUP('Choose Reference miRNAs'!$A11,$A$4:$AZ$387,45,0)),"",VLOOKUP('Choose Reference miRNAs'!$A11,$A$4:$AZ$387,45,0))</f>
        <v/>
      </c>
      <c r="BR12" s="121" t="str">
        <f>IF(ISERROR(VLOOKUP('Choose Reference miRNAs'!$A11,$A$4:$AZ$387,46,0)),"",VLOOKUP('Choose Reference miRNAs'!$A11,$A$4:$AZ$387,46,0))</f>
        <v/>
      </c>
      <c r="BS12" s="121" t="str">
        <f>IF(ISERROR(VLOOKUP('Choose Reference miRNAs'!$A11,$A$4:$AZ$387,47,0)),"",VLOOKUP('Choose Reference miRNAs'!$A11,$A$4:$AZ$387,47,0))</f>
        <v/>
      </c>
      <c r="BT12" s="121" t="str">
        <f>IF(ISERROR(VLOOKUP('Choose Reference miRNAs'!$A11,$A$4:$AZ$387,48,0)),"",VLOOKUP('Choose Reference miRNAs'!$A11,$A$4:$AZ$387,48,0))</f>
        <v/>
      </c>
      <c r="BU12" s="121" t="str">
        <f>IF(ISERROR(VLOOKUP('Choose Reference miRNAs'!$A11,$A$4:$AZ$387,49,0)),"",VLOOKUP('Choose Reference miRNAs'!$A11,$A$4:$AZ$387,49,0))</f>
        <v/>
      </c>
      <c r="BV12" s="121" t="str">
        <f>IF(ISERROR(VLOOKUP('Choose Reference miRNAs'!$A11,$A$4:$AZ$387,50,0)),"",VLOOKUP('Choose Reference miRNAs'!$A11,$A$4:$AZ$387,50,0))</f>
        <v/>
      </c>
      <c r="BW12" s="121" t="str">
        <f>IF(ISERROR(VLOOKUP('Choose Reference miRNAs'!$A11,$A$4:$AZ$387,51,0)),"",VLOOKUP('Choose Reference miRNAs'!$A11,$A$4:$AZ$387,51,0))</f>
        <v/>
      </c>
      <c r="BX12" s="122" t="str">
        <f>IF(ISERROR(VLOOKUP('Choose Reference miRNAs'!$A11,$A$4:$AZ$387,52,0)),"",VLOOKUP('Choose Reference miRNAs'!$A11,$A$4:$AZ$387,52,0))</f>
        <v/>
      </c>
      <c r="BY12" s="100" t="str">
        <f t="shared" si="16"/>
        <v>hsa-let-7g-3p</v>
      </c>
      <c r="BZ12" s="98" t="s">
        <v>40</v>
      </c>
      <c r="CA12" s="99">
        <f t="shared" si="17"/>
        <v>0.625</v>
      </c>
      <c r="CB12" s="99">
        <f t="shared" si="18"/>
        <v>0.64499999999999957</v>
      </c>
      <c r="CC12" s="99">
        <f t="shared" si="19"/>
        <v>0.53000000000000114</v>
      </c>
      <c r="CD12" s="99" t="str">
        <f t="shared" si="20"/>
        <v/>
      </c>
      <c r="CE12" s="99" t="str">
        <f t="shared" si="21"/>
        <v/>
      </c>
      <c r="CF12" s="99" t="str">
        <f t="shared" si="22"/>
        <v/>
      </c>
      <c r="CG12" s="99" t="str">
        <f t="shared" si="23"/>
        <v/>
      </c>
      <c r="CH12" s="99" t="str">
        <f t="shared" si="24"/>
        <v/>
      </c>
      <c r="CI12" s="99" t="str">
        <f t="shared" si="25"/>
        <v/>
      </c>
      <c r="CJ12" s="99" t="str">
        <f t="shared" si="26"/>
        <v/>
      </c>
      <c r="CK12" s="99" t="str">
        <f t="shared" si="27"/>
        <v/>
      </c>
      <c r="CL12" s="99" t="str">
        <f t="shared" si="28"/>
        <v/>
      </c>
      <c r="CM12" s="99">
        <f t="shared" si="29"/>
        <v>4.6216666666666661</v>
      </c>
      <c r="CN12" s="99">
        <f t="shared" si="30"/>
        <v>4.7483333333333313</v>
      </c>
      <c r="CO12" s="99">
        <f t="shared" si="31"/>
        <v>4.6749999999999972</v>
      </c>
      <c r="CP12" s="99" t="str">
        <f t="shared" si="32"/>
        <v/>
      </c>
      <c r="CQ12" s="99" t="str">
        <f t="shared" si="33"/>
        <v/>
      </c>
      <c r="CR12" s="99" t="str">
        <f t="shared" si="34"/>
        <v/>
      </c>
      <c r="CS12" s="99" t="str">
        <f t="shared" si="35"/>
        <v/>
      </c>
      <c r="CT12" s="99" t="str">
        <f t="shared" si="36"/>
        <v/>
      </c>
      <c r="CU12" s="99" t="str">
        <f t="shared" si="37"/>
        <v/>
      </c>
      <c r="CV12" s="99" t="str">
        <f t="shared" si="38"/>
        <v/>
      </c>
      <c r="CW12" s="99" t="str">
        <f t="shared" si="39"/>
        <v/>
      </c>
      <c r="CX12" s="99" t="str">
        <f t="shared" si="40"/>
        <v/>
      </c>
      <c r="CY12" s="70">
        <f t="shared" si="41"/>
        <v>0.6000000000000002</v>
      </c>
      <c r="CZ12" s="70">
        <f t="shared" si="42"/>
        <v>4.6816666666666649</v>
      </c>
      <c r="DA12" s="100" t="str">
        <f t="shared" si="43"/>
        <v>hsa-let-7g-3p</v>
      </c>
      <c r="DB12" s="98" t="s">
        <v>40</v>
      </c>
      <c r="DC12" s="101">
        <f t="shared" si="2"/>
        <v>0.64841977732550482</v>
      </c>
      <c r="DD12" s="101">
        <f t="shared" si="3"/>
        <v>0.63949279063871456</v>
      </c>
      <c r="DE12" s="101">
        <f t="shared" si="4"/>
        <v>0.69255473405546175</v>
      </c>
      <c r="DF12" s="101" t="str">
        <f t="shared" si="5"/>
        <v/>
      </c>
      <c r="DG12" s="101" t="str">
        <f t="shared" si="6"/>
        <v/>
      </c>
      <c r="DH12" s="101" t="str">
        <f t="shared" si="7"/>
        <v/>
      </c>
      <c r="DI12" s="101" t="str">
        <f t="shared" si="8"/>
        <v/>
      </c>
      <c r="DJ12" s="101" t="str">
        <f t="shared" si="9"/>
        <v/>
      </c>
      <c r="DK12" s="101" t="str">
        <f t="shared" si="10"/>
        <v/>
      </c>
      <c r="DL12" s="101" t="str">
        <f t="shared" si="11"/>
        <v/>
      </c>
      <c r="DM12" s="101" t="str">
        <f t="shared" si="44"/>
        <v/>
      </c>
      <c r="DN12" s="101" t="str">
        <f t="shared" si="45"/>
        <v/>
      </c>
      <c r="DO12" s="101">
        <f t="shared" si="13"/>
        <v>4.0619979825757796E-2</v>
      </c>
      <c r="DP12" s="101">
        <f t="shared" si="13"/>
        <v>3.7205679212275411E-2</v>
      </c>
      <c r="DQ12" s="101">
        <f t="shared" si="13"/>
        <v>3.9145763707004073E-2</v>
      </c>
      <c r="DR12" s="101" t="str">
        <f t="shared" si="13"/>
        <v/>
      </c>
      <c r="DS12" s="101" t="str">
        <f t="shared" si="13"/>
        <v/>
      </c>
      <c r="DT12" s="101" t="str">
        <f t="shared" si="13"/>
        <v/>
      </c>
      <c r="DU12" s="101" t="str">
        <f t="shared" si="13"/>
        <v/>
      </c>
      <c r="DV12" s="101" t="str">
        <f t="shared" si="13"/>
        <v/>
      </c>
      <c r="DW12" s="101" t="str">
        <f t="shared" si="13"/>
        <v/>
      </c>
      <c r="DX12" s="101" t="str">
        <f t="shared" si="13"/>
        <v/>
      </c>
      <c r="DY12" s="101" t="str">
        <f t="shared" si="46"/>
        <v/>
      </c>
      <c r="DZ12" s="101" t="str">
        <f t="shared" si="47"/>
        <v/>
      </c>
      <c r="EB12" s="130">
        <v>11</v>
      </c>
      <c r="EC12" s="94">
        <f>Results!G13</f>
        <v>1.6301446648052502</v>
      </c>
      <c r="ED12" s="94">
        <f>Results!G37</f>
        <v>0.217386361134949</v>
      </c>
      <c r="EE12" s="94">
        <f>Results!G61</f>
        <v>1.75929815184487</v>
      </c>
      <c r="EF12" s="94">
        <f>Results!G85</f>
        <v>0.61770931856346434</v>
      </c>
      <c r="EG12" s="94">
        <f>Results!G109</f>
        <v>1.6301446648052502</v>
      </c>
      <c r="EH12" s="94">
        <f>Results!G133</f>
        <v>0.217386361134949</v>
      </c>
      <c r="EI12" s="94">
        <f>Results!G157</f>
        <v>1.75929815184487</v>
      </c>
      <c r="EJ12" s="94">
        <f>Results!G181</f>
        <v>0.61770931856346434</v>
      </c>
      <c r="EK12" s="94">
        <f>Results!G205</f>
        <v>1.6301446648052502</v>
      </c>
      <c r="EL12" s="94">
        <f>Results!G229</f>
        <v>0.217386361134949</v>
      </c>
      <c r="EM12" s="94">
        <f>Results!G253</f>
        <v>0.17903745430722873</v>
      </c>
      <c r="EN12" s="94">
        <f>Results!G277</f>
        <v>0.31461659310971618</v>
      </c>
      <c r="EO12" s="94">
        <f>Results!G301</f>
        <v>459.8437749165746</v>
      </c>
      <c r="EP12" s="94">
        <f>Results!G325</f>
        <v>0.217386361134949</v>
      </c>
      <c r="EQ12" s="94">
        <f>Results!G349</f>
        <v>1.75929815184487</v>
      </c>
      <c r="ER12" s="94">
        <f>Results!G373</f>
        <v>0.61770931856346434</v>
      </c>
    </row>
    <row r="13" spans="1:148" ht="15" customHeight="1" x14ac:dyDescent="0.25">
      <c r="A13" s="106" t="str">
        <f>'miRNA Table'!C12</f>
        <v>hsa-let-7i-5p</v>
      </c>
      <c r="B13" s="98" t="s">
        <v>41</v>
      </c>
      <c r="C13" s="99">
        <f>IF('Test Sample Data'!C12="","",IF(SUM('Test Sample Data'!C$3:C$386)&gt;10,IF(AND(ISNUMBER('Test Sample Data'!C12),'Test Sample Data'!C12&lt;$C$389, 'Test Sample Data'!C12&gt;0),'Test Sample Data'!C12,$C$389),""))</f>
        <v>16.77</v>
      </c>
      <c r="D13" s="99">
        <f>IF('Test Sample Data'!D12="","",IF(SUM('Test Sample Data'!D$3:D$386)&gt;10,IF(AND(ISNUMBER('Test Sample Data'!D12),'Test Sample Data'!D12&lt;$C$389, 'Test Sample Data'!D12&gt;0),'Test Sample Data'!D12,$C$389),""))</f>
        <v>16.86</v>
      </c>
      <c r="E13" s="99">
        <f>IF('Test Sample Data'!E12="","",IF(SUM('Test Sample Data'!E$3:E$386)&gt;10,IF(AND(ISNUMBER('Test Sample Data'!E12),'Test Sample Data'!E12&lt;$C$389, 'Test Sample Data'!E12&gt;0),'Test Sample Data'!E12,$C$389),""))</f>
        <v>16.77</v>
      </c>
      <c r="F13" s="99" t="str">
        <f>IF('Test Sample Data'!F12="","",IF(SUM('Test Sample Data'!F$3:F$386)&gt;10,IF(AND(ISNUMBER('Test Sample Data'!F12),'Test Sample Data'!F12&lt;$C$389, 'Test Sample Data'!F12&gt;0),'Test Sample Data'!F12,$C$389),""))</f>
        <v/>
      </c>
      <c r="G13" s="99" t="str">
        <f>IF('Test Sample Data'!G12="","",IF(SUM('Test Sample Data'!G$3:G$386)&gt;10,IF(AND(ISNUMBER('Test Sample Data'!G12),'Test Sample Data'!G12&lt;$C$389, 'Test Sample Data'!G12&gt;0),'Test Sample Data'!G12,$C$389),""))</f>
        <v/>
      </c>
      <c r="H13" s="99" t="str">
        <f>IF('Test Sample Data'!H12="","",IF(SUM('Test Sample Data'!H$3:H$386)&gt;10,IF(AND(ISNUMBER('Test Sample Data'!H12),'Test Sample Data'!H12&lt;$C$389, 'Test Sample Data'!H12&gt;0),'Test Sample Data'!H12,$C$389),""))</f>
        <v/>
      </c>
      <c r="I13" s="99" t="str">
        <f>IF('Test Sample Data'!I12="","",IF(SUM('Test Sample Data'!I$3:I$386)&gt;10,IF(AND(ISNUMBER('Test Sample Data'!I12),'Test Sample Data'!I12&lt;$C$389, 'Test Sample Data'!I12&gt;0),'Test Sample Data'!I12,$C$389),""))</f>
        <v/>
      </c>
      <c r="J13" s="99" t="str">
        <f>IF('Test Sample Data'!J12="","",IF(SUM('Test Sample Data'!J$3:J$386)&gt;10,IF(AND(ISNUMBER('Test Sample Data'!J12),'Test Sample Data'!J12&lt;$C$389, 'Test Sample Data'!J12&gt;0),'Test Sample Data'!J12,$C$389),""))</f>
        <v/>
      </c>
      <c r="K13" s="99" t="str">
        <f>IF('Test Sample Data'!K12="","",IF(SUM('Test Sample Data'!K$3:K$386)&gt;10,IF(AND(ISNUMBER('Test Sample Data'!K12),'Test Sample Data'!K12&lt;$C$389, 'Test Sample Data'!K12&gt;0),'Test Sample Data'!K12,$C$389),""))</f>
        <v/>
      </c>
      <c r="L13" s="99" t="str">
        <f>IF('Test Sample Data'!L12="","",IF(SUM('Test Sample Data'!L$3:L$386)&gt;10,IF(AND(ISNUMBER('Test Sample Data'!L12),'Test Sample Data'!L12&lt;$C$389, 'Test Sample Data'!L12&gt;0),'Test Sample Data'!L12,$C$389),""))</f>
        <v/>
      </c>
      <c r="M13" s="99" t="str">
        <f>IF('Test Sample Data'!M12="","",IF(SUM('Test Sample Data'!M$3:M$386)&gt;10,IF(AND(ISNUMBER('Test Sample Data'!M12),'Test Sample Data'!M12&lt;$C$389, 'Test Sample Data'!M12&gt;0),'Test Sample Data'!M12,$C$389),""))</f>
        <v/>
      </c>
      <c r="N13" s="99" t="str">
        <f>IF('Test Sample Data'!N12="","",IF(SUM('Test Sample Data'!N$3:N$386)&gt;10,IF(AND(ISNUMBER('Test Sample Data'!N12),'Test Sample Data'!N12&lt;$C$389, 'Test Sample Data'!N12&gt;0),'Test Sample Data'!N12,$C$389),""))</f>
        <v/>
      </c>
      <c r="O13" s="98" t="str">
        <f>'miRNA Table'!C12</f>
        <v>hsa-let-7i-5p</v>
      </c>
      <c r="P13" s="98" t="s">
        <v>41</v>
      </c>
      <c r="Q13" s="99">
        <f>IF('Control Sample Data'!C12="","",IF(SUM('Control Sample Data'!C$3:C$386)&gt;10,IF(AND(ISNUMBER('Control Sample Data'!C12),'Control Sample Data'!C12&lt;$C$389, 'Control Sample Data'!C12&gt;0),'Control Sample Data'!C12,$C$389),""))</f>
        <v>27.12</v>
      </c>
      <c r="R13" s="99">
        <f>IF('Control Sample Data'!D12="","",IF(SUM('Control Sample Data'!D$3:D$386)&gt;10,IF(AND(ISNUMBER('Control Sample Data'!D12),'Control Sample Data'!D12&lt;$C$389, 'Control Sample Data'!D12&gt;0),'Control Sample Data'!D12,$C$389),""))</f>
        <v>27.21</v>
      </c>
      <c r="S13" s="99">
        <f>IF('Control Sample Data'!E12="","",IF(SUM('Control Sample Data'!E$3:E$386)&gt;10,IF(AND(ISNUMBER('Control Sample Data'!E12),'Control Sample Data'!E12&lt;$C$389, 'Control Sample Data'!E12&gt;0),'Control Sample Data'!E12,$C$389),""))</f>
        <v>27.12</v>
      </c>
      <c r="T13" s="99" t="str">
        <f>IF('Control Sample Data'!F12="","",IF(SUM('Control Sample Data'!F$3:F$386)&gt;10,IF(AND(ISNUMBER('Control Sample Data'!F12),'Control Sample Data'!F12&lt;$C$389, 'Control Sample Data'!F12&gt;0),'Control Sample Data'!F12,$C$389),""))</f>
        <v/>
      </c>
      <c r="U13" s="99" t="str">
        <f>IF('Control Sample Data'!G12="","",IF(SUM('Control Sample Data'!G$3:G$386)&gt;10,IF(AND(ISNUMBER('Control Sample Data'!G12),'Control Sample Data'!G12&lt;$C$389, 'Control Sample Data'!G12&gt;0),'Control Sample Data'!G12,$C$389),""))</f>
        <v/>
      </c>
      <c r="V13" s="99" t="str">
        <f>IF('Control Sample Data'!H12="","",IF(SUM('Control Sample Data'!H$3:H$386)&gt;10,IF(AND(ISNUMBER('Control Sample Data'!H12),'Control Sample Data'!H12&lt;$C$389, 'Control Sample Data'!H12&gt;0),'Control Sample Data'!H12,$C$389),""))</f>
        <v/>
      </c>
      <c r="W13" s="99" t="str">
        <f>IF('Control Sample Data'!I12="","",IF(SUM('Control Sample Data'!I$3:I$386)&gt;10,IF(AND(ISNUMBER('Control Sample Data'!I12),'Control Sample Data'!I12&lt;$C$389, 'Control Sample Data'!I12&gt;0),'Control Sample Data'!I12,$C$389),""))</f>
        <v/>
      </c>
      <c r="X13" s="99" t="str">
        <f>IF('Control Sample Data'!J12="","",IF(SUM('Control Sample Data'!J$3:J$386)&gt;10,IF(AND(ISNUMBER('Control Sample Data'!J12),'Control Sample Data'!J12&lt;$C$389, 'Control Sample Data'!J12&gt;0),'Control Sample Data'!J12,$C$389),""))</f>
        <v/>
      </c>
      <c r="Y13" s="99" t="str">
        <f>IF('Control Sample Data'!K12="","",IF(SUM('Control Sample Data'!K$3:K$386)&gt;10,IF(AND(ISNUMBER('Control Sample Data'!K12),'Control Sample Data'!K12&lt;$C$389, 'Control Sample Data'!K12&gt;0),'Control Sample Data'!K12,$C$389),""))</f>
        <v/>
      </c>
      <c r="Z13" s="99" t="str">
        <f>IF('Control Sample Data'!L12="","",IF(SUM('Control Sample Data'!L$3:L$386)&gt;10,IF(AND(ISNUMBER('Control Sample Data'!L12),'Control Sample Data'!L12&lt;$C$389, 'Control Sample Data'!L12&gt;0),'Control Sample Data'!L12,$C$389),""))</f>
        <v/>
      </c>
      <c r="AA13" s="99" t="str">
        <f>IF('Control Sample Data'!M12="","",IF(SUM('Control Sample Data'!M$3:M$386)&gt;10,IF(AND(ISNUMBER('Control Sample Data'!M12),'Control Sample Data'!M12&lt;$C$389, 'Control Sample Data'!M12&gt;0),'Control Sample Data'!M12,$C$389),""))</f>
        <v/>
      </c>
      <c r="AB13" s="107" t="str">
        <f>IF('Control Sample Data'!N12="","",IF(SUM('Control Sample Data'!N$3:N$386)&gt;10,IF(AND(ISNUMBER('Control Sample Data'!N12),'Control Sample Data'!N12&lt;$C$389, 'Control Sample Data'!N12&gt;0),'Control Sample Data'!N12,$C$389),""))</f>
        <v/>
      </c>
      <c r="AC13" s="136">
        <f>IF(C13="","",IF(AND('miRNA Table'!$F$4="YES",'miRNA Table'!$F$6="YES"),C13-C$391,C13))</f>
        <v>16.77</v>
      </c>
      <c r="AD13" s="137">
        <f>IF(D13="","",IF(AND('miRNA Table'!$F$4="YES",'miRNA Table'!$F$6="YES"),D13-D$391,D13))</f>
        <v>16.86</v>
      </c>
      <c r="AE13" s="137">
        <f>IF(E13="","",IF(AND('miRNA Table'!$F$4="YES",'miRNA Table'!$F$6="YES"),E13-E$391,E13))</f>
        <v>16.77</v>
      </c>
      <c r="AF13" s="137" t="str">
        <f>IF(F13="","",IF(AND('miRNA Table'!$F$4="YES",'miRNA Table'!$F$6="YES"),F13-F$391,F13))</f>
        <v/>
      </c>
      <c r="AG13" s="137" t="str">
        <f>IF(G13="","",IF(AND('miRNA Table'!$F$4="YES",'miRNA Table'!$F$6="YES"),G13-G$391,G13))</f>
        <v/>
      </c>
      <c r="AH13" s="137" t="str">
        <f>IF(H13="","",IF(AND('miRNA Table'!$F$4="YES",'miRNA Table'!$F$6="YES"),H13-H$391,H13))</f>
        <v/>
      </c>
      <c r="AI13" s="137" t="str">
        <f>IF(I13="","",IF(AND('miRNA Table'!$F$4="YES",'miRNA Table'!$F$6="YES"),I13-I$391,I13))</f>
        <v/>
      </c>
      <c r="AJ13" s="137" t="str">
        <f>IF(J13="","",IF(AND('miRNA Table'!$F$4="YES",'miRNA Table'!$F$6="YES"),J13-J$391,J13))</f>
        <v/>
      </c>
      <c r="AK13" s="137" t="str">
        <f>IF(K13="","",IF(AND('miRNA Table'!$F$4="YES",'miRNA Table'!$F$6="YES"),K13-K$391,K13))</f>
        <v/>
      </c>
      <c r="AL13" s="137" t="str">
        <f>IF(L13="","",IF(AND('miRNA Table'!$F$4="YES",'miRNA Table'!$F$6="YES"),L13-L$391,L13))</f>
        <v/>
      </c>
      <c r="AM13" s="137" t="str">
        <f>IF(M13="","",IF(AND('miRNA Table'!$F$4="YES",'miRNA Table'!$F$6="YES"),M13-M$391,M13))</f>
        <v/>
      </c>
      <c r="AN13" s="138" t="str">
        <f>IF(N13="","",IF(AND('miRNA Table'!$F$4="YES",'miRNA Table'!$F$6="YES"),N13-N$391,N13))</f>
        <v/>
      </c>
      <c r="AO13" s="136">
        <f>IF(O13="","",IF(AND('miRNA Table'!$F$4="YES",'miRNA Table'!$F$6="YES"),Q13-Q$391,Q13))</f>
        <v>27.12</v>
      </c>
      <c r="AP13" s="137">
        <f>IF(P13="","",IF(AND('miRNA Table'!$F$4="YES",'miRNA Table'!$F$6="YES"),R13-R$391,R13))</f>
        <v>27.21</v>
      </c>
      <c r="AQ13" s="137">
        <f>IF(Q13="","",IF(AND('miRNA Table'!$F$4="YES",'miRNA Table'!$F$6="YES"),S13-S$391,S13))</f>
        <v>27.12</v>
      </c>
      <c r="AR13" s="137" t="str">
        <f>IF(R13="","",IF(AND('miRNA Table'!$F$4="YES",'miRNA Table'!$F$6="YES"),T13-T$391,T13))</f>
        <v/>
      </c>
      <c r="AS13" s="137" t="str">
        <f>IF(S13="","",IF(AND('miRNA Table'!$F$4="YES",'miRNA Table'!$F$6="YES"),U13-U$391,U13))</f>
        <v/>
      </c>
      <c r="AT13" s="137" t="str">
        <f>IF(T13="","",IF(AND('miRNA Table'!$F$4="YES",'miRNA Table'!$F$6="YES"),V13-V$391,V13))</f>
        <v/>
      </c>
      <c r="AU13" s="137" t="str">
        <f>IF(U13="","",IF(AND('miRNA Table'!$F$4="YES",'miRNA Table'!$F$6="YES"),W13-W$391,W13))</f>
        <v/>
      </c>
      <c r="AV13" s="137" t="str">
        <f>IF(V13="","",IF(AND('miRNA Table'!$F$4="YES",'miRNA Table'!$F$6="YES"),X13-X$391,X13))</f>
        <v/>
      </c>
      <c r="AW13" s="137" t="str">
        <f>IF(W13="","",IF(AND('miRNA Table'!$F$4="YES",'miRNA Table'!$F$6="YES"),Y13-Y$391,Y13))</f>
        <v/>
      </c>
      <c r="AX13" s="137" t="str">
        <f>IF(X13="","",IF(AND('miRNA Table'!$F$4="YES",'miRNA Table'!$F$6="YES"),Z13-Z$391,Z13))</f>
        <v/>
      </c>
      <c r="AY13" s="137" t="str">
        <f>IF(Y13="","",IF(AND('miRNA Table'!$F$4="YES",'miRNA Table'!$F$6="YES"),AA13-AA$391,AA13))</f>
        <v/>
      </c>
      <c r="AZ13" s="138" t="str">
        <f>IF(Z13="","",IF(AND('miRNA Table'!$F$4="YES",'miRNA Table'!$F$6="YES"),AB13-AB$391,AB13))</f>
        <v/>
      </c>
      <c r="BA13" s="120" t="str">
        <f>IF(ISERROR(VLOOKUP('Choose Reference miRNAs'!$A12,$A$4:$AZ$387,29,0)),"",VLOOKUP('Choose Reference miRNAs'!$A12,$A$4:$AZ$387,29,0))</f>
        <v/>
      </c>
      <c r="BB13" s="121" t="str">
        <f>IF(ISERROR(VLOOKUP('Choose Reference miRNAs'!$A12,$A$4:$AZ$387,30,0)),"",VLOOKUP('Choose Reference miRNAs'!$A12,$A$4:$AZ$387,30,0))</f>
        <v/>
      </c>
      <c r="BC13" s="121" t="str">
        <f>IF(ISERROR(VLOOKUP('Choose Reference miRNAs'!$A12,$A$4:$AZ$387,31,0)),"",VLOOKUP('Choose Reference miRNAs'!$A12,$A$4:$AZ$387,31,0))</f>
        <v/>
      </c>
      <c r="BD13" s="121" t="str">
        <f>IF(ISERROR(VLOOKUP('Choose Reference miRNAs'!$A12,$A$4:$AZ$387,32,0)),"",VLOOKUP('Choose Reference miRNAs'!$A12,$A$4:$AZ$387,32,0))</f>
        <v/>
      </c>
      <c r="BE13" s="121" t="str">
        <f>IF(ISERROR(VLOOKUP('Choose Reference miRNAs'!$A12,$A$4:$AZ$387,33,0)),"",VLOOKUP('Choose Reference miRNAs'!$A12,$A$4:$AZ$387,33,0))</f>
        <v/>
      </c>
      <c r="BF13" s="121" t="str">
        <f>IF(ISERROR(VLOOKUP('Choose Reference miRNAs'!$A12,$A$4:$AZ$387,34,0)),"",VLOOKUP('Choose Reference miRNAs'!$A12,$A$4:$AZ$387,34,0))</f>
        <v/>
      </c>
      <c r="BG13" s="121" t="str">
        <f>IF(ISERROR(VLOOKUP('Choose Reference miRNAs'!$A12,$A$4:$AZ$387,35,0)),"",VLOOKUP('Choose Reference miRNAs'!$A12,$A$4:$AZ$387,35,0))</f>
        <v/>
      </c>
      <c r="BH13" s="121" t="str">
        <f>IF(ISERROR(VLOOKUP('Choose Reference miRNAs'!$A12,$A$4:$AZ$387,36,0)),"",VLOOKUP('Choose Reference miRNAs'!$A12,$A$4:$AZ$387,36,0))</f>
        <v/>
      </c>
      <c r="BI13" s="121" t="str">
        <f>IF(ISERROR(VLOOKUP('Choose Reference miRNAs'!$A12,$A$4:$AZ$387,37,0)),"",VLOOKUP('Choose Reference miRNAs'!$A12,$A$4:$AZ$387,37,0))</f>
        <v/>
      </c>
      <c r="BJ13" s="121" t="str">
        <f>IF(ISERROR(VLOOKUP('Choose Reference miRNAs'!$A12,$A$4:$AZ$387,38,0)),"",VLOOKUP('Choose Reference miRNAs'!$A12,$A$4:$AZ$387,38,0))</f>
        <v/>
      </c>
      <c r="BK13" s="121" t="str">
        <f>IF(ISERROR(VLOOKUP('Choose Reference miRNAs'!$A12,$A$4:$AZ$387,39,0)),"",VLOOKUP('Choose Reference miRNAs'!$A12,$A$4:$AZ$387,39,0))</f>
        <v/>
      </c>
      <c r="BL13" s="122" t="str">
        <f>IF(ISERROR(VLOOKUP('Choose Reference miRNAs'!$A12,$A$4:$AZ$387,40,0)),"",VLOOKUP('Choose Reference miRNAs'!$A12,$A$4:$AZ$387,40,0))</f>
        <v/>
      </c>
      <c r="BM13" s="120" t="str">
        <f>IF(ISERROR(VLOOKUP('Choose Reference miRNAs'!$A12,$A$4:$AZ$387,41,0)),"",VLOOKUP('Choose Reference miRNAs'!$A12,$A$4:$AZ$387,41,0))</f>
        <v/>
      </c>
      <c r="BN13" s="121" t="str">
        <f>IF(ISERROR(VLOOKUP('Choose Reference miRNAs'!$A12,$A$4:$AZ$387,42,0)),"",VLOOKUP('Choose Reference miRNAs'!$A12,$A$4:$AZ$387,42,0))</f>
        <v/>
      </c>
      <c r="BO13" s="121" t="str">
        <f>IF(ISERROR(VLOOKUP('Choose Reference miRNAs'!$A12,$A$4:$AZ$387,43,0)),"",VLOOKUP('Choose Reference miRNAs'!$A12,$A$4:$AZ$387,43,0))</f>
        <v/>
      </c>
      <c r="BP13" s="121" t="str">
        <f>IF(ISERROR(VLOOKUP('Choose Reference miRNAs'!$A12,$A$4:$AZ$387,44,0)),"",VLOOKUP('Choose Reference miRNAs'!$A12,$A$4:$AZ$387,44,0))</f>
        <v/>
      </c>
      <c r="BQ13" s="121" t="str">
        <f>IF(ISERROR(VLOOKUP('Choose Reference miRNAs'!$A12,$A$4:$AZ$387,45,0)),"",VLOOKUP('Choose Reference miRNAs'!$A12,$A$4:$AZ$387,45,0))</f>
        <v/>
      </c>
      <c r="BR13" s="121" t="str">
        <f>IF(ISERROR(VLOOKUP('Choose Reference miRNAs'!$A12,$A$4:$AZ$387,46,0)),"",VLOOKUP('Choose Reference miRNAs'!$A12,$A$4:$AZ$387,46,0))</f>
        <v/>
      </c>
      <c r="BS13" s="121" t="str">
        <f>IF(ISERROR(VLOOKUP('Choose Reference miRNAs'!$A12,$A$4:$AZ$387,47,0)),"",VLOOKUP('Choose Reference miRNAs'!$A12,$A$4:$AZ$387,47,0))</f>
        <v/>
      </c>
      <c r="BT13" s="121" t="str">
        <f>IF(ISERROR(VLOOKUP('Choose Reference miRNAs'!$A12,$A$4:$AZ$387,48,0)),"",VLOOKUP('Choose Reference miRNAs'!$A12,$A$4:$AZ$387,48,0))</f>
        <v/>
      </c>
      <c r="BU13" s="121" t="str">
        <f>IF(ISERROR(VLOOKUP('Choose Reference miRNAs'!$A12,$A$4:$AZ$387,49,0)),"",VLOOKUP('Choose Reference miRNAs'!$A12,$A$4:$AZ$387,49,0))</f>
        <v/>
      </c>
      <c r="BV13" s="121" t="str">
        <f>IF(ISERROR(VLOOKUP('Choose Reference miRNAs'!$A12,$A$4:$AZ$387,50,0)),"",VLOOKUP('Choose Reference miRNAs'!$A12,$A$4:$AZ$387,50,0))</f>
        <v/>
      </c>
      <c r="BW13" s="121" t="str">
        <f>IF(ISERROR(VLOOKUP('Choose Reference miRNAs'!$A12,$A$4:$AZ$387,51,0)),"",VLOOKUP('Choose Reference miRNAs'!$A12,$A$4:$AZ$387,51,0))</f>
        <v/>
      </c>
      <c r="BX13" s="122" t="str">
        <f>IF(ISERROR(VLOOKUP('Choose Reference miRNAs'!$A12,$A$4:$AZ$387,52,0)),"",VLOOKUP('Choose Reference miRNAs'!$A12,$A$4:$AZ$387,52,0))</f>
        <v/>
      </c>
      <c r="BY13" s="100" t="str">
        <f t="shared" si="16"/>
        <v>hsa-let-7i-5p</v>
      </c>
      <c r="BZ13" s="98" t="s">
        <v>41</v>
      </c>
      <c r="CA13" s="99">
        <f t="shared" si="17"/>
        <v>-3.865000000000002</v>
      </c>
      <c r="CB13" s="99">
        <f t="shared" si="18"/>
        <v>-3.7850000000000001</v>
      </c>
      <c r="CC13" s="99">
        <f t="shared" si="19"/>
        <v>-3.9600000000000009</v>
      </c>
      <c r="CD13" s="99" t="str">
        <f t="shared" si="20"/>
        <v/>
      </c>
      <c r="CE13" s="99" t="str">
        <f t="shared" si="21"/>
        <v/>
      </c>
      <c r="CF13" s="99" t="str">
        <f t="shared" si="22"/>
        <v/>
      </c>
      <c r="CG13" s="99" t="str">
        <f t="shared" si="23"/>
        <v/>
      </c>
      <c r="CH13" s="99" t="str">
        <f t="shared" si="24"/>
        <v/>
      </c>
      <c r="CI13" s="99" t="str">
        <f t="shared" si="25"/>
        <v/>
      </c>
      <c r="CJ13" s="99" t="str">
        <f t="shared" si="26"/>
        <v/>
      </c>
      <c r="CK13" s="99" t="str">
        <f t="shared" si="27"/>
        <v/>
      </c>
      <c r="CL13" s="99" t="str">
        <f t="shared" si="28"/>
        <v/>
      </c>
      <c r="CM13" s="99">
        <f t="shared" si="29"/>
        <v>6.2216666666666676</v>
      </c>
      <c r="CN13" s="99">
        <f t="shared" si="30"/>
        <v>6.3583333333333307</v>
      </c>
      <c r="CO13" s="99">
        <f t="shared" si="31"/>
        <v>5.9849999999999994</v>
      </c>
      <c r="CP13" s="99" t="str">
        <f t="shared" si="32"/>
        <v/>
      </c>
      <c r="CQ13" s="99" t="str">
        <f t="shared" si="33"/>
        <v/>
      </c>
      <c r="CR13" s="99" t="str">
        <f t="shared" si="34"/>
        <v/>
      </c>
      <c r="CS13" s="99" t="str">
        <f t="shared" si="35"/>
        <v/>
      </c>
      <c r="CT13" s="99" t="str">
        <f t="shared" si="36"/>
        <v/>
      </c>
      <c r="CU13" s="99" t="str">
        <f t="shared" si="37"/>
        <v/>
      </c>
      <c r="CV13" s="99" t="str">
        <f t="shared" si="38"/>
        <v/>
      </c>
      <c r="CW13" s="99" t="str">
        <f t="shared" si="39"/>
        <v/>
      </c>
      <c r="CX13" s="99" t="str">
        <f t="shared" si="40"/>
        <v/>
      </c>
      <c r="CY13" s="70">
        <f t="shared" si="41"/>
        <v>-3.870000000000001</v>
      </c>
      <c r="CZ13" s="70">
        <f t="shared" si="42"/>
        <v>6.1883333333333326</v>
      </c>
      <c r="DA13" s="100" t="str">
        <f t="shared" si="43"/>
        <v>hsa-let-7i-5p</v>
      </c>
      <c r="DB13" s="98" t="s">
        <v>41</v>
      </c>
      <c r="DC13" s="101">
        <f t="shared" si="2"/>
        <v>14.570717337471672</v>
      </c>
      <c r="DD13" s="101">
        <f t="shared" si="3"/>
        <v>13.784738555392273</v>
      </c>
      <c r="DE13" s="101">
        <f t="shared" si="4"/>
        <v>15.562479158596577</v>
      </c>
      <c r="DF13" s="101" t="str">
        <f t="shared" si="5"/>
        <v/>
      </c>
      <c r="DG13" s="101" t="str">
        <f t="shared" si="6"/>
        <v/>
      </c>
      <c r="DH13" s="101" t="str">
        <f t="shared" si="7"/>
        <v/>
      </c>
      <c r="DI13" s="101" t="str">
        <f t="shared" si="8"/>
        <v/>
      </c>
      <c r="DJ13" s="101" t="str">
        <f t="shared" si="9"/>
        <v/>
      </c>
      <c r="DK13" s="101" t="str">
        <f t="shared" si="10"/>
        <v/>
      </c>
      <c r="DL13" s="101" t="str">
        <f t="shared" si="11"/>
        <v/>
      </c>
      <c r="DM13" s="101" t="str">
        <f t="shared" si="44"/>
        <v/>
      </c>
      <c r="DN13" s="101" t="str">
        <f t="shared" si="45"/>
        <v/>
      </c>
      <c r="DO13" s="101">
        <f t="shared" si="13"/>
        <v>1.3399596178880688E-2</v>
      </c>
      <c r="DP13" s="101">
        <f t="shared" si="13"/>
        <v>1.2188519156458986E-2</v>
      </c>
      <c r="DQ13" s="101">
        <f t="shared" si="13"/>
        <v>1.5788303851355687E-2</v>
      </c>
      <c r="DR13" s="101" t="str">
        <f t="shared" si="13"/>
        <v/>
      </c>
      <c r="DS13" s="101" t="str">
        <f t="shared" si="13"/>
        <v/>
      </c>
      <c r="DT13" s="101" t="str">
        <f t="shared" si="13"/>
        <v/>
      </c>
      <c r="DU13" s="101" t="str">
        <f t="shared" si="13"/>
        <v/>
      </c>
      <c r="DV13" s="101" t="str">
        <f t="shared" si="13"/>
        <v/>
      </c>
      <c r="DW13" s="101" t="str">
        <f t="shared" si="13"/>
        <v/>
      </c>
      <c r="DX13" s="101" t="str">
        <f t="shared" si="13"/>
        <v/>
      </c>
      <c r="DY13" s="101" t="str">
        <f t="shared" si="46"/>
        <v/>
      </c>
      <c r="DZ13" s="101" t="str">
        <f t="shared" si="47"/>
        <v/>
      </c>
      <c r="EB13" s="130">
        <v>12</v>
      </c>
      <c r="EC13" s="94">
        <f>Results!G14</f>
        <v>3.8951170070733356</v>
      </c>
      <c r="ED13" s="94">
        <f>Results!G38</f>
        <v>0.33797770825703111</v>
      </c>
      <c r="EE13" s="94">
        <f>Results!G62</f>
        <v>1.0955586094158838</v>
      </c>
      <c r="EF13" s="94">
        <f>Results!G86</f>
        <v>3.5104760045481571</v>
      </c>
      <c r="EG13" s="94">
        <f>Results!G110</f>
        <v>3.8951170070733356</v>
      </c>
      <c r="EH13" s="94">
        <f>Results!G134</f>
        <v>0.33797770825703111</v>
      </c>
      <c r="EI13" s="94">
        <f>Results!G158</f>
        <v>1.0955586094158838</v>
      </c>
      <c r="EJ13" s="94">
        <f>Results!G182</f>
        <v>3.5104760045481571</v>
      </c>
      <c r="EK13" s="94">
        <f>Results!G206</f>
        <v>3.8951170070733356</v>
      </c>
      <c r="EL13" s="94">
        <f>Results!G230</f>
        <v>0.33797770825703111</v>
      </c>
      <c r="EM13" s="94">
        <f>Results!G254</f>
        <v>0.31028517350108209</v>
      </c>
      <c r="EN13" s="94">
        <f>Results!G278</f>
        <v>0.38377518465308386</v>
      </c>
      <c r="EO13" s="94">
        <f>Results!G302</f>
        <v>8.0678794259527647E-2</v>
      </c>
      <c r="EP13" s="94">
        <f>Results!G326</f>
        <v>0.33797770825703111</v>
      </c>
      <c r="EQ13" s="94">
        <f>Results!G350</f>
        <v>1.0955586094158838</v>
      </c>
      <c r="ER13" s="94">
        <f>Results!G374</f>
        <v>3.5104760045481571</v>
      </c>
    </row>
    <row r="14" spans="1:148" ht="15" customHeight="1" x14ac:dyDescent="0.25">
      <c r="A14" s="106" t="str">
        <f>'miRNA Table'!C13</f>
        <v>hsa-miR-1-3p</v>
      </c>
      <c r="B14" s="98" t="s">
        <v>42</v>
      </c>
      <c r="C14" s="99">
        <f>IF('Test Sample Data'!C13="","",IF(SUM('Test Sample Data'!C$3:C$386)&gt;10,IF(AND(ISNUMBER('Test Sample Data'!C13),'Test Sample Data'!C13&lt;$C$389, 'Test Sample Data'!C13&gt;0),'Test Sample Data'!C13,$C$389),""))</f>
        <v>33.49</v>
      </c>
      <c r="D14" s="99">
        <f>IF('Test Sample Data'!D13="","",IF(SUM('Test Sample Data'!D$3:D$386)&gt;10,IF(AND(ISNUMBER('Test Sample Data'!D13),'Test Sample Data'!D13&lt;$C$389, 'Test Sample Data'!D13&gt;0),'Test Sample Data'!D13,$C$389),""))</f>
        <v>35</v>
      </c>
      <c r="E14" s="99">
        <f>IF('Test Sample Data'!E13="","",IF(SUM('Test Sample Data'!E$3:E$386)&gt;10,IF(AND(ISNUMBER('Test Sample Data'!E13),'Test Sample Data'!E13&lt;$C$389, 'Test Sample Data'!E13&gt;0),'Test Sample Data'!E13,$C$389),""))</f>
        <v>33.520000000000003</v>
      </c>
      <c r="F14" s="99" t="str">
        <f>IF('Test Sample Data'!F13="","",IF(SUM('Test Sample Data'!F$3:F$386)&gt;10,IF(AND(ISNUMBER('Test Sample Data'!F13),'Test Sample Data'!F13&lt;$C$389, 'Test Sample Data'!F13&gt;0),'Test Sample Data'!F13,$C$389),""))</f>
        <v/>
      </c>
      <c r="G14" s="99" t="str">
        <f>IF('Test Sample Data'!G13="","",IF(SUM('Test Sample Data'!G$3:G$386)&gt;10,IF(AND(ISNUMBER('Test Sample Data'!G13),'Test Sample Data'!G13&lt;$C$389, 'Test Sample Data'!G13&gt;0),'Test Sample Data'!G13,$C$389),""))</f>
        <v/>
      </c>
      <c r="H14" s="99" t="str">
        <f>IF('Test Sample Data'!H13="","",IF(SUM('Test Sample Data'!H$3:H$386)&gt;10,IF(AND(ISNUMBER('Test Sample Data'!H13),'Test Sample Data'!H13&lt;$C$389, 'Test Sample Data'!H13&gt;0),'Test Sample Data'!H13,$C$389),""))</f>
        <v/>
      </c>
      <c r="I14" s="99" t="str">
        <f>IF('Test Sample Data'!I13="","",IF(SUM('Test Sample Data'!I$3:I$386)&gt;10,IF(AND(ISNUMBER('Test Sample Data'!I13),'Test Sample Data'!I13&lt;$C$389, 'Test Sample Data'!I13&gt;0),'Test Sample Data'!I13,$C$389),""))</f>
        <v/>
      </c>
      <c r="J14" s="99" t="str">
        <f>IF('Test Sample Data'!J13="","",IF(SUM('Test Sample Data'!J$3:J$386)&gt;10,IF(AND(ISNUMBER('Test Sample Data'!J13),'Test Sample Data'!J13&lt;$C$389, 'Test Sample Data'!J13&gt;0),'Test Sample Data'!J13,$C$389),""))</f>
        <v/>
      </c>
      <c r="K14" s="99" t="str">
        <f>IF('Test Sample Data'!K13="","",IF(SUM('Test Sample Data'!K$3:K$386)&gt;10,IF(AND(ISNUMBER('Test Sample Data'!K13),'Test Sample Data'!K13&lt;$C$389, 'Test Sample Data'!K13&gt;0),'Test Sample Data'!K13,$C$389),""))</f>
        <v/>
      </c>
      <c r="L14" s="99" t="str">
        <f>IF('Test Sample Data'!L13="","",IF(SUM('Test Sample Data'!L$3:L$386)&gt;10,IF(AND(ISNUMBER('Test Sample Data'!L13),'Test Sample Data'!L13&lt;$C$389, 'Test Sample Data'!L13&gt;0),'Test Sample Data'!L13,$C$389),""))</f>
        <v/>
      </c>
      <c r="M14" s="99" t="str">
        <f>IF('Test Sample Data'!M13="","",IF(SUM('Test Sample Data'!M$3:M$386)&gt;10,IF(AND(ISNUMBER('Test Sample Data'!M13),'Test Sample Data'!M13&lt;$C$389, 'Test Sample Data'!M13&gt;0),'Test Sample Data'!M13,$C$389),""))</f>
        <v/>
      </c>
      <c r="N14" s="99" t="str">
        <f>IF('Test Sample Data'!N13="","",IF(SUM('Test Sample Data'!N$3:N$386)&gt;10,IF(AND(ISNUMBER('Test Sample Data'!N13),'Test Sample Data'!N13&lt;$C$389, 'Test Sample Data'!N13&gt;0),'Test Sample Data'!N13,$C$389),""))</f>
        <v/>
      </c>
      <c r="O14" s="98" t="str">
        <f>'miRNA Table'!C13</f>
        <v>hsa-miR-1-3p</v>
      </c>
      <c r="P14" s="98" t="s">
        <v>42</v>
      </c>
      <c r="Q14" s="99">
        <f>IF('Control Sample Data'!C13="","",IF(SUM('Control Sample Data'!C$3:C$386)&gt;10,IF(AND(ISNUMBER('Control Sample Data'!C13),'Control Sample Data'!C13&lt;$C$389, 'Control Sample Data'!C13&gt;0),'Control Sample Data'!C13,$C$389),""))</f>
        <v>35</v>
      </c>
      <c r="R14" s="99">
        <f>IF('Control Sample Data'!D13="","",IF(SUM('Control Sample Data'!D$3:D$386)&gt;10,IF(AND(ISNUMBER('Control Sample Data'!D13),'Control Sample Data'!D13&lt;$C$389, 'Control Sample Data'!D13&gt;0),'Control Sample Data'!D13,$C$389),""))</f>
        <v>35</v>
      </c>
      <c r="S14" s="99">
        <f>IF('Control Sample Data'!E13="","",IF(SUM('Control Sample Data'!E$3:E$386)&gt;10,IF(AND(ISNUMBER('Control Sample Data'!E13),'Control Sample Data'!E13&lt;$C$389, 'Control Sample Data'!E13&gt;0),'Control Sample Data'!E13,$C$389),""))</f>
        <v>35</v>
      </c>
      <c r="T14" s="99" t="str">
        <f>IF('Control Sample Data'!F13="","",IF(SUM('Control Sample Data'!F$3:F$386)&gt;10,IF(AND(ISNUMBER('Control Sample Data'!F13),'Control Sample Data'!F13&lt;$C$389, 'Control Sample Data'!F13&gt;0),'Control Sample Data'!F13,$C$389),""))</f>
        <v/>
      </c>
      <c r="U14" s="99" t="str">
        <f>IF('Control Sample Data'!G13="","",IF(SUM('Control Sample Data'!G$3:G$386)&gt;10,IF(AND(ISNUMBER('Control Sample Data'!G13),'Control Sample Data'!G13&lt;$C$389, 'Control Sample Data'!G13&gt;0),'Control Sample Data'!G13,$C$389),""))</f>
        <v/>
      </c>
      <c r="V14" s="99" t="str">
        <f>IF('Control Sample Data'!H13="","",IF(SUM('Control Sample Data'!H$3:H$386)&gt;10,IF(AND(ISNUMBER('Control Sample Data'!H13),'Control Sample Data'!H13&lt;$C$389, 'Control Sample Data'!H13&gt;0),'Control Sample Data'!H13,$C$389),""))</f>
        <v/>
      </c>
      <c r="W14" s="99" t="str">
        <f>IF('Control Sample Data'!I13="","",IF(SUM('Control Sample Data'!I$3:I$386)&gt;10,IF(AND(ISNUMBER('Control Sample Data'!I13),'Control Sample Data'!I13&lt;$C$389, 'Control Sample Data'!I13&gt;0),'Control Sample Data'!I13,$C$389),""))</f>
        <v/>
      </c>
      <c r="X14" s="99" t="str">
        <f>IF('Control Sample Data'!J13="","",IF(SUM('Control Sample Data'!J$3:J$386)&gt;10,IF(AND(ISNUMBER('Control Sample Data'!J13),'Control Sample Data'!J13&lt;$C$389, 'Control Sample Data'!J13&gt;0),'Control Sample Data'!J13,$C$389),""))</f>
        <v/>
      </c>
      <c r="Y14" s="99" t="str">
        <f>IF('Control Sample Data'!K13="","",IF(SUM('Control Sample Data'!K$3:K$386)&gt;10,IF(AND(ISNUMBER('Control Sample Data'!K13),'Control Sample Data'!K13&lt;$C$389, 'Control Sample Data'!K13&gt;0),'Control Sample Data'!K13,$C$389),""))</f>
        <v/>
      </c>
      <c r="Z14" s="99" t="str">
        <f>IF('Control Sample Data'!L13="","",IF(SUM('Control Sample Data'!L$3:L$386)&gt;10,IF(AND(ISNUMBER('Control Sample Data'!L13),'Control Sample Data'!L13&lt;$C$389, 'Control Sample Data'!L13&gt;0),'Control Sample Data'!L13,$C$389),""))</f>
        <v/>
      </c>
      <c r="AA14" s="99" t="str">
        <f>IF('Control Sample Data'!M13="","",IF(SUM('Control Sample Data'!M$3:M$386)&gt;10,IF(AND(ISNUMBER('Control Sample Data'!M13),'Control Sample Data'!M13&lt;$C$389, 'Control Sample Data'!M13&gt;0),'Control Sample Data'!M13,$C$389),""))</f>
        <v/>
      </c>
      <c r="AB14" s="107" t="str">
        <f>IF('Control Sample Data'!N13="","",IF(SUM('Control Sample Data'!N$3:N$386)&gt;10,IF(AND(ISNUMBER('Control Sample Data'!N13),'Control Sample Data'!N13&lt;$C$389, 'Control Sample Data'!N13&gt;0),'Control Sample Data'!N13,$C$389),""))</f>
        <v/>
      </c>
      <c r="AC14" s="136">
        <f>IF(C14="","",IF(AND('miRNA Table'!$F$4="YES",'miRNA Table'!$F$6="YES"),C14-C$391,C14))</f>
        <v>33.49</v>
      </c>
      <c r="AD14" s="137">
        <f>IF(D14="","",IF(AND('miRNA Table'!$F$4="YES",'miRNA Table'!$F$6="YES"),D14-D$391,D14))</f>
        <v>35</v>
      </c>
      <c r="AE14" s="137">
        <f>IF(E14="","",IF(AND('miRNA Table'!$F$4="YES",'miRNA Table'!$F$6="YES"),E14-E$391,E14))</f>
        <v>33.520000000000003</v>
      </c>
      <c r="AF14" s="137" t="str">
        <f>IF(F14="","",IF(AND('miRNA Table'!$F$4="YES",'miRNA Table'!$F$6="YES"),F14-F$391,F14))</f>
        <v/>
      </c>
      <c r="AG14" s="137" t="str">
        <f>IF(G14="","",IF(AND('miRNA Table'!$F$4="YES",'miRNA Table'!$F$6="YES"),G14-G$391,G14))</f>
        <v/>
      </c>
      <c r="AH14" s="137" t="str">
        <f>IF(H14="","",IF(AND('miRNA Table'!$F$4="YES",'miRNA Table'!$F$6="YES"),H14-H$391,H14))</f>
        <v/>
      </c>
      <c r="AI14" s="137" t="str">
        <f>IF(I14="","",IF(AND('miRNA Table'!$F$4="YES",'miRNA Table'!$F$6="YES"),I14-I$391,I14))</f>
        <v/>
      </c>
      <c r="AJ14" s="137" t="str">
        <f>IF(J14="","",IF(AND('miRNA Table'!$F$4="YES",'miRNA Table'!$F$6="YES"),J14-J$391,J14))</f>
        <v/>
      </c>
      <c r="AK14" s="137" t="str">
        <f>IF(K14="","",IF(AND('miRNA Table'!$F$4="YES",'miRNA Table'!$F$6="YES"),K14-K$391,K14))</f>
        <v/>
      </c>
      <c r="AL14" s="137" t="str">
        <f>IF(L14="","",IF(AND('miRNA Table'!$F$4="YES",'miRNA Table'!$F$6="YES"),L14-L$391,L14))</f>
        <v/>
      </c>
      <c r="AM14" s="137" t="str">
        <f>IF(M14="","",IF(AND('miRNA Table'!$F$4="YES",'miRNA Table'!$F$6="YES"),M14-M$391,M14))</f>
        <v/>
      </c>
      <c r="AN14" s="138" t="str">
        <f>IF(N14="","",IF(AND('miRNA Table'!$F$4="YES",'miRNA Table'!$F$6="YES"),N14-N$391,N14))</f>
        <v/>
      </c>
      <c r="AO14" s="136">
        <f>IF(O14="","",IF(AND('miRNA Table'!$F$4="YES",'miRNA Table'!$F$6="YES"),Q14-Q$391,Q14))</f>
        <v>35</v>
      </c>
      <c r="AP14" s="137">
        <f>IF(P14="","",IF(AND('miRNA Table'!$F$4="YES",'miRNA Table'!$F$6="YES"),R14-R$391,R14))</f>
        <v>35</v>
      </c>
      <c r="AQ14" s="137">
        <f>IF(Q14="","",IF(AND('miRNA Table'!$F$4="YES",'miRNA Table'!$F$6="YES"),S14-S$391,S14))</f>
        <v>35</v>
      </c>
      <c r="AR14" s="137" t="str">
        <f>IF(R14="","",IF(AND('miRNA Table'!$F$4="YES",'miRNA Table'!$F$6="YES"),T14-T$391,T14))</f>
        <v/>
      </c>
      <c r="AS14" s="137" t="str">
        <f>IF(S14="","",IF(AND('miRNA Table'!$F$4="YES",'miRNA Table'!$F$6="YES"),U14-U$391,U14))</f>
        <v/>
      </c>
      <c r="AT14" s="137" t="str">
        <f>IF(T14="","",IF(AND('miRNA Table'!$F$4="YES",'miRNA Table'!$F$6="YES"),V14-V$391,V14))</f>
        <v/>
      </c>
      <c r="AU14" s="137" t="str">
        <f>IF(U14="","",IF(AND('miRNA Table'!$F$4="YES",'miRNA Table'!$F$6="YES"),W14-W$391,W14))</f>
        <v/>
      </c>
      <c r="AV14" s="137" t="str">
        <f>IF(V14="","",IF(AND('miRNA Table'!$F$4="YES",'miRNA Table'!$F$6="YES"),X14-X$391,X14))</f>
        <v/>
      </c>
      <c r="AW14" s="137" t="str">
        <f>IF(W14="","",IF(AND('miRNA Table'!$F$4="YES",'miRNA Table'!$F$6="YES"),Y14-Y$391,Y14))</f>
        <v/>
      </c>
      <c r="AX14" s="137" t="str">
        <f>IF(X14="","",IF(AND('miRNA Table'!$F$4="YES",'miRNA Table'!$F$6="YES"),Z14-Z$391,Z14))</f>
        <v/>
      </c>
      <c r="AY14" s="137" t="str">
        <f>IF(Y14="","",IF(AND('miRNA Table'!$F$4="YES",'miRNA Table'!$F$6="YES"),AA14-AA$391,AA14))</f>
        <v/>
      </c>
      <c r="AZ14" s="138" t="str">
        <f>IF(Z14="","",IF(AND('miRNA Table'!$F$4="YES",'miRNA Table'!$F$6="YES"),AB14-AB$391,AB14))</f>
        <v/>
      </c>
      <c r="BA14" s="120" t="str">
        <f>IF(ISERROR(VLOOKUP('Choose Reference miRNAs'!$A13,$A$4:$AZ$387,29,0)),"",VLOOKUP('Choose Reference miRNAs'!$A13,$A$4:$AZ$387,29,0))</f>
        <v/>
      </c>
      <c r="BB14" s="121" t="str">
        <f>IF(ISERROR(VLOOKUP('Choose Reference miRNAs'!$A13,$A$4:$AZ$387,30,0)),"",VLOOKUP('Choose Reference miRNAs'!$A13,$A$4:$AZ$387,30,0))</f>
        <v/>
      </c>
      <c r="BC14" s="121" t="str">
        <f>IF(ISERROR(VLOOKUP('Choose Reference miRNAs'!$A13,$A$4:$AZ$387,31,0)),"",VLOOKUP('Choose Reference miRNAs'!$A13,$A$4:$AZ$387,31,0))</f>
        <v/>
      </c>
      <c r="BD14" s="121" t="str">
        <f>IF(ISERROR(VLOOKUP('Choose Reference miRNAs'!$A13,$A$4:$AZ$387,32,0)),"",VLOOKUP('Choose Reference miRNAs'!$A13,$A$4:$AZ$387,32,0))</f>
        <v/>
      </c>
      <c r="BE14" s="121" t="str">
        <f>IF(ISERROR(VLOOKUP('Choose Reference miRNAs'!$A13,$A$4:$AZ$387,33,0)),"",VLOOKUP('Choose Reference miRNAs'!$A13,$A$4:$AZ$387,33,0))</f>
        <v/>
      </c>
      <c r="BF14" s="121" t="str">
        <f>IF(ISERROR(VLOOKUP('Choose Reference miRNAs'!$A13,$A$4:$AZ$387,34,0)),"",VLOOKUP('Choose Reference miRNAs'!$A13,$A$4:$AZ$387,34,0))</f>
        <v/>
      </c>
      <c r="BG14" s="121" t="str">
        <f>IF(ISERROR(VLOOKUP('Choose Reference miRNAs'!$A13,$A$4:$AZ$387,35,0)),"",VLOOKUP('Choose Reference miRNAs'!$A13,$A$4:$AZ$387,35,0))</f>
        <v/>
      </c>
      <c r="BH14" s="121" t="str">
        <f>IF(ISERROR(VLOOKUP('Choose Reference miRNAs'!$A13,$A$4:$AZ$387,36,0)),"",VLOOKUP('Choose Reference miRNAs'!$A13,$A$4:$AZ$387,36,0))</f>
        <v/>
      </c>
      <c r="BI14" s="121" t="str">
        <f>IF(ISERROR(VLOOKUP('Choose Reference miRNAs'!$A13,$A$4:$AZ$387,37,0)),"",VLOOKUP('Choose Reference miRNAs'!$A13,$A$4:$AZ$387,37,0))</f>
        <v/>
      </c>
      <c r="BJ14" s="121" t="str">
        <f>IF(ISERROR(VLOOKUP('Choose Reference miRNAs'!$A13,$A$4:$AZ$387,38,0)),"",VLOOKUP('Choose Reference miRNAs'!$A13,$A$4:$AZ$387,38,0))</f>
        <v/>
      </c>
      <c r="BK14" s="121" t="str">
        <f>IF(ISERROR(VLOOKUP('Choose Reference miRNAs'!$A13,$A$4:$AZ$387,39,0)),"",VLOOKUP('Choose Reference miRNAs'!$A13,$A$4:$AZ$387,39,0))</f>
        <v/>
      </c>
      <c r="BL14" s="122" t="str">
        <f>IF(ISERROR(VLOOKUP('Choose Reference miRNAs'!$A13,$A$4:$AZ$387,40,0)),"",VLOOKUP('Choose Reference miRNAs'!$A13,$A$4:$AZ$387,40,0))</f>
        <v/>
      </c>
      <c r="BM14" s="120" t="str">
        <f>IF(ISERROR(VLOOKUP('Choose Reference miRNAs'!$A13,$A$4:$AZ$387,41,0)),"",VLOOKUP('Choose Reference miRNAs'!$A13,$A$4:$AZ$387,41,0))</f>
        <v/>
      </c>
      <c r="BN14" s="121" t="str">
        <f>IF(ISERROR(VLOOKUP('Choose Reference miRNAs'!$A13,$A$4:$AZ$387,42,0)),"",VLOOKUP('Choose Reference miRNAs'!$A13,$A$4:$AZ$387,42,0))</f>
        <v/>
      </c>
      <c r="BO14" s="121" t="str">
        <f>IF(ISERROR(VLOOKUP('Choose Reference miRNAs'!$A13,$A$4:$AZ$387,43,0)),"",VLOOKUP('Choose Reference miRNAs'!$A13,$A$4:$AZ$387,43,0))</f>
        <v/>
      </c>
      <c r="BP14" s="121" t="str">
        <f>IF(ISERROR(VLOOKUP('Choose Reference miRNAs'!$A13,$A$4:$AZ$387,44,0)),"",VLOOKUP('Choose Reference miRNAs'!$A13,$A$4:$AZ$387,44,0))</f>
        <v/>
      </c>
      <c r="BQ14" s="121" t="str">
        <f>IF(ISERROR(VLOOKUP('Choose Reference miRNAs'!$A13,$A$4:$AZ$387,45,0)),"",VLOOKUP('Choose Reference miRNAs'!$A13,$A$4:$AZ$387,45,0))</f>
        <v/>
      </c>
      <c r="BR14" s="121" t="str">
        <f>IF(ISERROR(VLOOKUP('Choose Reference miRNAs'!$A13,$A$4:$AZ$387,46,0)),"",VLOOKUP('Choose Reference miRNAs'!$A13,$A$4:$AZ$387,46,0))</f>
        <v/>
      </c>
      <c r="BS14" s="121" t="str">
        <f>IF(ISERROR(VLOOKUP('Choose Reference miRNAs'!$A13,$A$4:$AZ$387,47,0)),"",VLOOKUP('Choose Reference miRNAs'!$A13,$A$4:$AZ$387,47,0))</f>
        <v/>
      </c>
      <c r="BT14" s="121" t="str">
        <f>IF(ISERROR(VLOOKUP('Choose Reference miRNAs'!$A13,$A$4:$AZ$387,48,0)),"",VLOOKUP('Choose Reference miRNAs'!$A13,$A$4:$AZ$387,48,0))</f>
        <v/>
      </c>
      <c r="BU14" s="121" t="str">
        <f>IF(ISERROR(VLOOKUP('Choose Reference miRNAs'!$A13,$A$4:$AZ$387,49,0)),"",VLOOKUP('Choose Reference miRNAs'!$A13,$A$4:$AZ$387,49,0))</f>
        <v/>
      </c>
      <c r="BV14" s="121" t="str">
        <f>IF(ISERROR(VLOOKUP('Choose Reference miRNAs'!$A13,$A$4:$AZ$387,50,0)),"",VLOOKUP('Choose Reference miRNAs'!$A13,$A$4:$AZ$387,50,0))</f>
        <v/>
      </c>
      <c r="BW14" s="121" t="str">
        <f>IF(ISERROR(VLOOKUP('Choose Reference miRNAs'!$A13,$A$4:$AZ$387,51,0)),"",VLOOKUP('Choose Reference miRNAs'!$A13,$A$4:$AZ$387,51,0))</f>
        <v/>
      </c>
      <c r="BX14" s="122" t="str">
        <f>IF(ISERROR(VLOOKUP('Choose Reference miRNAs'!$A13,$A$4:$AZ$387,52,0)),"",VLOOKUP('Choose Reference miRNAs'!$A13,$A$4:$AZ$387,52,0))</f>
        <v/>
      </c>
      <c r="BY14" s="100" t="str">
        <f t="shared" si="16"/>
        <v>hsa-miR-1-3p</v>
      </c>
      <c r="BZ14" s="98" t="s">
        <v>42</v>
      </c>
      <c r="CA14" s="99">
        <f t="shared" si="17"/>
        <v>12.855</v>
      </c>
      <c r="CB14" s="99">
        <f t="shared" si="18"/>
        <v>14.355</v>
      </c>
      <c r="CC14" s="99">
        <f t="shared" si="19"/>
        <v>12.790000000000003</v>
      </c>
      <c r="CD14" s="99" t="str">
        <f t="shared" si="20"/>
        <v/>
      </c>
      <c r="CE14" s="99" t="str">
        <f t="shared" si="21"/>
        <v/>
      </c>
      <c r="CF14" s="99" t="str">
        <f t="shared" si="22"/>
        <v/>
      </c>
      <c r="CG14" s="99" t="str">
        <f t="shared" si="23"/>
        <v/>
      </c>
      <c r="CH14" s="99" t="str">
        <f t="shared" si="24"/>
        <v/>
      </c>
      <c r="CI14" s="99" t="str">
        <f t="shared" si="25"/>
        <v/>
      </c>
      <c r="CJ14" s="99" t="str">
        <f t="shared" si="26"/>
        <v/>
      </c>
      <c r="CK14" s="99" t="str">
        <f t="shared" si="27"/>
        <v/>
      </c>
      <c r="CL14" s="99" t="str">
        <f t="shared" si="28"/>
        <v/>
      </c>
      <c r="CM14" s="99">
        <f t="shared" si="29"/>
        <v>14.101666666666667</v>
      </c>
      <c r="CN14" s="99">
        <f t="shared" si="30"/>
        <v>14.14833333333333</v>
      </c>
      <c r="CO14" s="99">
        <f t="shared" si="31"/>
        <v>13.864999999999998</v>
      </c>
      <c r="CP14" s="99" t="str">
        <f t="shared" si="32"/>
        <v/>
      </c>
      <c r="CQ14" s="99" t="str">
        <f t="shared" si="33"/>
        <v/>
      </c>
      <c r="CR14" s="99" t="str">
        <f t="shared" si="34"/>
        <v/>
      </c>
      <c r="CS14" s="99" t="str">
        <f t="shared" si="35"/>
        <v/>
      </c>
      <c r="CT14" s="99" t="str">
        <f t="shared" si="36"/>
        <v/>
      </c>
      <c r="CU14" s="99" t="str">
        <f t="shared" si="37"/>
        <v/>
      </c>
      <c r="CV14" s="99" t="str">
        <f t="shared" si="38"/>
        <v/>
      </c>
      <c r="CW14" s="99" t="str">
        <f t="shared" si="39"/>
        <v/>
      </c>
      <c r="CX14" s="99" t="str">
        <f t="shared" si="40"/>
        <v/>
      </c>
      <c r="CY14" s="70">
        <f t="shared" si="41"/>
        <v>13.333333333333334</v>
      </c>
      <c r="CZ14" s="70">
        <f t="shared" si="42"/>
        <v>14.038333333333332</v>
      </c>
      <c r="DA14" s="100" t="str">
        <f t="shared" si="43"/>
        <v>hsa-miR-1-3p</v>
      </c>
      <c r="DB14" s="98" t="s">
        <v>42</v>
      </c>
      <c r="DC14" s="101">
        <f t="shared" si="2"/>
        <v>1.3497688639163433E-4</v>
      </c>
      <c r="DD14" s="101">
        <f t="shared" si="3"/>
        <v>4.7721535835485465E-5</v>
      </c>
      <c r="DE14" s="101">
        <f t="shared" si="4"/>
        <v>1.4119728807437566E-4</v>
      </c>
      <c r="DF14" s="101" t="str">
        <f t="shared" si="5"/>
        <v/>
      </c>
      <c r="DG14" s="101" t="str">
        <f t="shared" si="6"/>
        <v/>
      </c>
      <c r="DH14" s="101" t="str">
        <f t="shared" si="7"/>
        <v/>
      </c>
      <c r="DI14" s="101" t="str">
        <f t="shared" si="8"/>
        <v/>
      </c>
      <c r="DJ14" s="101" t="str">
        <f t="shared" si="9"/>
        <v/>
      </c>
      <c r="DK14" s="101" t="str">
        <f t="shared" si="10"/>
        <v/>
      </c>
      <c r="DL14" s="101" t="str">
        <f t="shared" si="11"/>
        <v/>
      </c>
      <c r="DM14" s="101" t="str">
        <f t="shared" si="44"/>
        <v/>
      </c>
      <c r="DN14" s="101" t="str">
        <f t="shared" si="45"/>
        <v/>
      </c>
      <c r="DO14" s="101">
        <f t="shared" si="13"/>
        <v>5.6882063716252369E-5</v>
      </c>
      <c r="DP14" s="101">
        <f t="shared" si="13"/>
        <v>5.5071547217106916E-5</v>
      </c>
      <c r="DQ14" s="101">
        <f t="shared" si="13"/>
        <v>6.7022266466494862E-5</v>
      </c>
      <c r="DR14" s="101" t="str">
        <f t="shared" si="13"/>
        <v/>
      </c>
      <c r="DS14" s="101" t="str">
        <f t="shared" si="13"/>
        <v/>
      </c>
      <c r="DT14" s="101" t="str">
        <f t="shared" si="13"/>
        <v/>
      </c>
      <c r="DU14" s="101" t="str">
        <f t="shared" si="13"/>
        <v/>
      </c>
      <c r="DV14" s="101" t="str">
        <f t="shared" si="13"/>
        <v/>
      </c>
      <c r="DW14" s="101" t="str">
        <f t="shared" si="13"/>
        <v/>
      </c>
      <c r="DX14" s="101" t="str">
        <f t="shared" si="13"/>
        <v/>
      </c>
      <c r="DY14" s="101" t="str">
        <f t="shared" si="46"/>
        <v/>
      </c>
      <c r="DZ14" s="101" t="str">
        <f t="shared" si="47"/>
        <v/>
      </c>
      <c r="EB14" s="130">
        <v>13</v>
      </c>
      <c r="EC14" s="94">
        <f>Results!G15</f>
        <v>0.40285521409086594</v>
      </c>
      <c r="ED14" s="94">
        <f>Results!G39</f>
        <v>5423.4681769795434</v>
      </c>
      <c r="EE14" s="94">
        <f>Results!G63</f>
        <v>0.90020989841810994</v>
      </c>
      <c r="EF14" s="94">
        <f>Results!G87</f>
        <v>0.60499704460964621</v>
      </c>
      <c r="EG14" s="94">
        <f>Results!G111</f>
        <v>0.40285521409086594</v>
      </c>
      <c r="EH14" s="94">
        <f>Results!G135</f>
        <v>5423.4681769795434</v>
      </c>
      <c r="EI14" s="94">
        <f>Results!G159</f>
        <v>0.90020989841810994</v>
      </c>
      <c r="EJ14" s="94">
        <f>Results!G183</f>
        <v>0.60499704460964621</v>
      </c>
      <c r="EK14" s="94">
        <f>Results!G207</f>
        <v>0.40285521409086594</v>
      </c>
      <c r="EL14" s="94">
        <f>Results!G231</f>
        <v>5423.4681769795434</v>
      </c>
      <c r="EM14" s="94">
        <f>Results!G255</f>
        <v>2.2173802440630958E-2</v>
      </c>
      <c r="EN14" s="94">
        <f>Results!G279</f>
        <v>6.4058012911984781E-4</v>
      </c>
      <c r="EO14" s="94">
        <f>Results!G303</f>
        <v>5.0455096353249935</v>
      </c>
      <c r="EP14" s="94">
        <f>Results!G327</f>
        <v>5423.4681769795434</v>
      </c>
      <c r="EQ14" s="94">
        <f>Results!G351</f>
        <v>0.90020989841810994</v>
      </c>
      <c r="ER14" s="94">
        <f>Results!G375</f>
        <v>0.83605320828850971</v>
      </c>
    </row>
    <row r="15" spans="1:148" ht="15" customHeight="1" x14ac:dyDescent="0.25">
      <c r="A15" s="106" t="str">
        <f>'miRNA Table'!C14</f>
        <v>hsa-miR-100-5p</v>
      </c>
      <c r="B15" s="98" t="s">
        <v>43</v>
      </c>
      <c r="C15" s="99">
        <f>IF('Test Sample Data'!C14="","",IF(SUM('Test Sample Data'!C$3:C$386)&gt;10,IF(AND(ISNUMBER('Test Sample Data'!C14),'Test Sample Data'!C14&lt;$C$389, 'Test Sample Data'!C14&gt;0),'Test Sample Data'!C14,$C$389),""))</f>
        <v>21</v>
      </c>
      <c r="D15" s="99">
        <f>IF('Test Sample Data'!D14="","",IF(SUM('Test Sample Data'!D$3:D$386)&gt;10,IF(AND(ISNUMBER('Test Sample Data'!D14),'Test Sample Data'!D14&lt;$C$389, 'Test Sample Data'!D14&gt;0),'Test Sample Data'!D14,$C$389),""))</f>
        <v>20.94</v>
      </c>
      <c r="E15" s="99">
        <f>IF('Test Sample Data'!E14="","",IF(SUM('Test Sample Data'!E$3:E$386)&gt;10,IF(AND(ISNUMBER('Test Sample Data'!E14),'Test Sample Data'!E14&lt;$C$389, 'Test Sample Data'!E14&gt;0),'Test Sample Data'!E14,$C$389),""))</f>
        <v>20.77</v>
      </c>
      <c r="F15" s="99" t="str">
        <f>IF('Test Sample Data'!F14="","",IF(SUM('Test Sample Data'!F$3:F$386)&gt;10,IF(AND(ISNUMBER('Test Sample Data'!F14),'Test Sample Data'!F14&lt;$C$389, 'Test Sample Data'!F14&gt;0),'Test Sample Data'!F14,$C$389),""))</f>
        <v/>
      </c>
      <c r="G15" s="99" t="str">
        <f>IF('Test Sample Data'!G14="","",IF(SUM('Test Sample Data'!G$3:G$386)&gt;10,IF(AND(ISNUMBER('Test Sample Data'!G14),'Test Sample Data'!G14&lt;$C$389, 'Test Sample Data'!G14&gt;0),'Test Sample Data'!G14,$C$389),""))</f>
        <v/>
      </c>
      <c r="H15" s="99" t="str">
        <f>IF('Test Sample Data'!H14="","",IF(SUM('Test Sample Data'!H$3:H$386)&gt;10,IF(AND(ISNUMBER('Test Sample Data'!H14),'Test Sample Data'!H14&lt;$C$389, 'Test Sample Data'!H14&gt;0),'Test Sample Data'!H14,$C$389),""))</f>
        <v/>
      </c>
      <c r="I15" s="99" t="str">
        <f>IF('Test Sample Data'!I14="","",IF(SUM('Test Sample Data'!I$3:I$386)&gt;10,IF(AND(ISNUMBER('Test Sample Data'!I14),'Test Sample Data'!I14&lt;$C$389, 'Test Sample Data'!I14&gt;0),'Test Sample Data'!I14,$C$389),""))</f>
        <v/>
      </c>
      <c r="J15" s="99" t="str">
        <f>IF('Test Sample Data'!J14="","",IF(SUM('Test Sample Data'!J$3:J$386)&gt;10,IF(AND(ISNUMBER('Test Sample Data'!J14),'Test Sample Data'!J14&lt;$C$389, 'Test Sample Data'!J14&gt;0),'Test Sample Data'!J14,$C$389),""))</f>
        <v/>
      </c>
      <c r="K15" s="99" t="str">
        <f>IF('Test Sample Data'!K14="","",IF(SUM('Test Sample Data'!K$3:K$386)&gt;10,IF(AND(ISNUMBER('Test Sample Data'!K14),'Test Sample Data'!K14&lt;$C$389, 'Test Sample Data'!K14&gt;0),'Test Sample Data'!K14,$C$389),""))</f>
        <v/>
      </c>
      <c r="L15" s="99" t="str">
        <f>IF('Test Sample Data'!L14="","",IF(SUM('Test Sample Data'!L$3:L$386)&gt;10,IF(AND(ISNUMBER('Test Sample Data'!L14),'Test Sample Data'!L14&lt;$C$389, 'Test Sample Data'!L14&gt;0),'Test Sample Data'!L14,$C$389),""))</f>
        <v/>
      </c>
      <c r="M15" s="99" t="str">
        <f>IF('Test Sample Data'!M14="","",IF(SUM('Test Sample Data'!M$3:M$386)&gt;10,IF(AND(ISNUMBER('Test Sample Data'!M14),'Test Sample Data'!M14&lt;$C$389, 'Test Sample Data'!M14&gt;0),'Test Sample Data'!M14,$C$389),""))</f>
        <v/>
      </c>
      <c r="N15" s="99" t="str">
        <f>IF('Test Sample Data'!N14="","",IF(SUM('Test Sample Data'!N$3:N$386)&gt;10,IF(AND(ISNUMBER('Test Sample Data'!N14),'Test Sample Data'!N14&lt;$C$389, 'Test Sample Data'!N14&gt;0),'Test Sample Data'!N14,$C$389),""))</f>
        <v/>
      </c>
      <c r="O15" s="98" t="str">
        <f>'miRNA Table'!C14</f>
        <v>hsa-miR-100-5p</v>
      </c>
      <c r="P15" s="98" t="s">
        <v>43</v>
      </c>
      <c r="Q15" s="99">
        <f>IF('Control Sample Data'!C14="","",IF(SUM('Control Sample Data'!C$3:C$386)&gt;10,IF(AND(ISNUMBER('Control Sample Data'!C14),'Control Sample Data'!C14&lt;$C$389, 'Control Sample Data'!C14&gt;0),'Control Sample Data'!C14,$C$389),""))</f>
        <v>23.03</v>
      </c>
      <c r="R15" s="99">
        <f>IF('Control Sample Data'!D14="","",IF(SUM('Control Sample Data'!D$3:D$386)&gt;10,IF(AND(ISNUMBER('Control Sample Data'!D14),'Control Sample Data'!D14&lt;$C$389, 'Control Sample Data'!D14&gt;0),'Control Sample Data'!D14,$C$389),""))</f>
        <v>23.28</v>
      </c>
      <c r="S15" s="99">
        <f>IF('Control Sample Data'!E14="","",IF(SUM('Control Sample Data'!E$3:E$386)&gt;10,IF(AND(ISNUMBER('Control Sample Data'!E14),'Control Sample Data'!E14&lt;$C$389, 'Control Sample Data'!E14&gt;0),'Control Sample Data'!E14,$C$389),""))</f>
        <v>23.16</v>
      </c>
      <c r="T15" s="99" t="str">
        <f>IF('Control Sample Data'!F14="","",IF(SUM('Control Sample Data'!F$3:F$386)&gt;10,IF(AND(ISNUMBER('Control Sample Data'!F14),'Control Sample Data'!F14&lt;$C$389, 'Control Sample Data'!F14&gt;0),'Control Sample Data'!F14,$C$389),""))</f>
        <v/>
      </c>
      <c r="U15" s="99" t="str">
        <f>IF('Control Sample Data'!G14="","",IF(SUM('Control Sample Data'!G$3:G$386)&gt;10,IF(AND(ISNUMBER('Control Sample Data'!G14),'Control Sample Data'!G14&lt;$C$389, 'Control Sample Data'!G14&gt;0),'Control Sample Data'!G14,$C$389),""))</f>
        <v/>
      </c>
      <c r="V15" s="99" t="str">
        <f>IF('Control Sample Data'!H14="","",IF(SUM('Control Sample Data'!H$3:H$386)&gt;10,IF(AND(ISNUMBER('Control Sample Data'!H14),'Control Sample Data'!H14&lt;$C$389, 'Control Sample Data'!H14&gt;0),'Control Sample Data'!H14,$C$389),""))</f>
        <v/>
      </c>
      <c r="W15" s="99" t="str">
        <f>IF('Control Sample Data'!I14="","",IF(SUM('Control Sample Data'!I$3:I$386)&gt;10,IF(AND(ISNUMBER('Control Sample Data'!I14),'Control Sample Data'!I14&lt;$C$389, 'Control Sample Data'!I14&gt;0),'Control Sample Data'!I14,$C$389),""))</f>
        <v/>
      </c>
      <c r="X15" s="99" t="str">
        <f>IF('Control Sample Data'!J14="","",IF(SUM('Control Sample Data'!J$3:J$386)&gt;10,IF(AND(ISNUMBER('Control Sample Data'!J14),'Control Sample Data'!J14&lt;$C$389, 'Control Sample Data'!J14&gt;0),'Control Sample Data'!J14,$C$389),""))</f>
        <v/>
      </c>
      <c r="Y15" s="99" t="str">
        <f>IF('Control Sample Data'!K14="","",IF(SUM('Control Sample Data'!K$3:K$386)&gt;10,IF(AND(ISNUMBER('Control Sample Data'!K14),'Control Sample Data'!K14&lt;$C$389, 'Control Sample Data'!K14&gt;0),'Control Sample Data'!K14,$C$389),""))</f>
        <v/>
      </c>
      <c r="Z15" s="99" t="str">
        <f>IF('Control Sample Data'!L14="","",IF(SUM('Control Sample Data'!L$3:L$386)&gt;10,IF(AND(ISNUMBER('Control Sample Data'!L14),'Control Sample Data'!L14&lt;$C$389, 'Control Sample Data'!L14&gt;0),'Control Sample Data'!L14,$C$389),""))</f>
        <v/>
      </c>
      <c r="AA15" s="99" t="str">
        <f>IF('Control Sample Data'!M14="","",IF(SUM('Control Sample Data'!M$3:M$386)&gt;10,IF(AND(ISNUMBER('Control Sample Data'!M14),'Control Sample Data'!M14&lt;$C$389, 'Control Sample Data'!M14&gt;0),'Control Sample Data'!M14,$C$389),""))</f>
        <v/>
      </c>
      <c r="AB15" s="107" t="str">
        <f>IF('Control Sample Data'!N14="","",IF(SUM('Control Sample Data'!N$3:N$386)&gt;10,IF(AND(ISNUMBER('Control Sample Data'!N14),'Control Sample Data'!N14&lt;$C$389, 'Control Sample Data'!N14&gt;0),'Control Sample Data'!N14,$C$389),""))</f>
        <v/>
      </c>
      <c r="AC15" s="136">
        <f>IF(C15="","",IF(AND('miRNA Table'!$F$4="YES",'miRNA Table'!$F$6="YES"),C15-C$391,C15))</f>
        <v>21</v>
      </c>
      <c r="AD15" s="137">
        <f>IF(D15="","",IF(AND('miRNA Table'!$F$4="YES",'miRNA Table'!$F$6="YES"),D15-D$391,D15))</f>
        <v>20.94</v>
      </c>
      <c r="AE15" s="137">
        <f>IF(E15="","",IF(AND('miRNA Table'!$F$4="YES",'miRNA Table'!$F$6="YES"),E15-E$391,E15))</f>
        <v>20.77</v>
      </c>
      <c r="AF15" s="137" t="str">
        <f>IF(F15="","",IF(AND('miRNA Table'!$F$4="YES",'miRNA Table'!$F$6="YES"),F15-F$391,F15))</f>
        <v/>
      </c>
      <c r="AG15" s="137" t="str">
        <f>IF(G15="","",IF(AND('miRNA Table'!$F$4="YES",'miRNA Table'!$F$6="YES"),G15-G$391,G15))</f>
        <v/>
      </c>
      <c r="AH15" s="137" t="str">
        <f>IF(H15="","",IF(AND('miRNA Table'!$F$4="YES",'miRNA Table'!$F$6="YES"),H15-H$391,H15))</f>
        <v/>
      </c>
      <c r="AI15" s="137" t="str">
        <f>IF(I15="","",IF(AND('miRNA Table'!$F$4="YES",'miRNA Table'!$F$6="YES"),I15-I$391,I15))</f>
        <v/>
      </c>
      <c r="AJ15" s="137" t="str">
        <f>IF(J15="","",IF(AND('miRNA Table'!$F$4="YES",'miRNA Table'!$F$6="YES"),J15-J$391,J15))</f>
        <v/>
      </c>
      <c r="AK15" s="137" t="str">
        <f>IF(K15="","",IF(AND('miRNA Table'!$F$4="YES",'miRNA Table'!$F$6="YES"),K15-K$391,K15))</f>
        <v/>
      </c>
      <c r="AL15" s="137" t="str">
        <f>IF(L15="","",IF(AND('miRNA Table'!$F$4="YES",'miRNA Table'!$F$6="YES"),L15-L$391,L15))</f>
        <v/>
      </c>
      <c r="AM15" s="137" t="str">
        <f>IF(M15="","",IF(AND('miRNA Table'!$F$4="YES",'miRNA Table'!$F$6="YES"),M15-M$391,M15))</f>
        <v/>
      </c>
      <c r="AN15" s="138" t="str">
        <f>IF(N15="","",IF(AND('miRNA Table'!$F$4="YES",'miRNA Table'!$F$6="YES"),N15-N$391,N15))</f>
        <v/>
      </c>
      <c r="AO15" s="136">
        <f>IF(O15="","",IF(AND('miRNA Table'!$F$4="YES",'miRNA Table'!$F$6="YES"),Q15-Q$391,Q15))</f>
        <v>23.03</v>
      </c>
      <c r="AP15" s="137">
        <f>IF(P15="","",IF(AND('miRNA Table'!$F$4="YES",'miRNA Table'!$F$6="YES"),R15-R$391,R15))</f>
        <v>23.28</v>
      </c>
      <c r="AQ15" s="137">
        <f>IF(Q15="","",IF(AND('miRNA Table'!$F$4="YES",'miRNA Table'!$F$6="YES"),S15-S$391,S15))</f>
        <v>23.16</v>
      </c>
      <c r="AR15" s="137" t="str">
        <f>IF(R15="","",IF(AND('miRNA Table'!$F$4="YES",'miRNA Table'!$F$6="YES"),T15-T$391,T15))</f>
        <v/>
      </c>
      <c r="AS15" s="137" t="str">
        <f>IF(S15="","",IF(AND('miRNA Table'!$F$4="YES",'miRNA Table'!$F$6="YES"),U15-U$391,U15))</f>
        <v/>
      </c>
      <c r="AT15" s="137" t="str">
        <f>IF(T15="","",IF(AND('miRNA Table'!$F$4="YES",'miRNA Table'!$F$6="YES"),V15-V$391,V15))</f>
        <v/>
      </c>
      <c r="AU15" s="137" t="str">
        <f>IF(U15="","",IF(AND('miRNA Table'!$F$4="YES",'miRNA Table'!$F$6="YES"),W15-W$391,W15))</f>
        <v/>
      </c>
      <c r="AV15" s="137" t="str">
        <f>IF(V15="","",IF(AND('miRNA Table'!$F$4="YES",'miRNA Table'!$F$6="YES"),X15-X$391,X15))</f>
        <v/>
      </c>
      <c r="AW15" s="137" t="str">
        <f>IF(W15="","",IF(AND('miRNA Table'!$F$4="YES",'miRNA Table'!$F$6="YES"),Y15-Y$391,Y15))</f>
        <v/>
      </c>
      <c r="AX15" s="137" t="str">
        <f>IF(X15="","",IF(AND('miRNA Table'!$F$4="YES",'miRNA Table'!$F$6="YES"),Z15-Z$391,Z15))</f>
        <v/>
      </c>
      <c r="AY15" s="137" t="str">
        <f>IF(Y15="","",IF(AND('miRNA Table'!$F$4="YES",'miRNA Table'!$F$6="YES"),AA15-AA$391,AA15))</f>
        <v/>
      </c>
      <c r="AZ15" s="138" t="str">
        <f>IF(Z15="","",IF(AND('miRNA Table'!$F$4="YES",'miRNA Table'!$F$6="YES"),AB15-AB$391,AB15))</f>
        <v/>
      </c>
      <c r="BA15" s="120" t="str">
        <f>IF(ISERROR(VLOOKUP('Choose Reference miRNAs'!$A14,$A$4:$AZ$387,29,0)),"",VLOOKUP('Choose Reference miRNAs'!$A14,$A$4:$AZ$387,29,0))</f>
        <v/>
      </c>
      <c r="BB15" s="121" t="str">
        <f>IF(ISERROR(VLOOKUP('Choose Reference miRNAs'!$A14,$A$4:$AZ$387,30,0)),"",VLOOKUP('Choose Reference miRNAs'!$A14,$A$4:$AZ$387,30,0))</f>
        <v/>
      </c>
      <c r="BC15" s="121" t="str">
        <f>IF(ISERROR(VLOOKUP('Choose Reference miRNAs'!$A14,$A$4:$AZ$387,31,0)),"",VLOOKUP('Choose Reference miRNAs'!$A14,$A$4:$AZ$387,31,0))</f>
        <v/>
      </c>
      <c r="BD15" s="121" t="str">
        <f>IF(ISERROR(VLOOKUP('Choose Reference miRNAs'!$A14,$A$4:$AZ$387,32,0)),"",VLOOKUP('Choose Reference miRNAs'!$A14,$A$4:$AZ$387,32,0))</f>
        <v/>
      </c>
      <c r="BE15" s="121" t="str">
        <f>IF(ISERROR(VLOOKUP('Choose Reference miRNAs'!$A14,$A$4:$AZ$387,33,0)),"",VLOOKUP('Choose Reference miRNAs'!$A14,$A$4:$AZ$387,33,0))</f>
        <v/>
      </c>
      <c r="BF15" s="121" t="str">
        <f>IF(ISERROR(VLOOKUP('Choose Reference miRNAs'!$A14,$A$4:$AZ$387,34,0)),"",VLOOKUP('Choose Reference miRNAs'!$A14,$A$4:$AZ$387,34,0))</f>
        <v/>
      </c>
      <c r="BG15" s="121" t="str">
        <f>IF(ISERROR(VLOOKUP('Choose Reference miRNAs'!$A14,$A$4:$AZ$387,35,0)),"",VLOOKUP('Choose Reference miRNAs'!$A14,$A$4:$AZ$387,35,0))</f>
        <v/>
      </c>
      <c r="BH15" s="121" t="str">
        <f>IF(ISERROR(VLOOKUP('Choose Reference miRNAs'!$A14,$A$4:$AZ$387,36,0)),"",VLOOKUP('Choose Reference miRNAs'!$A14,$A$4:$AZ$387,36,0))</f>
        <v/>
      </c>
      <c r="BI15" s="121" t="str">
        <f>IF(ISERROR(VLOOKUP('Choose Reference miRNAs'!$A14,$A$4:$AZ$387,37,0)),"",VLOOKUP('Choose Reference miRNAs'!$A14,$A$4:$AZ$387,37,0))</f>
        <v/>
      </c>
      <c r="BJ15" s="121" t="str">
        <f>IF(ISERROR(VLOOKUP('Choose Reference miRNAs'!$A14,$A$4:$AZ$387,38,0)),"",VLOOKUP('Choose Reference miRNAs'!$A14,$A$4:$AZ$387,38,0))</f>
        <v/>
      </c>
      <c r="BK15" s="121" t="str">
        <f>IF(ISERROR(VLOOKUP('Choose Reference miRNAs'!$A14,$A$4:$AZ$387,39,0)),"",VLOOKUP('Choose Reference miRNAs'!$A14,$A$4:$AZ$387,39,0))</f>
        <v/>
      </c>
      <c r="BL15" s="122" t="str">
        <f>IF(ISERROR(VLOOKUP('Choose Reference miRNAs'!$A14,$A$4:$AZ$387,40,0)),"",VLOOKUP('Choose Reference miRNAs'!$A14,$A$4:$AZ$387,40,0))</f>
        <v/>
      </c>
      <c r="BM15" s="120" t="str">
        <f>IF(ISERROR(VLOOKUP('Choose Reference miRNAs'!$A14,$A$4:$AZ$387,41,0)),"",VLOOKUP('Choose Reference miRNAs'!$A14,$A$4:$AZ$387,41,0))</f>
        <v/>
      </c>
      <c r="BN15" s="121" t="str">
        <f>IF(ISERROR(VLOOKUP('Choose Reference miRNAs'!$A14,$A$4:$AZ$387,42,0)),"",VLOOKUP('Choose Reference miRNAs'!$A14,$A$4:$AZ$387,42,0))</f>
        <v/>
      </c>
      <c r="BO15" s="121" t="str">
        <f>IF(ISERROR(VLOOKUP('Choose Reference miRNAs'!$A14,$A$4:$AZ$387,43,0)),"",VLOOKUP('Choose Reference miRNAs'!$A14,$A$4:$AZ$387,43,0))</f>
        <v/>
      </c>
      <c r="BP15" s="121" t="str">
        <f>IF(ISERROR(VLOOKUP('Choose Reference miRNAs'!$A14,$A$4:$AZ$387,44,0)),"",VLOOKUP('Choose Reference miRNAs'!$A14,$A$4:$AZ$387,44,0))</f>
        <v/>
      </c>
      <c r="BQ15" s="121" t="str">
        <f>IF(ISERROR(VLOOKUP('Choose Reference miRNAs'!$A14,$A$4:$AZ$387,45,0)),"",VLOOKUP('Choose Reference miRNAs'!$A14,$A$4:$AZ$387,45,0))</f>
        <v/>
      </c>
      <c r="BR15" s="121" t="str">
        <f>IF(ISERROR(VLOOKUP('Choose Reference miRNAs'!$A14,$A$4:$AZ$387,46,0)),"",VLOOKUP('Choose Reference miRNAs'!$A14,$A$4:$AZ$387,46,0))</f>
        <v/>
      </c>
      <c r="BS15" s="121" t="str">
        <f>IF(ISERROR(VLOOKUP('Choose Reference miRNAs'!$A14,$A$4:$AZ$387,47,0)),"",VLOOKUP('Choose Reference miRNAs'!$A14,$A$4:$AZ$387,47,0))</f>
        <v/>
      </c>
      <c r="BT15" s="121" t="str">
        <f>IF(ISERROR(VLOOKUP('Choose Reference miRNAs'!$A14,$A$4:$AZ$387,48,0)),"",VLOOKUP('Choose Reference miRNAs'!$A14,$A$4:$AZ$387,48,0))</f>
        <v/>
      </c>
      <c r="BU15" s="121" t="str">
        <f>IF(ISERROR(VLOOKUP('Choose Reference miRNAs'!$A14,$A$4:$AZ$387,49,0)),"",VLOOKUP('Choose Reference miRNAs'!$A14,$A$4:$AZ$387,49,0))</f>
        <v/>
      </c>
      <c r="BV15" s="121" t="str">
        <f>IF(ISERROR(VLOOKUP('Choose Reference miRNAs'!$A14,$A$4:$AZ$387,50,0)),"",VLOOKUP('Choose Reference miRNAs'!$A14,$A$4:$AZ$387,50,0))</f>
        <v/>
      </c>
      <c r="BW15" s="121" t="str">
        <f>IF(ISERROR(VLOOKUP('Choose Reference miRNAs'!$A14,$A$4:$AZ$387,51,0)),"",VLOOKUP('Choose Reference miRNAs'!$A14,$A$4:$AZ$387,51,0))</f>
        <v/>
      </c>
      <c r="BX15" s="122" t="str">
        <f>IF(ISERROR(VLOOKUP('Choose Reference miRNAs'!$A14,$A$4:$AZ$387,52,0)),"",VLOOKUP('Choose Reference miRNAs'!$A14,$A$4:$AZ$387,52,0))</f>
        <v/>
      </c>
      <c r="BY15" s="100" t="str">
        <f t="shared" si="16"/>
        <v>hsa-miR-100-5p</v>
      </c>
      <c r="BZ15" s="98" t="s">
        <v>43</v>
      </c>
      <c r="CA15" s="99">
        <f t="shared" si="17"/>
        <v>0.36499999999999844</v>
      </c>
      <c r="CB15" s="99">
        <f t="shared" si="18"/>
        <v>0.29500000000000171</v>
      </c>
      <c r="CC15" s="99">
        <f t="shared" si="19"/>
        <v>3.9999999999999147E-2</v>
      </c>
      <c r="CD15" s="99" t="str">
        <f t="shared" si="20"/>
        <v/>
      </c>
      <c r="CE15" s="99" t="str">
        <f t="shared" si="21"/>
        <v/>
      </c>
      <c r="CF15" s="99" t="str">
        <f t="shared" si="22"/>
        <v/>
      </c>
      <c r="CG15" s="99" t="str">
        <f t="shared" si="23"/>
        <v/>
      </c>
      <c r="CH15" s="99" t="str">
        <f t="shared" si="24"/>
        <v/>
      </c>
      <c r="CI15" s="99" t="str">
        <f t="shared" si="25"/>
        <v/>
      </c>
      <c r="CJ15" s="99" t="str">
        <f t="shared" si="26"/>
        <v/>
      </c>
      <c r="CK15" s="99" t="str">
        <f t="shared" si="27"/>
        <v/>
      </c>
      <c r="CL15" s="99" t="str">
        <f t="shared" si="28"/>
        <v/>
      </c>
      <c r="CM15" s="99">
        <f t="shared" si="29"/>
        <v>2.1316666666666677</v>
      </c>
      <c r="CN15" s="99">
        <f t="shared" si="30"/>
        <v>2.428333333333331</v>
      </c>
      <c r="CO15" s="99">
        <f t="shared" si="31"/>
        <v>2.0249999999999986</v>
      </c>
      <c r="CP15" s="99" t="str">
        <f t="shared" si="32"/>
        <v/>
      </c>
      <c r="CQ15" s="99" t="str">
        <f t="shared" si="33"/>
        <v/>
      </c>
      <c r="CR15" s="99" t="str">
        <f t="shared" si="34"/>
        <v/>
      </c>
      <c r="CS15" s="99" t="str">
        <f t="shared" si="35"/>
        <v/>
      </c>
      <c r="CT15" s="99" t="str">
        <f t="shared" si="36"/>
        <v/>
      </c>
      <c r="CU15" s="99" t="str">
        <f t="shared" si="37"/>
        <v/>
      </c>
      <c r="CV15" s="99" t="str">
        <f t="shared" si="38"/>
        <v/>
      </c>
      <c r="CW15" s="99" t="str">
        <f t="shared" si="39"/>
        <v/>
      </c>
      <c r="CX15" s="99" t="str">
        <f t="shared" si="40"/>
        <v/>
      </c>
      <c r="CY15" s="70">
        <f t="shared" si="41"/>
        <v>0.23333333333333309</v>
      </c>
      <c r="CZ15" s="70">
        <f t="shared" si="42"/>
        <v>2.194999999999999</v>
      </c>
      <c r="DA15" s="100" t="str">
        <f t="shared" si="43"/>
        <v>hsa-miR-100-5p</v>
      </c>
      <c r="DB15" s="98" t="s">
        <v>43</v>
      </c>
      <c r="DC15" s="101">
        <f t="shared" si="2"/>
        <v>0.77646887500104056</v>
      </c>
      <c r="DD15" s="101">
        <f t="shared" si="3"/>
        <v>0.81507233240262433</v>
      </c>
      <c r="DE15" s="101">
        <f t="shared" si="4"/>
        <v>0.97265494741228609</v>
      </c>
      <c r="DF15" s="101" t="str">
        <f t="shared" si="5"/>
        <v/>
      </c>
      <c r="DG15" s="101" t="str">
        <f t="shared" si="6"/>
        <v/>
      </c>
      <c r="DH15" s="101" t="str">
        <f t="shared" si="7"/>
        <v/>
      </c>
      <c r="DI15" s="101" t="str">
        <f t="shared" si="8"/>
        <v/>
      </c>
      <c r="DJ15" s="101" t="str">
        <f t="shared" si="9"/>
        <v/>
      </c>
      <c r="DK15" s="101" t="str">
        <f t="shared" si="10"/>
        <v/>
      </c>
      <c r="DL15" s="101" t="str">
        <f t="shared" si="11"/>
        <v/>
      </c>
      <c r="DM15" s="101" t="str">
        <f t="shared" si="44"/>
        <v/>
      </c>
      <c r="DN15" s="101" t="str">
        <f t="shared" si="45"/>
        <v/>
      </c>
      <c r="DO15" s="101">
        <f t="shared" si="13"/>
        <v>0.22819409007546518</v>
      </c>
      <c r="DP15" s="101">
        <f t="shared" si="13"/>
        <v>0.18577994381326826</v>
      </c>
      <c r="DQ15" s="101">
        <f t="shared" si="13"/>
        <v>0.24570514963631301</v>
      </c>
      <c r="DR15" s="101" t="str">
        <f t="shared" si="13"/>
        <v/>
      </c>
      <c r="DS15" s="101" t="str">
        <f t="shared" si="13"/>
        <v/>
      </c>
      <c r="DT15" s="101" t="str">
        <f t="shared" si="13"/>
        <v/>
      </c>
      <c r="DU15" s="101" t="str">
        <f t="shared" si="13"/>
        <v/>
      </c>
      <c r="DV15" s="101" t="str">
        <f t="shared" si="13"/>
        <v/>
      </c>
      <c r="DW15" s="101" t="str">
        <f t="shared" si="13"/>
        <v/>
      </c>
      <c r="DX15" s="101" t="str">
        <f t="shared" si="13"/>
        <v/>
      </c>
      <c r="DY15" s="101" t="str">
        <f t="shared" si="46"/>
        <v/>
      </c>
      <c r="DZ15" s="101" t="str">
        <f t="shared" si="47"/>
        <v/>
      </c>
      <c r="EB15" s="130">
        <v>14</v>
      </c>
      <c r="EC15" s="94">
        <f>Results!G16</f>
        <v>1.5929121092043534</v>
      </c>
      <c r="ED15" s="94">
        <f>Results!G40</f>
        <v>0.81695772662055099</v>
      </c>
      <c r="EE15" s="94">
        <f>Results!G64</f>
        <v>2382.6202836757152</v>
      </c>
      <c r="EF15" s="94">
        <f>Results!G88</f>
        <v>0.8536204633989688</v>
      </c>
      <c r="EG15" s="94">
        <f>Results!G112</f>
        <v>1.5929121092043534</v>
      </c>
      <c r="EH15" s="94">
        <f>Results!G136</f>
        <v>0.81695772662055099</v>
      </c>
      <c r="EI15" s="94">
        <f>Results!G160</f>
        <v>2382.6202836757152</v>
      </c>
      <c r="EJ15" s="94">
        <f>Results!G184</f>
        <v>0.8536204633989688</v>
      </c>
      <c r="EK15" s="94">
        <f>Results!G208</f>
        <v>1.5929121092043534</v>
      </c>
      <c r="EL15" s="94">
        <f>Results!G232</f>
        <v>0.81695772662055099</v>
      </c>
      <c r="EM15" s="94">
        <f>Results!G256</f>
        <v>17418.506793418928</v>
      </c>
      <c r="EN15" s="94">
        <f>Results!G280</f>
        <v>0.17333881674363327</v>
      </c>
      <c r="EO15" s="94">
        <f>Results!G304</f>
        <v>9.4370329038007892</v>
      </c>
      <c r="EP15" s="94">
        <f>Results!G328</f>
        <v>0.81695772662055099</v>
      </c>
      <c r="EQ15" s="94">
        <f>Results!G352</f>
        <v>2382.6202836757152</v>
      </c>
      <c r="ER15" s="94">
        <f>Results!G376</f>
        <v>0.81884748206043578</v>
      </c>
    </row>
    <row r="16" spans="1:148" ht="15" customHeight="1" x14ac:dyDescent="0.25">
      <c r="A16" s="106" t="str">
        <f>'miRNA Table'!C15</f>
        <v>hsa-miR-101-3p</v>
      </c>
      <c r="B16" s="98" t="s">
        <v>134</v>
      </c>
      <c r="C16" s="99">
        <f>IF('Test Sample Data'!C15="","",IF(SUM('Test Sample Data'!C$3:C$386)&gt;10,IF(AND(ISNUMBER('Test Sample Data'!C15),'Test Sample Data'!C15&lt;$C$389, 'Test Sample Data'!C15&gt;0),'Test Sample Data'!C15,$C$389),""))</f>
        <v>35</v>
      </c>
      <c r="D16" s="99">
        <f>IF('Test Sample Data'!D15="","",IF(SUM('Test Sample Data'!D$3:D$386)&gt;10,IF(AND(ISNUMBER('Test Sample Data'!D15),'Test Sample Data'!D15&lt;$C$389, 'Test Sample Data'!D15&gt;0),'Test Sample Data'!D15,$C$389),""))</f>
        <v>35</v>
      </c>
      <c r="E16" s="99">
        <f>IF('Test Sample Data'!E15="","",IF(SUM('Test Sample Data'!E$3:E$386)&gt;10,IF(AND(ISNUMBER('Test Sample Data'!E15),'Test Sample Data'!E15&lt;$C$389, 'Test Sample Data'!E15&gt;0),'Test Sample Data'!E15,$C$389),""))</f>
        <v>34.44</v>
      </c>
      <c r="F16" s="99" t="str">
        <f>IF('Test Sample Data'!F15="","",IF(SUM('Test Sample Data'!F$3:F$386)&gt;10,IF(AND(ISNUMBER('Test Sample Data'!F15),'Test Sample Data'!F15&lt;$C$389, 'Test Sample Data'!F15&gt;0),'Test Sample Data'!F15,$C$389),""))</f>
        <v/>
      </c>
      <c r="G16" s="99" t="str">
        <f>IF('Test Sample Data'!G15="","",IF(SUM('Test Sample Data'!G$3:G$386)&gt;10,IF(AND(ISNUMBER('Test Sample Data'!G15),'Test Sample Data'!G15&lt;$C$389, 'Test Sample Data'!G15&gt;0),'Test Sample Data'!G15,$C$389),""))</f>
        <v/>
      </c>
      <c r="H16" s="99" t="str">
        <f>IF('Test Sample Data'!H15="","",IF(SUM('Test Sample Data'!H$3:H$386)&gt;10,IF(AND(ISNUMBER('Test Sample Data'!H15),'Test Sample Data'!H15&lt;$C$389, 'Test Sample Data'!H15&gt;0),'Test Sample Data'!H15,$C$389),""))</f>
        <v/>
      </c>
      <c r="I16" s="99" t="str">
        <f>IF('Test Sample Data'!I15="","",IF(SUM('Test Sample Data'!I$3:I$386)&gt;10,IF(AND(ISNUMBER('Test Sample Data'!I15),'Test Sample Data'!I15&lt;$C$389, 'Test Sample Data'!I15&gt;0),'Test Sample Data'!I15,$C$389),""))</f>
        <v/>
      </c>
      <c r="J16" s="99" t="str">
        <f>IF('Test Sample Data'!J15="","",IF(SUM('Test Sample Data'!J$3:J$386)&gt;10,IF(AND(ISNUMBER('Test Sample Data'!J15),'Test Sample Data'!J15&lt;$C$389, 'Test Sample Data'!J15&gt;0),'Test Sample Data'!J15,$C$389),""))</f>
        <v/>
      </c>
      <c r="K16" s="99" t="str">
        <f>IF('Test Sample Data'!K15="","",IF(SUM('Test Sample Data'!K$3:K$386)&gt;10,IF(AND(ISNUMBER('Test Sample Data'!K15),'Test Sample Data'!K15&lt;$C$389, 'Test Sample Data'!K15&gt;0),'Test Sample Data'!K15,$C$389),""))</f>
        <v/>
      </c>
      <c r="L16" s="99" t="str">
        <f>IF('Test Sample Data'!L15="","",IF(SUM('Test Sample Data'!L$3:L$386)&gt;10,IF(AND(ISNUMBER('Test Sample Data'!L15),'Test Sample Data'!L15&lt;$C$389, 'Test Sample Data'!L15&gt;0),'Test Sample Data'!L15,$C$389),""))</f>
        <v/>
      </c>
      <c r="M16" s="99" t="str">
        <f>IF('Test Sample Data'!M15="","",IF(SUM('Test Sample Data'!M$3:M$386)&gt;10,IF(AND(ISNUMBER('Test Sample Data'!M15),'Test Sample Data'!M15&lt;$C$389, 'Test Sample Data'!M15&gt;0),'Test Sample Data'!M15,$C$389),""))</f>
        <v/>
      </c>
      <c r="N16" s="99" t="str">
        <f>IF('Test Sample Data'!N15="","",IF(SUM('Test Sample Data'!N$3:N$386)&gt;10,IF(AND(ISNUMBER('Test Sample Data'!N15),'Test Sample Data'!N15&lt;$C$389, 'Test Sample Data'!N15&gt;0),'Test Sample Data'!N15,$C$389),""))</f>
        <v/>
      </c>
      <c r="O16" s="98" t="str">
        <f>'miRNA Table'!C15</f>
        <v>hsa-miR-101-3p</v>
      </c>
      <c r="P16" s="98" t="s">
        <v>134</v>
      </c>
      <c r="Q16" s="99">
        <f>IF('Control Sample Data'!C15="","",IF(SUM('Control Sample Data'!C$3:C$386)&gt;10,IF(AND(ISNUMBER('Control Sample Data'!C15),'Control Sample Data'!C15&lt;$C$389, 'Control Sample Data'!C15&gt;0),'Control Sample Data'!C15,$C$389),""))</f>
        <v>34.1</v>
      </c>
      <c r="R16" s="99">
        <f>IF('Control Sample Data'!D15="","",IF(SUM('Control Sample Data'!D$3:D$386)&gt;10,IF(AND(ISNUMBER('Control Sample Data'!D15),'Control Sample Data'!D15&lt;$C$389, 'Control Sample Data'!D15&gt;0),'Control Sample Data'!D15,$C$389),""))</f>
        <v>34.36</v>
      </c>
      <c r="S16" s="99">
        <f>IF('Control Sample Data'!E15="","",IF(SUM('Control Sample Data'!E$3:E$386)&gt;10,IF(AND(ISNUMBER('Control Sample Data'!E15),'Control Sample Data'!E15&lt;$C$389, 'Control Sample Data'!E15&gt;0),'Control Sample Data'!E15,$C$389),""))</f>
        <v>32.92</v>
      </c>
      <c r="T16" s="99" t="str">
        <f>IF('Control Sample Data'!F15="","",IF(SUM('Control Sample Data'!F$3:F$386)&gt;10,IF(AND(ISNUMBER('Control Sample Data'!F15),'Control Sample Data'!F15&lt;$C$389, 'Control Sample Data'!F15&gt;0),'Control Sample Data'!F15,$C$389),""))</f>
        <v/>
      </c>
      <c r="U16" s="99" t="str">
        <f>IF('Control Sample Data'!G15="","",IF(SUM('Control Sample Data'!G$3:G$386)&gt;10,IF(AND(ISNUMBER('Control Sample Data'!G15),'Control Sample Data'!G15&lt;$C$389, 'Control Sample Data'!G15&gt;0),'Control Sample Data'!G15,$C$389),""))</f>
        <v/>
      </c>
      <c r="V16" s="99" t="str">
        <f>IF('Control Sample Data'!H15="","",IF(SUM('Control Sample Data'!H$3:H$386)&gt;10,IF(AND(ISNUMBER('Control Sample Data'!H15),'Control Sample Data'!H15&lt;$C$389, 'Control Sample Data'!H15&gt;0),'Control Sample Data'!H15,$C$389),""))</f>
        <v/>
      </c>
      <c r="W16" s="99" t="str">
        <f>IF('Control Sample Data'!I15="","",IF(SUM('Control Sample Data'!I$3:I$386)&gt;10,IF(AND(ISNUMBER('Control Sample Data'!I15),'Control Sample Data'!I15&lt;$C$389, 'Control Sample Data'!I15&gt;0),'Control Sample Data'!I15,$C$389),""))</f>
        <v/>
      </c>
      <c r="X16" s="99" t="str">
        <f>IF('Control Sample Data'!J15="","",IF(SUM('Control Sample Data'!J$3:J$386)&gt;10,IF(AND(ISNUMBER('Control Sample Data'!J15),'Control Sample Data'!J15&lt;$C$389, 'Control Sample Data'!J15&gt;0),'Control Sample Data'!J15,$C$389),""))</f>
        <v/>
      </c>
      <c r="Y16" s="99" t="str">
        <f>IF('Control Sample Data'!K15="","",IF(SUM('Control Sample Data'!K$3:K$386)&gt;10,IF(AND(ISNUMBER('Control Sample Data'!K15),'Control Sample Data'!K15&lt;$C$389, 'Control Sample Data'!K15&gt;0),'Control Sample Data'!K15,$C$389),""))</f>
        <v/>
      </c>
      <c r="Z16" s="99" t="str">
        <f>IF('Control Sample Data'!L15="","",IF(SUM('Control Sample Data'!L$3:L$386)&gt;10,IF(AND(ISNUMBER('Control Sample Data'!L15),'Control Sample Data'!L15&lt;$C$389, 'Control Sample Data'!L15&gt;0),'Control Sample Data'!L15,$C$389),""))</f>
        <v/>
      </c>
      <c r="AA16" s="99" t="str">
        <f>IF('Control Sample Data'!M15="","",IF(SUM('Control Sample Data'!M$3:M$386)&gt;10,IF(AND(ISNUMBER('Control Sample Data'!M15),'Control Sample Data'!M15&lt;$C$389, 'Control Sample Data'!M15&gt;0),'Control Sample Data'!M15,$C$389),""))</f>
        <v/>
      </c>
      <c r="AB16" s="107" t="str">
        <f>IF('Control Sample Data'!N15="","",IF(SUM('Control Sample Data'!N$3:N$386)&gt;10,IF(AND(ISNUMBER('Control Sample Data'!N15),'Control Sample Data'!N15&lt;$C$389, 'Control Sample Data'!N15&gt;0),'Control Sample Data'!N15,$C$389),""))</f>
        <v/>
      </c>
      <c r="AC16" s="136">
        <f>IF(C16="","",IF(AND('miRNA Table'!$F$4="YES",'miRNA Table'!$F$6="YES"),C16-C$391,C16))</f>
        <v>35</v>
      </c>
      <c r="AD16" s="137">
        <f>IF(D16="","",IF(AND('miRNA Table'!$F$4="YES",'miRNA Table'!$F$6="YES"),D16-D$391,D16))</f>
        <v>35</v>
      </c>
      <c r="AE16" s="137">
        <f>IF(E16="","",IF(AND('miRNA Table'!$F$4="YES",'miRNA Table'!$F$6="YES"),E16-E$391,E16))</f>
        <v>34.44</v>
      </c>
      <c r="AF16" s="137" t="str">
        <f>IF(F16="","",IF(AND('miRNA Table'!$F$4="YES",'miRNA Table'!$F$6="YES"),F16-F$391,F16))</f>
        <v/>
      </c>
      <c r="AG16" s="137" t="str">
        <f>IF(G16="","",IF(AND('miRNA Table'!$F$4="YES",'miRNA Table'!$F$6="YES"),G16-G$391,G16))</f>
        <v/>
      </c>
      <c r="AH16" s="137" t="str">
        <f>IF(H16="","",IF(AND('miRNA Table'!$F$4="YES",'miRNA Table'!$F$6="YES"),H16-H$391,H16))</f>
        <v/>
      </c>
      <c r="AI16" s="137" t="str">
        <f>IF(I16="","",IF(AND('miRNA Table'!$F$4="YES",'miRNA Table'!$F$6="YES"),I16-I$391,I16))</f>
        <v/>
      </c>
      <c r="AJ16" s="137" t="str">
        <f>IF(J16="","",IF(AND('miRNA Table'!$F$4="YES",'miRNA Table'!$F$6="YES"),J16-J$391,J16))</f>
        <v/>
      </c>
      <c r="AK16" s="137" t="str">
        <f>IF(K16="","",IF(AND('miRNA Table'!$F$4="YES",'miRNA Table'!$F$6="YES"),K16-K$391,K16))</f>
        <v/>
      </c>
      <c r="AL16" s="137" t="str">
        <f>IF(L16="","",IF(AND('miRNA Table'!$F$4="YES",'miRNA Table'!$F$6="YES"),L16-L$391,L16))</f>
        <v/>
      </c>
      <c r="AM16" s="137" t="str">
        <f>IF(M16="","",IF(AND('miRNA Table'!$F$4="YES",'miRNA Table'!$F$6="YES"),M16-M$391,M16))</f>
        <v/>
      </c>
      <c r="AN16" s="138" t="str">
        <f>IF(N16="","",IF(AND('miRNA Table'!$F$4="YES",'miRNA Table'!$F$6="YES"),N16-N$391,N16))</f>
        <v/>
      </c>
      <c r="AO16" s="136">
        <f>IF(O16="","",IF(AND('miRNA Table'!$F$4="YES",'miRNA Table'!$F$6="YES"),Q16-Q$391,Q16))</f>
        <v>34.1</v>
      </c>
      <c r="AP16" s="137">
        <f>IF(P16="","",IF(AND('miRNA Table'!$F$4="YES",'miRNA Table'!$F$6="YES"),R16-R$391,R16))</f>
        <v>34.36</v>
      </c>
      <c r="AQ16" s="137">
        <f>IF(Q16="","",IF(AND('miRNA Table'!$F$4="YES",'miRNA Table'!$F$6="YES"),S16-S$391,S16))</f>
        <v>32.92</v>
      </c>
      <c r="AR16" s="137" t="str">
        <f>IF(R16="","",IF(AND('miRNA Table'!$F$4="YES",'miRNA Table'!$F$6="YES"),T16-T$391,T16))</f>
        <v/>
      </c>
      <c r="AS16" s="137" t="str">
        <f>IF(S16="","",IF(AND('miRNA Table'!$F$4="YES",'miRNA Table'!$F$6="YES"),U16-U$391,U16))</f>
        <v/>
      </c>
      <c r="AT16" s="137" t="str">
        <f>IF(T16="","",IF(AND('miRNA Table'!$F$4="YES",'miRNA Table'!$F$6="YES"),V16-V$391,V16))</f>
        <v/>
      </c>
      <c r="AU16" s="137" t="str">
        <f>IF(U16="","",IF(AND('miRNA Table'!$F$4="YES",'miRNA Table'!$F$6="YES"),W16-W$391,W16))</f>
        <v/>
      </c>
      <c r="AV16" s="137" t="str">
        <f>IF(V16="","",IF(AND('miRNA Table'!$F$4="YES",'miRNA Table'!$F$6="YES"),X16-X$391,X16))</f>
        <v/>
      </c>
      <c r="AW16" s="137" t="str">
        <f>IF(W16="","",IF(AND('miRNA Table'!$F$4="YES",'miRNA Table'!$F$6="YES"),Y16-Y$391,Y16))</f>
        <v/>
      </c>
      <c r="AX16" s="137" t="str">
        <f>IF(X16="","",IF(AND('miRNA Table'!$F$4="YES",'miRNA Table'!$F$6="YES"),Z16-Z$391,Z16))</f>
        <v/>
      </c>
      <c r="AY16" s="137" t="str">
        <f>IF(Y16="","",IF(AND('miRNA Table'!$F$4="YES",'miRNA Table'!$F$6="YES"),AA16-AA$391,AA16))</f>
        <v/>
      </c>
      <c r="AZ16" s="138" t="str">
        <f>IF(Z16="","",IF(AND('miRNA Table'!$F$4="YES",'miRNA Table'!$F$6="YES"),AB16-AB$391,AB16))</f>
        <v/>
      </c>
      <c r="BA16" s="120" t="str">
        <f>IF(ISERROR(VLOOKUP('Choose Reference miRNAs'!$A15,$A$4:$AZ$387,29,0)),"",VLOOKUP('Choose Reference miRNAs'!$A15,$A$4:$AZ$387,29,0))</f>
        <v/>
      </c>
      <c r="BB16" s="121" t="str">
        <f>IF(ISERROR(VLOOKUP('Choose Reference miRNAs'!$A15,$A$4:$AZ$387,30,0)),"",VLOOKUP('Choose Reference miRNAs'!$A15,$A$4:$AZ$387,30,0))</f>
        <v/>
      </c>
      <c r="BC16" s="121" t="str">
        <f>IF(ISERROR(VLOOKUP('Choose Reference miRNAs'!$A15,$A$4:$AZ$387,31,0)),"",VLOOKUP('Choose Reference miRNAs'!$A15,$A$4:$AZ$387,31,0))</f>
        <v/>
      </c>
      <c r="BD16" s="121" t="str">
        <f>IF(ISERROR(VLOOKUP('Choose Reference miRNAs'!$A15,$A$4:$AZ$387,32,0)),"",VLOOKUP('Choose Reference miRNAs'!$A15,$A$4:$AZ$387,32,0))</f>
        <v/>
      </c>
      <c r="BE16" s="121" t="str">
        <f>IF(ISERROR(VLOOKUP('Choose Reference miRNAs'!$A15,$A$4:$AZ$387,33,0)),"",VLOOKUP('Choose Reference miRNAs'!$A15,$A$4:$AZ$387,33,0))</f>
        <v/>
      </c>
      <c r="BF16" s="121" t="str">
        <f>IF(ISERROR(VLOOKUP('Choose Reference miRNAs'!$A15,$A$4:$AZ$387,34,0)),"",VLOOKUP('Choose Reference miRNAs'!$A15,$A$4:$AZ$387,34,0))</f>
        <v/>
      </c>
      <c r="BG16" s="121" t="str">
        <f>IF(ISERROR(VLOOKUP('Choose Reference miRNAs'!$A15,$A$4:$AZ$387,35,0)),"",VLOOKUP('Choose Reference miRNAs'!$A15,$A$4:$AZ$387,35,0))</f>
        <v/>
      </c>
      <c r="BH16" s="121" t="str">
        <f>IF(ISERROR(VLOOKUP('Choose Reference miRNAs'!$A15,$A$4:$AZ$387,36,0)),"",VLOOKUP('Choose Reference miRNAs'!$A15,$A$4:$AZ$387,36,0))</f>
        <v/>
      </c>
      <c r="BI16" s="121" t="str">
        <f>IF(ISERROR(VLOOKUP('Choose Reference miRNAs'!$A15,$A$4:$AZ$387,37,0)),"",VLOOKUP('Choose Reference miRNAs'!$A15,$A$4:$AZ$387,37,0))</f>
        <v/>
      </c>
      <c r="BJ16" s="121" t="str">
        <f>IF(ISERROR(VLOOKUP('Choose Reference miRNAs'!$A15,$A$4:$AZ$387,38,0)),"",VLOOKUP('Choose Reference miRNAs'!$A15,$A$4:$AZ$387,38,0))</f>
        <v/>
      </c>
      <c r="BK16" s="121" t="str">
        <f>IF(ISERROR(VLOOKUP('Choose Reference miRNAs'!$A15,$A$4:$AZ$387,39,0)),"",VLOOKUP('Choose Reference miRNAs'!$A15,$A$4:$AZ$387,39,0))</f>
        <v/>
      </c>
      <c r="BL16" s="122" t="str">
        <f>IF(ISERROR(VLOOKUP('Choose Reference miRNAs'!$A15,$A$4:$AZ$387,40,0)),"",VLOOKUP('Choose Reference miRNAs'!$A15,$A$4:$AZ$387,40,0))</f>
        <v/>
      </c>
      <c r="BM16" s="120" t="str">
        <f>IF(ISERROR(VLOOKUP('Choose Reference miRNAs'!$A15,$A$4:$AZ$387,41,0)),"",VLOOKUP('Choose Reference miRNAs'!$A15,$A$4:$AZ$387,41,0))</f>
        <v/>
      </c>
      <c r="BN16" s="121" t="str">
        <f>IF(ISERROR(VLOOKUP('Choose Reference miRNAs'!$A15,$A$4:$AZ$387,42,0)),"",VLOOKUP('Choose Reference miRNAs'!$A15,$A$4:$AZ$387,42,0))</f>
        <v/>
      </c>
      <c r="BO16" s="121" t="str">
        <f>IF(ISERROR(VLOOKUP('Choose Reference miRNAs'!$A15,$A$4:$AZ$387,43,0)),"",VLOOKUP('Choose Reference miRNAs'!$A15,$A$4:$AZ$387,43,0))</f>
        <v/>
      </c>
      <c r="BP16" s="121" t="str">
        <f>IF(ISERROR(VLOOKUP('Choose Reference miRNAs'!$A15,$A$4:$AZ$387,44,0)),"",VLOOKUP('Choose Reference miRNAs'!$A15,$A$4:$AZ$387,44,0))</f>
        <v/>
      </c>
      <c r="BQ16" s="121" t="str">
        <f>IF(ISERROR(VLOOKUP('Choose Reference miRNAs'!$A15,$A$4:$AZ$387,45,0)),"",VLOOKUP('Choose Reference miRNAs'!$A15,$A$4:$AZ$387,45,0))</f>
        <v/>
      </c>
      <c r="BR16" s="121" t="str">
        <f>IF(ISERROR(VLOOKUP('Choose Reference miRNAs'!$A15,$A$4:$AZ$387,46,0)),"",VLOOKUP('Choose Reference miRNAs'!$A15,$A$4:$AZ$387,46,0))</f>
        <v/>
      </c>
      <c r="BS16" s="121" t="str">
        <f>IF(ISERROR(VLOOKUP('Choose Reference miRNAs'!$A15,$A$4:$AZ$387,47,0)),"",VLOOKUP('Choose Reference miRNAs'!$A15,$A$4:$AZ$387,47,0))</f>
        <v/>
      </c>
      <c r="BT16" s="121" t="str">
        <f>IF(ISERROR(VLOOKUP('Choose Reference miRNAs'!$A15,$A$4:$AZ$387,48,0)),"",VLOOKUP('Choose Reference miRNAs'!$A15,$A$4:$AZ$387,48,0))</f>
        <v/>
      </c>
      <c r="BU16" s="121" t="str">
        <f>IF(ISERROR(VLOOKUP('Choose Reference miRNAs'!$A15,$A$4:$AZ$387,49,0)),"",VLOOKUP('Choose Reference miRNAs'!$A15,$A$4:$AZ$387,49,0))</f>
        <v/>
      </c>
      <c r="BV16" s="121" t="str">
        <f>IF(ISERROR(VLOOKUP('Choose Reference miRNAs'!$A15,$A$4:$AZ$387,50,0)),"",VLOOKUP('Choose Reference miRNAs'!$A15,$A$4:$AZ$387,50,0))</f>
        <v/>
      </c>
      <c r="BW16" s="121" t="str">
        <f>IF(ISERROR(VLOOKUP('Choose Reference miRNAs'!$A15,$A$4:$AZ$387,51,0)),"",VLOOKUP('Choose Reference miRNAs'!$A15,$A$4:$AZ$387,51,0))</f>
        <v/>
      </c>
      <c r="BX16" s="122" t="str">
        <f>IF(ISERROR(VLOOKUP('Choose Reference miRNAs'!$A15,$A$4:$AZ$387,52,0)),"",VLOOKUP('Choose Reference miRNAs'!$A15,$A$4:$AZ$387,52,0))</f>
        <v/>
      </c>
      <c r="BY16" s="100" t="str">
        <f t="shared" si="16"/>
        <v>hsa-miR-101-3p</v>
      </c>
      <c r="BZ16" s="98" t="s">
        <v>134</v>
      </c>
      <c r="CA16" s="99">
        <f t="shared" si="17"/>
        <v>14.364999999999998</v>
      </c>
      <c r="CB16" s="99">
        <f t="shared" si="18"/>
        <v>14.355</v>
      </c>
      <c r="CC16" s="99">
        <f t="shared" si="19"/>
        <v>13.709999999999997</v>
      </c>
      <c r="CD16" s="99" t="str">
        <f t="shared" si="20"/>
        <v/>
      </c>
      <c r="CE16" s="99" t="str">
        <f t="shared" si="21"/>
        <v/>
      </c>
      <c r="CF16" s="99" t="str">
        <f t="shared" si="22"/>
        <v/>
      </c>
      <c r="CG16" s="99" t="str">
        <f t="shared" si="23"/>
        <v/>
      </c>
      <c r="CH16" s="99" t="str">
        <f t="shared" si="24"/>
        <v/>
      </c>
      <c r="CI16" s="99" t="str">
        <f t="shared" si="25"/>
        <v/>
      </c>
      <c r="CJ16" s="99" t="str">
        <f t="shared" si="26"/>
        <v/>
      </c>
      <c r="CK16" s="99" t="str">
        <f t="shared" si="27"/>
        <v/>
      </c>
      <c r="CL16" s="99" t="str">
        <f t="shared" si="28"/>
        <v/>
      </c>
      <c r="CM16" s="99">
        <f t="shared" si="29"/>
        <v>13.201666666666668</v>
      </c>
      <c r="CN16" s="99">
        <f t="shared" si="30"/>
        <v>13.508333333333329</v>
      </c>
      <c r="CO16" s="99">
        <f t="shared" si="31"/>
        <v>11.785</v>
      </c>
      <c r="CP16" s="99" t="str">
        <f t="shared" si="32"/>
        <v/>
      </c>
      <c r="CQ16" s="99" t="str">
        <f t="shared" si="33"/>
        <v/>
      </c>
      <c r="CR16" s="99" t="str">
        <f t="shared" si="34"/>
        <v/>
      </c>
      <c r="CS16" s="99" t="str">
        <f t="shared" si="35"/>
        <v/>
      </c>
      <c r="CT16" s="99" t="str">
        <f t="shared" si="36"/>
        <v/>
      </c>
      <c r="CU16" s="99" t="str">
        <f t="shared" si="37"/>
        <v/>
      </c>
      <c r="CV16" s="99" t="str">
        <f t="shared" si="38"/>
        <v/>
      </c>
      <c r="CW16" s="99" t="str">
        <f t="shared" si="39"/>
        <v/>
      </c>
      <c r="CX16" s="99" t="str">
        <f t="shared" si="40"/>
        <v/>
      </c>
      <c r="CY16" s="70">
        <f t="shared" si="41"/>
        <v>14.143333333333331</v>
      </c>
      <c r="CZ16" s="70">
        <f t="shared" si="42"/>
        <v>12.831666666666665</v>
      </c>
      <c r="DA16" s="100" t="str">
        <f t="shared" si="43"/>
        <v>hsa-miR-101-3p</v>
      </c>
      <c r="DB16" s="98" t="s">
        <v>134</v>
      </c>
      <c r="DC16" s="101">
        <f t="shared" si="2"/>
        <v>4.7391899108950229E-5</v>
      </c>
      <c r="DD16" s="101">
        <f t="shared" si="3"/>
        <v>4.7721535835485465E-5</v>
      </c>
      <c r="DE16" s="101">
        <f t="shared" si="4"/>
        <v>7.4624040386478947E-5</v>
      </c>
      <c r="DF16" s="101" t="str">
        <f t="shared" si="5"/>
        <v/>
      </c>
      <c r="DG16" s="101" t="str">
        <f t="shared" si="6"/>
        <v/>
      </c>
      <c r="DH16" s="101" t="str">
        <f t="shared" si="7"/>
        <v/>
      </c>
      <c r="DI16" s="101" t="str">
        <f t="shared" si="8"/>
        <v/>
      </c>
      <c r="DJ16" s="101" t="str">
        <f t="shared" si="9"/>
        <v/>
      </c>
      <c r="DK16" s="101" t="str">
        <f t="shared" si="10"/>
        <v/>
      </c>
      <c r="DL16" s="101" t="str">
        <f t="shared" si="11"/>
        <v/>
      </c>
      <c r="DM16" s="101" t="str">
        <f t="shared" si="44"/>
        <v/>
      </c>
      <c r="DN16" s="101" t="str">
        <f t="shared" si="45"/>
        <v/>
      </c>
      <c r="DO16" s="101">
        <f t="shared" si="13"/>
        <v>1.061456841479244E-4</v>
      </c>
      <c r="DP16" s="101">
        <f t="shared" si="13"/>
        <v>8.581959787734091E-5</v>
      </c>
      <c r="DQ16" s="101">
        <f t="shared" si="13"/>
        <v>2.8337497909758814E-4</v>
      </c>
      <c r="DR16" s="101" t="str">
        <f t="shared" si="13"/>
        <v/>
      </c>
      <c r="DS16" s="101" t="str">
        <f t="shared" si="13"/>
        <v/>
      </c>
      <c r="DT16" s="101" t="str">
        <f t="shared" si="13"/>
        <v/>
      </c>
      <c r="DU16" s="101" t="str">
        <f t="shared" si="13"/>
        <v/>
      </c>
      <c r="DV16" s="101" t="str">
        <f t="shared" si="13"/>
        <v/>
      </c>
      <c r="DW16" s="101" t="str">
        <f t="shared" si="13"/>
        <v/>
      </c>
      <c r="DX16" s="101" t="str">
        <f t="shared" si="13"/>
        <v/>
      </c>
      <c r="DY16" s="101" t="str">
        <f t="shared" si="46"/>
        <v/>
      </c>
      <c r="DZ16" s="101" t="str">
        <f t="shared" si="47"/>
        <v/>
      </c>
      <c r="EB16" s="130">
        <v>15</v>
      </c>
      <c r="EC16" s="94">
        <f>Results!G17</f>
        <v>1.0412621525348049</v>
      </c>
      <c r="ED16" s="94">
        <f>Results!G41</f>
        <v>0.45956261098326462</v>
      </c>
      <c r="EE16" s="94">
        <f>Results!G65</f>
        <v>0.81695772662055099</v>
      </c>
      <c r="EF16" s="94">
        <f>Results!G89</f>
        <v>0.63654452366269698</v>
      </c>
      <c r="EG16" s="94">
        <f>Results!G113</f>
        <v>1.0412621525348049</v>
      </c>
      <c r="EH16" s="94">
        <f>Results!G137</f>
        <v>0.45956261098326462</v>
      </c>
      <c r="EI16" s="94">
        <f>Results!G161</f>
        <v>0.81695772662055099</v>
      </c>
      <c r="EJ16" s="94">
        <f>Results!G185</f>
        <v>0.63654452366269698</v>
      </c>
      <c r="EK16" s="94">
        <f>Results!G209</f>
        <v>1.0412621525348049</v>
      </c>
      <c r="EL16" s="94">
        <f>Results!G233</f>
        <v>0.45956261098326462</v>
      </c>
      <c r="EM16" s="94">
        <f>Results!G257</f>
        <v>6087.6371988731653</v>
      </c>
      <c r="EN16" s="94">
        <f>Results!G281</f>
        <v>3.7133270342798057E-4</v>
      </c>
      <c r="EO16" s="94">
        <f>Results!G305</f>
        <v>0.88576751910236018</v>
      </c>
      <c r="EP16" s="94">
        <f>Results!G329</f>
        <v>0.45956261098326462</v>
      </c>
      <c r="EQ16" s="94">
        <f>Results!G353</f>
        <v>0.81695772662055099</v>
      </c>
      <c r="ER16" s="94">
        <f>Results!G377</f>
        <v>0.63654452366269698</v>
      </c>
    </row>
    <row r="17" spans="1:148" ht="15" customHeight="1" x14ac:dyDescent="0.25">
      <c r="A17" s="106" t="str">
        <f>'miRNA Table'!C16</f>
        <v>hsa-miR-101-5p</v>
      </c>
      <c r="B17" s="98" t="s">
        <v>135</v>
      </c>
      <c r="C17" s="99">
        <f>IF('Test Sample Data'!C16="","",IF(SUM('Test Sample Data'!C$3:C$386)&gt;10,IF(AND(ISNUMBER('Test Sample Data'!C16),'Test Sample Data'!C16&lt;$C$389, 'Test Sample Data'!C16&gt;0),'Test Sample Data'!C16,$C$389),""))</f>
        <v>33.1</v>
      </c>
      <c r="D17" s="99">
        <f>IF('Test Sample Data'!D16="","",IF(SUM('Test Sample Data'!D$3:D$386)&gt;10,IF(AND(ISNUMBER('Test Sample Data'!D16),'Test Sample Data'!D16&lt;$C$389, 'Test Sample Data'!D16&gt;0),'Test Sample Data'!D16,$C$389),""))</f>
        <v>33.11</v>
      </c>
      <c r="E17" s="99">
        <f>IF('Test Sample Data'!E16="","",IF(SUM('Test Sample Data'!E$3:E$386)&gt;10,IF(AND(ISNUMBER('Test Sample Data'!E16),'Test Sample Data'!E16&lt;$C$389, 'Test Sample Data'!E16&gt;0),'Test Sample Data'!E16,$C$389),""))</f>
        <v>33.130000000000003</v>
      </c>
      <c r="F17" s="99" t="str">
        <f>IF('Test Sample Data'!F16="","",IF(SUM('Test Sample Data'!F$3:F$386)&gt;10,IF(AND(ISNUMBER('Test Sample Data'!F16),'Test Sample Data'!F16&lt;$C$389, 'Test Sample Data'!F16&gt;0),'Test Sample Data'!F16,$C$389),""))</f>
        <v/>
      </c>
      <c r="G17" s="99" t="str">
        <f>IF('Test Sample Data'!G16="","",IF(SUM('Test Sample Data'!G$3:G$386)&gt;10,IF(AND(ISNUMBER('Test Sample Data'!G16),'Test Sample Data'!G16&lt;$C$389, 'Test Sample Data'!G16&gt;0),'Test Sample Data'!G16,$C$389),""))</f>
        <v/>
      </c>
      <c r="H17" s="99" t="str">
        <f>IF('Test Sample Data'!H16="","",IF(SUM('Test Sample Data'!H$3:H$386)&gt;10,IF(AND(ISNUMBER('Test Sample Data'!H16),'Test Sample Data'!H16&lt;$C$389, 'Test Sample Data'!H16&gt;0),'Test Sample Data'!H16,$C$389),""))</f>
        <v/>
      </c>
      <c r="I17" s="99" t="str">
        <f>IF('Test Sample Data'!I16="","",IF(SUM('Test Sample Data'!I$3:I$386)&gt;10,IF(AND(ISNUMBER('Test Sample Data'!I16),'Test Sample Data'!I16&lt;$C$389, 'Test Sample Data'!I16&gt;0),'Test Sample Data'!I16,$C$389),""))</f>
        <v/>
      </c>
      <c r="J17" s="99" t="str">
        <f>IF('Test Sample Data'!J16="","",IF(SUM('Test Sample Data'!J$3:J$386)&gt;10,IF(AND(ISNUMBER('Test Sample Data'!J16),'Test Sample Data'!J16&lt;$C$389, 'Test Sample Data'!J16&gt;0),'Test Sample Data'!J16,$C$389),""))</f>
        <v/>
      </c>
      <c r="K17" s="99" t="str">
        <f>IF('Test Sample Data'!K16="","",IF(SUM('Test Sample Data'!K$3:K$386)&gt;10,IF(AND(ISNUMBER('Test Sample Data'!K16),'Test Sample Data'!K16&lt;$C$389, 'Test Sample Data'!K16&gt;0),'Test Sample Data'!K16,$C$389),""))</f>
        <v/>
      </c>
      <c r="L17" s="99" t="str">
        <f>IF('Test Sample Data'!L16="","",IF(SUM('Test Sample Data'!L$3:L$386)&gt;10,IF(AND(ISNUMBER('Test Sample Data'!L16),'Test Sample Data'!L16&lt;$C$389, 'Test Sample Data'!L16&gt;0),'Test Sample Data'!L16,$C$389),""))</f>
        <v/>
      </c>
      <c r="M17" s="99" t="str">
        <f>IF('Test Sample Data'!M16="","",IF(SUM('Test Sample Data'!M$3:M$386)&gt;10,IF(AND(ISNUMBER('Test Sample Data'!M16),'Test Sample Data'!M16&lt;$C$389, 'Test Sample Data'!M16&gt;0),'Test Sample Data'!M16,$C$389),""))</f>
        <v/>
      </c>
      <c r="N17" s="99" t="str">
        <f>IF('Test Sample Data'!N16="","",IF(SUM('Test Sample Data'!N$3:N$386)&gt;10,IF(AND(ISNUMBER('Test Sample Data'!N16),'Test Sample Data'!N16&lt;$C$389, 'Test Sample Data'!N16&gt;0),'Test Sample Data'!N16,$C$389),""))</f>
        <v/>
      </c>
      <c r="O17" s="98" t="str">
        <f>'miRNA Table'!C16</f>
        <v>hsa-miR-101-5p</v>
      </c>
      <c r="P17" s="98" t="s">
        <v>135</v>
      </c>
      <c r="Q17" s="99">
        <f>IF('Control Sample Data'!C16="","",IF(SUM('Control Sample Data'!C$3:C$386)&gt;10,IF(AND(ISNUMBER('Control Sample Data'!C16),'Control Sample Data'!C16&lt;$C$389, 'Control Sample Data'!C16&gt;0),'Control Sample Data'!C16,$C$389),""))</f>
        <v>33.130000000000003</v>
      </c>
      <c r="R17" s="99">
        <f>IF('Control Sample Data'!D16="","",IF(SUM('Control Sample Data'!D$3:D$386)&gt;10,IF(AND(ISNUMBER('Control Sample Data'!D16),'Control Sample Data'!D16&lt;$C$389, 'Control Sample Data'!D16&gt;0),'Control Sample Data'!D16,$C$389),""))</f>
        <v>35</v>
      </c>
      <c r="S17" s="99">
        <f>IF('Control Sample Data'!E16="","",IF(SUM('Control Sample Data'!E$3:E$386)&gt;10,IF(AND(ISNUMBER('Control Sample Data'!E16),'Control Sample Data'!E16&lt;$C$389, 'Control Sample Data'!E16&gt;0),'Control Sample Data'!E16,$C$389),""))</f>
        <v>34.1</v>
      </c>
      <c r="T17" s="99" t="str">
        <f>IF('Control Sample Data'!F16="","",IF(SUM('Control Sample Data'!F$3:F$386)&gt;10,IF(AND(ISNUMBER('Control Sample Data'!F16),'Control Sample Data'!F16&lt;$C$389, 'Control Sample Data'!F16&gt;0),'Control Sample Data'!F16,$C$389),""))</f>
        <v/>
      </c>
      <c r="U17" s="99" t="str">
        <f>IF('Control Sample Data'!G16="","",IF(SUM('Control Sample Data'!G$3:G$386)&gt;10,IF(AND(ISNUMBER('Control Sample Data'!G16),'Control Sample Data'!G16&lt;$C$389, 'Control Sample Data'!G16&gt;0),'Control Sample Data'!G16,$C$389),""))</f>
        <v/>
      </c>
      <c r="V17" s="99" t="str">
        <f>IF('Control Sample Data'!H16="","",IF(SUM('Control Sample Data'!H$3:H$386)&gt;10,IF(AND(ISNUMBER('Control Sample Data'!H16),'Control Sample Data'!H16&lt;$C$389, 'Control Sample Data'!H16&gt;0),'Control Sample Data'!H16,$C$389),""))</f>
        <v/>
      </c>
      <c r="W17" s="99" t="str">
        <f>IF('Control Sample Data'!I16="","",IF(SUM('Control Sample Data'!I$3:I$386)&gt;10,IF(AND(ISNUMBER('Control Sample Data'!I16),'Control Sample Data'!I16&lt;$C$389, 'Control Sample Data'!I16&gt;0),'Control Sample Data'!I16,$C$389),""))</f>
        <v/>
      </c>
      <c r="X17" s="99" t="str">
        <f>IF('Control Sample Data'!J16="","",IF(SUM('Control Sample Data'!J$3:J$386)&gt;10,IF(AND(ISNUMBER('Control Sample Data'!J16),'Control Sample Data'!J16&lt;$C$389, 'Control Sample Data'!J16&gt;0),'Control Sample Data'!J16,$C$389),""))</f>
        <v/>
      </c>
      <c r="Y17" s="99" t="str">
        <f>IF('Control Sample Data'!K16="","",IF(SUM('Control Sample Data'!K$3:K$386)&gt;10,IF(AND(ISNUMBER('Control Sample Data'!K16),'Control Sample Data'!K16&lt;$C$389, 'Control Sample Data'!K16&gt;0),'Control Sample Data'!K16,$C$389),""))</f>
        <v/>
      </c>
      <c r="Z17" s="99" t="str">
        <f>IF('Control Sample Data'!L16="","",IF(SUM('Control Sample Data'!L$3:L$386)&gt;10,IF(AND(ISNUMBER('Control Sample Data'!L16),'Control Sample Data'!L16&lt;$C$389, 'Control Sample Data'!L16&gt;0),'Control Sample Data'!L16,$C$389),""))</f>
        <v/>
      </c>
      <c r="AA17" s="99" t="str">
        <f>IF('Control Sample Data'!M16="","",IF(SUM('Control Sample Data'!M$3:M$386)&gt;10,IF(AND(ISNUMBER('Control Sample Data'!M16),'Control Sample Data'!M16&lt;$C$389, 'Control Sample Data'!M16&gt;0),'Control Sample Data'!M16,$C$389),""))</f>
        <v/>
      </c>
      <c r="AB17" s="107" t="str">
        <f>IF('Control Sample Data'!N16="","",IF(SUM('Control Sample Data'!N$3:N$386)&gt;10,IF(AND(ISNUMBER('Control Sample Data'!N16),'Control Sample Data'!N16&lt;$C$389, 'Control Sample Data'!N16&gt;0),'Control Sample Data'!N16,$C$389),""))</f>
        <v/>
      </c>
      <c r="AC17" s="136">
        <f>IF(C17="","",IF(AND('miRNA Table'!$F$4="YES",'miRNA Table'!$F$6="YES"),C17-C$391,C17))</f>
        <v>33.1</v>
      </c>
      <c r="AD17" s="137">
        <f>IF(D17="","",IF(AND('miRNA Table'!$F$4="YES",'miRNA Table'!$F$6="YES"),D17-D$391,D17))</f>
        <v>33.11</v>
      </c>
      <c r="AE17" s="137">
        <f>IF(E17="","",IF(AND('miRNA Table'!$F$4="YES",'miRNA Table'!$F$6="YES"),E17-E$391,E17))</f>
        <v>33.130000000000003</v>
      </c>
      <c r="AF17" s="137" t="str">
        <f>IF(F17="","",IF(AND('miRNA Table'!$F$4="YES",'miRNA Table'!$F$6="YES"),F17-F$391,F17))</f>
        <v/>
      </c>
      <c r="AG17" s="137" t="str">
        <f>IF(G17="","",IF(AND('miRNA Table'!$F$4="YES",'miRNA Table'!$F$6="YES"),G17-G$391,G17))</f>
        <v/>
      </c>
      <c r="AH17" s="137" t="str">
        <f>IF(H17="","",IF(AND('miRNA Table'!$F$4="YES",'miRNA Table'!$F$6="YES"),H17-H$391,H17))</f>
        <v/>
      </c>
      <c r="AI17" s="137" t="str">
        <f>IF(I17="","",IF(AND('miRNA Table'!$F$4="YES",'miRNA Table'!$F$6="YES"),I17-I$391,I17))</f>
        <v/>
      </c>
      <c r="AJ17" s="137" t="str">
        <f>IF(J17="","",IF(AND('miRNA Table'!$F$4="YES",'miRNA Table'!$F$6="YES"),J17-J$391,J17))</f>
        <v/>
      </c>
      <c r="AK17" s="137" t="str">
        <f>IF(K17="","",IF(AND('miRNA Table'!$F$4="YES",'miRNA Table'!$F$6="YES"),K17-K$391,K17))</f>
        <v/>
      </c>
      <c r="AL17" s="137" t="str">
        <f>IF(L17="","",IF(AND('miRNA Table'!$F$4="YES",'miRNA Table'!$F$6="YES"),L17-L$391,L17))</f>
        <v/>
      </c>
      <c r="AM17" s="137" t="str">
        <f>IF(M17="","",IF(AND('miRNA Table'!$F$4="YES",'miRNA Table'!$F$6="YES"),M17-M$391,M17))</f>
        <v/>
      </c>
      <c r="AN17" s="138" t="str">
        <f>IF(N17="","",IF(AND('miRNA Table'!$F$4="YES",'miRNA Table'!$F$6="YES"),N17-N$391,N17))</f>
        <v/>
      </c>
      <c r="AO17" s="136">
        <f>IF(O17="","",IF(AND('miRNA Table'!$F$4="YES",'miRNA Table'!$F$6="YES"),Q17-Q$391,Q17))</f>
        <v>33.130000000000003</v>
      </c>
      <c r="AP17" s="137">
        <f>IF(P17="","",IF(AND('miRNA Table'!$F$4="YES",'miRNA Table'!$F$6="YES"),R17-R$391,R17))</f>
        <v>35</v>
      </c>
      <c r="AQ17" s="137">
        <f>IF(Q17="","",IF(AND('miRNA Table'!$F$4="YES",'miRNA Table'!$F$6="YES"),S17-S$391,S17))</f>
        <v>34.1</v>
      </c>
      <c r="AR17" s="137" t="str">
        <f>IF(R17="","",IF(AND('miRNA Table'!$F$4="YES",'miRNA Table'!$F$6="YES"),T17-T$391,T17))</f>
        <v/>
      </c>
      <c r="AS17" s="137" t="str">
        <f>IF(S17="","",IF(AND('miRNA Table'!$F$4="YES",'miRNA Table'!$F$6="YES"),U17-U$391,U17))</f>
        <v/>
      </c>
      <c r="AT17" s="137" t="str">
        <f>IF(T17="","",IF(AND('miRNA Table'!$F$4="YES",'miRNA Table'!$F$6="YES"),V17-V$391,V17))</f>
        <v/>
      </c>
      <c r="AU17" s="137" t="str">
        <f>IF(U17="","",IF(AND('miRNA Table'!$F$4="YES",'miRNA Table'!$F$6="YES"),W17-W$391,W17))</f>
        <v/>
      </c>
      <c r="AV17" s="137" t="str">
        <f>IF(V17="","",IF(AND('miRNA Table'!$F$4="YES",'miRNA Table'!$F$6="YES"),X17-X$391,X17))</f>
        <v/>
      </c>
      <c r="AW17" s="137" t="str">
        <f>IF(W17="","",IF(AND('miRNA Table'!$F$4="YES",'miRNA Table'!$F$6="YES"),Y17-Y$391,Y17))</f>
        <v/>
      </c>
      <c r="AX17" s="137" t="str">
        <f>IF(X17="","",IF(AND('miRNA Table'!$F$4="YES",'miRNA Table'!$F$6="YES"),Z17-Z$391,Z17))</f>
        <v/>
      </c>
      <c r="AY17" s="137" t="str">
        <f>IF(Y17="","",IF(AND('miRNA Table'!$F$4="YES",'miRNA Table'!$F$6="YES"),AA17-AA$391,AA17))</f>
        <v/>
      </c>
      <c r="AZ17" s="138" t="str">
        <f>IF(Z17="","",IF(AND('miRNA Table'!$F$4="YES",'miRNA Table'!$F$6="YES"),AB17-AB$391,AB17))</f>
        <v/>
      </c>
      <c r="BA17" s="120" t="str">
        <f>IF(ISERROR(VLOOKUP('Choose Reference miRNAs'!$A16,$A$4:$AZ$387,29,0)),"",VLOOKUP('Choose Reference miRNAs'!$A16,$A$4:$AZ$387,29,0))</f>
        <v/>
      </c>
      <c r="BB17" s="121" t="str">
        <f>IF(ISERROR(VLOOKUP('Choose Reference miRNAs'!$A16,$A$4:$AZ$387,30,0)),"",VLOOKUP('Choose Reference miRNAs'!$A16,$A$4:$AZ$387,30,0))</f>
        <v/>
      </c>
      <c r="BC17" s="121" t="str">
        <f>IF(ISERROR(VLOOKUP('Choose Reference miRNAs'!$A16,$A$4:$AZ$387,31,0)),"",VLOOKUP('Choose Reference miRNAs'!$A16,$A$4:$AZ$387,31,0))</f>
        <v/>
      </c>
      <c r="BD17" s="121" t="str">
        <f>IF(ISERROR(VLOOKUP('Choose Reference miRNAs'!$A16,$A$4:$AZ$387,32,0)),"",VLOOKUP('Choose Reference miRNAs'!$A16,$A$4:$AZ$387,32,0))</f>
        <v/>
      </c>
      <c r="BE17" s="121" t="str">
        <f>IF(ISERROR(VLOOKUP('Choose Reference miRNAs'!$A16,$A$4:$AZ$387,33,0)),"",VLOOKUP('Choose Reference miRNAs'!$A16,$A$4:$AZ$387,33,0))</f>
        <v/>
      </c>
      <c r="BF17" s="121" t="str">
        <f>IF(ISERROR(VLOOKUP('Choose Reference miRNAs'!$A16,$A$4:$AZ$387,34,0)),"",VLOOKUP('Choose Reference miRNAs'!$A16,$A$4:$AZ$387,34,0))</f>
        <v/>
      </c>
      <c r="BG17" s="121" t="str">
        <f>IF(ISERROR(VLOOKUP('Choose Reference miRNAs'!$A16,$A$4:$AZ$387,35,0)),"",VLOOKUP('Choose Reference miRNAs'!$A16,$A$4:$AZ$387,35,0))</f>
        <v/>
      </c>
      <c r="BH17" s="121" t="str">
        <f>IF(ISERROR(VLOOKUP('Choose Reference miRNAs'!$A16,$A$4:$AZ$387,36,0)),"",VLOOKUP('Choose Reference miRNAs'!$A16,$A$4:$AZ$387,36,0))</f>
        <v/>
      </c>
      <c r="BI17" s="121" t="str">
        <f>IF(ISERROR(VLOOKUP('Choose Reference miRNAs'!$A16,$A$4:$AZ$387,37,0)),"",VLOOKUP('Choose Reference miRNAs'!$A16,$A$4:$AZ$387,37,0))</f>
        <v/>
      </c>
      <c r="BJ17" s="121" t="str">
        <f>IF(ISERROR(VLOOKUP('Choose Reference miRNAs'!$A16,$A$4:$AZ$387,38,0)),"",VLOOKUP('Choose Reference miRNAs'!$A16,$A$4:$AZ$387,38,0))</f>
        <v/>
      </c>
      <c r="BK17" s="121" t="str">
        <f>IF(ISERROR(VLOOKUP('Choose Reference miRNAs'!$A16,$A$4:$AZ$387,39,0)),"",VLOOKUP('Choose Reference miRNAs'!$A16,$A$4:$AZ$387,39,0))</f>
        <v/>
      </c>
      <c r="BL17" s="122" t="str">
        <f>IF(ISERROR(VLOOKUP('Choose Reference miRNAs'!$A16,$A$4:$AZ$387,40,0)),"",VLOOKUP('Choose Reference miRNAs'!$A16,$A$4:$AZ$387,40,0))</f>
        <v/>
      </c>
      <c r="BM17" s="120" t="str">
        <f>IF(ISERROR(VLOOKUP('Choose Reference miRNAs'!$A16,$A$4:$AZ$387,41,0)),"",VLOOKUP('Choose Reference miRNAs'!$A16,$A$4:$AZ$387,41,0))</f>
        <v/>
      </c>
      <c r="BN17" s="121" t="str">
        <f>IF(ISERROR(VLOOKUP('Choose Reference miRNAs'!$A16,$A$4:$AZ$387,42,0)),"",VLOOKUP('Choose Reference miRNAs'!$A16,$A$4:$AZ$387,42,0))</f>
        <v/>
      </c>
      <c r="BO17" s="121" t="str">
        <f>IF(ISERROR(VLOOKUP('Choose Reference miRNAs'!$A16,$A$4:$AZ$387,43,0)),"",VLOOKUP('Choose Reference miRNAs'!$A16,$A$4:$AZ$387,43,0))</f>
        <v/>
      </c>
      <c r="BP17" s="121" t="str">
        <f>IF(ISERROR(VLOOKUP('Choose Reference miRNAs'!$A16,$A$4:$AZ$387,44,0)),"",VLOOKUP('Choose Reference miRNAs'!$A16,$A$4:$AZ$387,44,0))</f>
        <v/>
      </c>
      <c r="BQ17" s="121" t="str">
        <f>IF(ISERROR(VLOOKUP('Choose Reference miRNAs'!$A16,$A$4:$AZ$387,45,0)),"",VLOOKUP('Choose Reference miRNAs'!$A16,$A$4:$AZ$387,45,0))</f>
        <v/>
      </c>
      <c r="BR17" s="121" t="str">
        <f>IF(ISERROR(VLOOKUP('Choose Reference miRNAs'!$A16,$A$4:$AZ$387,46,0)),"",VLOOKUP('Choose Reference miRNAs'!$A16,$A$4:$AZ$387,46,0))</f>
        <v/>
      </c>
      <c r="BS17" s="121" t="str">
        <f>IF(ISERROR(VLOOKUP('Choose Reference miRNAs'!$A16,$A$4:$AZ$387,47,0)),"",VLOOKUP('Choose Reference miRNAs'!$A16,$A$4:$AZ$387,47,0))</f>
        <v/>
      </c>
      <c r="BT17" s="121" t="str">
        <f>IF(ISERROR(VLOOKUP('Choose Reference miRNAs'!$A16,$A$4:$AZ$387,48,0)),"",VLOOKUP('Choose Reference miRNAs'!$A16,$A$4:$AZ$387,48,0))</f>
        <v/>
      </c>
      <c r="BU17" s="121" t="str">
        <f>IF(ISERROR(VLOOKUP('Choose Reference miRNAs'!$A16,$A$4:$AZ$387,49,0)),"",VLOOKUP('Choose Reference miRNAs'!$A16,$A$4:$AZ$387,49,0))</f>
        <v/>
      </c>
      <c r="BV17" s="121" t="str">
        <f>IF(ISERROR(VLOOKUP('Choose Reference miRNAs'!$A16,$A$4:$AZ$387,50,0)),"",VLOOKUP('Choose Reference miRNAs'!$A16,$A$4:$AZ$387,50,0))</f>
        <v/>
      </c>
      <c r="BW17" s="121" t="str">
        <f>IF(ISERROR(VLOOKUP('Choose Reference miRNAs'!$A16,$A$4:$AZ$387,51,0)),"",VLOOKUP('Choose Reference miRNAs'!$A16,$A$4:$AZ$387,51,0))</f>
        <v/>
      </c>
      <c r="BX17" s="122" t="str">
        <f>IF(ISERROR(VLOOKUP('Choose Reference miRNAs'!$A16,$A$4:$AZ$387,52,0)),"",VLOOKUP('Choose Reference miRNAs'!$A16,$A$4:$AZ$387,52,0))</f>
        <v/>
      </c>
      <c r="BY17" s="100" t="str">
        <f t="shared" si="16"/>
        <v>hsa-miR-101-5p</v>
      </c>
      <c r="BZ17" s="98" t="s">
        <v>135</v>
      </c>
      <c r="CA17" s="99">
        <f t="shared" si="17"/>
        <v>12.465</v>
      </c>
      <c r="CB17" s="99">
        <f t="shared" si="18"/>
        <v>12.465</v>
      </c>
      <c r="CC17" s="99">
        <f t="shared" si="19"/>
        <v>12.400000000000002</v>
      </c>
      <c r="CD17" s="99" t="str">
        <f t="shared" si="20"/>
        <v/>
      </c>
      <c r="CE17" s="99" t="str">
        <f t="shared" si="21"/>
        <v/>
      </c>
      <c r="CF17" s="99" t="str">
        <f t="shared" si="22"/>
        <v/>
      </c>
      <c r="CG17" s="99" t="str">
        <f t="shared" si="23"/>
        <v/>
      </c>
      <c r="CH17" s="99" t="str">
        <f t="shared" si="24"/>
        <v/>
      </c>
      <c r="CI17" s="99" t="str">
        <f t="shared" si="25"/>
        <v/>
      </c>
      <c r="CJ17" s="99" t="str">
        <f t="shared" si="26"/>
        <v/>
      </c>
      <c r="CK17" s="99" t="str">
        <f t="shared" si="27"/>
        <v/>
      </c>
      <c r="CL17" s="99" t="str">
        <f t="shared" si="28"/>
        <v/>
      </c>
      <c r="CM17" s="99">
        <f t="shared" si="29"/>
        <v>12.231666666666669</v>
      </c>
      <c r="CN17" s="99">
        <f t="shared" si="30"/>
        <v>14.14833333333333</v>
      </c>
      <c r="CO17" s="99">
        <f t="shared" si="31"/>
        <v>12.965</v>
      </c>
      <c r="CP17" s="99" t="str">
        <f t="shared" si="32"/>
        <v/>
      </c>
      <c r="CQ17" s="99" t="str">
        <f t="shared" si="33"/>
        <v/>
      </c>
      <c r="CR17" s="99" t="str">
        <f t="shared" si="34"/>
        <v/>
      </c>
      <c r="CS17" s="99" t="str">
        <f t="shared" si="35"/>
        <v/>
      </c>
      <c r="CT17" s="99" t="str">
        <f t="shared" si="36"/>
        <v/>
      </c>
      <c r="CU17" s="99" t="str">
        <f t="shared" si="37"/>
        <v/>
      </c>
      <c r="CV17" s="99" t="str">
        <f t="shared" si="38"/>
        <v/>
      </c>
      <c r="CW17" s="99" t="str">
        <f t="shared" si="39"/>
        <v/>
      </c>
      <c r="CX17" s="99" t="str">
        <f t="shared" si="40"/>
        <v/>
      </c>
      <c r="CY17" s="70">
        <f t="shared" si="41"/>
        <v>12.443333333333333</v>
      </c>
      <c r="CZ17" s="70">
        <f t="shared" si="42"/>
        <v>13.115</v>
      </c>
      <c r="DA17" s="100" t="str">
        <f t="shared" si="43"/>
        <v>hsa-miR-101-5p</v>
      </c>
      <c r="DB17" s="98" t="s">
        <v>135</v>
      </c>
      <c r="DC17" s="101">
        <f t="shared" si="2"/>
        <v>1.7687282160093744E-4</v>
      </c>
      <c r="DD17" s="101">
        <f t="shared" si="3"/>
        <v>1.7687282160093744E-4</v>
      </c>
      <c r="DE17" s="101">
        <f t="shared" si="4"/>
        <v>1.8502399493535113E-4</v>
      </c>
      <c r="DF17" s="101" t="str">
        <f t="shared" si="5"/>
        <v/>
      </c>
      <c r="DG17" s="101" t="str">
        <f t="shared" si="6"/>
        <v/>
      </c>
      <c r="DH17" s="101" t="str">
        <f t="shared" si="7"/>
        <v/>
      </c>
      <c r="DI17" s="101" t="str">
        <f t="shared" si="8"/>
        <v/>
      </c>
      <c r="DJ17" s="101" t="str">
        <f t="shared" si="9"/>
        <v/>
      </c>
      <c r="DK17" s="101" t="str">
        <f t="shared" si="10"/>
        <v/>
      </c>
      <c r="DL17" s="101" t="str">
        <f t="shared" si="11"/>
        <v/>
      </c>
      <c r="DM17" s="101" t="str">
        <f t="shared" si="44"/>
        <v/>
      </c>
      <c r="DN17" s="101" t="str">
        <f t="shared" si="45"/>
        <v/>
      </c>
      <c r="DO17" s="101">
        <f t="shared" si="13"/>
        <v>2.079224751114558E-4</v>
      </c>
      <c r="DP17" s="101">
        <f t="shared" si="13"/>
        <v>5.5071547217106916E-5</v>
      </c>
      <c r="DQ17" s="101">
        <f t="shared" si="13"/>
        <v>1.2506797156162141E-4</v>
      </c>
      <c r="DR17" s="101" t="str">
        <f t="shared" si="13"/>
        <v/>
      </c>
      <c r="DS17" s="101" t="str">
        <f t="shared" si="13"/>
        <v/>
      </c>
      <c r="DT17" s="101" t="str">
        <f t="shared" si="13"/>
        <v/>
      </c>
      <c r="DU17" s="101" t="str">
        <f t="shared" si="13"/>
        <v/>
      </c>
      <c r="DV17" s="101" t="str">
        <f t="shared" si="13"/>
        <v/>
      </c>
      <c r="DW17" s="101" t="str">
        <f t="shared" si="13"/>
        <v/>
      </c>
      <c r="DX17" s="101" t="str">
        <f t="shared" si="13"/>
        <v/>
      </c>
      <c r="DY17" s="101" t="str">
        <f t="shared" si="46"/>
        <v/>
      </c>
      <c r="DZ17" s="101" t="str">
        <f t="shared" si="47"/>
        <v/>
      </c>
      <c r="EB17" s="130">
        <v>16</v>
      </c>
      <c r="EC17" s="94">
        <f>Results!G18</f>
        <v>0.81695772662055099</v>
      </c>
      <c r="ED17" s="94">
        <f>Results!G42</f>
        <v>0.81695772662055099</v>
      </c>
      <c r="EE17" s="94">
        <f>Results!G66</f>
        <v>2.4368205273503807</v>
      </c>
      <c r="EF17" s="94">
        <f>Results!G90</f>
        <v>0.64245471302741375</v>
      </c>
      <c r="EG17" s="94">
        <f>Results!G114</f>
        <v>0.81695772662055099</v>
      </c>
      <c r="EH17" s="94">
        <f>Results!G138</f>
        <v>0.81695772662055099</v>
      </c>
      <c r="EI17" s="94">
        <f>Results!G162</f>
        <v>2.4368205273503807</v>
      </c>
      <c r="EJ17" s="94">
        <f>Results!G186</f>
        <v>0.64245471302741375</v>
      </c>
      <c r="EK17" s="94">
        <f>Results!G210</f>
        <v>0.81695772662055099</v>
      </c>
      <c r="EL17" s="94">
        <f>Results!G234</f>
        <v>0.81695772662055099</v>
      </c>
      <c r="EM17" s="94">
        <f>Results!G258</f>
        <v>5.01247402848711E-2</v>
      </c>
      <c r="EN17" s="94">
        <f>Results!G282</f>
        <v>4.2360287458597057E-4</v>
      </c>
      <c r="EO17" s="94">
        <f>Results!G306</f>
        <v>0.9603729450510069</v>
      </c>
      <c r="EP17" s="94">
        <f>Results!G330</f>
        <v>0.81695772662055099</v>
      </c>
      <c r="EQ17" s="94">
        <f>Results!G354</f>
        <v>2.4368205273503807</v>
      </c>
      <c r="ER17" s="94">
        <f>Results!G378</f>
        <v>0.80571042818173089</v>
      </c>
    </row>
    <row r="18" spans="1:148" ht="15" customHeight="1" x14ac:dyDescent="0.25">
      <c r="A18" s="106" t="str">
        <f>'miRNA Table'!C17</f>
        <v>hsa-miR-103a-3p</v>
      </c>
      <c r="B18" s="98" t="s">
        <v>136</v>
      </c>
      <c r="C18" s="99">
        <f>IF('Test Sample Data'!C17="","",IF(SUM('Test Sample Data'!C$3:C$386)&gt;10,IF(AND(ISNUMBER('Test Sample Data'!C17),'Test Sample Data'!C17&lt;$C$389, 'Test Sample Data'!C17&gt;0),'Test Sample Data'!C17,$C$389),""))</f>
        <v>25.02</v>
      </c>
      <c r="D18" s="99">
        <f>IF('Test Sample Data'!D17="","",IF(SUM('Test Sample Data'!D$3:D$386)&gt;10,IF(AND(ISNUMBER('Test Sample Data'!D17),'Test Sample Data'!D17&lt;$C$389, 'Test Sample Data'!D17&gt;0),'Test Sample Data'!D17,$C$389),""))</f>
        <v>25</v>
      </c>
      <c r="E18" s="99">
        <f>IF('Test Sample Data'!E17="","",IF(SUM('Test Sample Data'!E$3:E$386)&gt;10,IF(AND(ISNUMBER('Test Sample Data'!E17),'Test Sample Data'!E17&lt;$C$389, 'Test Sample Data'!E17&gt;0),'Test Sample Data'!E17,$C$389),""))</f>
        <v>24.89</v>
      </c>
      <c r="F18" s="99" t="str">
        <f>IF('Test Sample Data'!F17="","",IF(SUM('Test Sample Data'!F$3:F$386)&gt;10,IF(AND(ISNUMBER('Test Sample Data'!F17),'Test Sample Data'!F17&lt;$C$389, 'Test Sample Data'!F17&gt;0),'Test Sample Data'!F17,$C$389),""))</f>
        <v/>
      </c>
      <c r="G18" s="99" t="str">
        <f>IF('Test Sample Data'!G17="","",IF(SUM('Test Sample Data'!G$3:G$386)&gt;10,IF(AND(ISNUMBER('Test Sample Data'!G17),'Test Sample Data'!G17&lt;$C$389, 'Test Sample Data'!G17&gt;0),'Test Sample Data'!G17,$C$389),""))</f>
        <v/>
      </c>
      <c r="H18" s="99" t="str">
        <f>IF('Test Sample Data'!H17="","",IF(SUM('Test Sample Data'!H$3:H$386)&gt;10,IF(AND(ISNUMBER('Test Sample Data'!H17),'Test Sample Data'!H17&lt;$C$389, 'Test Sample Data'!H17&gt;0),'Test Sample Data'!H17,$C$389),""))</f>
        <v/>
      </c>
      <c r="I18" s="99" t="str">
        <f>IF('Test Sample Data'!I17="","",IF(SUM('Test Sample Data'!I$3:I$386)&gt;10,IF(AND(ISNUMBER('Test Sample Data'!I17),'Test Sample Data'!I17&lt;$C$389, 'Test Sample Data'!I17&gt;0),'Test Sample Data'!I17,$C$389),""))</f>
        <v/>
      </c>
      <c r="J18" s="99" t="str">
        <f>IF('Test Sample Data'!J17="","",IF(SUM('Test Sample Data'!J$3:J$386)&gt;10,IF(AND(ISNUMBER('Test Sample Data'!J17),'Test Sample Data'!J17&lt;$C$389, 'Test Sample Data'!J17&gt;0),'Test Sample Data'!J17,$C$389),""))</f>
        <v/>
      </c>
      <c r="K18" s="99" t="str">
        <f>IF('Test Sample Data'!K17="","",IF(SUM('Test Sample Data'!K$3:K$386)&gt;10,IF(AND(ISNUMBER('Test Sample Data'!K17),'Test Sample Data'!K17&lt;$C$389, 'Test Sample Data'!K17&gt;0),'Test Sample Data'!K17,$C$389),""))</f>
        <v/>
      </c>
      <c r="L18" s="99" t="str">
        <f>IF('Test Sample Data'!L17="","",IF(SUM('Test Sample Data'!L$3:L$386)&gt;10,IF(AND(ISNUMBER('Test Sample Data'!L17),'Test Sample Data'!L17&lt;$C$389, 'Test Sample Data'!L17&gt;0),'Test Sample Data'!L17,$C$389),""))</f>
        <v/>
      </c>
      <c r="M18" s="99" t="str">
        <f>IF('Test Sample Data'!M17="","",IF(SUM('Test Sample Data'!M$3:M$386)&gt;10,IF(AND(ISNUMBER('Test Sample Data'!M17),'Test Sample Data'!M17&lt;$C$389, 'Test Sample Data'!M17&gt;0),'Test Sample Data'!M17,$C$389),""))</f>
        <v/>
      </c>
      <c r="N18" s="99" t="str">
        <f>IF('Test Sample Data'!N17="","",IF(SUM('Test Sample Data'!N$3:N$386)&gt;10,IF(AND(ISNUMBER('Test Sample Data'!N17),'Test Sample Data'!N17&lt;$C$389, 'Test Sample Data'!N17&gt;0),'Test Sample Data'!N17,$C$389),""))</f>
        <v/>
      </c>
      <c r="O18" s="98" t="str">
        <f>'miRNA Table'!C17</f>
        <v>hsa-miR-103a-3p</v>
      </c>
      <c r="P18" s="98" t="s">
        <v>136</v>
      </c>
      <c r="Q18" s="99">
        <f>IF('Control Sample Data'!C17="","",IF(SUM('Control Sample Data'!C$3:C$386)&gt;10,IF(AND(ISNUMBER('Control Sample Data'!C17),'Control Sample Data'!C17&lt;$C$389, 'Control Sample Data'!C17&gt;0),'Control Sample Data'!C17,$C$389),""))</f>
        <v>25.3</v>
      </c>
      <c r="R18" s="99">
        <f>IF('Control Sample Data'!D17="","",IF(SUM('Control Sample Data'!D$3:D$386)&gt;10,IF(AND(ISNUMBER('Control Sample Data'!D17),'Control Sample Data'!D17&lt;$C$389, 'Control Sample Data'!D17&gt;0),'Control Sample Data'!D17,$C$389),""))</f>
        <v>25.36</v>
      </c>
      <c r="S18" s="99">
        <f>IF('Control Sample Data'!E17="","",IF(SUM('Control Sample Data'!E$3:E$386)&gt;10,IF(AND(ISNUMBER('Control Sample Data'!E17),'Control Sample Data'!E17&lt;$C$389, 'Control Sample Data'!E17&gt;0),'Control Sample Data'!E17,$C$389),""))</f>
        <v>25.3</v>
      </c>
      <c r="T18" s="99" t="str">
        <f>IF('Control Sample Data'!F17="","",IF(SUM('Control Sample Data'!F$3:F$386)&gt;10,IF(AND(ISNUMBER('Control Sample Data'!F17),'Control Sample Data'!F17&lt;$C$389, 'Control Sample Data'!F17&gt;0),'Control Sample Data'!F17,$C$389),""))</f>
        <v/>
      </c>
      <c r="U18" s="99" t="str">
        <f>IF('Control Sample Data'!G17="","",IF(SUM('Control Sample Data'!G$3:G$386)&gt;10,IF(AND(ISNUMBER('Control Sample Data'!G17),'Control Sample Data'!G17&lt;$C$389, 'Control Sample Data'!G17&gt;0),'Control Sample Data'!G17,$C$389),""))</f>
        <v/>
      </c>
      <c r="V18" s="99" t="str">
        <f>IF('Control Sample Data'!H17="","",IF(SUM('Control Sample Data'!H$3:H$386)&gt;10,IF(AND(ISNUMBER('Control Sample Data'!H17),'Control Sample Data'!H17&lt;$C$389, 'Control Sample Data'!H17&gt;0),'Control Sample Data'!H17,$C$389),""))</f>
        <v/>
      </c>
      <c r="W18" s="99" t="str">
        <f>IF('Control Sample Data'!I17="","",IF(SUM('Control Sample Data'!I$3:I$386)&gt;10,IF(AND(ISNUMBER('Control Sample Data'!I17),'Control Sample Data'!I17&lt;$C$389, 'Control Sample Data'!I17&gt;0),'Control Sample Data'!I17,$C$389),""))</f>
        <v/>
      </c>
      <c r="X18" s="99" t="str">
        <f>IF('Control Sample Data'!J17="","",IF(SUM('Control Sample Data'!J$3:J$386)&gt;10,IF(AND(ISNUMBER('Control Sample Data'!J17),'Control Sample Data'!J17&lt;$C$389, 'Control Sample Data'!J17&gt;0),'Control Sample Data'!J17,$C$389),""))</f>
        <v/>
      </c>
      <c r="Y18" s="99" t="str">
        <f>IF('Control Sample Data'!K17="","",IF(SUM('Control Sample Data'!K$3:K$386)&gt;10,IF(AND(ISNUMBER('Control Sample Data'!K17),'Control Sample Data'!K17&lt;$C$389, 'Control Sample Data'!K17&gt;0),'Control Sample Data'!K17,$C$389),""))</f>
        <v/>
      </c>
      <c r="Z18" s="99" t="str">
        <f>IF('Control Sample Data'!L17="","",IF(SUM('Control Sample Data'!L$3:L$386)&gt;10,IF(AND(ISNUMBER('Control Sample Data'!L17),'Control Sample Data'!L17&lt;$C$389, 'Control Sample Data'!L17&gt;0),'Control Sample Data'!L17,$C$389),""))</f>
        <v/>
      </c>
      <c r="AA18" s="99" t="str">
        <f>IF('Control Sample Data'!M17="","",IF(SUM('Control Sample Data'!M$3:M$386)&gt;10,IF(AND(ISNUMBER('Control Sample Data'!M17),'Control Sample Data'!M17&lt;$C$389, 'Control Sample Data'!M17&gt;0),'Control Sample Data'!M17,$C$389),""))</f>
        <v/>
      </c>
      <c r="AB18" s="107" t="str">
        <f>IF('Control Sample Data'!N17="","",IF(SUM('Control Sample Data'!N$3:N$386)&gt;10,IF(AND(ISNUMBER('Control Sample Data'!N17),'Control Sample Data'!N17&lt;$C$389, 'Control Sample Data'!N17&gt;0),'Control Sample Data'!N17,$C$389),""))</f>
        <v/>
      </c>
      <c r="AC18" s="136">
        <f>IF(C18="","",IF(AND('miRNA Table'!$F$4="YES",'miRNA Table'!$F$6="YES"),C18-C$391,C18))</f>
        <v>25.02</v>
      </c>
      <c r="AD18" s="137">
        <f>IF(D18="","",IF(AND('miRNA Table'!$F$4="YES",'miRNA Table'!$F$6="YES"),D18-D$391,D18))</f>
        <v>25</v>
      </c>
      <c r="AE18" s="137">
        <f>IF(E18="","",IF(AND('miRNA Table'!$F$4="YES",'miRNA Table'!$F$6="YES"),E18-E$391,E18))</f>
        <v>24.89</v>
      </c>
      <c r="AF18" s="137" t="str">
        <f>IF(F18="","",IF(AND('miRNA Table'!$F$4="YES",'miRNA Table'!$F$6="YES"),F18-F$391,F18))</f>
        <v/>
      </c>
      <c r="AG18" s="137" t="str">
        <f>IF(G18="","",IF(AND('miRNA Table'!$F$4="YES",'miRNA Table'!$F$6="YES"),G18-G$391,G18))</f>
        <v/>
      </c>
      <c r="AH18" s="137" t="str">
        <f>IF(H18="","",IF(AND('miRNA Table'!$F$4="YES",'miRNA Table'!$F$6="YES"),H18-H$391,H18))</f>
        <v/>
      </c>
      <c r="AI18" s="137" t="str">
        <f>IF(I18="","",IF(AND('miRNA Table'!$F$4="YES",'miRNA Table'!$F$6="YES"),I18-I$391,I18))</f>
        <v/>
      </c>
      <c r="AJ18" s="137" t="str">
        <f>IF(J18="","",IF(AND('miRNA Table'!$F$4="YES",'miRNA Table'!$F$6="YES"),J18-J$391,J18))</f>
        <v/>
      </c>
      <c r="AK18" s="137" t="str">
        <f>IF(K18="","",IF(AND('miRNA Table'!$F$4="YES",'miRNA Table'!$F$6="YES"),K18-K$391,K18))</f>
        <v/>
      </c>
      <c r="AL18" s="137" t="str">
        <f>IF(L18="","",IF(AND('miRNA Table'!$F$4="YES",'miRNA Table'!$F$6="YES"),L18-L$391,L18))</f>
        <v/>
      </c>
      <c r="AM18" s="137" t="str">
        <f>IF(M18="","",IF(AND('miRNA Table'!$F$4="YES",'miRNA Table'!$F$6="YES"),M18-M$391,M18))</f>
        <v/>
      </c>
      <c r="AN18" s="138" t="str">
        <f>IF(N18="","",IF(AND('miRNA Table'!$F$4="YES",'miRNA Table'!$F$6="YES"),N18-N$391,N18))</f>
        <v/>
      </c>
      <c r="AO18" s="136">
        <f>IF(O18="","",IF(AND('miRNA Table'!$F$4="YES",'miRNA Table'!$F$6="YES"),Q18-Q$391,Q18))</f>
        <v>25.3</v>
      </c>
      <c r="AP18" s="137">
        <f>IF(P18="","",IF(AND('miRNA Table'!$F$4="YES",'miRNA Table'!$F$6="YES"),R18-R$391,R18))</f>
        <v>25.36</v>
      </c>
      <c r="AQ18" s="137">
        <f>IF(Q18="","",IF(AND('miRNA Table'!$F$4="YES",'miRNA Table'!$F$6="YES"),S18-S$391,S18))</f>
        <v>25.3</v>
      </c>
      <c r="AR18" s="137" t="str">
        <f>IF(R18="","",IF(AND('miRNA Table'!$F$4="YES",'miRNA Table'!$F$6="YES"),T18-T$391,T18))</f>
        <v/>
      </c>
      <c r="AS18" s="137" t="str">
        <f>IF(S18="","",IF(AND('miRNA Table'!$F$4="YES",'miRNA Table'!$F$6="YES"),U18-U$391,U18))</f>
        <v/>
      </c>
      <c r="AT18" s="137" t="str">
        <f>IF(T18="","",IF(AND('miRNA Table'!$F$4="YES",'miRNA Table'!$F$6="YES"),V18-V$391,V18))</f>
        <v/>
      </c>
      <c r="AU18" s="137" t="str">
        <f>IF(U18="","",IF(AND('miRNA Table'!$F$4="YES",'miRNA Table'!$F$6="YES"),W18-W$391,W18))</f>
        <v/>
      </c>
      <c r="AV18" s="137" t="str">
        <f>IF(V18="","",IF(AND('miRNA Table'!$F$4="YES",'miRNA Table'!$F$6="YES"),X18-X$391,X18))</f>
        <v/>
      </c>
      <c r="AW18" s="137" t="str">
        <f>IF(W18="","",IF(AND('miRNA Table'!$F$4="YES",'miRNA Table'!$F$6="YES"),Y18-Y$391,Y18))</f>
        <v/>
      </c>
      <c r="AX18" s="137" t="str">
        <f>IF(X18="","",IF(AND('miRNA Table'!$F$4="YES",'miRNA Table'!$F$6="YES"),Z18-Z$391,Z18))</f>
        <v/>
      </c>
      <c r="AY18" s="137" t="str">
        <f>IF(Y18="","",IF(AND('miRNA Table'!$F$4="YES",'miRNA Table'!$F$6="YES"),AA18-AA$391,AA18))</f>
        <v/>
      </c>
      <c r="AZ18" s="138" t="str">
        <f>IF(Z18="","",IF(AND('miRNA Table'!$F$4="YES",'miRNA Table'!$F$6="YES"),AB18-AB$391,AB18))</f>
        <v/>
      </c>
      <c r="BA18" s="120" t="str">
        <f>IF(ISERROR(VLOOKUP('Choose Reference miRNAs'!$A17,$A$4:$AZ$387,29,0)),"",VLOOKUP('Choose Reference miRNAs'!$A17,$A$4:$AZ$387,29,0))</f>
        <v/>
      </c>
      <c r="BB18" s="121" t="str">
        <f>IF(ISERROR(VLOOKUP('Choose Reference miRNAs'!$A17,$A$4:$AZ$387,30,0)),"",VLOOKUP('Choose Reference miRNAs'!$A17,$A$4:$AZ$387,30,0))</f>
        <v/>
      </c>
      <c r="BC18" s="121" t="str">
        <f>IF(ISERROR(VLOOKUP('Choose Reference miRNAs'!$A17,$A$4:$AZ$387,31,0)),"",VLOOKUP('Choose Reference miRNAs'!$A17,$A$4:$AZ$387,31,0))</f>
        <v/>
      </c>
      <c r="BD18" s="121" t="str">
        <f>IF(ISERROR(VLOOKUP('Choose Reference miRNAs'!$A17,$A$4:$AZ$387,32,0)),"",VLOOKUP('Choose Reference miRNAs'!$A17,$A$4:$AZ$387,32,0))</f>
        <v/>
      </c>
      <c r="BE18" s="121" t="str">
        <f>IF(ISERROR(VLOOKUP('Choose Reference miRNAs'!$A17,$A$4:$AZ$387,33,0)),"",VLOOKUP('Choose Reference miRNAs'!$A17,$A$4:$AZ$387,33,0))</f>
        <v/>
      </c>
      <c r="BF18" s="121" t="str">
        <f>IF(ISERROR(VLOOKUP('Choose Reference miRNAs'!$A17,$A$4:$AZ$387,34,0)),"",VLOOKUP('Choose Reference miRNAs'!$A17,$A$4:$AZ$387,34,0))</f>
        <v/>
      </c>
      <c r="BG18" s="121" t="str">
        <f>IF(ISERROR(VLOOKUP('Choose Reference miRNAs'!$A17,$A$4:$AZ$387,35,0)),"",VLOOKUP('Choose Reference miRNAs'!$A17,$A$4:$AZ$387,35,0))</f>
        <v/>
      </c>
      <c r="BH18" s="121" t="str">
        <f>IF(ISERROR(VLOOKUP('Choose Reference miRNAs'!$A17,$A$4:$AZ$387,36,0)),"",VLOOKUP('Choose Reference miRNAs'!$A17,$A$4:$AZ$387,36,0))</f>
        <v/>
      </c>
      <c r="BI18" s="121" t="str">
        <f>IF(ISERROR(VLOOKUP('Choose Reference miRNAs'!$A17,$A$4:$AZ$387,37,0)),"",VLOOKUP('Choose Reference miRNAs'!$A17,$A$4:$AZ$387,37,0))</f>
        <v/>
      </c>
      <c r="BJ18" s="121" t="str">
        <f>IF(ISERROR(VLOOKUP('Choose Reference miRNAs'!$A17,$A$4:$AZ$387,38,0)),"",VLOOKUP('Choose Reference miRNAs'!$A17,$A$4:$AZ$387,38,0))</f>
        <v/>
      </c>
      <c r="BK18" s="121" t="str">
        <f>IF(ISERROR(VLOOKUP('Choose Reference miRNAs'!$A17,$A$4:$AZ$387,39,0)),"",VLOOKUP('Choose Reference miRNAs'!$A17,$A$4:$AZ$387,39,0))</f>
        <v/>
      </c>
      <c r="BL18" s="122" t="str">
        <f>IF(ISERROR(VLOOKUP('Choose Reference miRNAs'!$A17,$A$4:$AZ$387,40,0)),"",VLOOKUP('Choose Reference miRNAs'!$A17,$A$4:$AZ$387,40,0))</f>
        <v/>
      </c>
      <c r="BM18" s="120" t="str">
        <f>IF(ISERROR(VLOOKUP('Choose Reference miRNAs'!$A17,$A$4:$AZ$387,41,0)),"",VLOOKUP('Choose Reference miRNAs'!$A17,$A$4:$AZ$387,41,0))</f>
        <v/>
      </c>
      <c r="BN18" s="121" t="str">
        <f>IF(ISERROR(VLOOKUP('Choose Reference miRNAs'!$A17,$A$4:$AZ$387,42,0)),"",VLOOKUP('Choose Reference miRNAs'!$A17,$A$4:$AZ$387,42,0))</f>
        <v/>
      </c>
      <c r="BO18" s="121" t="str">
        <f>IF(ISERROR(VLOOKUP('Choose Reference miRNAs'!$A17,$A$4:$AZ$387,43,0)),"",VLOOKUP('Choose Reference miRNAs'!$A17,$A$4:$AZ$387,43,0))</f>
        <v/>
      </c>
      <c r="BP18" s="121" t="str">
        <f>IF(ISERROR(VLOOKUP('Choose Reference miRNAs'!$A17,$A$4:$AZ$387,44,0)),"",VLOOKUP('Choose Reference miRNAs'!$A17,$A$4:$AZ$387,44,0))</f>
        <v/>
      </c>
      <c r="BQ18" s="121" t="str">
        <f>IF(ISERROR(VLOOKUP('Choose Reference miRNAs'!$A17,$A$4:$AZ$387,45,0)),"",VLOOKUP('Choose Reference miRNAs'!$A17,$A$4:$AZ$387,45,0))</f>
        <v/>
      </c>
      <c r="BR18" s="121" t="str">
        <f>IF(ISERROR(VLOOKUP('Choose Reference miRNAs'!$A17,$A$4:$AZ$387,46,0)),"",VLOOKUP('Choose Reference miRNAs'!$A17,$A$4:$AZ$387,46,0))</f>
        <v/>
      </c>
      <c r="BS18" s="121" t="str">
        <f>IF(ISERROR(VLOOKUP('Choose Reference miRNAs'!$A17,$A$4:$AZ$387,47,0)),"",VLOOKUP('Choose Reference miRNAs'!$A17,$A$4:$AZ$387,47,0))</f>
        <v/>
      </c>
      <c r="BT18" s="121" t="str">
        <f>IF(ISERROR(VLOOKUP('Choose Reference miRNAs'!$A17,$A$4:$AZ$387,48,0)),"",VLOOKUP('Choose Reference miRNAs'!$A17,$A$4:$AZ$387,48,0))</f>
        <v/>
      </c>
      <c r="BU18" s="121" t="str">
        <f>IF(ISERROR(VLOOKUP('Choose Reference miRNAs'!$A17,$A$4:$AZ$387,49,0)),"",VLOOKUP('Choose Reference miRNAs'!$A17,$A$4:$AZ$387,49,0))</f>
        <v/>
      </c>
      <c r="BV18" s="121" t="str">
        <f>IF(ISERROR(VLOOKUP('Choose Reference miRNAs'!$A17,$A$4:$AZ$387,50,0)),"",VLOOKUP('Choose Reference miRNAs'!$A17,$A$4:$AZ$387,50,0))</f>
        <v/>
      </c>
      <c r="BW18" s="121" t="str">
        <f>IF(ISERROR(VLOOKUP('Choose Reference miRNAs'!$A17,$A$4:$AZ$387,51,0)),"",VLOOKUP('Choose Reference miRNAs'!$A17,$A$4:$AZ$387,51,0))</f>
        <v/>
      </c>
      <c r="BX18" s="122" t="str">
        <f>IF(ISERROR(VLOOKUP('Choose Reference miRNAs'!$A17,$A$4:$AZ$387,52,0)),"",VLOOKUP('Choose Reference miRNAs'!$A17,$A$4:$AZ$387,52,0))</f>
        <v/>
      </c>
      <c r="BY18" s="100" t="str">
        <f t="shared" si="16"/>
        <v>hsa-miR-103a-3p</v>
      </c>
      <c r="BZ18" s="98" t="s">
        <v>136</v>
      </c>
      <c r="CA18" s="99">
        <f t="shared" si="17"/>
        <v>4.384999999999998</v>
      </c>
      <c r="CB18" s="99">
        <f t="shared" si="18"/>
        <v>4.3550000000000004</v>
      </c>
      <c r="CC18" s="99">
        <f t="shared" si="19"/>
        <v>4.16</v>
      </c>
      <c r="CD18" s="99" t="str">
        <f t="shared" si="20"/>
        <v/>
      </c>
      <c r="CE18" s="99" t="str">
        <f t="shared" si="21"/>
        <v/>
      </c>
      <c r="CF18" s="99" t="str">
        <f t="shared" si="22"/>
        <v/>
      </c>
      <c r="CG18" s="99" t="str">
        <f t="shared" si="23"/>
        <v/>
      </c>
      <c r="CH18" s="99" t="str">
        <f t="shared" si="24"/>
        <v/>
      </c>
      <c r="CI18" s="99" t="str">
        <f t="shared" si="25"/>
        <v/>
      </c>
      <c r="CJ18" s="99" t="str">
        <f t="shared" si="26"/>
        <v/>
      </c>
      <c r="CK18" s="99" t="str">
        <f t="shared" si="27"/>
        <v/>
      </c>
      <c r="CL18" s="99" t="str">
        <f t="shared" si="28"/>
        <v/>
      </c>
      <c r="CM18" s="99">
        <f t="shared" si="29"/>
        <v>4.4016666666666673</v>
      </c>
      <c r="CN18" s="99">
        <f t="shared" si="30"/>
        <v>4.5083333333333293</v>
      </c>
      <c r="CO18" s="99">
        <f t="shared" si="31"/>
        <v>4.1649999999999991</v>
      </c>
      <c r="CP18" s="99" t="str">
        <f t="shared" si="32"/>
        <v/>
      </c>
      <c r="CQ18" s="99" t="str">
        <f t="shared" si="33"/>
        <v/>
      </c>
      <c r="CR18" s="99" t="str">
        <f t="shared" si="34"/>
        <v/>
      </c>
      <c r="CS18" s="99" t="str">
        <f t="shared" si="35"/>
        <v/>
      </c>
      <c r="CT18" s="99" t="str">
        <f t="shared" si="36"/>
        <v/>
      </c>
      <c r="CU18" s="99" t="str">
        <f t="shared" si="37"/>
        <v/>
      </c>
      <c r="CV18" s="99" t="str">
        <f t="shared" si="38"/>
        <v/>
      </c>
      <c r="CW18" s="99" t="str">
        <f t="shared" si="39"/>
        <v/>
      </c>
      <c r="CX18" s="99" t="str">
        <f t="shared" si="40"/>
        <v/>
      </c>
      <c r="CY18" s="70">
        <f t="shared" si="41"/>
        <v>4.3</v>
      </c>
      <c r="CZ18" s="70">
        <f t="shared" si="42"/>
        <v>4.3583333333333316</v>
      </c>
      <c r="DA18" s="100" t="str">
        <f t="shared" si="43"/>
        <v>hsa-miR-103a-3p</v>
      </c>
      <c r="DB18" s="98" t="s">
        <v>136</v>
      </c>
      <c r="DC18" s="101">
        <f t="shared" si="2"/>
        <v>4.7861187409199528E-2</v>
      </c>
      <c r="DD18" s="101">
        <f t="shared" si="3"/>
        <v>4.8866852695537089E-2</v>
      </c>
      <c r="DE18" s="101">
        <f t="shared" si="4"/>
        <v>5.5939066932998265E-2</v>
      </c>
      <c r="DF18" s="101" t="str">
        <f t="shared" si="5"/>
        <v/>
      </c>
      <c r="DG18" s="101" t="str">
        <f t="shared" si="6"/>
        <v/>
      </c>
      <c r="DH18" s="101" t="str">
        <f t="shared" si="7"/>
        <v/>
      </c>
      <c r="DI18" s="101" t="str">
        <f t="shared" si="8"/>
        <v/>
      </c>
      <c r="DJ18" s="101" t="str">
        <f t="shared" si="9"/>
        <v/>
      </c>
      <c r="DK18" s="101" t="str">
        <f t="shared" si="10"/>
        <v/>
      </c>
      <c r="DL18" s="101" t="str">
        <f t="shared" si="11"/>
        <v/>
      </c>
      <c r="DM18" s="101" t="str">
        <f t="shared" si="44"/>
        <v/>
      </c>
      <c r="DN18" s="101" t="str">
        <f t="shared" si="45"/>
        <v/>
      </c>
      <c r="DO18" s="101">
        <f t="shared" si="13"/>
        <v>4.7311454784731158E-2</v>
      </c>
      <c r="DP18" s="101">
        <f t="shared" si="13"/>
        <v>4.3939634113198539E-2</v>
      </c>
      <c r="DQ18" s="101">
        <f t="shared" si="13"/>
        <v>5.5745532463755826E-2</v>
      </c>
      <c r="DR18" s="101" t="str">
        <f t="shared" si="13"/>
        <v/>
      </c>
      <c r="DS18" s="101" t="str">
        <f t="shared" si="13"/>
        <v/>
      </c>
      <c r="DT18" s="101" t="str">
        <f t="shared" si="13"/>
        <v/>
      </c>
      <c r="DU18" s="101" t="str">
        <f t="shared" si="13"/>
        <v/>
      </c>
      <c r="DV18" s="101" t="str">
        <f t="shared" si="13"/>
        <v/>
      </c>
      <c r="DW18" s="101" t="str">
        <f t="shared" si="13"/>
        <v/>
      </c>
      <c r="DX18" s="101" t="str">
        <f t="shared" si="13"/>
        <v/>
      </c>
      <c r="DY18" s="101" t="str">
        <f t="shared" si="46"/>
        <v/>
      </c>
      <c r="DZ18" s="101" t="str">
        <f t="shared" si="47"/>
        <v/>
      </c>
      <c r="EB18" s="130">
        <v>17</v>
      </c>
      <c r="EC18" s="94">
        <f>Results!G19</f>
        <v>0.81695772662055099</v>
      </c>
      <c r="ED18" s="94">
        <f>Results!G43</f>
        <v>0.53650616962901188</v>
      </c>
      <c r="EE18" s="94">
        <f>Results!G67</f>
        <v>0.81695772662055099</v>
      </c>
      <c r="EF18" s="94">
        <f>Results!G91</f>
        <v>0.87559361140588432</v>
      </c>
      <c r="EG18" s="94">
        <f>Results!G115</f>
        <v>0.81695772662055099</v>
      </c>
      <c r="EH18" s="94">
        <f>Results!G139</f>
        <v>0.53650616962901188</v>
      </c>
      <c r="EI18" s="94">
        <f>Results!G163</f>
        <v>0.81695772662055099</v>
      </c>
      <c r="EJ18" s="94">
        <f>Results!G187</f>
        <v>0.87559361140588432</v>
      </c>
      <c r="EK18" s="94">
        <f>Results!G211</f>
        <v>0.81695772662055099</v>
      </c>
      <c r="EL18" s="94">
        <f>Results!G235</f>
        <v>0.53650616962901188</v>
      </c>
      <c r="EM18" s="94">
        <f>Results!G259</f>
        <v>1066.2524441956411</v>
      </c>
      <c r="EN18" s="94">
        <f>Results!G283</f>
        <v>2.3092925508342728E-3</v>
      </c>
      <c r="EO18" s="94">
        <f>Results!G307</f>
        <v>3.1784718984966869</v>
      </c>
      <c r="EP18" s="94">
        <f>Results!G331</f>
        <v>0.53650616962901188</v>
      </c>
      <c r="EQ18" s="94">
        <f>Results!G355</f>
        <v>0.81695772662055099</v>
      </c>
      <c r="ER18" s="94">
        <f>Results!G379</f>
        <v>0.73628352905026229</v>
      </c>
    </row>
    <row r="19" spans="1:148" ht="15" customHeight="1" x14ac:dyDescent="0.25">
      <c r="A19" s="106" t="str">
        <f>'miRNA Table'!C18</f>
        <v>hsa-miR-105-5p</v>
      </c>
      <c r="B19" s="98" t="s">
        <v>137</v>
      </c>
      <c r="C19" s="99">
        <f>IF('Test Sample Data'!C18="","",IF(SUM('Test Sample Data'!C$3:C$386)&gt;10,IF(AND(ISNUMBER('Test Sample Data'!C18),'Test Sample Data'!C18&lt;$C$389, 'Test Sample Data'!C18&gt;0),'Test Sample Data'!C18,$C$389),""))</f>
        <v>35</v>
      </c>
      <c r="D19" s="99">
        <f>IF('Test Sample Data'!D18="","",IF(SUM('Test Sample Data'!D$3:D$386)&gt;10,IF(AND(ISNUMBER('Test Sample Data'!D18),'Test Sample Data'!D18&lt;$C$389, 'Test Sample Data'!D18&gt;0),'Test Sample Data'!D18,$C$389),""))</f>
        <v>35</v>
      </c>
      <c r="E19" s="99">
        <f>IF('Test Sample Data'!E18="","",IF(SUM('Test Sample Data'!E$3:E$386)&gt;10,IF(AND(ISNUMBER('Test Sample Data'!E18),'Test Sample Data'!E18&lt;$C$389, 'Test Sample Data'!E18&gt;0),'Test Sample Data'!E18,$C$389),""))</f>
        <v>35</v>
      </c>
      <c r="F19" s="99" t="str">
        <f>IF('Test Sample Data'!F18="","",IF(SUM('Test Sample Data'!F$3:F$386)&gt;10,IF(AND(ISNUMBER('Test Sample Data'!F18),'Test Sample Data'!F18&lt;$C$389, 'Test Sample Data'!F18&gt;0),'Test Sample Data'!F18,$C$389),""))</f>
        <v/>
      </c>
      <c r="G19" s="99" t="str">
        <f>IF('Test Sample Data'!G18="","",IF(SUM('Test Sample Data'!G$3:G$386)&gt;10,IF(AND(ISNUMBER('Test Sample Data'!G18),'Test Sample Data'!G18&lt;$C$389, 'Test Sample Data'!G18&gt;0),'Test Sample Data'!G18,$C$389),""))</f>
        <v/>
      </c>
      <c r="H19" s="99" t="str">
        <f>IF('Test Sample Data'!H18="","",IF(SUM('Test Sample Data'!H$3:H$386)&gt;10,IF(AND(ISNUMBER('Test Sample Data'!H18),'Test Sample Data'!H18&lt;$C$389, 'Test Sample Data'!H18&gt;0),'Test Sample Data'!H18,$C$389),""))</f>
        <v/>
      </c>
      <c r="I19" s="99" t="str">
        <f>IF('Test Sample Data'!I18="","",IF(SUM('Test Sample Data'!I$3:I$386)&gt;10,IF(AND(ISNUMBER('Test Sample Data'!I18),'Test Sample Data'!I18&lt;$C$389, 'Test Sample Data'!I18&gt;0),'Test Sample Data'!I18,$C$389),""))</f>
        <v/>
      </c>
      <c r="J19" s="99" t="str">
        <f>IF('Test Sample Data'!J18="","",IF(SUM('Test Sample Data'!J$3:J$386)&gt;10,IF(AND(ISNUMBER('Test Sample Data'!J18),'Test Sample Data'!J18&lt;$C$389, 'Test Sample Data'!J18&gt;0),'Test Sample Data'!J18,$C$389),""))</f>
        <v/>
      </c>
      <c r="K19" s="99" t="str">
        <f>IF('Test Sample Data'!K18="","",IF(SUM('Test Sample Data'!K$3:K$386)&gt;10,IF(AND(ISNUMBER('Test Sample Data'!K18),'Test Sample Data'!K18&lt;$C$389, 'Test Sample Data'!K18&gt;0),'Test Sample Data'!K18,$C$389),""))</f>
        <v/>
      </c>
      <c r="L19" s="99" t="str">
        <f>IF('Test Sample Data'!L18="","",IF(SUM('Test Sample Data'!L$3:L$386)&gt;10,IF(AND(ISNUMBER('Test Sample Data'!L18),'Test Sample Data'!L18&lt;$C$389, 'Test Sample Data'!L18&gt;0),'Test Sample Data'!L18,$C$389),""))</f>
        <v/>
      </c>
      <c r="M19" s="99" t="str">
        <f>IF('Test Sample Data'!M18="","",IF(SUM('Test Sample Data'!M$3:M$386)&gt;10,IF(AND(ISNUMBER('Test Sample Data'!M18),'Test Sample Data'!M18&lt;$C$389, 'Test Sample Data'!M18&gt;0),'Test Sample Data'!M18,$C$389),""))</f>
        <v/>
      </c>
      <c r="N19" s="99" t="str">
        <f>IF('Test Sample Data'!N18="","",IF(SUM('Test Sample Data'!N$3:N$386)&gt;10,IF(AND(ISNUMBER('Test Sample Data'!N18),'Test Sample Data'!N18&lt;$C$389, 'Test Sample Data'!N18&gt;0),'Test Sample Data'!N18,$C$389),""))</f>
        <v/>
      </c>
      <c r="O19" s="98" t="str">
        <f>'miRNA Table'!C18</f>
        <v>hsa-miR-105-5p</v>
      </c>
      <c r="P19" s="98" t="s">
        <v>137</v>
      </c>
      <c r="Q19" s="99">
        <f>IF('Control Sample Data'!C18="","",IF(SUM('Control Sample Data'!C$3:C$386)&gt;10,IF(AND(ISNUMBER('Control Sample Data'!C18),'Control Sample Data'!C18&lt;$C$389, 'Control Sample Data'!C18&gt;0),'Control Sample Data'!C18,$C$389),""))</f>
        <v>35</v>
      </c>
      <c r="R19" s="99">
        <f>IF('Control Sample Data'!D18="","",IF(SUM('Control Sample Data'!D$3:D$386)&gt;10,IF(AND(ISNUMBER('Control Sample Data'!D18),'Control Sample Data'!D18&lt;$C$389, 'Control Sample Data'!D18&gt;0),'Control Sample Data'!D18,$C$389),""))</f>
        <v>35</v>
      </c>
      <c r="S19" s="99">
        <f>IF('Control Sample Data'!E18="","",IF(SUM('Control Sample Data'!E$3:E$386)&gt;10,IF(AND(ISNUMBER('Control Sample Data'!E18),'Control Sample Data'!E18&lt;$C$389, 'Control Sample Data'!E18&gt;0),'Control Sample Data'!E18,$C$389),""))</f>
        <v>35</v>
      </c>
      <c r="T19" s="99" t="str">
        <f>IF('Control Sample Data'!F18="","",IF(SUM('Control Sample Data'!F$3:F$386)&gt;10,IF(AND(ISNUMBER('Control Sample Data'!F18),'Control Sample Data'!F18&lt;$C$389, 'Control Sample Data'!F18&gt;0),'Control Sample Data'!F18,$C$389),""))</f>
        <v/>
      </c>
      <c r="U19" s="99" t="str">
        <f>IF('Control Sample Data'!G18="","",IF(SUM('Control Sample Data'!G$3:G$386)&gt;10,IF(AND(ISNUMBER('Control Sample Data'!G18),'Control Sample Data'!G18&lt;$C$389, 'Control Sample Data'!G18&gt;0),'Control Sample Data'!G18,$C$389),""))</f>
        <v/>
      </c>
      <c r="V19" s="99" t="str">
        <f>IF('Control Sample Data'!H18="","",IF(SUM('Control Sample Data'!H$3:H$386)&gt;10,IF(AND(ISNUMBER('Control Sample Data'!H18),'Control Sample Data'!H18&lt;$C$389, 'Control Sample Data'!H18&gt;0),'Control Sample Data'!H18,$C$389),""))</f>
        <v/>
      </c>
      <c r="W19" s="99" t="str">
        <f>IF('Control Sample Data'!I18="","",IF(SUM('Control Sample Data'!I$3:I$386)&gt;10,IF(AND(ISNUMBER('Control Sample Data'!I18),'Control Sample Data'!I18&lt;$C$389, 'Control Sample Data'!I18&gt;0),'Control Sample Data'!I18,$C$389),""))</f>
        <v/>
      </c>
      <c r="X19" s="99" t="str">
        <f>IF('Control Sample Data'!J18="","",IF(SUM('Control Sample Data'!J$3:J$386)&gt;10,IF(AND(ISNUMBER('Control Sample Data'!J18),'Control Sample Data'!J18&lt;$C$389, 'Control Sample Data'!J18&gt;0),'Control Sample Data'!J18,$C$389),""))</f>
        <v/>
      </c>
      <c r="Y19" s="99" t="str">
        <f>IF('Control Sample Data'!K18="","",IF(SUM('Control Sample Data'!K$3:K$386)&gt;10,IF(AND(ISNUMBER('Control Sample Data'!K18),'Control Sample Data'!K18&lt;$C$389, 'Control Sample Data'!K18&gt;0),'Control Sample Data'!K18,$C$389),""))</f>
        <v/>
      </c>
      <c r="Z19" s="99" t="str">
        <f>IF('Control Sample Data'!L18="","",IF(SUM('Control Sample Data'!L$3:L$386)&gt;10,IF(AND(ISNUMBER('Control Sample Data'!L18),'Control Sample Data'!L18&lt;$C$389, 'Control Sample Data'!L18&gt;0),'Control Sample Data'!L18,$C$389),""))</f>
        <v/>
      </c>
      <c r="AA19" s="99" t="str">
        <f>IF('Control Sample Data'!M18="","",IF(SUM('Control Sample Data'!M$3:M$386)&gt;10,IF(AND(ISNUMBER('Control Sample Data'!M18),'Control Sample Data'!M18&lt;$C$389, 'Control Sample Data'!M18&gt;0),'Control Sample Data'!M18,$C$389),""))</f>
        <v/>
      </c>
      <c r="AB19" s="107" t="str">
        <f>IF('Control Sample Data'!N18="","",IF(SUM('Control Sample Data'!N$3:N$386)&gt;10,IF(AND(ISNUMBER('Control Sample Data'!N18),'Control Sample Data'!N18&lt;$C$389, 'Control Sample Data'!N18&gt;0),'Control Sample Data'!N18,$C$389),""))</f>
        <v/>
      </c>
      <c r="AC19" s="136">
        <f>IF(C19="","",IF(AND('miRNA Table'!$F$4="YES",'miRNA Table'!$F$6="YES"),C19-C$391,C19))</f>
        <v>35</v>
      </c>
      <c r="AD19" s="137">
        <f>IF(D19="","",IF(AND('miRNA Table'!$F$4="YES",'miRNA Table'!$F$6="YES"),D19-D$391,D19))</f>
        <v>35</v>
      </c>
      <c r="AE19" s="137">
        <f>IF(E19="","",IF(AND('miRNA Table'!$F$4="YES",'miRNA Table'!$F$6="YES"),E19-E$391,E19))</f>
        <v>35</v>
      </c>
      <c r="AF19" s="137" t="str">
        <f>IF(F19="","",IF(AND('miRNA Table'!$F$4="YES",'miRNA Table'!$F$6="YES"),F19-F$391,F19))</f>
        <v/>
      </c>
      <c r="AG19" s="137" t="str">
        <f>IF(G19="","",IF(AND('miRNA Table'!$F$4="YES",'miRNA Table'!$F$6="YES"),G19-G$391,G19))</f>
        <v/>
      </c>
      <c r="AH19" s="137" t="str">
        <f>IF(H19="","",IF(AND('miRNA Table'!$F$4="YES",'miRNA Table'!$F$6="YES"),H19-H$391,H19))</f>
        <v/>
      </c>
      <c r="AI19" s="137" t="str">
        <f>IF(I19="","",IF(AND('miRNA Table'!$F$4="YES",'miRNA Table'!$F$6="YES"),I19-I$391,I19))</f>
        <v/>
      </c>
      <c r="AJ19" s="137" t="str">
        <f>IF(J19="","",IF(AND('miRNA Table'!$F$4="YES",'miRNA Table'!$F$6="YES"),J19-J$391,J19))</f>
        <v/>
      </c>
      <c r="AK19" s="137" t="str">
        <f>IF(K19="","",IF(AND('miRNA Table'!$F$4="YES",'miRNA Table'!$F$6="YES"),K19-K$391,K19))</f>
        <v/>
      </c>
      <c r="AL19" s="137" t="str">
        <f>IF(L19="","",IF(AND('miRNA Table'!$F$4="YES",'miRNA Table'!$F$6="YES"),L19-L$391,L19))</f>
        <v/>
      </c>
      <c r="AM19" s="137" t="str">
        <f>IF(M19="","",IF(AND('miRNA Table'!$F$4="YES",'miRNA Table'!$F$6="YES"),M19-M$391,M19))</f>
        <v/>
      </c>
      <c r="AN19" s="138" t="str">
        <f>IF(N19="","",IF(AND('miRNA Table'!$F$4="YES",'miRNA Table'!$F$6="YES"),N19-N$391,N19))</f>
        <v/>
      </c>
      <c r="AO19" s="136">
        <f>IF(O19="","",IF(AND('miRNA Table'!$F$4="YES",'miRNA Table'!$F$6="YES"),Q19-Q$391,Q19))</f>
        <v>35</v>
      </c>
      <c r="AP19" s="137">
        <f>IF(P19="","",IF(AND('miRNA Table'!$F$4="YES",'miRNA Table'!$F$6="YES"),R19-R$391,R19))</f>
        <v>35</v>
      </c>
      <c r="AQ19" s="137">
        <f>IF(Q19="","",IF(AND('miRNA Table'!$F$4="YES",'miRNA Table'!$F$6="YES"),S19-S$391,S19))</f>
        <v>35</v>
      </c>
      <c r="AR19" s="137" t="str">
        <f>IF(R19="","",IF(AND('miRNA Table'!$F$4="YES",'miRNA Table'!$F$6="YES"),T19-T$391,T19))</f>
        <v/>
      </c>
      <c r="AS19" s="137" t="str">
        <f>IF(S19="","",IF(AND('miRNA Table'!$F$4="YES",'miRNA Table'!$F$6="YES"),U19-U$391,U19))</f>
        <v/>
      </c>
      <c r="AT19" s="137" t="str">
        <f>IF(T19="","",IF(AND('miRNA Table'!$F$4="YES",'miRNA Table'!$F$6="YES"),V19-V$391,V19))</f>
        <v/>
      </c>
      <c r="AU19" s="137" t="str">
        <f>IF(U19="","",IF(AND('miRNA Table'!$F$4="YES",'miRNA Table'!$F$6="YES"),W19-W$391,W19))</f>
        <v/>
      </c>
      <c r="AV19" s="137" t="str">
        <f>IF(V19="","",IF(AND('miRNA Table'!$F$4="YES",'miRNA Table'!$F$6="YES"),X19-X$391,X19))</f>
        <v/>
      </c>
      <c r="AW19" s="137" t="str">
        <f>IF(W19="","",IF(AND('miRNA Table'!$F$4="YES",'miRNA Table'!$F$6="YES"),Y19-Y$391,Y19))</f>
        <v/>
      </c>
      <c r="AX19" s="137" t="str">
        <f>IF(X19="","",IF(AND('miRNA Table'!$F$4="YES",'miRNA Table'!$F$6="YES"),Z19-Z$391,Z19))</f>
        <v/>
      </c>
      <c r="AY19" s="137" t="str">
        <f>IF(Y19="","",IF(AND('miRNA Table'!$F$4="YES",'miRNA Table'!$F$6="YES"),AA19-AA$391,AA19))</f>
        <v/>
      </c>
      <c r="AZ19" s="138" t="str">
        <f>IF(Z19="","",IF(AND('miRNA Table'!$F$4="YES",'miRNA Table'!$F$6="YES"),AB19-AB$391,AB19))</f>
        <v/>
      </c>
      <c r="BA19" s="120" t="str">
        <f>IF(ISERROR(VLOOKUP('Choose Reference miRNAs'!$A18,$A$4:$AZ$387,29,0)),"",VLOOKUP('Choose Reference miRNAs'!$A18,$A$4:$AZ$387,29,0))</f>
        <v/>
      </c>
      <c r="BB19" s="121" t="str">
        <f>IF(ISERROR(VLOOKUP('Choose Reference miRNAs'!$A18,$A$4:$AZ$387,30,0)),"",VLOOKUP('Choose Reference miRNAs'!$A18,$A$4:$AZ$387,30,0))</f>
        <v/>
      </c>
      <c r="BC19" s="121" t="str">
        <f>IF(ISERROR(VLOOKUP('Choose Reference miRNAs'!$A18,$A$4:$AZ$387,31,0)),"",VLOOKUP('Choose Reference miRNAs'!$A18,$A$4:$AZ$387,31,0))</f>
        <v/>
      </c>
      <c r="BD19" s="121" t="str">
        <f>IF(ISERROR(VLOOKUP('Choose Reference miRNAs'!$A18,$A$4:$AZ$387,32,0)),"",VLOOKUP('Choose Reference miRNAs'!$A18,$A$4:$AZ$387,32,0))</f>
        <v/>
      </c>
      <c r="BE19" s="121" t="str">
        <f>IF(ISERROR(VLOOKUP('Choose Reference miRNAs'!$A18,$A$4:$AZ$387,33,0)),"",VLOOKUP('Choose Reference miRNAs'!$A18,$A$4:$AZ$387,33,0))</f>
        <v/>
      </c>
      <c r="BF19" s="121" t="str">
        <f>IF(ISERROR(VLOOKUP('Choose Reference miRNAs'!$A18,$A$4:$AZ$387,34,0)),"",VLOOKUP('Choose Reference miRNAs'!$A18,$A$4:$AZ$387,34,0))</f>
        <v/>
      </c>
      <c r="BG19" s="121" t="str">
        <f>IF(ISERROR(VLOOKUP('Choose Reference miRNAs'!$A18,$A$4:$AZ$387,35,0)),"",VLOOKUP('Choose Reference miRNAs'!$A18,$A$4:$AZ$387,35,0))</f>
        <v/>
      </c>
      <c r="BH19" s="121" t="str">
        <f>IF(ISERROR(VLOOKUP('Choose Reference miRNAs'!$A18,$A$4:$AZ$387,36,0)),"",VLOOKUP('Choose Reference miRNAs'!$A18,$A$4:$AZ$387,36,0))</f>
        <v/>
      </c>
      <c r="BI19" s="121" t="str">
        <f>IF(ISERROR(VLOOKUP('Choose Reference miRNAs'!$A18,$A$4:$AZ$387,37,0)),"",VLOOKUP('Choose Reference miRNAs'!$A18,$A$4:$AZ$387,37,0))</f>
        <v/>
      </c>
      <c r="BJ19" s="121" t="str">
        <f>IF(ISERROR(VLOOKUP('Choose Reference miRNAs'!$A18,$A$4:$AZ$387,38,0)),"",VLOOKUP('Choose Reference miRNAs'!$A18,$A$4:$AZ$387,38,0))</f>
        <v/>
      </c>
      <c r="BK19" s="121" t="str">
        <f>IF(ISERROR(VLOOKUP('Choose Reference miRNAs'!$A18,$A$4:$AZ$387,39,0)),"",VLOOKUP('Choose Reference miRNAs'!$A18,$A$4:$AZ$387,39,0))</f>
        <v/>
      </c>
      <c r="BL19" s="122" t="str">
        <f>IF(ISERROR(VLOOKUP('Choose Reference miRNAs'!$A18,$A$4:$AZ$387,40,0)),"",VLOOKUP('Choose Reference miRNAs'!$A18,$A$4:$AZ$387,40,0))</f>
        <v/>
      </c>
      <c r="BM19" s="120" t="str">
        <f>IF(ISERROR(VLOOKUP('Choose Reference miRNAs'!$A18,$A$4:$AZ$387,41,0)),"",VLOOKUP('Choose Reference miRNAs'!$A18,$A$4:$AZ$387,41,0))</f>
        <v/>
      </c>
      <c r="BN19" s="121" t="str">
        <f>IF(ISERROR(VLOOKUP('Choose Reference miRNAs'!$A18,$A$4:$AZ$387,42,0)),"",VLOOKUP('Choose Reference miRNAs'!$A18,$A$4:$AZ$387,42,0))</f>
        <v/>
      </c>
      <c r="BO19" s="121" t="str">
        <f>IF(ISERROR(VLOOKUP('Choose Reference miRNAs'!$A18,$A$4:$AZ$387,43,0)),"",VLOOKUP('Choose Reference miRNAs'!$A18,$A$4:$AZ$387,43,0))</f>
        <v/>
      </c>
      <c r="BP19" s="121" t="str">
        <f>IF(ISERROR(VLOOKUP('Choose Reference miRNAs'!$A18,$A$4:$AZ$387,44,0)),"",VLOOKUP('Choose Reference miRNAs'!$A18,$A$4:$AZ$387,44,0))</f>
        <v/>
      </c>
      <c r="BQ19" s="121" t="str">
        <f>IF(ISERROR(VLOOKUP('Choose Reference miRNAs'!$A18,$A$4:$AZ$387,45,0)),"",VLOOKUP('Choose Reference miRNAs'!$A18,$A$4:$AZ$387,45,0))</f>
        <v/>
      </c>
      <c r="BR19" s="121" t="str">
        <f>IF(ISERROR(VLOOKUP('Choose Reference miRNAs'!$A18,$A$4:$AZ$387,46,0)),"",VLOOKUP('Choose Reference miRNAs'!$A18,$A$4:$AZ$387,46,0))</f>
        <v/>
      </c>
      <c r="BS19" s="121" t="str">
        <f>IF(ISERROR(VLOOKUP('Choose Reference miRNAs'!$A18,$A$4:$AZ$387,47,0)),"",VLOOKUP('Choose Reference miRNAs'!$A18,$A$4:$AZ$387,47,0))</f>
        <v/>
      </c>
      <c r="BT19" s="121" t="str">
        <f>IF(ISERROR(VLOOKUP('Choose Reference miRNAs'!$A18,$A$4:$AZ$387,48,0)),"",VLOOKUP('Choose Reference miRNAs'!$A18,$A$4:$AZ$387,48,0))</f>
        <v/>
      </c>
      <c r="BU19" s="121" t="str">
        <f>IF(ISERROR(VLOOKUP('Choose Reference miRNAs'!$A18,$A$4:$AZ$387,49,0)),"",VLOOKUP('Choose Reference miRNAs'!$A18,$A$4:$AZ$387,49,0))</f>
        <v/>
      </c>
      <c r="BV19" s="121" t="str">
        <f>IF(ISERROR(VLOOKUP('Choose Reference miRNAs'!$A18,$A$4:$AZ$387,50,0)),"",VLOOKUP('Choose Reference miRNAs'!$A18,$A$4:$AZ$387,50,0))</f>
        <v/>
      </c>
      <c r="BW19" s="121" t="str">
        <f>IF(ISERROR(VLOOKUP('Choose Reference miRNAs'!$A18,$A$4:$AZ$387,51,0)),"",VLOOKUP('Choose Reference miRNAs'!$A18,$A$4:$AZ$387,51,0))</f>
        <v/>
      </c>
      <c r="BX19" s="122" t="str">
        <f>IF(ISERROR(VLOOKUP('Choose Reference miRNAs'!$A18,$A$4:$AZ$387,52,0)),"",VLOOKUP('Choose Reference miRNAs'!$A18,$A$4:$AZ$387,52,0))</f>
        <v/>
      </c>
      <c r="BY19" s="100" t="str">
        <f t="shared" si="16"/>
        <v>hsa-miR-105-5p</v>
      </c>
      <c r="BZ19" s="98" t="s">
        <v>137</v>
      </c>
      <c r="CA19" s="99">
        <f t="shared" si="17"/>
        <v>14.364999999999998</v>
      </c>
      <c r="CB19" s="99">
        <f t="shared" si="18"/>
        <v>14.355</v>
      </c>
      <c r="CC19" s="99">
        <f t="shared" si="19"/>
        <v>14.27</v>
      </c>
      <c r="CD19" s="99" t="str">
        <f t="shared" si="20"/>
        <v/>
      </c>
      <c r="CE19" s="99" t="str">
        <f t="shared" si="21"/>
        <v/>
      </c>
      <c r="CF19" s="99" t="str">
        <f t="shared" si="22"/>
        <v/>
      </c>
      <c r="CG19" s="99" t="str">
        <f t="shared" si="23"/>
        <v/>
      </c>
      <c r="CH19" s="99" t="str">
        <f t="shared" si="24"/>
        <v/>
      </c>
      <c r="CI19" s="99" t="str">
        <f t="shared" si="25"/>
        <v/>
      </c>
      <c r="CJ19" s="99" t="str">
        <f t="shared" si="26"/>
        <v/>
      </c>
      <c r="CK19" s="99" t="str">
        <f t="shared" si="27"/>
        <v/>
      </c>
      <c r="CL19" s="99" t="str">
        <f t="shared" si="28"/>
        <v/>
      </c>
      <c r="CM19" s="99">
        <f t="shared" si="29"/>
        <v>14.101666666666667</v>
      </c>
      <c r="CN19" s="99">
        <f t="shared" si="30"/>
        <v>14.14833333333333</v>
      </c>
      <c r="CO19" s="99">
        <f t="shared" si="31"/>
        <v>13.864999999999998</v>
      </c>
      <c r="CP19" s="99" t="str">
        <f t="shared" si="32"/>
        <v/>
      </c>
      <c r="CQ19" s="99" t="str">
        <f t="shared" si="33"/>
        <v/>
      </c>
      <c r="CR19" s="99" t="str">
        <f t="shared" si="34"/>
        <v/>
      </c>
      <c r="CS19" s="99" t="str">
        <f t="shared" si="35"/>
        <v/>
      </c>
      <c r="CT19" s="99" t="str">
        <f t="shared" si="36"/>
        <v/>
      </c>
      <c r="CU19" s="99" t="str">
        <f t="shared" si="37"/>
        <v/>
      </c>
      <c r="CV19" s="99" t="str">
        <f t="shared" si="38"/>
        <v/>
      </c>
      <c r="CW19" s="99" t="str">
        <f t="shared" si="39"/>
        <v/>
      </c>
      <c r="CX19" s="99" t="str">
        <f t="shared" si="40"/>
        <v/>
      </c>
      <c r="CY19" s="70">
        <f t="shared" si="41"/>
        <v>14.329999999999998</v>
      </c>
      <c r="CZ19" s="70">
        <f t="shared" si="42"/>
        <v>14.038333333333332</v>
      </c>
      <c r="DA19" s="100" t="str">
        <f t="shared" si="43"/>
        <v>hsa-miR-105-5p</v>
      </c>
      <c r="DB19" s="98" t="s">
        <v>137</v>
      </c>
      <c r="DC19" s="101">
        <f t="shared" si="2"/>
        <v>4.7391899108950229E-5</v>
      </c>
      <c r="DD19" s="101">
        <f t="shared" si="3"/>
        <v>4.7721535835485465E-5</v>
      </c>
      <c r="DE19" s="101">
        <f t="shared" si="4"/>
        <v>5.0617648059963549E-5</v>
      </c>
      <c r="DF19" s="101" t="str">
        <f t="shared" si="5"/>
        <v/>
      </c>
      <c r="DG19" s="101" t="str">
        <f t="shared" si="6"/>
        <v/>
      </c>
      <c r="DH19" s="101" t="str">
        <f t="shared" si="7"/>
        <v/>
      </c>
      <c r="DI19" s="101" t="str">
        <f t="shared" si="8"/>
        <v/>
      </c>
      <c r="DJ19" s="101" t="str">
        <f t="shared" si="9"/>
        <v/>
      </c>
      <c r="DK19" s="101" t="str">
        <f t="shared" si="10"/>
        <v/>
      </c>
      <c r="DL19" s="101" t="str">
        <f t="shared" si="11"/>
        <v/>
      </c>
      <c r="DM19" s="101" t="str">
        <f t="shared" si="44"/>
        <v/>
      </c>
      <c r="DN19" s="101" t="str">
        <f t="shared" si="45"/>
        <v/>
      </c>
      <c r="DO19" s="101">
        <f t="shared" si="13"/>
        <v>5.6882063716252369E-5</v>
      </c>
      <c r="DP19" s="101">
        <f t="shared" si="13"/>
        <v>5.5071547217106916E-5</v>
      </c>
      <c r="DQ19" s="101">
        <f t="shared" si="13"/>
        <v>6.7022266466494862E-5</v>
      </c>
      <c r="DR19" s="101" t="str">
        <f t="shared" si="13"/>
        <v/>
      </c>
      <c r="DS19" s="101" t="str">
        <f t="shared" si="13"/>
        <v/>
      </c>
      <c r="DT19" s="101" t="str">
        <f t="shared" si="13"/>
        <v/>
      </c>
      <c r="DU19" s="101" t="str">
        <f t="shared" si="13"/>
        <v/>
      </c>
      <c r="DV19" s="101" t="str">
        <f t="shared" si="13"/>
        <v/>
      </c>
      <c r="DW19" s="101" t="str">
        <f t="shared" si="13"/>
        <v/>
      </c>
      <c r="DX19" s="101" t="str">
        <f t="shared" ref="DX19:DX82" si="48">IF(CV19="","",POWER(2, -CV19))</f>
        <v/>
      </c>
      <c r="DY19" s="101" t="str">
        <f t="shared" si="46"/>
        <v/>
      </c>
      <c r="DZ19" s="101" t="str">
        <f t="shared" si="47"/>
        <v/>
      </c>
      <c r="EB19" s="130">
        <v>18</v>
      </c>
      <c r="EC19" s="94">
        <f>Results!G20</f>
        <v>0.81695772662055099</v>
      </c>
      <c r="ED19" s="94">
        <f>Results!G44</f>
        <v>0.15987319765967845</v>
      </c>
      <c r="EE19" s="94">
        <f>Results!G68</f>
        <v>5.9863086563838532</v>
      </c>
      <c r="EF19" s="94">
        <f>Results!G92</f>
        <v>0.81695772662055099</v>
      </c>
      <c r="EG19" s="94">
        <f>Results!G116</f>
        <v>0.81695772662055099</v>
      </c>
      <c r="EH19" s="94">
        <f>Results!G140</f>
        <v>0.15987319765967845</v>
      </c>
      <c r="EI19" s="94">
        <f>Results!G164</f>
        <v>5.9863086563838532</v>
      </c>
      <c r="EJ19" s="94">
        <f>Results!G188</f>
        <v>0.81695772662055099</v>
      </c>
      <c r="EK19" s="94">
        <f>Results!G212</f>
        <v>0.81695772662055099</v>
      </c>
      <c r="EL19" s="94">
        <f>Results!G236</f>
        <v>0.15987319765967845</v>
      </c>
      <c r="EM19" s="94">
        <f>Results!G260</f>
        <v>25.252132714836517</v>
      </c>
      <c r="EN19" s="94">
        <f>Results!G284</f>
        <v>1.7350773743041383</v>
      </c>
      <c r="EO19" s="94">
        <f>Results!G308</f>
        <v>0.81695772662055099</v>
      </c>
      <c r="EP19" s="94">
        <f>Results!G332</f>
        <v>0.15987319765967845</v>
      </c>
      <c r="EQ19" s="94">
        <f>Results!G356</f>
        <v>5.9863086563838532</v>
      </c>
      <c r="ER19" s="94">
        <f>Results!G380</f>
        <v>0.85955786326158068</v>
      </c>
    </row>
    <row r="20" spans="1:148" ht="15" customHeight="1" x14ac:dyDescent="0.25">
      <c r="A20" s="106" t="str">
        <f>'miRNA Table'!C19</f>
        <v>hsa-miR-106a-3p</v>
      </c>
      <c r="B20" s="98" t="s">
        <v>138</v>
      </c>
      <c r="C20" s="99">
        <f>IF('Test Sample Data'!C19="","",IF(SUM('Test Sample Data'!C$3:C$386)&gt;10,IF(AND(ISNUMBER('Test Sample Data'!C19),'Test Sample Data'!C19&lt;$C$389, 'Test Sample Data'!C19&gt;0),'Test Sample Data'!C19,$C$389),""))</f>
        <v>35</v>
      </c>
      <c r="D20" s="99">
        <f>IF('Test Sample Data'!D19="","",IF(SUM('Test Sample Data'!D$3:D$386)&gt;10,IF(AND(ISNUMBER('Test Sample Data'!D19),'Test Sample Data'!D19&lt;$C$389, 'Test Sample Data'!D19&gt;0),'Test Sample Data'!D19,$C$389),""))</f>
        <v>35</v>
      </c>
      <c r="E20" s="99">
        <f>IF('Test Sample Data'!E19="","",IF(SUM('Test Sample Data'!E$3:E$386)&gt;10,IF(AND(ISNUMBER('Test Sample Data'!E19),'Test Sample Data'!E19&lt;$C$389, 'Test Sample Data'!E19&gt;0),'Test Sample Data'!E19,$C$389),""))</f>
        <v>35</v>
      </c>
      <c r="F20" s="99" t="str">
        <f>IF('Test Sample Data'!F19="","",IF(SUM('Test Sample Data'!F$3:F$386)&gt;10,IF(AND(ISNUMBER('Test Sample Data'!F19),'Test Sample Data'!F19&lt;$C$389, 'Test Sample Data'!F19&gt;0),'Test Sample Data'!F19,$C$389),""))</f>
        <v/>
      </c>
      <c r="G20" s="99" t="str">
        <f>IF('Test Sample Data'!G19="","",IF(SUM('Test Sample Data'!G$3:G$386)&gt;10,IF(AND(ISNUMBER('Test Sample Data'!G19),'Test Sample Data'!G19&lt;$C$389, 'Test Sample Data'!G19&gt;0),'Test Sample Data'!G19,$C$389),""))</f>
        <v/>
      </c>
      <c r="H20" s="99" t="str">
        <f>IF('Test Sample Data'!H19="","",IF(SUM('Test Sample Data'!H$3:H$386)&gt;10,IF(AND(ISNUMBER('Test Sample Data'!H19),'Test Sample Data'!H19&lt;$C$389, 'Test Sample Data'!H19&gt;0),'Test Sample Data'!H19,$C$389),""))</f>
        <v/>
      </c>
      <c r="I20" s="99" t="str">
        <f>IF('Test Sample Data'!I19="","",IF(SUM('Test Sample Data'!I$3:I$386)&gt;10,IF(AND(ISNUMBER('Test Sample Data'!I19),'Test Sample Data'!I19&lt;$C$389, 'Test Sample Data'!I19&gt;0),'Test Sample Data'!I19,$C$389),""))</f>
        <v/>
      </c>
      <c r="J20" s="99" t="str">
        <f>IF('Test Sample Data'!J19="","",IF(SUM('Test Sample Data'!J$3:J$386)&gt;10,IF(AND(ISNUMBER('Test Sample Data'!J19),'Test Sample Data'!J19&lt;$C$389, 'Test Sample Data'!J19&gt;0),'Test Sample Data'!J19,$C$389),""))</f>
        <v/>
      </c>
      <c r="K20" s="99" t="str">
        <f>IF('Test Sample Data'!K19="","",IF(SUM('Test Sample Data'!K$3:K$386)&gt;10,IF(AND(ISNUMBER('Test Sample Data'!K19),'Test Sample Data'!K19&lt;$C$389, 'Test Sample Data'!K19&gt;0),'Test Sample Data'!K19,$C$389),""))</f>
        <v/>
      </c>
      <c r="L20" s="99" t="str">
        <f>IF('Test Sample Data'!L19="","",IF(SUM('Test Sample Data'!L$3:L$386)&gt;10,IF(AND(ISNUMBER('Test Sample Data'!L19),'Test Sample Data'!L19&lt;$C$389, 'Test Sample Data'!L19&gt;0),'Test Sample Data'!L19,$C$389),""))</f>
        <v/>
      </c>
      <c r="M20" s="99" t="str">
        <f>IF('Test Sample Data'!M19="","",IF(SUM('Test Sample Data'!M$3:M$386)&gt;10,IF(AND(ISNUMBER('Test Sample Data'!M19),'Test Sample Data'!M19&lt;$C$389, 'Test Sample Data'!M19&gt;0),'Test Sample Data'!M19,$C$389),""))</f>
        <v/>
      </c>
      <c r="N20" s="99" t="str">
        <f>IF('Test Sample Data'!N19="","",IF(SUM('Test Sample Data'!N$3:N$386)&gt;10,IF(AND(ISNUMBER('Test Sample Data'!N19),'Test Sample Data'!N19&lt;$C$389, 'Test Sample Data'!N19&gt;0),'Test Sample Data'!N19,$C$389),""))</f>
        <v/>
      </c>
      <c r="O20" s="98" t="str">
        <f>'miRNA Table'!C19</f>
        <v>hsa-miR-106a-3p</v>
      </c>
      <c r="P20" s="98" t="s">
        <v>138</v>
      </c>
      <c r="Q20" s="99">
        <f>IF('Control Sample Data'!C19="","",IF(SUM('Control Sample Data'!C$3:C$386)&gt;10,IF(AND(ISNUMBER('Control Sample Data'!C19),'Control Sample Data'!C19&lt;$C$389, 'Control Sample Data'!C19&gt;0),'Control Sample Data'!C19,$C$389),""))</f>
        <v>35</v>
      </c>
      <c r="R20" s="99">
        <f>IF('Control Sample Data'!D19="","",IF(SUM('Control Sample Data'!D$3:D$386)&gt;10,IF(AND(ISNUMBER('Control Sample Data'!D19),'Control Sample Data'!D19&lt;$C$389, 'Control Sample Data'!D19&gt;0),'Control Sample Data'!D19,$C$389),""))</f>
        <v>35</v>
      </c>
      <c r="S20" s="99">
        <f>IF('Control Sample Data'!E19="","",IF(SUM('Control Sample Data'!E$3:E$386)&gt;10,IF(AND(ISNUMBER('Control Sample Data'!E19),'Control Sample Data'!E19&lt;$C$389, 'Control Sample Data'!E19&gt;0),'Control Sample Data'!E19,$C$389),""))</f>
        <v>35</v>
      </c>
      <c r="T20" s="99" t="str">
        <f>IF('Control Sample Data'!F19="","",IF(SUM('Control Sample Data'!F$3:F$386)&gt;10,IF(AND(ISNUMBER('Control Sample Data'!F19),'Control Sample Data'!F19&lt;$C$389, 'Control Sample Data'!F19&gt;0),'Control Sample Data'!F19,$C$389),""))</f>
        <v/>
      </c>
      <c r="U20" s="99" t="str">
        <f>IF('Control Sample Data'!G19="","",IF(SUM('Control Sample Data'!G$3:G$386)&gt;10,IF(AND(ISNUMBER('Control Sample Data'!G19),'Control Sample Data'!G19&lt;$C$389, 'Control Sample Data'!G19&gt;0),'Control Sample Data'!G19,$C$389),""))</f>
        <v/>
      </c>
      <c r="V20" s="99" t="str">
        <f>IF('Control Sample Data'!H19="","",IF(SUM('Control Sample Data'!H$3:H$386)&gt;10,IF(AND(ISNUMBER('Control Sample Data'!H19),'Control Sample Data'!H19&lt;$C$389, 'Control Sample Data'!H19&gt;0),'Control Sample Data'!H19,$C$389),""))</f>
        <v/>
      </c>
      <c r="W20" s="99" t="str">
        <f>IF('Control Sample Data'!I19="","",IF(SUM('Control Sample Data'!I$3:I$386)&gt;10,IF(AND(ISNUMBER('Control Sample Data'!I19),'Control Sample Data'!I19&lt;$C$389, 'Control Sample Data'!I19&gt;0),'Control Sample Data'!I19,$C$389),""))</f>
        <v/>
      </c>
      <c r="X20" s="99" t="str">
        <f>IF('Control Sample Data'!J19="","",IF(SUM('Control Sample Data'!J$3:J$386)&gt;10,IF(AND(ISNUMBER('Control Sample Data'!J19),'Control Sample Data'!J19&lt;$C$389, 'Control Sample Data'!J19&gt;0),'Control Sample Data'!J19,$C$389),""))</f>
        <v/>
      </c>
      <c r="Y20" s="99" t="str">
        <f>IF('Control Sample Data'!K19="","",IF(SUM('Control Sample Data'!K$3:K$386)&gt;10,IF(AND(ISNUMBER('Control Sample Data'!K19),'Control Sample Data'!K19&lt;$C$389, 'Control Sample Data'!K19&gt;0),'Control Sample Data'!K19,$C$389),""))</f>
        <v/>
      </c>
      <c r="Z20" s="99" t="str">
        <f>IF('Control Sample Data'!L19="","",IF(SUM('Control Sample Data'!L$3:L$386)&gt;10,IF(AND(ISNUMBER('Control Sample Data'!L19),'Control Sample Data'!L19&lt;$C$389, 'Control Sample Data'!L19&gt;0),'Control Sample Data'!L19,$C$389),""))</f>
        <v/>
      </c>
      <c r="AA20" s="99" t="str">
        <f>IF('Control Sample Data'!M19="","",IF(SUM('Control Sample Data'!M$3:M$386)&gt;10,IF(AND(ISNUMBER('Control Sample Data'!M19),'Control Sample Data'!M19&lt;$C$389, 'Control Sample Data'!M19&gt;0),'Control Sample Data'!M19,$C$389),""))</f>
        <v/>
      </c>
      <c r="AB20" s="107" t="str">
        <f>IF('Control Sample Data'!N19="","",IF(SUM('Control Sample Data'!N$3:N$386)&gt;10,IF(AND(ISNUMBER('Control Sample Data'!N19),'Control Sample Data'!N19&lt;$C$389, 'Control Sample Data'!N19&gt;0),'Control Sample Data'!N19,$C$389),""))</f>
        <v/>
      </c>
      <c r="AC20" s="136">
        <f>IF(C20="","",IF(AND('miRNA Table'!$F$4="YES",'miRNA Table'!$F$6="YES"),C20-C$391,C20))</f>
        <v>35</v>
      </c>
      <c r="AD20" s="137">
        <f>IF(D20="","",IF(AND('miRNA Table'!$F$4="YES",'miRNA Table'!$F$6="YES"),D20-D$391,D20))</f>
        <v>35</v>
      </c>
      <c r="AE20" s="137">
        <f>IF(E20="","",IF(AND('miRNA Table'!$F$4="YES",'miRNA Table'!$F$6="YES"),E20-E$391,E20))</f>
        <v>35</v>
      </c>
      <c r="AF20" s="137" t="str">
        <f>IF(F20="","",IF(AND('miRNA Table'!$F$4="YES",'miRNA Table'!$F$6="YES"),F20-F$391,F20))</f>
        <v/>
      </c>
      <c r="AG20" s="137" t="str">
        <f>IF(G20="","",IF(AND('miRNA Table'!$F$4="YES",'miRNA Table'!$F$6="YES"),G20-G$391,G20))</f>
        <v/>
      </c>
      <c r="AH20" s="137" t="str">
        <f>IF(H20="","",IF(AND('miRNA Table'!$F$4="YES",'miRNA Table'!$F$6="YES"),H20-H$391,H20))</f>
        <v/>
      </c>
      <c r="AI20" s="137" t="str">
        <f>IF(I20="","",IF(AND('miRNA Table'!$F$4="YES",'miRNA Table'!$F$6="YES"),I20-I$391,I20))</f>
        <v/>
      </c>
      <c r="AJ20" s="137" t="str">
        <f>IF(J20="","",IF(AND('miRNA Table'!$F$4="YES",'miRNA Table'!$F$6="YES"),J20-J$391,J20))</f>
        <v/>
      </c>
      <c r="AK20" s="137" t="str">
        <f>IF(K20="","",IF(AND('miRNA Table'!$F$4="YES",'miRNA Table'!$F$6="YES"),K20-K$391,K20))</f>
        <v/>
      </c>
      <c r="AL20" s="137" t="str">
        <f>IF(L20="","",IF(AND('miRNA Table'!$F$4="YES",'miRNA Table'!$F$6="YES"),L20-L$391,L20))</f>
        <v/>
      </c>
      <c r="AM20" s="137" t="str">
        <f>IF(M20="","",IF(AND('miRNA Table'!$F$4="YES",'miRNA Table'!$F$6="YES"),M20-M$391,M20))</f>
        <v/>
      </c>
      <c r="AN20" s="138" t="str">
        <f>IF(N20="","",IF(AND('miRNA Table'!$F$4="YES",'miRNA Table'!$F$6="YES"),N20-N$391,N20))</f>
        <v/>
      </c>
      <c r="AO20" s="136">
        <f>IF(O20="","",IF(AND('miRNA Table'!$F$4="YES",'miRNA Table'!$F$6="YES"),Q20-Q$391,Q20))</f>
        <v>35</v>
      </c>
      <c r="AP20" s="137">
        <f>IF(P20="","",IF(AND('miRNA Table'!$F$4="YES",'miRNA Table'!$F$6="YES"),R20-R$391,R20))</f>
        <v>35</v>
      </c>
      <c r="AQ20" s="137">
        <f>IF(Q20="","",IF(AND('miRNA Table'!$F$4="YES",'miRNA Table'!$F$6="YES"),S20-S$391,S20))</f>
        <v>35</v>
      </c>
      <c r="AR20" s="137" t="str">
        <f>IF(R20="","",IF(AND('miRNA Table'!$F$4="YES",'miRNA Table'!$F$6="YES"),T20-T$391,T20))</f>
        <v/>
      </c>
      <c r="AS20" s="137" t="str">
        <f>IF(S20="","",IF(AND('miRNA Table'!$F$4="YES",'miRNA Table'!$F$6="YES"),U20-U$391,U20))</f>
        <v/>
      </c>
      <c r="AT20" s="137" t="str">
        <f>IF(T20="","",IF(AND('miRNA Table'!$F$4="YES",'miRNA Table'!$F$6="YES"),V20-V$391,V20))</f>
        <v/>
      </c>
      <c r="AU20" s="137" t="str">
        <f>IF(U20="","",IF(AND('miRNA Table'!$F$4="YES",'miRNA Table'!$F$6="YES"),W20-W$391,W20))</f>
        <v/>
      </c>
      <c r="AV20" s="137" t="str">
        <f>IF(V20="","",IF(AND('miRNA Table'!$F$4="YES",'miRNA Table'!$F$6="YES"),X20-X$391,X20))</f>
        <v/>
      </c>
      <c r="AW20" s="137" t="str">
        <f>IF(W20="","",IF(AND('miRNA Table'!$F$4="YES",'miRNA Table'!$F$6="YES"),Y20-Y$391,Y20))</f>
        <v/>
      </c>
      <c r="AX20" s="137" t="str">
        <f>IF(X20="","",IF(AND('miRNA Table'!$F$4="YES",'miRNA Table'!$F$6="YES"),Z20-Z$391,Z20))</f>
        <v/>
      </c>
      <c r="AY20" s="137" t="str">
        <f>IF(Y20="","",IF(AND('miRNA Table'!$F$4="YES",'miRNA Table'!$F$6="YES"),AA20-AA$391,AA20))</f>
        <v/>
      </c>
      <c r="AZ20" s="138" t="str">
        <f>IF(Z20="","",IF(AND('miRNA Table'!$F$4="YES",'miRNA Table'!$F$6="YES"),AB20-AB$391,AB20))</f>
        <v/>
      </c>
      <c r="BA20" s="120" t="str">
        <f>IF(ISERROR(VLOOKUP('Choose Reference miRNAs'!$A19,$A$4:$AZ$387,29,0)),"",VLOOKUP('Choose Reference miRNAs'!$A19,$A$4:$AZ$387,29,0))</f>
        <v/>
      </c>
      <c r="BB20" s="121" t="str">
        <f>IF(ISERROR(VLOOKUP('Choose Reference miRNAs'!$A19,$A$4:$AZ$387,30,0)),"",VLOOKUP('Choose Reference miRNAs'!$A19,$A$4:$AZ$387,30,0))</f>
        <v/>
      </c>
      <c r="BC20" s="121" t="str">
        <f>IF(ISERROR(VLOOKUP('Choose Reference miRNAs'!$A19,$A$4:$AZ$387,31,0)),"",VLOOKUP('Choose Reference miRNAs'!$A19,$A$4:$AZ$387,31,0))</f>
        <v/>
      </c>
      <c r="BD20" s="121" t="str">
        <f>IF(ISERROR(VLOOKUP('Choose Reference miRNAs'!$A19,$A$4:$AZ$387,32,0)),"",VLOOKUP('Choose Reference miRNAs'!$A19,$A$4:$AZ$387,32,0))</f>
        <v/>
      </c>
      <c r="BE20" s="121" t="str">
        <f>IF(ISERROR(VLOOKUP('Choose Reference miRNAs'!$A19,$A$4:$AZ$387,33,0)),"",VLOOKUP('Choose Reference miRNAs'!$A19,$A$4:$AZ$387,33,0))</f>
        <v/>
      </c>
      <c r="BF20" s="121" t="str">
        <f>IF(ISERROR(VLOOKUP('Choose Reference miRNAs'!$A19,$A$4:$AZ$387,34,0)),"",VLOOKUP('Choose Reference miRNAs'!$A19,$A$4:$AZ$387,34,0))</f>
        <v/>
      </c>
      <c r="BG20" s="121" t="str">
        <f>IF(ISERROR(VLOOKUP('Choose Reference miRNAs'!$A19,$A$4:$AZ$387,35,0)),"",VLOOKUP('Choose Reference miRNAs'!$A19,$A$4:$AZ$387,35,0))</f>
        <v/>
      </c>
      <c r="BH20" s="121" t="str">
        <f>IF(ISERROR(VLOOKUP('Choose Reference miRNAs'!$A19,$A$4:$AZ$387,36,0)),"",VLOOKUP('Choose Reference miRNAs'!$A19,$A$4:$AZ$387,36,0))</f>
        <v/>
      </c>
      <c r="BI20" s="121" t="str">
        <f>IF(ISERROR(VLOOKUP('Choose Reference miRNAs'!$A19,$A$4:$AZ$387,37,0)),"",VLOOKUP('Choose Reference miRNAs'!$A19,$A$4:$AZ$387,37,0))</f>
        <v/>
      </c>
      <c r="BJ20" s="121" t="str">
        <f>IF(ISERROR(VLOOKUP('Choose Reference miRNAs'!$A19,$A$4:$AZ$387,38,0)),"",VLOOKUP('Choose Reference miRNAs'!$A19,$A$4:$AZ$387,38,0))</f>
        <v/>
      </c>
      <c r="BK20" s="121" t="str">
        <f>IF(ISERROR(VLOOKUP('Choose Reference miRNAs'!$A19,$A$4:$AZ$387,39,0)),"",VLOOKUP('Choose Reference miRNAs'!$A19,$A$4:$AZ$387,39,0))</f>
        <v/>
      </c>
      <c r="BL20" s="122" t="str">
        <f>IF(ISERROR(VLOOKUP('Choose Reference miRNAs'!$A19,$A$4:$AZ$387,40,0)),"",VLOOKUP('Choose Reference miRNAs'!$A19,$A$4:$AZ$387,40,0))</f>
        <v/>
      </c>
      <c r="BM20" s="120" t="str">
        <f>IF(ISERROR(VLOOKUP('Choose Reference miRNAs'!$A19,$A$4:$AZ$387,41,0)),"",VLOOKUP('Choose Reference miRNAs'!$A19,$A$4:$AZ$387,41,0))</f>
        <v/>
      </c>
      <c r="BN20" s="121" t="str">
        <f>IF(ISERROR(VLOOKUP('Choose Reference miRNAs'!$A19,$A$4:$AZ$387,42,0)),"",VLOOKUP('Choose Reference miRNAs'!$A19,$A$4:$AZ$387,42,0))</f>
        <v/>
      </c>
      <c r="BO20" s="121" t="str">
        <f>IF(ISERROR(VLOOKUP('Choose Reference miRNAs'!$A19,$A$4:$AZ$387,43,0)),"",VLOOKUP('Choose Reference miRNAs'!$A19,$A$4:$AZ$387,43,0))</f>
        <v/>
      </c>
      <c r="BP20" s="121" t="str">
        <f>IF(ISERROR(VLOOKUP('Choose Reference miRNAs'!$A19,$A$4:$AZ$387,44,0)),"",VLOOKUP('Choose Reference miRNAs'!$A19,$A$4:$AZ$387,44,0))</f>
        <v/>
      </c>
      <c r="BQ20" s="121" t="str">
        <f>IF(ISERROR(VLOOKUP('Choose Reference miRNAs'!$A19,$A$4:$AZ$387,45,0)),"",VLOOKUP('Choose Reference miRNAs'!$A19,$A$4:$AZ$387,45,0))</f>
        <v/>
      </c>
      <c r="BR20" s="121" t="str">
        <f>IF(ISERROR(VLOOKUP('Choose Reference miRNAs'!$A19,$A$4:$AZ$387,46,0)),"",VLOOKUP('Choose Reference miRNAs'!$A19,$A$4:$AZ$387,46,0))</f>
        <v/>
      </c>
      <c r="BS20" s="121" t="str">
        <f>IF(ISERROR(VLOOKUP('Choose Reference miRNAs'!$A19,$A$4:$AZ$387,47,0)),"",VLOOKUP('Choose Reference miRNAs'!$A19,$A$4:$AZ$387,47,0))</f>
        <v/>
      </c>
      <c r="BT20" s="121" t="str">
        <f>IF(ISERROR(VLOOKUP('Choose Reference miRNAs'!$A19,$A$4:$AZ$387,48,0)),"",VLOOKUP('Choose Reference miRNAs'!$A19,$A$4:$AZ$387,48,0))</f>
        <v/>
      </c>
      <c r="BU20" s="121" t="str">
        <f>IF(ISERROR(VLOOKUP('Choose Reference miRNAs'!$A19,$A$4:$AZ$387,49,0)),"",VLOOKUP('Choose Reference miRNAs'!$A19,$A$4:$AZ$387,49,0))</f>
        <v/>
      </c>
      <c r="BV20" s="121" t="str">
        <f>IF(ISERROR(VLOOKUP('Choose Reference miRNAs'!$A19,$A$4:$AZ$387,50,0)),"",VLOOKUP('Choose Reference miRNAs'!$A19,$A$4:$AZ$387,50,0))</f>
        <v/>
      </c>
      <c r="BW20" s="121" t="str">
        <f>IF(ISERROR(VLOOKUP('Choose Reference miRNAs'!$A19,$A$4:$AZ$387,51,0)),"",VLOOKUP('Choose Reference miRNAs'!$A19,$A$4:$AZ$387,51,0))</f>
        <v/>
      </c>
      <c r="BX20" s="122" t="str">
        <f>IF(ISERROR(VLOOKUP('Choose Reference miRNAs'!$A19,$A$4:$AZ$387,52,0)),"",VLOOKUP('Choose Reference miRNAs'!$A19,$A$4:$AZ$387,52,0))</f>
        <v/>
      </c>
      <c r="BY20" s="100" t="str">
        <f t="shared" si="16"/>
        <v>hsa-miR-106a-3p</v>
      </c>
      <c r="BZ20" s="98" t="s">
        <v>138</v>
      </c>
      <c r="CA20" s="99">
        <f t="shared" si="17"/>
        <v>14.364999999999998</v>
      </c>
      <c r="CB20" s="99">
        <f t="shared" si="18"/>
        <v>14.355</v>
      </c>
      <c r="CC20" s="99">
        <f t="shared" si="19"/>
        <v>14.27</v>
      </c>
      <c r="CD20" s="99" t="str">
        <f t="shared" si="20"/>
        <v/>
      </c>
      <c r="CE20" s="99" t="str">
        <f t="shared" si="21"/>
        <v/>
      </c>
      <c r="CF20" s="99" t="str">
        <f t="shared" si="22"/>
        <v/>
      </c>
      <c r="CG20" s="99" t="str">
        <f t="shared" si="23"/>
        <v/>
      </c>
      <c r="CH20" s="99" t="str">
        <f t="shared" si="24"/>
        <v/>
      </c>
      <c r="CI20" s="99" t="str">
        <f t="shared" si="25"/>
        <v/>
      </c>
      <c r="CJ20" s="99" t="str">
        <f t="shared" si="26"/>
        <v/>
      </c>
      <c r="CK20" s="99" t="str">
        <f t="shared" si="27"/>
        <v/>
      </c>
      <c r="CL20" s="99" t="str">
        <f t="shared" si="28"/>
        <v/>
      </c>
      <c r="CM20" s="99">
        <f t="shared" si="29"/>
        <v>14.101666666666667</v>
      </c>
      <c r="CN20" s="99">
        <f t="shared" si="30"/>
        <v>14.14833333333333</v>
      </c>
      <c r="CO20" s="99">
        <f t="shared" si="31"/>
        <v>13.864999999999998</v>
      </c>
      <c r="CP20" s="99" t="str">
        <f t="shared" si="32"/>
        <v/>
      </c>
      <c r="CQ20" s="99" t="str">
        <f t="shared" si="33"/>
        <v/>
      </c>
      <c r="CR20" s="99" t="str">
        <f t="shared" si="34"/>
        <v/>
      </c>
      <c r="CS20" s="99" t="str">
        <f t="shared" si="35"/>
        <v/>
      </c>
      <c r="CT20" s="99" t="str">
        <f t="shared" si="36"/>
        <v/>
      </c>
      <c r="CU20" s="99" t="str">
        <f t="shared" si="37"/>
        <v/>
      </c>
      <c r="CV20" s="99" t="str">
        <f t="shared" si="38"/>
        <v/>
      </c>
      <c r="CW20" s="99" t="str">
        <f t="shared" si="39"/>
        <v/>
      </c>
      <c r="CX20" s="99" t="str">
        <f t="shared" si="40"/>
        <v/>
      </c>
      <c r="CY20" s="70">
        <f t="shared" si="41"/>
        <v>14.329999999999998</v>
      </c>
      <c r="CZ20" s="70">
        <f t="shared" si="42"/>
        <v>14.038333333333332</v>
      </c>
      <c r="DA20" s="100" t="str">
        <f t="shared" si="43"/>
        <v>hsa-miR-106a-3p</v>
      </c>
      <c r="DB20" s="98" t="s">
        <v>138</v>
      </c>
      <c r="DC20" s="101">
        <f t="shared" si="2"/>
        <v>4.7391899108950229E-5</v>
      </c>
      <c r="DD20" s="101">
        <f t="shared" si="3"/>
        <v>4.7721535835485465E-5</v>
      </c>
      <c r="DE20" s="101">
        <f t="shared" si="4"/>
        <v>5.0617648059963549E-5</v>
      </c>
      <c r="DF20" s="101" t="str">
        <f t="shared" si="5"/>
        <v/>
      </c>
      <c r="DG20" s="101" t="str">
        <f t="shared" si="6"/>
        <v/>
      </c>
      <c r="DH20" s="101" t="str">
        <f t="shared" si="7"/>
        <v/>
      </c>
      <c r="DI20" s="101" t="str">
        <f t="shared" si="8"/>
        <v/>
      </c>
      <c r="DJ20" s="101" t="str">
        <f t="shared" si="9"/>
        <v/>
      </c>
      <c r="DK20" s="101" t="str">
        <f t="shared" si="10"/>
        <v/>
      </c>
      <c r="DL20" s="101" t="str">
        <f t="shared" si="11"/>
        <v/>
      </c>
      <c r="DM20" s="101" t="str">
        <f t="shared" si="44"/>
        <v/>
      </c>
      <c r="DN20" s="101" t="str">
        <f t="shared" si="45"/>
        <v/>
      </c>
      <c r="DO20" s="101">
        <f t="shared" ref="DO20:DT31" si="49">IF(CM20="","",POWER(2, -CM20))</f>
        <v>5.6882063716252369E-5</v>
      </c>
      <c r="DP20" s="101">
        <f t="shared" si="49"/>
        <v>5.5071547217106916E-5</v>
      </c>
      <c r="DQ20" s="101">
        <f t="shared" si="49"/>
        <v>6.7022266466494862E-5</v>
      </c>
      <c r="DR20" s="101" t="str">
        <f t="shared" si="49"/>
        <v/>
      </c>
      <c r="DS20" s="101" t="str">
        <f t="shared" si="49"/>
        <v/>
      </c>
      <c r="DT20" s="101" t="str">
        <f t="shared" si="49"/>
        <v/>
      </c>
      <c r="DU20" s="101" t="str">
        <f t="shared" ref="DU20:DX83" si="50">IF(CS20="","",POWER(2, -CS20))</f>
        <v/>
      </c>
      <c r="DV20" s="101" t="str">
        <f t="shared" si="50"/>
        <v/>
      </c>
      <c r="DW20" s="101" t="str">
        <f t="shared" si="50"/>
        <v/>
      </c>
      <c r="DX20" s="101" t="str">
        <f t="shared" si="48"/>
        <v/>
      </c>
      <c r="DY20" s="101" t="str">
        <f t="shared" si="46"/>
        <v/>
      </c>
      <c r="DZ20" s="101" t="str">
        <f t="shared" si="47"/>
        <v/>
      </c>
      <c r="EB20" s="130">
        <v>19</v>
      </c>
      <c r="EC20" s="94">
        <f>Results!G21</f>
        <v>0.52911993065059404</v>
      </c>
      <c r="ED20" s="94">
        <f>Results!G45</f>
        <v>4.2936051483065257E-2</v>
      </c>
      <c r="EE20" s="94">
        <f>Results!G69</f>
        <v>0.48352643357171216</v>
      </c>
      <c r="EF20" s="94">
        <f>Results!G93</f>
        <v>1.6915353572628951</v>
      </c>
      <c r="EG20" s="94">
        <f>Results!G117</f>
        <v>0.52911993065059404</v>
      </c>
      <c r="EH20" s="94">
        <f>Results!G141</f>
        <v>4.2936051483065257E-2</v>
      </c>
      <c r="EI20" s="94">
        <f>Results!G165</f>
        <v>0.48352643357171216</v>
      </c>
      <c r="EJ20" s="94">
        <f>Results!G189</f>
        <v>1.6915353572628951</v>
      </c>
      <c r="EK20" s="94">
        <f>Results!G213</f>
        <v>0.52911993065059404</v>
      </c>
      <c r="EL20" s="94">
        <f>Results!G237</f>
        <v>4.4759363576807175E-2</v>
      </c>
      <c r="EM20" s="94">
        <f>Results!G261</f>
        <v>2.5053288772482518</v>
      </c>
      <c r="EN20" s="94">
        <f>Results!G285</f>
        <v>1.8371264758521224E-3</v>
      </c>
      <c r="EO20" s="94">
        <f>Results!G309</f>
        <v>2.0729231997479123</v>
      </c>
      <c r="EP20" s="94">
        <f>Results!G333</f>
        <v>4.2936051483065257E-2</v>
      </c>
      <c r="EQ20" s="94">
        <f>Results!G357</f>
        <v>0.48352643357171216</v>
      </c>
      <c r="ER20" s="94">
        <f>Results!G381</f>
        <v>1.6915353572628951</v>
      </c>
    </row>
    <row r="21" spans="1:148" ht="15" customHeight="1" x14ac:dyDescent="0.25">
      <c r="A21" s="106" t="str">
        <f>'miRNA Table'!C20</f>
        <v>hsa-miR-106b-5p</v>
      </c>
      <c r="B21" s="98" t="s">
        <v>139</v>
      </c>
      <c r="C21" s="99">
        <f>IF('Test Sample Data'!C20="","",IF(SUM('Test Sample Data'!C$3:C$386)&gt;10,IF(AND(ISNUMBER('Test Sample Data'!C20),'Test Sample Data'!C20&lt;$C$389, 'Test Sample Data'!C20&gt;0),'Test Sample Data'!C20,$C$389),""))</f>
        <v>35</v>
      </c>
      <c r="D21" s="99">
        <f>IF('Test Sample Data'!D20="","",IF(SUM('Test Sample Data'!D$3:D$386)&gt;10,IF(AND(ISNUMBER('Test Sample Data'!D20),'Test Sample Data'!D20&lt;$C$389, 'Test Sample Data'!D20&gt;0),'Test Sample Data'!D20,$C$389),""))</f>
        <v>35</v>
      </c>
      <c r="E21" s="99">
        <f>IF('Test Sample Data'!E20="","",IF(SUM('Test Sample Data'!E$3:E$386)&gt;10,IF(AND(ISNUMBER('Test Sample Data'!E20),'Test Sample Data'!E20&lt;$C$389, 'Test Sample Data'!E20&gt;0),'Test Sample Data'!E20,$C$389),""))</f>
        <v>35</v>
      </c>
      <c r="F21" s="99" t="str">
        <f>IF('Test Sample Data'!F20="","",IF(SUM('Test Sample Data'!F$3:F$386)&gt;10,IF(AND(ISNUMBER('Test Sample Data'!F20),'Test Sample Data'!F20&lt;$C$389, 'Test Sample Data'!F20&gt;0),'Test Sample Data'!F20,$C$389),""))</f>
        <v/>
      </c>
      <c r="G21" s="99" t="str">
        <f>IF('Test Sample Data'!G20="","",IF(SUM('Test Sample Data'!G$3:G$386)&gt;10,IF(AND(ISNUMBER('Test Sample Data'!G20),'Test Sample Data'!G20&lt;$C$389, 'Test Sample Data'!G20&gt;0),'Test Sample Data'!G20,$C$389),""))</f>
        <v/>
      </c>
      <c r="H21" s="99" t="str">
        <f>IF('Test Sample Data'!H20="","",IF(SUM('Test Sample Data'!H$3:H$386)&gt;10,IF(AND(ISNUMBER('Test Sample Data'!H20),'Test Sample Data'!H20&lt;$C$389, 'Test Sample Data'!H20&gt;0),'Test Sample Data'!H20,$C$389),""))</f>
        <v/>
      </c>
      <c r="I21" s="99" t="str">
        <f>IF('Test Sample Data'!I20="","",IF(SUM('Test Sample Data'!I$3:I$386)&gt;10,IF(AND(ISNUMBER('Test Sample Data'!I20),'Test Sample Data'!I20&lt;$C$389, 'Test Sample Data'!I20&gt;0),'Test Sample Data'!I20,$C$389),""))</f>
        <v/>
      </c>
      <c r="J21" s="99" t="str">
        <f>IF('Test Sample Data'!J20="","",IF(SUM('Test Sample Data'!J$3:J$386)&gt;10,IF(AND(ISNUMBER('Test Sample Data'!J20),'Test Sample Data'!J20&lt;$C$389, 'Test Sample Data'!J20&gt;0),'Test Sample Data'!J20,$C$389),""))</f>
        <v/>
      </c>
      <c r="K21" s="99" t="str">
        <f>IF('Test Sample Data'!K20="","",IF(SUM('Test Sample Data'!K$3:K$386)&gt;10,IF(AND(ISNUMBER('Test Sample Data'!K20),'Test Sample Data'!K20&lt;$C$389, 'Test Sample Data'!K20&gt;0),'Test Sample Data'!K20,$C$389),""))</f>
        <v/>
      </c>
      <c r="L21" s="99" t="str">
        <f>IF('Test Sample Data'!L20="","",IF(SUM('Test Sample Data'!L$3:L$386)&gt;10,IF(AND(ISNUMBER('Test Sample Data'!L20),'Test Sample Data'!L20&lt;$C$389, 'Test Sample Data'!L20&gt;0),'Test Sample Data'!L20,$C$389),""))</f>
        <v/>
      </c>
      <c r="M21" s="99" t="str">
        <f>IF('Test Sample Data'!M20="","",IF(SUM('Test Sample Data'!M$3:M$386)&gt;10,IF(AND(ISNUMBER('Test Sample Data'!M20),'Test Sample Data'!M20&lt;$C$389, 'Test Sample Data'!M20&gt;0),'Test Sample Data'!M20,$C$389),""))</f>
        <v/>
      </c>
      <c r="N21" s="99" t="str">
        <f>IF('Test Sample Data'!N20="","",IF(SUM('Test Sample Data'!N$3:N$386)&gt;10,IF(AND(ISNUMBER('Test Sample Data'!N20),'Test Sample Data'!N20&lt;$C$389, 'Test Sample Data'!N20&gt;0),'Test Sample Data'!N20,$C$389),""))</f>
        <v/>
      </c>
      <c r="O21" s="98" t="str">
        <f>'miRNA Table'!C20</f>
        <v>hsa-miR-106b-5p</v>
      </c>
      <c r="P21" s="98" t="s">
        <v>139</v>
      </c>
      <c r="Q21" s="99">
        <f>IF('Control Sample Data'!C20="","",IF(SUM('Control Sample Data'!C$3:C$386)&gt;10,IF(AND(ISNUMBER('Control Sample Data'!C20),'Control Sample Data'!C20&lt;$C$389, 'Control Sample Data'!C20&gt;0),'Control Sample Data'!C20,$C$389),""))</f>
        <v>35</v>
      </c>
      <c r="R21" s="99">
        <f>IF('Control Sample Data'!D20="","",IF(SUM('Control Sample Data'!D$3:D$386)&gt;10,IF(AND(ISNUMBER('Control Sample Data'!D20),'Control Sample Data'!D20&lt;$C$389, 'Control Sample Data'!D20&gt;0),'Control Sample Data'!D20,$C$389),""))</f>
        <v>35</v>
      </c>
      <c r="S21" s="99">
        <f>IF('Control Sample Data'!E20="","",IF(SUM('Control Sample Data'!E$3:E$386)&gt;10,IF(AND(ISNUMBER('Control Sample Data'!E20),'Control Sample Data'!E20&lt;$C$389, 'Control Sample Data'!E20&gt;0),'Control Sample Data'!E20,$C$389),""))</f>
        <v>35</v>
      </c>
      <c r="T21" s="99" t="str">
        <f>IF('Control Sample Data'!F20="","",IF(SUM('Control Sample Data'!F$3:F$386)&gt;10,IF(AND(ISNUMBER('Control Sample Data'!F20),'Control Sample Data'!F20&lt;$C$389, 'Control Sample Data'!F20&gt;0),'Control Sample Data'!F20,$C$389),""))</f>
        <v/>
      </c>
      <c r="U21" s="99" t="str">
        <f>IF('Control Sample Data'!G20="","",IF(SUM('Control Sample Data'!G$3:G$386)&gt;10,IF(AND(ISNUMBER('Control Sample Data'!G20),'Control Sample Data'!G20&lt;$C$389, 'Control Sample Data'!G20&gt;0),'Control Sample Data'!G20,$C$389),""))</f>
        <v/>
      </c>
      <c r="V21" s="99" t="str">
        <f>IF('Control Sample Data'!H20="","",IF(SUM('Control Sample Data'!H$3:H$386)&gt;10,IF(AND(ISNUMBER('Control Sample Data'!H20),'Control Sample Data'!H20&lt;$C$389, 'Control Sample Data'!H20&gt;0),'Control Sample Data'!H20,$C$389),""))</f>
        <v/>
      </c>
      <c r="W21" s="99" t="str">
        <f>IF('Control Sample Data'!I20="","",IF(SUM('Control Sample Data'!I$3:I$386)&gt;10,IF(AND(ISNUMBER('Control Sample Data'!I20),'Control Sample Data'!I20&lt;$C$389, 'Control Sample Data'!I20&gt;0),'Control Sample Data'!I20,$C$389),""))</f>
        <v/>
      </c>
      <c r="X21" s="99" t="str">
        <f>IF('Control Sample Data'!J20="","",IF(SUM('Control Sample Data'!J$3:J$386)&gt;10,IF(AND(ISNUMBER('Control Sample Data'!J20),'Control Sample Data'!J20&lt;$C$389, 'Control Sample Data'!J20&gt;0),'Control Sample Data'!J20,$C$389),""))</f>
        <v/>
      </c>
      <c r="Y21" s="99" t="str">
        <f>IF('Control Sample Data'!K20="","",IF(SUM('Control Sample Data'!K$3:K$386)&gt;10,IF(AND(ISNUMBER('Control Sample Data'!K20),'Control Sample Data'!K20&lt;$C$389, 'Control Sample Data'!K20&gt;0),'Control Sample Data'!K20,$C$389),""))</f>
        <v/>
      </c>
      <c r="Z21" s="99" t="str">
        <f>IF('Control Sample Data'!L20="","",IF(SUM('Control Sample Data'!L$3:L$386)&gt;10,IF(AND(ISNUMBER('Control Sample Data'!L20),'Control Sample Data'!L20&lt;$C$389, 'Control Sample Data'!L20&gt;0),'Control Sample Data'!L20,$C$389),""))</f>
        <v/>
      </c>
      <c r="AA21" s="99" t="str">
        <f>IF('Control Sample Data'!M20="","",IF(SUM('Control Sample Data'!M$3:M$386)&gt;10,IF(AND(ISNUMBER('Control Sample Data'!M20),'Control Sample Data'!M20&lt;$C$389, 'Control Sample Data'!M20&gt;0),'Control Sample Data'!M20,$C$389),""))</f>
        <v/>
      </c>
      <c r="AB21" s="107" t="str">
        <f>IF('Control Sample Data'!N20="","",IF(SUM('Control Sample Data'!N$3:N$386)&gt;10,IF(AND(ISNUMBER('Control Sample Data'!N20),'Control Sample Data'!N20&lt;$C$389, 'Control Sample Data'!N20&gt;0),'Control Sample Data'!N20,$C$389),""))</f>
        <v/>
      </c>
      <c r="AC21" s="136">
        <f>IF(C21="","",IF(AND('miRNA Table'!$F$4="YES",'miRNA Table'!$F$6="YES"),C21-C$391,C21))</f>
        <v>35</v>
      </c>
      <c r="AD21" s="137">
        <f>IF(D21="","",IF(AND('miRNA Table'!$F$4="YES",'miRNA Table'!$F$6="YES"),D21-D$391,D21))</f>
        <v>35</v>
      </c>
      <c r="AE21" s="137">
        <f>IF(E21="","",IF(AND('miRNA Table'!$F$4="YES",'miRNA Table'!$F$6="YES"),E21-E$391,E21))</f>
        <v>35</v>
      </c>
      <c r="AF21" s="137" t="str">
        <f>IF(F21="","",IF(AND('miRNA Table'!$F$4="YES",'miRNA Table'!$F$6="YES"),F21-F$391,F21))</f>
        <v/>
      </c>
      <c r="AG21" s="137" t="str">
        <f>IF(G21="","",IF(AND('miRNA Table'!$F$4="YES",'miRNA Table'!$F$6="YES"),G21-G$391,G21))</f>
        <v/>
      </c>
      <c r="AH21" s="137" t="str">
        <f>IF(H21="","",IF(AND('miRNA Table'!$F$4="YES",'miRNA Table'!$F$6="YES"),H21-H$391,H21))</f>
        <v/>
      </c>
      <c r="AI21" s="137" t="str">
        <f>IF(I21="","",IF(AND('miRNA Table'!$F$4="YES",'miRNA Table'!$F$6="YES"),I21-I$391,I21))</f>
        <v/>
      </c>
      <c r="AJ21" s="137" t="str">
        <f>IF(J21="","",IF(AND('miRNA Table'!$F$4="YES",'miRNA Table'!$F$6="YES"),J21-J$391,J21))</f>
        <v/>
      </c>
      <c r="AK21" s="137" t="str">
        <f>IF(K21="","",IF(AND('miRNA Table'!$F$4="YES",'miRNA Table'!$F$6="YES"),K21-K$391,K21))</f>
        <v/>
      </c>
      <c r="AL21" s="137" t="str">
        <f>IF(L21="","",IF(AND('miRNA Table'!$F$4="YES",'miRNA Table'!$F$6="YES"),L21-L$391,L21))</f>
        <v/>
      </c>
      <c r="AM21" s="137" t="str">
        <f>IF(M21="","",IF(AND('miRNA Table'!$F$4="YES",'miRNA Table'!$F$6="YES"),M21-M$391,M21))</f>
        <v/>
      </c>
      <c r="AN21" s="138" t="str">
        <f>IF(N21="","",IF(AND('miRNA Table'!$F$4="YES",'miRNA Table'!$F$6="YES"),N21-N$391,N21))</f>
        <v/>
      </c>
      <c r="AO21" s="136">
        <f>IF(O21="","",IF(AND('miRNA Table'!$F$4="YES",'miRNA Table'!$F$6="YES"),Q21-Q$391,Q21))</f>
        <v>35</v>
      </c>
      <c r="AP21" s="137">
        <f>IF(P21="","",IF(AND('miRNA Table'!$F$4="YES",'miRNA Table'!$F$6="YES"),R21-R$391,R21))</f>
        <v>35</v>
      </c>
      <c r="AQ21" s="137">
        <f>IF(Q21="","",IF(AND('miRNA Table'!$F$4="YES",'miRNA Table'!$F$6="YES"),S21-S$391,S21))</f>
        <v>35</v>
      </c>
      <c r="AR21" s="137" t="str">
        <f>IF(R21="","",IF(AND('miRNA Table'!$F$4="YES",'miRNA Table'!$F$6="YES"),T21-T$391,T21))</f>
        <v/>
      </c>
      <c r="AS21" s="137" t="str">
        <f>IF(S21="","",IF(AND('miRNA Table'!$F$4="YES",'miRNA Table'!$F$6="YES"),U21-U$391,U21))</f>
        <v/>
      </c>
      <c r="AT21" s="137" t="str">
        <f>IF(T21="","",IF(AND('miRNA Table'!$F$4="YES",'miRNA Table'!$F$6="YES"),V21-V$391,V21))</f>
        <v/>
      </c>
      <c r="AU21" s="137" t="str">
        <f>IF(U21="","",IF(AND('miRNA Table'!$F$4="YES",'miRNA Table'!$F$6="YES"),W21-W$391,W21))</f>
        <v/>
      </c>
      <c r="AV21" s="137" t="str">
        <f>IF(V21="","",IF(AND('miRNA Table'!$F$4="YES",'miRNA Table'!$F$6="YES"),X21-X$391,X21))</f>
        <v/>
      </c>
      <c r="AW21" s="137" t="str">
        <f>IF(W21="","",IF(AND('miRNA Table'!$F$4="YES",'miRNA Table'!$F$6="YES"),Y21-Y$391,Y21))</f>
        <v/>
      </c>
      <c r="AX21" s="137" t="str">
        <f>IF(X21="","",IF(AND('miRNA Table'!$F$4="YES",'miRNA Table'!$F$6="YES"),Z21-Z$391,Z21))</f>
        <v/>
      </c>
      <c r="AY21" s="137" t="str">
        <f>IF(Y21="","",IF(AND('miRNA Table'!$F$4="YES",'miRNA Table'!$F$6="YES"),AA21-AA$391,AA21))</f>
        <v/>
      </c>
      <c r="AZ21" s="138" t="str">
        <f>IF(Z21="","",IF(AND('miRNA Table'!$F$4="YES",'miRNA Table'!$F$6="YES"),AB21-AB$391,AB21))</f>
        <v/>
      </c>
      <c r="BA21" s="120" t="str">
        <f>IF(ISERROR(VLOOKUP('Choose Reference miRNAs'!$A20,$A$4:$AZ$387,29,0)),"",VLOOKUP('Choose Reference miRNAs'!$A20,$A$4:$AZ$387,29,0))</f>
        <v/>
      </c>
      <c r="BB21" s="121" t="str">
        <f>IF(ISERROR(VLOOKUP('Choose Reference miRNAs'!$A20,$A$4:$AZ$387,30,0)),"",VLOOKUP('Choose Reference miRNAs'!$A20,$A$4:$AZ$387,30,0))</f>
        <v/>
      </c>
      <c r="BC21" s="121" t="str">
        <f>IF(ISERROR(VLOOKUP('Choose Reference miRNAs'!$A20,$A$4:$AZ$387,31,0)),"",VLOOKUP('Choose Reference miRNAs'!$A20,$A$4:$AZ$387,31,0))</f>
        <v/>
      </c>
      <c r="BD21" s="121" t="str">
        <f>IF(ISERROR(VLOOKUP('Choose Reference miRNAs'!$A20,$A$4:$AZ$387,32,0)),"",VLOOKUP('Choose Reference miRNAs'!$A20,$A$4:$AZ$387,32,0))</f>
        <v/>
      </c>
      <c r="BE21" s="121" t="str">
        <f>IF(ISERROR(VLOOKUP('Choose Reference miRNAs'!$A20,$A$4:$AZ$387,33,0)),"",VLOOKUP('Choose Reference miRNAs'!$A20,$A$4:$AZ$387,33,0))</f>
        <v/>
      </c>
      <c r="BF21" s="121" t="str">
        <f>IF(ISERROR(VLOOKUP('Choose Reference miRNAs'!$A20,$A$4:$AZ$387,34,0)),"",VLOOKUP('Choose Reference miRNAs'!$A20,$A$4:$AZ$387,34,0))</f>
        <v/>
      </c>
      <c r="BG21" s="121" t="str">
        <f>IF(ISERROR(VLOOKUP('Choose Reference miRNAs'!$A20,$A$4:$AZ$387,35,0)),"",VLOOKUP('Choose Reference miRNAs'!$A20,$A$4:$AZ$387,35,0))</f>
        <v/>
      </c>
      <c r="BH21" s="121" t="str">
        <f>IF(ISERROR(VLOOKUP('Choose Reference miRNAs'!$A20,$A$4:$AZ$387,36,0)),"",VLOOKUP('Choose Reference miRNAs'!$A20,$A$4:$AZ$387,36,0))</f>
        <v/>
      </c>
      <c r="BI21" s="121" t="str">
        <f>IF(ISERROR(VLOOKUP('Choose Reference miRNAs'!$A20,$A$4:$AZ$387,37,0)),"",VLOOKUP('Choose Reference miRNAs'!$A20,$A$4:$AZ$387,37,0))</f>
        <v/>
      </c>
      <c r="BJ21" s="121" t="str">
        <f>IF(ISERROR(VLOOKUP('Choose Reference miRNAs'!$A20,$A$4:$AZ$387,38,0)),"",VLOOKUP('Choose Reference miRNAs'!$A20,$A$4:$AZ$387,38,0))</f>
        <v/>
      </c>
      <c r="BK21" s="121" t="str">
        <f>IF(ISERROR(VLOOKUP('Choose Reference miRNAs'!$A20,$A$4:$AZ$387,39,0)),"",VLOOKUP('Choose Reference miRNAs'!$A20,$A$4:$AZ$387,39,0))</f>
        <v/>
      </c>
      <c r="BL21" s="122" t="str">
        <f>IF(ISERROR(VLOOKUP('Choose Reference miRNAs'!$A20,$A$4:$AZ$387,40,0)),"",VLOOKUP('Choose Reference miRNAs'!$A20,$A$4:$AZ$387,40,0))</f>
        <v/>
      </c>
      <c r="BM21" s="120" t="str">
        <f>IF(ISERROR(VLOOKUP('Choose Reference miRNAs'!$A20,$A$4:$AZ$387,41,0)),"",VLOOKUP('Choose Reference miRNAs'!$A20,$A$4:$AZ$387,41,0))</f>
        <v/>
      </c>
      <c r="BN21" s="121" t="str">
        <f>IF(ISERROR(VLOOKUP('Choose Reference miRNAs'!$A20,$A$4:$AZ$387,42,0)),"",VLOOKUP('Choose Reference miRNAs'!$A20,$A$4:$AZ$387,42,0))</f>
        <v/>
      </c>
      <c r="BO21" s="121" t="str">
        <f>IF(ISERROR(VLOOKUP('Choose Reference miRNAs'!$A20,$A$4:$AZ$387,43,0)),"",VLOOKUP('Choose Reference miRNAs'!$A20,$A$4:$AZ$387,43,0))</f>
        <v/>
      </c>
      <c r="BP21" s="121" t="str">
        <f>IF(ISERROR(VLOOKUP('Choose Reference miRNAs'!$A20,$A$4:$AZ$387,44,0)),"",VLOOKUP('Choose Reference miRNAs'!$A20,$A$4:$AZ$387,44,0))</f>
        <v/>
      </c>
      <c r="BQ21" s="121" t="str">
        <f>IF(ISERROR(VLOOKUP('Choose Reference miRNAs'!$A20,$A$4:$AZ$387,45,0)),"",VLOOKUP('Choose Reference miRNAs'!$A20,$A$4:$AZ$387,45,0))</f>
        <v/>
      </c>
      <c r="BR21" s="121" t="str">
        <f>IF(ISERROR(VLOOKUP('Choose Reference miRNAs'!$A20,$A$4:$AZ$387,46,0)),"",VLOOKUP('Choose Reference miRNAs'!$A20,$A$4:$AZ$387,46,0))</f>
        <v/>
      </c>
      <c r="BS21" s="121" t="str">
        <f>IF(ISERROR(VLOOKUP('Choose Reference miRNAs'!$A20,$A$4:$AZ$387,47,0)),"",VLOOKUP('Choose Reference miRNAs'!$A20,$A$4:$AZ$387,47,0))</f>
        <v/>
      </c>
      <c r="BT21" s="121" t="str">
        <f>IF(ISERROR(VLOOKUP('Choose Reference miRNAs'!$A20,$A$4:$AZ$387,48,0)),"",VLOOKUP('Choose Reference miRNAs'!$A20,$A$4:$AZ$387,48,0))</f>
        <v/>
      </c>
      <c r="BU21" s="121" t="str">
        <f>IF(ISERROR(VLOOKUP('Choose Reference miRNAs'!$A20,$A$4:$AZ$387,49,0)),"",VLOOKUP('Choose Reference miRNAs'!$A20,$A$4:$AZ$387,49,0))</f>
        <v/>
      </c>
      <c r="BV21" s="121" t="str">
        <f>IF(ISERROR(VLOOKUP('Choose Reference miRNAs'!$A20,$A$4:$AZ$387,50,0)),"",VLOOKUP('Choose Reference miRNAs'!$A20,$A$4:$AZ$387,50,0))</f>
        <v/>
      </c>
      <c r="BW21" s="121" t="str">
        <f>IF(ISERROR(VLOOKUP('Choose Reference miRNAs'!$A20,$A$4:$AZ$387,51,0)),"",VLOOKUP('Choose Reference miRNAs'!$A20,$A$4:$AZ$387,51,0))</f>
        <v/>
      </c>
      <c r="BX21" s="122" t="str">
        <f>IF(ISERROR(VLOOKUP('Choose Reference miRNAs'!$A20,$A$4:$AZ$387,52,0)),"",VLOOKUP('Choose Reference miRNAs'!$A20,$A$4:$AZ$387,52,0))</f>
        <v/>
      </c>
      <c r="BY21" s="100" t="str">
        <f t="shared" si="16"/>
        <v>hsa-miR-106b-5p</v>
      </c>
      <c r="BZ21" s="98" t="s">
        <v>139</v>
      </c>
      <c r="CA21" s="99">
        <f t="shared" si="17"/>
        <v>14.364999999999998</v>
      </c>
      <c r="CB21" s="99">
        <f t="shared" si="18"/>
        <v>14.355</v>
      </c>
      <c r="CC21" s="99">
        <f t="shared" si="19"/>
        <v>14.27</v>
      </c>
      <c r="CD21" s="99" t="str">
        <f t="shared" si="20"/>
        <v/>
      </c>
      <c r="CE21" s="99" t="str">
        <f t="shared" si="21"/>
        <v/>
      </c>
      <c r="CF21" s="99" t="str">
        <f t="shared" si="22"/>
        <v/>
      </c>
      <c r="CG21" s="99" t="str">
        <f t="shared" si="23"/>
        <v/>
      </c>
      <c r="CH21" s="99" t="str">
        <f t="shared" si="24"/>
        <v/>
      </c>
      <c r="CI21" s="99" t="str">
        <f t="shared" si="25"/>
        <v/>
      </c>
      <c r="CJ21" s="99" t="str">
        <f t="shared" si="26"/>
        <v/>
      </c>
      <c r="CK21" s="99" t="str">
        <f t="shared" si="27"/>
        <v/>
      </c>
      <c r="CL21" s="99" t="str">
        <f t="shared" si="28"/>
        <v/>
      </c>
      <c r="CM21" s="99">
        <f t="shared" si="29"/>
        <v>14.101666666666667</v>
      </c>
      <c r="CN21" s="99">
        <f t="shared" si="30"/>
        <v>14.14833333333333</v>
      </c>
      <c r="CO21" s="99">
        <f t="shared" si="31"/>
        <v>13.864999999999998</v>
      </c>
      <c r="CP21" s="99" t="str">
        <f t="shared" si="32"/>
        <v/>
      </c>
      <c r="CQ21" s="99" t="str">
        <f t="shared" si="33"/>
        <v/>
      </c>
      <c r="CR21" s="99" t="str">
        <f t="shared" si="34"/>
        <v/>
      </c>
      <c r="CS21" s="99" t="str">
        <f t="shared" si="35"/>
        <v/>
      </c>
      <c r="CT21" s="99" t="str">
        <f t="shared" si="36"/>
        <v/>
      </c>
      <c r="CU21" s="99" t="str">
        <f t="shared" si="37"/>
        <v/>
      </c>
      <c r="CV21" s="99" t="str">
        <f t="shared" si="38"/>
        <v/>
      </c>
      <c r="CW21" s="99" t="str">
        <f t="shared" si="39"/>
        <v/>
      </c>
      <c r="CX21" s="99" t="str">
        <f t="shared" si="40"/>
        <v/>
      </c>
      <c r="CY21" s="70">
        <f t="shared" si="41"/>
        <v>14.329999999999998</v>
      </c>
      <c r="CZ21" s="70">
        <f t="shared" si="42"/>
        <v>14.038333333333332</v>
      </c>
      <c r="DA21" s="100" t="str">
        <f t="shared" si="43"/>
        <v>hsa-miR-106b-5p</v>
      </c>
      <c r="DB21" s="98" t="s">
        <v>139</v>
      </c>
      <c r="DC21" s="101">
        <f t="shared" si="2"/>
        <v>4.7391899108950229E-5</v>
      </c>
      <c r="DD21" s="101">
        <f t="shared" si="3"/>
        <v>4.7721535835485465E-5</v>
      </c>
      <c r="DE21" s="101">
        <f t="shared" si="4"/>
        <v>5.0617648059963549E-5</v>
      </c>
      <c r="DF21" s="101" t="str">
        <f t="shared" si="5"/>
        <v/>
      </c>
      <c r="DG21" s="101" t="str">
        <f t="shared" si="6"/>
        <v/>
      </c>
      <c r="DH21" s="101" t="str">
        <f t="shared" si="7"/>
        <v/>
      </c>
      <c r="DI21" s="101" t="str">
        <f t="shared" si="8"/>
        <v/>
      </c>
      <c r="DJ21" s="101" t="str">
        <f t="shared" si="9"/>
        <v/>
      </c>
      <c r="DK21" s="101" t="str">
        <f t="shared" si="10"/>
        <v/>
      </c>
      <c r="DL21" s="101" t="str">
        <f t="shared" si="11"/>
        <v/>
      </c>
      <c r="DM21" s="101" t="str">
        <f t="shared" si="44"/>
        <v/>
      </c>
      <c r="DN21" s="101" t="str">
        <f t="shared" si="45"/>
        <v/>
      </c>
      <c r="DO21" s="101">
        <f t="shared" si="49"/>
        <v>5.6882063716252369E-5</v>
      </c>
      <c r="DP21" s="101">
        <f t="shared" si="49"/>
        <v>5.5071547217106916E-5</v>
      </c>
      <c r="DQ21" s="101">
        <f t="shared" si="49"/>
        <v>6.7022266466494862E-5</v>
      </c>
      <c r="DR21" s="101" t="str">
        <f t="shared" si="49"/>
        <v/>
      </c>
      <c r="DS21" s="101" t="str">
        <f t="shared" si="49"/>
        <v/>
      </c>
      <c r="DT21" s="101" t="str">
        <f t="shared" si="49"/>
        <v/>
      </c>
      <c r="DU21" s="101" t="str">
        <f t="shared" si="50"/>
        <v/>
      </c>
      <c r="DV21" s="101" t="str">
        <f t="shared" si="50"/>
        <v/>
      </c>
      <c r="DW21" s="101" t="str">
        <f t="shared" si="50"/>
        <v/>
      </c>
      <c r="DX21" s="101" t="str">
        <f t="shared" si="48"/>
        <v/>
      </c>
      <c r="DY21" s="101" t="str">
        <f t="shared" si="46"/>
        <v/>
      </c>
      <c r="DZ21" s="101" t="str">
        <f t="shared" si="47"/>
        <v/>
      </c>
      <c r="EB21" s="130">
        <v>20</v>
      </c>
      <c r="EC21" s="94">
        <f>Results!G22</f>
        <v>1.5422108254079396</v>
      </c>
      <c r="ED21" s="94">
        <f>Results!G46</f>
        <v>0.10024948056974231</v>
      </c>
      <c r="EE21" s="94">
        <f>Results!G70</f>
        <v>0.81695772662055099</v>
      </c>
      <c r="EF21" s="94">
        <f>Results!G94</f>
        <v>1.8213396671839548</v>
      </c>
      <c r="EG21" s="94">
        <f>Results!G118</f>
        <v>1.5422108254079396</v>
      </c>
      <c r="EH21" s="94">
        <f>Results!G142</f>
        <v>0.10024948056974231</v>
      </c>
      <c r="EI21" s="94">
        <f>Results!G166</f>
        <v>0.81695772662055099</v>
      </c>
      <c r="EJ21" s="94">
        <f>Results!G190</f>
        <v>1.8213396671839548</v>
      </c>
      <c r="EK21" s="94">
        <f>Results!G214</f>
        <v>1.5422108254079396</v>
      </c>
      <c r="EL21" s="94">
        <f>Results!G238</f>
        <v>8.6785315443970168E-3</v>
      </c>
      <c r="EM21" s="94">
        <f>Results!G262</f>
        <v>38.275075895596942</v>
      </c>
      <c r="EN21" s="94">
        <f>Results!G286</f>
        <v>1.8076528192506069E-3</v>
      </c>
      <c r="EO21" s="94">
        <f>Results!G310</f>
        <v>0.95373916455091701</v>
      </c>
      <c r="EP21" s="94">
        <f>Results!G334</f>
        <v>0.10024948056974231</v>
      </c>
      <c r="EQ21" s="94">
        <f>Results!G358</f>
        <v>0.81695772662055099</v>
      </c>
      <c r="ER21" s="94">
        <f>Results!G382</f>
        <v>1.8213396671839548</v>
      </c>
    </row>
    <row r="22" spans="1:148" ht="15" customHeight="1" x14ac:dyDescent="0.25">
      <c r="A22" s="106" t="str">
        <f>'miRNA Table'!C21</f>
        <v>hsa-miR-106b-3p</v>
      </c>
      <c r="B22" s="98" t="s">
        <v>140</v>
      </c>
      <c r="C22" s="99">
        <f>IF('Test Sample Data'!C21="","",IF(SUM('Test Sample Data'!C$3:C$386)&gt;10,IF(AND(ISNUMBER('Test Sample Data'!C21),'Test Sample Data'!C21&lt;$C$389, 'Test Sample Data'!C21&gt;0),'Test Sample Data'!C21,$C$389),""))</f>
        <v>35</v>
      </c>
      <c r="D22" s="99">
        <f>IF('Test Sample Data'!D21="","",IF(SUM('Test Sample Data'!D$3:D$386)&gt;10,IF(AND(ISNUMBER('Test Sample Data'!D21),'Test Sample Data'!D21&lt;$C$389, 'Test Sample Data'!D21&gt;0),'Test Sample Data'!D21,$C$389),""))</f>
        <v>35</v>
      </c>
      <c r="E22" s="99">
        <f>IF('Test Sample Data'!E21="","",IF(SUM('Test Sample Data'!E$3:E$386)&gt;10,IF(AND(ISNUMBER('Test Sample Data'!E21),'Test Sample Data'!E21&lt;$C$389, 'Test Sample Data'!E21&gt;0),'Test Sample Data'!E21,$C$389),""))</f>
        <v>35</v>
      </c>
      <c r="F22" s="99" t="str">
        <f>IF('Test Sample Data'!F21="","",IF(SUM('Test Sample Data'!F$3:F$386)&gt;10,IF(AND(ISNUMBER('Test Sample Data'!F21),'Test Sample Data'!F21&lt;$C$389, 'Test Sample Data'!F21&gt;0),'Test Sample Data'!F21,$C$389),""))</f>
        <v/>
      </c>
      <c r="G22" s="99" t="str">
        <f>IF('Test Sample Data'!G21="","",IF(SUM('Test Sample Data'!G$3:G$386)&gt;10,IF(AND(ISNUMBER('Test Sample Data'!G21),'Test Sample Data'!G21&lt;$C$389, 'Test Sample Data'!G21&gt;0),'Test Sample Data'!G21,$C$389),""))</f>
        <v/>
      </c>
      <c r="H22" s="99" t="str">
        <f>IF('Test Sample Data'!H21="","",IF(SUM('Test Sample Data'!H$3:H$386)&gt;10,IF(AND(ISNUMBER('Test Sample Data'!H21),'Test Sample Data'!H21&lt;$C$389, 'Test Sample Data'!H21&gt;0),'Test Sample Data'!H21,$C$389),""))</f>
        <v/>
      </c>
      <c r="I22" s="99" t="str">
        <f>IF('Test Sample Data'!I21="","",IF(SUM('Test Sample Data'!I$3:I$386)&gt;10,IF(AND(ISNUMBER('Test Sample Data'!I21),'Test Sample Data'!I21&lt;$C$389, 'Test Sample Data'!I21&gt;0),'Test Sample Data'!I21,$C$389),""))</f>
        <v/>
      </c>
      <c r="J22" s="99" t="str">
        <f>IF('Test Sample Data'!J21="","",IF(SUM('Test Sample Data'!J$3:J$386)&gt;10,IF(AND(ISNUMBER('Test Sample Data'!J21),'Test Sample Data'!J21&lt;$C$389, 'Test Sample Data'!J21&gt;0),'Test Sample Data'!J21,$C$389),""))</f>
        <v/>
      </c>
      <c r="K22" s="99" t="str">
        <f>IF('Test Sample Data'!K21="","",IF(SUM('Test Sample Data'!K$3:K$386)&gt;10,IF(AND(ISNUMBER('Test Sample Data'!K21),'Test Sample Data'!K21&lt;$C$389, 'Test Sample Data'!K21&gt;0),'Test Sample Data'!K21,$C$389),""))</f>
        <v/>
      </c>
      <c r="L22" s="99" t="str">
        <f>IF('Test Sample Data'!L21="","",IF(SUM('Test Sample Data'!L$3:L$386)&gt;10,IF(AND(ISNUMBER('Test Sample Data'!L21),'Test Sample Data'!L21&lt;$C$389, 'Test Sample Data'!L21&gt;0),'Test Sample Data'!L21,$C$389),""))</f>
        <v/>
      </c>
      <c r="M22" s="99" t="str">
        <f>IF('Test Sample Data'!M21="","",IF(SUM('Test Sample Data'!M$3:M$386)&gt;10,IF(AND(ISNUMBER('Test Sample Data'!M21),'Test Sample Data'!M21&lt;$C$389, 'Test Sample Data'!M21&gt;0),'Test Sample Data'!M21,$C$389),""))</f>
        <v/>
      </c>
      <c r="N22" s="99" t="str">
        <f>IF('Test Sample Data'!N21="","",IF(SUM('Test Sample Data'!N$3:N$386)&gt;10,IF(AND(ISNUMBER('Test Sample Data'!N21),'Test Sample Data'!N21&lt;$C$389, 'Test Sample Data'!N21&gt;0),'Test Sample Data'!N21,$C$389),""))</f>
        <v/>
      </c>
      <c r="O22" s="98" t="str">
        <f>'miRNA Table'!C21</f>
        <v>hsa-miR-106b-3p</v>
      </c>
      <c r="P22" s="98" t="s">
        <v>140</v>
      </c>
      <c r="Q22" s="99">
        <f>IF('Control Sample Data'!C21="","",IF(SUM('Control Sample Data'!C$3:C$386)&gt;10,IF(AND(ISNUMBER('Control Sample Data'!C21),'Control Sample Data'!C21&lt;$C$389, 'Control Sample Data'!C21&gt;0),'Control Sample Data'!C21,$C$389),""))</f>
        <v>33.119999999999997</v>
      </c>
      <c r="R22" s="99">
        <f>IF('Control Sample Data'!D21="","",IF(SUM('Control Sample Data'!D$3:D$386)&gt;10,IF(AND(ISNUMBER('Control Sample Data'!D21),'Control Sample Data'!D21&lt;$C$389, 'Control Sample Data'!D21&gt;0),'Control Sample Data'!D21,$C$389),""))</f>
        <v>35</v>
      </c>
      <c r="S22" s="99">
        <f>IF('Control Sample Data'!E21="","",IF(SUM('Control Sample Data'!E$3:E$386)&gt;10,IF(AND(ISNUMBER('Control Sample Data'!E21),'Control Sample Data'!E21&lt;$C$389, 'Control Sample Data'!E21&gt;0),'Control Sample Data'!E21,$C$389),""))</f>
        <v>35</v>
      </c>
      <c r="T22" s="99" t="str">
        <f>IF('Control Sample Data'!F21="","",IF(SUM('Control Sample Data'!F$3:F$386)&gt;10,IF(AND(ISNUMBER('Control Sample Data'!F21),'Control Sample Data'!F21&lt;$C$389, 'Control Sample Data'!F21&gt;0),'Control Sample Data'!F21,$C$389),""))</f>
        <v/>
      </c>
      <c r="U22" s="99" t="str">
        <f>IF('Control Sample Data'!G21="","",IF(SUM('Control Sample Data'!G$3:G$386)&gt;10,IF(AND(ISNUMBER('Control Sample Data'!G21),'Control Sample Data'!G21&lt;$C$389, 'Control Sample Data'!G21&gt;0),'Control Sample Data'!G21,$C$389),""))</f>
        <v/>
      </c>
      <c r="V22" s="99" t="str">
        <f>IF('Control Sample Data'!H21="","",IF(SUM('Control Sample Data'!H$3:H$386)&gt;10,IF(AND(ISNUMBER('Control Sample Data'!H21),'Control Sample Data'!H21&lt;$C$389, 'Control Sample Data'!H21&gt;0),'Control Sample Data'!H21,$C$389),""))</f>
        <v/>
      </c>
      <c r="W22" s="99" t="str">
        <f>IF('Control Sample Data'!I21="","",IF(SUM('Control Sample Data'!I$3:I$386)&gt;10,IF(AND(ISNUMBER('Control Sample Data'!I21),'Control Sample Data'!I21&lt;$C$389, 'Control Sample Data'!I21&gt;0),'Control Sample Data'!I21,$C$389),""))</f>
        <v/>
      </c>
      <c r="X22" s="99" t="str">
        <f>IF('Control Sample Data'!J21="","",IF(SUM('Control Sample Data'!J$3:J$386)&gt;10,IF(AND(ISNUMBER('Control Sample Data'!J21),'Control Sample Data'!J21&lt;$C$389, 'Control Sample Data'!J21&gt;0),'Control Sample Data'!J21,$C$389),""))</f>
        <v/>
      </c>
      <c r="Y22" s="99" t="str">
        <f>IF('Control Sample Data'!K21="","",IF(SUM('Control Sample Data'!K$3:K$386)&gt;10,IF(AND(ISNUMBER('Control Sample Data'!K21),'Control Sample Data'!K21&lt;$C$389, 'Control Sample Data'!K21&gt;0),'Control Sample Data'!K21,$C$389),""))</f>
        <v/>
      </c>
      <c r="Z22" s="99" t="str">
        <f>IF('Control Sample Data'!L21="","",IF(SUM('Control Sample Data'!L$3:L$386)&gt;10,IF(AND(ISNUMBER('Control Sample Data'!L21),'Control Sample Data'!L21&lt;$C$389, 'Control Sample Data'!L21&gt;0),'Control Sample Data'!L21,$C$389),""))</f>
        <v/>
      </c>
      <c r="AA22" s="99" t="str">
        <f>IF('Control Sample Data'!M21="","",IF(SUM('Control Sample Data'!M$3:M$386)&gt;10,IF(AND(ISNUMBER('Control Sample Data'!M21),'Control Sample Data'!M21&lt;$C$389, 'Control Sample Data'!M21&gt;0),'Control Sample Data'!M21,$C$389),""))</f>
        <v/>
      </c>
      <c r="AB22" s="107" t="str">
        <f>IF('Control Sample Data'!N21="","",IF(SUM('Control Sample Data'!N$3:N$386)&gt;10,IF(AND(ISNUMBER('Control Sample Data'!N21),'Control Sample Data'!N21&lt;$C$389, 'Control Sample Data'!N21&gt;0),'Control Sample Data'!N21,$C$389),""))</f>
        <v/>
      </c>
      <c r="AC22" s="136">
        <f>IF(C22="","",IF(AND('miRNA Table'!$F$4="YES",'miRNA Table'!$F$6="YES"),C22-C$391,C22))</f>
        <v>35</v>
      </c>
      <c r="AD22" s="137">
        <f>IF(D22="","",IF(AND('miRNA Table'!$F$4="YES",'miRNA Table'!$F$6="YES"),D22-D$391,D22))</f>
        <v>35</v>
      </c>
      <c r="AE22" s="137">
        <f>IF(E22="","",IF(AND('miRNA Table'!$F$4="YES",'miRNA Table'!$F$6="YES"),E22-E$391,E22))</f>
        <v>35</v>
      </c>
      <c r="AF22" s="137" t="str">
        <f>IF(F22="","",IF(AND('miRNA Table'!$F$4="YES",'miRNA Table'!$F$6="YES"),F22-F$391,F22))</f>
        <v/>
      </c>
      <c r="AG22" s="137" t="str">
        <f>IF(G22="","",IF(AND('miRNA Table'!$F$4="YES",'miRNA Table'!$F$6="YES"),G22-G$391,G22))</f>
        <v/>
      </c>
      <c r="AH22" s="137" t="str">
        <f>IF(H22="","",IF(AND('miRNA Table'!$F$4="YES",'miRNA Table'!$F$6="YES"),H22-H$391,H22))</f>
        <v/>
      </c>
      <c r="AI22" s="137" t="str">
        <f>IF(I22="","",IF(AND('miRNA Table'!$F$4="YES",'miRNA Table'!$F$6="YES"),I22-I$391,I22))</f>
        <v/>
      </c>
      <c r="AJ22" s="137" t="str">
        <f>IF(J22="","",IF(AND('miRNA Table'!$F$4="YES",'miRNA Table'!$F$6="YES"),J22-J$391,J22))</f>
        <v/>
      </c>
      <c r="AK22" s="137" t="str">
        <f>IF(K22="","",IF(AND('miRNA Table'!$F$4="YES",'miRNA Table'!$F$6="YES"),K22-K$391,K22))</f>
        <v/>
      </c>
      <c r="AL22" s="137" t="str">
        <f>IF(L22="","",IF(AND('miRNA Table'!$F$4="YES",'miRNA Table'!$F$6="YES"),L22-L$391,L22))</f>
        <v/>
      </c>
      <c r="AM22" s="137" t="str">
        <f>IF(M22="","",IF(AND('miRNA Table'!$F$4="YES",'miRNA Table'!$F$6="YES"),M22-M$391,M22))</f>
        <v/>
      </c>
      <c r="AN22" s="138" t="str">
        <f>IF(N22="","",IF(AND('miRNA Table'!$F$4="YES",'miRNA Table'!$F$6="YES"),N22-N$391,N22))</f>
        <v/>
      </c>
      <c r="AO22" s="136">
        <f>IF(O22="","",IF(AND('miRNA Table'!$F$4="YES",'miRNA Table'!$F$6="YES"),Q22-Q$391,Q22))</f>
        <v>33.119999999999997</v>
      </c>
      <c r="AP22" s="137">
        <f>IF(P22="","",IF(AND('miRNA Table'!$F$4="YES",'miRNA Table'!$F$6="YES"),R22-R$391,R22))</f>
        <v>35</v>
      </c>
      <c r="AQ22" s="137">
        <f>IF(Q22="","",IF(AND('miRNA Table'!$F$4="YES",'miRNA Table'!$F$6="YES"),S22-S$391,S22))</f>
        <v>35</v>
      </c>
      <c r="AR22" s="137" t="str">
        <f>IF(R22="","",IF(AND('miRNA Table'!$F$4="YES",'miRNA Table'!$F$6="YES"),T22-T$391,T22))</f>
        <v/>
      </c>
      <c r="AS22" s="137" t="str">
        <f>IF(S22="","",IF(AND('miRNA Table'!$F$4="YES",'miRNA Table'!$F$6="YES"),U22-U$391,U22))</f>
        <v/>
      </c>
      <c r="AT22" s="137" t="str">
        <f>IF(T22="","",IF(AND('miRNA Table'!$F$4="YES",'miRNA Table'!$F$6="YES"),V22-V$391,V22))</f>
        <v/>
      </c>
      <c r="AU22" s="137" t="str">
        <f>IF(U22="","",IF(AND('miRNA Table'!$F$4="YES",'miRNA Table'!$F$6="YES"),W22-W$391,W22))</f>
        <v/>
      </c>
      <c r="AV22" s="137" t="str">
        <f>IF(V22="","",IF(AND('miRNA Table'!$F$4="YES",'miRNA Table'!$F$6="YES"),X22-X$391,X22))</f>
        <v/>
      </c>
      <c r="AW22" s="137" t="str">
        <f>IF(W22="","",IF(AND('miRNA Table'!$F$4="YES",'miRNA Table'!$F$6="YES"),Y22-Y$391,Y22))</f>
        <v/>
      </c>
      <c r="AX22" s="137" t="str">
        <f>IF(X22="","",IF(AND('miRNA Table'!$F$4="YES",'miRNA Table'!$F$6="YES"),Z22-Z$391,Z22))</f>
        <v/>
      </c>
      <c r="AY22" s="137" t="str">
        <f>IF(Y22="","",IF(AND('miRNA Table'!$F$4="YES",'miRNA Table'!$F$6="YES"),AA22-AA$391,AA22))</f>
        <v/>
      </c>
      <c r="AZ22" s="138" t="str">
        <f>IF(Z22="","",IF(AND('miRNA Table'!$F$4="YES",'miRNA Table'!$F$6="YES"),AB22-AB$391,AB22))</f>
        <v/>
      </c>
      <c r="BA22" s="120" t="str">
        <f>IF(ISERROR(VLOOKUP('Choose Reference miRNAs'!$A21,$A$4:$AZ$387,29,0)),"",VLOOKUP('Choose Reference miRNAs'!$A21,$A$4:$AZ$387,29,0))</f>
        <v/>
      </c>
      <c r="BB22" s="121" t="str">
        <f>IF(ISERROR(VLOOKUP('Choose Reference miRNAs'!$A21,$A$4:$AZ$387,30,0)),"",VLOOKUP('Choose Reference miRNAs'!$A21,$A$4:$AZ$387,30,0))</f>
        <v/>
      </c>
      <c r="BC22" s="121" t="str">
        <f>IF(ISERROR(VLOOKUP('Choose Reference miRNAs'!$A21,$A$4:$AZ$387,31,0)),"",VLOOKUP('Choose Reference miRNAs'!$A21,$A$4:$AZ$387,31,0))</f>
        <v/>
      </c>
      <c r="BD22" s="121" t="str">
        <f>IF(ISERROR(VLOOKUP('Choose Reference miRNAs'!$A21,$A$4:$AZ$387,32,0)),"",VLOOKUP('Choose Reference miRNAs'!$A21,$A$4:$AZ$387,32,0))</f>
        <v/>
      </c>
      <c r="BE22" s="121" t="str">
        <f>IF(ISERROR(VLOOKUP('Choose Reference miRNAs'!$A21,$A$4:$AZ$387,33,0)),"",VLOOKUP('Choose Reference miRNAs'!$A21,$A$4:$AZ$387,33,0))</f>
        <v/>
      </c>
      <c r="BF22" s="121" t="str">
        <f>IF(ISERROR(VLOOKUP('Choose Reference miRNAs'!$A21,$A$4:$AZ$387,34,0)),"",VLOOKUP('Choose Reference miRNAs'!$A21,$A$4:$AZ$387,34,0))</f>
        <v/>
      </c>
      <c r="BG22" s="121" t="str">
        <f>IF(ISERROR(VLOOKUP('Choose Reference miRNAs'!$A21,$A$4:$AZ$387,35,0)),"",VLOOKUP('Choose Reference miRNAs'!$A21,$A$4:$AZ$387,35,0))</f>
        <v/>
      </c>
      <c r="BH22" s="121" t="str">
        <f>IF(ISERROR(VLOOKUP('Choose Reference miRNAs'!$A21,$A$4:$AZ$387,36,0)),"",VLOOKUP('Choose Reference miRNAs'!$A21,$A$4:$AZ$387,36,0))</f>
        <v/>
      </c>
      <c r="BI22" s="121" t="str">
        <f>IF(ISERROR(VLOOKUP('Choose Reference miRNAs'!$A21,$A$4:$AZ$387,37,0)),"",VLOOKUP('Choose Reference miRNAs'!$A21,$A$4:$AZ$387,37,0))</f>
        <v/>
      </c>
      <c r="BJ22" s="121" t="str">
        <f>IF(ISERROR(VLOOKUP('Choose Reference miRNAs'!$A21,$A$4:$AZ$387,38,0)),"",VLOOKUP('Choose Reference miRNAs'!$A21,$A$4:$AZ$387,38,0))</f>
        <v/>
      </c>
      <c r="BK22" s="121" t="str">
        <f>IF(ISERROR(VLOOKUP('Choose Reference miRNAs'!$A21,$A$4:$AZ$387,39,0)),"",VLOOKUP('Choose Reference miRNAs'!$A21,$A$4:$AZ$387,39,0))</f>
        <v/>
      </c>
      <c r="BL22" s="122" t="str">
        <f>IF(ISERROR(VLOOKUP('Choose Reference miRNAs'!$A21,$A$4:$AZ$387,40,0)),"",VLOOKUP('Choose Reference miRNAs'!$A21,$A$4:$AZ$387,40,0))</f>
        <v/>
      </c>
      <c r="BM22" s="120" t="str">
        <f>IF(ISERROR(VLOOKUP('Choose Reference miRNAs'!$A21,$A$4:$AZ$387,41,0)),"",VLOOKUP('Choose Reference miRNAs'!$A21,$A$4:$AZ$387,41,0))</f>
        <v/>
      </c>
      <c r="BN22" s="121" t="str">
        <f>IF(ISERROR(VLOOKUP('Choose Reference miRNAs'!$A21,$A$4:$AZ$387,42,0)),"",VLOOKUP('Choose Reference miRNAs'!$A21,$A$4:$AZ$387,42,0))</f>
        <v/>
      </c>
      <c r="BO22" s="121" t="str">
        <f>IF(ISERROR(VLOOKUP('Choose Reference miRNAs'!$A21,$A$4:$AZ$387,43,0)),"",VLOOKUP('Choose Reference miRNAs'!$A21,$A$4:$AZ$387,43,0))</f>
        <v/>
      </c>
      <c r="BP22" s="121" t="str">
        <f>IF(ISERROR(VLOOKUP('Choose Reference miRNAs'!$A21,$A$4:$AZ$387,44,0)),"",VLOOKUP('Choose Reference miRNAs'!$A21,$A$4:$AZ$387,44,0))</f>
        <v/>
      </c>
      <c r="BQ22" s="121" t="str">
        <f>IF(ISERROR(VLOOKUP('Choose Reference miRNAs'!$A21,$A$4:$AZ$387,45,0)),"",VLOOKUP('Choose Reference miRNAs'!$A21,$A$4:$AZ$387,45,0))</f>
        <v/>
      </c>
      <c r="BR22" s="121" t="str">
        <f>IF(ISERROR(VLOOKUP('Choose Reference miRNAs'!$A21,$A$4:$AZ$387,46,0)),"",VLOOKUP('Choose Reference miRNAs'!$A21,$A$4:$AZ$387,46,0))</f>
        <v/>
      </c>
      <c r="BS22" s="121" t="str">
        <f>IF(ISERROR(VLOOKUP('Choose Reference miRNAs'!$A21,$A$4:$AZ$387,47,0)),"",VLOOKUP('Choose Reference miRNAs'!$A21,$A$4:$AZ$387,47,0))</f>
        <v/>
      </c>
      <c r="BT22" s="121" t="str">
        <f>IF(ISERROR(VLOOKUP('Choose Reference miRNAs'!$A21,$A$4:$AZ$387,48,0)),"",VLOOKUP('Choose Reference miRNAs'!$A21,$A$4:$AZ$387,48,0))</f>
        <v/>
      </c>
      <c r="BU22" s="121" t="str">
        <f>IF(ISERROR(VLOOKUP('Choose Reference miRNAs'!$A21,$A$4:$AZ$387,49,0)),"",VLOOKUP('Choose Reference miRNAs'!$A21,$A$4:$AZ$387,49,0))</f>
        <v/>
      </c>
      <c r="BV22" s="121" t="str">
        <f>IF(ISERROR(VLOOKUP('Choose Reference miRNAs'!$A21,$A$4:$AZ$387,50,0)),"",VLOOKUP('Choose Reference miRNAs'!$A21,$A$4:$AZ$387,50,0))</f>
        <v/>
      </c>
      <c r="BW22" s="121" t="str">
        <f>IF(ISERROR(VLOOKUP('Choose Reference miRNAs'!$A21,$A$4:$AZ$387,51,0)),"",VLOOKUP('Choose Reference miRNAs'!$A21,$A$4:$AZ$387,51,0))</f>
        <v/>
      </c>
      <c r="BX22" s="122" t="str">
        <f>IF(ISERROR(VLOOKUP('Choose Reference miRNAs'!$A21,$A$4:$AZ$387,52,0)),"",VLOOKUP('Choose Reference miRNAs'!$A21,$A$4:$AZ$387,52,0))</f>
        <v/>
      </c>
      <c r="BY22" s="100" t="str">
        <f t="shared" si="16"/>
        <v>hsa-miR-106b-3p</v>
      </c>
      <c r="BZ22" s="98" t="s">
        <v>140</v>
      </c>
      <c r="CA22" s="99">
        <f t="shared" si="17"/>
        <v>14.364999999999998</v>
      </c>
      <c r="CB22" s="99">
        <f t="shared" si="18"/>
        <v>14.355</v>
      </c>
      <c r="CC22" s="99">
        <f t="shared" si="19"/>
        <v>14.27</v>
      </c>
      <c r="CD22" s="99" t="str">
        <f t="shared" si="20"/>
        <v/>
      </c>
      <c r="CE22" s="99" t="str">
        <f t="shared" si="21"/>
        <v/>
      </c>
      <c r="CF22" s="99" t="str">
        <f t="shared" si="22"/>
        <v/>
      </c>
      <c r="CG22" s="99" t="str">
        <f t="shared" si="23"/>
        <v/>
      </c>
      <c r="CH22" s="99" t="str">
        <f t="shared" si="24"/>
        <v/>
      </c>
      <c r="CI22" s="99" t="str">
        <f t="shared" si="25"/>
        <v/>
      </c>
      <c r="CJ22" s="99" t="str">
        <f t="shared" si="26"/>
        <v/>
      </c>
      <c r="CK22" s="99" t="str">
        <f t="shared" si="27"/>
        <v/>
      </c>
      <c r="CL22" s="99" t="str">
        <f t="shared" si="28"/>
        <v/>
      </c>
      <c r="CM22" s="99">
        <f t="shared" si="29"/>
        <v>12.221666666666664</v>
      </c>
      <c r="CN22" s="99">
        <f t="shared" si="30"/>
        <v>14.14833333333333</v>
      </c>
      <c r="CO22" s="99">
        <f t="shared" si="31"/>
        <v>13.864999999999998</v>
      </c>
      <c r="CP22" s="99" t="str">
        <f t="shared" si="32"/>
        <v/>
      </c>
      <c r="CQ22" s="99" t="str">
        <f t="shared" si="33"/>
        <v/>
      </c>
      <c r="CR22" s="99" t="str">
        <f t="shared" si="34"/>
        <v/>
      </c>
      <c r="CS22" s="99" t="str">
        <f t="shared" si="35"/>
        <v/>
      </c>
      <c r="CT22" s="99" t="str">
        <f t="shared" si="36"/>
        <v/>
      </c>
      <c r="CU22" s="99" t="str">
        <f t="shared" si="37"/>
        <v/>
      </c>
      <c r="CV22" s="99" t="str">
        <f t="shared" si="38"/>
        <v/>
      </c>
      <c r="CW22" s="99" t="str">
        <f t="shared" si="39"/>
        <v/>
      </c>
      <c r="CX22" s="99" t="str">
        <f t="shared" si="40"/>
        <v/>
      </c>
      <c r="CY22" s="70">
        <f t="shared" si="41"/>
        <v>14.329999999999998</v>
      </c>
      <c r="CZ22" s="70">
        <f t="shared" si="42"/>
        <v>13.411666666666664</v>
      </c>
      <c r="DA22" s="100" t="str">
        <f t="shared" si="43"/>
        <v>hsa-miR-106b-3p</v>
      </c>
      <c r="DB22" s="98" t="s">
        <v>140</v>
      </c>
      <c r="DC22" s="101">
        <f t="shared" si="2"/>
        <v>4.7391899108950229E-5</v>
      </c>
      <c r="DD22" s="101">
        <f t="shared" si="3"/>
        <v>4.7721535835485465E-5</v>
      </c>
      <c r="DE22" s="101">
        <f t="shared" si="4"/>
        <v>5.0617648059963549E-5</v>
      </c>
      <c r="DF22" s="101" t="str">
        <f t="shared" si="5"/>
        <v/>
      </c>
      <c r="DG22" s="101" t="str">
        <f t="shared" si="6"/>
        <v/>
      </c>
      <c r="DH22" s="101" t="str">
        <f t="shared" si="7"/>
        <v/>
      </c>
      <c r="DI22" s="101" t="str">
        <f t="shared" si="8"/>
        <v/>
      </c>
      <c r="DJ22" s="101" t="str">
        <f t="shared" si="9"/>
        <v/>
      </c>
      <c r="DK22" s="101" t="str">
        <f t="shared" si="10"/>
        <v/>
      </c>
      <c r="DL22" s="101" t="str">
        <f t="shared" si="11"/>
        <v/>
      </c>
      <c r="DM22" s="101" t="str">
        <f t="shared" si="44"/>
        <v/>
      </c>
      <c r="DN22" s="101" t="str">
        <f t="shared" si="45"/>
        <v/>
      </c>
      <c r="DO22" s="101">
        <f t="shared" si="49"/>
        <v>2.093686902950114E-4</v>
      </c>
      <c r="DP22" s="101">
        <f t="shared" si="49"/>
        <v>5.5071547217106916E-5</v>
      </c>
      <c r="DQ22" s="101">
        <f t="shared" si="49"/>
        <v>6.7022266466494862E-5</v>
      </c>
      <c r="DR22" s="101" t="str">
        <f t="shared" si="49"/>
        <v/>
      </c>
      <c r="DS22" s="101" t="str">
        <f t="shared" si="49"/>
        <v/>
      </c>
      <c r="DT22" s="101" t="str">
        <f t="shared" si="49"/>
        <v/>
      </c>
      <c r="DU22" s="101" t="str">
        <f t="shared" si="50"/>
        <v/>
      </c>
      <c r="DV22" s="101" t="str">
        <f t="shared" si="50"/>
        <v/>
      </c>
      <c r="DW22" s="101" t="str">
        <f t="shared" si="50"/>
        <v/>
      </c>
      <c r="DX22" s="101" t="str">
        <f t="shared" si="48"/>
        <v/>
      </c>
      <c r="DY22" s="101" t="str">
        <f t="shared" si="46"/>
        <v/>
      </c>
      <c r="DZ22" s="101" t="str">
        <f t="shared" si="47"/>
        <v/>
      </c>
      <c r="EB22" s="130">
        <v>21</v>
      </c>
      <c r="EC22" s="94">
        <f>Results!G23</f>
        <v>1.0151315285859761</v>
      </c>
      <c r="ED22" s="94">
        <f>Results!G47</f>
        <v>0.81695772662055099</v>
      </c>
      <c r="EE22" s="94">
        <f>Results!G71</f>
        <v>20.845537491517707</v>
      </c>
      <c r="EF22" s="94">
        <f>Results!G95</f>
        <v>1.9251888862034998</v>
      </c>
      <c r="EG22" s="94">
        <f>Results!G119</f>
        <v>1.0151315285859761</v>
      </c>
      <c r="EH22" s="94">
        <f>Results!G143</f>
        <v>0.81695772662055099</v>
      </c>
      <c r="EI22" s="94">
        <f>Results!G167</f>
        <v>20.845537491517707</v>
      </c>
      <c r="EJ22" s="94">
        <f>Results!G191</f>
        <v>1.9251888862034998</v>
      </c>
      <c r="EK22" s="94">
        <f>Results!G215</f>
        <v>1.0151315285859761</v>
      </c>
      <c r="EL22" s="94">
        <f>Results!G239</f>
        <v>39.351134744573514</v>
      </c>
      <c r="EM22" s="94">
        <f>Results!G263</f>
        <v>212.55121073596786</v>
      </c>
      <c r="EN22" s="94">
        <f>Results!G287</f>
        <v>1.9826787667694789E-3</v>
      </c>
      <c r="EO22" s="94">
        <f>Results!G311</f>
        <v>1.0151315285859761</v>
      </c>
      <c r="EP22" s="94">
        <f>Results!G335</f>
        <v>0.81695772662055099</v>
      </c>
      <c r="EQ22" s="94">
        <f>Results!G359</f>
        <v>20.845537491517707</v>
      </c>
      <c r="ER22" s="94">
        <f>Results!G383</f>
        <v>0</v>
      </c>
    </row>
    <row r="23" spans="1:148" ht="15" customHeight="1" thickBot="1" x14ac:dyDescent="0.3">
      <c r="A23" s="106" t="str">
        <f>'miRNA Table'!C22</f>
        <v>hsa-miR-107</v>
      </c>
      <c r="B23" s="98" t="s">
        <v>141</v>
      </c>
      <c r="C23" s="99">
        <f>IF('Test Sample Data'!C22="","",IF(SUM('Test Sample Data'!C$3:C$386)&gt;10,IF(AND(ISNUMBER('Test Sample Data'!C22),'Test Sample Data'!C22&lt;$C$389, 'Test Sample Data'!C22&gt;0),'Test Sample Data'!C22,$C$389),""))</f>
        <v>31.74</v>
      </c>
      <c r="D23" s="99">
        <f>IF('Test Sample Data'!D22="","",IF(SUM('Test Sample Data'!D$3:D$386)&gt;10,IF(AND(ISNUMBER('Test Sample Data'!D22),'Test Sample Data'!D22&lt;$C$389, 'Test Sample Data'!D22&gt;0),'Test Sample Data'!D22,$C$389),""))</f>
        <v>31.72</v>
      </c>
      <c r="E23" s="99">
        <f>IF('Test Sample Data'!E22="","",IF(SUM('Test Sample Data'!E$3:E$386)&gt;10,IF(AND(ISNUMBER('Test Sample Data'!E22),'Test Sample Data'!E22&lt;$C$389, 'Test Sample Data'!E22&gt;0),'Test Sample Data'!E22,$C$389),""))</f>
        <v>32.22</v>
      </c>
      <c r="F23" s="99" t="str">
        <f>IF('Test Sample Data'!F22="","",IF(SUM('Test Sample Data'!F$3:F$386)&gt;10,IF(AND(ISNUMBER('Test Sample Data'!F22),'Test Sample Data'!F22&lt;$C$389, 'Test Sample Data'!F22&gt;0),'Test Sample Data'!F22,$C$389),""))</f>
        <v/>
      </c>
      <c r="G23" s="99" t="str">
        <f>IF('Test Sample Data'!G22="","",IF(SUM('Test Sample Data'!G$3:G$386)&gt;10,IF(AND(ISNUMBER('Test Sample Data'!G22),'Test Sample Data'!G22&lt;$C$389, 'Test Sample Data'!G22&gt;0),'Test Sample Data'!G22,$C$389),""))</f>
        <v/>
      </c>
      <c r="H23" s="99" t="str">
        <f>IF('Test Sample Data'!H22="","",IF(SUM('Test Sample Data'!H$3:H$386)&gt;10,IF(AND(ISNUMBER('Test Sample Data'!H22),'Test Sample Data'!H22&lt;$C$389, 'Test Sample Data'!H22&gt;0),'Test Sample Data'!H22,$C$389),""))</f>
        <v/>
      </c>
      <c r="I23" s="99" t="str">
        <f>IF('Test Sample Data'!I22="","",IF(SUM('Test Sample Data'!I$3:I$386)&gt;10,IF(AND(ISNUMBER('Test Sample Data'!I22),'Test Sample Data'!I22&lt;$C$389, 'Test Sample Data'!I22&gt;0),'Test Sample Data'!I22,$C$389),""))</f>
        <v/>
      </c>
      <c r="J23" s="99" t="str">
        <f>IF('Test Sample Data'!J22="","",IF(SUM('Test Sample Data'!J$3:J$386)&gt;10,IF(AND(ISNUMBER('Test Sample Data'!J22),'Test Sample Data'!J22&lt;$C$389, 'Test Sample Data'!J22&gt;0),'Test Sample Data'!J22,$C$389),""))</f>
        <v/>
      </c>
      <c r="K23" s="99" t="str">
        <f>IF('Test Sample Data'!K22="","",IF(SUM('Test Sample Data'!K$3:K$386)&gt;10,IF(AND(ISNUMBER('Test Sample Data'!K22),'Test Sample Data'!K22&lt;$C$389, 'Test Sample Data'!K22&gt;0),'Test Sample Data'!K22,$C$389),""))</f>
        <v/>
      </c>
      <c r="L23" s="99" t="str">
        <f>IF('Test Sample Data'!L22="","",IF(SUM('Test Sample Data'!L$3:L$386)&gt;10,IF(AND(ISNUMBER('Test Sample Data'!L22),'Test Sample Data'!L22&lt;$C$389, 'Test Sample Data'!L22&gt;0),'Test Sample Data'!L22,$C$389),""))</f>
        <v/>
      </c>
      <c r="M23" s="99" t="str">
        <f>IF('Test Sample Data'!M22="","",IF(SUM('Test Sample Data'!M$3:M$386)&gt;10,IF(AND(ISNUMBER('Test Sample Data'!M22),'Test Sample Data'!M22&lt;$C$389, 'Test Sample Data'!M22&gt;0),'Test Sample Data'!M22,$C$389),""))</f>
        <v/>
      </c>
      <c r="N23" s="99" t="str">
        <f>IF('Test Sample Data'!N22="","",IF(SUM('Test Sample Data'!N$3:N$386)&gt;10,IF(AND(ISNUMBER('Test Sample Data'!N22),'Test Sample Data'!N22&lt;$C$389, 'Test Sample Data'!N22&gt;0),'Test Sample Data'!N22,$C$389),""))</f>
        <v/>
      </c>
      <c r="O23" s="98" t="str">
        <f>'miRNA Table'!C22</f>
        <v>hsa-miR-107</v>
      </c>
      <c r="P23" s="98" t="s">
        <v>141</v>
      </c>
      <c r="Q23" s="99">
        <f>IF('Control Sample Data'!C22="","",IF(SUM('Control Sample Data'!C$3:C$386)&gt;10,IF(AND(ISNUMBER('Control Sample Data'!C22),'Control Sample Data'!C22&lt;$C$389, 'Control Sample Data'!C22&gt;0),'Control Sample Data'!C22,$C$389),""))</f>
        <v>33.369999999999997</v>
      </c>
      <c r="R23" s="99">
        <f>IF('Control Sample Data'!D22="","",IF(SUM('Control Sample Data'!D$3:D$386)&gt;10,IF(AND(ISNUMBER('Control Sample Data'!D22),'Control Sample Data'!D22&lt;$C$389, 'Control Sample Data'!D22&gt;0),'Control Sample Data'!D22,$C$389),""))</f>
        <v>33.47</v>
      </c>
      <c r="S23" s="99">
        <f>IF('Control Sample Data'!E22="","",IF(SUM('Control Sample Data'!E$3:E$386)&gt;10,IF(AND(ISNUMBER('Control Sample Data'!E22),'Control Sample Data'!E22&lt;$C$389, 'Control Sample Data'!E22&gt;0),'Control Sample Data'!E22,$C$389),""))</f>
        <v>31.59</v>
      </c>
      <c r="T23" s="99" t="str">
        <f>IF('Control Sample Data'!F22="","",IF(SUM('Control Sample Data'!F$3:F$386)&gt;10,IF(AND(ISNUMBER('Control Sample Data'!F22),'Control Sample Data'!F22&lt;$C$389, 'Control Sample Data'!F22&gt;0),'Control Sample Data'!F22,$C$389),""))</f>
        <v/>
      </c>
      <c r="U23" s="99" t="str">
        <f>IF('Control Sample Data'!G22="","",IF(SUM('Control Sample Data'!G$3:G$386)&gt;10,IF(AND(ISNUMBER('Control Sample Data'!G22),'Control Sample Data'!G22&lt;$C$389, 'Control Sample Data'!G22&gt;0),'Control Sample Data'!G22,$C$389),""))</f>
        <v/>
      </c>
      <c r="V23" s="99" t="str">
        <f>IF('Control Sample Data'!H22="","",IF(SUM('Control Sample Data'!H$3:H$386)&gt;10,IF(AND(ISNUMBER('Control Sample Data'!H22),'Control Sample Data'!H22&lt;$C$389, 'Control Sample Data'!H22&gt;0),'Control Sample Data'!H22,$C$389),""))</f>
        <v/>
      </c>
      <c r="W23" s="99" t="str">
        <f>IF('Control Sample Data'!I22="","",IF(SUM('Control Sample Data'!I$3:I$386)&gt;10,IF(AND(ISNUMBER('Control Sample Data'!I22),'Control Sample Data'!I22&lt;$C$389, 'Control Sample Data'!I22&gt;0),'Control Sample Data'!I22,$C$389),""))</f>
        <v/>
      </c>
      <c r="X23" s="99" t="str">
        <f>IF('Control Sample Data'!J22="","",IF(SUM('Control Sample Data'!J$3:J$386)&gt;10,IF(AND(ISNUMBER('Control Sample Data'!J22),'Control Sample Data'!J22&lt;$C$389, 'Control Sample Data'!J22&gt;0),'Control Sample Data'!J22,$C$389),""))</f>
        <v/>
      </c>
      <c r="Y23" s="99" t="str">
        <f>IF('Control Sample Data'!K22="","",IF(SUM('Control Sample Data'!K$3:K$386)&gt;10,IF(AND(ISNUMBER('Control Sample Data'!K22),'Control Sample Data'!K22&lt;$C$389, 'Control Sample Data'!K22&gt;0),'Control Sample Data'!K22,$C$389),""))</f>
        <v/>
      </c>
      <c r="Z23" s="99" t="str">
        <f>IF('Control Sample Data'!L22="","",IF(SUM('Control Sample Data'!L$3:L$386)&gt;10,IF(AND(ISNUMBER('Control Sample Data'!L22),'Control Sample Data'!L22&lt;$C$389, 'Control Sample Data'!L22&gt;0),'Control Sample Data'!L22,$C$389),""))</f>
        <v/>
      </c>
      <c r="AA23" s="99" t="str">
        <f>IF('Control Sample Data'!M22="","",IF(SUM('Control Sample Data'!M$3:M$386)&gt;10,IF(AND(ISNUMBER('Control Sample Data'!M22),'Control Sample Data'!M22&lt;$C$389, 'Control Sample Data'!M22&gt;0),'Control Sample Data'!M22,$C$389),""))</f>
        <v/>
      </c>
      <c r="AB23" s="107" t="str">
        <f>IF('Control Sample Data'!N22="","",IF(SUM('Control Sample Data'!N$3:N$386)&gt;10,IF(AND(ISNUMBER('Control Sample Data'!N22),'Control Sample Data'!N22&lt;$C$389, 'Control Sample Data'!N22&gt;0),'Control Sample Data'!N22,$C$389),""))</f>
        <v/>
      </c>
      <c r="AC23" s="136">
        <f>IF(C23="","",IF(AND('miRNA Table'!$F$4="YES",'miRNA Table'!$F$6="YES"),C23-C$391,C23))</f>
        <v>31.74</v>
      </c>
      <c r="AD23" s="137">
        <f>IF(D23="","",IF(AND('miRNA Table'!$F$4="YES",'miRNA Table'!$F$6="YES"),D23-D$391,D23))</f>
        <v>31.72</v>
      </c>
      <c r="AE23" s="137">
        <f>IF(E23="","",IF(AND('miRNA Table'!$F$4="YES",'miRNA Table'!$F$6="YES"),E23-E$391,E23))</f>
        <v>32.22</v>
      </c>
      <c r="AF23" s="137" t="str">
        <f>IF(F23="","",IF(AND('miRNA Table'!$F$4="YES",'miRNA Table'!$F$6="YES"),F23-F$391,F23))</f>
        <v/>
      </c>
      <c r="AG23" s="137" t="str">
        <f>IF(G23="","",IF(AND('miRNA Table'!$F$4="YES",'miRNA Table'!$F$6="YES"),G23-G$391,G23))</f>
        <v/>
      </c>
      <c r="AH23" s="137" t="str">
        <f>IF(H23="","",IF(AND('miRNA Table'!$F$4="YES",'miRNA Table'!$F$6="YES"),H23-H$391,H23))</f>
        <v/>
      </c>
      <c r="AI23" s="137" t="str">
        <f>IF(I23="","",IF(AND('miRNA Table'!$F$4="YES",'miRNA Table'!$F$6="YES"),I23-I$391,I23))</f>
        <v/>
      </c>
      <c r="AJ23" s="137" t="str">
        <f>IF(J23="","",IF(AND('miRNA Table'!$F$4="YES",'miRNA Table'!$F$6="YES"),J23-J$391,J23))</f>
        <v/>
      </c>
      <c r="AK23" s="137" t="str">
        <f>IF(K23="","",IF(AND('miRNA Table'!$F$4="YES",'miRNA Table'!$F$6="YES"),K23-K$391,K23))</f>
        <v/>
      </c>
      <c r="AL23" s="137" t="str">
        <f>IF(L23="","",IF(AND('miRNA Table'!$F$4="YES",'miRNA Table'!$F$6="YES"),L23-L$391,L23))</f>
        <v/>
      </c>
      <c r="AM23" s="137" t="str">
        <f>IF(M23="","",IF(AND('miRNA Table'!$F$4="YES",'miRNA Table'!$F$6="YES"),M23-M$391,M23))</f>
        <v/>
      </c>
      <c r="AN23" s="138" t="str">
        <f>IF(N23="","",IF(AND('miRNA Table'!$F$4="YES",'miRNA Table'!$F$6="YES"),N23-N$391,N23))</f>
        <v/>
      </c>
      <c r="AO23" s="136">
        <f>IF(O23="","",IF(AND('miRNA Table'!$F$4="YES",'miRNA Table'!$F$6="YES"),Q23-Q$391,Q23))</f>
        <v>33.369999999999997</v>
      </c>
      <c r="AP23" s="137">
        <f>IF(P23="","",IF(AND('miRNA Table'!$F$4="YES",'miRNA Table'!$F$6="YES"),R23-R$391,R23))</f>
        <v>33.47</v>
      </c>
      <c r="AQ23" s="137">
        <f>IF(Q23="","",IF(AND('miRNA Table'!$F$4="YES",'miRNA Table'!$F$6="YES"),S23-S$391,S23))</f>
        <v>31.59</v>
      </c>
      <c r="AR23" s="137" t="str">
        <f>IF(R23="","",IF(AND('miRNA Table'!$F$4="YES",'miRNA Table'!$F$6="YES"),T23-T$391,T23))</f>
        <v/>
      </c>
      <c r="AS23" s="137" t="str">
        <f>IF(S23="","",IF(AND('miRNA Table'!$F$4="YES",'miRNA Table'!$F$6="YES"),U23-U$391,U23))</f>
        <v/>
      </c>
      <c r="AT23" s="137" t="str">
        <f>IF(T23="","",IF(AND('miRNA Table'!$F$4="YES",'miRNA Table'!$F$6="YES"),V23-V$391,V23))</f>
        <v/>
      </c>
      <c r="AU23" s="137" t="str">
        <f>IF(U23="","",IF(AND('miRNA Table'!$F$4="YES",'miRNA Table'!$F$6="YES"),W23-W$391,W23))</f>
        <v/>
      </c>
      <c r="AV23" s="137" t="str">
        <f>IF(V23="","",IF(AND('miRNA Table'!$F$4="YES",'miRNA Table'!$F$6="YES"),X23-X$391,X23))</f>
        <v/>
      </c>
      <c r="AW23" s="137" t="str">
        <f>IF(W23="","",IF(AND('miRNA Table'!$F$4="YES",'miRNA Table'!$F$6="YES"),Y23-Y$391,Y23))</f>
        <v/>
      </c>
      <c r="AX23" s="137" t="str">
        <f>IF(X23="","",IF(AND('miRNA Table'!$F$4="YES",'miRNA Table'!$F$6="YES"),Z23-Z$391,Z23))</f>
        <v/>
      </c>
      <c r="AY23" s="137" t="str">
        <f>IF(Y23="","",IF(AND('miRNA Table'!$F$4="YES",'miRNA Table'!$F$6="YES"),AA23-AA$391,AA23))</f>
        <v/>
      </c>
      <c r="AZ23" s="138" t="str">
        <f>IF(Z23="","",IF(AND('miRNA Table'!$F$4="YES",'miRNA Table'!$F$6="YES"),AB23-AB$391,AB23))</f>
        <v/>
      </c>
      <c r="BA23" s="123" t="str">
        <f>IF(ISERROR(VLOOKUP('Choose Reference miRNAs'!$A22,$A$4:$AZ$387,29,0)),"",VLOOKUP('Choose Reference miRNAs'!$A22,$A$4:$AZ$387,29,0))</f>
        <v/>
      </c>
      <c r="BB23" s="124" t="str">
        <f>IF(ISERROR(VLOOKUP('Choose Reference miRNAs'!$A22,$A$4:$AZ$387,30,0)),"",VLOOKUP('Choose Reference miRNAs'!$A22,$A$4:$AZ$387,30,0))</f>
        <v/>
      </c>
      <c r="BC23" s="124" t="str">
        <f>IF(ISERROR(VLOOKUP('Choose Reference miRNAs'!$A22,$A$4:$AZ$387,31,0)),"",VLOOKUP('Choose Reference miRNAs'!$A22,$A$4:$AZ$387,31,0))</f>
        <v/>
      </c>
      <c r="BD23" s="124" t="str">
        <f>IF(ISERROR(VLOOKUP('Choose Reference miRNAs'!$A22,$A$4:$AZ$387,32,0)),"",VLOOKUP('Choose Reference miRNAs'!$A22,$A$4:$AZ$387,32,0))</f>
        <v/>
      </c>
      <c r="BE23" s="124" t="str">
        <f>IF(ISERROR(VLOOKUP('Choose Reference miRNAs'!$A22,$A$4:$AZ$387,33,0)),"",VLOOKUP('Choose Reference miRNAs'!$A22,$A$4:$AZ$387,33,0))</f>
        <v/>
      </c>
      <c r="BF23" s="124" t="str">
        <f>IF(ISERROR(VLOOKUP('Choose Reference miRNAs'!$A22,$A$4:$AZ$387,34,0)),"",VLOOKUP('Choose Reference miRNAs'!$A22,$A$4:$AZ$387,34,0))</f>
        <v/>
      </c>
      <c r="BG23" s="124" t="str">
        <f>IF(ISERROR(VLOOKUP('Choose Reference miRNAs'!$A22,$A$4:$AZ$387,35,0)),"",VLOOKUP('Choose Reference miRNAs'!$A22,$A$4:$AZ$387,35,0))</f>
        <v/>
      </c>
      <c r="BH23" s="124" t="str">
        <f>IF(ISERROR(VLOOKUP('Choose Reference miRNAs'!$A22,$A$4:$AZ$387,36,0)),"",VLOOKUP('Choose Reference miRNAs'!$A22,$A$4:$AZ$387,36,0))</f>
        <v/>
      </c>
      <c r="BI23" s="124" t="str">
        <f>IF(ISERROR(VLOOKUP('Choose Reference miRNAs'!$A22,$A$4:$AZ$387,37,0)),"",VLOOKUP('Choose Reference miRNAs'!$A22,$A$4:$AZ$387,37,0))</f>
        <v/>
      </c>
      <c r="BJ23" s="124" t="str">
        <f>IF(ISERROR(VLOOKUP('Choose Reference miRNAs'!$A22,$A$4:$AZ$387,38,0)),"",VLOOKUP('Choose Reference miRNAs'!$A22,$A$4:$AZ$387,38,0))</f>
        <v/>
      </c>
      <c r="BK23" s="124" t="str">
        <f>IF(ISERROR(VLOOKUP('Choose Reference miRNAs'!$A22,$A$4:$AZ$387,39,0)),"",VLOOKUP('Choose Reference miRNAs'!$A22,$A$4:$AZ$387,39,0))</f>
        <v/>
      </c>
      <c r="BL23" s="125" t="str">
        <f>IF(ISERROR(VLOOKUP('Choose Reference miRNAs'!$A22,$A$4:$AZ$387,40,0)),"",VLOOKUP('Choose Reference miRNAs'!$A22,$A$4:$AZ$387,40,0))</f>
        <v/>
      </c>
      <c r="BM23" s="123" t="str">
        <f>IF(ISERROR(VLOOKUP('Choose Reference miRNAs'!$A22,$A$4:$AZ$387,41,0)),"",VLOOKUP('Choose Reference miRNAs'!$A22,$A$4:$AZ$387,41,0))</f>
        <v/>
      </c>
      <c r="BN23" s="124" t="str">
        <f>IF(ISERROR(VLOOKUP('Choose Reference miRNAs'!$A22,$A$4:$AZ$387,42,0)),"",VLOOKUP('Choose Reference miRNAs'!$A22,$A$4:$AZ$387,42,0))</f>
        <v/>
      </c>
      <c r="BO23" s="124" t="str">
        <f>IF(ISERROR(VLOOKUP('Choose Reference miRNAs'!$A22,$A$4:$AZ$387,43,0)),"",VLOOKUP('Choose Reference miRNAs'!$A22,$A$4:$AZ$387,43,0))</f>
        <v/>
      </c>
      <c r="BP23" s="124" t="str">
        <f>IF(ISERROR(VLOOKUP('Choose Reference miRNAs'!$A22,$A$4:$AZ$387,44,0)),"",VLOOKUP('Choose Reference miRNAs'!$A22,$A$4:$AZ$387,44,0))</f>
        <v/>
      </c>
      <c r="BQ23" s="124" t="str">
        <f>IF(ISERROR(VLOOKUP('Choose Reference miRNAs'!$A22,$A$4:$AZ$387,45,0)),"",VLOOKUP('Choose Reference miRNAs'!$A22,$A$4:$AZ$387,45,0))</f>
        <v/>
      </c>
      <c r="BR23" s="124" t="str">
        <f>IF(ISERROR(VLOOKUP('Choose Reference miRNAs'!$A22,$A$4:$AZ$387,46,0)),"",VLOOKUP('Choose Reference miRNAs'!$A22,$A$4:$AZ$387,46,0))</f>
        <v/>
      </c>
      <c r="BS23" s="124" t="str">
        <f>IF(ISERROR(VLOOKUP('Choose Reference miRNAs'!$A22,$A$4:$AZ$387,47,0)),"",VLOOKUP('Choose Reference miRNAs'!$A22,$A$4:$AZ$387,47,0))</f>
        <v/>
      </c>
      <c r="BT23" s="124" t="str">
        <f>IF(ISERROR(VLOOKUP('Choose Reference miRNAs'!$A22,$A$4:$AZ$387,48,0)),"",VLOOKUP('Choose Reference miRNAs'!$A22,$A$4:$AZ$387,48,0))</f>
        <v/>
      </c>
      <c r="BU23" s="124" t="str">
        <f>IF(ISERROR(VLOOKUP('Choose Reference miRNAs'!$A22,$A$4:$AZ$387,49,0)),"",VLOOKUP('Choose Reference miRNAs'!$A22,$A$4:$AZ$387,49,0))</f>
        <v/>
      </c>
      <c r="BV23" s="124" t="str">
        <f>IF(ISERROR(VLOOKUP('Choose Reference miRNAs'!$A22,$A$4:$AZ$387,50,0)),"",VLOOKUP('Choose Reference miRNAs'!$A22,$A$4:$AZ$387,50,0))</f>
        <v/>
      </c>
      <c r="BW23" s="124" t="str">
        <f>IF(ISERROR(VLOOKUP('Choose Reference miRNAs'!$A22,$A$4:$AZ$387,51,0)),"",VLOOKUP('Choose Reference miRNAs'!$A22,$A$4:$AZ$387,51,0))</f>
        <v/>
      </c>
      <c r="BX23" s="125" t="str">
        <f>IF(ISERROR(VLOOKUP('Choose Reference miRNAs'!$A22,$A$4:$AZ$387,52,0)),"",VLOOKUP('Choose Reference miRNAs'!$A22,$A$4:$AZ$387,52,0))</f>
        <v/>
      </c>
      <c r="BY23" s="100" t="str">
        <f t="shared" si="16"/>
        <v>hsa-miR-107</v>
      </c>
      <c r="BZ23" s="98" t="s">
        <v>141</v>
      </c>
      <c r="CA23" s="99">
        <f t="shared" si="17"/>
        <v>11.104999999999997</v>
      </c>
      <c r="CB23" s="99">
        <f t="shared" si="18"/>
        <v>11.074999999999999</v>
      </c>
      <c r="CC23" s="99">
        <f t="shared" si="19"/>
        <v>11.489999999999998</v>
      </c>
      <c r="CD23" s="99" t="str">
        <f t="shared" si="20"/>
        <v/>
      </c>
      <c r="CE23" s="99" t="str">
        <f t="shared" si="21"/>
        <v/>
      </c>
      <c r="CF23" s="99" t="str">
        <f t="shared" si="22"/>
        <v/>
      </c>
      <c r="CG23" s="99" t="str">
        <f t="shared" si="23"/>
        <v/>
      </c>
      <c r="CH23" s="99" t="str">
        <f t="shared" si="24"/>
        <v/>
      </c>
      <c r="CI23" s="99" t="str">
        <f t="shared" si="25"/>
        <v/>
      </c>
      <c r="CJ23" s="99" t="str">
        <f t="shared" si="26"/>
        <v/>
      </c>
      <c r="CK23" s="99" t="str">
        <f t="shared" si="27"/>
        <v/>
      </c>
      <c r="CL23" s="99" t="str">
        <f t="shared" si="28"/>
        <v/>
      </c>
      <c r="CM23" s="99">
        <f t="shared" si="29"/>
        <v>12.471666666666664</v>
      </c>
      <c r="CN23" s="99">
        <f t="shared" si="30"/>
        <v>12.618333333333329</v>
      </c>
      <c r="CO23" s="99">
        <f t="shared" si="31"/>
        <v>10.454999999999998</v>
      </c>
      <c r="CP23" s="99" t="str">
        <f t="shared" si="32"/>
        <v/>
      </c>
      <c r="CQ23" s="99" t="str">
        <f t="shared" si="33"/>
        <v/>
      </c>
      <c r="CR23" s="99" t="str">
        <f t="shared" si="34"/>
        <v/>
      </c>
      <c r="CS23" s="99" t="str">
        <f t="shared" si="35"/>
        <v/>
      </c>
      <c r="CT23" s="99" t="str">
        <f t="shared" si="36"/>
        <v/>
      </c>
      <c r="CU23" s="99" t="str">
        <f t="shared" si="37"/>
        <v/>
      </c>
      <c r="CV23" s="99" t="str">
        <f t="shared" si="38"/>
        <v/>
      </c>
      <c r="CW23" s="99" t="str">
        <f t="shared" si="39"/>
        <v/>
      </c>
      <c r="CX23" s="99" t="str">
        <f t="shared" si="40"/>
        <v/>
      </c>
      <c r="CY23" s="70">
        <f t="shared" si="41"/>
        <v>11.223333333333331</v>
      </c>
      <c r="CZ23" s="70">
        <f t="shared" si="42"/>
        <v>11.848333333333329</v>
      </c>
      <c r="DA23" s="100" t="str">
        <f t="shared" si="43"/>
        <v>hsa-miR-107</v>
      </c>
      <c r="DB23" s="98" t="s">
        <v>141</v>
      </c>
      <c r="DC23" s="101">
        <f t="shared" si="2"/>
        <v>4.540063196353339E-4</v>
      </c>
      <c r="DD23" s="101">
        <f t="shared" si="3"/>
        <v>4.6354595749537112E-4</v>
      </c>
      <c r="DE23" s="101">
        <f t="shared" si="4"/>
        <v>3.4766850478444171E-4</v>
      </c>
      <c r="DF23" s="101" t="str">
        <f t="shared" si="5"/>
        <v/>
      </c>
      <c r="DG23" s="101" t="str">
        <f t="shared" si="6"/>
        <v/>
      </c>
      <c r="DH23" s="101" t="str">
        <f t="shared" si="7"/>
        <v/>
      </c>
      <c r="DI23" s="101" t="str">
        <f t="shared" si="8"/>
        <v/>
      </c>
      <c r="DJ23" s="101" t="str">
        <f t="shared" si="9"/>
        <v/>
      </c>
      <c r="DK23" s="101" t="str">
        <f t="shared" si="10"/>
        <v/>
      </c>
      <c r="DL23" s="101" t="str">
        <f t="shared" si="11"/>
        <v/>
      </c>
      <c r="DM23" s="101" t="str">
        <f t="shared" si="44"/>
        <v/>
      </c>
      <c r="DN23" s="101" t="str">
        <f t="shared" si="45"/>
        <v/>
      </c>
      <c r="DO23" s="101">
        <f t="shared" si="49"/>
        <v>1.7605738113544016E-4</v>
      </c>
      <c r="DP23" s="101">
        <f t="shared" si="49"/>
        <v>1.5903882973875258E-4</v>
      </c>
      <c r="DQ23" s="101">
        <f t="shared" si="49"/>
        <v>7.1241227746102426E-4</v>
      </c>
      <c r="DR23" s="101" t="str">
        <f t="shared" si="49"/>
        <v/>
      </c>
      <c r="DS23" s="101" t="str">
        <f t="shared" si="49"/>
        <v/>
      </c>
      <c r="DT23" s="101" t="str">
        <f t="shared" si="49"/>
        <v/>
      </c>
      <c r="DU23" s="101" t="str">
        <f t="shared" si="50"/>
        <v/>
      </c>
      <c r="DV23" s="101" t="str">
        <f t="shared" si="50"/>
        <v/>
      </c>
      <c r="DW23" s="101" t="str">
        <f t="shared" si="50"/>
        <v/>
      </c>
      <c r="DX23" s="101" t="str">
        <f t="shared" si="48"/>
        <v/>
      </c>
      <c r="DY23" s="101" t="str">
        <f t="shared" si="46"/>
        <v/>
      </c>
      <c r="DZ23" s="101" t="str">
        <f t="shared" si="47"/>
        <v/>
      </c>
      <c r="EB23" s="130">
        <v>22</v>
      </c>
      <c r="EC23" s="94">
        <f>Results!G24</f>
        <v>1.1420823393107733</v>
      </c>
      <c r="ED23" s="94">
        <f>Results!G48</f>
        <v>1.6682474901395252</v>
      </c>
      <c r="EE23" s="94">
        <f>Results!G72</f>
        <v>0.15876887281734864</v>
      </c>
      <c r="EF23" s="94">
        <f>Results!G96</f>
        <v>0.52546503231526975</v>
      </c>
      <c r="EG23" s="94">
        <f>Results!G120</f>
        <v>1.1420823393107733</v>
      </c>
      <c r="EH23" s="94">
        <f>Results!G144</f>
        <v>1.6682474901395252</v>
      </c>
      <c r="EI23" s="94">
        <f>Results!G168</f>
        <v>0.15876887281734864</v>
      </c>
      <c r="EJ23" s="94">
        <f>Results!G192</f>
        <v>0.52546503231526975</v>
      </c>
      <c r="EK23" s="94">
        <f>Results!G216</f>
        <v>1.1420823393107733</v>
      </c>
      <c r="EL23" s="94">
        <f>Results!G240</f>
        <v>1.2878816295098248</v>
      </c>
      <c r="EM23" s="94">
        <f>Results!G264</f>
        <v>15.29512508149986</v>
      </c>
      <c r="EN23" s="94">
        <f>Results!G288</f>
        <v>6.0045066443746228E-4</v>
      </c>
      <c r="EO23" s="94">
        <f>Results!G312</f>
        <v>1.1420823393107733</v>
      </c>
      <c r="EP23" s="94">
        <f>Results!G336</f>
        <v>1.6682474901395252</v>
      </c>
      <c r="EQ23" s="94">
        <f>Results!G360</f>
        <v>0.15876887281734864</v>
      </c>
      <c r="ER23" s="94">
        <f>Results!G384</f>
        <v>0</v>
      </c>
    </row>
    <row r="24" spans="1:148" ht="15" customHeight="1" thickBot="1" x14ac:dyDescent="0.3">
      <c r="A24" s="106" t="str">
        <f>'miRNA Table'!C23</f>
        <v>hsa-miR-10a-5p</v>
      </c>
      <c r="B24" s="98" t="s">
        <v>142</v>
      </c>
      <c r="C24" s="99">
        <f>IF('Test Sample Data'!C23="","",IF(SUM('Test Sample Data'!C$3:C$386)&gt;10,IF(AND(ISNUMBER('Test Sample Data'!C23),'Test Sample Data'!C23&lt;$C$389, 'Test Sample Data'!C23&gt;0),'Test Sample Data'!C23,$C$389),""))</f>
        <v>35</v>
      </c>
      <c r="D24" s="99">
        <f>IF('Test Sample Data'!D23="","",IF(SUM('Test Sample Data'!D$3:D$386)&gt;10,IF(AND(ISNUMBER('Test Sample Data'!D23),'Test Sample Data'!D23&lt;$C$389, 'Test Sample Data'!D23&gt;0),'Test Sample Data'!D23,$C$389),""))</f>
        <v>35</v>
      </c>
      <c r="E24" s="99">
        <f>IF('Test Sample Data'!E23="","",IF(SUM('Test Sample Data'!E$3:E$386)&gt;10,IF(AND(ISNUMBER('Test Sample Data'!E23),'Test Sample Data'!E23&lt;$C$389, 'Test Sample Data'!E23&gt;0),'Test Sample Data'!E23,$C$389),""))</f>
        <v>34.06</v>
      </c>
      <c r="F24" s="99" t="str">
        <f>IF('Test Sample Data'!F23="","",IF(SUM('Test Sample Data'!F$3:F$386)&gt;10,IF(AND(ISNUMBER('Test Sample Data'!F23),'Test Sample Data'!F23&lt;$C$389, 'Test Sample Data'!F23&gt;0),'Test Sample Data'!F23,$C$389),""))</f>
        <v/>
      </c>
      <c r="G24" s="99" t="str">
        <f>IF('Test Sample Data'!G23="","",IF(SUM('Test Sample Data'!G$3:G$386)&gt;10,IF(AND(ISNUMBER('Test Sample Data'!G23),'Test Sample Data'!G23&lt;$C$389, 'Test Sample Data'!G23&gt;0),'Test Sample Data'!G23,$C$389),""))</f>
        <v/>
      </c>
      <c r="H24" s="99" t="str">
        <f>IF('Test Sample Data'!H23="","",IF(SUM('Test Sample Data'!H$3:H$386)&gt;10,IF(AND(ISNUMBER('Test Sample Data'!H23),'Test Sample Data'!H23&lt;$C$389, 'Test Sample Data'!H23&gt;0),'Test Sample Data'!H23,$C$389),""))</f>
        <v/>
      </c>
      <c r="I24" s="99" t="str">
        <f>IF('Test Sample Data'!I23="","",IF(SUM('Test Sample Data'!I$3:I$386)&gt;10,IF(AND(ISNUMBER('Test Sample Data'!I23),'Test Sample Data'!I23&lt;$C$389, 'Test Sample Data'!I23&gt;0),'Test Sample Data'!I23,$C$389),""))</f>
        <v/>
      </c>
      <c r="J24" s="99" t="str">
        <f>IF('Test Sample Data'!J23="","",IF(SUM('Test Sample Data'!J$3:J$386)&gt;10,IF(AND(ISNUMBER('Test Sample Data'!J23),'Test Sample Data'!J23&lt;$C$389, 'Test Sample Data'!J23&gt;0),'Test Sample Data'!J23,$C$389),""))</f>
        <v/>
      </c>
      <c r="K24" s="99" t="str">
        <f>IF('Test Sample Data'!K23="","",IF(SUM('Test Sample Data'!K$3:K$386)&gt;10,IF(AND(ISNUMBER('Test Sample Data'!K23),'Test Sample Data'!K23&lt;$C$389, 'Test Sample Data'!K23&gt;0),'Test Sample Data'!K23,$C$389),""))</f>
        <v/>
      </c>
      <c r="L24" s="99" t="str">
        <f>IF('Test Sample Data'!L23="","",IF(SUM('Test Sample Data'!L$3:L$386)&gt;10,IF(AND(ISNUMBER('Test Sample Data'!L23),'Test Sample Data'!L23&lt;$C$389, 'Test Sample Data'!L23&gt;0),'Test Sample Data'!L23,$C$389),""))</f>
        <v/>
      </c>
      <c r="M24" s="99" t="str">
        <f>IF('Test Sample Data'!M23="","",IF(SUM('Test Sample Data'!M$3:M$386)&gt;10,IF(AND(ISNUMBER('Test Sample Data'!M23),'Test Sample Data'!M23&lt;$C$389, 'Test Sample Data'!M23&gt;0),'Test Sample Data'!M23,$C$389),""))</f>
        <v/>
      </c>
      <c r="N24" s="99" t="str">
        <f>IF('Test Sample Data'!N23="","",IF(SUM('Test Sample Data'!N$3:N$386)&gt;10,IF(AND(ISNUMBER('Test Sample Data'!N23),'Test Sample Data'!N23&lt;$C$389, 'Test Sample Data'!N23&gt;0),'Test Sample Data'!N23,$C$389),""))</f>
        <v/>
      </c>
      <c r="O24" s="98" t="str">
        <f>'miRNA Table'!C23</f>
        <v>hsa-miR-10a-5p</v>
      </c>
      <c r="P24" s="98" t="s">
        <v>142</v>
      </c>
      <c r="Q24" s="99">
        <f>IF('Control Sample Data'!C23="","",IF(SUM('Control Sample Data'!C$3:C$386)&gt;10,IF(AND(ISNUMBER('Control Sample Data'!C23),'Control Sample Data'!C23&lt;$C$389, 'Control Sample Data'!C23&gt;0),'Control Sample Data'!C23,$C$389),""))</f>
        <v>35</v>
      </c>
      <c r="R24" s="99">
        <f>IF('Control Sample Data'!D23="","",IF(SUM('Control Sample Data'!D$3:D$386)&gt;10,IF(AND(ISNUMBER('Control Sample Data'!D23),'Control Sample Data'!D23&lt;$C$389, 'Control Sample Data'!D23&gt;0),'Control Sample Data'!D23,$C$389),""))</f>
        <v>35</v>
      </c>
      <c r="S24" s="99">
        <f>IF('Control Sample Data'!E23="","",IF(SUM('Control Sample Data'!E$3:E$386)&gt;10,IF(AND(ISNUMBER('Control Sample Data'!E23),'Control Sample Data'!E23&lt;$C$389, 'Control Sample Data'!E23&gt;0),'Control Sample Data'!E23,$C$389),""))</f>
        <v>35</v>
      </c>
      <c r="T24" s="99" t="str">
        <f>IF('Control Sample Data'!F23="","",IF(SUM('Control Sample Data'!F$3:F$386)&gt;10,IF(AND(ISNUMBER('Control Sample Data'!F23),'Control Sample Data'!F23&lt;$C$389, 'Control Sample Data'!F23&gt;0),'Control Sample Data'!F23,$C$389),""))</f>
        <v/>
      </c>
      <c r="U24" s="99" t="str">
        <f>IF('Control Sample Data'!G23="","",IF(SUM('Control Sample Data'!G$3:G$386)&gt;10,IF(AND(ISNUMBER('Control Sample Data'!G23),'Control Sample Data'!G23&lt;$C$389, 'Control Sample Data'!G23&gt;0),'Control Sample Data'!G23,$C$389),""))</f>
        <v/>
      </c>
      <c r="V24" s="99" t="str">
        <f>IF('Control Sample Data'!H23="","",IF(SUM('Control Sample Data'!H$3:H$386)&gt;10,IF(AND(ISNUMBER('Control Sample Data'!H23),'Control Sample Data'!H23&lt;$C$389, 'Control Sample Data'!H23&gt;0),'Control Sample Data'!H23,$C$389),""))</f>
        <v/>
      </c>
      <c r="W24" s="99" t="str">
        <f>IF('Control Sample Data'!I23="","",IF(SUM('Control Sample Data'!I$3:I$386)&gt;10,IF(AND(ISNUMBER('Control Sample Data'!I23),'Control Sample Data'!I23&lt;$C$389, 'Control Sample Data'!I23&gt;0),'Control Sample Data'!I23,$C$389),""))</f>
        <v/>
      </c>
      <c r="X24" s="99" t="str">
        <f>IF('Control Sample Data'!J23="","",IF(SUM('Control Sample Data'!J$3:J$386)&gt;10,IF(AND(ISNUMBER('Control Sample Data'!J23),'Control Sample Data'!J23&lt;$C$389, 'Control Sample Data'!J23&gt;0),'Control Sample Data'!J23,$C$389),""))</f>
        <v/>
      </c>
      <c r="Y24" s="99" t="str">
        <f>IF('Control Sample Data'!K23="","",IF(SUM('Control Sample Data'!K$3:K$386)&gt;10,IF(AND(ISNUMBER('Control Sample Data'!K23),'Control Sample Data'!K23&lt;$C$389, 'Control Sample Data'!K23&gt;0),'Control Sample Data'!K23,$C$389),""))</f>
        <v/>
      </c>
      <c r="Z24" s="99" t="str">
        <f>IF('Control Sample Data'!L23="","",IF(SUM('Control Sample Data'!L$3:L$386)&gt;10,IF(AND(ISNUMBER('Control Sample Data'!L23),'Control Sample Data'!L23&lt;$C$389, 'Control Sample Data'!L23&gt;0),'Control Sample Data'!L23,$C$389),""))</f>
        <v/>
      </c>
      <c r="AA24" s="99" t="str">
        <f>IF('Control Sample Data'!M23="","",IF(SUM('Control Sample Data'!M$3:M$386)&gt;10,IF(AND(ISNUMBER('Control Sample Data'!M23),'Control Sample Data'!M23&lt;$C$389, 'Control Sample Data'!M23&gt;0),'Control Sample Data'!M23,$C$389),""))</f>
        <v/>
      </c>
      <c r="AB24" s="107" t="str">
        <f>IF('Control Sample Data'!N23="","",IF(SUM('Control Sample Data'!N$3:N$386)&gt;10,IF(AND(ISNUMBER('Control Sample Data'!N23),'Control Sample Data'!N23&lt;$C$389, 'Control Sample Data'!N23&gt;0),'Control Sample Data'!N23,$C$389),""))</f>
        <v/>
      </c>
      <c r="AC24" s="136">
        <f>IF(C24="","",IF(AND('miRNA Table'!$F$4="YES",'miRNA Table'!$F$6="YES"),C24-C$391,C24))</f>
        <v>35</v>
      </c>
      <c r="AD24" s="137">
        <f>IF(D24="","",IF(AND('miRNA Table'!$F$4="YES",'miRNA Table'!$F$6="YES"),D24-D$391,D24))</f>
        <v>35</v>
      </c>
      <c r="AE24" s="137">
        <f>IF(E24="","",IF(AND('miRNA Table'!$F$4="YES",'miRNA Table'!$F$6="YES"),E24-E$391,E24))</f>
        <v>34.06</v>
      </c>
      <c r="AF24" s="137" t="str">
        <f>IF(F24="","",IF(AND('miRNA Table'!$F$4="YES",'miRNA Table'!$F$6="YES"),F24-F$391,F24))</f>
        <v/>
      </c>
      <c r="AG24" s="137" t="str">
        <f>IF(G24="","",IF(AND('miRNA Table'!$F$4="YES",'miRNA Table'!$F$6="YES"),G24-G$391,G24))</f>
        <v/>
      </c>
      <c r="AH24" s="137" t="str">
        <f>IF(H24="","",IF(AND('miRNA Table'!$F$4="YES",'miRNA Table'!$F$6="YES"),H24-H$391,H24))</f>
        <v/>
      </c>
      <c r="AI24" s="137" t="str">
        <f>IF(I24="","",IF(AND('miRNA Table'!$F$4="YES",'miRNA Table'!$F$6="YES"),I24-I$391,I24))</f>
        <v/>
      </c>
      <c r="AJ24" s="137" t="str">
        <f>IF(J24="","",IF(AND('miRNA Table'!$F$4="YES",'miRNA Table'!$F$6="YES"),J24-J$391,J24))</f>
        <v/>
      </c>
      <c r="AK24" s="137" t="str">
        <f>IF(K24="","",IF(AND('miRNA Table'!$F$4="YES",'miRNA Table'!$F$6="YES"),K24-K$391,K24))</f>
        <v/>
      </c>
      <c r="AL24" s="137" t="str">
        <f>IF(L24="","",IF(AND('miRNA Table'!$F$4="YES",'miRNA Table'!$F$6="YES"),L24-L$391,L24))</f>
        <v/>
      </c>
      <c r="AM24" s="137" t="str">
        <f>IF(M24="","",IF(AND('miRNA Table'!$F$4="YES",'miRNA Table'!$F$6="YES"),M24-M$391,M24))</f>
        <v/>
      </c>
      <c r="AN24" s="138" t="str">
        <f>IF(N24="","",IF(AND('miRNA Table'!$F$4="YES",'miRNA Table'!$F$6="YES"),N24-N$391,N24))</f>
        <v/>
      </c>
      <c r="AO24" s="136">
        <f>IF(O24="","",IF(AND('miRNA Table'!$F$4="YES",'miRNA Table'!$F$6="YES"),Q24-Q$391,Q24))</f>
        <v>35</v>
      </c>
      <c r="AP24" s="137">
        <f>IF(P24="","",IF(AND('miRNA Table'!$F$4="YES",'miRNA Table'!$F$6="YES"),R24-R$391,R24))</f>
        <v>35</v>
      </c>
      <c r="AQ24" s="137">
        <f>IF(Q24="","",IF(AND('miRNA Table'!$F$4="YES",'miRNA Table'!$F$6="YES"),S24-S$391,S24))</f>
        <v>35</v>
      </c>
      <c r="AR24" s="137" t="str">
        <f>IF(R24="","",IF(AND('miRNA Table'!$F$4="YES",'miRNA Table'!$F$6="YES"),T24-T$391,T24))</f>
        <v/>
      </c>
      <c r="AS24" s="137" t="str">
        <f>IF(S24="","",IF(AND('miRNA Table'!$F$4="YES",'miRNA Table'!$F$6="YES"),U24-U$391,U24))</f>
        <v/>
      </c>
      <c r="AT24" s="137" t="str">
        <f>IF(T24="","",IF(AND('miRNA Table'!$F$4="YES",'miRNA Table'!$F$6="YES"),V24-V$391,V24))</f>
        <v/>
      </c>
      <c r="AU24" s="137" t="str">
        <f>IF(U24="","",IF(AND('miRNA Table'!$F$4="YES",'miRNA Table'!$F$6="YES"),W24-W$391,W24))</f>
        <v/>
      </c>
      <c r="AV24" s="137" t="str">
        <f>IF(V24="","",IF(AND('miRNA Table'!$F$4="YES",'miRNA Table'!$F$6="YES"),X24-X$391,X24))</f>
        <v/>
      </c>
      <c r="AW24" s="137" t="str">
        <f>IF(W24="","",IF(AND('miRNA Table'!$F$4="YES",'miRNA Table'!$F$6="YES"),Y24-Y$391,Y24))</f>
        <v/>
      </c>
      <c r="AX24" s="137" t="str">
        <f>IF(X24="","",IF(AND('miRNA Table'!$F$4="YES",'miRNA Table'!$F$6="YES"),Z24-Z$391,Z24))</f>
        <v/>
      </c>
      <c r="AY24" s="137" t="str">
        <f>IF(Y24="","",IF(AND('miRNA Table'!$F$4="YES",'miRNA Table'!$F$6="YES"),AA24-AA$391,AA24))</f>
        <v/>
      </c>
      <c r="AZ24" s="138" t="str">
        <f>IF(Z24="","",IF(AND('miRNA Table'!$F$4="YES",'miRNA Table'!$F$6="YES"),AB24-AB$391,AB24))</f>
        <v/>
      </c>
      <c r="BA24" s="296" t="s">
        <v>5906</v>
      </c>
      <c r="BB24" s="297"/>
      <c r="BC24" s="297"/>
      <c r="BD24" s="297"/>
      <c r="BE24" s="297"/>
      <c r="BF24" s="297"/>
      <c r="BG24" s="297"/>
      <c r="BH24" s="297"/>
      <c r="BI24" s="297"/>
      <c r="BJ24" s="297"/>
      <c r="BK24" s="297"/>
      <c r="BL24" s="297"/>
      <c r="BM24" s="297"/>
      <c r="BN24" s="297"/>
      <c r="BO24" s="297"/>
      <c r="BP24" s="297"/>
      <c r="BQ24" s="297"/>
      <c r="BR24" s="297"/>
      <c r="BS24" s="297"/>
      <c r="BT24" s="297"/>
      <c r="BU24" s="297"/>
      <c r="BV24" s="297"/>
      <c r="BW24" s="297"/>
      <c r="BX24" s="298"/>
      <c r="BY24" s="100" t="str">
        <f t="shared" si="16"/>
        <v>hsa-miR-10a-5p</v>
      </c>
      <c r="BZ24" s="98" t="s">
        <v>142</v>
      </c>
      <c r="CA24" s="99">
        <f t="shared" si="17"/>
        <v>14.364999999999998</v>
      </c>
      <c r="CB24" s="99">
        <f t="shared" si="18"/>
        <v>14.355</v>
      </c>
      <c r="CC24" s="99">
        <f t="shared" si="19"/>
        <v>13.330000000000002</v>
      </c>
      <c r="CD24" s="99" t="str">
        <f t="shared" si="20"/>
        <v/>
      </c>
      <c r="CE24" s="99" t="str">
        <f t="shared" si="21"/>
        <v/>
      </c>
      <c r="CF24" s="99" t="str">
        <f t="shared" si="22"/>
        <v/>
      </c>
      <c r="CG24" s="99" t="str">
        <f t="shared" si="23"/>
        <v/>
      </c>
      <c r="CH24" s="99" t="str">
        <f t="shared" si="24"/>
        <v/>
      </c>
      <c r="CI24" s="99" t="str">
        <f t="shared" si="25"/>
        <v/>
      </c>
      <c r="CJ24" s="99" t="str">
        <f t="shared" si="26"/>
        <v/>
      </c>
      <c r="CK24" s="99" t="str">
        <f t="shared" si="27"/>
        <v/>
      </c>
      <c r="CL24" s="99" t="str">
        <f t="shared" si="28"/>
        <v/>
      </c>
      <c r="CM24" s="99">
        <f t="shared" si="29"/>
        <v>14.101666666666667</v>
      </c>
      <c r="CN24" s="99">
        <f t="shared" si="30"/>
        <v>14.14833333333333</v>
      </c>
      <c r="CO24" s="99">
        <f t="shared" si="31"/>
        <v>13.864999999999998</v>
      </c>
      <c r="CP24" s="99" t="str">
        <f t="shared" si="32"/>
        <v/>
      </c>
      <c r="CQ24" s="99" t="str">
        <f t="shared" si="33"/>
        <v/>
      </c>
      <c r="CR24" s="99" t="str">
        <f t="shared" si="34"/>
        <v/>
      </c>
      <c r="CS24" s="99" t="str">
        <f t="shared" si="35"/>
        <v/>
      </c>
      <c r="CT24" s="99" t="str">
        <f t="shared" si="36"/>
        <v/>
      </c>
      <c r="CU24" s="99" t="str">
        <f t="shared" si="37"/>
        <v/>
      </c>
      <c r="CV24" s="99" t="str">
        <f t="shared" si="38"/>
        <v/>
      </c>
      <c r="CW24" s="99" t="str">
        <f t="shared" si="39"/>
        <v/>
      </c>
      <c r="CX24" s="99" t="str">
        <f t="shared" si="40"/>
        <v/>
      </c>
      <c r="CY24" s="70">
        <f t="shared" si="41"/>
        <v>14.016666666666666</v>
      </c>
      <c r="CZ24" s="70">
        <f t="shared" si="42"/>
        <v>14.038333333333332</v>
      </c>
      <c r="DA24" s="100" t="str">
        <f t="shared" si="43"/>
        <v>hsa-miR-10a-5p</v>
      </c>
      <c r="DB24" s="98" t="s">
        <v>142</v>
      </c>
      <c r="DC24" s="101">
        <f t="shared" si="2"/>
        <v>4.7391899108950229E-5</v>
      </c>
      <c r="DD24" s="101">
        <f t="shared" si="3"/>
        <v>4.7721535835485465E-5</v>
      </c>
      <c r="DE24" s="101">
        <f t="shared" si="4"/>
        <v>9.7111387177114072E-5</v>
      </c>
      <c r="DF24" s="101" t="str">
        <f t="shared" si="5"/>
        <v/>
      </c>
      <c r="DG24" s="101" t="str">
        <f t="shared" si="6"/>
        <v/>
      </c>
      <c r="DH24" s="101" t="str">
        <f t="shared" si="7"/>
        <v/>
      </c>
      <c r="DI24" s="101" t="str">
        <f t="shared" si="8"/>
        <v/>
      </c>
      <c r="DJ24" s="101" t="str">
        <f t="shared" si="9"/>
        <v/>
      </c>
      <c r="DK24" s="101" t="str">
        <f t="shared" si="10"/>
        <v/>
      </c>
      <c r="DL24" s="101" t="str">
        <f t="shared" si="11"/>
        <v/>
      </c>
      <c r="DM24" s="101" t="str">
        <f t="shared" si="44"/>
        <v/>
      </c>
      <c r="DN24" s="101" t="str">
        <f t="shared" si="45"/>
        <v/>
      </c>
      <c r="DO24" s="101">
        <f t="shared" si="49"/>
        <v>5.6882063716252369E-5</v>
      </c>
      <c r="DP24" s="101">
        <f t="shared" si="49"/>
        <v>5.5071547217106916E-5</v>
      </c>
      <c r="DQ24" s="101">
        <f t="shared" si="49"/>
        <v>6.7022266466494862E-5</v>
      </c>
      <c r="DR24" s="101" t="str">
        <f t="shared" si="49"/>
        <v/>
      </c>
      <c r="DS24" s="101" t="str">
        <f t="shared" si="49"/>
        <v/>
      </c>
      <c r="DT24" s="101" t="str">
        <f t="shared" si="49"/>
        <v/>
      </c>
      <c r="DU24" s="101" t="str">
        <f t="shared" si="50"/>
        <v/>
      </c>
      <c r="DV24" s="101" t="str">
        <f t="shared" si="50"/>
        <v/>
      </c>
      <c r="DW24" s="101" t="str">
        <f t="shared" si="50"/>
        <v/>
      </c>
      <c r="DX24" s="101" t="str">
        <f t="shared" si="48"/>
        <v/>
      </c>
      <c r="DY24" s="101" t="str">
        <f t="shared" si="46"/>
        <v/>
      </c>
      <c r="DZ24" s="101" t="str">
        <f t="shared" si="47"/>
        <v/>
      </c>
      <c r="EB24" s="130">
        <v>23</v>
      </c>
      <c r="EC24" s="94">
        <f>Results!G25</f>
        <v>0.90229222960507449</v>
      </c>
      <c r="ED24" s="94">
        <f>Results!G49</f>
        <v>0.55414419363762435</v>
      </c>
      <c r="EE24" s="94">
        <f>Results!G73</f>
        <v>1.0316831793013577</v>
      </c>
      <c r="EF24" s="94">
        <f>Results!G97</f>
        <v>0.53774719522868852</v>
      </c>
      <c r="EG24" s="94">
        <f>Results!G121</f>
        <v>0.90229222960507449</v>
      </c>
      <c r="EH24" s="94">
        <f>Results!G145</f>
        <v>0.55414419363762435</v>
      </c>
      <c r="EI24" s="94">
        <f>Results!G169</f>
        <v>1.0316831793013577</v>
      </c>
      <c r="EJ24" s="94">
        <f>Results!G193</f>
        <v>0.53774719522868852</v>
      </c>
      <c r="EK24" s="94">
        <f>Results!G217</f>
        <v>0.90229222960507449</v>
      </c>
      <c r="EL24" s="94">
        <f>Results!G241</f>
        <v>3.6008395936724344</v>
      </c>
      <c r="EM24" s="94">
        <f>Results!G265</f>
        <v>4.5384181008072177E-2</v>
      </c>
      <c r="EN24" s="94">
        <f>Results!G289</f>
        <v>2.2233150234179146E-4</v>
      </c>
      <c r="EO24" s="94">
        <f>Results!G313</f>
        <v>0.90229222960507449</v>
      </c>
      <c r="EP24" s="94">
        <f>Results!G337</f>
        <v>0.55414419363762435</v>
      </c>
      <c r="EQ24" s="94">
        <f>Results!G361</f>
        <v>1.0316831793013577</v>
      </c>
      <c r="ER24" s="94">
        <f>Results!G385</f>
        <v>0</v>
      </c>
    </row>
    <row r="25" spans="1:148" ht="15" customHeight="1" x14ac:dyDescent="0.25">
      <c r="A25" s="106" t="str">
        <f>'miRNA Table'!C24</f>
        <v>hsa-miR-10a-3p</v>
      </c>
      <c r="B25" s="98" t="s">
        <v>143</v>
      </c>
      <c r="C25" s="99">
        <f>IF('Test Sample Data'!C24="","",IF(SUM('Test Sample Data'!C$3:C$386)&gt;10,IF(AND(ISNUMBER('Test Sample Data'!C24),'Test Sample Data'!C24&lt;$C$389, 'Test Sample Data'!C24&gt;0),'Test Sample Data'!C24,$C$389),""))</f>
        <v>35</v>
      </c>
      <c r="D25" s="99">
        <f>IF('Test Sample Data'!D24="","",IF(SUM('Test Sample Data'!D$3:D$386)&gt;10,IF(AND(ISNUMBER('Test Sample Data'!D24),'Test Sample Data'!D24&lt;$C$389, 'Test Sample Data'!D24&gt;0),'Test Sample Data'!D24,$C$389),""))</f>
        <v>35</v>
      </c>
      <c r="E25" s="99">
        <f>IF('Test Sample Data'!E24="","",IF(SUM('Test Sample Data'!E$3:E$386)&gt;10,IF(AND(ISNUMBER('Test Sample Data'!E24),'Test Sample Data'!E24&lt;$C$389, 'Test Sample Data'!E24&gt;0),'Test Sample Data'!E24,$C$389),""))</f>
        <v>33.549999999999997</v>
      </c>
      <c r="F25" s="99" t="str">
        <f>IF('Test Sample Data'!F24="","",IF(SUM('Test Sample Data'!F$3:F$386)&gt;10,IF(AND(ISNUMBER('Test Sample Data'!F24),'Test Sample Data'!F24&lt;$C$389, 'Test Sample Data'!F24&gt;0),'Test Sample Data'!F24,$C$389),""))</f>
        <v/>
      </c>
      <c r="G25" s="99" t="str">
        <f>IF('Test Sample Data'!G24="","",IF(SUM('Test Sample Data'!G$3:G$386)&gt;10,IF(AND(ISNUMBER('Test Sample Data'!G24),'Test Sample Data'!G24&lt;$C$389, 'Test Sample Data'!G24&gt;0),'Test Sample Data'!G24,$C$389),""))</f>
        <v/>
      </c>
      <c r="H25" s="99" t="str">
        <f>IF('Test Sample Data'!H24="","",IF(SUM('Test Sample Data'!H$3:H$386)&gt;10,IF(AND(ISNUMBER('Test Sample Data'!H24),'Test Sample Data'!H24&lt;$C$389, 'Test Sample Data'!H24&gt;0),'Test Sample Data'!H24,$C$389),""))</f>
        <v/>
      </c>
      <c r="I25" s="99" t="str">
        <f>IF('Test Sample Data'!I24="","",IF(SUM('Test Sample Data'!I$3:I$386)&gt;10,IF(AND(ISNUMBER('Test Sample Data'!I24),'Test Sample Data'!I24&lt;$C$389, 'Test Sample Data'!I24&gt;0),'Test Sample Data'!I24,$C$389),""))</f>
        <v/>
      </c>
      <c r="J25" s="99" t="str">
        <f>IF('Test Sample Data'!J24="","",IF(SUM('Test Sample Data'!J$3:J$386)&gt;10,IF(AND(ISNUMBER('Test Sample Data'!J24),'Test Sample Data'!J24&lt;$C$389, 'Test Sample Data'!J24&gt;0),'Test Sample Data'!J24,$C$389),""))</f>
        <v/>
      </c>
      <c r="K25" s="99" t="str">
        <f>IF('Test Sample Data'!K24="","",IF(SUM('Test Sample Data'!K$3:K$386)&gt;10,IF(AND(ISNUMBER('Test Sample Data'!K24),'Test Sample Data'!K24&lt;$C$389, 'Test Sample Data'!K24&gt;0),'Test Sample Data'!K24,$C$389),""))</f>
        <v/>
      </c>
      <c r="L25" s="99" t="str">
        <f>IF('Test Sample Data'!L24="","",IF(SUM('Test Sample Data'!L$3:L$386)&gt;10,IF(AND(ISNUMBER('Test Sample Data'!L24),'Test Sample Data'!L24&lt;$C$389, 'Test Sample Data'!L24&gt;0),'Test Sample Data'!L24,$C$389),""))</f>
        <v/>
      </c>
      <c r="M25" s="99" t="str">
        <f>IF('Test Sample Data'!M24="","",IF(SUM('Test Sample Data'!M$3:M$386)&gt;10,IF(AND(ISNUMBER('Test Sample Data'!M24),'Test Sample Data'!M24&lt;$C$389, 'Test Sample Data'!M24&gt;0),'Test Sample Data'!M24,$C$389),""))</f>
        <v/>
      </c>
      <c r="N25" s="99" t="str">
        <f>IF('Test Sample Data'!N24="","",IF(SUM('Test Sample Data'!N$3:N$386)&gt;10,IF(AND(ISNUMBER('Test Sample Data'!N24),'Test Sample Data'!N24&lt;$C$389, 'Test Sample Data'!N24&gt;0),'Test Sample Data'!N24,$C$389),""))</f>
        <v/>
      </c>
      <c r="O25" s="98" t="str">
        <f>'miRNA Table'!C24</f>
        <v>hsa-miR-10a-3p</v>
      </c>
      <c r="P25" s="98" t="s">
        <v>143</v>
      </c>
      <c r="Q25" s="99">
        <f>IF('Control Sample Data'!C24="","",IF(SUM('Control Sample Data'!C$3:C$386)&gt;10,IF(AND(ISNUMBER('Control Sample Data'!C24),'Control Sample Data'!C24&lt;$C$389, 'Control Sample Data'!C24&gt;0),'Control Sample Data'!C24,$C$389),""))</f>
        <v>35</v>
      </c>
      <c r="R25" s="99">
        <f>IF('Control Sample Data'!D24="","",IF(SUM('Control Sample Data'!D$3:D$386)&gt;10,IF(AND(ISNUMBER('Control Sample Data'!D24),'Control Sample Data'!D24&lt;$C$389, 'Control Sample Data'!D24&gt;0),'Control Sample Data'!D24,$C$389),""))</f>
        <v>35</v>
      </c>
      <c r="S25" s="99">
        <f>IF('Control Sample Data'!E24="","",IF(SUM('Control Sample Data'!E$3:E$386)&gt;10,IF(AND(ISNUMBER('Control Sample Data'!E24),'Control Sample Data'!E24&lt;$C$389, 'Control Sample Data'!E24&gt;0),'Control Sample Data'!E24,$C$389),""))</f>
        <v>35</v>
      </c>
      <c r="T25" s="99" t="str">
        <f>IF('Control Sample Data'!F24="","",IF(SUM('Control Sample Data'!F$3:F$386)&gt;10,IF(AND(ISNUMBER('Control Sample Data'!F24),'Control Sample Data'!F24&lt;$C$389, 'Control Sample Data'!F24&gt;0),'Control Sample Data'!F24,$C$389),""))</f>
        <v/>
      </c>
      <c r="U25" s="99" t="str">
        <f>IF('Control Sample Data'!G24="","",IF(SUM('Control Sample Data'!G$3:G$386)&gt;10,IF(AND(ISNUMBER('Control Sample Data'!G24),'Control Sample Data'!G24&lt;$C$389, 'Control Sample Data'!G24&gt;0),'Control Sample Data'!G24,$C$389),""))</f>
        <v/>
      </c>
      <c r="V25" s="99" t="str">
        <f>IF('Control Sample Data'!H24="","",IF(SUM('Control Sample Data'!H$3:H$386)&gt;10,IF(AND(ISNUMBER('Control Sample Data'!H24),'Control Sample Data'!H24&lt;$C$389, 'Control Sample Data'!H24&gt;0),'Control Sample Data'!H24,$C$389),""))</f>
        <v/>
      </c>
      <c r="W25" s="99" t="str">
        <f>IF('Control Sample Data'!I24="","",IF(SUM('Control Sample Data'!I$3:I$386)&gt;10,IF(AND(ISNUMBER('Control Sample Data'!I24),'Control Sample Data'!I24&lt;$C$389, 'Control Sample Data'!I24&gt;0),'Control Sample Data'!I24,$C$389),""))</f>
        <v/>
      </c>
      <c r="X25" s="99" t="str">
        <f>IF('Control Sample Data'!J24="","",IF(SUM('Control Sample Data'!J$3:J$386)&gt;10,IF(AND(ISNUMBER('Control Sample Data'!J24),'Control Sample Data'!J24&lt;$C$389, 'Control Sample Data'!J24&gt;0),'Control Sample Data'!J24,$C$389),""))</f>
        <v/>
      </c>
      <c r="Y25" s="99" t="str">
        <f>IF('Control Sample Data'!K24="","",IF(SUM('Control Sample Data'!K$3:K$386)&gt;10,IF(AND(ISNUMBER('Control Sample Data'!K24),'Control Sample Data'!K24&lt;$C$389, 'Control Sample Data'!K24&gt;0),'Control Sample Data'!K24,$C$389),""))</f>
        <v/>
      </c>
      <c r="Z25" s="99" t="str">
        <f>IF('Control Sample Data'!L24="","",IF(SUM('Control Sample Data'!L$3:L$386)&gt;10,IF(AND(ISNUMBER('Control Sample Data'!L24),'Control Sample Data'!L24&lt;$C$389, 'Control Sample Data'!L24&gt;0),'Control Sample Data'!L24,$C$389),""))</f>
        <v/>
      </c>
      <c r="AA25" s="99" t="str">
        <f>IF('Control Sample Data'!M24="","",IF(SUM('Control Sample Data'!M$3:M$386)&gt;10,IF(AND(ISNUMBER('Control Sample Data'!M24),'Control Sample Data'!M24&lt;$C$389, 'Control Sample Data'!M24&gt;0),'Control Sample Data'!M24,$C$389),""))</f>
        <v/>
      </c>
      <c r="AB25" s="107" t="str">
        <f>IF('Control Sample Data'!N24="","",IF(SUM('Control Sample Data'!N$3:N$386)&gt;10,IF(AND(ISNUMBER('Control Sample Data'!N24),'Control Sample Data'!N24&lt;$C$389, 'Control Sample Data'!N24&gt;0),'Control Sample Data'!N24,$C$389),""))</f>
        <v/>
      </c>
      <c r="AC25" s="136">
        <f>IF(C25="","",IF(AND('miRNA Table'!$F$4="YES",'miRNA Table'!$F$6="YES"),C25-C$391,C25))</f>
        <v>35</v>
      </c>
      <c r="AD25" s="137">
        <f>IF(D25="","",IF(AND('miRNA Table'!$F$4="YES",'miRNA Table'!$F$6="YES"),D25-D$391,D25))</f>
        <v>35</v>
      </c>
      <c r="AE25" s="137">
        <f>IF(E25="","",IF(AND('miRNA Table'!$F$4="YES",'miRNA Table'!$F$6="YES"),E25-E$391,E25))</f>
        <v>33.549999999999997</v>
      </c>
      <c r="AF25" s="137" t="str">
        <f>IF(F25="","",IF(AND('miRNA Table'!$F$4="YES",'miRNA Table'!$F$6="YES"),F25-F$391,F25))</f>
        <v/>
      </c>
      <c r="AG25" s="137" t="str">
        <f>IF(G25="","",IF(AND('miRNA Table'!$F$4="YES",'miRNA Table'!$F$6="YES"),G25-G$391,G25))</f>
        <v/>
      </c>
      <c r="AH25" s="137" t="str">
        <f>IF(H25="","",IF(AND('miRNA Table'!$F$4="YES",'miRNA Table'!$F$6="YES"),H25-H$391,H25))</f>
        <v/>
      </c>
      <c r="AI25" s="137" t="str">
        <f>IF(I25="","",IF(AND('miRNA Table'!$F$4="YES",'miRNA Table'!$F$6="YES"),I25-I$391,I25))</f>
        <v/>
      </c>
      <c r="AJ25" s="137" t="str">
        <f>IF(J25="","",IF(AND('miRNA Table'!$F$4="YES",'miRNA Table'!$F$6="YES"),J25-J$391,J25))</f>
        <v/>
      </c>
      <c r="AK25" s="137" t="str">
        <f>IF(K25="","",IF(AND('miRNA Table'!$F$4="YES",'miRNA Table'!$F$6="YES"),K25-K$391,K25))</f>
        <v/>
      </c>
      <c r="AL25" s="137" t="str">
        <f>IF(L25="","",IF(AND('miRNA Table'!$F$4="YES",'miRNA Table'!$F$6="YES"),L25-L$391,L25))</f>
        <v/>
      </c>
      <c r="AM25" s="137" t="str">
        <f>IF(M25="","",IF(AND('miRNA Table'!$F$4="YES",'miRNA Table'!$F$6="YES"),M25-M$391,M25))</f>
        <v/>
      </c>
      <c r="AN25" s="138" t="str">
        <f>IF(N25="","",IF(AND('miRNA Table'!$F$4="YES",'miRNA Table'!$F$6="YES"),N25-N$391,N25))</f>
        <v/>
      </c>
      <c r="AO25" s="136">
        <f>IF(O25="","",IF(AND('miRNA Table'!$F$4="YES",'miRNA Table'!$F$6="YES"),Q25-Q$391,Q25))</f>
        <v>35</v>
      </c>
      <c r="AP25" s="137">
        <f>IF(P25="","",IF(AND('miRNA Table'!$F$4="YES",'miRNA Table'!$F$6="YES"),R25-R$391,R25))</f>
        <v>35</v>
      </c>
      <c r="AQ25" s="137">
        <f>IF(Q25="","",IF(AND('miRNA Table'!$F$4="YES",'miRNA Table'!$F$6="YES"),S25-S$391,S25))</f>
        <v>35</v>
      </c>
      <c r="AR25" s="137" t="str">
        <f>IF(R25="","",IF(AND('miRNA Table'!$F$4="YES",'miRNA Table'!$F$6="YES"),T25-T$391,T25))</f>
        <v/>
      </c>
      <c r="AS25" s="137" t="str">
        <f>IF(S25="","",IF(AND('miRNA Table'!$F$4="YES",'miRNA Table'!$F$6="YES"),U25-U$391,U25))</f>
        <v/>
      </c>
      <c r="AT25" s="137" t="str">
        <f>IF(T25="","",IF(AND('miRNA Table'!$F$4="YES",'miRNA Table'!$F$6="YES"),V25-V$391,V25))</f>
        <v/>
      </c>
      <c r="AU25" s="137" t="str">
        <f>IF(U25="","",IF(AND('miRNA Table'!$F$4="YES",'miRNA Table'!$F$6="YES"),W25-W$391,W25))</f>
        <v/>
      </c>
      <c r="AV25" s="137" t="str">
        <f>IF(V25="","",IF(AND('miRNA Table'!$F$4="YES",'miRNA Table'!$F$6="YES"),X25-X$391,X25))</f>
        <v/>
      </c>
      <c r="AW25" s="137" t="str">
        <f>IF(W25="","",IF(AND('miRNA Table'!$F$4="YES",'miRNA Table'!$F$6="YES"),Y25-Y$391,Y25))</f>
        <v/>
      </c>
      <c r="AX25" s="137" t="str">
        <f>IF(X25="","",IF(AND('miRNA Table'!$F$4="YES",'miRNA Table'!$F$6="YES"),Z25-Z$391,Z25))</f>
        <v/>
      </c>
      <c r="AY25" s="137" t="str">
        <f>IF(Y25="","",IF(AND('miRNA Table'!$F$4="YES",'miRNA Table'!$F$6="YES"),AA25-AA$391,AA25))</f>
        <v/>
      </c>
      <c r="AZ25" s="138" t="str">
        <f>IF(Z25="","",IF(AND('miRNA Table'!$F$4="YES",'miRNA Table'!$F$6="YES"),AB25-AB$391,AB25))</f>
        <v/>
      </c>
      <c r="BA25" s="287" t="s">
        <v>5908</v>
      </c>
      <c r="BB25" s="299"/>
      <c r="BC25" s="299"/>
      <c r="BD25" s="299"/>
      <c r="BE25" s="299"/>
      <c r="BF25" s="299"/>
      <c r="BG25" s="299"/>
      <c r="BH25" s="299"/>
      <c r="BI25" s="299"/>
      <c r="BJ25" s="299"/>
      <c r="BK25" s="299"/>
      <c r="BL25" s="300"/>
      <c r="BM25" s="287" t="s">
        <v>5908</v>
      </c>
      <c r="BN25" s="299"/>
      <c r="BO25" s="299"/>
      <c r="BP25" s="299"/>
      <c r="BQ25" s="299"/>
      <c r="BR25" s="299"/>
      <c r="BS25" s="299"/>
      <c r="BT25" s="299"/>
      <c r="BU25" s="299"/>
      <c r="BV25" s="299"/>
      <c r="BW25" s="299"/>
      <c r="BX25" s="300"/>
      <c r="BY25" s="100" t="str">
        <f t="shared" si="16"/>
        <v>hsa-miR-10a-3p</v>
      </c>
      <c r="BZ25" s="98" t="s">
        <v>143</v>
      </c>
      <c r="CA25" s="99">
        <f t="shared" si="17"/>
        <v>14.364999999999998</v>
      </c>
      <c r="CB25" s="99">
        <f t="shared" si="18"/>
        <v>14.355</v>
      </c>
      <c r="CC25" s="99">
        <f t="shared" si="19"/>
        <v>12.819999999999997</v>
      </c>
      <c r="CD25" s="99" t="str">
        <f t="shared" si="20"/>
        <v/>
      </c>
      <c r="CE25" s="99" t="str">
        <f t="shared" si="21"/>
        <v/>
      </c>
      <c r="CF25" s="99" t="str">
        <f t="shared" si="22"/>
        <v/>
      </c>
      <c r="CG25" s="99" t="str">
        <f t="shared" si="23"/>
        <v/>
      </c>
      <c r="CH25" s="99" t="str">
        <f t="shared" si="24"/>
        <v/>
      </c>
      <c r="CI25" s="99" t="str">
        <f t="shared" si="25"/>
        <v/>
      </c>
      <c r="CJ25" s="99" t="str">
        <f t="shared" si="26"/>
        <v/>
      </c>
      <c r="CK25" s="99" t="str">
        <f t="shared" si="27"/>
        <v/>
      </c>
      <c r="CL25" s="99" t="str">
        <f t="shared" si="28"/>
        <v/>
      </c>
      <c r="CM25" s="99">
        <f t="shared" si="29"/>
        <v>14.101666666666667</v>
      </c>
      <c r="CN25" s="99">
        <f t="shared" si="30"/>
        <v>14.14833333333333</v>
      </c>
      <c r="CO25" s="99">
        <f t="shared" si="31"/>
        <v>13.864999999999998</v>
      </c>
      <c r="CP25" s="99" t="str">
        <f t="shared" si="32"/>
        <v/>
      </c>
      <c r="CQ25" s="99" t="str">
        <f t="shared" si="33"/>
        <v/>
      </c>
      <c r="CR25" s="99" t="str">
        <f t="shared" si="34"/>
        <v/>
      </c>
      <c r="CS25" s="99" t="str">
        <f t="shared" si="35"/>
        <v/>
      </c>
      <c r="CT25" s="99" t="str">
        <f t="shared" si="36"/>
        <v/>
      </c>
      <c r="CU25" s="99" t="str">
        <f t="shared" si="37"/>
        <v/>
      </c>
      <c r="CV25" s="99" t="str">
        <f t="shared" si="38"/>
        <v/>
      </c>
      <c r="CW25" s="99" t="str">
        <f t="shared" si="39"/>
        <v/>
      </c>
      <c r="CX25" s="99" t="str">
        <f t="shared" si="40"/>
        <v/>
      </c>
      <c r="CY25" s="70">
        <f t="shared" si="41"/>
        <v>13.846666666666664</v>
      </c>
      <c r="CZ25" s="70">
        <f t="shared" si="42"/>
        <v>14.038333333333332</v>
      </c>
      <c r="DA25" s="100" t="str">
        <f t="shared" si="43"/>
        <v>hsa-miR-10a-3p</v>
      </c>
      <c r="DB25" s="98" t="s">
        <v>143</v>
      </c>
      <c r="DC25" s="101">
        <f t="shared" si="2"/>
        <v>4.7391899108950229E-5</v>
      </c>
      <c r="DD25" s="101">
        <f t="shared" si="3"/>
        <v>4.7721535835485465E-5</v>
      </c>
      <c r="DE25" s="101">
        <f t="shared" si="4"/>
        <v>1.3829148990427255E-4</v>
      </c>
      <c r="DF25" s="101" t="str">
        <f t="shared" si="5"/>
        <v/>
      </c>
      <c r="DG25" s="101" t="str">
        <f t="shared" si="6"/>
        <v/>
      </c>
      <c r="DH25" s="101" t="str">
        <f t="shared" si="7"/>
        <v/>
      </c>
      <c r="DI25" s="101" t="str">
        <f t="shared" si="8"/>
        <v/>
      </c>
      <c r="DJ25" s="101" t="str">
        <f t="shared" si="9"/>
        <v/>
      </c>
      <c r="DK25" s="101" t="str">
        <f t="shared" si="10"/>
        <v/>
      </c>
      <c r="DL25" s="101" t="str">
        <f t="shared" si="11"/>
        <v/>
      </c>
      <c r="DM25" s="101" t="str">
        <f t="shared" si="44"/>
        <v/>
      </c>
      <c r="DN25" s="101" t="str">
        <f t="shared" si="45"/>
        <v/>
      </c>
      <c r="DO25" s="101">
        <f t="shared" si="49"/>
        <v>5.6882063716252369E-5</v>
      </c>
      <c r="DP25" s="101">
        <f t="shared" si="49"/>
        <v>5.5071547217106916E-5</v>
      </c>
      <c r="DQ25" s="101">
        <f t="shared" si="49"/>
        <v>6.7022266466494862E-5</v>
      </c>
      <c r="DR25" s="101" t="str">
        <f t="shared" si="49"/>
        <v/>
      </c>
      <c r="DS25" s="101" t="str">
        <f t="shared" si="49"/>
        <v/>
      </c>
      <c r="DT25" s="101" t="str">
        <f t="shared" si="49"/>
        <v/>
      </c>
      <c r="DU25" s="101" t="str">
        <f t="shared" si="50"/>
        <v/>
      </c>
      <c r="DV25" s="101" t="str">
        <f t="shared" si="50"/>
        <v/>
      </c>
      <c r="DW25" s="101" t="str">
        <f t="shared" si="50"/>
        <v/>
      </c>
      <c r="DX25" s="101" t="str">
        <f t="shared" si="48"/>
        <v/>
      </c>
      <c r="DY25" s="101" t="str">
        <f t="shared" si="46"/>
        <v/>
      </c>
      <c r="DZ25" s="101" t="str">
        <f t="shared" si="47"/>
        <v/>
      </c>
      <c r="EB25" s="130">
        <v>24</v>
      </c>
      <c r="EC25" s="94">
        <f>Results!G26</f>
        <v>5.5360469943897435E-2</v>
      </c>
      <c r="ED25" s="94">
        <f>Results!G50</f>
        <v>6.3739580456352668E-2</v>
      </c>
      <c r="EE25" s="94">
        <f>Results!G74</f>
        <v>3.8771592677402622</v>
      </c>
      <c r="EF25" s="94">
        <f>Results!G98</f>
        <v>0.57104116965538576</v>
      </c>
      <c r="EG25" s="94">
        <f>Results!G122</f>
        <v>5.5360469943897435E-2</v>
      </c>
      <c r="EH25" s="94">
        <f>Results!G146</f>
        <v>6.3739580456352668E-2</v>
      </c>
      <c r="EI25" s="94">
        <f>Results!G170</f>
        <v>3.8771592677402622</v>
      </c>
      <c r="EJ25" s="94">
        <f>Results!G194</f>
        <v>0.57104116965538576</v>
      </c>
      <c r="EK25" s="94">
        <f>Results!G218</f>
        <v>5.5360469943897435E-2</v>
      </c>
      <c r="EL25" s="94">
        <f>Results!G242</f>
        <v>8.8254305773099659</v>
      </c>
      <c r="EM25" s="94">
        <f>Results!G266</f>
        <v>26.753702665232293</v>
      </c>
      <c r="EN25" s="94">
        <f>Results!G290</f>
        <v>6.5706938001174043E-4</v>
      </c>
      <c r="EO25" s="94">
        <f>Results!G314</f>
        <v>5.5360469943897435E-2</v>
      </c>
      <c r="EP25" s="94">
        <f>Results!G338</f>
        <v>6.3739580456352668E-2</v>
      </c>
      <c r="EQ25" s="94">
        <f>Results!G362</f>
        <v>3.8771592677402622</v>
      </c>
      <c r="ER25" s="94">
        <f>Results!G386</f>
        <v>0</v>
      </c>
    </row>
    <row r="26" spans="1:148" ht="15" customHeight="1" thickBot="1" x14ac:dyDescent="0.3">
      <c r="A26" s="106" t="str">
        <f>'miRNA Table'!C25</f>
        <v>hsa-miR-10b-5p</v>
      </c>
      <c r="B26" s="98" t="s">
        <v>144</v>
      </c>
      <c r="C26" s="99">
        <f>IF('Test Sample Data'!C25="","",IF(SUM('Test Sample Data'!C$3:C$386)&gt;10,IF(AND(ISNUMBER('Test Sample Data'!C25),'Test Sample Data'!C25&lt;$C$389, 'Test Sample Data'!C25&gt;0),'Test Sample Data'!C25,$C$389),""))</f>
        <v>35</v>
      </c>
      <c r="D26" s="99">
        <f>IF('Test Sample Data'!D25="","",IF(SUM('Test Sample Data'!D$3:D$386)&gt;10,IF(AND(ISNUMBER('Test Sample Data'!D25),'Test Sample Data'!D25&lt;$C$389, 'Test Sample Data'!D25&gt;0),'Test Sample Data'!D25,$C$389),""))</f>
        <v>35</v>
      </c>
      <c r="E26" s="99">
        <f>IF('Test Sample Data'!E25="","",IF(SUM('Test Sample Data'!E$3:E$386)&gt;10,IF(AND(ISNUMBER('Test Sample Data'!E25),'Test Sample Data'!E25&lt;$C$389, 'Test Sample Data'!E25&gt;0),'Test Sample Data'!E25,$C$389),""))</f>
        <v>34.4</v>
      </c>
      <c r="F26" s="99" t="str">
        <f>IF('Test Sample Data'!F25="","",IF(SUM('Test Sample Data'!F$3:F$386)&gt;10,IF(AND(ISNUMBER('Test Sample Data'!F25),'Test Sample Data'!F25&lt;$C$389, 'Test Sample Data'!F25&gt;0),'Test Sample Data'!F25,$C$389),""))</f>
        <v/>
      </c>
      <c r="G26" s="99" t="str">
        <f>IF('Test Sample Data'!G25="","",IF(SUM('Test Sample Data'!G$3:G$386)&gt;10,IF(AND(ISNUMBER('Test Sample Data'!G25),'Test Sample Data'!G25&lt;$C$389, 'Test Sample Data'!G25&gt;0),'Test Sample Data'!G25,$C$389),""))</f>
        <v/>
      </c>
      <c r="H26" s="99" t="str">
        <f>IF('Test Sample Data'!H25="","",IF(SUM('Test Sample Data'!H$3:H$386)&gt;10,IF(AND(ISNUMBER('Test Sample Data'!H25),'Test Sample Data'!H25&lt;$C$389, 'Test Sample Data'!H25&gt;0),'Test Sample Data'!H25,$C$389),""))</f>
        <v/>
      </c>
      <c r="I26" s="99" t="str">
        <f>IF('Test Sample Data'!I25="","",IF(SUM('Test Sample Data'!I$3:I$386)&gt;10,IF(AND(ISNUMBER('Test Sample Data'!I25),'Test Sample Data'!I25&lt;$C$389, 'Test Sample Data'!I25&gt;0),'Test Sample Data'!I25,$C$389),""))</f>
        <v/>
      </c>
      <c r="J26" s="99" t="str">
        <f>IF('Test Sample Data'!J25="","",IF(SUM('Test Sample Data'!J$3:J$386)&gt;10,IF(AND(ISNUMBER('Test Sample Data'!J25),'Test Sample Data'!J25&lt;$C$389, 'Test Sample Data'!J25&gt;0),'Test Sample Data'!J25,$C$389),""))</f>
        <v/>
      </c>
      <c r="K26" s="99" t="str">
        <f>IF('Test Sample Data'!K25="","",IF(SUM('Test Sample Data'!K$3:K$386)&gt;10,IF(AND(ISNUMBER('Test Sample Data'!K25),'Test Sample Data'!K25&lt;$C$389, 'Test Sample Data'!K25&gt;0),'Test Sample Data'!K25,$C$389),""))</f>
        <v/>
      </c>
      <c r="L26" s="99" t="str">
        <f>IF('Test Sample Data'!L25="","",IF(SUM('Test Sample Data'!L$3:L$386)&gt;10,IF(AND(ISNUMBER('Test Sample Data'!L25),'Test Sample Data'!L25&lt;$C$389, 'Test Sample Data'!L25&gt;0),'Test Sample Data'!L25,$C$389),""))</f>
        <v/>
      </c>
      <c r="M26" s="99" t="str">
        <f>IF('Test Sample Data'!M25="","",IF(SUM('Test Sample Data'!M$3:M$386)&gt;10,IF(AND(ISNUMBER('Test Sample Data'!M25),'Test Sample Data'!M25&lt;$C$389, 'Test Sample Data'!M25&gt;0),'Test Sample Data'!M25,$C$389),""))</f>
        <v/>
      </c>
      <c r="N26" s="99" t="str">
        <f>IF('Test Sample Data'!N25="","",IF(SUM('Test Sample Data'!N$3:N$386)&gt;10,IF(AND(ISNUMBER('Test Sample Data'!N25),'Test Sample Data'!N25&lt;$C$389, 'Test Sample Data'!N25&gt;0),'Test Sample Data'!N25,$C$389),""))</f>
        <v/>
      </c>
      <c r="O26" s="98" t="str">
        <f>'miRNA Table'!C25</f>
        <v>hsa-miR-10b-5p</v>
      </c>
      <c r="P26" s="98" t="s">
        <v>144</v>
      </c>
      <c r="Q26" s="99">
        <f>IF('Control Sample Data'!C25="","",IF(SUM('Control Sample Data'!C$3:C$386)&gt;10,IF(AND(ISNUMBER('Control Sample Data'!C25),'Control Sample Data'!C25&lt;$C$389, 'Control Sample Data'!C25&gt;0),'Control Sample Data'!C25,$C$389),""))</f>
        <v>35</v>
      </c>
      <c r="R26" s="99">
        <f>IF('Control Sample Data'!D25="","",IF(SUM('Control Sample Data'!D$3:D$386)&gt;10,IF(AND(ISNUMBER('Control Sample Data'!D25),'Control Sample Data'!D25&lt;$C$389, 'Control Sample Data'!D25&gt;0),'Control Sample Data'!D25,$C$389),""))</f>
        <v>35</v>
      </c>
      <c r="S26" s="99">
        <f>IF('Control Sample Data'!E25="","",IF(SUM('Control Sample Data'!E$3:E$386)&gt;10,IF(AND(ISNUMBER('Control Sample Data'!E25),'Control Sample Data'!E25&lt;$C$389, 'Control Sample Data'!E25&gt;0),'Control Sample Data'!E25,$C$389),""))</f>
        <v>34.83</v>
      </c>
      <c r="T26" s="99" t="str">
        <f>IF('Control Sample Data'!F25="","",IF(SUM('Control Sample Data'!F$3:F$386)&gt;10,IF(AND(ISNUMBER('Control Sample Data'!F25),'Control Sample Data'!F25&lt;$C$389, 'Control Sample Data'!F25&gt;0),'Control Sample Data'!F25,$C$389),""))</f>
        <v/>
      </c>
      <c r="U26" s="99" t="str">
        <f>IF('Control Sample Data'!G25="","",IF(SUM('Control Sample Data'!G$3:G$386)&gt;10,IF(AND(ISNUMBER('Control Sample Data'!G25),'Control Sample Data'!G25&lt;$C$389, 'Control Sample Data'!G25&gt;0),'Control Sample Data'!G25,$C$389),""))</f>
        <v/>
      </c>
      <c r="V26" s="99" t="str">
        <f>IF('Control Sample Data'!H25="","",IF(SUM('Control Sample Data'!H$3:H$386)&gt;10,IF(AND(ISNUMBER('Control Sample Data'!H25),'Control Sample Data'!H25&lt;$C$389, 'Control Sample Data'!H25&gt;0),'Control Sample Data'!H25,$C$389),""))</f>
        <v/>
      </c>
      <c r="W26" s="99" t="str">
        <f>IF('Control Sample Data'!I25="","",IF(SUM('Control Sample Data'!I$3:I$386)&gt;10,IF(AND(ISNUMBER('Control Sample Data'!I25),'Control Sample Data'!I25&lt;$C$389, 'Control Sample Data'!I25&gt;0),'Control Sample Data'!I25,$C$389),""))</f>
        <v/>
      </c>
      <c r="X26" s="99" t="str">
        <f>IF('Control Sample Data'!J25="","",IF(SUM('Control Sample Data'!J$3:J$386)&gt;10,IF(AND(ISNUMBER('Control Sample Data'!J25),'Control Sample Data'!J25&lt;$C$389, 'Control Sample Data'!J25&gt;0),'Control Sample Data'!J25,$C$389),""))</f>
        <v/>
      </c>
      <c r="Y26" s="99" t="str">
        <f>IF('Control Sample Data'!K25="","",IF(SUM('Control Sample Data'!K$3:K$386)&gt;10,IF(AND(ISNUMBER('Control Sample Data'!K25),'Control Sample Data'!K25&lt;$C$389, 'Control Sample Data'!K25&gt;0),'Control Sample Data'!K25,$C$389),""))</f>
        <v/>
      </c>
      <c r="Z26" s="99" t="str">
        <f>IF('Control Sample Data'!L25="","",IF(SUM('Control Sample Data'!L$3:L$386)&gt;10,IF(AND(ISNUMBER('Control Sample Data'!L25),'Control Sample Data'!L25&lt;$C$389, 'Control Sample Data'!L25&gt;0),'Control Sample Data'!L25,$C$389),""))</f>
        <v/>
      </c>
      <c r="AA26" s="99" t="str">
        <f>IF('Control Sample Data'!M25="","",IF(SUM('Control Sample Data'!M$3:M$386)&gt;10,IF(AND(ISNUMBER('Control Sample Data'!M25),'Control Sample Data'!M25&lt;$C$389, 'Control Sample Data'!M25&gt;0),'Control Sample Data'!M25,$C$389),""))</f>
        <v/>
      </c>
      <c r="AB26" s="107" t="str">
        <f>IF('Control Sample Data'!N25="","",IF(SUM('Control Sample Data'!N$3:N$386)&gt;10,IF(AND(ISNUMBER('Control Sample Data'!N25),'Control Sample Data'!N25&lt;$C$389, 'Control Sample Data'!N25&gt;0),'Control Sample Data'!N25,$C$389),""))</f>
        <v/>
      </c>
      <c r="AC26" s="136">
        <f>IF(C26="","",IF(AND('miRNA Table'!$F$4="YES",'miRNA Table'!$F$6="YES"),C26-C$391,C26))</f>
        <v>35</v>
      </c>
      <c r="AD26" s="137">
        <f>IF(D26="","",IF(AND('miRNA Table'!$F$4="YES",'miRNA Table'!$F$6="YES"),D26-D$391,D26))</f>
        <v>35</v>
      </c>
      <c r="AE26" s="137">
        <f>IF(E26="","",IF(AND('miRNA Table'!$F$4="YES",'miRNA Table'!$F$6="YES"),E26-E$391,E26))</f>
        <v>34.4</v>
      </c>
      <c r="AF26" s="137" t="str">
        <f>IF(F26="","",IF(AND('miRNA Table'!$F$4="YES",'miRNA Table'!$F$6="YES"),F26-F$391,F26))</f>
        <v/>
      </c>
      <c r="AG26" s="137" t="str">
        <f>IF(G26="","",IF(AND('miRNA Table'!$F$4="YES",'miRNA Table'!$F$6="YES"),G26-G$391,G26))</f>
        <v/>
      </c>
      <c r="AH26" s="137" t="str">
        <f>IF(H26="","",IF(AND('miRNA Table'!$F$4="YES",'miRNA Table'!$F$6="YES"),H26-H$391,H26))</f>
        <v/>
      </c>
      <c r="AI26" s="137" t="str">
        <f>IF(I26="","",IF(AND('miRNA Table'!$F$4="YES",'miRNA Table'!$F$6="YES"),I26-I$391,I26))</f>
        <v/>
      </c>
      <c r="AJ26" s="137" t="str">
        <f>IF(J26="","",IF(AND('miRNA Table'!$F$4="YES",'miRNA Table'!$F$6="YES"),J26-J$391,J26))</f>
        <v/>
      </c>
      <c r="AK26" s="137" t="str">
        <f>IF(K26="","",IF(AND('miRNA Table'!$F$4="YES",'miRNA Table'!$F$6="YES"),K26-K$391,K26))</f>
        <v/>
      </c>
      <c r="AL26" s="137" t="str">
        <f>IF(L26="","",IF(AND('miRNA Table'!$F$4="YES",'miRNA Table'!$F$6="YES"),L26-L$391,L26))</f>
        <v/>
      </c>
      <c r="AM26" s="137" t="str">
        <f>IF(M26="","",IF(AND('miRNA Table'!$F$4="YES",'miRNA Table'!$F$6="YES"),M26-M$391,M26))</f>
        <v/>
      </c>
      <c r="AN26" s="138" t="str">
        <f>IF(N26="","",IF(AND('miRNA Table'!$F$4="YES",'miRNA Table'!$F$6="YES"),N26-N$391,N26))</f>
        <v/>
      </c>
      <c r="AO26" s="136">
        <f>IF(O26="","",IF(AND('miRNA Table'!$F$4="YES",'miRNA Table'!$F$6="YES"),Q26-Q$391,Q26))</f>
        <v>35</v>
      </c>
      <c r="AP26" s="137">
        <f>IF(P26="","",IF(AND('miRNA Table'!$F$4="YES",'miRNA Table'!$F$6="YES"),R26-R$391,R26))</f>
        <v>35</v>
      </c>
      <c r="AQ26" s="137">
        <f>IF(Q26="","",IF(AND('miRNA Table'!$F$4="YES",'miRNA Table'!$F$6="YES"),S26-S$391,S26))</f>
        <v>34.83</v>
      </c>
      <c r="AR26" s="137" t="str">
        <f>IF(R26="","",IF(AND('miRNA Table'!$F$4="YES",'miRNA Table'!$F$6="YES"),T26-T$391,T26))</f>
        <v/>
      </c>
      <c r="AS26" s="137" t="str">
        <f>IF(S26="","",IF(AND('miRNA Table'!$F$4="YES",'miRNA Table'!$F$6="YES"),U26-U$391,U26))</f>
        <v/>
      </c>
      <c r="AT26" s="137" t="str">
        <f>IF(T26="","",IF(AND('miRNA Table'!$F$4="YES",'miRNA Table'!$F$6="YES"),V26-V$391,V26))</f>
        <v/>
      </c>
      <c r="AU26" s="137" t="str">
        <f>IF(U26="","",IF(AND('miRNA Table'!$F$4="YES",'miRNA Table'!$F$6="YES"),W26-W$391,W26))</f>
        <v/>
      </c>
      <c r="AV26" s="137" t="str">
        <f>IF(V26="","",IF(AND('miRNA Table'!$F$4="YES",'miRNA Table'!$F$6="YES"),X26-X$391,X26))</f>
        <v/>
      </c>
      <c r="AW26" s="137" t="str">
        <f>IF(W26="","",IF(AND('miRNA Table'!$F$4="YES",'miRNA Table'!$F$6="YES"),Y26-Y$391,Y26))</f>
        <v/>
      </c>
      <c r="AX26" s="137" t="str">
        <f>IF(X26="","",IF(AND('miRNA Table'!$F$4="YES",'miRNA Table'!$F$6="YES"),Z26-Z$391,Z26))</f>
        <v/>
      </c>
      <c r="AY26" s="137" t="str">
        <f>IF(Y26="","",IF(AND('miRNA Table'!$F$4="YES",'miRNA Table'!$F$6="YES"),AA26-AA$391,AA26))</f>
        <v/>
      </c>
      <c r="AZ26" s="138" t="str">
        <f>IF(Z26="","",IF(AND('miRNA Table'!$F$4="YES",'miRNA Table'!$F$6="YES"),AB26-AB$391,AB26))</f>
        <v/>
      </c>
      <c r="BA26" s="142">
        <f t="shared" ref="BA26:BX26" si="51">IF(ISERROR(AVERAGE(BA4:BA23)),0,AVERAGE(BA4:BA23))</f>
        <v>20.635000000000002</v>
      </c>
      <c r="BB26" s="143">
        <f t="shared" si="51"/>
        <v>20.645</v>
      </c>
      <c r="BC26" s="143">
        <f t="shared" si="51"/>
        <v>20.73</v>
      </c>
      <c r="BD26" s="143">
        <f t="shared" si="51"/>
        <v>0</v>
      </c>
      <c r="BE26" s="143">
        <f t="shared" si="51"/>
        <v>0</v>
      </c>
      <c r="BF26" s="143">
        <f t="shared" si="51"/>
        <v>0</v>
      </c>
      <c r="BG26" s="143">
        <f t="shared" si="51"/>
        <v>0</v>
      </c>
      <c r="BH26" s="143">
        <f t="shared" si="51"/>
        <v>0</v>
      </c>
      <c r="BI26" s="143">
        <f t="shared" si="51"/>
        <v>0</v>
      </c>
      <c r="BJ26" s="143">
        <f t="shared" si="51"/>
        <v>0</v>
      </c>
      <c r="BK26" s="143">
        <f t="shared" si="51"/>
        <v>0</v>
      </c>
      <c r="BL26" s="144">
        <f t="shared" si="51"/>
        <v>0</v>
      </c>
      <c r="BM26" s="145">
        <f t="shared" si="51"/>
        <v>20.898333333333333</v>
      </c>
      <c r="BN26" s="143">
        <f t="shared" si="51"/>
        <v>20.85166666666667</v>
      </c>
      <c r="BO26" s="143">
        <f t="shared" si="51"/>
        <v>21.135000000000002</v>
      </c>
      <c r="BP26" s="143">
        <f t="shared" si="51"/>
        <v>0</v>
      </c>
      <c r="BQ26" s="143">
        <f t="shared" si="51"/>
        <v>0</v>
      </c>
      <c r="BR26" s="143">
        <f t="shared" si="51"/>
        <v>0</v>
      </c>
      <c r="BS26" s="143">
        <f t="shared" si="51"/>
        <v>0</v>
      </c>
      <c r="BT26" s="143">
        <f t="shared" si="51"/>
        <v>0</v>
      </c>
      <c r="BU26" s="143">
        <f t="shared" si="51"/>
        <v>0</v>
      </c>
      <c r="BV26" s="143">
        <f t="shared" si="51"/>
        <v>0</v>
      </c>
      <c r="BW26" s="143">
        <f t="shared" si="51"/>
        <v>0</v>
      </c>
      <c r="BX26" s="144">
        <f t="shared" si="51"/>
        <v>0</v>
      </c>
      <c r="BY26" s="100" t="str">
        <f t="shared" si="16"/>
        <v>hsa-miR-10b-5p</v>
      </c>
      <c r="BZ26" s="98" t="s">
        <v>144</v>
      </c>
      <c r="CA26" s="99">
        <f t="shared" si="17"/>
        <v>14.364999999999998</v>
      </c>
      <c r="CB26" s="99">
        <f t="shared" si="18"/>
        <v>14.355</v>
      </c>
      <c r="CC26" s="99">
        <f t="shared" si="19"/>
        <v>13.669999999999998</v>
      </c>
      <c r="CD26" s="99" t="str">
        <f t="shared" si="20"/>
        <v/>
      </c>
      <c r="CE26" s="99" t="str">
        <f t="shared" si="21"/>
        <v/>
      </c>
      <c r="CF26" s="99" t="str">
        <f t="shared" si="22"/>
        <v/>
      </c>
      <c r="CG26" s="99" t="str">
        <f t="shared" si="23"/>
        <v/>
      </c>
      <c r="CH26" s="99" t="str">
        <f t="shared" si="24"/>
        <v/>
      </c>
      <c r="CI26" s="99" t="str">
        <f t="shared" si="25"/>
        <v/>
      </c>
      <c r="CJ26" s="99" t="str">
        <f t="shared" si="26"/>
        <v/>
      </c>
      <c r="CK26" s="99" t="str">
        <f t="shared" si="27"/>
        <v/>
      </c>
      <c r="CL26" s="99" t="str">
        <f t="shared" si="28"/>
        <v/>
      </c>
      <c r="CM26" s="99">
        <f t="shared" si="29"/>
        <v>14.101666666666667</v>
      </c>
      <c r="CN26" s="99">
        <f t="shared" si="30"/>
        <v>14.14833333333333</v>
      </c>
      <c r="CO26" s="99">
        <f t="shared" si="31"/>
        <v>13.694999999999997</v>
      </c>
      <c r="CP26" s="99" t="str">
        <f t="shared" si="32"/>
        <v/>
      </c>
      <c r="CQ26" s="99" t="str">
        <f t="shared" si="33"/>
        <v/>
      </c>
      <c r="CR26" s="99" t="str">
        <f t="shared" si="34"/>
        <v/>
      </c>
      <c r="CS26" s="99" t="str">
        <f t="shared" si="35"/>
        <v/>
      </c>
      <c r="CT26" s="99" t="str">
        <f t="shared" si="36"/>
        <v/>
      </c>
      <c r="CU26" s="99" t="str">
        <f t="shared" si="37"/>
        <v/>
      </c>
      <c r="CV26" s="99" t="str">
        <f t="shared" si="38"/>
        <v/>
      </c>
      <c r="CW26" s="99" t="str">
        <f t="shared" si="39"/>
        <v/>
      </c>
      <c r="CX26" s="99" t="str">
        <f t="shared" si="40"/>
        <v/>
      </c>
      <c r="CY26" s="70">
        <f t="shared" si="41"/>
        <v>14.13</v>
      </c>
      <c r="CZ26" s="70">
        <f t="shared" si="42"/>
        <v>13.981666666666664</v>
      </c>
      <c r="DA26" s="100" t="str">
        <f t="shared" si="43"/>
        <v>hsa-miR-10b-5p</v>
      </c>
      <c r="DB26" s="98" t="s">
        <v>144</v>
      </c>
      <c r="DC26" s="101">
        <f t="shared" si="2"/>
        <v>4.7391899108950229E-5</v>
      </c>
      <c r="DD26" s="101">
        <f t="shared" si="3"/>
        <v>4.7721535835485465E-5</v>
      </c>
      <c r="DE26" s="101">
        <f t="shared" si="4"/>
        <v>7.6722007722279672E-5</v>
      </c>
      <c r="DF26" s="101" t="str">
        <f t="shared" si="5"/>
        <v/>
      </c>
      <c r="DG26" s="101" t="str">
        <f t="shared" si="6"/>
        <v/>
      </c>
      <c r="DH26" s="101" t="str">
        <f t="shared" si="7"/>
        <v/>
      </c>
      <c r="DI26" s="101" t="str">
        <f t="shared" si="8"/>
        <v/>
      </c>
      <c r="DJ26" s="101" t="str">
        <f t="shared" si="9"/>
        <v/>
      </c>
      <c r="DK26" s="101" t="str">
        <f t="shared" si="10"/>
        <v/>
      </c>
      <c r="DL26" s="101" t="str">
        <f t="shared" si="11"/>
        <v/>
      </c>
      <c r="DM26" s="101" t="str">
        <f t="shared" si="44"/>
        <v/>
      </c>
      <c r="DN26" s="101" t="str">
        <f t="shared" si="45"/>
        <v/>
      </c>
      <c r="DO26" s="101">
        <f t="shared" si="49"/>
        <v>5.6882063716252369E-5</v>
      </c>
      <c r="DP26" s="101">
        <f t="shared" si="49"/>
        <v>5.5071547217106916E-5</v>
      </c>
      <c r="DQ26" s="101">
        <f t="shared" si="49"/>
        <v>7.5403969551204333E-5</v>
      </c>
      <c r="DR26" s="101" t="str">
        <f t="shared" si="49"/>
        <v/>
      </c>
      <c r="DS26" s="101" t="str">
        <f t="shared" si="49"/>
        <v/>
      </c>
      <c r="DT26" s="101" t="str">
        <f t="shared" si="49"/>
        <v/>
      </c>
      <c r="DU26" s="101" t="str">
        <f t="shared" si="50"/>
        <v/>
      </c>
      <c r="DV26" s="101" t="str">
        <f t="shared" si="50"/>
        <v/>
      </c>
      <c r="DW26" s="101" t="str">
        <f t="shared" si="50"/>
        <v/>
      </c>
      <c r="DX26" s="101" t="str">
        <f t="shared" si="48"/>
        <v/>
      </c>
      <c r="DY26" s="101" t="str">
        <f t="shared" si="46"/>
        <v/>
      </c>
      <c r="DZ26" s="101" t="str">
        <f t="shared" si="47"/>
        <v/>
      </c>
    </row>
    <row r="27" spans="1:148" ht="15" customHeight="1" x14ac:dyDescent="0.25">
      <c r="A27" s="106" t="str">
        <f>'miRNA Table'!C26</f>
        <v>hsa-miR-10b-3p</v>
      </c>
      <c r="B27" s="98" t="s">
        <v>145</v>
      </c>
      <c r="C27" s="99">
        <f>IF('Test Sample Data'!C26="","",IF(SUM('Test Sample Data'!C$3:C$386)&gt;10,IF(AND(ISNUMBER('Test Sample Data'!C26),'Test Sample Data'!C26&lt;$C$389, 'Test Sample Data'!C26&gt;0),'Test Sample Data'!C26,$C$389),""))</f>
        <v>34.03</v>
      </c>
      <c r="D27" s="99">
        <f>IF('Test Sample Data'!D26="","",IF(SUM('Test Sample Data'!D$3:D$386)&gt;10,IF(AND(ISNUMBER('Test Sample Data'!D26),'Test Sample Data'!D26&lt;$C$389, 'Test Sample Data'!D26&gt;0),'Test Sample Data'!D26,$C$389),""))</f>
        <v>33.92</v>
      </c>
      <c r="E27" s="99">
        <f>IF('Test Sample Data'!E26="","",IF(SUM('Test Sample Data'!E$3:E$386)&gt;10,IF(AND(ISNUMBER('Test Sample Data'!E26),'Test Sample Data'!E26&lt;$C$389, 'Test Sample Data'!E26&gt;0),'Test Sample Data'!E26,$C$389),""))</f>
        <v>32.64</v>
      </c>
      <c r="F27" s="99" t="str">
        <f>IF('Test Sample Data'!F26="","",IF(SUM('Test Sample Data'!F$3:F$386)&gt;10,IF(AND(ISNUMBER('Test Sample Data'!F26),'Test Sample Data'!F26&lt;$C$389, 'Test Sample Data'!F26&gt;0),'Test Sample Data'!F26,$C$389),""))</f>
        <v/>
      </c>
      <c r="G27" s="99" t="str">
        <f>IF('Test Sample Data'!G26="","",IF(SUM('Test Sample Data'!G$3:G$386)&gt;10,IF(AND(ISNUMBER('Test Sample Data'!G26),'Test Sample Data'!G26&lt;$C$389, 'Test Sample Data'!G26&gt;0),'Test Sample Data'!G26,$C$389),""))</f>
        <v/>
      </c>
      <c r="H27" s="99" t="str">
        <f>IF('Test Sample Data'!H26="","",IF(SUM('Test Sample Data'!H$3:H$386)&gt;10,IF(AND(ISNUMBER('Test Sample Data'!H26),'Test Sample Data'!H26&lt;$C$389, 'Test Sample Data'!H26&gt;0),'Test Sample Data'!H26,$C$389),""))</f>
        <v/>
      </c>
      <c r="I27" s="99" t="str">
        <f>IF('Test Sample Data'!I26="","",IF(SUM('Test Sample Data'!I$3:I$386)&gt;10,IF(AND(ISNUMBER('Test Sample Data'!I26),'Test Sample Data'!I26&lt;$C$389, 'Test Sample Data'!I26&gt;0),'Test Sample Data'!I26,$C$389),""))</f>
        <v/>
      </c>
      <c r="J27" s="99" t="str">
        <f>IF('Test Sample Data'!J26="","",IF(SUM('Test Sample Data'!J$3:J$386)&gt;10,IF(AND(ISNUMBER('Test Sample Data'!J26),'Test Sample Data'!J26&lt;$C$389, 'Test Sample Data'!J26&gt;0),'Test Sample Data'!J26,$C$389),""))</f>
        <v/>
      </c>
      <c r="K27" s="99" t="str">
        <f>IF('Test Sample Data'!K26="","",IF(SUM('Test Sample Data'!K$3:K$386)&gt;10,IF(AND(ISNUMBER('Test Sample Data'!K26),'Test Sample Data'!K26&lt;$C$389, 'Test Sample Data'!K26&gt;0),'Test Sample Data'!K26,$C$389),""))</f>
        <v/>
      </c>
      <c r="L27" s="99" t="str">
        <f>IF('Test Sample Data'!L26="","",IF(SUM('Test Sample Data'!L$3:L$386)&gt;10,IF(AND(ISNUMBER('Test Sample Data'!L26),'Test Sample Data'!L26&lt;$C$389, 'Test Sample Data'!L26&gt;0),'Test Sample Data'!L26,$C$389),""))</f>
        <v/>
      </c>
      <c r="M27" s="99" t="str">
        <f>IF('Test Sample Data'!M26="","",IF(SUM('Test Sample Data'!M$3:M$386)&gt;10,IF(AND(ISNUMBER('Test Sample Data'!M26),'Test Sample Data'!M26&lt;$C$389, 'Test Sample Data'!M26&gt;0),'Test Sample Data'!M26,$C$389),""))</f>
        <v/>
      </c>
      <c r="N27" s="99" t="str">
        <f>IF('Test Sample Data'!N26="","",IF(SUM('Test Sample Data'!N$3:N$386)&gt;10,IF(AND(ISNUMBER('Test Sample Data'!N26),'Test Sample Data'!N26&lt;$C$389, 'Test Sample Data'!N26&gt;0),'Test Sample Data'!N26,$C$389),""))</f>
        <v/>
      </c>
      <c r="O27" s="98" t="str">
        <f>'miRNA Table'!C26</f>
        <v>hsa-miR-10b-3p</v>
      </c>
      <c r="P27" s="98" t="s">
        <v>145</v>
      </c>
      <c r="Q27" s="99">
        <f>IF('Control Sample Data'!C26="","",IF(SUM('Control Sample Data'!C$3:C$386)&gt;10,IF(AND(ISNUMBER('Control Sample Data'!C26),'Control Sample Data'!C26&lt;$C$389, 'Control Sample Data'!C26&gt;0),'Control Sample Data'!C26,$C$389),""))</f>
        <v>29.4</v>
      </c>
      <c r="R27" s="99">
        <f>IF('Control Sample Data'!D26="","",IF(SUM('Control Sample Data'!D$3:D$386)&gt;10,IF(AND(ISNUMBER('Control Sample Data'!D26),'Control Sample Data'!D26&lt;$C$389, 'Control Sample Data'!D26&gt;0),'Control Sample Data'!D26,$C$389),""))</f>
        <v>29.83</v>
      </c>
      <c r="S27" s="99">
        <f>IF('Control Sample Data'!E26="","",IF(SUM('Control Sample Data'!E$3:E$386)&gt;10,IF(AND(ISNUMBER('Control Sample Data'!E26),'Control Sample Data'!E26&lt;$C$389, 'Control Sample Data'!E26&gt;0),'Control Sample Data'!E26,$C$389),""))</f>
        <v>29.71</v>
      </c>
      <c r="T27" s="99" t="str">
        <f>IF('Control Sample Data'!F26="","",IF(SUM('Control Sample Data'!F$3:F$386)&gt;10,IF(AND(ISNUMBER('Control Sample Data'!F26),'Control Sample Data'!F26&lt;$C$389, 'Control Sample Data'!F26&gt;0),'Control Sample Data'!F26,$C$389),""))</f>
        <v/>
      </c>
      <c r="U27" s="99" t="str">
        <f>IF('Control Sample Data'!G26="","",IF(SUM('Control Sample Data'!G$3:G$386)&gt;10,IF(AND(ISNUMBER('Control Sample Data'!G26),'Control Sample Data'!G26&lt;$C$389, 'Control Sample Data'!G26&gt;0),'Control Sample Data'!G26,$C$389),""))</f>
        <v/>
      </c>
      <c r="V27" s="99" t="str">
        <f>IF('Control Sample Data'!H26="","",IF(SUM('Control Sample Data'!H$3:H$386)&gt;10,IF(AND(ISNUMBER('Control Sample Data'!H26),'Control Sample Data'!H26&lt;$C$389, 'Control Sample Data'!H26&gt;0),'Control Sample Data'!H26,$C$389),""))</f>
        <v/>
      </c>
      <c r="W27" s="99" t="str">
        <f>IF('Control Sample Data'!I26="","",IF(SUM('Control Sample Data'!I$3:I$386)&gt;10,IF(AND(ISNUMBER('Control Sample Data'!I26),'Control Sample Data'!I26&lt;$C$389, 'Control Sample Data'!I26&gt;0),'Control Sample Data'!I26,$C$389),""))</f>
        <v/>
      </c>
      <c r="X27" s="99" t="str">
        <f>IF('Control Sample Data'!J26="","",IF(SUM('Control Sample Data'!J$3:J$386)&gt;10,IF(AND(ISNUMBER('Control Sample Data'!J26),'Control Sample Data'!J26&lt;$C$389, 'Control Sample Data'!J26&gt;0),'Control Sample Data'!J26,$C$389),""))</f>
        <v/>
      </c>
      <c r="Y27" s="99" t="str">
        <f>IF('Control Sample Data'!K26="","",IF(SUM('Control Sample Data'!K$3:K$386)&gt;10,IF(AND(ISNUMBER('Control Sample Data'!K26),'Control Sample Data'!K26&lt;$C$389, 'Control Sample Data'!K26&gt;0),'Control Sample Data'!K26,$C$389),""))</f>
        <v/>
      </c>
      <c r="Z27" s="99" t="str">
        <f>IF('Control Sample Data'!L26="","",IF(SUM('Control Sample Data'!L$3:L$386)&gt;10,IF(AND(ISNUMBER('Control Sample Data'!L26),'Control Sample Data'!L26&lt;$C$389, 'Control Sample Data'!L26&gt;0),'Control Sample Data'!L26,$C$389),""))</f>
        <v/>
      </c>
      <c r="AA27" s="99" t="str">
        <f>IF('Control Sample Data'!M26="","",IF(SUM('Control Sample Data'!M$3:M$386)&gt;10,IF(AND(ISNUMBER('Control Sample Data'!M26),'Control Sample Data'!M26&lt;$C$389, 'Control Sample Data'!M26&gt;0),'Control Sample Data'!M26,$C$389),""))</f>
        <v/>
      </c>
      <c r="AB27" s="107" t="str">
        <f>IF('Control Sample Data'!N26="","",IF(SUM('Control Sample Data'!N$3:N$386)&gt;10,IF(AND(ISNUMBER('Control Sample Data'!N26),'Control Sample Data'!N26&lt;$C$389, 'Control Sample Data'!N26&gt;0),'Control Sample Data'!N26,$C$389),""))</f>
        <v/>
      </c>
      <c r="AC27" s="136">
        <f>IF(C27="","",IF(AND('miRNA Table'!$F$4="YES",'miRNA Table'!$F$6="YES"),C27-C$391,C27))</f>
        <v>34.03</v>
      </c>
      <c r="AD27" s="137">
        <f>IF(D27="","",IF(AND('miRNA Table'!$F$4="YES",'miRNA Table'!$F$6="YES"),D27-D$391,D27))</f>
        <v>33.92</v>
      </c>
      <c r="AE27" s="137">
        <f>IF(E27="","",IF(AND('miRNA Table'!$F$4="YES",'miRNA Table'!$F$6="YES"),E27-E$391,E27))</f>
        <v>32.64</v>
      </c>
      <c r="AF27" s="137" t="str">
        <f>IF(F27="","",IF(AND('miRNA Table'!$F$4="YES",'miRNA Table'!$F$6="YES"),F27-F$391,F27))</f>
        <v/>
      </c>
      <c r="AG27" s="137" t="str">
        <f>IF(G27="","",IF(AND('miRNA Table'!$F$4="YES",'miRNA Table'!$F$6="YES"),G27-G$391,G27))</f>
        <v/>
      </c>
      <c r="AH27" s="137" t="str">
        <f>IF(H27="","",IF(AND('miRNA Table'!$F$4="YES",'miRNA Table'!$F$6="YES"),H27-H$391,H27))</f>
        <v/>
      </c>
      <c r="AI27" s="137" t="str">
        <f>IF(I27="","",IF(AND('miRNA Table'!$F$4="YES",'miRNA Table'!$F$6="YES"),I27-I$391,I27))</f>
        <v/>
      </c>
      <c r="AJ27" s="137" t="str">
        <f>IF(J27="","",IF(AND('miRNA Table'!$F$4="YES",'miRNA Table'!$F$6="YES"),J27-J$391,J27))</f>
        <v/>
      </c>
      <c r="AK27" s="137" t="str">
        <f>IF(K27="","",IF(AND('miRNA Table'!$F$4="YES",'miRNA Table'!$F$6="YES"),K27-K$391,K27))</f>
        <v/>
      </c>
      <c r="AL27" s="137" t="str">
        <f>IF(L27="","",IF(AND('miRNA Table'!$F$4="YES",'miRNA Table'!$F$6="YES"),L27-L$391,L27))</f>
        <v/>
      </c>
      <c r="AM27" s="137" t="str">
        <f>IF(M27="","",IF(AND('miRNA Table'!$F$4="YES",'miRNA Table'!$F$6="YES"),M27-M$391,M27))</f>
        <v/>
      </c>
      <c r="AN27" s="138" t="str">
        <f>IF(N27="","",IF(AND('miRNA Table'!$F$4="YES",'miRNA Table'!$F$6="YES"),N27-N$391,N27))</f>
        <v/>
      </c>
      <c r="AO27" s="136">
        <f>IF(O27="","",IF(AND('miRNA Table'!$F$4="YES",'miRNA Table'!$F$6="YES"),Q27-Q$391,Q27))</f>
        <v>29.4</v>
      </c>
      <c r="AP27" s="137">
        <f>IF(P27="","",IF(AND('miRNA Table'!$F$4="YES",'miRNA Table'!$F$6="YES"),R27-R$391,R27))</f>
        <v>29.83</v>
      </c>
      <c r="AQ27" s="137">
        <f>IF(Q27="","",IF(AND('miRNA Table'!$F$4="YES",'miRNA Table'!$F$6="YES"),S27-S$391,S27))</f>
        <v>29.71</v>
      </c>
      <c r="AR27" s="137" t="str">
        <f>IF(R27="","",IF(AND('miRNA Table'!$F$4="YES",'miRNA Table'!$F$6="YES"),T27-T$391,T27))</f>
        <v/>
      </c>
      <c r="AS27" s="137" t="str">
        <f>IF(S27="","",IF(AND('miRNA Table'!$F$4="YES",'miRNA Table'!$F$6="YES"),U27-U$391,U27))</f>
        <v/>
      </c>
      <c r="AT27" s="137" t="str">
        <f>IF(T27="","",IF(AND('miRNA Table'!$F$4="YES",'miRNA Table'!$F$6="YES"),V27-V$391,V27))</f>
        <v/>
      </c>
      <c r="AU27" s="137" t="str">
        <f>IF(U27="","",IF(AND('miRNA Table'!$F$4="YES",'miRNA Table'!$F$6="YES"),W27-W$391,W27))</f>
        <v/>
      </c>
      <c r="AV27" s="137" t="str">
        <f>IF(V27="","",IF(AND('miRNA Table'!$F$4="YES",'miRNA Table'!$F$6="YES"),X27-X$391,X27))</f>
        <v/>
      </c>
      <c r="AW27" s="137" t="str">
        <f>IF(W27="","",IF(AND('miRNA Table'!$F$4="YES",'miRNA Table'!$F$6="YES"),Y27-Y$391,Y27))</f>
        <v/>
      </c>
      <c r="AX27" s="137" t="str">
        <f>IF(X27="","",IF(AND('miRNA Table'!$F$4="YES",'miRNA Table'!$F$6="YES"),Z27-Z$391,Z27))</f>
        <v/>
      </c>
      <c r="AY27" s="137" t="str">
        <f>IF(Y27="","",IF(AND('miRNA Table'!$F$4="YES",'miRNA Table'!$F$6="YES"),AA27-AA$391,AA27))</f>
        <v/>
      </c>
      <c r="AZ27" s="138" t="str">
        <f>IF(Z27="","",IF(AND('miRNA Table'!$F$4="YES",'miRNA Table'!$F$6="YES"),AB27-AB$391,AB27))</f>
        <v/>
      </c>
      <c r="BA27" s="287" t="s">
        <v>5907</v>
      </c>
      <c r="BB27" s="285"/>
      <c r="BC27" s="285"/>
      <c r="BD27" s="285"/>
      <c r="BE27" s="285"/>
      <c r="BF27" s="285"/>
      <c r="BG27" s="285"/>
      <c r="BH27" s="285"/>
      <c r="BI27" s="285"/>
      <c r="BJ27" s="285"/>
      <c r="BK27" s="285"/>
      <c r="BL27" s="286"/>
      <c r="BM27" s="284" t="s">
        <v>5907</v>
      </c>
      <c r="BN27" s="285"/>
      <c r="BO27" s="285"/>
      <c r="BP27" s="285"/>
      <c r="BQ27" s="285"/>
      <c r="BR27" s="285"/>
      <c r="BS27" s="285"/>
      <c r="BT27" s="285"/>
      <c r="BU27" s="285"/>
      <c r="BV27" s="285"/>
      <c r="BW27" s="285"/>
      <c r="BX27" s="286"/>
      <c r="BY27" s="97" t="str">
        <f t="shared" si="16"/>
        <v>hsa-miR-10b-3p</v>
      </c>
      <c r="BZ27" s="98" t="s">
        <v>145</v>
      </c>
      <c r="CA27" s="99">
        <f t="shared" si="17"/>
        <v>13.395</v>
      </c>
      <c r="CB27" s="99">
        <f t="shared" si="18"/>
        <v>13.275000000000002</v>
      </c>
      <c r="CC27" s="99">
        <f t="shared" si="19"/>
        <v>11.91</v>
      </c>
      <c r="CD27" s="99" t="str">
        <f t="shared" si="20"/>
        <v/>
      </c>
      <c r="CE27" s="99" t="str">
        <f t="shared" si="21"/>
        <v/>
      </c>
      <c r="CF27" s="99" t="str">
        <f t="shared" si="22"/>
        <v/>
      </c>
      <c r="CG27" s="99" t="str">
        <f t="shared" si="23"/>
        <v/>
      </c>
      <c r="CH27" s="99" t="str">
        <f t="shared" si="24"/>
        <v/>
      </c>
      <c r="CI27" s="99" t="str">
        <f t="shared" si="25"/>
        <v/>
      </c>
      <c r="CJ27" s="99" t="str">
        <f t="shared" si="26"/>
        <v/>
      </c>
      <c r="CK27" s="99" t="str">
        <f t="shared" si="27"/>
        <v/>
      </c>
      <c r="CL27" s="99" t="str">
        <f t="shared" si="28"/>
        <v/>
      </c>
      <c r="CM27" s="99">
        <f t="shared" si="29"/>
        <v>8.5016666666666652</v>
      </c>
      <c r="CN27" s="99">
        <f t="shared" si="30"/>
        <v>8.9783333333333282</v>
      </c>
      <c r="CO27" s="99">
        <f t="shared" si="31"/>
        <v>8.5749999999999993</v>
      </c>
      <c r="CP27" s="99" t="str">
        <f t="shared" si="32"/>
        <v/>
      </c>
      <c r="CQ27" s="99" t="str">
        <f t="shared" si="33"/>
        <v/>
      </c>
      <c r="CR27" s="99" t="str">
        <f t="shared" si="34"/>
        <v/>
      </c>
      <c r="CS27" s="99" t="str">
        <f t="shared" si="35"/>
        <v/>
      </c>
      <c r="CT27" s="99" t="str">
        <f t="shared" si="36"/>
        <v/>
      </c>
      <c r="CU27" s="99" t="str">
        <f t="shared" si="37"/>
        <v/>
      </c>
      <c r="CV27" s="99" t="str">
        <f t="shared" si="38"/>
        <v/>
      </c>
      <c r="CW27" s="99" t="str">
        <f t="shared" si="39"/>
        <v/>
      </c>
      <c r="CX27" s="99" t="str">
        <f t="shared" si="40"/>
        <v/>
      </c>
      <c r="CY27" s="70">
        <f t="shared" si="41"/>
        <v>12.86</v>
      </c>
      <c r="CZ27" s="70">
        <f t="shared" si="42"/>
        <v>8.6849999999999969</v>
      </c>
      <c r="DA27" s="100" t="str">
        <f t="shared" si="43"/>
        <v>hsa-miR-10b-3p</v>
      </c>
      <c r="DB27" s="98" t="s">
        <v>145</v>
      </c>
      <c r="DC27" s="101">
        <f t="shared" si="2"/>
        <v>9.2833175856995304E-5</v>
      </c>
      <c r="DD27" s="101">
        <f t="shared" si="3"/>
        <v>1.0088504860280895E-4</v>
      </c>
      <c r="DE27" s="101">
        <f t="shared" si="4"/>
        <v>2.5985600157552746E-4</v>
      </c>
      <c r="DF27" s="101" t="str">
        <f t="shared" si="5"/>
        <v/>
      </c>
      <c r="DG27" s="101" t="str">
        <f t="shared" si="6"/>
        <v/>
      </c>
      <c r="DH27" s="101" t="str">
        <f t="shared" si="7"/>
        <v/>
      </c>
      <c r="DI27" s="101" t="str">
        <f t="shared" si="8"/>
        <v/>
      </c>
      <c r="DJ27" s="101" t="str">
        <f t="shared" si="9"/>
        <v/>
      </c>
      <c r="DK27" s="101" t="str">
        <f t="shared" si="10"/>
        <v/>
      </c>
      <c r="DL27" s="101" t="str">
        <f t="shared" si="11"/>
        <v/>
      </c>
      <c r="DM27" s="101" t="str">
        <f t="shared" si="44"/>
        <v/>
      </c>
      <c r="DN27" s="101" t="str">
        <f t="shared" si="45"/>
        <v/>
      </c>
      <c r="DO27" s="101">
        <f t="shared" si="49"/>
        <v>2.7589467619847608E-3</v>
      </c>
      <c r="DP27" s="101">
        <f t="shared" si="49"/>
        <v>1.9826787667694898E-3</v>
      </c>
      <c r="DQ27" s="101">
        <f t="shared" si="49"/>
        <v>2.6222119194927031E-3</v>
      </c>
      <c r="DR27" s="101" t="str">
        <f t="shared" si="49"/>
        <v/>
      </c>
      <c r="DS27" s="101" t="str">
        <f t="shared" si="49"/>
        <v/>
      </c>
      <c r="DT27" s="101" t="str">
        <f t="shared" si="49"/>
        <v/>
      </c>
      <c r="DU27" s="101" t="str">
        <f t="shared" si="50"/>
        <v/>
      </c>
      <c r="DV27" s="101" t="str">
        <f t="shared" si="50"/>
        <v/>
      </c>
      <c r="DW27" s="101" t="str">
        <f t="shared" si="50"/>
        <v/>
      </c>
      <c r="DX27" s="101" t="str">
        <f t="shared" si="48"/>
        <v/>
      </c>
      <c r="DY27" s="101" t="str">
        <f t="shared" si="46"/>
        <v/>
      </c>
      <c r="DZ27" s="101" t="str">
        <f t="shared" si="47"/>
        <v/>
      </c>
    </row>
    <row r="28" spans="1:148" ht="15" customHeight="1" thickBot="1" x14ac:dyDescent="0.3">
      <c r="A28" s="106" t="str">
        <f>'miRNA Table'!C27</f>
        <v>hsa-miR-1180-3p</v>
      </c>
      <c r="B28" s="98" t="s">
        <v>44</v>
      </c>
      <c r="C28" s="99">
        <f>IF('Test Sample Data'!C27="","",IF(SUM('Test Sample Data'!C$3:C$386)&gt;10,IF(AND(ISNUMBER('Test Sample Data'!C27),'Test Sample Data'!C27&lt;$C$389, 'Test Sample Data'!C27&gt;0),'Test Sample Data'!C27,$C$389),""))</f>
        <v>35</v>
      </c>
      <c r="D28" s="99">
        <f>IF('Test Sample Data'!D27="","",IF(SUM('Test Sample Data'!D$3:D$386)&gt;10,IF(AND(ISNUMBER('Test Sample Data'!D27),'Test Sample Data'!D27&lt;$C$389, 'Test Sample Data'!D27&gt;0),'Test Sample Data'!D27,$C$389),""))</f>
        <v>35</v>
      </c>
      <c r="E28" s="99">
        <f>IF('Test Sample Data'!E27="","",IF(SUM('Test Sample Data'!E$3:E$386)&gt;10,IF(AND(ISNUMBER('Test Sample Data'!E27),'Test Sample Data'!E27&lt;$C$389, 'Test Sample Data'!E27&gt;0),'Test Sample Data'!E27,$C$389),""))</f>
        <v>35</v>
      </c>
      <c r="F28" s="99" t="str">
        <f>IF('Test Sample Data'!F27="","",IF(SUM('Test Sample Data'!F$3:F$386)&gt;10,IF(AND(ISNUMBER('Test Sample Data'!F27),'Test Sample Data'!F27&lt;$C$389, 'Test Sample Data'!F27&gt;0),'Test Sample Data'!F27,$C$389),""))</f>
        <v/>
      </c>
      <c r="G28" s="99" t="str">
        <f>IF('Test Sample Data'!G27="","",IF(SUM('Test Sample Data'!G$3:G$386)&gt;10,IF(AND(ISNUMBER('Test Sample Data'!G27),'Test Sample Data'!G27&lt;$C$389, 'Test Sample Data'!G27&gt;0),'Test Sample Data'!G27,$C$389),""))</f>
        <v/>
      </c>
      <c r="H28" s="99" t="str">
        <f>IF('Test Sample Data'!H27="","",IF(SUM('Test Sample Data'!H$3:H$386)&gt;10,IF(AND(ISNUMBER('Test Sample Data'!H27),'Test Sample Data'!H27&lt;$C$389, 'Test Sample Data'!H27&gt;0),'Test Sample Data'!H27,$C$389),""))</f>
        <v/>
      </c>
      <c r="I28" s="99" t="str">
        <f>IF('Test Sample Data'!I27="","",IF(SUM('Test Sample Data'!I$3:I$386)&gt;10,IF(AND(ISNUMBER('Test Sample Data'!I27),'Test Sample Data'!I27&lt;$C$389, 'Test Sample Data'!I27&gt;0),'Test Sample Data'!I27,$C$389),""))</f>
        <v/>
      </c>
      <c r="J28" s="99" t="str">
        <f>IF('Test Sample Data'!J27="","",IF(SUM('Test Sample Data'!J$3:J$386)&gt;10,IF(AND(ISNUMBER('Test Sample Data'!J27),'Test Sample Data'!J27&lt;$C$389, 'Test Sample Data'!J27&gt;0),'Test Sample Data'!J27,$C$389),""))</f>
        <v/>
      </c>
      <c r="K28" s="99" t="str">
        <f>IF('Test Sample Data'!K27="","",IF(SUM('Test Sample Data'!K$3:K$386)&gt;10,IF(AND(ISNUMBER('Test Sample Data'!K27),'Test Sample Data'!K27&lt;$C$389, 'Test Sample Data'!K27&gt;0),'Test Sample Data'!K27,$C$389),""))</f>
        <v/>
      </c>
      <c r="L28" s="99" t="str">
        <f>IF('Test Sample Data'!L27="","",IF(SUM('Test Sample Data'!L$3:L$386)&gt;10,IF(AND(ISNUMBER('Test Sample Data'!L27),'Test Sample Data'!L27&lt;$C$389, 'Test Sample Data'!L27&gt;0),'Test Sample Data'!L27,$C$389),""))</f>
        <v/>
      </c>
      <c r="M28" s="99" t="str">
        <f>IF('Test Sample Data'!M27="","",IF(SUM('Test Sample Data'!M$3:M$386)&gt;10,IF(AND(ISNUMBER('Test Sample Data'!M27),'Test Sample Data'!M27&lt;$C$389, 'Test Sample Data'!M27&gt;0),'Test Sample Data'!M27,$C$389),""))</f>
        <v/>
      </c>
      <c r="N28" s="99" t="str">
        <f>IF('Test Sample Data'!N27="","",IF(SUM('Test Sample Data'!N$3:N$386)&gt;10,IF(AND(ISNUMBER('Test Sample Data'!N27),'Test Sample Data'!N27&lt;$C$389, 'Test Sample Data'!N27&gt;0),'Test Sample Data'!N27,$C$389),""))</f>
        <v/>
      </c>
      <c r="O28" s="98" t="str">
        <f>'miRNA Table'!C27</f>
        <v>hsa-miR-1180-3p</v>
      </c>
      <c r="P28" s="98" t="s">
        <v>44</v>
      </c>
      <c r="Q28" s="99">
        <f>IF('Control Sample Data'!C27="","",IF(SUM('Control Sample Data'!C$3:C$386)&gt;10,IF(AND(ISNUMBER('Control Sample Data'!C27),'Control Sample Data'!C27&lt;$C$389, 'Control Sample Data'!C27&gt;0),'Control Sample Data'!C27,$C$389),""))</f>
        <v>35</v>
      </c>
      <c r="R28" s="99">
        <f>IF('Control Sample Data'!D27="","",IF(SUM('Control Sample Data'!D$3:D$386)&gt;10,IF(AND(ISNUMBER('Control Sample Data'!D27),'Control Sample Data'!D27&lt;$C$389, 'Control Sample Data'!D27&gt;0),'Control Sample Data'!D27,$C$389),""))</f>
        <v>35</v>
      </c>
      <c r="S28" s="99">
        <f>IF('Control Sample Data'!E27="","",IF(SUM('Control Sample Data'!E$3:E$386)&gt;10,IF(AND(ISNUMBER('Control Sample Data'!E27),'Control Sample Data'!E27&lt;$C$389, 'Control Sample Data'!E27&gt;0),'Control Sample Data'!E27,$C$389),""))</f>
        <v>35</v>
      </c>
      <c r="T28" s="99" t="str">
        <f>IF('Control Sample Data'!F27="","",IF(SUM('Control Sample Data'!F$3:F$386)&gt;10,IF(AND(ISNUMBER('Control Sample Data'!F27),'Control Sample Data'!F27&lt;$C$389, 'Control Sample Data'!F27&gt;0),'Control Sample Data'!F27,$C$389),""))</f>
        <v/>
      </c>
      <c r="U28" s="99" t="str">
        <f>IF('Control Sample Data'!G27="","",IF(SUM('Control Sample Data'!G$3:G$386)&gt;10,IF(AND(ISNUMBER('Control Sample Data'!G27),'Control Sample Data'!G27&lt;$C$389, 'Control Sample Data'!G27&gt;0),'Control Sample Data'!G27,$C$389),""))</f>
        <v/>
      </c>
      <c r="V28" s="99" t="str">
        <f>IF('Control Sample Data'!H27="","",IF(SUM('Control Sample Data'!H$3:H$386)&gt;10,IF(AND(ISNUMBER('Control Sample Data'!H27),'Control Sample Data'!H27&lt;$C$389, 'Control Sample Data'!H27&gt;0),'Control Sample Data'!H27,$C$389),""))</f>
        <v/>
      </c>
      <c r="W28" s="99" t="str">
        <f>IF('Control Sample Data'!I27="","",IF(SUM('Control Sample Data'!I$3:I$386)&gt;10,IF(AND(ISNUMBER('Control Sample Data'!I27),'Control Sample Data'!I27&lt;$C$389, 'Control Sample Data'!I27&gt;0),'Control Sample Data'!I27,$C$389),""))</f>
        <v/>
      </c>
      <c r="X28" s="99" t="str">
        <f>IF('Control Sample Data'!J27="","",IF(SUM('Control Sample Data'!J$3:J$386)&gt;10,IF(AND(ISNUMBER('Control Sample Data'!J27),'Control Sample Data'!J27&lt;$C$389, 'Control Sample Data'!J27&gt;0),'Control Sample Data'!J27,$C$389),""))</f>
        <v/>
      </c>
      <c r="Y28" s="99" t="str">
        <f>IF('Control Sample Data'!K27="","",IF(SUM('Control Sample Data'!K$3:K$386)&gt;10,IF(AND(ISNUMBER('Control Sample Data'!K27),'Control Sample Data'!K27&lt;$C$389, 'Control Sample Data'!K27&gt;0),'Control Sample Data'!K27,$C$389),""))</f>
        <v/>
      </c>
      <c r="Z28" s="99" t="str">
        <f>IF('Control Sample Data'!L27="","",IF(SUM('Control Sample Data'!L$3:L$386)&gt;10,IF(AND(ISNUMBER('Control Sample Data'!L27),'Control Sample Data'!L27&lt;$C$389, 'Control Sample Data'!L27&gt;0),'Control Sample Data'!L27,$C$389),""))</f>
        <v/>
      </c>
      <c r="AA28" s="99" t="str">
        <f>IF('Control Sample Data'!M27="","",IF(SUM('Control Sample Data'!M$3:M$386)&gt;10,IF(AND(ISNUMBER('Control Sample Data'!M27),'Control Sample Data'!M27&lt;$C$389, 'Control Sample Data'!M27&gt;0),'Control Sample Data'!M27,$C$389),""))</f>
        <v/>
      </c>
      <c r="AB28" s="107" t="str">
        <f>IF('Control Sample Data'!N27="","",IF(SUM('Control Sample Data'!N$3:N$386)&gt;10,IF(AND(ISNUMBER('Control Sample Data'!N27),'Control Sample Data'!N27&lt;$C$389, 'Control Sample Data'!N27&gt;0),'Control Sample Data'!N27,$C$389),""))</f>
        <v/>
      </c>
      <c r="AC28" s="136">
        <f>IF(C28="","",IF(AND('miRNA Table'!$F$4="YES",'miRNA Table'!$F$6="YES"),C28-C$391,C28))</f>
        <v>35</v>
      </c>
      <c r="AD28" s="137">
        <f>IF(D28="","",IF(AND('miRNA Table'!$F$4="YES",'miRNA Table'!$F$6="YES"),D28-D$391,D28))</f>
        <v>35</v>
      </c>
      <c r="AE28" s="137">
        <f>IF(E28="","",IF(AND('miRNA Table'!$F$4="YES",'miRNA Table'!$F$6="YES"),E28-E$391,E28))</f>
        <v>35</v>
      </c>
      <c r="AF28" s="137" t="str">
        <f>IF(F28="","",IF(AND('miRNA Table'!$F$4="YES",'miRNA Table'!$F$6="YES"),F28-F$391,F28))</f>
        <v/>
      </c>
      <c r="AG28" s="137" t="str">
        <f>IF(G28="","",IF(AND('miRNA Table'!$F$4="YES",'miRNA Table'!$F$6="YES"),G28-G$391,G28))</f>
        <v/>
      </c>
      <c r="AH28" s="137" t="str">
        <f>IF(H28="","",IF(AND('miRNA Table'!$F$4="YES",'miRNA Table'!$F$6="YES"),H28-H$391,H28))</f>
        <v/>
      </c>
      <c r="AI28" s="137" t="str">
        <f>IF(I28="","",IF(AND('miRNA Table'!$F$4="YES",'miRNA Table'!$F$6="YES"),I28-I$391,I28))</f>
        <v/>
      </c>
      <c r="AJ28" s="137" t="str">
        <f>IF(J28="","",IF(AND('miRNA Table'!$F$4="YES",'miRNA Table'!$F$6="YES"),J28-J$391,J28))</f>
        <v/>
      </c>
      <c r="AK28" s="137" t="str">
        <f>IF(K28="","",IF(AND('miRNA Table'!$F$4="YES",'miRNA Table'!$F$6="YES"),K28-K$391,K28))</f>
        <v/>
      </c>
      <c r="AL28" s="137" t="str">
        <f>IF(L28="","",IF(AND('miRNA Table'!$F$4="YES",'miRNA Table'!$F$6="YES"),L28-L$391,L28))</f>
        <v/>
      </c>
      <c r="AM28" s="137" t="str">
        <f>IF(M28="","",IF(AND('miRNA Table'!$F$4="YES",'miRNA Table'!$F$6="YES"),M28-M$391,M28))</f>
        <v/>
      </c>
      <c r="AN28" s="138" t="str">
        <f>IF(N28="","",IF(AND('miRNA Table'!$F$4="YES",'miRNA Table'!$F$6="YES"),N28-N$391,N28))</f>
        <v/>
      </c>
      <c r="AO28" s="136">
        <f>IF(O28="","",IF(AND('miRNA Table'!$F$4="YES",'miRNA Table'!$F$6="YES"),Q28-Q$391,Q28))</f>
        <v>35</v>
      </c>
      <c r="AP28" s="137">
        <f>IF(P28="","",IF(AND('miRNA Table'!$F$4="YES",'miRNA Table'!$F$6="YES"),R28-R$391,R28))</f>
        <v>35</v>
      </c>
      <c r="AQ28" s="137">
        <f>IF(Q28="","",IF(AND('miRNA Table'!$F$4="YES",'miRNA Table'!$F$6="YES"),S28-S$391,S28))</f>
        <v>35</v>
      </c>
      <c r="AR28" s="137" t="str">
        <f>IF(R28="","",IF(AND('miRNA Table'!$F$4="YES",'miRNA Table'!$F$6="YES"),T28-T$391,T28))</f>
        <v/>
      </c>
      <c r="AS28" s="137" t="str">
        <f>IF(S28="","",IF(AND('miRNA Table'!$F$4="YES",'miRNA Table'!$F$6="YES"),U28-U$391,U28))</f>
        <v/>
      </c>
      <c r="AT28" s="137" t="str">
        <f>IF(T28="","",IF(AND('miRNA Table'!$F$4="YES",'miRNA Table'!$F$6="YES"),V28-V$391,V28))</f>
        <v/>
      </c>
      <c r="AU28" s="137" t="str">
        <f>IF(U28="","",IF(AND('miRNA Table'!$F$4="YES",'miRNA Table'!$F$6="YES"),W28-W$391,W28))</f>
        <v/>
      </c>
      <c r="AV28" s="137" t="str">
        <f>IF(V28="","",IF(AND('miRNA Table'!$F$4="YES",'miRNA Table'!$F$6="YES"),X28-X$391,X28))</f>
        <v/>
      </c>
      <c r="AW28" s="137" t="str">
        <f>IF(W28="","",IF(AND('miRNA Table'!$F$4="YES",'miRNA Table'!$F$6="YES"),Y28-Y$391,Y28))</f>
        <v/>
      </c>
      <c r="AX28" s="137" t="str">
        <f>IF(X28="","",IF(AND('miRNA Table'!$F$4="YES",'miRNA Table'!$F$6="YES"),Z28-Z$391,Z28))</f>
        <v/>
      </c>
      <c r="AY28" s="137" t="str">
        <f>IF(Y28="","",IF(AND('miRNA Table'!$F$4="YES",'miRNA Table'!$F$6="YES"),AA28-AA$391,AA28))</f>
        <v/>
      </c>
      <c r="AZ28" s="138" t="str">
        <f>IF(Z28="","",IF(AND('miRNA Table'!$F$4="YES",'miRNA Table'!$F$6="YES"),AB28-AB$391,AB28))</f>
        <v/>
      </c>
      <c r="BA28" s="142">
        <f>C392</f>
        <v>25.166655518394663</v>
      </c>
      <c r="BB28" s="143">
        <f t="shared" ref="BB28:BL28" si="52">D392</f>
        <v>24.762727272727265</v>
      </c>
      <c r="BC28" s="143">
        <f t="shared" si="52"/>
        <v>25.373429487179489</v>
      </c>
      <c r="BD28" s="143" t="str">
        <f t="shared" si="52"/>
        <v/>
      </c>
      <c r="BE28" s="143" t="str">
        <f t="shared" si="52"/>
        <v/>
      </c>
      <c r="BF28" s="143" t="str">
        <f t="shared" si="52"/>
        <v/>
      </c>
      <c r="BG28" s="143" t="str">
        <f t="shared" si="52"/>
        <v/>
      </c>
      <c r="BH28" s="143" t="str">
        <f t="shared" si="52"/>
        <v/>
      </c>
      <c r="BI28" s="143" t="str">
        <f t="shared" si="52"/>
        <v/>
      </c>
      <c r="BJ28" s="143" t="str">
        <f t="shared" si="52"/>
        <v/>
      </c>
      <c r="BK28" s="143" t="str">
        <f t="shared" si="52"/>
        <v/>
      </c>
      <c r="BL28" s="144" t="str">
        <f t="shared" si="52"/>
        <v/>
      </c>
      <c r="BM28" s="145">
        <f>Q392</f>
        <v>26.432558922558922</v>
      </c>
      <c r="BN28" s="143">
        <f t="shared" ref="BN28:BX28" si="53">R392</f>
        <v>26.340477815699671</v>
      </c>
      <c r="BO28" s="143">
        <f t="shared" si="53"/>
        <v>26.728073089700988</v>
      </c>
      <c r="BP28" s="143" t="str">
        <f t="shared" si="53"/>
        <v/>
      </c>
      <c r="BQ28" s="143" t="str">
        <f t="shared" si="53"/>
        <v/>
      </c>
      <c r="BR28" s="143" t="str">
        <f t="shared" si="53"/>
        <v/>
      </c>
      <c r="BS28" s="143" t="str">
        <f t="shared" si="53"/>
        <v/>
      </c>
      <c r="BT28" s="143" t="str">
        <f t="shared" si="53"/>
        <v/>
      </c>
      <c r="BU28" s="143" t="str">
        <f t="shared" si="53"/>
        <v/>
      </c>
      <c r="BV28" s="143" t="str">
        <f t="shared" si="53"/>
        <v/>
      </c>
      <c r="BW28" s="143" t="str">
        <f t="shared" si="53"/>
        <v/>
      </c>
      <c r="BX28" s="144" t="str">
        <f t="shared" si="53"/>
        <v/>
      </c>
      <c r="BY28" s="97" t="str">
        <f t="shared" si="16"/>
        <v>hsa-miR-1180-3p</v>
      </c>
      <c r="BZ28" s="98" t="s">
        <v>44</v>
      </c>
      <c r="CA28" s="99">
        <f t="shared" si="17"/>
        <v>14.364999999999998</v>
      </c>
      <c r="CB28" s="99">
        <f t="shared" si="18"/>
        <v>14.355</v>
      </c>
      <c r="CC28" s="99">
        <f t="shared" si="19"/>
        <v>14.27</v>
      </c>
      <c r="CD28" s="99" t="str">
        <f t="shared" si="20"/>
        <v/>
      </c>
      <c r="CE28" s="99" t="str">
        <f t="shared" si="21"/>
        <v/>
      </c>
      <c r="CF28" s="99" t="str">
        <f t="shared" si="22"/>
        <v/>
      </c>
      <c r="CG28" s="99" t="str">
        <f t="shared" si="23"/>
        <v/>
      </c>
      <c r="CH28" s="99" t="str">
        <f t="shared" si="24"/>
        <v/>
      </c>
      <c r="CI28" s="99" t="str">
        <f t="shared" si="25"/>
        <v/>
      </c>
      <c r="CJ28" s="99" t="str">
        <f t="shared" si="26"/>
        <v/>
      </c>
      <c r="CK28" s="99" t="str">
        <f t="shared" si="27"/>
        <v/>
      </c>
      <c r="CL28" s="99" t="str">
        <f t="shared" si="28"/>
        <v/>
      </c>
      <c r="CM28" s="99">
        <f t="shared" si="29"/>
        <v>14.101666666666667</v>
      </c>
      <c r="CN28" s="99">
        <f t="shared" si="30"/>
        <v>14.14833333333333</v>
      </c>
      <c r="CO28" s="99">
        <f t="shared" si="31"/>
        <v>13.864999999999998</v>
      </c>
      <c r="CP28" s="99" t="str">
        <f t="shared" si="32"/>
        <v/>
      </c>
      <c r="CQ28" s="99" t="str">
        <f t="shared" si="33"/>
        <v/>
      </c>
      <c r="CR28" s="99" t="str">
        <f t="shared" si="34"/>
        <v/>
      </c>
      <c r="CS28" s="99" t="str">
        <f t="shared" si="35"/>
        <v/>
      </c>
      <c r="CT28" s="99" t="str">
        <f t="shared" si="36"/>
        <v/>
      </c>
      <c r="CU28" s="99" t="str">
        <f t="shared" si="37"/>
        <v/>
      </c>
      <c r="CV28" s="99" t="str">
        <f t="shared" si="38"/>
        <v/>
      </c>
      <c r="CW28" s="99" t="str">
        <f t="shared" si="39"/>
        <v/>
      </c>
      <c r="CX28" s="99" t="str">
        <f t="shared" si="40"/>
        <v/>
      </c>
      <c r="CY28" s="70">
        <f t="shared" si="41"/>
        <v>14.329999999999998</v>
      </c>
      <c r="CZ28" s="70">
        <f t="shared" si="42"/>
        <v>14.038333333333332</v>
      </c>
      <c r="DA28" s="100" t="str">
        <f t="shared" si="43"/>
        <v>hsa-miR-1180-3p</v>
      </c>
      <c r="DB28" s="98" t="s">
        <v>44</v>
      </c>
      <c r="DC28" s="101">
        <f t="shared" si="2"/>
        <v>4.7391899108950229E-5</v>
      </c>
      <c r="DD28" s="101">
        <f t="shared" si="3"/>
        <v>4.7721535835485465E-5</v>
      </c>
      <c r="DE28" s="101">
        <f t="shared" si="4"/>
        <v>5.0617648059963549E-5</v>
      </c>
      <c r="DF28" s="101" t="str">
        <f t="shared" si="5"/>
        <v/>
      </c>
      <c r="DG28" s="101" t="str">
        <f t="shared" si="6"/>
        <v/>
      </c>
      <c r="DH28" s="101" t="str">
        <f t="shared" si="7"/>
        <v/>
      </c>
      <c r="DI28" s="101" t="str">
        <f t="shared" si="8"/>
        <v/>
      </c>
      <c r="DJ28" s="101" t="str">
        <f t="shared" si="9"/>
        <v/>
      </c>
      <c r="DK28" s="101" t="str">
        <f t="shared" si="10"/>
        <v/>
      </c>
      <c r="DL28" s="101" t="str">
        <f t="shared" si="11"/>
        <v/>
      </c>
      <c r="DM28" s="101" t="str">
        <f t="shared" si="44"/>
        <v/>
      </c>
      <c r="DN28" s="101" t="str">
        <f t="shared" si="45"/>
        <v/>
      </c>
      <c r="DO28" s="101">
        <f t="shared" si="49"/>
        <v>5.6882063716252369E-5</v>
      </c>
      <c r="DP28" s="101">
        <f t="shared" si="49"/>
        <v>5.5071547217106916E-5</v>
      </c>
      <c r="DQ28" s="101">
        <f t="shared" si="49"/>
        <v>6.7022266466494862E-5</v>
      </c>
      <c r="DR28" s="101" t="str">
        <f t="shared" si="49"/>
        <v/>
      </c>
      <c r="DS28" s="101" t="str">
        <f t="shared" si="49"/>
        <v/>
      </c>
      <c r="DT28" s="101" t="str">
        <f t="shared" si="49"/>
        <v/>
      </c>
      <c r="DU28" s="101" t="str">
        <f t="shared" si="50"/>
        <v/>
      </c>
      <c r="DV28" s="101" t="str">
        <f t="shared" si="50"/>
        <v/>
      </c>
      <c r="DW28" s="101" t="str">
        <f t="shared" si="50"/>
        <v/>
      </c>
      <c r="DX28" s="101" t="str">
        <f t="shared" si="48"/>
        <v/>
      </c>
      <c r="DY28" s="101" t="str">
        <f t="shared" si="46"/>
        <v/>
      </c>
      <c r="DZ28" s="101" t="str">
        <f t="shared" si="47"/>
        <v/>
      </c>
    </row>
    <row r="29" spans="1:148" ht="15" customHeight="1" x14ac:dyDescent="0.25">
      <c r="A29" s="106" t="str">
        <f>'miRNA Table'!C28</f>
        <v>hsa-miR-1207-5p</v>
      </c>
      <c r="B29" s="98" t="s">
        <v>45</v>
      </c>
      <c r="C29" s="99">
        <f>IF('Test Sample Data'!C28="","",IF(SUM('Test Sample Data'!C$3:C$386)&gt;10,IF(AND(ISNUMBER('Test Sample Data'!C28),'Test Sample Data'!C28&lt;$C$389, 'Test Sample Data'!C28&gt;0),'Test Sample Data'!C28,$C$389),""))</f>
        <v>31.18</v>
      </c>
      <c r="D29" s="99">
        <f>IF('Test Sample Data'!D28="","",IF(SUM('Test Sample Data'!D$3:D$386)&gt;10,IF(AND(ISNUMBER('Test Sample Data'!D28),'Test Sample Data'!D28&lt;$C$389, 'Test Sample Data'!D28&gt;0),'Test Sample Data'!D28,$C$389),""))</f>
        <v>30.82</v>
      </c>
      <c r="E29" s="99">
        <f>IF('Test Sample Data'!E28="","",IF(SUM('Test Sample Data'!E$3:E$386)&gt;10,IF(AND(ISNUMBER('Test Sample Data'!E28),'Test Sample Data'!E28&lt;$C$389, 'Test Sample Data'!E28&gt;0),'Test Sample Data'!E28,$C$389),""))</f>
        <v>31.32</v>
      </c>
      <c r="F29" s="99" t="str">
        <f>IF('Test Sample Data'!F28="","",IF(SUM('Test Sample Data'!F$3:F$386)&gt;10,IF(AND(ISNUMBER('Test Sample Data'!F28),'Test Sample Data'!F28&lt;$C$389, 'Test Sample Data'!F28&gt;0),'Test Sample Data'!F28,$C$389),""))</f>
        <v/>
      </c>
      <c r="G29" s="99" t="str">
        <f>IF('Test Sample Data'!G28="","",IF(SUM('Test Sample Data'!G$3:G$386)&gt;10,IF(AND(ISNUMBER('Test Sample Data'!G28),'Test Sample Data'!G28&lt;$C$389, 'Test Sample Data'!G28&gt;0),'Test Sample Data'!G28,$C$389),""))</f>
        <v/>
      </c>
      <c r="H29" s="99" t="str">
        <f>IF('Test Sample Data'!H28="","",IF(SUM('Test Sample Data'!H$3:H$386)&gt;10,IF(AND(ISNUMBER('Test Sample Data'!H28),'Test Sample Data'!H28&lt;$C$389, 'Test Sample Data'!H28&gt;0),'Test Sample Data'!H28,$C$389),""))</f>
        <v/>
      </c>
      <c r="I29" s="99" t="str">
        <f>IF('Test Sample Data'!I28="","",IF(SUM('Test Sample Data'!I$3:I$386)&gt;10,IF(AND(ISNUMBER('Test Sample Data'!I28),'Test Sample Data'!I28&lt;$C$389, 'Test Sample Data'!I28&gt;0),'Test Sample Data'!I28,$C$389),""))</f>
        <v/>
      </c>
      <c r="J29" s="99" t="str">
        <f>IF('Test Sample Data'!J28="","",IF(SUM('Test Sample Data'!J$3:J$386)&gt;10,IF(AND(ISNUMBER('Test Sample Data'!J28),'Test Sample Data'!J28&lt;$C$389, 'Test Sample Data'!J28&gt;0),'Test Sample Data'!J28,$C$389),""))</f>
        <v/>
      </c>
      <c r="K29" s="99" t="str">
        <f>IF('Test Sample Data'!K28="","",IF(SUM('Test Sample Data'!K$3:K$386)&gt;10,IF(AND(ISNUMBER('Test Sample Data'!K28),'Test Sample Data'!K28&lt;$C$389, 'Test Sample Data'!K28&gt;0),'Test Sample Data'!K28,$C$389),""))</f>
        <v/>
      </c>
      <c r="L29" s="99" t="str">
        <f>IF('Test Sample Data'!L28="","",IF(SUM('Test Sample Data'!L$3:L$386)&gt;10,IF(AND(ISNUMBER('Test Sample Data'!L28),'Test Sample Data'!L28&lt;$C$389, 'Test Sample Data'!L28&gt;0),'Test Sample Data'!L28,$C$389),""))</f>
        <v/>
      </c>
      <c r="M29" s="99" t="str">
        <f>IF('Test Sample Data'!M28="","",IF(SUM('Test Sample Data'!M$3:M$386)&gt;10,IF(AND(ISNUMBER('Test Sample Data'!M28),'Test Sample Data'!M28&lt;$C$389, 'Test Sample Data'!M28&gt;0),'Test Sample Data'!M28,$C$389),""))</f>
        <v/>
      </c>
      <c r="N29" s="99" t="str">
        <f>IF('Test Sample Data'!N28="","",IF(SUM('Test Sample Data'!N$3:N$386)&gt;10,IF(AND(ISNUMBER('Test Sample Data'!N28),'Test Sample Data'!N28&lt;$C$389, 'Test Sample Data'!N28&gt;0),'Test Sample Data'!N28,$C$389),""))</f>
        <v/>
      </c>
      <c r="O29" s="98" t="str">
        <f>'miRNA Table'!C28</f>
        <v>hsa-miR-1207-5p</v>
      </c>
      <c r="P29" s="98" t="s">
        <v>45</v>
      </c>
      <c r="Q29" s="99">
        <f>IF('Control Sample Data'!C28="","",IF(SUM('Control Sample Data'!C$3:C$386)&gt;10,IF(AND(ISNUMBER('Control Sample Data'!C28),'Control Sample Data'!C28&lt;$C$389, 'Control Sample Data'!C28&gt;0),'Control Sample Data'!C28,$C$389),""))</f>
        <v>29.25</v>
      </c>
      <c r="R29" s="99">
        <f>IF('Control Sample Data'!D28="","",IF(SUM('Control Sample Data'!D$3:D$386)&gt;10,IF(AND(ISNUMBER('Control Sample Data'!D28),'Control Sample Data'!D28&lt;$C$389, 'Control Sample Data'!D28&gt;0),'Control Sample Data'!D28,$C$389),""))</f>
        <v>29.17</v>
      </c>
      <c r="S29" s="99">
        <f>IF('Control Sample Data'!E28="","",IF(SUM('Control Sample Data'!E$3:E$386)&gt;10,IF(AND(ISNUMBER('Control Sample Data'!E28),'Control Sample Data'!E28&lt;$C$389, 'Control Sample Data'!E28&gt;0),'Control Sample Data'!E28,$C$389),""))</f>
        <v>28.79</v>
      </c>
      <c r="T29" s="99" t="str">
        <f>IF('Control Sample Data'!F28="","",IF(SUM('Control Sample Data'!F$3:F$386)&gt;10,IF(AND(ISNUMBER('Control Sample Data'!F28),'Control Sample Data'!F28&lt;$C$389, 'Control Sample Data'!F28&gt;0),'Control Sample Data'!F28,$C$389),""))</f>
        <v/>
      </c>
      <c r="U29" s="99" t="str">
        <f>IF('Control Sample Data'!G28="","",IF(SUM('Control Sample Data'!G$3:G$386)&gt;10,IF(AND(ISNUMBER('Control Sample Data'!G28),'Control Sample Data'!G28&lt;$C$389, 'Control Sample Data'!G28&gt;0),'Control Sample Data'!G28,$C$389),""))</f>
        <v/>
      </c>
      <c r="V29" s="99" t="str">
        <f>IF('Control Sample Data'!H28="","",IF(SUM('Control Sample Data'!H$3:H$386)&gt;10,IF(AND(ISNUMBER('Control Sample Data'!H28),'Control Sample Data'!H28&lt;$C$389, 'Control Sample Data'!H28&gt;0),'Control Sample Data'!H28,$C$389),""))</f>
        <v/>
      </c>
      <c r="W29" s="99" t="str">
        <f>IF('Control Sample Data'!I28="","",IF(SUM('Control Sample Data'!I$3:I$386)&gt;10,IF(AND(ISNUMBER('Control Sample Data'!I28),'Control Sample Data'!I28&lt;$C$389, 'Control Sample Data'!I28&gt;0),'Control Sample Data'!I28,$C$389),""))</f>
        <v/>
      </c>
      <c r="X29" s="99" t="str">
        <f>IF('Control Sample Data'!J28="","",IF(SUM('Control Sample Data'!J$3:J$386)&gt;10,IF(AND(ISNUMBER('Control Sample Data'!J28),'Control Sample Data'!J28&lt;$C$389, 'Control Sample Data'!J28&gt;0),'Control Sample Data'!J28,$C$389),""))</f>
        <v/>
      </c>
      <c r="Y29" s="99" t="str">
        <f>IF('Control Sample Data'!K28="","",IF(SUM('Control Sample Data'!K$3:K$386)&gt;10,IF(AND(ISNUMBER('Control Sample Data'!K28),'Control Sample Data'!K28&lt;$C$389, 'Control Sample Data'!K28&gt;0),'Control Sample Data'!K28,$C$389),""))</f>
        <v/>
      </c>
      <c r="Z29" s="99" t="str">
        <f>IF('Control Sample Data'!L28="","",IF(SUM('Control Sample Data'!L$3:L$386)&gt;10,IF(AND(ISNUMBER('Control Sample Data'!L28),'Control Sample Data'!L28&lt;$C$389, 'Control Sample Data'!L28&gt;0),'Control Sample Data'!L28,$C$389),""))</f>
        <v/>
      </c>
      <c r="AA29" s="99" t="str">
        <f>IF('Control Sample Data'!M28="","",IF(SUM('Control Sample Data'!M$3:M$386)&gt;10,IF(AND(ISNUMBER('Control Sample Data'!M28),'Control Sample Data'!M28&lt;$C$389, 'Control Sample Data'!M28&gt;0),'Control Sample Data'!M28,$C$389),""))</f>
        <v/>
      </c>
      <c r="AB29" s="107" t="str">
        <f>IF('Control Sample Data'!N28="","",IF(SUM('Control Sample Data'!N$3:N$386)&gt;10,IF(AND(ISNUMBER('Control Sample Data'!N28),'Control Sample Data'!N28&lt;$C$389, 'Control Sample Data'!N28&gt;0),'Control Sample Data'!N28,$C$389),""))</f>
        <v/>
      </c>
      <c r="AC29" s="136">
        <f>IF(C29="","",IF(AND('miRNA Table'!$F$4="YES",'miRNA Table'!$F$6="YES"),C29-C$391,C29))</f>
        <v>31.18</v>
      </c>
      <c r="AD29" s="137">
        <f>IF(D29="","",IF(AND('miRNA Table'!$F$4="YES",'miRNA Table'!$F$6="YES"),D29-D$391,D29))</f>
        <v>30.82</v>
      </c>
      <c r="AE29" s="137">
        <f>IF(E29="","",IF(AND('miRNA Table'!$F$4="YES",'miRNA Table'!$F$6="YES"),E29-E$391,E29))</f>
        <v>31.32</v>
      </c>
      <c r="AF29" s="137" t="str">
        <f>IF(F29="","",IF(AND('miRNA Table'!$F$4="YES",'miRNA Table'!$F$6="YES"),F29-F$391,F29))</f>
        <v/>
      </c>
      <c r="AG29" s="137" t="str">
        <f>IF(G29="","",IF(AND('miRNA Table'!$F$4="YES",'miRNA Table'!$F$6="YES"),G29-G$391,G29))</f>
        <v/>
      </c>
      <c r="AH29" s="137" t="str">
        <f>IF(H29="","",IF(AND('miRNA Table'!$F$4="YES",'miRNA Table'!$F$6="YES"),H29-H$391,H29))</f>
        <v/>
      </c>
      <c r="AI29" s="137" t="str">
        <f>IF(I29="","",IF(AND('miRNA Table'!$F$4="YES",'miRNA Table'!$F$6="YES"),I29-I$391,I29))</f>
        <v/>
      </c>
      <c r="AJ29" s="137" t="str">
        <f>IF(J29="","",IF(AND('miRNA Table'!$F$4="YES",'miRNA Table'!$F$6="YES"),J29-J$391,J29))</f>
        <v/>
      </c>
      <c r="AK29" s="137" t="str">
        <f>IF(K29="","",IF(AND('miRNA Table'!$F$4="YES",'miRNA Table'!$F$6="YES"),K29-K$391,K29))</f>
        <v/>
      </c>
      <c r="AL29" s="137" t="str">
        <f>IF(L29="","",IF(AND('miRNA Table'!$F$4="YES",'miRNA Table'!$F$6="YES"),L29-L$391,L29))</f>
        <v/>
      </c>
      <c r="AM29" s="137" t="str">
        <f>IF(M29="","",IF(AND('miRNA Table'!$F$4="YES",'miRNA Table'!$F$6="YES"),M29-M$391,M29))</f>
        <v/>
      </c>
      <c r="AN29" s="138" t="str">
        <f>IF(N29="","",IF(AND('miRNA Table'!$F$4="YES",'miRNA Table'!$F$6="YES"),N29-N$391,N29))</f>
        <v/>
      </c>
      <c r="AO29" s="136">
        <f>IF(O29="","",IF(AND('miRNA Table'!$F$4="YES",'miRNA Table'!$F$6="YES"),Q29-Q$391,Q29))</f>
        <v>29.25</v>
      </c>
      <c r="AP29" s="137">
        <f>IF(P29="","",IF(AND('miRNA Table'!$F$4="YES",'miRNA Table'!$F$6="YES"),R29-R$391,R29))</f>
        <v>29.17</v>
      </c>
      <c r="AQ29" s="137">
        <f>IF(Q29="","",IF(AND('miRNA Table'!$F$4="YES",'miRNA Table'!$F$6="YES"),S29-S$391,S29))</f>
        <v>28.79</v>
      </c>
      <c r="AR29" s="137" t="str">
        <f>IF(R29="","",IF(AND('miRNA Table'!$F$4="YES",'miRNA Table'!$F$6="YES"),T29-T$391,T29))</f>
        <v/>
      </c>
      <c r="AS29" s="137" t="str">
        <f>IF(S29="","",IF(AND('miRNA Table'!$F$4="YES",'miRNA Table'!$F$6="YES"),U29-U$391,U29))</f>
        <v/>
      </c>
      <c r="AT29" s="137" t="str">
        <f>IF(T29="","",IF(AND('miRNA Table'!$F$4="YES",'miRNA Table'!$F$6="YES"),V29-V$391,V29))</f>
        <v/>
      </c>
      <c r="AU29" s="137" t="str">
        <f>IF(U29="","",IF(AND('miRNA Table'!$F$4="YES",'miRNA Table'!$F$6="YES"),W29-W$391,W29))</f>
        <v/>
      </c>
      <c r="AV29" s="137" t="str">
        <f>IF(V29="","",IF(AND('miRNA Table'!$F$4="YES",'miRNA Table'!$F$6="YES"),X29-X$391,X29))</f>
        <v/>
      </c>
      <c r="AW29" s="137" t="str">
        <f>IF(W29="","",IF(AND('miRNA Table'!$F$4="YES",'miRNA Table'!$F$6="YES"),Y29-Y$391,Y29))</f>
        <v/>
      </c>
      <c r="AX29" s="137" t="str">
        <f>IF(X29="","",IF(AND('miRNA Table'!$F$4="YES",'miRNA Table'!$F$6="YES"),Z29-Z$391,Z29))</f>
        <v/>
      </c>
      <c r="AY29" s="137" t="str">
        <f>IF(Y29="","",IF(AND('miRNA Table'!$F$4="YES",'miRNA Table'!$F$6="YES"),AA29-AA$391,AA29))</f>
        <v/>
      </c>
      <c r="AZ29" s="138" t="str">
        <f>IF(Z29="","",IF(AND('miRNA Table'!$F$4="YES",'miRNA Table'!$F$6="YES"),AB29-AB$391,AB29))</f>
        <v/>
      </c>
      <c r="BY29" s="97" t="str">
        <f t="shared" si="16"/>
        <v>hsa-miR-1207-5p</v>
      </c>
      <c r="BZ29" s="98" t="s">
        <v>45</v>
      </c>
      <c r="CA29" s="99">
        <f t="shared" si="17"/>
        <v>10.544999999999998</v>
      </c>
      <c r="CB29" s="99">
        <f t="shared" si="18"/>
        <v>10.175000000000001</v>
      </c>
      <c r="CC29" s="99">
        <f t="shared" si="19"/>
        <v>10.59</v>
      </c>
      <c r="CD29" s="99" t="str">
        <f t="shared" si="20"/>
        <v/>
      </c>
      <c r="CE29" s="99" t="str">
        <f t="shared" si="21"/>
        <v/>
      </c>
      <c r="CF29" s="99" t="str">
        <f t="shared" si="22"/>
        <v/>
      </c>
      <c r="CG29" s="99" t="str">
        <f t="shared" si="23"/>
        <v/>
      </c>
      <c r="CH29" s="99" t="str">
        <f t="shared" si="24"/>
        <v/>
      </c>
      <c r="CI29" s="99" t="str">
        <f t="shared" si="25"/>
        <v/>
      </c>
      <c r="CJ29" s="99" t="str">
        <f t="shared" si="26"/>
        <v/>
      </c>
      <c r="CK29" s="99" t="str">
        <f t="shared" si="27"/>
        <v/>
      </c>
      <c r="CL29" s="99" t="str">
        <f t="shared" si="28"/>
        <v/>
      </c>
      <c r="CM29" s="99">
        <f t="shared" si="29"/>
        <v>8.3516666666666666</v>
      </c>
      <c r="CN29" s="99">
        <f t="shared" si="30"/>
        <v>8.3183333333333316</v>
      </c>
      <c r="CO29" s="99">
        <f t="shared" si="31"/>
        <v>7.6549999999999976</v>
      </c>
      <c r="CP29" s="99" t="str">
        <f t="shared" si="32"/>
        <v/>
      </c>
      <c r="CQ29" s="99" t="str">
        <f t="shared" si="33"/>
        <v/>
      </c>
      <c r="CR29" s="99" t="str">
        <f t="shared" si="34"/>
        <v/>
      </c>
      <c r="CS29" s="99" t="str">
        <f t="shared" si="35"/>
        <v/>
      </c>
      <c r="CT29" s="99" t="str">
        <f t="shared" si="36"/>
        <v/>
      </c>
      <c r="CU29" s="99" t="str">
        <f t="shared" si="37"/>
        <v/>
      </c>
      <c r="CV29" s="99" t="str">
        <f t="shared" si="38"/>
        <v/>
      </c>
      <c r="CW29" s="99" t="str">
        <f t="shared" si="39"/>
        <v/>
      </c>
      <c r="CX29" s="99" t="str">
        <f t="shared" si="40"/>
        <v/>
      </c>
      <c r="CY29" s="70">
        <f t="shared" si="41"/>
        <v>10.436666666666666</v>
      </c>
      <c r="CZ29" s="70">
        <f t="shared" si="42"/>
        <v>8.1083333333333325</v>
      </c>
      <c r="DA29" s="100" t="str">
        <f t="shared" si="43"/>
        <v>hsa-miR-1207-5p</v>
      </c>
      <c r="DB29" s="98" t="s">
        <v>45</v>
      </c>
      <c r="DC29" s="101">
        <f t="shared" si="2"/>
        <v>6.6932754149399705E-4</v>
      </c>
      <c r="DD29" s="101">
        <f t="shared" si="3"/>
        <v>8.650073428733984E-4</v>
      </c>
      <c r="DE29" s="101">
        <f t="shared" si="4"/>
        <v>6.4877237016431244E-4</v>
      </c>
      <c r="DF29" s="101" t="str">
        <f t="shared" si="5"/>
        <v/>
      </c>
      <c r="DG29" s="101" t="str">
        <f t="shared" si="6"/>
        <v/>
      </c>
      <c r="DH29" s="101" t="str">
        <f t="shared" si="7"/>
        <v/>
      </c>
      <c r="DI29" s="101" t="str">
        <f t="shared" si="8"/>
        <v/>
      </c>
      <c r="DJ29" s="101" t="str">
        <f t="shared" si="9"/>
        <v/>
      </c>
      <c r="DK29" s="101" t="str">
        <f t="shared" si="10"/>
        <v/>
      </c>
      <c r="DL29" s="101" t="str">
        <f t="shared" si="11"/>
        <v/>
      </c>
      <c r="DM29" s="101" t="str">
        <f t="shared" si="44"/>
        <v/>
      </c>
      <c r="DN29" s="101" t="str">
        <f t="shared" si="45"/>
        <v/>
      </c>
      <c r="DO29" s="101">
        <f t="shared" si="49"/>
        <v>3.0612431021587207E-3</v>
      </c>
      <c r="DP29" s="101">
        <f t="shared" si="49"/>
        <v>3.1327962678044529E-3</v>
      </c>
      <c r="DQ29" s="101">
        <f t="shared" si="49"/>
        <v>4.9615272755421562E-3</v>
      </c>
      <c r="DR29" s="101" t="str">
        <f t="shared" si="49"/>
        <v/>
      </c>
      <c r="DS29" s="101" t="str">
        <f t="shared" si="49"/>
        <v/>
      </c>
      <c r="DT29" s="101" t="str">
        <f t="shared" si="49"/>
        <v/>
      </c>
      <c r="DU29" s="101" t="str">
        <f t="shared" si="50"/>
        <v/>
      </c>
      <c r="DV29" s="101" t="str">
        <f t="shared" si="50"/>
        <v/>
      </c>
      <c r="DW29" s="101" t="str">
        <f t="shared" si="50"/>
        <v/>
      </c>
      <c r="DX29" s="101" t="str">
        <f t="shared" si="48"/>
        <v/>
      </c>
      <c r="DY29" s="101" t="str">
        <f t="shared" si="46"/>
        <v/>
      </c>
      <c r="DZ29" s="101" t="str">
        <f t="shared" si="47"/>
        <v/>
      </c>
    </row>
    <row r="30" spans="1:148" ht="15" customHeight="1" x14ac:dyDescent="0.25">
      <c r="A30" s="106" t="str">
        <f>'miRNA Table'!C29</f>
        <v>hsa-miR-122-5p</v>
      </c>
      <c r="B30" s="98" t="s">
        <v>46</v>
      </c>
      <c r="C30" s="99">
        <f>IF('Test Sample Data'!C29="","",IF(SUM('Test Sample Data'!C$3:C$386)&gt;10,IF(AND(ISNUMBER('Test Sample Data'!C29),'Test Sample Data'!C29&lt;$C$389, 'Test Sample Data'!C29&gt;0),'Test Sample Data'!C29,$C$389),""))</f>
        <v>13.53</v>
      </c>
      <c r="D30" s="99">
        <f>IF('Test Sample Data'!D29="","",IF(SUM('Test Sample Data'!D$3:D$386)&gt;10,IF(AND(ISNUMBER('Test Sample Data'!D29),'Test Sample Data'!D29&lt;$C$389, 'Test Sample Data'!D29&gt;0),'Test Sample Data'!D29,$C$389),""))</f>
        <v>13.59</v>
      </c>
      <c r="E30" s="99">
        <f>IF('Test Sample Data'!E29="","",IF(SUM('Test Sample Data'!E$3:E$386)&gt;10,IF(AND(ISNUMBER('Test Sample Data'!E29),'Test Sample Data'!E29&lt;$C$389, 'Test Sample Data'!E29&gt;0),'Test Sample Data'!E29,$C$389),""))</f>
        <v>13.59</v>
      </c>
      <c r="F30" s="99" t="str">
        <f>IF('Test Sample Data'!F29="","",IF(SUM('Test Sample Data'!F$3:F$386)&gt;10,IF(AND(ISNUMBER('Test Sample Data'!F29),'Test Sample Data'!F29&lt;$C$389, 'Test Sample Data'!F29&gt;0),'Test Sample Data'!F29,$C$389),""))</f>
        <v/>
      </c>
      <c r="G30" s="99" t="str">
        <f>IF('Test Sample Data'!G29="","",IF(SUM('Test Sample Data'!G$3:G$386)&gt;10,IF(AND(ISNUMBER('Test Sample Data'!G29),'Test Sample Data'!G29&lt;$C$389, 'Test Sample Data'!G29&gt;0),'Test Sample Data'!G29,$C$389),""))</f>
        <v/>
      </c>
      <c r="H30" s="99" t="str">
        <f>IF('Test Sample Data'!H29="","",IF(SUM('Test Sample Data'!H$3:H$386)&gt;10,IF(AND(ISNUMBER('Test Sample Data'!H29),'Test Sample Data'!H29&lt;$C$389, 'Test Sample Data'!H29&gt;0),'Test Sample Data'!H29,$C$389),""))</f>
        <v/>
      </c>
      <c r="I30" s="99" t="str">
        <f>IF('Test Sample Data'!I29="","",IF(SUM('Test Sample Data'!I$3:I$386)&gt;10,IF(AND(ISNUMBER('Test Sample Data'!I29),'Test Sample Data'!I29&lt;$C$389, 'Test Sample Data'!I29&gt;0),'Test Sample Data'!I29,$C$389),""))</f>
        <v/>
      </c>
      <c r="J30" s="99" t="str">
        <f>IF('Test Sample Data'!J29="","",IF(SUM('Test Sample Data'!J$3:J$386)&gt;10,IF(AND(ISNUMBER('Test Sample Data'!J29),'Test Sample Data'!J29&lt;$C$389, 'Test Sample Data'!J29&gt;0),'Test Sample Data'!J29,$C$389),""))</f>
        <v/>
      </c>
      <c r="K30" s="99" t="str">
        <f>IF('Test Sample Data'!K29="","",IF(SUM('Test Sample Data'!K$3:K$386)&gt;10,IF(AND(ISNUMBER('Test Sample Data'!K29),'Test Sample Data'!K29&lt;$C$389, 'Test Sample Data'!K29&gt;0),'Test Sample Data'!K29,$C$389),""))</f>
        <v/>
      </c>
      <c r="L30" s="99" t="str">
        <f>IF('Test Sample Data'!L29="","",IF(SUM('Test Sample Data'!L$3:L$386)&gt;10,IF(AND(ISNUMBER('Test Sample Data'!L29),'Test Sample Data'!L29&lt;$C$389, 'Test Sample Data'!L29&gt;0),'Test Sample Data'!L29,$C$389),""))</f>
        <v/>
      </c>
      <c r="M30" s="99" t="str">
        <f>IF('Test Sample Data'!M29="","",IF(SUM('Test Sample Data'!M$3:M$386)&gt;10,IF(AND(ISNUMBER('Test Sample Data'!M29),'Test Sample Data'!M29&lt;$C$389, 'Test Sample Data'!M29&gt;0),'Test Sample Data'!M29,$C$389),""))</f>
        <v/>
      </c>
      <c r="N30" s="99" t="str">
        <f>IF('Test Sample Data'!N29="","",IF(SUM('Test Sample Data'!N$3:N$386)&gt;10,IF(AND(ISNUMBER('Test Sample Data'!N29),'Test Sample Data'!N29&lt;$C$389, 'Test Sample Data'!N29&gt;0),'Test Sample Data'!N29,$C$389),""))</f>
        <v/>
      </c>
      <c r="O30" s="98" t="str">
        <f>'miRNA Table'!C29</f>
        <v>hsa-miR-122-5p</v>
      </c>
      <c r="P30" s="98" t="s">
        <v>46</v>
      </c>
      <c r="Q30" s="99">
        <f>IF('Control Sample Data'!C29="","",IF(SUM('Control Sample Data'!C$3:C$386)&gt;10,IF(AND(ISNUMBER('Control Sample Data'!C29),'Control Sample Data'!C29&lt;$C$389, 'Control Sample Data'!C29&gt;0),'Control Sample Data'!C29,$C$389),""))</f>
        <v>22.38</v>
      </c>
      <c r="R30" s="99">
        <f>IF('Control Sample Data'!D29="","",IF(SUM('Control Sample Data'!D$3:D$386)&gt;10,IF(AND(ISNUMBER('Control Sample Data'!D29),'Control Sample Data'!D29&lt;$C$389, 'Control Sample Data'!D29&gt;0),'Control Sample Data'!D29,$C$389),""))</f>
        <v>22.43</v>
      </c>
      <c r="S30" s="99">
        <f>IF('Control Sample Data'!E29="","",IF(SUM('Control Sample Data'!E$3:E$386)&gt;10,IF(AND(ISNUMBER('Control Sample Data'!E29),'Control Sample Data'!E29&lt;$C$389, 'Control Sample Data'!E29&gt;0),'Control Sample Data'!E29,$C$389),""))</f>
        <v>22.43</v>
      </c>
      <c r="T30" s="99" t="str">
        <f>IF('Control Sample Data'!F29="","",IF(SUM('Control Sample Data'!F$3:F$386)&gt;10,IF(AND(ISNUMBER('Control Sample Data'!F29),'Control Sample Data'!F29&lt;$C$389, 'Control Sample Data'!F29&gt;0),'Control Sample Data'!F29,$C$389),""))</f>
        <v/>
      </c>
      <c r="U30" s="99" t="str">
        <f>IF('Control Sample Data'!G29="","",IF(SUM('Control Sample Data'!G$3:G$386)&gt;10,IF(AND(ISNUMBER('Control Sample Data'!G29),'Control Sample Data'!G29&lt;$C$389, 'Control Sample Data'!G29&gt;0),'Control Sample Data'!G29,$C$389),""))</f>
        <v/>
      </c>
      <c r="V30" s="99" t="str">
        <f>IF('Control Sample Data'!H29="","",IF(SUM('Control Sample Data'!H$3:H$386)&gt;10,IF(AND(ISNUMBER('Control Sample Data'!H29),'Control Sample Data'!H29&lt;$C$389, 'Control Sample Data'!H29&gt;0),'Control Sample Data'!H29,$C$389),""))</f>
        <v/>
      </c>
      <c r="W30" s="99" t="str">
        <f>IF('Control Sample Data'!I29="","",IF(SUM('Control Sample Data'!I$3:I$386)&gt;10,IF(AND(ISNUMBER('Control Sample Data'!I29),'Control Sample Data'!I29&lt;$C$389, 'Control Sample Data'!I29&gt;0),'Control Sample Data'!I29,$C$389),""))</f>
        <v/>
      </c>
      <c r="X30" s="99" t="str">
        <f>IF('Control Sample Data'!J29="","",IF(SUM('Control Sample Data'!J$3:J$386)&gt;10,IF(AND(ISNUMBER('Control Sample Data'!J29),'Control Sample Data'!J29&lt;$C$389, 'Control Sample Data'!J29&gt;0),'Control Sample Data'!J29,$C$389),""))</f>
        <v/>
      </c>
      <c r="Y30" s="99" t="str">
        <f>IF('Control Sample Data'!K29="","",IF(SUM('Control Sample Data'!K$3:K$386)&gt;10,IF(AND(ISNUMBER('Control Sample Data'!K29),'Control Sample Data'!K29&lt;$C$389, 'Control Sample Data'!K29&gt;0),'Control Sample Data'!K29,$C$389),""))</f>
        <v/>
      </c>
      <c r="Z30" s="99" t="str">
        <f>IF('Control Sample Data'!L29="","",IF(SUM('Control Sample Data'!L$3:L$386)&gt;10,IF(AND(ISNUMBER('Control Sample Data'!L29),'Control Sample Data'!L29&lt;$C$389, 'Control Sample Data'!L29&gt;0),'Control Sample Data'!L29,$C$389),""))</f>
        <v/>
      </c>
      <c r="AA30" s="99" t="str">
        <f>IF('Control Sample Data'!M29="","",IF(SUM('Control Sample Data'!M$3:M$386)&gt;10,IF(AND(ISNUMBER('Control Sample Data'!M29),'Control Sample Data'!M29&lt;$C$389, 'Control Sample Data'!M29&gt;0),'Control Sample Data'!M29,$C$389),""))</f>
        <v/>
      </c>
      <c r="AB30" s="107" t="str">
        <f>IF('Control Sample Data'!N29="","",IF(SUM('Control Sample Data'!N$3:N$386)&gt;10,IF(AND(ISNUMBER('Control Sample Data'!N29),'Control Sample Data'!N29&lt;$C$389, 'Control Sample Data'!N29&gt;0),'Control Sample Data'!N29,$C$389),""))</f>
        <v/>
      </c>
      <c r="AC30" s="136">
        <f>IF(C30="","",IF(AND('miRNA Table'!$F$4="YES",'miRNA Table'!$F$6="YES"),C30-C$391,C30))</f>
        <v>13.53</v>
      </c>
      <c r="AD30" s="137">
        <f>IF(D30="","",IF(AND('miRNA Table'!$F$4="YES",'miRNA Table'!$F$6="YES"),D30-D$391,D30))</f>
        <v>13.59</v>
      </c>
      <c r="AE30" s="137">
        <f>IF(E30="","",IF(AND('miRNA Table'!$F$4="YES",'miRNA Table'!$F$6="YES"),E30-E$391,E30))</f>
        <v>13.59</v>
      </c>
      <c r="AF30" s="137" t="str">
        <f>IF(F30="","",IF(AND('miRNA Table'!$F$4="YES",'miRNA Table'!$F$6="YES"),F30-F$391,F30))</f>
        <v/>
      </c>
      <c r="AG30" s="137" t="str">
        <f>IF(G30="","",IF(AND('miRNA Table'!$F$4="YES",'miRNA Table'!$F$6="YES"),G30-G$391,G30))</f>
        <v/>
      </c>
      <c r="AH30" s="137" t="str">
        <f>IF(H30="","",IF(AND('miRNA Table'!$F$4="YES",'miRNA Table'!$F$6="YES"),H30-H$391,H30))</f>
        <v/>
      </c>
      <c r="AI30" s="137" t="str">
        <f>IF(I30="","",IF(AND('miRNA Table'!$F$4="YES",'miRNA Table'!$F$6="YES"),I30-I$391,I30))</f>
        <v/>
      </c>
      <c r="AJ30" s="137" t="str">
        <f>IF(J30="","",IF(AND('miRNA Table'!$F$4="YES",'miRNA Table'!$F$6="YES"),J30-J$391,J30))</f>
        <v/>
      </c>
      <c r="AK30" s="137" t="str">
        <f>IF(K30="","",IF(AND('miRNA Table'!$F$4="YES",'miRNA Table'!$F$6="YES"),K30-K$391,K30))</f>
        <v/>
      </c>
      <c r="AL30" s="137" t="str">
        <f>IF(L30="","",IF(AND('miRNA Table'!$F$4="YES",'miRNA Table'!$F$6="YES"),L30-L$391,L30))</f>
        <v/>
      </c>
      <c r="AM30" s="137" t="str">
        <f>IF(M30="","",IF(AND('miRNA Table'!$F$4="YES",'miRNA Table'!$F$6="YES"),M30-M$391,M30))</f>
        <v/>
      </c>
      <c r="AN30" s="138" t="str">
        <f>IF(N30="","",IF(AND('miRNA Table'!$F$4="YES",'miRNA Table'!$F$6="YES"),N30-N$391,N30))</f>
        <v/>
      </c>
      <c r="AO30" s="136">
        <f>IF(O30="","",IF(AND('miRNA Table'!$F$4="YES",'miRNA Table'!$F$6="YES"),Q30-Q$391,Q30))</f>
        <v>22.38</v>
      </c>
      <c r="AP30" s="137">
        <f>IF(P30="","",IF(AND('miRNA Table'!$F$4="YES",'miRNA Table'!$F$6="YES"),R30-R$391,R30))</f>
        <v>22.43</v>
      </c>
      <c r="AQ30" s="137">
        <f>IF(Q30="","",IF(AND('miRNA Table'!$F$4="YES",'miRNA Table'!$F$6="YES"),S30-S$391,S30))</f>
        <v>22.43</v>
      </c>
      <c r="AR30" s="137" t="str">
        <f>IF(R30="","",IF(AND('miRNA Table'!$F$4="YES",'miRNA Table'!$F$6="YES"),T30-T$391,T30))</f>
        <v/>
      </c>
      <c r="AS30" s="137" t="str">
        <f>IF(S30="","",IF(AND('miRNA Table'!$F$4="YES",'miRNA Table'!$F$6="YES"),U30-U$391,U30))</f>
        <v/>
      </c>
      <c r="AT30" s="137" t="str">
        <f>IF(T30="","",IF(AND('miRNA Table'!$F$4="YES",'miRNA Table'!$F$6="YES"),V30-V$391,V30))</f>
        <v/>
      </c>
      <c r="AU30" s="137" t="str">
        <f>IF(U30="","",IF(AND('miRNA Table'!$F$4="YES",'miRNA Table'!$F$6="YES"),W30-W$391,W30))</f>
        <v/>
      </c>
      <c r="AV30" s="137" t="str">
        <f>IF(V30="","",IF(AND('miRNA Table'!$F$4="YES",'miRNA Table'!$F$6="YES"),X30-X$391,X30))</f>
        <v/>
      </c>
      <c r="AW30" s="137" t="str">
        <f>IF(W30="","",IF(AND('miRNA Table'!$F$4="YES",'miRNA Table'!$F$6="YES"),Y30-Y$391,Y30))</f>
        <v/>
      </c>
      <c r="AX30" s="137" t="str">
        <f>IF(X30="","",IF(AND('miRNA Table'!$F$4="YES",'miRNA Table'!$F$6="YES"),Z30-Z$391,Z30))</f>
        <v/>
      </c>
      <c r="AY30" s="137" t="str">
        <f>IF(Y30="","",IF(AND('miRNA Table'!$F$4="YES",'miRNA Table'!$F$6="YES"),AA30-AA$391,AA30))</f>
        <v/>
      </c>
      <c r="AZ30" s="138" t="str">
        <f>IF(Z30="","",IF(AND('miRNA Table'!$F$4="YES",'miRNA Table'!$F$6="YES"),AB30-AB$391,AB30))</f>
        <v/>
      </c>
      <c r="BY30" s="97" t="str">
        <f t="shared" si="16"/>
        <v>hsa-miR-122-5p</v>
      </c>
      <c r="BZ30" s="98" t="s">
        <v>46</v>
      </c>
      <c r="CA30" s="99">
        <f t="shared" si="17"/>
        <v>-7.1050000000000022</v>
      </c>
      <c r="CB30" s="99">
        <f t="shared" si="18"/>
        <v>-7.0549999999999997</v>
      </c>
      <c r="CC30" s="99">
        <f t="shared" si="19"/>
        <v>-7.1400000000000006</v>
      </c>
      <c r="CD30" s="99" t="str">
        <f t="shared" si="20"/>
        <v/>
      </c>
      <c r="CE30" s="99" t="str">
        <f t="shared" si="21"/>
        <v/>
      </c>
      <c r="CF30" s="99" t="str">
        <f t="shared" si="22"/>
        <v/>
      </c>
      <c r="CG30" s="99" t="str">
        <f t="shared" si="23"/>
        <v/>
      </c>
      <c r="CH30" s="99" t="str">
        <f t="shared" si="24"/>
        <v/>
      </c>
      <c r="CI30" s="99" t="str">
        <f t="shared" si="25"/>
        <v/>
      </c>
      <c r="CJ30" s="99" t="str">
        <f t="shared" si="26"/>
        <v/>
      </c>
      <c r="CK30" s="99" t="str">
        <f t="shared" si="27"/>
        <v/>
      </c>
      <c r="CL30" s="99" t="str">
        <f t="shared" si="28"/>
        <v/>
      </c>
      <c r="CM30" s="99">
        <f t="shared" si="29"/>
        <v>1.4816666666666656</v>
      </c>
      <c r="CN30" s="99">
        <f t="shared" si="30"/>
        <v>1.5783333333333296</v>
      </c>
      <c r="CO30" s="99">
        <f t="shared" si="31"/>
        <v>1.2949999999999982</v>
      </c>
      <c r="CP30" s="99" t="str">
        <f t="shared" si="32"/>
        <v/>
      </c>
      <c r="CQ30" s="99" t="str">
        <f t="shared" si="33"/>
        <v/>
      </c>
      <c r="CR30" s="99" t="str">
        <f t="shared" si="34"/>
        <v/>
      </c>
      <c r="CS30" s="99" t="str">
        <f t="shared" si="35"/>
        <v/>
      </c>
      <c r="CT30" s="99" t="str">
        <f t="shared" si="36"/>
        <v/>
      </c>
      <c r="CU30" s="99" t="str">
        <f t="shared" si="37"/>
        <v/>
      </c>
      <c r="CV30" s="99" t="str">
        <f t="shared" si="38"/>
        <v/>
      </c>
      <c r="CW30" s="99" t="str">
        <f t="shared" si="39"/>
        <v/>
      </c>
      <c r="CX30" s="99" t="str">
        <f t="shared" si="40"/>
        <v/>
      </c>
      <c r="CY30" s="70">
        <f t="shared" si="41"/>
        <v>-7.1000000000000014</v>
      </c>
      <c r="CZ30" s="70">
        <f t="shared" si="42"/>
        <v>1.4516666666666644</v>
      </c>
      <c r="DA30" s="100" t="str">
        <f t="shared" si="43"/>
        <v>hsa-miR-122-5p</v>
      </c>
      <c r="DB30" s="98" t="s">
        <v>46</v>
      </c>
      <c r="DC30" s="101">
        <f t="shared" si="2"/>
        <v>137.66328197854457</v>
      </c>
      <c r="DD30" s="101">
        <f t="shared" si="3"/>
        <v>132.97396522210101</v>
      </c>
      <c r="DE30" s="101">
        <f t="shared" si="4"/>
        <v>141.04385483220616</v>
      </c>
      <c r="DF30" s="101" t="str">
        <f t="shared" si="5"/>
        <v/>
      </c>
      <c r="DG30" s="101" t="str">
        <f t="shared" si="6"/>
        <v/>
      </c>
      <c r="DH30" s="101" t="str">
        <f t="shared" si="7"/>
        <v/>
      </c>
      <c r="DI30" s="101" t="str">
        <f t="shared" si="8"/>
        <v/>
      </c>
      <c r="DJ30" s="101" t="str">
        <f t="shared" si="9"/>
        <v/>
      </c>
      <c r="DK30" s="101" t="str">
        <f t="shared" si="10"/>
        <v/>
      </c>
      <c r="DL30" s="101" t="str">
        <f t="shared" si="11"/>
        <v/>
      </c>
      <c r="DM30" s="101" t="str">
        <f t="shared" si="44"/>
        <v/>
      </c>
      <c r="DN30" s="101" t="str">
        <f t="shared" si="45"/>
        <v/>
      </c>
      <c r="DO30" s="101">
        <f t="shared" si="49"/>
        <v>0.3580749086144579</v>
      </c>
      <c r="DP30" s="101">
        <f t="shared" si="49"/>
        <v>0.33486852061104444</v>
      </c>
      <c r="DQ30" s="101">
        <f t="shared" si="49"/>
        <v>0.40753616620131322</v>
      </c>
      <c r="DR30" s="101" t="str">
        <f t="shared" si="49"/>
        <v/>
      </c>
      <c r="DS30" s="101" t="str">
        <f t="shared" si="49"/>
        <v/>
      </c>
      <c r="DT30" s="101" t="str">
        <f t="shared" si="49"/>
        <v/>
      </c>
      <c r="DU30" s="101" t="str">
        <f t="shared" si="50"/>
        <v/>
      </c>
      <c r="DV30" s="101" t="str">
        <f t="shared" si="50"/>
        <v/>
      </c>
      <c r="DW30" s="101" t="str">
        <f t="shared" si="50"/>
        <v/>
      </c>
      <c r="DX30" s="101" t="str">
        <f t="shared" si="48"/>
        <v/>
      </c>
      <c r="DY30" s="101" t="str">
        <f t="shared" si="46"/>
        <v/>
      </c>
      <c r="DZ30" s="101" t="str">
        <f t="shared" si="47"/>
        <v/>
      </c>
    </row>
    <row r="31" spans="1:148" ht="15" customHeight="1" x14ac:dyDescent="0.25">
      <c r="A31" s="106" t="str">
        <f>'miRNA Table'!C30</f>
        <v>hsa-miR-122-3p</v>
      </c>
      <c r="B31" s="98" t="s">
        <v>47</v>
      </c>
      <c r="C31" s="99">
        <f>IF('Test Sample Data'!C30="","",IF(SUM('Test Sample Data'!C$3:C$386)&gt;10,IF(AND(ISNUMBER('Test Sample Data'!C30),'Test Sample Data'!C30&lt;$C$389, 'Test Sample Data'!C30&gt;0),'Test Sample Data'!C30,$C$389),""))</f>
        <v>29.52</v>
      </c>
      <c r="D31" s="99">
        <f>IF('Test Sample Data'!D30="","",IF(SUM('Test Sample Data'!D$3:D$386)&gt;10,IF(AND(ISNUMBER('Test Sample Data'!D30),'Test Sample Data'!D30&lt;$C$389, 'Test Sample Data'!D30&gt;0),'Test Sample Data'!D30,$C$389),""))</f>
        <v>29.17</v>
      </c>
      <c r="E31" s="99">
        <f>IF('Test Sample Data'!E30="","",IF(SUM('Test Sample Data'!E$3:E$386)&gt;10,IF(AND(ISNUMBER('Test Sample Data'!E30),'Test Sample Data'!E30&lt;$C$389, 'Test Sample Data'!E30&gt;0),'Test Sample Data'!E30,$C$389),""))</f>
        <v>29.13</v>
      </c>
      <c r="F31" s="99" t="str">
        <f>IF('Test Sample Data'!F30="","",IF(SUM('Test Sample Data'!F$3:F$386)&gt;10,IF(AND(ISNUMBER('Test Sample Data'!F30),'Test Sample Data'!F30&lt;$C$389, 'Test Sample Data'!F30&gt;0),'Test Sample Data'!F30,$C$389),""))</f>
        <v/>
      </c>
      <c r="G31" s="99" t="str">
        <f>IF('Test Sample Data'!G30="","",IF(SUM('Test Sample Data'!G$3:G$386)&gt;10,IF(AND(ISNUMBER('Test Sample Data'!G30),'Test Sample Data'!G30&lt;$C$389, 'Test Sample Data'!G30&gt;0),'Test Sample Data'!G30,$C$389),""))</f>
        <v/>
      </c>
      <c r="H31" s="99" t="str">
        <f>IF('Test Sample Data'!H30="","",IF(SUM('Test Sample Data'!H$3:H$386)&gt;10,IF(AND(ISNUMBER('Test Sample Data'!H30),'Test Sample Data'!H30&lt;$C$389, 'Test Sample Data'!H30&gt;0),'Test Sample Data'!H30,$C$389),""))</f>
        <v/>
      </c>
      <c r="I31" s="99" t="str">
        <f>IF('Test Sample Data'!I30="","",IF(SUM('Test Sample Data'!I$3:I$386)&gt;10,IF(AND(ISNUMBER('Test Sample Data'!I30),'Test Sample Data'!I30&lt;$C$389, 'Test Sample Data'!I30&gt;0),'Test Sample Data'!I30,$C$389),""))</f>
        <v/>
      </c>
      <c r="J31" s="99" t="str">
        <f>IF('Test Sample Data'!J30="","",IF(SUM('Test Sample Data'!J$3:J$386)&gt;10,IF(AND(ISNUMBER('Test Sample Data'!J30),'Test Sample Data'!J30&lt;$C$389, 'Test Sample Data'!J30&gt;0),'Test Sample Data'!J30,$C$389),""))</f>
        <v/>
      </c>
      <c r="K31" s="99" t="str">
        <f>IF('Test Sample Data'!K30="","",IF(SUM('Test Sample Data'!K$3:K$386)&gt;10,IF(AND(ISNUMBER('Test Sample Data'!K30),'Test Sample Data'!K30&lt;$C$389, 'Test Sample Data'!K30&gt;0),'Test Sample Data'!K30,$C$389),""))</f>
        <v/>
      </c>
      <c r="L31" s="99" t="str">
        <f>IF('Test Sample Data'!L30="","",IF(SUM('Test Sample Data'!L$3:L$386)&gt;10,IF(AND(ISNUMBER('Test Sample Data'!L30),'Test Sample Data'!L30&lt;$C$389, 'Test Sample Data'!L30&gt;0),'Test Sample Data'!L30,$C$389),""))</f>
        <v/>
      </c>
      <c r="M31" s="99" t="str">
        <f>IF('Test Sample Data'!M30="","",IF(SUM('Test Sample Data'!M$3:M$386)&gt;10,IF(AND(ISNUMBER('Test Sample Data'!M30),'Test Sample Data'!M30&lt;$C$389, 'Test Sample Data'!M30&gt;0),'Test Sample Data'!M30,$C$389),""))</f>
        <v/>
      </c>
      <c r="N31" s="99" t="str">
        <f>IF('Test Sample Data'!N30="","",IF(SUM('Test Sample Data'!N$3:N$386)&gt;10,IF(AND(ISNUMBER('Test Sample Data'!N30),'Test Sample Data'!N30&lt;$C$389, 'Test Sample Data'!N30&gt;0),'Test Sample Data'!N30,$C$389),""))</f>
        <v/>
      </c>
      <c r="O31" s="98" t="str">
        <f>'miRNA Table'!C30</f>
        <v>hsa-miR-122-3p</v>
      </c>
      <c r="P31" s="98" t="s">
        <v>47</v>
      </c>
      <c r="Q31" s="99">
        <f>IF('Control Sample Data'!C30="","",IF(SUM('Control Sample Data'!C$3:C$386)&gt;10,IF(AND(ISNUMBER('Control Sample Data'!C30),'Control Sample Data'!C30&lt;$C$389, 'Control Sample Data'!C30&gt;0),'Control Sample Data'!C30,$C$389),""))</f>
        <v>28.7</v>
      </c>
      <c r="R31" s="99">
        <f>IF('Control Sample Data'!D30="","",IF(SUM('Control Sample Data'!D$3:D$386)&gt;10,IF(AND(ISNUMBER('Control Sample Data'!D30),'Control Sample Data'!D30&lt;$C$389, 'Control Sample Data'!D30&gt;0),'Control Sample Data'!D30,$C$389),""))</f>
        <v>28.21</v>
      </c>
      <c r="S31" s="99">
        <f>IF('Control Sample Data'!E30="","",IF(SUM('Control Sample Data'!E$3:E$386)&gt;10,IF(AND(ISNUMBER('Control Sample Data'!E30),'Control Sample Data'!E30&lt;$C$389, 'Control Sample Data'!E30&gt;0),'Control Sample Data'!E30,$C$389),""))</f>
        <v>28.29</v>
      </c>
      <c r="T31" s="99" t="str">
        <f>IF('Control Sample Data'!F30="","",IF(SUM('Control Sample Data'!F$3:F$386)&gt;10,IF(AND(ISNUMBER('Control Sample Data'!F30),'Control Sample Data'!F30&lt;$C$389, 'Control Sample Data'!F30&gt;0),'Control Sample Data'!F30,$C$389),""))</f>
        <v/>
      </c>
      <c r="U31" s="99" t="str">
        <f>IF('Control Sample Data'!G30="","",IF(SUM('Control Sample Data'!G$3:G$386)&gt;10,IF(AND(ISNUMBER('Control Sample Data'!G30),'Control Sample Data'!G30&lt;$C$389, 'Control Sample Data'!G30&gt;0),'Control Sample Data'!G30,$C$389),""))</f>
        <v/>
      </c>
      <c r="V31" s="99" t="str">
        <f>IF('Control Sample Data'!H30="","",IF(SUM('Control Sample Data'!H$3:H$386)&gt;10,IF(AND(ISNUMBER('Control Sample Data'!H30),'Control Sample Data'!H30&lt;$C$389, 'Control Sample Data'!H30&gt;0),'Control Sample Data'!H30,$C$389),""))</f>
        <v/>
      </c>
      <c r="W31" s="99" t="str">
        <f>IF('Control Sample Data'!I30="","",IF(SUM('Control Sample Data'!I$3:I$386)&gt;10,IF(AND(ISNUMBER('Control Sample Data'!I30),'Control Sample Data'!I30&lt;$C$389, 'Control Sample Data'!I30&gt;0),'Control Sample Data'!I30,$C$389),""))</f>
        <v/>
      </c>
      <c r="X31" s="99" t="str">
        <f>IF('Control Sample Data'!J30="","",IF(SUM('Control Sample Data'!J$3:J$386)&gt;10,IF(AND(ISNUMBER('Control Sample Data'!J30),'Control Sample Data'!J30&lt;$C$389, 'Control Sample Data'!J30&gt;0),'Control Sample Data'!J30,$C$389),""))</f>
        <v/>
      </c>
      <c r="Y31" s="99" t="str">
        <f>IF('Control Sample Data'!K30="","",IF(SUM('Control Sample Data'!K$3:K$386)&gt;10,IF(AND(ISNUMBER('Control Sample Data'!K30),'Control Sample Data'!K30&lt;$C$389, 'Control Sample Data'!K30&gt;0),'Control Sample Data'!K30,$C$389),""))</f>
        <v/>
      </c>
      <c r="Z31" s="99" t="str">
        <f>IF('Control Sample Data'!L30="","",IF(SUM('Control Sample Data'!L$3:L$386)&gt;10,IF(AND(ISNUMBER('Control Sample Data'!L30),'Control Sample Data'!L30&lt;$C$389, 'Control Sample Data'!L30&gt;0),'Control Sample Data'!L30,$C$389),""))</f>
        <v/>
      </c>
      <c r="AA31" s="99" t="str">
        <f>IF('Control Sample Data'!M30="","",IF(SUM('Control Sample Data'!M$3:M$386)&gt;10,IF(AND(ISNUMBER('Control Sample Data'!M30),'Control Sample Data'!M30&lt;$C$389, 'Control Sample Data'!M30&gt;0),'Control Sample Data'!M30,$C$389),""))</f>
        <v/>
      </c>
      <c r="AB31" s="107" t="str">
        <f>IF('Control Sample Data'!N30="","",IF(SUM('Control Sample Data'!N$3:N$386)&gt;10,IF(AND(ISNUMBER('Control Sample Data'!N30),'Control Sample Data'!N30&lt;$C$389, 'Control Sample Data'!N30&gt;0),'Control Sample Data'!N30,$C$389),""))</f>
        <v/>
      </c>
      <c r="AC31" s="136">
        <f>IF(C31="","",IF(AND('miRNA Table'!$F$4="YES",'miRNA Table'!$F$6="YES"),C31-C$391,C31))</f>
        <v>29.52</v>
      </c>
      <c r="AD31" s="137">
        <f>IF(D31="","",IF(AND('miRNA Table'!$F$4="YES",'miRNA Table'!$F$6="YES"),D31-D$391,D31))</f>
        <v>29.17</v>
      </c>
      <c r="AE31" s="137">
        <f>IF(E31="","",IF(AND('miRNA Table'!$F$4="YES",'miRNA Table'!$F$6="YES"),E31-E$391,E31))</f>
        <v>29.13</v>
      </c>
      <c r="AF31" s="137" t="str">
        <f>IF(F31="","",IF(AND('miRNA Table'!$F$4="YES",'miRNA Table'!$F$6="YES"),F31-F$391,F31))</f>
        <v/>
      </c>
      <c r="AG31" s="137" t="str">
        <f>IF(G31="","",IF(AND('miRNA Table'!$F$4="YES",'miRNA Table'!$F$6="YES"),G31-G$391,G31))</f>
        <v/>
      </c>
      <c r="AH31" s="137" t="str">
        <f>IF(H31="","",IF(AND('miRNA Table'!$F$4="YES",'miRNA Table'!$F$6="YES"),H31-H$391,H31))</f>
        <v/>
      </c>
      <c r="AI31" s="137" t="str">
        <f>IF(I31="","",IF(AND('miRNA Table'!$F$4="YES",'miRNA Table'!$F$6="YES"),I31-I$391,I31))</f>
        <v/>
      </c>
      <c r="AJ31" s="137" t="str">
        <f>IF(J31="","",IF(AND('miRNA Table'!$F$4="YES",'miRNA Table'!$F$6="YES"),J31-J$391,J31))</f>
        <v/>
      </c>
      <c r="AK31" s="137" t="str">
        <f>IF(K31="","",IF(AND('miRNA Table'!$F$4="YES",'miRNA Table'!$F$6="YES"),K31-K$391,K31))</f>
        <v/>
      </c>
      <c r="AL31" s="137" t="str">
        <f>IF(L31="","",IF(AND('miRNA Table'!$F$4="YES",'miRNA Table'!$F$6="YES"),L31-L$391,L31))</f>
        <v/>
      </c>
      <c r="AM31" s="137" t="str">
        <f>IF(M31="","",IF(AND('miRNA Table'!$F$4="YES",'miRNA Table'!$F$6="YES"),M31-M$391,M31))</f>
        <v/>
      </c>
      <c r="AN31" s="138" t="str">
        <f>IF(N31="","",IF(AND('miRNA Table'!$F$4="YES",'miRNA Table'!$F$6="YES"),N31-N$391,N31))</f>
        <v/>
      </c>
      <c r="AO31" s="136">
        <f>IF(O31="","",IF(AND('miRNA Table'!$F$4="YES",'miRNA Table'!$F$6="YES"),Q31-Q$391,Q31))</f>
        <v>28.7</v>
      </c>
      <c r="AP31" s="137">
        <f>IF(P31="","",IF(AND('miRNA Table'!$F$4="YES",'miRNA Table'!$F$6="YES"),R31-R$391,R31))</f>
        <v>28.21</v>
      </c>
      <c r="AQ31" s="137">
        <f>IF(Q31="","",IF(AND('miRNA Table'!$F$4="YES",'miRNA Table'!$F$6="YES"),S31-S$391,S31))</f>
        <v>28.29</v>
      </c>
      <c r="AR31" s="137" t="str">
        <f>IF(R31="","",IF(AND('miRNA Table'!$F$4="YES",'miRNA Table'!$F$6="YES"),T31-T$391,T31))</f>
        <v/>
      </c>
      <c r="AS31" s="137" t="str">
        <f>IF(S31="","",IF(AND('miRNA Table'!$F$4="YES",'miRNA Table'!$F$6="YES"),U31-U$391,U31))</f>
        <v/>
      </c>
      <c r="AT31" s="137" t="str">
        <f>IF(T31="","",IF(AND('miRNA Table'!$F$4="YES",'miRNA Table'!$F$6="YES"),V31-V$391,V31))</f>
        <v/>
      </c>
      <c r="AU31" s="137" t="str">
        <f>IF(U31="","",IF(AND('miRNA Table'!$F$4="YES",'miRNA Table'!$F$6="YES"),W31-W$391,W31))</f>
        <v/>
      </c>
      <c r="AV31" s="137" t="str">
        <f>IF(V31="","",IF(AND('miRNA Table'!$F$4="YES",'miRNA Table'!$F$6="YES"),X31-X$391,X31))</f>
        <v/>
      </c>
      <c r="AW31" s="137" t="str">
        <f>IF(W31="","",IF(AND('miRNA Table'!$F$4="YES",'miRNA Table'!$F$6="YES"),Y31-Y$391,Y31))</f>
        <v/>
      </c>
      <c r="AX31" s="137" t="str">
        <f>IF(X31="","",IF(AND('miRNA Table'!$F$4="YES",'miRNA Table'!$F$6="YES"),Z31-Z$391,Z31))</f>
        <v/>
      </c>
      <c r="AY31" s="137" t="str">
        <f>IF(Y31="","",IF(AND('miRNA Table'!$F$4="YES",'miRNA Table'!$F$6="YES"),AA31-AA$391,AA31))</f>
        <v/>
      </c>
      <c r="AZ31" s="138" t="str">
        <f>IF(Z31="","",IF(AND('miRNA Table'!$F$4="YES",'miRNA Table'!$F$6="YES"),AB31-AB$391,AB31))</f>
        <v/>
      </c>
      <c r="BY31" s="97" t="str">
        <f t="shared" si="16"/>
        <v>hsa-miR-122-3p</v>
      </c>
      <c r="BZ31" s="98" t="s">
        <v>47</v>
      </c>
      <c r="CA31" s="99">
        <f t="shared" si="17"/>
        <v>8.884999999999998</v>
      </c>
      <c r="CB31" s="99">
        <f t="shared" si="18"/>
        <v>8.5250000000000021</v>
      </c>
      <c r="CC31" s="99">
        <f t="shared" si="19"/>
        <v>8.3999999999999986</v>
      </c>
      <c r="CD31" s="99" t="str">
        <f t="shared" si="20"/>
        <v/>
      </c>
      <c r="CE31" s="99" t="str">
        <f t="shared" si="21"/>
        <v/>
      </c>
      <c r="CF31" s="99" t="str">
        <f t="shared" si="22"/>
        <v/>
      </c>
      <c r="CG31" s="99" t="str">
        <f t="shared" si="23"/>
        <v/>
      </c>
      <c r="CH31" s="99" t="str">
        <f t="shared" si="24"/>
        <v/>
      </c>
      <c r="CI31" s="99" t="str">
        <f t="shared" si="25"/>
        <v/>
      </c>
      <c r="CJ31" s="99" t="str">
        <f t="shared" si="26"/>
        <v/>
      </c>
      <c r="CK31" s="99" t="str">
        <f t="shared" si="27"/>
        <v/>
      </c>
      <c r="CL31" s="99" t="str">
        <f t="shared" si="28"/>
        <v/>
      </c>
      <c r="CM31" s="99">
        <f t="shared" si="29"/>
        <v>7.8016666666666659</v>
      </c>
      <c r="CN31" s="99">
        <f t="shared" si="30"/>
        <v>7.3583333333333307</v>
      </c>
      <c r="CO31" s="99">
        <f t="shared" si="31"/>
        <v>7.1549999999999976</v>
      </c>
      <c r="CP31" s="99" t="str">
        <f t="shared" si="32"/>
        <v/>
      </c>
      <c r="CQ31" s="99" t="str">
        <f t="shared" si="33"/>
        <v/>
      </c>
      <c r="CR31" s="99" t="str">
        <f t="shared" si="34"/>
        <v/>
      </c>
      <c r="CS31" s="99" t="str">
        <f t="shared" si="35"/>
        <v/>
      </c>
      <c r="CT31" s="99" t="str">
        <f t="shared" si="36"/>
        <v/>
      </c>
      <c r="CU31" s="99" t="str">
        <f t="shared" si="37"/>
        <v/>
      </c>
      <c r="CV31" s="99" t="str">
        <f t="shared" si="38"/>
        <v/>
      </c>
      <c r="CW31" s="99" t="str">
        <f t="shared" si="39"/>
        <v/>
      </c>
      <c r="CX31" s="99" t="str">
        <f t="shared" si="40"/>
        <v/>
      </c>
      <c r="CY31" s="70">
        <f t="shared" si="41"/>
        <v>8.6033333333333335</v>
      </c>
      <c r="CZ31" s="70">
        <f t="shared" si="42"/>
        <v>7.4383333333333317</v>
      </c>
      <c r="DA31" s="100" t="str">
        <f t="shared" si="43"/>
        <v>hsa-miR-122-3p</v>
      </c>
      <c r="DB31" s="98" t="s">
        <v>47</v>
      </c>
      <c r="DC31" s="101">
        <f t="shared" si="2"/>
        <v>2.1151856357928258E-3</v>
      </c>
      <c r="DD31" s="101">
        <f t="shared" si="3"/>
        <v>2.7146840231295618E-3</v>
      </c>
      <c r="DE31" s="101">
        <f t="shared" si="4"/>
        <v>2.9603839189656245E-3</v>
      </c>
      <c r="DF31" s="101" t="str">
        <f t="shared" si="5"/>
        <v/>
      </c>
      <c r="DG31" s="101" t="str">
        <f t="shared" si="6"/>
        <v/>
      </c>
      <c r="DH31" s="101" t="str">
        <f t="shared" si="7"/>
        <v/>
      </c>
      <c r="DI31" s="101" t="str">
        <f t="shared" si="8"/>
        <v/>
      </c>
      <c r="DJ31" s="101" t="str">
        <f t="shared" si="9"/>
        <v/>
      </c>
      <c r="DK31" s="101" t="str">
        <f t="shared" si="10"/>
        <v/>
      </c>
      <c r="DL31" s="101" t="str">
        <f t="shared" si="11"/>
        <v/>
      </c>
      <c r="DM31" s="101" t="str">
        <f t="shared" si="44"/>
        <v/>
      </c>
      <c r="DN31" s="101" t="str">
        <f t="shared" si="45"/>
        <v/>
      </c>
      <c r="DO31" s="101">
        <f t="shared" si="49"/>
        <v>4.4819222376827937E-3</v>
      </c>
      <c r="DP31" s="101">
        <f t="shared" si="49"/>
        <v>6.0942595782294932E-3</v>
      </c>
      <c r="DQ31" s="101">
        <f t="shared" si="49"/>
        <v>7.0166591631557499E-3</v>
      </c>
      <c r="DR31" s="101" t="str">
        <f t="shared" si="49"/>
        <v/>
      </c>
      <c r="DS31" s="101" t="str">
        <f t="shared" si="49"/>
        <v/>
      </c>
      <c r="DT31" s="101" t="str">
        <f t="shared" si="49"/>
        <v/>
      </c>
      <c r="DU31" s="101" t="str">
        <f t="shared" si="50"/>
        <v/>
      </c>
      <c r="DV31" s="101" t="str">
        <f t="shared" si="50"/>
        <v/>
      </c>
      <c r="DW31" s="101" t="str">
        <f t="shared" si="50"/>
        <v/>
      </c>
      <c r="DX31" s="101" t="str">
        <f t="shared" si="48"/>
        <v/>
      </c>
      <c r="DY31" s="101" t="str">
        <f t="shared" si="46"/>
        <v/>
      </c>
      <c r="DZ31" s="101" t="str">
        <f t="shared" si="47"/>
        <v/>
      </c>
    </row>
    <row r="32" spans="1:148" ht="15" customHeight="1" x14ac:dyDescent="0.25">
      <c r="A32" s="106" t="str">
        <f>'miRNA Table'!C31</f>
        <v>hsa-miR-1224-3p</v>
      </c>
      <c r="B32" s="98" t="s">
        <v>48</v>
      </c>
      <c r="C32" s="99">
        <f>IF('Test Sample Data'!C31="","",IF(SUM('Test Sample Data'!C$3:C$386)&gt;10,IF(AND(ISNUMBER('Test Sample Data'!C31),'Test Sample Data'!C31&lt;$C$389, 'Test Sample Data'!C31&gt;0),'Test Sample Data'!C31,$C$389),""))</f>
        <v>21.51</v>
      </c>
      <c r="D32" s="99">
        <f>IF('Test Sample Data'!D31="","",IF(SUM('Test Sample Data'!D$3:D$386)&gt;10,IF(AND(ISNUMBER('Test Sample Data'!D31),'Test Sample Data'!D31&lt;$C$389, 'Test Sample Data'!D31&gt;0),'Test Sample Data'!D31,$C$389),""))</f>
        <v>21.46</v>
      </c>
      <c r="E32" s="99">
        <f>IF('Test Sample Data'!E31="","",IF(SUM('Test Sample Data'!E$3:E$386)&gt;10,IF(AND(ISNUMBER('Test Sample Data'!E31),'Test Sample Data'!E31&lt;$C$389, 'Test Sample Data'!E31&gt;0),'Test Sample Data'!E31,$C$389),""))</f>
        <v>21.32</v>
      </c>
      <c r="F32" s="99" t="str">
        <f>IF('Test Sample Data'!F31="","",IF(SUM('Test Sample Data'!F$3:F$386)&gt;10,IF(AND(ISNUMBER('Test Sample Data'!F31),'Test Sample Data'!F31&lt;$C$389, 'Test Sample Data'!F31&gt;0),'Test Sample Data'!F31,$C$389),""))</f>
        <v/>
      </c>
      <c r="G32" s="99" t="str">
        <f>IF('Test Sample Data'!G31="","",IF(SUM('Test Sample Data'!G$3:G$386)&gt;10,IF(AND(ISNUMBER('Test Sample Data'!G31),'Test Sample Data'!G31&lt;$C$389, 'Test Sample Data'!G31&gt;0),'Test Sample Data'!G31,$C$389),""))</f>
        <v/>
      </c>
      <c r="H32" s="99" t="str">
        <f>IF('Test Sample Data'!H31="","",IF(SUM('Test Sample Data'!H$3:H$386)&gt;10,IF(AND(ISNUMBER('Test Sample Data'!H31),'Test Sample Data'!H31&lt;$C$389, 'Test Sample Data'!H31&gt;0),'Test Sample Data'!H31,$C$389),""))</f>
        <v/>
      </c>
      <c r="I32" s="99" t="str">
        <f>IF('Test Sample Data'!I31="","",IF(SUM('Test Sample Data'!I$3:I$386)&gt;10,IF(AND(ISNUMBER('Test Sample Data'!I31),'Test Sample Data'!I31&lt;$C$389, 'Test Sample Data'!I31&gt;0),'Test Sample Data'!I31,$C$389),""))</f>
        <v/>
      </c>
      <c r="J32" s="99" t="str">
        <f>IF('Test Sample Data'!J31="","",IF(SUM('Test Sample Data'!J$3:J$386)&gt;10,IF(AND(ISNUMBER('Test Sample Data'!J31),'Test Sample Data'!J31&lt;$C$389, 'Test Sample Data'!J31&gt;0),'Test Sample Data'!J31,$C$389),""))</f>
        <v/>
      </c>
      <c r="K32" s="99" t="str">
        <f>IF('Test Sample Data'!K31="","",IF(SUM('Test Sample Data'!K$3:K$386)&gt;10,IF(AND(ISNUMBER('Test Sample Data'!K31),'Test Sample Data'!K31&lt;$C$389, 'Test Sample Data'!K31&gt;0),'Test Sample Data'!K31,$C$389),""))</f>
        <v/>
      </c>
      <c r="L32" s="99" t="str">
        <f>IF('Test Sample Data'!L31="","",IF(SUM('Test Sample Data'!L$3:L$386)&gt;10,IF(AND(ISNUMBER('Test Sample Data'!L31),'Test Sample Data'!L31&lt;$C$389, 'Test Sample Data'!L31&gt;0),'Test Sample Data'!L31,$C$389),""))</f>
        <v/>
      </c>
      <c r="M32" s="99" t="str">
        <f>IF('Test Sample Data'!M31="","",IF(SUM('Test Sample Data'!M$3:M$386)&gt;10,IF(AND(ISNUMBER('Test Sample Data'!M31),'Test Sample Data'!M31&lt;$C$389, 'Test Sample Data'!M31&gt;0),'Test Sample Data'!M31,$C$389),""))</f>
        <v/>
      </c>
      <c r="N32" s="99" t="str">
        <f>IF('Test Sample Data'!N31="","",IF(SUM('Test Sample Data'!N$3:N$386)&gt;10,IF(AND(ISNUMBER('Test Sample Data'!N31),'Test Sample Data'!N31&lt;$C$389, 'Test Sample Data'!N31&gt;0),'Test Sample Data'!N31,$C$389),""))</f>
        <v/>
      </c>
      <c r="O32" s="98" t="str">
        <f>'miRNA Table'!C31</f>
        <v>hsa-miR-1224-3p</v>
      </c>
      <c r="P32" s="98" t="s">
        <v>48</v>
      </c>
      <c r="Q32" s="99">
        <f>IF('Control Sample Data'!C31="","",IF(SUM('Control Sample Data'!C$3:C$386)&gt;10,IF(AND(ISNUMBER('Control Sample Data'!C31),'Control Sample Data'!C31&lt;$C$389, 'Control Sample Data'!C31&gt;0),'Control Sample Data'!C31,$C$389),""))</f>
        <v>27.23</v>
      </c>
      <c r="R32" s="99">
        <f>IF('Control Sample Data'!D31="","",IF(SUM('Control Sample Data'!D$3:D$386)&gt;10,IF(AND(ISNUMBER('Control Sample Data'!D31),'Control Sample Data'!D31&lt;$C$389, 'Control Sample Data'!D31&gt;0),'Control Sample Data'!D31,$C$389),""))</f>
        <v>27.15</v>
      </c>
      <c r="S32" s="99">
        <f>IF('Control Sample Data'!E31="","",IF(SUM('Control Sample Data'!E$3:E$386)&gt;10,IF(AND(ISNUMBER('Control Sample Data'!E31),'Control Sample Data'!E31&lt;$C$389, 'Control Sample Data'!E31&gt;0),'Control Sample Data'!E31,$C$389),""))</f>
        <v>27.24</v>
      </c>
      <c r="T32" s="99" t="str">
        <f>IF('Control Sample Data'!F31="","",IF(SUM('Control Sample Data'!F$3:F$386)&gt;10,IF(AND(ISNUMBER('Control Sample Data'!F31),'Control Sample Data'!F31&lt;$C$389, 'Control Sample Data'!F31&gt;0),'Control Sample Data'!F31,$C$389),""))</f>
        <v/>
      </c>
      <c r="U32" s="99" t="str">
        <f>IF('Control Sample Data'!G31="","",IF(SUM('Control Sample Data'!G$3:G$386)&gt;10,IF(AND(ISNUMBER('Control Sample Data'!G31),'Control Sample Data'!G31&lt;$C$389, 'Control Sample Data'!G31&gt;0),'Control Sample Data'!G31,$C$389),""))</f>
        <v/>
      </c>
      <c r="V32" s="99" t="str">
        <f>IF('Control Sample Data'!H31="","",IF(SUM('Control Sample Data'!H$3:H$386)&gt;10,IF(AND(ISNUMBER('Control Sample Data'!H31),'Control Sample Data'!H31&lt;$C$389, 'Control Sample Data'!H31&gt;0),'Control Sample Data'!H31,$C$389),""))</f>
        <v/>
      </c>
      <c r="W32" s="99" t="str">
        <f>IF('Control Sample Data'!I31="","",IF(SUM('Control Sample Data'!I$3:I$386)&gt;10,IF(AND(ISNUMBER('Control Sample Data'!I31),'Control Sample Data'!I31&lt;$C$389, 'Control Sample Data'!I31&gt;0),'Control Sample Data'!I31,$C$389),""))</f>
        <v/>
      </c>
      <c r="X32" s="99" t="str">
        <f>IF('Control Sample Data'!J31="","",IF(SUM('Control Sample Data'!J$3:J$386)&gt;10,IF(AND(ISNUMBER('Control Sample Data'!J31),'Control Sample Data'!J31&lt;$C$389, 'Control Sample Data'!J31&gt;0),'Control Sample Data'!J31,$C$389),""))</f>
        <v/>
      </c>
      <c r="Y32" s="99" t="str">
        <f>IF('Control Sample Data'!K31="","",IF(SUM('Control Sample Data'!K$3:K$386)&gt;10,IF(AND(ISNUMBER('Control Sample Data'!K31),'Control Sample Data'!K31&lt;$C$389, 'Control Sample Data'!K31&gt;0),'Control Sample Data'!K31,$C$389),""))</f>
        <v/>
      </c>
      <c r="Z32" s="99" t="str">
        <f>IF('Control Sample Data'!L31="","",IF(SUM('Control Sample Data'!L$3:L$386)&gt;10,IF(AND(ISNUMBER('Control Sample Data'!L31),'Control Sample Data'!L31&lt;$C$389, 'Control Sample Data'!L31&gt;0),'Control Sample Data'!L31,$C$389),""))</f>
        <v/>
      </c>
      <c r="AA32" s="99" t="str">
        <f>IF('Control Sample Data'!M31="","",IF(SUM('Control Sample Data'!M$3:M$386)&gt;10,IF(AND(ISNUMBER('Control Sample Data'!M31),'Control Sample Data'!M31&lt;$C$389, 'Control Sample Data'!M31&gt;0),'Control Sample Data'!M31,$C$389),""))</f>
        <v/>
      </c>
      <c r="AB32" s="107" t="str">
        <f>IF('Control Sample Data'!N31="","",IF(SUM('Control Sample Data'!N$3:N$386)&gt;10,IF(AND(ISNUMBER('Control Sample Data'!N31),'Control Sample Data'!N31&lt;$C$389, 'Control Sample Data'!N31&gt;0),'Control Sample Data'!N31,$C$389),""))</f>
        <v/>
      </c>
      <c r="AC32" s="136">
        <f>IF(C32="","",IF(AND('miRNA Table'!$F$4="YES",'miRNA Table'!$F$6="YES"),C32-C$391,C32))</f>
        <v>21.51</v>
      </c>
      <c r="AD32" s="137">
        <f>IF(D32="","",IF(AND('miRNA Table'!$F$4="YES",'miRNA Table'!$F$6="YES"),D32-D$391,D32))</f>
        <v>21.46</v>
      </c>
      <c r="AE32" s="137">
        <f>IF(E32="","",IF(AND('miRNA Table'!$F$4="YES",'miRNA Table'!$F$6="YES"),E32-E$391,E32))</f>
        <v>21.32</v>
      </c>
      <c r="AF32" s="137" t="str">
        <f>IF(F32="","",IF(AND('miRNA Table'!$F$4="YES",'miRNA Table'!$F$6="YES"),F32-F$391,F32))</f>
        <v/>
      </c>
      <c r="AG32" s="137" t="str">
        <f>IF(G32="","",IF(AND('miRNA Table'!$F$4="YES",'miRNA Table'!$F$6="YES"),G32-G$391,G32))</f>
        <v/>
      </c>
      <c r="AH32" s="137" t="str">
        <f>IF(H32="","",IF(AND('miRNA Table'!$F$4="YES",'miRNA Table'!$F$6="YES"),H32-H$391,H32))</f>
        <v/>
      </c>
      <c r="AI32" s="137" t="str">
        <f>IF(I32="","",IF(AND('miRNA Table'!$F$4="YES",'miRNA Table'!$F$6="YES"),I32-I$391,I32))</f>
        <v/>
      </c>
      <c r="AJ32" s="137" t="str">
        <f>IF(J32="","",IF(AND('miRNA Table'!$F$4="YES",'miRNA Table'!$F$6="YES"),J32-J$391,J32))</f>
        <v/>
      </c>
      <c r="AK32" s="137" t="str">
        <f>IF(K32="","",IF(AND('miRNA Table'!$F$4="YES",'miRNA Table'!$F$6="YES"),K32-K$391,K32))</f>
        <v/>
      </c>
      <c r="AL32" s="137" t="str">
        <f>IF(L32="","",IF(AND('miRNA Table'!$F$4="YES",'miRNA Table'!$F$6="YES"),L32-L$391,L32))</f>
        <v/>
      </c>
      <c r="AM32" s="137" t="str">
        <f>IF(M32="","",IF(AND('miRNA Table'!$F$4="YES",'miRNA Table'!$F$6="YES"),M32-M$391,M32))</f>
        <v/>
      </c>
      <c r="AN32" s="138" t="str">
        <f>IF(N32="","",IF(AND('miRNA Table'!$F$4="YES",'miRNA Table'!$F$6="YES"),N32-N$391,N32))</f>
        <v/>
      </c>
      <c r="AO32" s="136">
        <f>IF(O32="","",IF(AND('miRNA Table'!$F$4="YES",'miRNA Table'!$F$6="YES"),Q32-Q$391,Q32))</f>
        <v>27.23</v>
      </c>
      <c r="AP32" s="137">
        <f>IF(P32="","",IF(AND('miRNA Table'!$F$4="YES",'miRNA Table'!$F$6="YES"),R32-R$391,R32))</f>
        <v>27.15</v>
      </c>
      <c r="AQ32" s="137">
        <f>IF(Q32="","",IF(AND('miRNA Table'!$F$4="YES",'miRNA Table'!$F$6="YES"),S32-S$391,S32))</f>
        <v>27.24</v>
      </c>
      <c r="AR32" s="137" t="str">
        <f>IF(R32="","",IF(AND('miRNA Table'!$F$4="YES",'miRNA Table'!$F$6="YES"),T32-T$391,T32))</f>
        <v/>
      </c>
      <c r="AS32" s="137" t="str">
        <f>IF(S32="","",IF(AND('miRNA Table'!$F$4="YES",'miRNA Table'!$F$6="YES"),U32-U$391,U32))</f>
        <v/>
      </c>
      <c r="AT32" s="137" t="str">
        <f>IF(T32="","",IF(AND('miRNA Table'!$F$4="YES",'miRNA Table'!$F$6="YES"),V32-V$391,V32))</f>
        <v/>
      </c>
      <c r="AU32" s="137" t="str">
        <f>IF(U32="","",IF(AND('miRNA Table'!$F$4="YES",'miRNA Table'!$F$6="YES"),W32-W$391,W32))</f>
        <v/>
      </c>
      <c r="AV32" s="137" t="str">
        <f>IF(V32="","",IF(AND('miRNA Table'!$F$4="YES",'miRNA Table'!$F$6="YES"),X32-X$391,X32))</f>
        <v/>
      </c>
      <c r="AW32" s="137" t="str">
        <f>IF(W32="","",IF(AND('miRNA Table'!$F$4="YES",'miRNA Table'!$F$6="YES"),Y32-Y$391,Y32))</f>
        <v/>
      </c>
      <c r="AX32" s="137" t="str">
        <f>IF(X32="","",IF(AND('miRNA Table'!$F$4="YES",'miRNA Table'!$F$6="YES"),Z32-Z$391,Z32))</f>
        <v/>
      </c>
      <c r="AY32" s="137" t="str">
        <f>IF(Y32="","",IF(AND('miRNA Table'!$F$4="YES",'miRNA Table'!$F$6="YES"),AA32-AA$391,AA32))</f>
        <v/>
      </c>
      <c r="AZ32" s="138" t="str">
        <f>IF(Z32="","",IF(AND('miRNA Table'!$F$4="YES",'miRNA Table'!$F$6="YES"),AB32-AB$391,AB32))</f>
        <v/>
      </c>
      <c r="BY32" s="97" t="str">
        <f t="shared" si="16"/>
        <v>hsa-miR-1224-3p</v>
      </c>
      <c r="BZ32" s="98" t="s">
        <v>48</v>
      </c>
      <c r="CA32" s="99">
        <f t="shared" si="17"/>
        <v>0.875</v>
      </c>
      <c r="CB32" s="99">
        <f t="shared" si="18"/>
        <v>0.81500000000000128</v>
      </c>
      <c r="CC32" s="99">
        <f t="shared" si="19"/>
        <v>0.58999999999999986</v>
      </c>
      <c r="CD32" s="99" t="str">
        <f t="shared" si="20"/>
        <v/>
      </c>
      <c r="CE32" s="99" t="str">
        <f t="shared" si="21"/>
        <v/>
      </c>
      <c r="CF32" s="99" t="str">
        <f t="shared" si="22"/>
        <v/>
      </c>
      <c r="CG32" s="99" t="str">
        <f t="shared" si="23"/>
        <v/>
      </c>
      <c r="CH32" s="99" t="str">
        <f t="shared" si="24"/>
        <v/>
      </c>
      <c r="CI32" s="99" t="str">
        <f t="shared" si="25"/>
        <v/>
      </c>
      <c r="CJ32" s="99" t="str">
        <f t="shared" si="26"/>
        <v/>
      </c>
      <c r="CK32" s="99" t="str">
        <f t="shared" si="27"/>
        <v/>
      </c>
      <c r="CL32" s="99" t="str">
        <f t="shared" si="28"/>
        <v/>
      </c>
      <c r="CM32" s="99">
        <f t="shared" si="29"/>
        <v>6.331666666666667</v>
      </c>
      <c r="CN32" s="99">
        <f t="shared" si="30"/>
        <v>6.2983333333333285</v>
      </c>
      <c r="CO32" s="99">
        <f t="shared" si="31"/>
        <v>6.1049999999999969</v>
      </c>
      <c r="CP32" s="99" t="str">
        <f t="shared" si="32"/>
        <v/>
      </c>
      <c r="CQ32" s="99" t="str">
        <f t="shared" si="33"/>
        <v/>
      </c>
      <c r="CR32" s="99" t="str">
        <f t="shared" si="34"/>
        <v/>
      </c>
      <c r="CS32" s="99" t="str">
        <f t="shared" si="35"/>
        <v/>
      </c>
      <c r="CT32" s="99" t="str">
        <f t="shared" si="36"/>
        <v/>
      </c>
      <c r="CU32" s="99" t="str">
        <f t="shared" si="37"/>
        <v/>
      </c>
      <c r="CV32" s="99" t="str">
        <f t="shared" si="38"/>
        <v/>
      </c>
      <c r="CW32" s="99" t="str">
        <f t="shared" si="39"/>
        <v/>
      </c>
      <c r="CX32" s="99" t="str">
        <f t="shared" si="40"/>
        <v/>
      </c>
      <c r="CY32" s="70">
        <f t="shared" si="41"/>
        <v>0.76000000000000034</v>
      </c>
      <c r="CZ32" s="70">
        <f t="shared" si="42"/>
        <v>6.2449999999999974</v>
      </c>
      <c r="DA32" s="100" t="str">
        <f t="shared" si="43"/>
        <v>hsa-miR-1224-3p</v>
      </c>
      <c r="DB32" s="98" t="s">
        <v>48</v>
      </c>
      <c r="DC32" s="101">
        <f t="shared" si="2"/>
        <v>0.54525386633262884</v>
      </c>
      <c r="DD32" s="101">
        <f t="shared" si="3"/>
        <v>0.56840848661800647</v>
      </c>
      <c r="DE32" s="101">
        <f t="shared" si="4"/>
        <v>0.66434290704825583</v>
      </c>
      <c r="DF32" s="101" t="str">
        <f t="shared" si="5"/>
        <v/>
      </c>
      <c r="DG32" s="101" t="str">
        <f t="shared" si="6"/>
        <v/>
      </c>
      <c r="DH32" s="101" t="str">
        <f t="shared" si="7"/>
        <v/>
      </c>
      <c r="DI32" s="101" t="str">
        <f t="shared" si="8"/>
        <v/>
      </c>
      <c r="DJ32" s="101" t="str">
        <f t="shared" si="9"/>
        <v/>
      </c>
      <c r="DK32" s="101" t="str">
        <f t="shared" si="10"/>
        <v/>
      </c>
      <c r="DL32" s="101" t="str">
        <f t="shared" si="11"/>
        <v/>
      </c>
      <c r="DM32" s="101" t="str">
        <f t="shared" si="44"/>
        <v/>
      </c>
      <c r="DN32" s="101" t="str">
        <f t="shared" si="45"/>
        <v/>
      </c>
      <c r="DO32" s="101">
        <f t="shared" ref="DO32:DT51" si="54">IF(CM32="","",POWER(2, -CM32))</f>
        <v>1.2415905853502673E-2</v>
      </c>
      <c r="DP32" s="101">
        <f t="shared" si="54"/>
        <v>1.2706113895964623E-2</v>
      </c>
      <c r="DQ32" s="101">
        <f t="shared" si="54"/>
        <v>1.452820222833069E-2</v>
      </c>
      <c r="DR32" s="101" t="str">
        <f t="shared" si="54"/>
        <v/>
      </c>
      <c r="DS32" s="101" t="str">
        <f t="shared" si="54"/>
        <v/>
      </c>
      <c r="DT32" s="101" t="str">
        <f t="shared" si="54"/>
        <v/>
      </c>
      <c r="DU32" s="101" t="str">
        <f t="shared" si="50"/>
        <v/>
      </c>
      <c r="DV32" s="101" t="str">
        <f t="shared" si="50"/>
        <v/>
      </c>
      <c r="DW32" s="101" t="str">
        <f t="shared" si="50"/>
        <v/>
      </c>
      <c r="DX32" s="101" t="str">
        <f t="shared" si="48"/>
        <v/>
      </c>
      <c r="DY32" s="101" t="str">
        <f t="shared" si="46"/>
        <v/>
      </c>
      <c r="DZ32" s="101" t="str">
        <f t="shared" si="47"/>
        <v/>
      </c>
    </row>
    <row r="33" spans="1:130" ht="15" customHeight="1" x14ac:dyDescent="0.25">
      <c r="A33" s="106" t="str">
        <f>'miRNA Table'!C32</f>
        <v>hsa-miR-1224-5p</v>
      </c>
      <c r="B33" s="98" t="s">
        <v>49</v>
      </c>
      <c r="C33" s="99">
        <f>IF('Test Sample Data'!C32="","",IF(SUM('Test Sample Data'!C$3:C$386)&gt;10,IF(AND(ISNUMBER('Test Sample Data'!C32),'Test Sample Data'!C32&lt;$C$389, 'Test Sample Data'!C32&gt;0),'Test Sample Data'!C32,$C$389),""))</f>
        <v>24.15</v>
      </c>
      <c r="D33" s="99">
        <f>IF('Test Sample Data'!D32="","",IF(SUM('Test Sample Data'!D$3:D$386)&gt;10,IF(AND(ISNUMBER('Test Sample Data'!D32),'Test Sample Data'!D32&lt;$C$389, 'Test Sample Data'!D32&gt;0),'Test Sample Data'!D32,$C$389),""))</f>
        <v>24.33</v>
      </c>
      <c r="E33" s="99">
        <f>IF('Test Sample Data'!E32="","",IF(SUM('Test Sample Data'!E$3:E$386)&gt;10,IF(AND(ISNUMBER('Test Sample Data'!E32),'Test Sample Data'!E32&lt;$C$389, 'Test Sample Data'!E32&gt;0),'Test Sample Data'!E32,$C$389),""))</f>
        <v>24.19</v>
      </c>
      <c r="F33" s="99" t="str">
        <f>IF('Test Sample Data'!F32="","",IF(SUM('Test Sample Data'!F$3:F$386)&gt;10,IF(AND(ISNUMBER('Test Sample Data'!F32),'Test Sample Data'!F32&lt;$C$389, 'Test Sample Data'!F32&gt;0),'Test Sample Data'!F32,$C$389),""))</f>
        <v/>
      </c>
      <c r="G33" s="99" t="str">
        <f>IF('Test Sample Data'!G32="","",IF(SUM('Test Sample Data'!G$3:G$386)&gt;10,IF(AND(ISNUMBER('Test Sample Data'!G32),'Test Sample Data'!G32&lt;$C$389, 'Test Sample Data'!G32&gt;0),'Test Sample Data'!G32,$C$389),""))</f>
        <v/>
      </c>
      <c r="H33" s="99" t="str">
        <f>IF('Test Sample Data'!H32="","",IF(SUM('Test Sample Data'!H$3:H$386)&gt;10,IF(AND(ISNUMBER('Test Sample Data'!H32),'Test Sample Data'!H32&lt;$C$389, 'Test Sample Data'!H32&gt;0),'Test Sample Data'!H32,$C$389),""))</f>
        <v/>
      </c>
      <c r="I33" s="99" t="str">
        <f>IF('Test Sample Data'!I32="","",IF(SUM('Test Sample Data'!I$3:I$386)&gt;10,IF(AND(ISNUMBER('Test Sample Data'!I32),'Test Sample Data'!I32&lt;$C$389, 'Test Sample Data'!I32&gt;0),'Test Sample Data'!I32,$C$389),""))</f>
        <v/>
      </c>
      <c r="J33" s="99" t="str">
        <f>IF('Test Sample Data'!J32="","",IF(SUM('Test Sample Data'!J$3:J$386)&gt;10,IF(AND(ISNUMBER('Test Sample Data'!J32),'Test Sample Data'!J32&lt;$C$389, 'Test Sample Data'!J32&gt;0),'Test Sample Data'!J32,$C$389),""))</f>
        <v/>
      </c>
      <c r="K33" s="99" t="str">
        <f>IF('Test Sample Data'!K32="","",IF(SUM('Test Sample Data'!K$3:K$386)&gt;10,IF(AND(ISNUMBER('Test Sample Data'!K32),'Test Sample Data'!K32&lt;$C$389, 'Test Sample Data'!K32&gt;0),'Test Sample Data'!K32,$C$389),""))</f>
        <v/>
      </c>
      <c r="L33" s="99" t="str">
        <f>IF('Test Sample Data'!L32="","",IF(SUM('Test Sample Data'!L$3:L$386)&gt;10,IF(AND(ISNUMBER('Test Sample Data'!L32),'Test Sample Data'!L32&lt;$C$389, 'Test Sample Data'!L32&gt;0),'Test Sample Data'!L32,$C$389),""))</f>
        <v/>
      </c>
      <c r="M33" s="99" t="str">
        <f>IF('Test Sample Data'!M32="","",IF(SUM('Test Sample Data'!M$3:M$386)&gt;10,IF(AND(ISNUMBER('Test Sample Data'!M32),'Test Sample Data'!M32&lt;$C$389, 'Test Sample Data'!M32&gt;0),'Test Sample Data'!M32,$C$389),""))</f>
        <v/>
      </c>
      <c r="N33" s="99" t="str">
        <f>IF('Test Sample Data'!N32="","",IF(SUM('Test Sample Data'!N$3:N$386)&gt;10,IF(AND(ISNUMBER('Test Sample Data'!N32),'Test Sample Data'!N32&lt;$C$389, 'Test Sample Data'!N32&gt;0),'Test Sample Data'!N32,$C$389),""))</f>
        <v/>
      </c>
      <c r="O33" s="98" t="str">
        <f>'miRNA Table'!C32</f>
        <v>hsa-miR-1224-5p</v>
      </c>
      <c r="P33" s="98" t="s">
        <v>49</v>
      </c>
      <c r="Q33" s="99">
        <f>IF('Control Sample Data'!C32="","",IF(SUM('Control Sample Data'!C$3:C$386)&gt;10,IF(AND(ISNUMBER('Control Sample Data'!C32),'Control Sample Data'!C32&lt;$C$389, 'Control Sample Data'!C32&gt;0),'Control Sample Data'!C32,$C$389),""))</f>
        <v>31.06</v>
      </c>
      <c r="R33" s="99">
        <f>IF('Control Sample Data'!D32="","",IF(SUM('Control Sample Data'!D$3:D$386)&gt;10,IF(AND(ISNUMBER('Control Sample Data'!D32),'Control Sample Data'!D32&lt;$C$389, 'Control Sample Data'!D32&gt;0),'Control Sample Data'!D32,$C$389),""))</f>
        <v>31.12</v>
      </c>
      <c r="S33" s="99">
        <f>IF('Control Sample Data'!E32="","",IF(SUM('Control Sample Data'!E$3:E$386)&gt;10,IF(AND(ISNUMBER('Control Sample Data'!E32),'Control Sample Data'!E32&lt;$C$389, 'Control Sample Data'!E32&gt;0),'Control Sample Data'!E32,$C$389),""))</f>
        <v>31.19</v>
      </c>
      <c r="T33" s="99" t="str">
        <f>IF('Control Sample Data'!F32="","",IF(SUM('Control Sample Data'!F$3:F$386)&gt;10,IF(AND(ISNUMBER('Control Sample Data'!F32),'Control Sample Data'!F32&lt;$C$389, 'Control Sample Data'!F32&gt;0),'Control Sample Data'!F32,$C$389),""))</f>
        <v/>
      </c>
      <c r="U33" s="99" t="str">
        <f>IF('Control Sample Data'!G32="","",IF(SUM('Control Sample Data'!G$3:G$386)&gt;10,IF(AND(ISNUMBER('Control Sample Data'!G32),'Control Sample Data'!G32&lt;$C$389, 'Control Sample Data'!G32&gt;0),'Control Sample Data'!G32,$C$389),""))</f>
        <v/>
      </c>
      <c r="V33" s="99" t="str">
        <f>IF('Control Sample Data'!H32="","",IF(SUM('Control Sample Data'!H$3:H$386)&gt;10,IF(AND(ISNUMBER('Control Sample Data'!H32),'Control Sample Data'!H32&lt;$C$389, 'Control Sample Data'!H32&gt;0),'Control Sample Data'!H32,$C$389),""))</f>
        <v/>
      </c>
      <c r="W33" s="99" t="str">
        <f>IF('Control Sample Data'!I32="","",IF(SUM('Control Sample Data'!I$3:I$386)&gt;10,IF(AND(ISNUMBER('Control Sample Data'!I32),'Control Sample Data'!I32&lt;$C$389, 'Control Sample Data'!I32&gt;0),'Control Sample Data'!I32,$C$389),""))</f>
        <v/>
      </c>
      <c r="X33" s="99" t="str">
        <f>IF('Control Sample Data'!J32="","",IF(SUM('Control Sample Data'!J$3:J$386)&gt;10,IF(AND(ISNUMBER('Control Sample Data'!J32),'Control Sample Data'!J32&lt;$C$389, 'Control Sample Data'!J32&gt;0),'Control Sample Data'!J32,$C$389),""))</f>
        <v/>
      </c>
      <c r="Y33" s="99" t="str">
        <f>IF('Control Sample Data'!K32="","",IF(SUM('Control Sample Data'!K$3:K$386)&gt;10,IF(AND(ISNUMBER('Control Sample Data'!K32),'Control Sample Data'!K32&lt;$C$389, 'Control Sample Data'!K32&gt;0),'Control Sample Data'!K32,$C$389),""))</f>
        <v/>
      </c>
      <c r="Z33" s="99" t="str">
        <f>IF('Control Sample Data'!L32="","",IF(SUM('Control Sample Data'!L$3:L$386)&gt;10,IF(AND(ISNUMBER('Control Sample Data'!L32),'Control Sample Data'!L32&lt;$C$389, 'Control Sample Data'!L32&gt;0),'Control Sample Data'!L32,$C$389),""))</f>
        <v/>
      </c>
      <c r="AA33" s="99" t="str">
        <f>IF('Control Sample Data'!M32="","",IF(SUM('Control Sample Data'!M$3:M$386)&gt;10,IF(AND(ISNUMBER('Control Sample Data'!M32),'Control Sample Data'!M32&lt;$C$389, 'Control Sample Data'!M32&gt;0),'Control Sample Data'!M32,$C$389),""))</f>
        <v/>
      </c>
      <c r="AB33" s="107" t="str">
        <f>IF('Control Sample Data'!N32="","",IF(SUM('Control Sample Data'!N$3:N$386)&gt;10,IF(AND(ISNUMBER('Control Sample Data'!N32),'Control Sample Data'!N32&lt;$C$389, 'Control Sample Data'!N32&gt;0),'Control Sample Data'!N32,$C$389),""))</f>
        <v/>
      </c>
      <c r="AC33" s="136">
        <f>IF(C33="","",IF(AND('miRNA Table'!$F$4="YES",'miRNA Table'!$F$6="YES"),C33-C$391,C33))</f>
        <v>24.15</v>
      </c>
      <c r="AD33" s="137">
        <f>IF(D33="","",IF(AND('miRNA Table'!$F$4="YES",'miRNA Table'!$F$6="YES"),D33-D$391,D33))</f>
        <v>24.33</v>
      </c>
      <c r="AE33" s="137">
        <f>IF(E33="","",IF(AND('miRNA Table'!$F$4="YES",'miRNA Table'!$F$6="YES"),E33-E$391,E33))</f>
        <v>24.19</v>
      </c>
      <c r="AF33" s="137" t="str">
        <f>IF(F33="","",IF(AND('miRNA Table'!$F$4="YES",'miRNA Table'!$F$6="YES"),F33-F$391,F33))</f>
        <v/>
      </c>
      <c r="AG33" s="137" t="str">
        <f>IF(G33="","",IF(AND('miRNA Table'!$F$4="YES",'miRNA Table'!$F$6="YES"),G33-G$391,G33))</f>
        <v/>
      </c>
      <c r="AH33" s="137" t="str">
        <f>IF(H33="","",IF(AND('miRNA Table'!$F$4="YES",'miRNA Table'!$F$6="YES"),H33-H$391,H33))</f>
        <v/>
      </c>
      <c r="AI33" s="137" t="str">
        <f>IF(I33="","",IF(AND('miRNA Table'!$F$4="YES",'miRNA Table'!$F$6="YES"),I33-I$391,I33))</f>
        <v/>
      </c>
      <c r="AJ33" s="137" t="str">
        <f>IF(J33="","",IF(AND('miRNA Table'!$F$4="YES",'miRNA Table'!$F$6="YES"),J33-J$391,J33))</f>
        <v/>
      </c>
      <c r="AK33" s="137" t="str">
        <f>IF(K33="","",IF(AND('miRNA Table'!$F$4="YES",'miRNA Table'!$F$6="YES"),K33-K$391,K33))</f>
        <v/>
      </c>
      <c r="AL33" s="137" t="str">
        <f>IF(L33="","",IF(AND('miRNA Table'!$F$4="YES",'miRNA Table'!$F$6="YES"),L33-L$391,L33))</f>
        <v/>
      </c>
      <c r="AM33" s="137" t="str">
        <f>IF(M33="","",IF(AND('miRNA Table'!$F$4="YES",'miRNA Table'!$F$6="YES"),M33-M$391,M33))</f>
        <v/>
      </c>
      <c r="AN33" s="138" t="str">
        <f>IF(N33="","",IF(AND('miRNA Table'!$F$4="YES",'miRNA Table'!$F$6="YES"),N33-N$391,N33))</f>
        <v/>
      </c>
      <c r="AO33" s="136">
        <f>IF(O33="","",IF(AND('miRNA Table'!$F$4="YES",'miRNA Table'!$F$6="YES"),Q33-Q$391,Q33))</f>
        <v>31.06</v>
      </c>
      <c r="AP33" s="137">
        <f>IF(P33="","",IF(AND('miRNA Table'!$F$4="YES",'miRNA Table'!$F$6="YES"),R33-R$391,R33))</f>
        <v>31.12</v>
      </c>
      <c r="AQ33" s="137">
        <f>IF(Q33="","",IF(AND('miRNA Table'!$F$4="YES",'miRNA Table'!$F$6="YES"),S33-S$391,S33))</f>
        <v>31.19</v>
      </c>
      <c r="AR33" s="137" t="str">
        <f>IF(R33="","",IF(AND('miRNA Table'!$F$4="YES",'miRNA Table'!$F$6="YES"),T33-T$391,T33))</f>
        <v/>
      </c>
      <c r="AS33" s="137" t="str">
        <f>IF(S33="","",IF(AND('miRNA Table'!$F$4="YES",'miRNA Table'!$F$6="YES"),U33-U$391,U33))</f>
        <v/>
      </c>
      <c r="AT33" s="137" t="str">
        <f>IF(T33="","",IF(AND('miRNA Table'!$F$4="YES",'miRNA Table'!$F$6="YES"),V33-V$391,V33))</f>
        <v/>
      </c>
      <c r="AU33" s="137" t="str">
        <f>IF(U33="","",IF(AND('miRNA Table'!$F$4="YES",'miRNA Table'!$F$6="YES"),W33-W$391,W33))</f>
        <v/>
      </c>
      <c r="AV33" s="137" t="str">
        <f>IF(V33="","",IF(AND('miRNA Table'!$F$4="YES",'miRNA Table'!$F$6="YES"),X33-X$391,X33))</f>
        <v/>
      </c>
      <c r="AW33" s="137" t="str">
        <f>IF(W33="","",IF(AND('miRNA Table'!$F$4="YES",'miRNA Table'!$F$6="YES"),Y33-Y$391,Y33))</f>
        <v/>
      </c>
      <c r="AX33" s="137" t="str">
        <f>IF(X33="","",IF(AND('miRNA Table'!$F$4="YES",'miRNA Table'!$F$6="YES"),Z33-Z$391,Z33))</f>
        <v/>
      </c>
      <c r="AY33" s="137" t="str">
        <f>IF(Y33="","",IF(AND('miRNA Table'!$F$4="YES",'miRNA Table'!$F$6="YES"),AA33-AA$391,AA33))</f>
        <v/>
      </c>
      <c r="AZ33" s="138" t="str">
        <f>IF(Z33="","",IF(AND('miRNA Table'!$F$4="YES",'miRNA Table'!$F$6="YES"),AB33-AB$391,AB33))</f>
        <v/>
      </c>
      <c r="BY33" s="97" t="str">
        <f t="shared" si="16"/>
        <v>hsa-miR-1224-5p</v>
      </c>
      <c r="BZ33" s="98" t="s">
        <v>49</v>
      </c>
      <c r="CA33" s="99">
        <f t="shared" si="17"/>
        <v>3.514999999999997</v>
      </c>
      <c r="CB33" s="99">
        <f t="shared" si="18"/>
        <v>3.6849999999999987</v>
      </c>
      <c r="CC33" s="99">
        <f t="shared" si="19"/>
        <v>3.4600000000000009</v>
      </c>
      <c r="CD33" s="99" t="str">
        <f t="shared" si="20"/>
        <v/>
      </c>
      <c r="CE33" s="99" t="str">
        <f t="shared" si="21"/>
        <v/>
      </c>
      <c r="CF33" s="99" t="str">
        <f t="shared" si="22"/>
        <v/>
      </c>
      <c r="CG33" s="99" t="str">
        <f t="shared" si="23"/>
        <v/>
      </c>
      <c r="CH33" s="99" t="str">
        <f t="shared" si="24"/>
        <v/>
      </c>
      <c r="CI33" s="99" t="str">
        <f t="shared" si="25"/>
        <v/>
      </c>
      <c r="CJ33" s="99" t="str">
        <f t="shared" si="26"/>
        <v/>
      </c>
      <c r="CK33" s="99" t="str">
        <f t="shared" si="27"/>
        <v/>
      </c>
      <c r="CL33" s="99" t="str">
        <f t="shared" si="28"/>
        <v/>
      </c>
      <c r="CM33" s="99">
        <f t="shared" si="29"/>
        <v>10.161666666666665</v>
      </c>
      <c r="CN33" s="99">
        <f t="shared" si="30"/>
        <v>10.268333333333331</v>
      </c>
      <c r="CO33" s="99">
        <f t="shared" si="31"/>
        <v>10.055</v>
      </c>
      <c r="CP33" s="99" t="str">
        <f t="shared" si="32"/>
        <v/>
      </c>
      <c r="CQ33" s="99" t="str">
        <f t="shared" si="33"/>
        <v/>
      </c>
      <c r="CR33" s="99" t="str">
        <f t="shared" si="34"/>
        <v/>
      </c>
      <c r="CS33" s="99" t="str">
        <f t="shared" si="35"/>
        <v/>
      </c>
      <c r="CT33" s="99" t="str">
        <f t="shared" si="36"/>
        <v/>
      </c>
      <c r="CU33" s="99" t="str">
        <f t="shared" si="37"/>
        <v/>
      </c>
      <c r="CV33" s="99" t="str">
        <f t="shared" si="38"/>
        <v/>
      </c>
      <c r="CW33" s="99" t="str">
        <f t="shared" si="39"/>
        <v/>
      </c>
      <c r="CX33" s="99" t="str">
        <f t="shared" si="40"/>
        <v/>
      </c>
      <c r="CY33" s="70">
        <f t="shared" si="41"/>
        <v>3.5533333333333323</v>
      </c>
      <c r="CZ33" s="70">
        <f t="shared" si="42"/>
        <v>10.161666666666665</v>
      </c>
      <c r="DA33" s="100" t="str">
        <f t="shared" si="43"/>
        <v>hsa-miR-1224-5p</v>
      </c>
      <c r="DB33" s="98" t="s">
        <v>49</v>
      </c>
      <c r="DC33" s="101">
        <f t="shared" si="2"/>
        <v>8.7474116599699919E-2</v>
      </c>
      <c r="DD33" s="101">
        <f t="shared" si="3"/>
        <v>7.7750728331154373E-2</v>
      </c>
      <c r="DE33" s="101">
        <f t="shared" si="4"/>
        <v>9.0873282332519359E-2</v>
      </c>
      <c r="DF33" s="101" t="str">
        <f t="shared" si="5"/>
        <v/>
      </c>
      <c r="DG33" s="101" t="str">
        <f t="shared" si="6"/>
        <v/>
      </c>
      <c r="DH33" s="101" t="str">
        <f t="shared" si="7"/>
        <v/>
      </c>
      <c r="DI33" s="101" t="str">
        <f t="shared" si="8"/>
        <v/>
      </c>
      <c r="DJ33" s="101" t="str">
        <f t="shared" si="9"/>
        <v/>
      </c>
      <c r="DK33" s="101" t="str">
        <f t="shared" si="10"/>
        <v/>
      </c>
      <c r="DL33" s="101" t="str">
        <f t="shared" si="11"/>
        <v/>
      </c>
      <c r="DM33" s="101" t="str">
        <f t="shared" si="44"/>
        <v/>
      </c>
      <c r="DN33" s="101" t="str">
        <f t="shared" si="45"/>
        <v/>
      </c>
      <c r="DO33" s="101">
        <f t="shared" si="54"/>
        <v>8.7303876409879099E-4</v>
      </c>
      <c r="DP33" s="101">
        <f t="shared" si="54"/>
        <v>8.1081852239978222E-4</v>
      </c>
      <c r="DQ33" s="101">
        <f t="shared" si="54"/>
        <v>9.4003363584155481E-4</v>
      </c>
      <c r="DR33" s="101" t="str">
        <f t="shared" si="54"/>
        <v/>
      </c>
      <c r="DS33" s="101" t="str">
        <f t="shared" si="54"/>
        <v/>
      </c>
      <c r="DT33" s="101" t="str">
        <f t="shared" si="54"/>
        <v/>
      </c>
      <c r="DU33" s="101" t="str">
        <f t="shared" si="50"/>
        <v/>
      </c>
      <c r="DV33" s="101" t="str">
        <f t="shared" si="50"/>
        <v/>
      </c>
      <c r="DW33" s="101" t="str">
        <f t="shared" si="50"/>
        <v/>
      </c>
      <c r="DX33" s="101" t="str">
        <f t="shared" si="48"/>
        <v/>
      </c>
      <c r="DY33" s="101" t="str">
        <f t="shared" si="46"/>
        <v/>
      </c>
      <c r="DZ33" s="101" t="str">
        <f t="shared" si="47"/>
        <v/>
      </c>
    </row>
    <row r="34" spans="1:130" ht="15" customHeight="1" x14ac:dyDescent="0.25">
      <c r="A34" s="106" t="str">
        <f>'miRNA Table'!C33</f>
        <v>hsa-miR-124-3p</v>
      </c>
      <c r="B34" s="98" t="s">
        <v>50</v>
      </c>
      <c r="C34" s="99">
        <f>IF('Test Sample Data'!C33="","",IF(SUM('Test Sample Data'!C$3:C$386)&gt;10,IF(AND(ISNUMBER('Test Sample Data'!C33),'Test Sample Data'!C33&lt;$C$389, 'Test Sample Data'!C33&gt;0),'Test Sample Data'!C33,$C$389),""))</f>
        <v>27.2</v>
      </c>
      <c r="D34" s="99">
        <f>IF('Test Sample Data'!D33="","",IF(SUM('Test Sample Data'!D$3:D$386)&gt;10,IF(AND(ISNUMBER('Test Sample Data'!D33),'Test Sample Data'!D33&lt;$C$389, 'Test Sample Data'!D33&gt;0),'Test Sample Data'!D33,$C$389),""))</f>
        <v>27.24</v>
      </c>
      <c r="E34" s="99">
        <f>IF('Test Sample Data'!E33="","",IF(SUM('Test Sample Data'!E$3:E$386)&gt;10,IF(AND(ISNUMBER('Test Sample Data'!E33),'Test Sample Data'!E33&lt;$C$389, 'Test Sample Data'!E33&gt;0),'Test Sample Data'!E33,$C$389),""))</f>
        <v>27.14</v>
      </c>
      <c r="F34" s="99" t="str">
        <f>IF('Test Sample Data'!F33="","",IF(SUM('Test Sample Data'!F$3:F$386)&gt;10,IF(AND(ISNUMBER('Test Sample Data'!F33),'Test Sample Data'!F33&lt;$C$389, 'Test Sample Data'!F33&gt;0),'Test Sample Data'!F33,$C$389),""))</f>
        <v/>
      </c>
      <c r="G34" s="99" t="str">
        <f>IF('Test Sample Data'!G33="","",IF(SUM('Test Sample Data'!G$3:G$386)&gt;10,IF(AND(ISNUMBER('Test Sample Data'!G33),'Test Sample Data'!G33&lt;$C$389, 'Test Sample Data'!G33&gt;0),'Test Sample Data'!G33,$C$389),""))</f>
        <v/>
      </c>
      <c r="H34" s="99" t="str">
        <f>IF('Test Sample Data'!H33="","",IF(SUM('Test Sample Data'!H$3:H$386)&gt;10,IF(AND(ISNUMBER('Test Sample Data'!H33),'Test Sample Data'!H33&lt;$C$389, 'Test Sample Data'!H33&gt;0),'Test Sample Data'!H33,$C$389),""))</f>
        <v/>
      </c>
      <c r="I34" s="99" t="str">
        <f>IF('Test Sample Data'!I33="","",IF(SUM('Test Sample Data'!I$3:I$386)&gt;10,IF(AND(ISNUMBER('Test Sample Data'!I33),'Test Sample Data'!I33&lt;$C$389, 'Test Sample Data'!I33&gt;0),'Test Sample Data'!I33,$C$389),""))</f>
        <v/>
      </c>
      <c r="J34" s="99" t="str">
        <f>IF('Test Sample Data'!J33="","",IF(SUM('Test Sample Data'!J$3:J$386)&gt;10,IF(AND(ISNUMBER('Test Sample Data'!J33),'Test Sample Data'!J33&lt;$C$389, 'Test Sample Data'!J33&gt;0),'Test Sample Data'!J33,$C$389),""))</f>
        <v/>
      </c>
      <c r="K34" s="99" t="str">
        <f>IF('Test Sample Data'!K33="","",IF(SUM('Test Sample Data'!K$3:K$386)&gt;10,IF(AND(ISNUMBER('Test Sample Data'!K33),'Test Sample Data'!K33&lt;$C$389, 'Test Sample Data'!K33&gt;0),'Test Sample Data'!K33,$C$389),""))</f>
        <v/>
      </c>
      <c r="L34" s="99" t="str">
        <f>IF('Test Sample Data'!L33="","",IF(SUM('Test Sample Data'!L$3:L$386)&gt;10,IF(AND(ISNUMBER('Test Sample Data'!L33),'Test Sample Data'!L33&lt;$C$389, 'Test Sample Data'!L33&gt;0),'Test Sample Data'!L33,$C$389),""))</f>
        <v/>
      </c>
      <c r="M34" s="99" t="str">
        <f>IF('Test Sample Data'!M33="","",IF(SUM('Test Sample Data'!M$3:M$386)&gt;10,IF(AND(ISNUMBER('Test Sample Data'!M33),'Test Sample Data'!M33&lt;$C$389, 'Test Sample Data'!M33&gt;0),'Test Sample Data'!M33,$C$389),""))</f>
        <v/>
      </c>
      <c r="N34" s="99" t="str">
        <f>IF('Test Sample Data'!N33="","",IF(SUM('Test Sample Data'!N$3:N$386)&gt;10,IF(AND(ISNUMBER('Test Sample Data'!N33),'Test Sample Data'!N33&lt;$C$389, 'Test Sample Data'!N33&gt;0),'Test Sample Data'!N33,$C$389),""))</f>
        <v/>
      </c>
      <c r="O34" s="98" t="str">
        <f>'miRNA Table'!C33</f>
        <v>hsa-miR-124-3p</v>
      </c>
      <c r="P34" s="98" t="s">
        <v>50</v>
      </c>
      <c r="Q34" s="99">
        <f>IF('Control Sample Data'!C33="","",IF(SUM('Control Sample Data'!C$3:C$386)&gt;10,IF(AND(ISNUMBER('Control Sample Data'!C33),'Control Sample Data'!C33&lt;$C$389, 'Control Sample Data'!C33&gt;0),'Control Sample Data'!C33,$C$389),""))</f>
        <v>27.09</v>
      </c>
      <c r="R34" s="99">
        <f>IF('Control Sample Data'!D33="","",IF(SUM('Control Sample Data'!D$3:D$386)&gt;10,IF(AND(ISNUMBER('Control Sample Data'!D33),'Control Sample Data'!D33&lt;$C$389, 'Control Sample Data'!D33&gt;0),'Control Sample Data'!D33,$C$389),""))</f>
        <v>27.24</v>
      </c>
      <c r="S34" s="99">
        <f>IF('Control Sample Data'!E33="","",IF(SUM('Control Sample Data'!E$3:E$386)&gt;10,IF(AND(ISNUMBER('Control Sample Data'!E33),'Control Sample Data'!E33&lt;$C$389, 'Control Sample Data'!E33&gt;0),'Control Sample Data'!E33,$C$389),""))</f>
        <v>27.24</v>
      </c>
      <c r="T34" s="99" t="str">
        <f>IF('Control Sample Data'!F33="","",IF(SUM('Control Sample Data'!F$3:F$386)&gt;10,IF(AND(ISNUMBER('Control Sample Data'!F33),'Control Sample Data'!F33&lt;$C$389, 'Control Sample Data'!F33&gt;0),'Control Sample Data'!F33,$C$389),""))</f>
        <v/>
      </c>
      <c r="U34" s="99" t="str">
        <f>IF('Control Sample Data'!G33="","",IF(SUM('Control Sample Data'!G$3:G$386)&gt;10,IF(AND(ISNUMBER('Control Sample Data'!G33),'Control Sample Data'!G33&lt;$C$389, 'Control Sample Data'!G33&gt;0),'Control Sample Data'!G33,$C$389),""))</f>
        <v/>
      </c>
      <c r="V34" s="99" t="str">
        <f>IF('Control Sample Data'!H33="","",IF(SUM('Control Sample Data'!H$3:H$386)&gt;10,IF(AND(ISNUMBER('Control Sample Data'!H33),'Control Sample Data'!H33&lt;$C$389, 'Control Sample Data'!H33&gt;0),'Control Sample Data'!H33,$C$389),""))</f>
        <v/>
      </c>
      <c r="W34" s="99" t="str">
        <f>IF('Control Sample Data'!I33="","",IF(SUM('Control Sample Data'!I$3:I$386)&gt;10,IF(AND(ISNUMBER('Control Sample Data'!I33),'Control Sample Data'!I33&lt;$C$389, 'Control Sample Data'!I33&gt;0),'Control Sample Data'!I33,$C$389),""))</f>
        <v/>
      </c>
      <c r="X34" s="99" t="str">
        <f>IF('Control Sample Data'!J33="","",IF(SUM('Control Sample Data'!J$3:J$386)&gt;10,IF(AND(ISNUMBER('Control Sample Data'!J33),'Control Sample Data'!J33&lt;$C$389, 'Control Sample Data'!J33&gt;0),'Control Sample Data'!J33,$C$389),""))</f>
        <v/>
      </c>
      <c r="Y34" s="99" t="str">
        <f>IF('Control Sample Data'!K33="","",IF(SUM('Control Sample Data'!K$3:K$386)&gt;10,IF(AND(ISNUMBER('Control Sample Data'!K33),'Control Sample Data'!K33&lt;$C$389, 'Control Sample Data'!K33&gt;0),'Control Sample Data'!K33,$C$389),""))</f>
        <v/>
      </c>
      <c r="Z34" s="99" t="str">
        <f>IF('Control Sample Data'!L33="","",IF(SUM('Control Sample Data'!L$3:L$386)&gt;10,IF(AND(ISNUMBER('Control Sample Data'!L33),'Control Sample Data'!L33&lt;$C$389, 'Control Sample Data'!L33&gt;0),'Control Sample Data'!L33,$C$389),""))</f>
        <v/>
      </c>
      <c r="AA34" s="99" t="str">
        <f>IF('Control Sample Data'!M33="","",IF(SUM('Control Sample Data'!M$3:M$386)&gt;10,IF(AND(ISNUMBER('Control Sample Data'!M33),'Control Sample Data'!M33&lt;$C$389, 'Control Sample Data'!M33&gt;0),'Control Sample Data'!M33,$C$389),""))</f>
        <v/>
      </c>
      <c r="AB34" s="107" t="str">
        <f>IF('Control Sample Data'!N33="","",IF(SUM('Control Sample Data'!N$3:N$386)&gt;10,IF(AND(ISNUMBER('Control Sample Data'!N33),'Control Sample Data'!N33&lt;$C$389, 'Control Sample Data'!N33&gt;0),'Control Sample Data'!N33,$C$389),""))</f>
        <v/>
      </c>
      <c r="AC34" s="136">
        <f>IF(C34="","",IF(AND('miRNA Table'!$F$4="YES",'miRNA Table'!$F$6="YES"),C34-C$391,C34))</f>
        <v>27.2</v>
      </c>
      <c r="AD34" s="137">
        <f>IF(D34="","",IF(AND('miRNA Table'!$F$4="YES",'miRNA Table'!$F$6="YES"),D34-D$391,D34))</f>
        <v>27.24</v>
      </c>
      <c r="AE34" s="137">
        <f>IF(E34="","",IF(AND('miRNA Table'!$F$4="YES",'miRNA Table'!$F$6="YES"),E34-E$391,E34))</f>
        <v>27.14</v>
      </c>
      <c r="AF34" s="137" t="str">
        <f>IF(F34="","",IF(AND('miRNA Table'!$F$4="YES",'miRNA Table'!$F$6="YES"),F34-F$391,F34))</f>
        <v/>
      </c>
      <c r="AG34" s="137" t="str">
        <f>IF(G34="","",IF(AND('miRNA Table'!$F$4="YES",'miRNA Table'!$F$6="YES"),G34-G$391,G34))</f>
        <v/>
      </c>
      <c r="AH34" s="137" t="str">
        <f>IF(H34="","",IF(AND('miRNA Table'!$F$4="YES",'miRNA Table'!$F$6="YES"),H34-H$391,H34))</f>
        <v/>
      </c>
      <c r="AI34" s="137" t="str">
        <f>IF(I34="","",IF(AND('miRNA Table'!$F$4="YES",'miRNA Table'!$F$6="YES"),I34-I$391,I34))</f>
        <v/>
      </c>
      <c r="AJ34" s="137" t="str">
        <f>IF(J34="","",IF(AND('miRNA Table'!$F$4="YES",'miRNA Table'!$F$6="YES"),J34-J$391,J34))</f>
        <v/>
      </c>
      <c r="AK34" s="137" t="str">
        <f>IF(K34="","",IF(AND('miRNA Table'!$F$4="YES",'miRNA Table'!$F$6="YES"),K34-K$391,K34))</f>
        <v/>
      </c>
      <c r="AL34" s="137" t="str">
        <f>IF(L34="","",IF(AND('miRNA Table'!$F$4="YES",'miRNA Table'!$F$6="YES"),L34-L$391,L34))</f>
        <v/>
      </c>
      <c r="AM34" s="137" t="str">
        <f>IF(M34="","",IF(AND('miRNA Table'!$F$4="YES",'miRNA Table'!$F$6="YES"),M34-M$391,M34))</f>
        <v/>
      </c>
      <c r="AN34" s="138" t="str">
        <f>IF(N34="","",IF(AND('miRNA Table'!$F$4="YES",'miRNA Table'!$F$6="YES"),N34-N$391,N34))</f>
        <v/>
      </c>
      <c r="AO34" s="136">
        <f>IF(O34="","",IF(AND('miRNA Table'!$F$4="YES",'miRNA Table'!$F$6="YES"),Q34-Q$391,Q34))</f>
        <v>27.09</v>
      </c>
      <c r="AP34" s="137">
        <f>IF(P34="","",IF(AND('miRNA Table'!$F$4="YES",'miRNA Table'!$F$6="YES"),R34-R$391,R34))</f>
        <v>27.24</v>
      </c>
      <c r="AQ34" s="137">
        <f>IF(Q34="","",IF(AND('miRNA Table'!$F$4="YES",'miRNA Table'!$F$6="YES"),S34-S$391,S34))</f>
        <v>27.24</v>
      </c>
      <c r="AR34" s="137" t="str">
        <f>IF(R34="","",IF(AND('miRNA Table'!$F$4="YES",'miRNA Table'!$F$6="YES"),T34-T$391,T34))</f>
        <v/>
      </c>
      <c r="AS34" s="137" t="str">
        <f>IF(S34="","",IF(AND('miRNA Table'!$F$4="YES",'miRNA Table'!$F$6="YES"),U34-U$391,U34))</f>
        <v/>
      </c>
      <c r="AT34" s="137" t="str">
        <f>IF(T34="","",IF(AND('miRNA Table'!$F$4="YES",'miRNA Table'!$F$6="YES"),V34-V$391,V34))</f>
        <v/>
      </c>
      <c r="AU34" s="137" t="str">
        <f>IF(U34="","",IF(AND('miRNA Table'!$F$4="YES",'miRNA Table'!$F$6="YES"),W34-W$391,W34))</f>
        <v/>
      </c>
      <c r="AV34" s="137" t="str">
        <f>IF(V34="","",IF(AND('miRNA Table'!$F$4="YES",'miRNA Table'!$F$6="YES"),X34-X$391,X34))</f>
        <v/>
      </c>
      <c r="AW34" s="137" t="str">
        <f>IF(W34="","",IF(AND('miRNA Table'!$F$4="YES",'miRNA Table'!$F$6="YES"),Y34-Y$391,Y34))</f>
        <v/>
      </c>
      <c r="AX34" s="137" t="str">
        <f>IF(X34="","",IF(AND('miRNA Table'!$F$4="YES",'miRNA Table'!$F$6="YES"),Z34-Z$391,Z34))</f>
        <v/>
      </c>
      <c r="AY34" s="137" t="str">
        <f>IF(Y34="","",IF(AND('miRNA Table'!$F$4="YES",'miRNA Table'!$F$6="YES"),AA34-AA$391,AA34))</f>
        <v/>
      </c>
      <c r="AZ34" s="138" t="str">
        <f>IF(Z34="","",IF(AND('miRNA Table'!$F$4="YES",'miRNA Table'!$F$6="YES"),AB34-AB$391,AB34))</f>
        <v/>
      </c>
      <c r="BY34" s="97" t="str">
        <f t="shared" si="16"/>
        <v>hsa-miR-124-3p</v>
      </c>
      <c r="BZ34" s="98" t="s">
        <v>50</v>
      </c>
      <c r="CA34" s="99">
        <f t="shared" si="17"/>
        <v>6.5649999999999977</v>
      </c>
      <c r="CB34" s="99">
        <f t="shared" si="18"/>
        <v>6.5949999999999989</v>
      </c>
      <c r="CC34" s="99">
        <f t="shared" si="19"/>
        <v>6.41</v>
      </c>
      <c r="CD34" s="99" t="str">
        <f t="shared" si="20"/>
        <v/>
      </c>
      <c r="CE34" s="99" t="str">
        <f t="shared" si="21"/>
        <v/>
      </c>
      <c r="CF34" s="99" t="str">
        <f t="shared" si="22"/>
        <v/>
      </c>
      <c r="CG34" s="99" t="str">
        <f t="shared" si="23"/>
        <v/>
      </c>
      <c r="CH34" s="99" t="str">
        <f t="shared" si="24"/>
        <v/>
      </c>
      <c r="CI34" s="99" t="str">
        <f t="shared" si="25"/>
        <v/>
      </c>
      <c r="CJ34" s="99" t="str">
        <f t="shared" si="26"/>
        <v/>
      </c>
      <c r="CK34" s="99" t="str">
        <f t="shared" si="27"/>
        <v/>
      </c>
      <c r="CL34" s="99" t="str">
        <f t="shared" si="28"/>
        <v/>
      </c>
      <c r="CM34" s="99">
        <f t="shared" si="29"/>
        <v>6.1916666666666664</v>
      </c>
      <c r="CN34" s="99">
        <f t="shared" si="30"/>
        <v>6.3883333333333283</v>
      </c>
      <c r="CO34" s="99">
        <f t="shared" si="31"/>
        <v>6.1049999999999969</v>
      </c>
      <c r="CP34" s="99" t="str">
        <f t="shared" si="32"/>
        <v/>
      </c>
      <c r="CQ34" s="99" t="str">
        <f t="shared" si="33"/>
        <v/>
      </c>
      <c r="CR34" s="99" t="str">
        <f t="shared" si="34"/>
        <v/>
      </c>
      <c r="CS34" s="99" t="str">
        <f t="shared" si="35"/>
        <v/>
      </c>
      <c r="CT34" s="99" t="str">
        <f t="shared" si="36"/>
        <v/>
      </c>
      <c r="CU34" s="99" t="str">
        <f t="shared" si="37"/>
        <v/>
      </c>
      <c r="CV34" s="99" t="str">
        <f t="shared" si="38"/>
        <v/>
      </c>
      <c r="CW34" s="99" t="str">
        <f t="shared" si="39"/>
        <v/>
      </c>
      <c r="CX34" s="99" t="str">
        <f t="shared" si="40"/>
        <v/>
      </c>
      <c r="CY34" s="70">
        <f t="shared" si="41"/>
        <v>6.5233333333333325</v>
      </c>
      <c r="CZ34" s="70">
        <f t="shared" si="42"/>
        <v>6.2283333333333308</v>
      </c>
      <c r="DA34" s="100" t="str">
        <f t="shared" si="43"/>
        <v>hsa-miR-124-3p</v>
      </c>
      <c r="DB34" s="98" t="s">
        <v>50</v>
      </c>
      <c r="DC34" s="101">
        <f t="shared" si="2"/>
        <v>1.0561803383032252E-2</v>
      </c>
      <c r="DD34" s="101">
        <f t="shared" si="3"/>
        <v>1.0344444612464049E-2</v>
      </c>
      <c r="DE34" s="101">
        <f t="shared" si="4"/>
        <v>1.1759740214148964E-2</v>
      </c>
      <c r="DF34" s="101" t="str">
        <f t="shared" si="5"/>
        <v/>
      </c>
      <c r="DG34" s="101" t="str">
        <f t="shared" si="6"/>
        <v/>
      </c>
      <c r="DH34" s="101" t="str">
        <f t="shared" si="7"/>
        <v/>
      </c>
      <c r="DI34" s="101" t="str">
        <f t="shared" si="8"/>
        <v/>
      </c>
      <c r="DJ34" s="101" t="str">
        <f t="shared" si="9"/>
        <v/>
      </c>
      <c r="DK34" s="101" t="str">
        <f t="shared" si="10"/>
        <v/>
      </c>
      <c r="DL34" s="101" t="str">
        <f t="shared" si="11"/>
        <v/>
      </c>
      <c r="DM34" s="101" t="str">
        <f t="shared" si="44"/>
        <v/>
      </c>
      <c r="DN34" s="101" t="str">
        <f t="shared" si="45"/>
        <v/>
      </c>
      <c r="DO34" s="101">
        <f t="shared" si="54"/>
        <v>1.3681150178216967E-2</v>
      </c>
      <c r="DP34" s="101">
        <f t="shared" si="54"/>
        <v>1.1937683059363043E-2</v>
      </c>
      <c r="DQ34" s="101">
        <f t="shared" si="54"/>
        <v>1.452820222833069E-2</v>
      </c>
      <c r="DR34" s="101" t="str">
        <f t="shared" si="54"/>
        <v/>
      </c>
      <c r="DS34" s="101" t="str">
        <f t="shared" si="54"/>
        <v/>
      </c>
      <c r="DT34" s="101" t="str">
        <f t="shared" si="54"/>
        <v/>
      </c>
      <c r="DU34" s="101" t="str">
        <f t="shared" si="50"/>
        <v/>
      </c>
      <c r="DV34" s="101" t="str">
        <f t="shared" si="50"/>
        <v/>
      </c>
      <c r="DW34" s="101" t="str">
        <f t="shared" si="50"/>
        <v/>
      </c>
      <c r="DX34" s="101" t="str">
        <f t="shared" si="48"/>
        <v/>
      </c>
      <c r="DY34" s="101" t="str">
        <f t="shared" si="46"/>
        <v/>
      </c>
      <c r="DZ34" s="101" t="str">
        <f t="shared" si="47"/>
        <v/>
      </c>
    </row>
    <row r="35" spans="1:130" ht="15" customHeight="1" x14ac:dyDescent="0.25">
      <c r="A35" s="106" t="str">
        <f>'miRNA Table'!C34</f>
        <v>hsa-miR-124-5p</v>
      </c>
      <c r="B35" s="98" t="s">
        <v>51</v>
      </c>
      <c r="C35" s="99">
        <f>IF('Test Sample Data'!C34="","",IF(SUM('Test Sample Data'!C$3:C$386)&gt;10,IF(AND(ISNUMBER('Test Sample Data'!C34),'Test Sample Data'!C34&lt;$C$389, 'Test Sample Data'!C34&gt;0),'Test Sample Data'!C34,$C$389),""))</f>
        <v>35</v>
      </c>
      <c r="D35" s="99">
        <f>IF('Test Sample Data'!D34="","",IF(SUM('Test Sample Data'!D$3:D$386)&gt;10,IF(AND(ISNUMBER('Test Sample Data'!D34),'Test Sample Data'!D34&lt;$C$389, 'Test Sample Data'!D34&gt;0),'Test Sample Data'!D34,$C$389),""))</f>
        <v>35</v>
      </c>
      <c r="E35" s="99">
        <f>IF('Test Sample Data'!E34="","",IF(SUM('Test Sample Data'!E$3:E$386)&gt;10,IF(AND(ISNUMBER('Test Sample Data'!E34),'Test Sample Data'!E34&lt;$C$389, 'Test Sample Data'!E34&gt;0),'Test Sample Data'!E34,$C$389),""))</f>
        <v>35</v>
      </c>
      <c r="F35" s="99" t="str">
        <f>IF('Test Sample Data'!F34="","",IF(SUM('Test Sample Data'!F$3:F$386)&gt;10,IF(AND(ISNUMBER('Test Sample Data'!F34),'Test Sample Data'!F34&lt;$C$389, 'Test Sample Data'!F34&gt;0),'Test Sample Data'!F34,$C$389),""))</f>
        <v/>
      </c>
      <c r="G35" s="99" t="str">
        <f>IF('Test Sample Data'!G34="","",IF(SUM('Test Sample Data'!G$3:G$386)&gt;10,IF(AND(ISNUMBER('Test Sample Data'!G34),'Test Sample Data'!G34&lt;$C$389, 'Test Sample Data'!G34&gt;0),'Test Sample Data'!G34,$C$389),""))</f>
        <v/>
      </c>
      <c r="H35" s="99" t="str">
        <f>IF('Test Sample Data'!H34="","",IF(SUM('Test Sample Data'!H$3:H$386)&gt;10,IF(AND(ISNUMBER('Test Sample Data'!H34),'Test Sample Data'!H34&lt;$C$389, 'Test Sample Data'!H34&gt;0),'Test Sample Data'!H34,$C$389),""))</f>
        <v/>
      </c>
      <c r="I35" s="99" t="str">
        <f>IF('Test Sample Data'!I34="","",IF(SUM('Test Sample Data'!I$3:I$386)&gt;10,IF(AND(ISNUMBER('Test Sample Data'!I34),'Test Sample Data'!I34&lt;$C$389, 'Test Sample Data'!I34&gt;0),'Test Sample Data'!I34,$C$389),""))</f>
        <v/>
      </c>
      <c r="J35" s="99" t="str">
        <f>IF('Test Sample Data'!J34="","",IF(SUM('Test Sample Data'!J$3:J$386)&gt;10,IF(AND(ISNUMBER('Test Sample Data'!J34),'Test Sample Data'!J34&lt;$C$389, 'Test Sample Data'!J34&gt;0),'Test Sample Data'!J34,$C$389),""))</f>
        <v/>
      </c>
      <c r="K35" s="99" t="str">
        <f>IF('Test Sample Data'!K34="","",IF(SUM('Test Sample Data'!K$3:K$386)&gt;10,IF(AND(ISNUMBER('Test Sample Data'!K34),'Test Sample Data'!K34&lt;$C$389, 'Test Sample Data'!K34&gt;0),'Test Sample Data'!K34,$C$389),""))</f>
        <v/>
      </c>
      <c r="L35" s="99" t="str">
        <f>IF('Test Sample Data'!L34="","",IF(SUM('Test Sample Data'!L$3:L$386)&gt;10,IF(AND(ISNUMBER('Test Sample Data'!L34),'Test Sample Data'!L34&lt;$C$389, 'Test Sample Data'!L34&gt;0),'Test Sample Data'!L34,$C$389),""))</f>
        <v/>
      </c>
      <c r="M35" s="99" t="str">
        <f>IF('Test Sample Data'!M34="","",IF(SUM('Test Sample Data'!M$3:M$386)&gt;10,IF(AND(ISNUMBER('Test Sample Data'!M34),'Test Sample Data'!M34&lt;$C$389, 'Test Sample Data'!M34&gt;0),'Test Sample Data'!M34,$C$389),""))</f>
        <v/>
      </c>
      <c r="N35" s="99" t="str">
        <f>IF('Test Sample Data'!N34="","",IF(SUM('Test Sample Data'!N$3:N$386)&gt;10,IF(AND(ISNUMBER('Test Sample Data'!N34),'Test Sample Data'!N34&lt;$C$389, 'Test Sample Data'!N34&gt;0),'Test Sample Data'!N34,$C$389),""))</f>
        <v/>
      </c>
      <c r="O35" s="98" t="str">
        <f>'miRNA Table'!C34</f>
        <v>hsa-miR-124-5p</v>
      </c>
      <c r="P35" s="98" t="s">
        <v>51</v>
      </c>
      <c r="Q35" s="99">
        <f>IF('Control Sample Data'!C34="","",IF(SUM('Control Sample Data'!C$3:C$386)&gt;10,IF(AND(ISNUMBER('Control Sample Data'!C34),'Control Sample Data'!C34&lt;$C$389, 'Control Sample Data'!C34&gt;0),'Control Sample Data'!C34,$C$389),""))</f>
        <v>32.53</v>
      </c>
      <c r="R35" s="99">
        <f>IF('Control Sample Data'!D34="","",IF(SUM('Control Sample Data'!D$3:D$386)&gt;10,IF(AND(ISNUMBER('Control Sample Data'!D34),'Control Sample Data'!D34&lt;$C$389, 'Control Sample Data'!D34&gt;0),'Control Sample Data'!D34,$C$389),""))</f>
        <v>31.86</v>
      </c>
      <c r="S35" s="99">
        <f>IF('Control Sample Data'!E34="","",IF(SUM('Control Sample Data'!E$3:E$386)&gt;10,IF(AND(ISNUMBER('Control Sample Data'!E34),'Control Sample Data'!E34&lt;$C$389, 'Control Sample Data'!E34&gt;0),'Control Sample Data'!E34,$C$389),""))</f>
        <v>33.76</v>
      </c>
      <c r="T35" s="99" t="str">
        <f>IF('Control Sample Data'!F34="","",IF(SUM('Control Sample Data'!F$3:F$386)&gt;10,IF(AND(ISNUMBER('Control Sample Data'!F34),'Control Sample Data'!F34&lt;$C$389, 'Control Sample Data'!F34&gt;0),'Control Sample Data'!F34,$C$389),""))</f>
        <v/>
      </c>
      <c r="U35" s="99" t="str">
        <f>IF('Control Sample Data'!G34="","",IF(SUM('Control Sample Data'!G$3:G$386)&gt;10,IF(AND(ISNUMBER('Control Sample Data'!G34),'Control Sample Data'!G34&lt;$C$389, 'Control Sample Data'!G34&gt;0),'Control Sample Data'!G34,$C$389),""))</f>
        <v/>
      </c>
      <c r="V35" s="99" t="str">
        <f>IF('Control Sample Data'!H34="","",IF(SUM('Control Sample Data'!H$3:H$386)&gt;10,IF(AND(ISNUMBER('Control Sample Data'!H34),'Control Sample Data'!H34&lt;$C$389, 'Control Sample Data'!H34&gt;0),'Control Sample Data'!H34,$C$389),""))</f>
        <v/>
      </c>
      <c r="W35" s="99" t="str">
        <f>IF('Control Sample Data'!I34="","",IF(SUM('Control Sample Data'!I$3:I$386)&gt;10,IF(AND(ISNUMBER('Control Sample Data'!I34),'Control Sample Data'!I34&lt;$C$389, 'Control Sample Data'!I34&gt;0),'Control Sample Data'!I34,$C$389),""))</f>
        <v/>
      </c>
      <c r="X35" s="99" t="str">
        <f>IF('Control Sample Data'!J34="","",IF(SUM('Control Sample Data'!J$3:J$386)&gt;10,IF(AND(ISNUMBER('Control Sample Data'!J34),'Control Sample Data'!J34&lt;$C$389, 'Control Sample Data'!J34&gt;0),'Control Sample Data'!J34,$C$389),""))</f>
        <v/>
      </c>
      <c r="Y35" s="99" t="str">
        <f>IF('Control Sample Data'!K34="","",IF(SUM('Control Sample Data'!K$3:K$386)&gt;10,IF(AND(ISNUMBER('Control Sample Data'!K34),'Control Sample Data'!K34&lt;$C$389, 'Control Sample Data'!K34&gt;0),'Control Sample Data'!K34,$C$389),""))</f>
        <v/>
      </c>
      <c r="Z35" s="99" t="str">
        <f>IF('Control Sample Data'!L34="","",IF(SUM('Control Sample Data'!L$3:L$386)&gt;10,IF(AND(ISNUMBER('Control Sample Data'!L34),'Control Sample Data'!L34&lt;$C$389, 'Control Sample Data'!L34&gt;0),'Control Sample Data'!L34,$C$389),""))</f>
        <v/>
      </c>
      <c r="AA35" s="99" t="str">
        <f>IF('Control Sample Data'!M34="","",IF(SUM('Control Sample Data'!M$3:M$386)&gt;10,IF(AND(ISNUMBER('Control Sample Data'!M34),'Control Sample Data'!M34&lt;$C$389, 'Control Sample Data'!M34&gt;0),'Control Sample Data'!M34,$C$389),""))</f>
        <v/>
      </c>
      <c r="AB35" s="107" t="str">
        <f>IF('Control Sample Data'!N34="","",IF(SUM('Control Sample Data'!N$3:N$386)&gt;10,IF(AND(ISNUMBER('Control Sample Data'!N34),'Control Sample Data'!N34&lt;$C$389, 'Control Sample Data'!N34&gt;0),'Control Sample Data'!N34,$C$389),""))</f>
        <v/>
      </c>
      <c r="AC35" s="136">
        <f>IF(C35="","",IF(AND('miRNA Table'!$F$4="YES",'miRNA Table'!$F$6="YES"),C35-C$391,C35))</f>
        <v>35</v>
      </c>
      <c r="AD35" s="137">
        <f>IF(D35="","",IF(AND('miRNA Table'!$F$4="YES",'miRNA Table'!$F$6="YES"),D35-D$391,D35))</f>
        <v>35</v>
      </c>
      <c r="AE35" s="137">
        <f>IF(E35="","",IF(AND('miRNA Table'!$F$4="YES",'miRNA Table'!$F$6="YES"),E35-E$391,E35))</f>
        <v>35</v>
      </c>
      <c r="AF35" s="137" t="str">
        <f>IF(F35="","",IF(AND('miRNA Table'!$F$4="YES",'miRNA Table'!$F$6="YES"),F35-F$391,F35))</f>
        <v/>
      </c>
      <c r="AG35" s="137" t="str">
        <f>IF(G35="","",IF(AND('miRNA Table'!$F$4="YES",'miRNA Table'!$F$6="YES"),G35-G$391,G35))</f>
        <v/>
      </c>
      <c r="AH35" s="137" t="str">
        <f>IF(H35="","",IF(AND('miRNA Table'!$F$4="YES",'miRNA Table'!$F$6="YES"),H35-H$391,H35))</f>
        <v/>
      </c>
      <c r="AI35" s="137" t="str">
        <f>IF(I35="","",IF(AND('miRNA Table'!$F$4="YES",'miRNA Table'!$F$6="YES"),I35-I$391,I35))</f>
        <v/>
      </c>
      <c r="AJ35" s="137" t="str">
        <f>IF(J35="","",IF(AND('miRNA Table'!$F$4="YES",'miRNA Table'!$F$6="YES"),J35-J$391,J35))</f>
        <v/>
      </c>
      <c r="AK35" s="137" t="str">
        <f>IF(K35="","",IF(AND('miRNA Table'!$F$4="YES",'miRNA Table'!$F$6="YES"),K35-K$391,K35))</f>
        <v/>
      </c>
      <c r="AL35" s="137" t="str">
        <f>IF(L35="","",IF(AND('miRNA Table'!$F$4="YES",'miRNA Table'!$F$6="YES"),L35-L$391,L35))</f>
        <v/>
      </c>
      <c r="AM35" s="137" t="str">
        <f>IF(M35="","",IF(AND('miRNA Table'!$F$4="YES",'miRNA Table'!$F$6="YES"),M35-M$391,M35))</f>
        <v/>
      </c>
      <c r="AN35" s="138" t="str">
        <f>IF(N35="","",IF(AND('miRNA Table'!$F$4="YES",'miRNA Table'!$F$6="YES"),N35-N$391,N35))</f>
        <v/>
      </c>
      <c r="AO35" s="136">
        <f>IF(O35="","",IF(AND('miRNA Table'!$F$4="YES",'miRNA Table'!$F$6="YES"),Q35-Q$391,Q35))</f>
        <v>32.53</v>
      </c>
      <c r="AP35" s="137">
        <f>IF(P35="","",IF(AND('miRNA Table'!$F$4="YES",'miRNA Table'!$F$6="YES"),R35-R$391,R35))</f>
        <v>31.86</v>
      </c>
      <c r="AQ35" s="137">
        <f>IF(Q35="","",IF(AND('miRNA Table'!$F$4="YES",'miRNA Table'!$F$6="YES"),S35-S$391,S35))</f>
        <v>33.76</v>
      </c>
      <c r="AR35" s="137" t="str">
        <f>IF(R35="","",IF(AND('miRNA Table'!$F$4="YES",'miRNA Table'!$F$6="YES"),T35-T$391,T35))</f>
        <v/>
      </c>
      <c r="AS35" s="137" t="str">
        <f>IF(S35="","",IF(AND('miRNA Table'!$F$4="YES",'miRNA Table'!$F$6="YES"),U35-U$391,U35))</f>
        <v/>
      </c>
      <c r="AT35" s="137" t="str">
        <f>IF(T35="","",IF(AND('miRNA Table'!$F$4="YES",'miRNA Table'!$F$6="YES"),V35-V$391,V35))</f>
        <v/>
      </c>
      <c r="AU35" s="137" t="str">
        <f>IF(U35="","",IF(AND('miRNA Table'!$F$4="YES",'miRNA Table'!$F$6="YES"),W35-W$391,W35))</f>
        <v/>
      </c>
      <c r="AV35" s="137" t="str">
        <f>IF(V35="","",IF(AND('miRNA Table'!$F$4="YES",'miRNA Table'!$F$6="YES"),X35-X$391,X35))</f>
        <v/>
      </c>
      <c r="AW35" s="137" t="str">
        <f>IF(W35="","",IF(AND('miRNA Table'!$F$4="YES",'miRNA Table'!$F$6="YES"),Y35-Y$391,Y35))</f>
        <v/>
      </c>
      <c r="AX35" s="137" t="str">
        <f>IF(X35="","",IF(AND('miRNA Table'!$F$4="YES",'miRNA Table'!$F$6="YES"),Z35-Z$391,Z35))</f>
        <v/>
      </c>
      <c r="AY35" s="137" t="str">
        <f>IF(Y35="","",IF(AND('miRNA Table'!$F$4="YES",'miRNA Table'!$F$6="YES"),AA35-AA$391,AA35))</f>
        <v/>
      </c>
      <c r="AZ35" s="138" t="str">
        <f>IF(Z35="","",IF(AND('miRNA Table'!$F$4="YES",'miRNA Table'!$F$6="YES"),AB35-AB$391,AB35))</f>
        <v/>
      </c>
      <c r="BY35" s="97" t="str">
        <f t="shared" si="16"/>
        <v>hsa-miR-124-5p</v>
      </c>
      <c r="BZ35" s="98" t="s">
        <v>51</v>
      </c>
      <c r="CA35" s="99">
        <f t="shared" si="17"/>
        <v>14.364999999999998</v>
      </c>
      <c r="CB35" s="99">
        <f t="shared" si="18"/>
        <v>14.355</v>
      </c>
      <c r="CC35" s="99">
        <f t="shared" si="19"/>
        <v>14.27</v>
      </c>
      <c r="CD35" s="99" t="str">
        <f t="shared" si="20"/>
        <v/>
      </c>
      <c r="CE35" s="99" t="str">
        <f t="shared" si="21"/>
        <v/>
      </c>
      <c r="CF35" s="99" t="str">
        <f t="shared" si="22"/>
        <v/>
      </c>
      <c r="CG35" s="99" t="str">
        <f t="shared" si="23"/>
        <v/>
      </c>
      <c r="CH35" s="99" t="str">
        <f t="shared" si="24"/>
        <v/>
      </c>
      <c r="CI35" s="99" t="str">
        <f t="shared" si="25"/>
        <v/>
      </c>
      <c r="CJ35" s="99" t="str">
        <f t="shared" si="26"/>
        <v/>
      </c>
      <c r="CK35" s="99" t="str">
        <f t="shared" si="27"/>
        <v/>
      </c>
      <c r="CL35" s="99" t="str">
        <f t="shared" si="28"/>
        <v/>
      </c>
      <c r="CM35" s="99">
        <f t="shared" si="29"/>
        <v>11.631666666666668</v>
      </c>
      <c r="CN35" s="99">
        <f t="shared" si="30"/>
        <v>11.008333333333329</v>
      </c>
      <c r="CO35" s="99">
        <f t="shared" si="31"/>
        <v>12.624999999999996</v>
      </c>
      <c r="CP35" s="99" t="str">
        <f t="shared" si="32"/>
        <v/>
      </c>
      <c r="CQ35" s="99" t="str">
        <f t="shared" si="33"/>
        <v/>
      </c>
      <c r="CR35" s="99" t="str">
        <f t="shared" si="34"/>
        <v/>
      </c>
      <c r="CS35" s="99" t="str">
        <f t="shared" si="35"/>
        <v/>
      </c>
      <c r="CT35" s="99" t="str">
        <f t="shared" si="36"/>
        <v/>
      </c>
      <c r="CU35" s="99" t="str">
        <f t="shared" si="37"/>
        <v/>
      </c>
      <c r="CV35" s="99" t="str">
        <f t="shared" si="38"/>
        <v/>
      </c>
      <c r="CW35" s="99" t="str">
        <f t="shared" si="39"/>
        <v/>
      </c>
      <c r="CX35" s="99" t="str">
        <f t="shared" si="40"/>
        <v/>
      </c>
      <c r="CY35" s="70">
        <f t="shared" si="41"/>
        <v>14.329999999999998</v>
      </c>
      <c r="CZ35" s="70">
        <f t="shared" si="42"/>
        <v>11.754999999999997</v>
      </c>
      <c r="DA35" s="100" t="str">
        <f t="shared" si="43"/>
        <v>hsa-miR-124-5p</v>
      </c>
      <c r="DB35" s="98" t="s">
        <v>51</v>
      </c>
      <c r="DC35" s="101">
        <f t="shared" si="2"/>
        <v>4.7391899108950229E-5</v>
      </c>
      <c r="DD35" s="101">
        <f t="shared" si="3"/>
        <v>4.7721535835485465E-5</v>
      </c>
      <c r="DE35" s="101">
        <f t="shared" si="4"/>
        <v>5.0617648059963549E-5</v>
      </c>
      <c r="DF35" s="101" t="str">
        <f t="shared" si="5"/>
        <v/>
      </c>
      <c r="DG35" s="101" t="str">
        <f t="shared" si="6"/>
        <v/>
      </c>
      <c r="DH35" s="101" t="str">
        <f t="shared" si="7"/>
        <v/>
      </c>
      <c r="DI35" s="101" t="str">
        <f t="shared" si="8"/>
        <v/>
      </c>
      <c r="DJ35" s="101" t="str">
        <f t="shared" si="9"/>
        <v/>
      </c>
      <c r="DK35" s="101" t="str">
        <f t="shared" si="10"/>
        <v/>
      </c>
      <c r="DL35" s="101" t="str">
        <f t="shared" si="11"/>
        <v/>
      </c>
      <c r="DM35" s="101" t="str">
        <f t="shared" si="44"/>
        <v/>
      </c>
      <c r="DN35" s="101" t="str">
        <f t="shared" si="45"/>
        <v/>
      </c>
      <c r="DO35" s="101">
        <f t="shared" si="54"/>
        <v>3.1515154007628004E-4</v>
      </c>
      <c r="DP35" s="101">
        <f t="shared" si="54"/>
        <v>4.8546895694216328E-4</v>
      </c>
      <c r="DQ35" s="101">
        <f t="shared" si="54"/>
        <v>1.5830560969861006E-4</v>
      </c>
      <c r="DR35" s="101" t="str">
        <f t="shared" si="54"/>
        <v/>
      </c>
      <c r="DS35" s="101" t="str">
        <f t="shared" si="54"/>
        <v/>
      </c>
      <c r="DT35" s="101" t="str">
        <f t="shared" si="54"/>
        <v/>
      </c>
      <c r="DU35" s="101" t="str">
        <f t="shared" si="50"/>
        <v/>
      </c>
      <c r="DV35" s="101" t="str">
        <f t="shared" si="50"/>
        <v/>
      </c>
      <c r="DW35" s="101" t="str">
        <f t="shared" si="50"/>
        <v/>
      </c>
      <c r="DX35" s="101" t="str">
        <f t="shared" si="48"/>
        <v/>
      </c>
      <c r="DY35" s="101" t="str">
        <f t="shared" si="46"/>
        <v/>
      </c>
      <c r="DZ35" s="101" t="str">
        <f t="shared" si="47"/>
        <v/>
      </c>
    </row>
    <row r="36" spans="1:130" ht="15" customHeight="1" x14ac:dyDescent="0.25">
      <c r="A36" s="106" t="str">
        <f>'miRNA Table'!C35</f>
        <v>hsa-miR-125a-3p</v>
      </c>
      <c r="B36" s="98" t="s">
        <v>52</v>
      </c>
      <c r="C36" s="99">
        <f>IF('Test Sample Data'!C35="","",IF(SUM('Test Sample Data'!C$3:C$386)&gt;10,IF(AND(ISNUMBER('Test Sample Data'!C35),'Test Sample Data'!C35&lt;$C$389, 'Test Sample Data'!C35&gt;0),'Test Sample Data'!C35,$C$389),""))</f>
        <v>21.07</v>
      </c>
      <c r="D36" s="99">
        <f>IF('Test Sample Data'!D35="","",IF(SUM('Test Sample Data'!D$3:D$386)&gt;10,IF(AND(ISNUMBER('Test Sample Data'!D35),'Test Sample Data'!D35&lt;$C$389, 'Test Sample Data'!D35&gt;0),'Test Sample Data'!D35,$C$389),""))</f>
        <v>21.02</v>
      </c>
      <c r="E36" s="99">
        <f>IF('Test Sample Data'!E35="","",IF(SUM('Test Sample Data'!E$3:E$386)&gt;10,IF(AND(ISNUMBER('Test Sample Data'!E35),'Test Sample Data'!E35&lt;$C$389, 'Test Sample Data'!E35&gt;0),'Test Sample Data'!E35,$C$389),""))</f>
        <v>21.05</v>
      </c>
      <c r="F36" s="99" t="str">
        <f>IF('Test Sample Data'!F35="","",IF(SUM('Test Sample Data'!F$3:F$386)&gt;10,IF(AND(ISNUMBER('Test Sample Data'!F35),'Test Sample Data'!F35&lt;$C$389, 'Test Sample Data'!F35&gt;0),'Test Sample Data'!F35,$C$389),""))</f>
        <v/>
      </c>
      <c r="G36" s="99" t="str">
        <f>IF('Test Sample Data'!G35="","",IF(SUM('Test Sample Data'!G$3:G$386)&gt;10,IF(AND(ISNUMBER('Test Sample Data'!G35),'Test Sample Data'!G35&lt;$C$389, 'Test Sample Data'!G35&gt;0),'Test Sample Data'!G35,$C$389),""))</f>
        <v/>
      </c>
      <c r="H36" s="99" t="str">
        <f>IF('Test Sample Data'!H35="","",IF(SUM('Test Sample Data'!H$3:H$386)&gt;10,IF(AND(ISNUMBER('Test Sample Data'!H35),'Test Sample Data'!H35&lt;$C$389, 'Test Sample Data'!H35&gt;0),'Test Sample Data'!H35,$C$389),""))</f>
        <v/>
      </c>
      <c r="I36" s="99" t="str">
        <f>IF('Test Sample Data'!I35="","",IF(SUM('Test Sample Data'!I$3:I$386)&gt;10,IF(AND(ISNUMBER('Test Sample Data'!I35),'Test Sample Data'!I35&lt;$C$389, 'Test Sample Data'!I35&gt;0),'Test Sample Data'!I35,$C$389),""))</f>
        <v/>
      </c>
      <c r="J36" s="99" t="str">
        <f>IF('Test Sample Data'!J35="","",IF(SUM('Test Sample Data'!J$3:J$386)&gt;10,IF(AND(ISNUMBER('Test Sample Data'!J35),'Test Sample Data'!J35&lt;$C$389, 'Test Sample Data'!J35&gt;0),'Test Sample Data'!J35,$C$389),""))</f>
        <v/>
      </c>
      <c r="K36" s="99" t="str">
        <f>IF('Test Sample Data'!K35="","",IF(SUM('Test Sample Data'!K$3:K$386)&gt;10,IF(AND(ISNUMBER('Test Sample Data'!K35),'Test Sample Data'!K35&lt;$C$389, 'Test Sample Data'!K35&gt;0),'Test Sample Data'!K35,$C$389),""))</f>
        <v/>
      </c>
      <c r="L36" s="99" t="str">
        <f>IF('Test Sample Data'!L35="","",IF(SUM('Test Sample Data'!L$3:L$386)&gt;10,IF(AND(ISNUMBER('Test Sample Data'!L35),'Test Sample Data'!L35&lt;$C$389, 'Test Sample Data'!L35&gt;0),'Test Sample Data'!L35,$C$389),""))</f>
        <v/>
      </c>
      <c r="M36" s="99" t="str">
        <f>IF('Test Sample Data'!M35="","",IF(SUM('Test Sample Data'!M$3:M$386)&gt;10,IF(AND(ISNUMBER('Test Sample Data'!M35),'Test Sample Data'!M35&lt;$C$389, 'Test Sample Data'!M35&gt;0),'Test Sample Data'!M35,$C$389),""))</f>
        <v/>
      </c>
      <c r="N36" s="99" t="str">
        <f>IF('Test Sample Data'!N35="","",IF(SUM('Test Sample Data'!N$3:N$386)&gt;10,IF(AND(ISNUMBER('Test Sample Data'!N35),'Test Sample Data'!N35&lt;$C$389, 'Test Sample Data'!N35&gt;0),'Test Sample Data'!N35,$C$389),""))</f>
        <v/>
      </c>
      <c r="O36" s="98" t="str">
        <f>'miRNA Table'!C35</f>
        <v>hsa-miR-125a-3p</v>
      </c>
      <c r="P36" s="98" t="s">
        <v>52</v>
      </c>
      <c r="Q36" s="99">
        <f>IF('Control Sample Data'!C35="","",IF(SUM('Control Sample Data'!C$3:C$386)&gt;10,IF(AND(ISNUMBER('Control Sample Data'!C35),'Control Sample Data'!C35&lt;$C$389, 'Control Sample Data'!C35&gt;0),'Control Sample Data'!C35,$C$389),""))</f>
        <v>32.409999999999997</v>
      </c>
      <c r="R36" s="99">
        <f>IF('Control Sample Data'!D35="","",IF(SUM('Control Sample Data'!D$3:D$386)&gt;10,IF(AND(ISNUMBER('Control Sample Data'!D35),'Control Sample Data'!D35&lt;$C$389, 'Control Sample Data'!D35&gt;0),'Control Sample Data'!D35,$C$389),""))</f>
        <v>32.950000000000003</v>
      </c>
      <c r="S36" s="99">
        <f>IF('Control Sample Data'!E35="","",IF(SUM('Control Sample Data'!E$3:E$386)&gt;10,IF(AND(ISNUMBER('Control Sample Data'!E35),'Control Sample Data'!E35&lt;$C$389, 'Control Sample Data'!E35&gt;0),'Control Sample Data'!E35,$C$389),""))</f>
        <v>33.049999999999997</v>
      </c>
      <c r="T36" s="99" t="str">
        <f>IF('Control Sample Data'!F35="","",IF(SUM('Control Sample Data'!F$3:F$386)&gt;10,IF(AND(ISNUMBER('Control Sample Data'!F35),'Control Sample Data'!F35&lt;$C$389, 'Control Sample Data'!F35&gt;0),'Control Sample Data'!F35,$C$389),""))</f>
        <v/>
      </c>
      <c r="U36" s="99" t="str">
        <f>IF('Control Sample Data'!G35="","",IF(SUM('Control Sample Data'!G$3:G$386)&gt;10,IF(AND(ISNUMBER('Control Sample Data'!G35),'Control Sample Data'!G35&lt;$C$389, 'Control Sample Data'!G35&gt;0),'Control Sample Data'!G35,$C$389),""))</f>
        <v/>
      </c>
      <c r="V36" s="99" t="str">
        <f>IF('Control Sample Data'!H35="","",IF(SUM('Control Sample Data'!H$3:H$386)&gt;10,IF(AND(ISNUMBER('Control Sample Data'!H35),'Control Sample Data'!H35&lt;$C$389, 'Control Sample Data'!H35&gt;0),'Control Sample Data'!H35,$C$389),""))</f>
        <v/>
      </c>
      <c r="W36" s="99" t="str">
        <f>IF('Control Sample Data'!I35="","",IF(SUM('Control Sample Data'!I$3:I$386)&gt;10,IF(AND(ISNUMBER('Control Sample Data'!I35),'Control Sample Data'!I35&lt;$C$389, 'Control Sample Data'!I35&gt;0),'Control Sample Data'!I35,$C$389),""))</f>
        <v/>
      </c>
      <c r="X36" s="99" t="str">
        <f>IF('Control Sample Data'!J35="","",IF(SUM('Control Sample Data'!J$3:J$386)&gt;10,IF(AND(ISNUMBER('Control Sample Data'!J35),'Control Sample Data'!J35&lt;$C$389, 'Control Sample Data'!J35&gt;0),'Control Sample Data'!J35,$C$389),""))</f>
        <v/>
      </c>
      <c r="Y36" s="99" t="str">
        <f>IF('Control Sample Data'!K35="","",IF(SUM('Control Sample Data'!K$3:K$386)&gt;10,IF(AND(ISNUMBER('Control Sample Data'!K35),'Control Sample Data'!K35&lt;$C$389, 'Control Sample Data'!K35&gt;0),'Control Sample Data'!K35,$C$389),""))</f>
        <v/>
      </c>
      <c r="Z36" s="99" t="str">
        <f>IF('Control Sample Data'!L35="","",IF(SUM('Control Sample Data'!L$3:L$386)&gt;10,IF(AND(ISNUMBER('Control Sample Data'!L35),'Control Sample Data'!L35&lt;$C$389, 'Control Sample Data'!L35&gt;0),'Control Sample Data'!L35,$C$389),""))</f>
        <v/>
      </c>
      <c r="AA36" s="99" t="str">
        <f>IF('Control Sample Data'!M35="","",IF(SUM('Control Sample Data'!M$3:M$386)&gt;10,IF(AND(ISNUMBER('Control Sample Data'!M35),'Control Sample Data'!M35&lt;$C$389, 'Control Sample Data'!M35&gt;0),'Control Sample Data'!M35,$C$389),""))</f>
        <v/>
      </c>
      <c r="AB36" s="107" t="str">
        <f>IF('Control Sample Data'!N35="","",IF(SUM('Control Sample Data'!N$3:N$386)&gt;10,IF(AND(ISNUMBER('Control Sample Data'!N35),'Control Sample Data'!N35&lt;$C$389, 'Control Sample Data'!N35&gt;0),'Control Sample Data'!N35,$C$389),""))</f>
        <v/>
      </c>
      <c r="AC36" s="136">
        <f>IF(C36="","",IF(AND('miRNA Table'!$F$4="YES",'miRNA Table'!$F$6="YES"),C36-C$391,C36))</f>
        <v>21.07</v>
      </c>
      <c r="AD36" s="137">
        <f>IF(D36="","",IF(AND('miRNA Table'!$F$4="YES",'miRNA Table'!$F$6="YES"),D36-D$391,D36))</f>
        <v>21.02</v>
      </c>
      <c r="AE36" s="137">
        <f>IF(E36="","",IF(AND('miRNA Table'!$F$4="YES",'miRNA Table'!$F$6="YES"),E36-E$391,E36))</f>
        <v>21.05</v>
      </c>
      <c r="AF36" s="137" t="str">
        <f>IF(F36="","",IF(AND('miRNA Table'!$F$4="YES",'miRNA Table'!$F$6="YES"),F36-F$391,F36))</f>
        <v/>
      </c>
      <c r="AG36" s="137" t="str">
        <f>IF(G36="","",IF(AND('miRNA Table'!$F$4="YES",'miRNA Table'!$F$6="YES"),G36-G$391,G36))</f>
        <v/>
      </c>
      <c r="AH36" s="137" t="str">
        <f>IF(H36="","",IF(AND('miRNA Table'!$F$4="YES",'miRNA Table'!$F$6="YES"),H36-H$391,H36))</f>
        <v/>
      </c>
      <c r="AI36" s="137" t="str">
        <f>IF(I36="","",IF(AND('miRNA Table'!$F$4="YES",'miRNA Table'!$F$6="YES"),I36-I$391,I36))</f>
        <v/>
      </c>
      <c r="AJ36" s="137" t="str">
        <f>IF(J36="","",IF(AND('miRNA Table'!$F$4="YES",'miRNA Table'!$F$6="YES"),J36-J$391,J36))</f>
        <v/>
      </c>
      <c r="AK36" s="137" t="str">
        <f>IF(K36="","",IF(AND('miRNA Table'!$F$4="YES",'miRNA Table'!$F$6="YES"),K36-K$391,K36))</f>
        <v/>
      </c>
      <c r="AL36" s="137" t="str">
        <f>IF(L36="","",IF(AND('miRNA Table'!$F$4="YES",'miRNA Table'!$F$6="YES"),L36-L$391,L36))</f>
        <v/>
      </c>
      <c r="AM36" s="137" t="str">
        <f>IF(M36="","",IF(AND('miRNA Table'!$F$4="YES",'miRNA Table'!$F$6="YES"),M36-M$391,M36))</f>
        <v/>
      </c>
      <c r="AN36" s="138" t="str">
        <f>IF(N36="","",IF(AND('miRNA Table'!$F$4="YES",'miRNA Table'!$F$6="YES"),N36-N$391,N36))</f>
        <v/>
      </c>
      <c r="AO36" s="136">
        <f>IF(O36="","",IF(AND('miRNA Table'!$F$4="YES",'miRNA Table'!$F$6="YES"),Q36-Q$391,Q36))</f>
        <v>32.409999999999997</v>
      </c>
      <c r="AP36" s="137">
        <f>IF(P36="","",IF(AND('miRNA Table'!$F$4="YES",'miRNA Table'!$F$6="YES"),R36-R$391,R36))</f>
        <v>32.950000000000003</v>
      </c>
      <c r="AQ36" s="137">
        <f>IF(Q36="","",IF(AND('miRNA Table'!$F$4="YES",'miRNA Table'!$F$6="YES"),S36-S$391,S36))</f>
        <v>33.049999999999997</v>
      </c>
      <c r="AR36" s="137" t="str">
        <f>IF(R36="","",IF(AND('miRNA Table'!$F$4="YES",'miRNA Table'!$F$6="YES"),T36-T$391,T36))</f>
        <v/>
      </c>
      <c r="AS36" s="137" t="str">
        <f>IF(S36="","",IF(AND('miRNA Table'!$F$4="YES",'miRNA Table'!$F$6="YES"),U36-U$391,U36))</f>
        <v/>
      </c>
      <c r="AT36" s="137" t="str">
        <f>IF(T36="","",IF(AND('miRNA Table'!$F$4="YES",'miRNA Table'!$F$6="YES"),V36-V$391,V36))</f>
        <v/>
      </c>
      <c r="AU36" s="137" t="str">
        <f>IF(U36="","",IF(AND('miRNA Table'!$F$4="YES",'miRNA Table'!$F$6="YES"),W36-W$391,W36))</f>
        <v/>
      </c>
      <c r="AV36" s="137" t="str">
        <f>IF(V36="","",IF(AND('miRNA Table'!$F$4="YES",'miRNA Table'!$F$6="YES"),X36-X$391,X36))</f>
        <v/>
      </c>
      <c r="AW36" s="137" t="str">
        <f>IF(W36="","",IF(AND('miRNA Table'!$F$4="YES",'miRNA Table'!$F$6="YES"),Y36-Y$391,Y36))</f>
        <v/>
      </c>
      <c r="AX36" s="137" t="str">
        <f>IF(X36="","",IF(AND('miRNA Table'!$F$4="YES",'miRNA Table'!$F$6="YES"),Z36-Z$391,Z36))</f>
        <v/>
      </c>
      <c r="AY36" s="137" t="str">
        <f>IF(Y36="","",IF(AND('miRNA Table'!$F$4="YES",'miRNA Table'!$F$6="YES"),AA36-AA$391,AA36))</f>
        <v/>
      </c>
      <c r="AZ36" s="138" t="str">
        <f>IF(Z36="","",IF(AND('miRNA Table'!$F$4="YES",'miRNA Table'!$F$6="YES"),AB36-AB$391,AB36))</f>
        <v/>
      </c>
      <c r="BY36" s="97" t="str">
        <f t="shared" si="16"/>
        <v>hsa-miR-125a-3p</v>
      </c>
      <c r="BZ36" s="98" t="s">
        <v>52</v>
      </c>
      <c r="CA36" s="99">
        <f t="shared" si="17"/>
        <v>0.43499999999999872</v>
      </c>
      <c r="CB36" s="99">
        <f t="shared" si="18"/>
        <v>0.375</v>
      </c>
      <c r="CC36" s="99">
        <f t="shared" si="19"/>
        <v>0.32000000000000028</v>
      </c>
      <c r="CD36" s="99" t="str">
        <f t="shared" si="20"/>
        <v/>
      </c>
      <c r="CE36" s="99" t="str">
        <f t="shared" si="21"/>
        <v/>
      </c>
      <c r="CF36" s="99" t="str">
        <f t="shared" si="22"/>
        <v/>
      </c>
      <c r="CG36" s="99" t="str">
        <f t="shared" si="23"/>
        <v/>
      </c>
      <c r="CH36" s="99" t="str">
        <f t="shared" si="24"/>
        <v/>
      </c>
      <c r="CI36" s="99" t="str">
        <f t="shared" si="25"/>
        <v/>
      </c>
      <c r="CJ36" s="99" t="str">
        <f t="shared" si="26"/>
        <v/>
      </c>
      <c r="CK36" s="99" t="str">
        <f t="shared" si="27"/>
        <v/>
      </c>
      <c r="CL36" s="99" t="str">
        <f t="shared" si="28"/>
        <v/>
      </c>
      <c r="CM36" s="99">
        <f t="shared" si="29"/>
        <v>11.511666666666663</v>
      </c>
      <c r="CN36" s="99">
        <f t="shared" si="30"/>
        <v>12.098333333333333</v>
      </c>
      <c r="CO36" s="99">
        <f t="shared" si="31"/>
        <v>11.914999999999996</v>
      </c>
      <c r="CP36" s="99" t="str">
        <f t="shared" si="32"/>
        <v/>
      </c>
      <c r="CQ36" s="99" t="str">
        <f t="shared" si="33"/>
        <v/>
      </c>
      <c r="CR36" s="99" t="str">
        <f t="shared" si="34"/>
        <v/>
      </c>
      <c r="CS36" s="99" t="str">
        <f t="shared" si="35"/>
        <v/>
      </c>
      <c r="CT36" s="99" t="str">
        <f t="shared" si="36"/>
        <v/>
      </c>
      <c r="CU36" s="99" t="str">
        <f t="shared" si="37"/>
        <v/>
      </c>
      <c r="CV36" s="99" t="str">
        <f t="shared" si="38"/>
        <v/>
      </c>
      <c r="CW36" s="99" t="str">
        <f t="shared" si="39"/>
        <v/>
      </c>
      <c r="CX36" s="99" t="str">
        <f t="shared" si="40"/>
        <v/>
      </c>
      <c r="CY36" s="70">
        <f t="shared" si="41"/>
        <v>0.37666666666666632</v>
      </c>
      <c r="CZ36" s="70">
        <f t="shared" si="42"/>
        <v>11.841666666666663</v>
      </c>
      <c r="DA36" s="100" t="str">
        <f t="shared" si="43"/>
        <v>hsa-miR-125a-3p</v>
      </c>
      <c r="DB36" s="98" t="s">
        <v>52</v>
      </c>
      <c r="DC36" s="101">
        <f t="shared" ref="DC36:DC67" si="55">IF(CA36="","",POWER(2, -CA36))</f>
        <v>0.73969375462441933</v>
      </c>
      <c r="DD36" s="101">
        <f t="shared" ref="DD36:DD67" si="56">IF(CB36="","",POWER(2, -CB36))</f>
        <v>0.77110541270397037</v>
      </c>
      <c r="DE36" s="101">
        <f t="shared" ref="DE36:DE67" si="57">IF(CC36="","",POWER(2, -CC36))</f>
        <v>0.801069877589622</v>
      </c>
      <c r="DF36" s="101" t="str">
        <f t="shared" ref="DF36:DF67" si="58">IF(CD36="","",POWER(2, -CD36))</f>
        <v/>
      </c>
      <c r="DG36" s="101" t="str">
        <f t="shared" ref="DG36:DG67" si="59">IF(CE36="","",POWER(2, -CE36))</f>
        <v/>
      </c>
      <c r="DH36" s="101" t="str">
        <f t="shared" ref="DH36:DH67" si="60">IF(CF36="","",POWER(2, -CF36))</f>
        <v/>
      </c>
      <c r="DI36" s="101" t="str">
        <f t="shared" ref="DI36:DI67" si="61">IF(CG36="","",POWER(2, -CG36))</f>
        <v/>
      </c>
      <c r="DJ36" s="101" t="str">
        <f t="shared" ref="DJ36:DJ67" si="62">IF(CH36="","",POWER(2, -CH36))</f>
        <v/>
      </c>
      <c r="DK36" s="101" t="str">
        <f t="shared" ref="DK36:DK67" si="63">IF(CI36="","",POWER(2, -CI36))</f>
        <v/>
      </c>
      <c r="DL36" s="101" t="str">
        <f t="shared" ref="DL36:DL67" si="64">IF(CJ36="","",POWER(2, -CJ36))</f>
        <v/>
      </c>
      <c r="DM36" s="101" t="str">
        <f t="shared" si="44"/>
        <v/>
      </c>
      <c r="DN36" s="101" t="str">
        <f t="shared" si="45"/>
        <v/>
      </c>
      <c r="DO36" s="101">
        <f t="shared" si="54"/>
        <v>3.4248616557967245E-4</v>
      </c>
      <c r="DP36" s="101">
        <f t="shared" si="54"/>
        <v>2.2805456454217941E-4</v>
      </c>
      <c r="DQ36" s="101">
        <f t="shared" si="54"/>
        <v>2.5895696810747571E-4</v>
      </c>
      <c r="DR36" s="101" t="str">
        <f t="shared" si="54"/>
        <v/>
      </c>
      <c r="DS36" s="101" t="str">
        <f t="shared" si="54"/>
        <v/>
      </c>
      <c r="DT36" s="101" t="str">
        <f t="shared" si="54"/>
        <v/>
      </c>
      <c r="DU36" s="101" t="str">
        <f t="shared" si="50"/>
        <v/>
      </c>
      <c r="DV36" s="101" t="str">
        <f t="shared" si="50"/>
        <v/>
      </c>
      <c r="DW36" s="101" t="str">
        <f t="shared" si="50"/>
        <v/>
      </c>
      <c r="DX36" s="101" t="str">
        <f t="shared" si="48"/>
        <v/>
      </c>
      <c r="DY36" s="101" t="str">
        <f t="shared" si="46"/>
        <v/>
      </c>
      <c r="DZ36" s="101" t="str">
        <f t="shared" si="47"/>
        <v/>
      </c>
    </row>
    <row r="37" spans="1:130" ht="15" customHeight="1" x14ac:dyDescent="0.25">
      <c r="A37" s="106" t="str">
        <f>'miRNA Table'!C36</f>
        <v>hsa-miR-125a-5p</v>
      </c>
      <c r="B37" s="98" t="s">
        <v>53</v>
      </c>
      <c r="C37" s="99">
        <f>IF('Test Sample Data'!C36="","",IF(SUM('Test Sample Data'!C$3:C$386)&gt;10,IF(AND(ISNUMBER('Test Sample Data'!C36),'Test Sample Data'!C36&lt;$C$389, 'Test Sample Data'!C36&gt;0),'Test Sample Data'!C36,$C$389),""))</f>
        <v>23.55</v>
      </c>
      <c r="D37" s="99">
        <f>IF('Test Sample Data'!D36="","",IF(SUM('Test Sample Data'!D$3:D$386)&gt;10,IF(AND(ISNUMBER('Test Sample Data'!D36),'Test Sample Data'!D36&lt;$C$389, 'Test Sample Data'!D36&gt;0),'Test Sample Data'!D36,$C$389),""))</f>
        <v>23.62</v>
      </c>
      <c r="E37" s="99">
        <f>IF('Test Sample Data'!E36="","",IF(SUM('Test Sample Data'!E$3:E$386)&gt;10,IF(AND(ISNUMBER('Test Sample Data'!E36),'Test Sample Data'!E36&lt;$C$389, 'Test Sample Data'!E36&gt;0),'Test Sample Data'!E36,$C$389),""))</f>
        <v>23.57</v>
      </c>
      <c r="F37" s="99" t="str">
        <f>IF('Test Sample Data'!F36="","",IF(SUM('Test Sample Data'!F$3:F$386)&gt;10,IF(AND(ISNUMBER('Test Sample Data'!F36),'Test Sample Data'!F36&lt;$C$389, 'Test Sample Data'!F36&gt;0),'Test Sample Data'!F36,$C$389),""))</f>
        <v/>
      </c>
      <c r="G37" s="99" t="str">
        <f>IF('Test Sample Data'!G36="","",IF(SUM('Test Sample Data'!G$3:G$386)&gt;10,IF(AND(ISNUMBER('Test Sample Data'!G36),'Test Sample Data'!G36&lt;$C$389, 'Test Sample Data'!G36&gt;0),'Test Sample Data'!G36,$C$389),""))</f>
        <v/>
      </c>
      <c r="H37" s="99" t="str">
        <f>IF('Test Sample Data'!H36="","",IF(SUM('Test Sample Data'!H$3:H$386)&gt;10,IF(AND(ISNUMBER('Test Sample Data'!H36),'Test Sample Data'!H36&lt;$C$389, 'Test Sample Data'!H36&gt;0),'Test Sample Data'!H36,$C$389),""))</f>
        <v/>
      </c>
      <c r="I37" s="99" t="str">
        <f>IF('Test Sample Data'!I36="","",IF(SUM('Test Sample Data'!I$3:I$386)&gt;10,IF(AND(ISNUMBER('Test Sample Data'!I36),'Test Sample Data'!I36&lt;$C$389, 'Test Sample Data'!I36&gt;0),'Test Sample Data'!I36,$C$389),""))</f>
        <v/>
      </c>
      <c r="J37" s="99" t="str">
        <f>IF('Test Sample Data'!J36="","",IF(SUM('Test Sample Data'!J$3:J$386)&gt;10,IF(AND(ISNUMBER('Test Sample Data'!J36),'Test Sample Data'!J36&lt;$C$389, 'Test Sample Data'!J36&gt;0),'Test Sample Data'!J36,$C$389),""))</f>
        <v/>
      </c>
      <c r="K37" s="99" t="str">
        <f>IF('Test Sample Data'!K36="","",IF(SUM('Test Sample Data'!K$3:K$386)&gt;10,IF(AND(ISNUMBER('Test Sample Data'!K36),'Test Sample Data'!K36&lt;$C$389, 'Test Sample Data'!K36&gt;0),'Test Sample Data'!K36,$C$389),""))</f>
        <v/>
      </c>
      <c r="L37" s="99" t="str">
        <f>IF('Test Sample Data'!L36="","",IF(SUM('Test Sample Data'!L$3:L$386)&gt;10,IF(AND(ISNUMBER('Test Sample Data'!L36),'Test Sample Data'!L36&lt;$C$389, 'Test Sample Data'!L36&gt;0),'Test Sample Data'!L36,$C$389),""))</f>
        <v/>
      </c>
      <c r="M37" s="99" t="str">
        <f>IF('Test Sample Data'!M36="","",IF(SUM('Test Sample Data'!M$3:M$386)&gt;10,IF(AND(ISNUMBER('Test Sample Data'!M36),'Test Sample Data'!M36&lt;$C$389, 'Test Sample Data'!M36&gt;0),'Test Sample Data'!M36,$C$389),""))</f>
        <v/>
      </c>
      <c r="N37" s="99" t="str">
        <f>IF('Test Sample Data'!N36="","",IF(SUM('Test Sample Data'!N$3:N$386)&gt;10,IF(AND(ISNUMBER('Test Sample Data'!N36),'Test Sample Data'!N36&lt;$C$389, 'Test Sample Data'!N36&gt;0),'Test Sample Data'!N36,$C$389),""))</f>
        <v/>
      </c>
      <c r="O37" s="98" t="str">
        <f>'miRNA Table'!C36</f>
        <v>hsa-miR-125a-5p</v>
      </c>
      <c r="P37" s="98" t="s">
        <v>53</v>
      </c>
      <c r="Q37" s="99">
        <f>IF('Control Sample Data'!C36="","",IF(SUM('Control Sample Data'!C$3:C$386)&gt;10,IF(AND(ISNUMBER('Control Sample Data'!C36),'Control Sample Data'!C36&lt;$C$389, 'Control Sample Data'!C36&gt;0),'Control Sample Data'!C36,$C$389),""))</f>
        <v>23.41</v>
      </c>
      <c r="R37" s="99">
        <f>IF('Control Sample Data'!D36="","",IF(SUM('Control Sample Data'!D$3:D$386)&gt;10,IF(AND(ISNUMBER('Control Sample Data'!D36),'Control Sample Data'!D36&lt;$C$389, 'Control Sample Data'!D36&gt;0),'Control Sample Data'!D36,$C$389),""))</f>
        <v>23.44</v>
      </c>
      <c r="S37" s="99">
        <f>IF('Control Sample Data'!E36="","",IF(SUM('Control Sample Data'!E$3:E$386)&gt;10,IF(AND(ISNUMBER('Control Sample Data'!E36),'Control Sample Data'!E36&lt;$C$389, 'Control Sample Data'!E36&gt;0),'Control Sample Data'!E36,$C$389),""))</f>
        <v>23.4</v>
      </c>
      <c r="T37" s="99" t="str">
        <f>IF('Control Sample Data'!F36="","",IF(SUM('Control Sample Data'!F$3:F$386)&gt;10,IF(AND(ISNUMBER('Control Sample Data'!F36),'Control Sample Data'!F36&lt;$C$389, 'Control Sample Data'!F36&gt;0),'Control Sample Data'!F36,$C$389),""))</f>
        <v/>
      </c>
      <c r="U37" s="99" t="str">
        <f>IF('Control Sample Data'!G36="","",IF(SUM('Control Sample Data'!G$3:G$386)&gt;10,IF(AND(ISNUMBER('Control Sample Data'!G36),'Control Sample Data'!G36&lt;$C$389, 'Control Sample Data'!G36&gt;0),'Control Sample Data'!G36,$C$389),""))</f>
        <v/>
      </c>
      <c r="V37" s="99" t="str">
        <f>IF('Control Sample Data'!H36="","",IF(SUM('Control Sample Data'!H$3:H$386)&gt;10,IF(AND(ISNUMBER('Control Sample Data'!H36),'Control Sample Data'!H36&lt;$C$389, 'Control Sample Data'!H36&gt;0),'Control Sample Data'!H36,$C$389),""))</f>
        <v/>
      </c>
      <c r="W37" s="99" t="str">
        <f>IF('Control Sample Data'!I36="","",IF(SUM('Control Sample Data'!I$3:I$386)&gt;10,IF(AND(ISNUMBER('Control Sample Data'!I36),'Control Sample Data'!I36&lt;$C$389, 'Control Sample Data'!I36&gt;0),'Control Sample Data'!I36,$C$389),""))</f>
        <v/>
      </c>
      <c r="X37" s="99" t="str">
        <f>IF('Control Sample Data'!J36="","",IF(SUM('Control Sample Data'!J$3:J$386)&gt;10,IF(AND(ISNUMBER('Control Sample Data'!J36),'Control Sample Data'!J36&lt;$C$389, 'Control Sample Data'!J36&gt;0),'Control Sample Data'!J36,$C$389),""))</f>
        <v/>
      </c>
      <c r="Y37" s="99" t="str">
        <f>IF('Control Sample Data'!K36="","",IF(SUM('Control Sample Data'!K$3:K$386)&gt;10,IF(AND(ISNUMBER('Control Sample Data'!K36),'Control Sample Data'!K36&lt;$C$389, 'Control Sample Data'!K36&gt;0),'Control Sample Data'!K36,$C$389),""))</f>
        <v/>
      </c>
      <c r="Z37" s="99" t="str">
        <f>IF('Control Sample Data'!L36="","",IF(SUM('Control Sample Data'!L$3:L$386)&gt;10,IF(AND(ISNUMBER('Control Sample Data'!L36),'Control Sample Data'!L36&lt;$C$389, 'Control Sample Data'!L36&gt;0),'Control Sample Data'!L36,$C$389),""))</f>
        <v/>
      </c>
      <c r="AA37" s="99" t="str">
        <f>IF('Control Sample Data'!M36="","",IF(SUM('Control Sample Data'!M$3:M$386)&gt;10,IF(AND(ISNUMBER('Control Sample Data'!M36),'Control Sample Data'!M36&lt;$C$389, 'Control Sample Data'!M36&gt;0),'Control Sample Data'!M36,$C$389),""))</f>
        <v/>
      </c>
      <c r="AB37" s="107" t="str">
        <f>IF('Control Sample Data'!N36="","",IF(SUM('Control Sample Data'!N$3:N$386)&gt;10,IF(AND(ISNUMBER('Control Sample Data'!N36),'Control Sample Data'!N36&lt;$C$389, 'Control Sample Data'!N36&gt;0),'Control Sample Data'!N36,$C$389),""))</f>
        <v/>
      </c>
      <c r="AC37" s="136">
        <f>IF(C37="","",IF(AND('miRNA Table'!$F$4="YES",'miRNA Table'!$F$6="YES"),C37-C$391,C37))</f>
        <v>23.55</v>
      </c>
      <c r="AD37" s="137">
        <f>IF(D37="","",IF(AND('miRNA Table'!$F$4="YES",'miRNA Table'!$F$6="YES"),D37-D$391,D37))</f>
        <v>23.62</v>
      </c>
      <c r="AE37" s="137">
        <f>IF(E37="","",IF(AND('miRNA Table'!$F$4="YES",'miRNA Table'!$F$6="YES"),E37-E$391,E37))</f>
        <v>23.57</v>
      </c>
      <c r="AF37" s="137" t="str">
        <f>IF(F37="","",IF(AND('miRNA Table'!$F$4="YES",'miRNA Table'!$F$6="YES"),F37-F$391,F37))</f>
        <v/>
      </c>
      <c r="AG37" s="137" t="str">
        <f>IF(G37="","",IF(AND('miRNA Table'!$F$4="YES",'miRNA Table'!$F$6="YES"),G37-G$391,G37))</f>
        <v/>
      </c>
      <c r="AH37" s="137" t="str">
        <f>IF(H37="","",IF(AND('miRNA Table'!$F$4="YES",'miRNA Table'!$F$6="YES"),H37-H$391,H37))</f>
        <v/>
      </c>
      <c r="AI37" s="137" t="str">
        <f>IF(I37="","",IF(AND('miRNA Table'!$F$4="YES",'miRNA Table'!$F$6="YES"),I37-I$391,I37))</f>
        <v/>
      </c>
      <c r="AJ37" s="137" t="str">
        <f>IF(J37="","",IF(AND('miRNA Table'!$F$4="YES",'miRNA Table'!$F$6="YES"),J37-J$391,J37))</f>
        <v/>
      </c>
      <c r="AK37" s="137" t="str">
        <f>IF(K37="","",IF(AND('miRNA Table'!$F$4="YES",'miRNA Table'!$F$6="YES"),K37-K$391,K37))</f>
        <v/>
      </c>
      <c r="AL37" s="137" t="str">
        <f>IF(L37="","",IF(AND('miRNA Table'!$F$4="YES",'miRNA Table'!$F$6="YES"),L37-L$391,L37))</f>
        <v/>
      </c>
      <c r="AM37" s="137" t="str">
        <f>IF(M37="","",IF(AND('miRNA Table'!$F$4="YES",'miRNA Table'!$F$6="YES"),M37-M$391,M37))</f>
        <v/>
      </c>
      <c r="AN37" s="138" t="str">
        <f>IF(N37="","",IF(AND('miRNA Table'!$F$4="YES",'miRNA Table'!$F$6="YES"),N37-N$391,N37))</f>
        <v/>
      </c>
      <c r="AO37" s="136">
        <f>IF(O37="","",IF(AND('miRNA Table'!$F$4="YES",'miRNA Table'!$F$6="YES"),Q37-Q$391,Q37))</f>
        <v>23.41</v>
      </c>
      <c r="AP37" s="137">
        <f>IF(P37="","",IF(AND('miRNA Table'!$F$4="YES",'miRNA Table'!$F$6="YES"),R37-R$391,R37))</f>
        <v>23.44</v>
      </c>
      <c r="AQ37" s="137">
        <f>IF(Q37="","",IF(AND('miRNA Table'!$F$4="YES",'miRNA Table'!$F$6="YES"),S37-S$391,S37))</f>
        <v>23.4</v>
      </c>
      <c r="AR37" s="137" t="str">
        <f>IF(R37="","",IF(AND('miRNA Table'!$F$4="YES",'miRNA Table'!$F$6="YES"),T37-T$391,T37))</f>
        <v/>
      </c>
      <c r="AS37" s="137" t="str">
        <f>IF(S37="","",IF(AND('miRNA Table'!$F$4="YES",'miRNA Table'!$F$6="YES"),U37-U$391,U37))</f>
        <v/>
      </c>
      <c r="AT37" s="137" t="str">
        <f>IF(T37="","",IF(AND('miRNA Table'!$F$4="YES",'miRNA Table'!$F$6="YES"),V37-V$391,V37))</f>
        <v/>
      </c>
      <c r="AU37" s="137" t="str">
        <f>IF(U37="","",IF(AND('miRNA Table'!$F$4="YES",'miRNA Table'!$F$6="YES"),W37-W$391,W37))</f>
        <v/>
      </c>
      <c r="AV37" s="137" t="str">
        <f>IF(V37="","",IF(AND('miRNA Table'!$F$4="YES",'miRNA Table'!$F$6="YES"),X37-X$391,X37))</f>
        <v/>
      </c>
      <c r="AW37" s="137" t="str">
        <f>IF(W37="","",IF(AND('miRNA Table'!$F$4="YES",'miRNA Table'!$F$6="YES"),Y37-Y$391,Y37))</f>
        <v/>
      </c>
      <c r="AX37" s="137" t="str">
        <f>IF(X37="","",IF(AND('miRNA Table'!$F$4="YES",'miRNA Table'!$F$6="YES"),Z37-Z$391,Z37))</f>
        <v/>
      </c>
      <c r="AY37" s="137" t="str">
        <f>IF(Y37="","",IF(AND('miRNA Table'!$F$4="YES",'miRNA Table'!$F$6="YES"),AA37-AA$391,AA37))</f>
        <v/>
      </c>
      <c r="AZ37" s="138" t="str">
        <f>IF(Z37="","",IF(AND('miRNA Table'!$F$4="YES",'miRNA Table'!$F$6="YES"),AB37-AB$391,AB37))</f>
        <v/>
      </c>
      <c r="BY37" s="97" t="str">
        <f t="shared" si="16"/>
        <v>hsa-miR-125a-5p</v>
      </c>
      <c r="BZ37" s="98" t="s">
        <v>53</v>
      </c>
      <c r="CA37" s="99">
        <f t="shared" si="17"/>
        <v>2.9149999999999991</v>
      </c>
      <c r="CB37" s="99">
        <f t="shared" si="18"/>
        <v>2.9750000000000014</v>
      </c>
      <c r="CC37" s="99">
        <f t="shared" si="19"/>
        <v>2.84</v>
      </c>
      <c r="CD37" s="99" t="str">
        <f t="shared" si="20"/>
        <v/>
      </c>
      <c r="CE37" s="99" t="str">
        <f t="shared" si="21"/>
        <v/>
      </c>
      <c r="CF37" s="99" t="str">
        <f t="shared" si="22"/>
        <v/>
      </c>
      <c r="CG37" s="99" t="str">
        <f t="shared" si="23"/>
        <v/>
      </c>
      <c r="CH37" s="99" t="str">
        <f t="shared" si="24"/>
        <v/>
      </c>
      <c r="CI37" s="99" t="str">
        <f t="shared" si="25"/>
        <v/>
      </c>
      <c r="CJ37" s="99" t="str">
        <f t="shared" si="26"/>
        <v/>
      </c>
      <c r="CK37" s="99" t="str">
        <f t="shared" si="27"/>
        <v/>
      </c>
      <c r="CL37" s="99" t="str">
        <f t="shared" si="28"/>
        <v/>
      </c>
      <c r="CM37" s="99">
        <f t="shared" si="29"/>
        <v>2.5116666666666667</v>
      </c>
      <c r="CN37" s="99">
        <f t="shared" si="30"/>
        <v>2.5883333333333312</v>
      </c>
      <c r="CO37" s="99">
        <f t="shared" si="31"/>
        <v>2.264999999999997</v>
      </c>
      <c r="CP37" s="99" t="str">
        <f t="shared" si="32"/>
        <v/>
      </c>
      <c r="CQ37" s="99" t="str">
        <f t="shared" si="33"/>
        <v/>
      </c>
      <c r="CR37" s="99" t="str">
        <f t="shared" si="34"/>
        <v/>
      </c>
      <c r="CS37" s="99" t="str">
        <f t="shared" si="35"/>
        <v/>
      </c>
      <c r="CT37" s="99" t="str">
        <f t="shared" si="36"/>
        <v/>
      </c>
      <c r="CU37" s="99" t="str">
        <f t="shared" si="37"/>
        <v/>
      </c>
      <c r="CV37" s="99" t="str">
        <f t="shared" si="38"/>
        <v/>
      </c>
      <c r="CW37" s="99" t="str">
        <f t="shared" si="39"/>
        <v/>
      </c>
      <c r="CX37" s="99" t="str">
        <f t="shared" si="40"/>
        <v/>
      </c>
      <c r="CY37" s="70">
        <f t="shared" si="41"/>
        <v>2.91</v>
      </c>
      <c r="CZ37" s="70">
        <f t="shared" si="42"/>
        <v>2.4549999999999983</v>
      </c>
      <c r="DA37" s="100" t="str">
        <f t="shared" si="43"/>
        <v>hsa-miR-125a-5p</v>
      </c>
      <c r="DB37" s="98" t="s">
        <v>53</v>
      </c>
      <c r="DC37" s="101">
        <f t="shared" si="55"/>
        <v>0.13258596767102721</v>
      </c>
      <c r="DD37" s="101">
        <f t="shared" si="56"/>
        <v>0.12718496151283568</v>
      </c>
      <c r="DE37" s="101">
        <f t="shared" si="57"/>
        <v>0.13966089225902753</v>
      </c>
      <c r="DF37" s="101" t="str">
        <f t="shared" si="58"/>
        <v/>
      </c>
      <c r="DG37" s="101" t="str">
        <f t="shared" si="59"/>
        <v/>
      </c>
      <c r="DH37" s="101" t="str">
        <f t="shared" si="60"/>
        <v/>
      </c>
      <c r="DI37" s="101" t="str">
        <f t="shared" si="61"/>
        <v/>
      </c>
      <c r="DJ37" s="101" t="str">
        <f t="shared" si="62"/>
        <v/>
      </c>
      <c r="DK37" s="101" t="str">
        <f t="shared" si="63"/>
        <v/>
      </c>
      <c r="DL37" s="101" t="str">
        <f t="shared" si="64"/>
        <v/>
      </c>
      <c r="DM37" s="101" t="str">
        <f t="shared" si="44"/>
        <v/>
      </c>
      <c r="DN37" s="101" t="str">
        <f t="shared" si="45"/>
        <v/>
      </c>
      <c r="DO37" s="101">
        <f t="shared" si="54"/>
        <v>0.17535291677679191</v>
      </c>
      <c r="DP37" s="101">
        <f t="shared" si="54"/>
        <v>0.16627770738846509</v>
      </c>
      <c r="DQ37" s="101">
        <f t="shared" si="54"/>
        <v>0.20804968367788154</v>
      </c>
      <c r="DR37" s="101" t="str">
        <f t="shared" si="54"/>
        <v/>
      </c>
      <c r="DS37" s="101" t="str">
        <f t="shared" si="54"/>
        <v/>
      </c>
      <c r="DT37" s="101" t="str">
        <f t="shared" si="54"/>
        <v/>
      </c>
      <c r="DU37" s="101" t="str">
        <f t="shared" si="50"/>
        <v/>
      </c>
      <c r="DV37" s="101" t="str">
        <f t="shared" si="50"/>
        <v/>
      </c>
      <c r="DW37" s="101" t="str">
        <f t="shared" si="50"/>
        <v/>
      </c>
      <c r="DX37" s="101" t="str">
        <f t="shared" si="48"/>
        <v/>
      </c>
      <c r="DY37" s="101" t="str">
        <f t="shared" si="46"/>
        <v/>
      </c>
      <c r="DZ37" s="101" t="str">
        <f t="shared" si="47"/>
        <v/>
      </c>
    </row>
    <row r="38" spans="1:130" ht="15" customHeight="1" x14ac:dyDescent="0.25">
      <c r="A38" s="106" t="str">
        <f>'miRNA Table'!C37</f>
        <v>hsa-miR-125b-5p</v>
      </c>
      <c r="B38" s="98" t="s">
        <v>54</v>
      </c>
      <c r="C38" s="99">
        <f>IF('Test Sample Data'!C37="","",IF(SUM('Test Sample Data'!C$3:C$386)&gt;10,IF(AND(ISNUMBER('Test Sample Data'!C37),'Test Sample Data'!C37&lt;$C$389, 'Test Sample Data'!C37&gt;0),'Test Sample Data'!C37,$C$389),""))</f>
        <v>29.38</v>
      </c>
      <c r="D38" s="99">
        <f>IF('Test Sample Data'!D37="","",IF(SUM('Test Sample Data'!D$3:D$386)&gt;10,IF(AND(ISNUMBER('Test Sample Data'!D37),'Test Sample Data'!D37&lt;$C$389, 'Test Sample Data'!D37&gt;0),'Test Sample Data'!D37,$C$389),""))</f>
        <v>29.68</v>
      </c>
      <c r="E38" s="99">
        <f>IF('Test Sample Data'!E37="","",IF(SUM('Test Sample Data'!E$3:E$386)&gt;10,IF(AND(ISNUMBER('Test Sample Data'!E37),'Test Sample Data'!E37&lt;$C$389, 'Test Sample Data'!E37&gt;0),'Test Sample Data'!E37,$C$389),""))</f>
        <v>29.32</v>
      </c>
      <c r="F38" s="99" t="str">
        <f>IF('Test Sample Data'!F37="","",IF(SUM('Test Sample Data'!F$3:F$386)&gt;10,IF(AND(ISNUMBER('Test Sample Data'!F37),'Test Sample Data'!F37&lt;$C$389, 'Test Sample Data'!F37&gt;0),'Test Sample Data'!F37,$C$389),""))</f>
        <v/>
      </c>
      <c r="G38" s="99" t="str">
        <f>IF('Test Sample Data'!G37="","",IF(SUM('Test Sample Data'!G$3:G$386)&gt;10,IF(AND(ISNUMBER('Test Sample Data'!G37),'Test Sample Data'!G37&lt;$C$389, 'Test Sample Data'!G37&gt;0),'Test Sample Data'!G37,$C$389),""))</f>
        <v/>
      </c>
      <c r="H38" s="99" t="str">
        <f>IF('Test Sample Data'!H37="","",IF(SUM('Test Sample Data'!H$3:H$386)&gt;10,IF(AND(ISNUMBER('Test Sample Data'!H37),'Test Sample Data'!H37&lt;$C$389, 'Test Sample Data'!H37&gt;0),'Test Sample Data'!H37,$C$389),""))</f>
        <v/>
      </c>
      <c r="I38" s="99" t="str">
        <f>IF('Test Sample Data'!I37="","",IF(SUM('Test Sample Data'!I$3:I$386)&gt;10,IF(AND(ISNUMBER('Test Sample Data'!I37),'Test Sample Data'!I37&lt;$C$389, 'Test Sample Data'!I37&gt;0),'Test Sample Data'!I37,$C$389),""))</f>
        <v/>
      </c>
      <c r="J38" s="99" t="str">
        <f>IF('Test Sample Data'!J37="","",IF(SUM('Test Sample Data'!J$3:J$386)&gt;10,IF(AND(ISNUMBER('Test Sample Data'!J37),'Test Sample Data'!J37&lt;$C$389, 'Test Sample Data'!J37&gt;0),'Test Sample Data'!J37,$C$389),""))</f>
        <v/>
      </c>
      <c r="K38" s="99" t="str">
        <f>IF('Test Sample Data'!K37="","",IF(SUM('Test Sample Data'!K$3:K$386)&gt;10,IF(AND(ISNUMBER('Test Sample Data'!K37),'Test Sample Data'!K37&lt;$C$389, 'Test Sample Data'!K37&gt;0),'Test Sample Data'!K37,$C$389),""))</f>
        <v/>
      </c>
      <c r="L38" s="99" t="str">
        <f>IF('Test Sample Data'!L37="","",IF(SUM('Test Sample Data'!L$3:L$386)&gt;10,IF(AND(ISNUMBER('Test Sample Data'!L37),'Test Sample Data'!L37&lt;$C$389, 'Test Sample Data'!L37&gt;0),'Test Sample Data'!L37,$C$389),""))</f>
        <v/>
      </c>
      <c r="M38" s="99" t="str">
        <f>IF('Test Sample Data'!M37="","",IF(SUM('Test Sample Data'!M$3:M$386)&gt;10,IF(AND(ISNUMBER('Test Sample Data'!M37),'Test Sample Data'!M37&lt;$C$389, 'Test Sample Data'!M37&gt;0),'Test Sample Data'!M37,$C$389),""))</f>
        <v/>
      </c>
      <c r="N38" s="99" t="str">
        <f>IF('Test Sample Data'!N37="","",IF(SUM('Test Sample Data'!N$3:N$386)&gt;10,IF(AND(ISNUMBER('Test Sample Data'!N37),'Test Sample Data'!N37&lt;$C$389, 'Test Sample Data'!N37&gt;0),'Test Sample Data'!N37,$C$389),""))</f>
        <v/>
      </c>
      <c r="O38" s="98" t="str">
        <f>'miRNA Table'!C37</f>
        <v>hsa-miR-125b-5p</v>
      </c>
      <c r="P38" s="98" t="s">
        <v>54</v>
      </c>
      <c r="Q38" s="99">
        <f>IF('Control Sample Data'!C37="","",IF(SUM('Control Sample Data'!C$3:C$386)&gt;10,IF(AND(ISNUMBER('Control Sample Data'!C37),'Control Sample Data'!C37&lt;$C$389, 'Control Sample Data'!C37&gt;0),'Control Sample Data'!C37,$C$389),""))</f>
        <v>27.49</v>
      </c>
      <c r="R38" s="99">
        <f>IF('Control Sample Data'!D37="","",IF(SUM('Control Sample Data'!D$3:D$386)&gt;10,IF(AND(ISNUMBER('Control Sample Data'!D37),'Control Sample Data'!D37&lt;$C$389, 'Control Sample Data'!D37&gt;0),'Control Sample Data'!D37,$C$389),""))</f>
        <v>27.72</v>
      </c>
      <c r="S38" s="99">
        <f>IF('Control Sample Data'!E37="","",IF(SUM('Control Sample Data'!E$3:E$386)&gt;10,IF(AND(ISNUMBER('Control Sample Data'!E37),'Control Sample Data'!E37&lt;$C$389, 'Control Sample Data'!E37&gt;0),'Control Sample Data'!E37,$C$389),""))</f>
        <v>27.44</v>
      </c>
      <c r="T38" s="99" t="str">
        <f>IF('Control Sample Data'!F37="","",IF(SUM('Control Sample Data'!F$3:F$386)&gt;10,IF(AND(ISNUMBER('Control Sample Data'!F37),'Control Sample Data'!F37&lt;$C$389, 'Control Sample Data'!F37&gt;0),'Control Sample Data'!F37,$C$389),""))</f>
        <v/>
      </c>
      <c r="U38" s="99" t="str">
        <f>IF('Control Sample Data'!G37="","",IF(SUM('Control Sample Data'!G$3:G$386)&gt;10,IF(AND(ISNUMBER('Control Sample Data'!G37),'Control Sample Data'!G37&lt;$C$389, 'Control Sample Data'!G37&gt;0),'Control Sample Data'!G37,$C$389),""))</f>
        <v/>
      </c>
      <c r="V38" s="99" t="str">
        <f>IF('Control Sample Data'!H37="","",IF(SUM('Control Sample Data'!H$3:H$386)&gt;10,IF(AND(ISNUMBER('Control Sample Data'!H37),'Control Sample Data'!H37&lt;$C$389, 'Control Sample Data'!H37&gt;0),'Control Sample Data'!H37,$C$389),""))</f>
        <v/>
      </c>
      <c r="W38" s="99" t="str">
        <f>IF('Control Sample Data'!I37="","",IF(SUM('Control Sample Data'!I$3:I$386)&gt;10,IF(AND(ISNUMBER('Control Sample Data'!I37),'Control Sample Data'!I37&lt;$C$389, 'Control Sample Data'!I37&gt;0),'Control Sample Data'!I37,$C$389),""))</f>
        <v/>
      </c>
      <c r="X38" s="99" t="str">
        <f>IF('Control Sample Data'!J37="","",IF(SUM('Control Sample Data'!J$3:J$386)&gt;10,IF(AND(ISNUMBER('Control Sample Data'!J37),'Control Sample Data'!J37&lt;$C$389, 'Control Sample Data'!J37&gt;0),'Control Sample Data'!J37,$C$389),""))</f>
        <v/>
      </c>
      <c r="Y38" s="99" t="str">
        <f>IF('Control Sample Data'!K37="","",IF(SUM('Control Sample Data'!K$3:K$386)&gt;10,IF(AND(ISNUMBER('Control Sample Data'!K37),'Control Sample Data'!K37&lt;$C$389, 'Control Sample Data'!K37&gt;0),'Control Sample Data'!K37,$C$389),""))</f>
        <v/>
      </c>
      <c r="Z38" s="99" t="str">
        <f>IF('Control Sample Data'!L37="","",IF(SUM('Control Sample Data'!L$3:L$386)&gt;10,IF(AND(ISNUMBER('Control Sample Data'!L37),'Control Sample Data'!L37&lt;$C$389, 'Control Sample Data'!L37&gt;0),'Control Sample Data'!L37,$C$389),""))</f>
        <v/>
      </c>
      <c r="AA38" s="99" t="str">
        <f>IF('Control Sample Data'!M37="","",IF(SUM('Control Sample Data'!M$3:M$386)&gt;10,IF(AND(ISNUMBER('Control Sample Data'!M37),'Control Sample Data'!M37&lt;$C$389, 'Control Sample Data'!M37&gt;0),'Control Sample Data'!M37,$C$389),""))</f>
        <v/>
      </c>
      <c r="AB38" s="107" t="str">
        <f>IF('Control Sample Data'!N37="","",IF(SUM('Control Sample Data'!N$3:N$386)&gt;10,IF(AND(ISNUMBER('Control Sample Data'!N37),'Control Sample Data'!N37&lt;$C$389, 'Control Sample Data'!N37&gt;0),'Control Sample Data'!N37,$C$389),""))</f>
        <v/>
      </c>
      <c r="AC38" s="136">
        <f>IF(C38="","",IF(AND('miRNA Table'!$F$4="YES",'miRNA Table'!$F$6="YES"),C38-C$391,C38))</f>
        <v>29.38</v>
      </c>
      <c r="AD38" s="137">
        <f>IF(D38="","",IF(AND('miRNA Table'!$F$4="YES",'miRNA Table'!$F$6="YES"),D38-D$391,D38))</f>
        <v>29.68</v>
      </c>
      <c r="AE38" s="137">
        <f>IF(E38="","",IF(AND('miRNA Table'!$F$4="YES",'miRNA Table'!$F$6="YES"),E38-E$391,E38))</f>
        <v>29.32</v>
      </c>
      <c r="AF38" s="137" t="str">
        <f>IF(F38="","",IF(AND('miRNA Table'!$F$4="YES",'miRNA Table'!$F$6="YES"),F38-F$391,F38))</f>
        <v/>
      </c>
      <c r="AG38" s="137" t="str">
        <f>IF(G38="","",IF(AND('miRNA Table'!$F$4="YES",'miRNA Table'!$F$6="YES"),G38-G$391,G38))</f>
        <v/>
      </c>
      <c r="AH38" s="137" t="str">
        <f>IF(H38="","",IF(AND('miRNA Table'!$F$4="YES",'miRNA Table'!$F$6="YES"),H38-H$391,H38))</f>
        <v/>
      </c>
      <c r="AI38" s="137" t="str">
        <f>IF(I38="","",IF(AND('miRNA Table'!$F$4="YES",'miRNA Table'!$F$6="YES"),I38-I$391,I38))</f>
        <v/>
      </c>
      <c r="AJ38" s="137" t="str">
        <f>IF(J38="","",IF(AND('miRNA Table'!$F$4="YES",'miRNA Table'!$F$6="YES"),J38-J$391,J38))</f>
        <v/>
      </c>
      <c r="AK38" s="137" t="str">
        <f>IF(K38="","",IF(AND('miRNA Table'!$F$4="YES",'miRNA Table'!$F$6="YES"),K38-K$391,K38))</f>
        <v/>
      </c>
      <c r="AL38" s="137" t="str">
        <f>IF(L38="","",IF(AND('miRNA Table'!$F$4="YES",'miRNA Table'!$F$6="YES"),L38-L$391,L38))</f>
        <v/>
      </c>
      <c r="AM38" s="137" t="str">
        <f>IF(M38="","",IF(AND('miRNA Table'!$F$4="YES",'miRNA Table'!$F$6="YES"),M38-M$391,M38))</f>
        <v/>
      </c>
      <c r="AN38" s="138" t="str">
        <f>IF(N38="","",IF(AND('miRNA Table'!$F$4="YES",'miRNA Table'!$F$6="YES"),N38-N$391,N38))</f>
        <v/>
      </c>
      <c r="AO38" s="136">
        <f>IF(O38="","",IF(AND('miRNA Table'!$F$4="YES",'miRNA Table'!$F$6="YES"),Q38-Q$391,Q38))</f>
        <v>27.49</v>
      </c>
      <c r="AP38" s="137">
        <f>IF(P38="","",IF(AND('miRNA Table'!$F$4="YES",'miRNA Table'!$F$6="YES"),R38-R$391,R38))</f>
        <v>27.72</v>
      </c>
      <c r="AQ38" s="137">
        <f>IF(Q38="","",IF(AND('miRNA Table'!$F$4="YES",'miRNA Table'!$F$6="YES"),S38-S$391,S38))</f>
        <v>27.44</v>
      </c>
      <c r="AR38" s="137" t="str">
        <f>IF(R38="","",IF(AND('miRNA Table'!$F$4="YES",'miRNA Table'!$F$6="YES"),T38-T$391,T38))</f>
        <v/>
      </c>
      <c r="AS38" s="137" t="str">
        <f>IF(S38="","",IF(AND('miRNA Table'!$F$4="YES",'miRNA Table'!$F$6="YES"),U38-U$391,U38))</f>
        <v/>
      </c>
      <c r="AT38" s="137" t="str">
        <f>IF(T38="","",IF(AND('miRNA Table'!$F$4="YES",'miRNA Table'!$F$6="YES"),V38-V$391,V38))</f>
        <v/>
      </c>
      <c r="AU38" s="137" t="str">
        <f>IF(U38="","",IF(AND('miRNA Table'!$F$4="YES",'miRNA Table'!$F$6="YES"),W38-W$391,W38))</f>
        <v/>
      </c>
      <c r="AV38" s="137" t="str">
        <f>IF(V38="","",IF(AND('miRNA Table'!$F$4="YES",'miRNA Table'!$F$6="YES"),X38-X$391,X38))</f>
        <v/>
      </c>
      <c r="AW38" s="137" t="str">
        <f>IF(W38="","",IF(AND('miRNA Table'!$F$4="YES",'miRNA Table'!$F$6="YES"),Y38-Y$391,Y38))</f>
        <v/>
      </c>
      <c r="AX38" s="137" t="str">
        <f>IF(X38="","",IF(AND('miRNA Table'!$F$4="YES",'miRNA Table'!$F$6="YES"),Z38-Z$391,Z38))</f>
        <v/>
      </c>
      <c r="AY38" s="137" t="str">
        <f>IF(Y38="","",IF(AND('miRNA Table'!$F$4="YES",'miRNA Table'!$F$6="YES"),AA38-AA$391,AA38))</f>
        <v/>
      </c>
      <c r="AZ38" s="138" t="str">
        <f>IF(Z38="","",IF(AND('miRNA Table'!$F$4="YES",'miRNA Table'!$F$6="YES"),AB38-AB$391,AB38))</f>
        <v/>
      </c>
      <c r="BY38" s="97" t="str">
        <f t="shared" si="16"/>
        <v>hsa-miR-125b-5p</v>
      </c>
      <c r="BZ38" s="98" t="s">
        <v>54</v>
      </c>
      <c r="CA38" s="99">
        <f t="shared" si="17"/>
        <v>8.7449999999999974</v>
      </c>
      <c r="CB38" s="99">
        <f t="shared" si="18"/>
        <v>9.0350000000000001</v>
      </c>
      <c r="CC38" s="99">
        <f t="shared" si="19"/>
        <v>8.59</v>
      </c>
      <c r="CD38" s="99" t="str">
        <f t="shared" si="20"/>
        <v/>
      </c>
      <c r="CE38" s="99" t="str">
        <f t="shared" si="21"/>
        <v/>
      </c>
      <c r="CF38" s="99" t="str">
        <f t="shared" si="22"/>
        <v/>
      </c>
      <c r="CG38" s="99" t="str">
        <f t="shared" si="23"/>
        <v/>
      </c>
      <c r="CH38" s="99" t="str">
        <f t="shared" si="24"/>
        <v/>
      </c>
      <c r="CI38" s="99" t="str">
        <f t="shared" si="25"/>
        <v/>
      </c>
      <c r="CJ38" s="99" t="str">
        <f t="shared" si="26"/>
        <v/>
      </c>
      <c r="CK38" s="99" t="str">
        <f t="shared" si="27"/>
        <v/>
      </c>
      <c r="CL38" s="99" t="str">
        <f t="shared" si="28"/>
        <v/>
      </c>
      <c r="CM38" s="99">
        <f t="shared" si="29"/>
        <v>6.591666666666665</v>
      </c>
      <c r="CN38" s="99">
        <f t="shared" si="30"/>
        <v>6.8683333333333287</v>
      </c>
      <c r="CO38" s="99">
        <f t="shared" si="31"/>
        <v>6.3049999999999997</v>
      </c>
      <c r="CP38" s="99" t="str">
        <f t="shared" si="32"/>
        <v/>
      </c>
      <c r="CQ38" s="99" t="str">
        <f t="shared" si="33"/>
        <v/>
      </c>
      <c r="CR38" s="99" t="str">
        <f t="shared" si="34"/>
        <v/>
      </c>
      <c r="CS38" s="99" t="str">
        <f t="shared" si="35"/>
        <v/>
      </c>
      <c r="CT38" s="99" t="str">
        <f t="shared" si="36"/>
        <v/>
      </c>
      <c r="CU38" s="99" t="str">
        <f t="shared" si="37"/>
        <v/>
      </c>
      <c r="CV38" s="99" t="str">
        <f t="shared" si="38"/>
        <v/>
      </c>
      <c r="CW38" s="99" t="str">
        <f t="shared" si="39"/>
        <v/>
      </c>
      <c r="CX38" s="99" t="str">
        <f t="shared" si="40"/>
        <v/>
      </c>
      <c r="CY38" s="70">
        <f t="shared" si="41"/>
        <v>8.7899999999999991</v>
      </c>
      <c r="CZ38" s="70">
        <f t="shared" si="42"/>
        <v>6.5883333333333312</v>
      </c>
      <c r="DA38" s="100" t="str">
        <f t="shared" si="43"/>
        <v>hsa-miR-125b-5p</v>
      </c>
      <c r="DB38" s="98" t="s">
        <v>54</v>
      </c>
      <c r="DC38" s="101">
        <f t="shared" si="55"/>
        <v>2.3307338731088367E-3</v>
      </c>
      <c r="DD38" s="101">
        <f t="shared" si="56"/>
        <v>1.9063120327660645E-3</v>
      </c>
      <c r="DE38" s="101">
        <f t="shared" si="57"/>
        <v>2.5950894806572502E-3</v>
      </c>
      <c r="DF38" s="101" t="str">
        <f t="shared" si="58"/>
        <v/>
      </c>
      <c r="DG38" s="101" t="str">
        <f t="shared" si="59"/>
        <v/>
      </c>
      <c r="DH38" s="101" t="str">
        <f t="shared" si="60"/>
        <v/>
      </c>
      <c r="DI38" s="101" t="str">
        <f t="shared" si="61"/>
        <v/>
      </c>
      <c r="DJ38" s="101" t="str">
        <f t="shared" si="62"/>
        <v/>
      </c>
      <c r="DK38" s="101" t="str">
        <f t="shared" si="63"/>
        <v/>
      </c>
      <c r="DL38" s="101" t="str">
        <f t="shared" si="64"/>
        <v/>
      </c>
      <c r="DM38" s="101" t="str">
        <f t="shared" si="44"/>
        <v/>
      </c>
      <c r="DN38" s="101" t="str">
        <f t="shared" si="45"/>
        <v/>
      </c>
      <c r="DO38" s="101">
        <f t="shared" si="54"/>
        <v>1.0368372987020077E-2</v>
      </c>
      <c r="DP38" s="101">
        <f t="shared" si="54"/>
        <v>8.5590516360616337E-3</v>
      </c>
      <c r="DQ38" s="101">
        <f t="shared" si="54"/>
        <v>1.2647534633553264E-2</v>
      </c>
      <c r="DR38" s="101" t="str">
        <f t="shared" si="54"/>
        <v/>
      </c>
      <c r="DS38" s="101" t="str">
        <f t="shared" si="54"/>
        <v/>
      </c>
      <c r="DT38" s="101" t="str">
        <f t="shared" si="54"/>
        <v/>
      </c>
      <c r="DU38" s="101" t="str">
        <f t="shared" si="50"/>
        <v/>
      </c>
      <c r="DV38" s="101" t="str">
        <f t="shared" si="50"/>
        <v/>
      </c>
      <c r="DW38" s="101" t="str">
        <f t="shared" si="50"/>
        <v/>
      </c>
      <c r="DX38" s="101" t="str">
        <f t="shared" si="48"/>
        <v/>
      </c>
      <c r="DY38" s="101" t="str">
        <f t="shared" si="46"/>
        <v/>
      </c>
      <c r="DZ38" s="101" t="str">
        <f t="shared" si="47"/>
        <v/>
      </c>
    </row>
    <row r="39" spans="1:130" ht="15" customHeight="1" x14ac:dyDescent="0.25">
      <c r="A39" s="106" t="str">
        <f>'miRNA Table'!C38</f>
        <v>hsa-miR-126-3p</v>
      </c>
      <c r="B39" s="98" t="s">
        <v>55</v>
      </c>
      <c r="C39" s="99">
        <f>IF('Test Sample Data'!C38="","",IF(SUM('Test Sample Data'!C$3:C$386)&gt;10,IF(AND(ISNUMBER('Test Sample Data'!C38),'Test Sample Data'!C38&lt;$C$389, 'Test Sample Data'!C38&gt;0),'Test Sample Data'!C38,$C$389),""))</f>
        <v>23.53</v>
      </c>
      <c r="D39" s="99">
        <f>IF('Test Sample Data'!D38="","",IF(SUM('Test Sample Data'!D$3:D$386)&gt;10,IF(AND(ISNUMBER('Test Sample Data'!D38),'Test Sample Data'!D38&lt;$C$389, 'Test Sample Data'!D38&gt;0),'Test Sample Data'!D38,$C$389),""))</f>
        <v>23.58</v>
      </c>
      <c r="E39" s="99">
        <f>IF('Test Sample Data'!E38="","",IF(SUM('Test Sample Data'!E$3:E$386)&gt;10,IF(AND(ISNUMBER('Test Sample Data'!E38),'Test Sample Data'!E38&lt;$C$389, 'Test Sample Data'!E38&gt;0),'Test Sample Data'!E38,$C$389),""))</f>
        <v>23.46</v>
      </c>
      <c r="F39" s="99" t="str">
        <f>IF('Test Sample Data'!F38="","",IF(SUM('Test Sample Data'!F$3:F$386)&gt;10,IF(AND(ISNUMBER('Test Sample Data'!F38),'Test Sample Data'!F38&lt;$C$389, 'Test Sample Data'!F38&gt;0),'Test Sample Data'!F38,$C$389),""))</f>
        <v/>
      </c>
      <c r="G39" s="99" t="str">
        <f>IF('Test Sample Data'!G38="","",IF(SUM('Test Sample Data'!G$3:G$386)&gt;10,IF(AND(ISNUMBER('Test Sample Data'!G38),'Test Sample Data'!G38&lt;$C$389, 'Test Sample Data'!G38&gt;0),'Test Sample Data'!G38,$C$389),""))</f>
        <v/>
      </c>
      <c r="H39" s="99" t="str">
        <f>IF('Test Sample Data'!H38="","",IF(SUM('Test Sample Data'!H$3:H$386)&gt;10,IF(AND(ISNUMBER('Test Sample Data'!H38),'Test Sample Data'!H38&lt;$C$389, 'Test Sample Data'!H38&gt;0),'Test Sample Data'!H38,$C$389),""))</f>
        <v/>
      </c>
      <c r="I39" s="99" t="str">
        <f>IF('Test Sample Data'!I38="","",IF(SUM('Test Sample Data'!I$3:I$386)&gt;10,IF(AND(ISNUMBER('Test Sample Data'!I38),'Test Sample Data'!I38&lt;$C$389, 'Test Sample Data'!I38&gt;0),'Test Sample Data'!I38,$C$389),""))</f>
        <v/>
      </c>
      <c r="J39" s="99" t="str">
        <f>IF('Test Sample Data'!J38="","",IF(SUM('Test Sample Data'!J$3:J$386)&gt;10,IF(AND(ISNUMBER('Test Sample Data'!J38),'Test Sample Data'!J38&lt;$C$389, 'Test Sample Data'!J38&gt;0),'Test Sample Data'!J38,$C$389),""))</f>
        <v/>
      </c>
      <c r="K39" s="99" t="str">
        <f>IF('Test Sample Data'!K38="","",IF(SUM('Test Sample Data'!K$3:K$386)&gt;10,IF(AND(ISNUMBER('Test Sample Data'!K38),'Test Sample Data'!K38&lt;$C$389, 'Test Sample Data'!K38&gt;0),'Test Sample Data'!K38,$C$389),""))</f>
        <v/>
      </c>
      <c r="L39" s="99" t="str">
        <f>IF('Test Sample Data'!L38="","",IF(SUM('Test Sample Data'!L$3:L$386)&gt;10,IF(AND(ISNUMBER('Test Sample Data'!L38),'Test Sample Data'!L38&lt;$C$389, 'Test Sample Data'!L38&gt;0),'Test Sample Data'!L38,$C$389),""))</f>
        <v/>
      </c>
      <c r="M39" s="99" t="str">
        <f>IF('Test Sample Data'!M38="","",IF(SUM('Test Sample Data'!M$3:M$386)&gt;10,IF(AND(ISNUMBER('Test Sample Data'!M38),'Test Sample Data'!M38&lt;$C$389, 'Test Sample Data'!M38&gt;0),'Test Sample Data'!M38,$C$389),""))</f>
        <v/>
      </c>
      <c r="N39" s="99" t="str">
        <f>IF('Test Sample Data'!N38="","",IF(SUM('Test Sample Data'!N$3:N$386)&gt;10,IF(AND(ISNUMBER('Test Sample Data'!N38),'Test Sample Data'!N38&lt;$C$389, 'Test Sample Data'!N38&gt;0),'Test Sample Data'!N38,$C$389),""))</f>
        <v/>
      </c>
      <c r="O39" s="98" t="str">
        <f>'miRNA Table'!C38</f>
        <v>hsa-miR-126-3p</v>
      </c>
      <c r="P39" s="98" t="s">
        <v>55</v>
      </c>
      <c r="Q39" s="99">
        <f>IF('Control Sample Data'!C38="","",IF(SUM('Control Sample Data'!C$3:C$386)&gt;10,IF(AND(ISNUMBER('Control Sample Data'!C38),'Control Sample Data'!C38&lt;$C$389, 'Control Sample Data'!C38&gt;0),'Control Sample Data'!C38,$C$389),""))</f>
        <v>22.3</v>
      </c>
      <c r="R39" s="99">
        <f>IF('Control Sample Data'!D38="","",IF(SUM('Control Sample Data'!D$3:D$386)&gt;10,IF(AND(ISNUMBER('Control Sample Data'!D38),'Control Sample Data'!D38&lt;$C$389, 'Control Sample Data'!D38&gt;0),'Control Sample Data'!D38,$C$389),""))</f>
        <v>22.16</v>
      </c>
      <c r="S39" s="99">
        <f>IF('Control Sample Data'!E38="","",IF(SUM('Control Sample Data'!E$3:E$386)&gt;10,IF(AND(ISNUMBER('Control Sample Data'!E38),'Control Sample Data'!E38&lt;$C$389, 'Control Sample Data'!E38&gt;0),'Control Sample Data'!E38,$C$389),""))</f>
        <v>22.29</v>
      </c>
      <c r="T39" s="99" t="str">
        <f>IF('Control Sample Data'!F38="","",IF(SUM('Control Sample Data'!F$3:F$386)&gt;10,IF(AND(ISNUMBER('Control Sample Data'!F38),'Control Sample Data'!F38&lt;$C$389, 'Control Sample Data'!F38&gt;0),'Control Sample Data'!F38,$C$389),""))</f>
        <v/>
      </c>
      <c r="U39" s="99" t="str">
        <f>IF('Control Sample Data'!G38="","",IF(SUM('Control Sample Data'!G$3:G$386)&gt;10,IF(AND(ISNUMBER('Control Sample Data'!G38),'Control Sample Data'!G38&lt;$C$389, 'Control Sample Data'!G38&gt;0),'Control Sample Data'!G38,$C$389),""))</f>
        <v/>
      </c>
      <c r="V39" s="99" t="str">
        <f>IF('Control Sample Data'!H38="","",IF(SUM('Control Sample Data'!H$3:H$386)&gt;10,IF(AND(ISNUMBER('Control Sample Data'!H38),'Control Sample Data'!H38&lt;$C$389, 'Control Sample Data'!H38&gt;0),'Control Sample Data'!H38,$C$389),""))</f>
        <v/>
      </c>
      <c r="W39" s="99" t="str">
        <f>IF('Control Sample Data'!I38="","",IF(SUM('Control Sample Data'!I$3:I$386)&gt;10,IF(AND(ISNUMBER('Control Sample Data'!I38),'Control Sample Data'!I38&lt;$C$389, 'Control Sample Data'!I38&gt;0),'Control Sample Data'!I38,$C$389),""))</f>
        <v/>
      </c>
      <c r="X39" s="99" t="str">
        <f>IF('Control Sample Data'!J38="","",IF(SUM('Control Sample Data'!J$3:J$386)&gt;10,IF(AND(ISNUMBER('Control Sample Data'!J38),'Control Sample Data'!J38&lt;$C$389, 'Control Sample Data'!J38&gt;0),'Control Sample Data'!J38,$C$389),""))</f>
        <v/>
      </c>
      <c r="Y39" s="99" t="str">
        <f>IF('Control Sample Data'!K38="","",IF(SUM('Control Sample Data'!K$3:K$386)&gt;10,IF(AND(ISNUMBER('Control Sample Data'!K38),'Control Sample Data'!K38&lt;$C$389, 'Control Sample Data'!K38&gt;0),'Control Sample Data'!K38,$C$389),""))</f>
        <v/>
      </c>
      <c r="Z39" s="99" t="str">
        <f>IF('Control Sample Data'!L38="","",IF(SUM('Control Sample Data'!L$3:L$386)&gt;10,IF(AND(ISNUMBER('Control Sample Data'!L38),'Control Sample Data'!L38&lt;$C$389, 'Control Sample Data'!L38&gt;0),'Control Sample Data'!L38,$C$389),""))</f>
        <v/>
      </c>
      <c r="AA39" s="99" t="str">
        <f>IF('Control Sample Data'!M38="","",IF(SUM('Control Sample Data'!M$3:M$386)&gt;10,IF(AND(ISNUMBER('Control Sample Data'!M38),'Control Sample Data'!M38&lt;$C$389, 'Control Sample Data'!M38&gt;0),'Control Sample Data'!M38,$C$389),""))</f>
        <v/>
      </c>
      <c r="AB39" s="107" t="str">
        <f>IF('Control Sample Data'!N38="","",IF(SUM('Control Sample Data'!N$3:N$386)&gt;10,IF(AND(ISNUMBER('Control Sample Data'!N38),'Control Sample Data'!N38&lt;$C$389, 'Control Sample Data'!N38&gt;0),'Control Sample Data'!N38,$C$389),""))</f>
        <v/>
      </c>
      <c r="AC39" s="136">
        <f>IF(C39="","",IF(AND('miRNA Table'!$F$4="YES",'miRNA Table'!$F$6="YES"),C39-C$391,C39))</f>
        <v>23.53</v>
      </c>
      <c r="AD39" s="137">
        <f>IF(D39="","",IF(AND('miRNA Table'!$F$4="YES",'miRNA Table'!$F$6="YES"),D39-D$391,D39))</f>
        <v>23.58</v>
      </c>
      <c r="AE39" s="137">
        <f>IF(E39="","",IF(AND('miRNA Table'!$F$4="YES",'miRNA Table'!$F$6="YES"),E39-E$391,E39))</f>
        <v>23.46</v>
      </c>
      <c r="AF39" s="137" t="str">
        <f>IF(F39="","",IF(AND('miRNA Table'!$F$4="YES",'miRNA Table'!$F$6="YES"),F39-F$391,F39))</f>
        <v/>
      </c>
      <c r="AG39" s="137" t="str">
        <f>IF(G39="","",IF(AND('miRNA Table'!$F$4="YES",'miRNA Table'!$F$6="YES"),G39-G$391,G39))</f>
        <v/>
      </c>
      <c r="AH39" s="137" t="str">
        <f>IF(H39="","",IF(AND('miRNA Table'!$F$4="YES",'miRNA Table'!$F$6="YES"),H39-H$391,H39))</f>
        <v/>
      </c>
      <c r="AI39" s="137" t="str">
        <f>IF(I39="","",IF(AND('miRNA Table'!$F$4="YES",'miRNA Table'!$F$6="YES"),I39-I$391,I39))</f>
        <v/>
      </c>
      <c r="AJ39" s="137" t="str">
        <f>IF(J39="","",IF(AND('miRNA Table'!$F$4="YES",'miRNA Table'!$F$6="YES"),J39-J$391,J39))</f>
        <v/>
      </c>
      <c r="AK39" s="137" t="str">
        <f>IF(K39="","",IF(AND('miRNA Table'!$F$4="YES",'miRNA Table'!$F$6="YES"),K39-K$391,K39))</f>
        <v/>
      </c>
      <c r="AL39" s="137" t="str">
        <f>IF(L39="","",IF(AND('miRNA Table'!$F$4="YES",'miRNA Table'!$F$6="YES"),L39-L$391,L39))</f>
        <v/>
      </c>
      <c r="AM39" s="137" t="str">
        <f>IF(M39="","",IF(AND('miRNA Table'!$F$4="YES",'miRNA Table'!$F$6="YES"),M39-M$391,M39))</f>
        <v/>
      </c>
      <c r="AN39" s="138" t="str">
        <f>IF(N39="","",IF(AND('miRNA Table'!$F$4="YES",'miRNA Table'!$F$6="YES"),N39-N$391,N39))</f>
        <v/>
      </c>
      <c r="AO39" s="136">
        <f>IF(O39="","",IF(AND('miRNA Table'!$F$4="YES",'miRNA Table'!$F$6="YES"),Q39-Q$391,Q39))</f>
        <v>22.3</v>
      </c>
      <c r="AP39" s="137">
        <f>IF(P39="","",IF(AND('miRNA Table'!$F$4="YES",'miRNA Table'!$F$6="YES"),R39-R$391,R39))</f>
        <v>22.16</v>
      </c>
      <c r="AQ39" s="137">
        <f>IF(Q39="","",IF(AND('miRNA Table'!$F$4="YES",'miRNA Table'!$F$6="YES"),S39-S$391,S39))</f>
        <v>22.29</v>
      </c>
      <c r="AR39" s="137" t="str">
        <f>IF(R39="","",IF(AND('miRNA Table'!$F$4="YES",'miRNA Table'!$F$6="YES"),T39-T$391,T39))</f>
        <v/>
      </c>
      <c r="AS39" s="137" t="str">
        <f>IF(S39="","",IF(AND('miRNA Table'!$F$4="YES",'miRNA Table'!$F$6="YES"),U39-U$391,U39))</f>
        <v/>
      </c>
      <c r="AT39" s="137" t="str">
        <f>IF(T39="","",IF(AND('miRNA Table'!$F$4="YES",'miRNA Table'!$F$6="YES"),V39-V$391,V39))</f>
        <v/>
      </c>
      <c r="AU39" s="137" t="str">
        <f>IF(U39="","",IF(AND('miRNA Table'!$F$4="YES",'miRNA Table'!$F$6="YES"),W39-W$391,W39))</f>
        <v/>
      </c>
      <c r="AV39" s="137" t="str">
        <f>IF(V39="","",IF(AND('miRNA Table'!$F$4="YES",'miRNA Table'!$F$6="YES"),X39-X$391,X39))</f>
        <v/>
      </c>
      <c r="AW39" s="137" t="str">
        <f>IF(W39="","",IF(AND('miRNA Table'!$F$4="YES",'miRNA Table'!$F$6="YES"),Y39-Y$391,Y39))</f>
        <v/>
      </c>
      <c r="AX39" s="137" t="str">
        <f>IF(X39="","",IF(AND('miRNA Table'!$F$4="YES",'miRNA Table'!$F$6="YES"),Z39-Z$391,Z39))</f>
        <v/>
      </c>
      <c r="AY39" s="137" t="str">
        <f>IF(Y39="","",IF(AND('miRNA Table'!$F$4="YES",'miRNA Table'!$F$6="YES"),AA39-AA$391,AA39))</f>
        <v/>
      </c>
      <c r="AZ39" s="138" t="str">
        <f>IF(Z39="","",IF(AND('miRNA Table'!$F$4="YES",'miRNA Table'!$F$6="YES"),AB39-AB$391,AB39))</f>
        <v/>
      </c>
      <c r="BY39" s="97" t="str">
        <f t="shared" si="16"/>
        <v>hsa-miR-126-3p</v>
      </c>
      <c r="BZ39" s="98" t="s">
        <v>55</v>
      </c>
      <c r="CA39" s="99">
        <f t="shared" si="17"/>
        <v>2.8949999999999996</v>
      </c>
      <c r="CB39" s="99">
        <f t="shared" si="18"/>
        <v>2.9349999999999987</v>
      </c>
      <c r="CC39" s="99">
        <f t="shared" si="19"/>
        <v>2.7300000000000004</v>
      </c>
      <c r="CD39" s="99" t="str">
        <f t="shared" si="20"/>
        <v/>
      </c>
      <c r="CE39" s="99" t="str">
        <f t="shared" si="21"/>
        <v/>
      </c>
      <c r="CF39" s="99" t="str">
        <f t="shared" si="22"/>
        <v/>
      </c>
      <c r="CG39" s="99" t="str">
        <f t="shared" si="23"/>
        <v/>
      </c>
      <c r="CH39" s="99" t="str">
        <f t="shared" si="24"/>
        <v/>
      </c>
      <c r="CI39" s="99" t="str">
        <f t="shared" si="25"/>
        <v/>
      </c>
      <c r="CJ39" s="99" t="str">
        <f t="shared" si="26"/>
        <v/>
      </c>
      <c r="CK39" s="99" t="str">
        <f t="shared" si="27"/>
        <v/>
      </c>
      <c r="CL39" s="99" t="str">
        <f t="shared" si="28"/>
        <v/>
      </c>
      <c r="CM39" s="99">
        <f t="shared" si="29"/>
        <v>1.4016666666666673</v>
      </c>
      <c r="CN39" s="99">
        <f t="shared" si="30"/>
        <v>1.30833333333333</v>
      </c>
      <c r="CO39" s="99">
        <f t="shared" si="31"/>
        <v>1.1549999999999976</v>
      </c>
      <c r="CP39" s="99" t="str">
        <f t="shared" si="32"/>
        <v/>
      </c>
      <c r="CQ39" s="99" t="str">
        <f t="shared" si="33"/>
        <v/>
      </c>
      <c r="CR39" s="99" t="str">
        <f t="shared" si="34"/>
        <v/>
      </c>
      <c r="CS39" s="99" t="str">
        <f t="shared" si="35"/>
        <v/>
      </c>
      <c r="CT39" s="99" t="str">
        <f t="shared" si="36"/>
        <v/>
      </c>
      <c r="CU39" s="99" t="str">
        <f t="shared" si="37"/>
        <v/>
      </c>
      <c r="CV39" s="99" t="str">
        <f t="shared" si="38"/>
        <v/>
      </c>
      <c r="CW39" s="99" t="str">
        <f t="shared" si="39"/>
        <v/>
      </c>
      <c r="CX39" s="99" t="str">
        <f t="shared" si="40"/>
        <v/>
      </c>
      <c r="CY39" s="70">
        <f t="shared" si="41"/>
        <v>2.8533333333333331</v>
      </c>
      <c r="CZ39" s="70">
        <f t="shared" si="42"/>
        <v>1.2883333333333316</v>
      </c>
      <c r="DA39" s="100" t="str">
        <f t="shared" si="43"/>
        <v>hsa-miR-126-3p</v>
      </c>
      <c r="DB39" s="98" t="s">
        <v>55</v>
      </c>
      <c r="DC39" s="101">
        <f t="shared" si="55"/>
        <v>0.1344367988071723</v>
      </c>
      <c r="DD39" s="101">
        <f t="shared" si="56"/>
        <v>0.13076061747406628</v>
      </c>
      <c r="DE39" s="101">
        <f t="shared" si="57"/>
        <v>0.15072597846134503</v>
      </c>
      <c r="DF39" s="101" t="str">
        <f t="shared" si="58"/>
        <v/>
      </c>
      <c r="DG39" s="101" t="str">
        <f t="shared" si="59"/>
        <v/>
      </c>
      <c r="DH39" s="101" t="str">
        <f t="shared" si="60"/>
        <v/>
      </c>
      <c r="DI39" s="101" t="str">
        <f t="shared" si="61"/>
        <v/>
      </c>
      <c r="DJ39" s="101" t="str">
        <f t="shared" si="62"/>
        <v/>
      </c>
      <c r="DK39" s="101" t="str">
        <f t="shared" si="63"/>
        <v/>
      </c>
      <c r="DL39" s="101" t="str">
        <f t="shared" si="64"/>
        <v/>
      </c>
      <c r="DM39" s="101" t="str">
        <f t="shared" si="44"/>
        <v/>
      </c>
      <c r="DN39" s="101" t="str">
        <f t="shared" si="45"/>
        <v/>
      </c>
      <c r="DO39" s="101">
        <f t="shared" si="54"/>
        <v>0.37849163827784926</v>
      </c>
      <c r="DP39" s="101">
        <f t="shared" si="54"/>
        <v>0.40378708340002195</v>
      </c>
      <c r="DQ39" s="101">
        <f t="shared" si="54"/>
        <v>0.44906618644196789</v>
      </c>
      <c r="DR39" s="101" t="str">
        <f t="shared" si="54"/>
        <v/>
      </c>
      <c r="DS39" s="101" t="str">
        <f t="shared" si="54"/>
        <v/>
      </c>
      <c r="DT39" s="101" t="str">
        <f t="shared" si="54"/>
        <v/>
      </c>
      <c r="DU39" s="101" t="str">
        <f t="shared" si="50"/>
        <v/>
      </c>
      <c r="DV39" s="101" t="str">
        <f t="shared" si="50"/>
        <v/>
      </c>
      <c r="DW39" s="101" t="str">
        <f t="shared" si="50"/>
        <v/>
      </c>
      <c r="DX39" s="101" t="str">
        <f t="shared" si="48"/>
        <v/>
      </c>
      <c r="DY39" s="101" t="str">
        <f t="shared" si="46"/>
        <v/>
      </c>
      <c r="DZ39" s="101" t="str">
        <f t="shared" si="47"/>
        <v/>
      </c>
    </row>
    <row r="40" spans="1:130" ht="15" customHeight="1" x14ac:dyDescent="0.25">
      <c r="A40" s="106" t="str">
        <f>'miRNA Table'!C39</f>
        <v>hsa-miR-126-5p</v>
      </c>
      <c r="B40" s="98" t="s">
        <v>5609</v>
      </c>
      <c r="C40" s="99">
        <f>IF('Test Sample Data'!C39="","",IF(SUM('Test Sample Data'!C$3:C$386)&gt;10,IF(AND(ISNUMBER('Test Sample Data'!C39),'Test Sample Data'!C39&lt;$C$389, 'Test Sample Data'!C39&gt;0),'Test Sample Data'!C39,$C$389),""))</f>
        <v>21.52</v>
      </c>
      <c r="D40" s="99">
        <f>IF('Test Sample Data'!D39="","",IF(SUM('Test Sample Data'!D$3:D$386)&gt;10,IF(AND(ISNUMBER('Test Sample Data'!D39),'Test Sample Data'!D39&lt;$C$389, 'Test Sample Data'!D39&gt;0),'Test Sample Data'!D39,$C$389),""))</f>
        <v>21.64</v>
      </c>
      <c r="E40" s="99">
        <f>IF('Test Sample Data'!E39="","",IF(SUM('Test Sample Data'!E$3:E$386)&gt;10,IF(AND(ISNUMBER('Test Sample Data'!E39),'Test Sample Data'!E39&lt;$C$389, 'Test Sample Data'!E39&gt;0),'Test Sample Data'!E39,$C$389),""))</f>
        <v>21.37</v>
      </c>
      <c r="F40" s="99" t="str">
        <f>IF('Test Sample Data'!F39="","",IF(SUM('Test Sample Data'!F$3:F$386)&gt;10,IF(AND(ISNUMBER('Test Sample Data'!F39),'Test Sample Data'!F39&lt;$C$389, 'Test Sample Data'!F39&gt;0),'Test Sample Data'!F39,$C$389),""))</f>
        <v/>
      </c>
      <c r="G40" s="99" t="str">
        <f>IF('Test Sample Data'!G39="","",IF(SUM('Test Sample Data'!G$3:G$386)&gt;10,IF(AND(ISNUMBER('Test Sample Data'!G39),'Test Sample Data'!G39&lt;$C$389, 'Test Sample Data'!G39&gt;0),'Test Sample Data'!G39,$C$389),""))</f>
        <v/>
      </c>
      <c r="H40" s="99" t="str">
        <f>IF('Test Sample Data'!H39="","",IF(SUM('Test Sample Data'!H$3:H$386)&gt;10,IF(AND(ISNUMBER('Test Sample Data'!H39),'Test Sample Data'!H39&lt;$C$389, 'Test Sample Data'!H39&gt;0),'Test Sample Data'!H39,$C$389),""))</f>
        <v/>
      </c>
      <c r="I40" s="99" t="str">
        <f>IF('Test Sample Data'!I39="","",IF(SUM('Test Sample Data'!I$3:I$386)&gt;10,IF(AND(ISNUMBER('Test Sample Data'!I39),'Test Sample Data'!I39&lt;$C$389, 'Test Sample Data'!I39&gt;0),'Test Sample Data'!I39,$C$389),""))</f>
        <v/>
      </c>
      <c r="J40" s="99" t="str">
        <f>IF('Test Sample Data'!J39="","",IF(SUM('Test Sample Data'!J$3:J$386)&gt;10,IF(AND(ISNUMBER('Test Sample Data'!J39),'Test Sample Data'!J39&lt;$C$389, 'Test Sample Data'!J39&gt;0),'Test Sample Data'!J39,$C$389),""))</f>
        <v/>
      </c>
      <c r="K40" s="99" t="str">
        <f>IF('Test Sample Data'!K39="","",IF(SUM('Test Sample Data'!K$3:K$386)&gt;10,IF(AND(ISNUMBER('Test Sample Data'!K39),'Test Sample Data'!K39&lt;$C$389, 'Test Sample Data'!K39&gt;0),'Test Sample Data'!K39,$C$389),""))</f>
        <v/>
      </c>
      <c r="L40" s="99" t="str">
        <f>IF('Test Sample Data'!L39="","",IF(SUM('Test Sample Data'!L$3:L$386)&gt;10,IF(AND(ISNUMBER('Test Sample Data'!L39),'Test Sample Data'!L39&lt;$C$389, 'Test Sample Data'!L39&gt;0),'Test Sample Data'!L39,$C$389),""))</f>
        <v/>
      </c>
      <c r="M40" s="99" t="str">
        <f>IF('Test Sample Data'!M39="","",IF(SUM('Test Sample Data'!M$3:M$386)&gt;10,IF(AND(ISNUMBER('Test Sample Data'!M39),'Test Sample Data'!M39&lt;$C$389, 'Test Sample Data'!M39&gt;0),'Test Sample Data'!M39,$C$389),""))</f>
        <v/>
      </c>
      <c r="N40" s="99" t="str">
        <f>IF('Test Sample Data'!N39="","",IF(SUM('Test Sample Data'!N$3:N$386)&gt;10,IF(AND(ISNUMBER('Test Sample Data'!N39),'Test Sample Data'!N39&lt;$C$389, 'Test Sample Data'!N39&gt;0),'Test Sample Data'!N39,$C$389),""))</f>
        <v/>
      </c>
      <c r="O40" s="98" t="str">
        <f>'miRNA Table'!C39</f>
        <v>hsa-miR-126-5p</v>
      </c>
      <c r="P40" s="98" t="s">
        <v>5609</v>
      </c>
      <c r="Q40" s="99">
        <f>IF('Control Sample Data'!C39="","",IF(SUM('Control Sample Data'!C$3:C$386)&gt;10,IF(AND(ISNUMBER('Control Sample Data'!C39),'Control Sample Data'!C39&lt;$C$389, 'Control Sample Data'!C39&gt;0),'Control Sample Data'!C39,$C$389),""))</f>
        <v>35</v>
      </c>
      <c r="R40" s="99">
        <f>IF('Control Sample Data'!D39="","",IF(SUM('Control Sample Data'!D$3:D$386)&gt;10,IF(AND(ISNUMBER('Control Sample Data'!D39),'Control Sample Data'!D39&lt;$C$389, 'Control Sample Data'!D39&gt;0),'Control Sample Data'!D39,$C$389),""))</f>
        <v>33.270000000000003</v>
      </c>
      <c r="S40" s="99">
        <f>IF('Control Sample Data'!E39="","",IF(SUM('Control Sample Data'!E$3:E$386)&gt;10,IF(AND(ISNUMBER('Control Sample Data'!E39),'Control Sample Data'!E39&lt;$C$389, 'Control Sample Data'!E39&gt;0),'Control Sample Data'!E39,$C$389),""))</f>
        <v>34.35</v>
      </c>
      <c r="T40" s="99" t="str">
        <f>IF('Control Sample Data'!F39="","",IF(SUM('Control Sample Data'!F$3:F$386)&gt;10,IF(AND(ISNUMBER('Control Sample Data'!F39),'Control Sample Data'!F39&lt;$C$389, 'Control Sample Data'!F39&gt;0),'Control Sample Data'!F39,$C$389),""))</f>
        <v/>
      </c>
      <c r="U40" s="99" t="str">
        <f>IF('Control Sample Data'!G39="","",IF(SUM('Control Sample Data'!G$3:G$386)&gt;10,IF(AND(ISNUMBER('Control Sample Data'!G39),'Control Sample Data'!G39&lt;$C$389, 'Control Sample Data'!G39&gt;0),'Control Sample Data'!G39,$C$389),""))</f>
        <v/>
      </c>
      <c r="V40" s="99" t="str">
        <f>IF('Control Sample Data'!H39="","",IF(SUM('Control Sample Data'!H$3:H$386)&gt;10,IF(AND(ISNUMBER('Control Sample Data'!H39),'Control Sample Data'!H39&lt;$C$389, 'Control Sample Data'!H39&gt;0),'Control Sample Data'!H39,$C$389),""))</f>
        <v/>
      </c>
      <c r="W40" s="99" t="str">
        <f>IF('Control Sample Data'!I39="","",IF(SUM('Control Sample Data'!I$3:I$386)&gt;10,IF(AND(ISNUMBER('Control Sample Data'!I39),'Control Sample Data'!I39&lt;$C$389, 'Control Sample Data'!I39&gt;0),'Control Sample Data'!I39,$C$389),""))</f>
        <v/>
      </c>
      <c r="X40" s="99" t="str">
        <f>IF('Control Sample Data'!J39="","",IF(SUM('Control Sample Data'!J$3:J$386)&gt;10,IF(AND(ISNUMBER('Control Sample Data'!J39),'Control Sample Data'!J39&lt;$C$389, 'Control Sample Data'!J39&gt;0),'Control Sample Data'!J39,$C$389),""))</f>
        <v/>
      </c>
      <c r="Y40" s="99" t="str">
        <f>IF('Control Sample Data'!K39="","",IF(SUM('Control Sample Data'!K$3:K$386)&gt;10,IF(AND(ISNUMBER('Control Sample Data'!K39),'Control Sample Data'!K39&lt;$C$389, 'Control Sample Data'!K39&gt;0),'Control Sample Data'!K39,$C$389),""))</f>
        <v/>
      </c>
      <c r="Z40" s="99" t="str">
        <f>IF('Control Sample Data'!L39="","",IF(SUM('Control Sample Data'!L$3:L$386)&gt;10,IF(AND(ISNUMBER('Control Sample Data'!L39),'Control Sample Data'!L39&lt;$C$389, 'Control Sample Data'!L39&gt;0),'Control Sample Data'!L39,$C$389),""))</f>
        <v/>
      </c>
      <c r="AA40" s="99" t="str">
        <f>IF('Control Sample Data'!M39="","",IF(SUM('Control Sample Data'!M$3:M$386)&gt;10,IF(AND(ISNUMBER('Control Sample Data'!M39),'Control Sample Data'!M39&lt;$C$389, 'Control Sample Data'!M39&gt;0),'Control Sample Data'!M39,$C$389),""))</f>
        <v/>
      </c>
      <c r="AB40" s="107" t="str">
        <f>IF('Control Sample Data'!N39="","",IF(SUM('Control Sample Data'!N$3:N$386)&gt;10,IF(AND(ISNUMBER('Control Sample Data'!N39),'Control Sample Data'!N39&lt;$C$389, 'Control Sample Data'!N39&gt;0),'Control Sample Data'!N39,$C$389),""))</f>
        <v/>
      </c>
      <c r="AC40" s="136">
        <f>IF(C40="","",IF(AND('miRNA Table'!$F$4="YES",'miRNA Table'!$F$6="YES"),C40-C$391,C40))</f>
        <v>21.52</v>
      </c>
      <c r="AD40" s="137">
        <f>IF(D40="","",IF(AND('miRNA Table'!$F$4="YES",'miRNA Table'!$F$6="YES"),D40-D$391,D40))</f>
        <v>21.64</v>
      </c>
      <c r="AE40" s="137">
        <f>IF(E40="","",IF(AND('miRNA Table'!$F$4="YES",'miRNA Table'!$F$6="YES"),E40-E$391,E40))</f>
        <v>21.37</v>
      </c>
      <c r="AF40" s="137" t="str">
        <f>IF(F40="","",IF(AND('miRNA Table'!$F$4="YES",'miRNA Table'!$F$6="YES"),F40-F$391,F40))</f>
        <v/>
      </c>
      <c r="AG40" s="137" t="str">
        <f>IF(G40="","",IF(AND('miRNA Table'!$F$4="YES",'miRNA Table'!$F$6="YES"),G40-G$391,G40))</f>
        <v/>
      </c>
      <c r="AH40" s="137" t="str">
        <f>IF(H40="","",IF(AND('miRNA Table'!$F$4="YES",'miRNA Table'!$F$6="YES"),H40-H$391,H40))</f>
        <v/>
      </c>
      <c r="AI40" s="137" t="str">
        <f>IF(I40="","",IF(AND('miRNA Table'!$F$4="YES",'miRNA Table'!$F$6="YES"),I40-I$391,I40))</f>
        <v/>
      </c>
      <c r="AJ40" s="137" t="str">
        <f>IF(J40="","",IF(AND('miRNA Table'!$F$4="YES",'miRNA Table'!$F$6="YES"),J40-J$391,J40))</f>
        <v/>
      </c>
      <c r="AK40" s="137" t="str">
        <f>IF(K40="","",IF(AND('miRNA Table'!$F$4="YES",'miRNA Table'!$F$6="YES"),K40-K$391,K40))</f>
        <v/>
      </c>
      <c r="AL40" s="137" t="str">
        <f>IF(L40="","",IF(AND('miRNA Table'!$F$4="YES",'miRNA Table'!$F$6="YES"),L40-L$391,L40))</f>
        <v/>
      </c>
      <c r="AM40" s="137" t="str">
        <f>IF(M40="","",IF(AND('miRNA Table'!$F$4="YES",'miRNA Table'!$F$6="YES"),M40-M$391,M40))</f>
        <v/>
      </c>
      <c r="AN40" s="138" t="str">
        <f>IF(N40="","",IF(AND('miRNA Table'!$F$4="YES",'miRNA Table'!$F$6="YES"),N40-N$391,N40))</f>
        <v/>
      </c>
      <c r="AO40" s="136">
        <f>IF(O40="","",IF(AND('miRNA Table'!$F$4="YES",'miRNA Table'!$F$6="YES"),Q40-Q$391,Q40))</f>
        <v>35</v>
      </c>
      <c r="AP40" s="137">
        <f>IF(P40="","",IF(AND('miRNA Table'!$F$4="YES",'miRNA Table'!$F$6="YES"),R40-R$391,R40))</f>
        <v>33.270000000000003</v>
      </c>
      <c r="AQ40" s="137">
        <f>IF(Q40="","",IF(AND('miRNA Table'!$F$4="YES",'miRNA Table'!$F$6="YES"),S40-S$391,S40))</f>
        <v>34.35</v>
      </c>
      <c r="AR40" s="137" t="str">
        <f>IF(R40="","",IF(AND('miRNA Table'!$F$4="YES",'miRNA Table'!$F$6="YES"),T40-T$391,T40))</f>
        <v/>
      </c>
      <c r="AS40" s="137" t="str">
        <f>IF(S40="","",IF(AND('miRNA Table'!$F$4="YES",'miRNA Table'!$F$6="YES"),U40-U$391,U40))</f>
        <v/>
      </c>
      <c r="AT40" s="137" t="str">
        <f>IF(T40="","",IF(AND('miRNA Table'!$F$4="YES",'miRNA Table'!$F$6="YES"),V40-V$391,V40))</f>
        <v/>
      </c>
      <c r="AU40" s="137" t="str">
        <f>IF(U40="","",IF(AND('miRNA Table'!$F$4="YES",'miRNA Table'!$F$6="YES"),W40-W$391,W40))</f>
        <v/>
      </c>
      <c r="AV40" s="137" t="str">
        <f>IF(V40="","",IF(AND('miRNA Table'!$F$4="YES",'miRNA Table'!$F$6="YES"),X40-X$391,X40))</f>
        <v/>
      </c>
      <c r="AW40" s="137" t="str">
        <f>IF(W40="","",IF(AND('miRNA Table'!$F$4="YES",'miRNA Table'!$F$6="YES"),Y40-Y$391,Y40))</f>
        <v/>
      </c>
      <c r="AX40" s="137" t="str">
        <f>IF(X40="","",IF(AND('miRNA Table'!$F$4="YES",'miRNA Table'!$F$6="YES"),Z40-Z$391,Z40))</f>
        <v/>
      </c>
      <c r="AY40" s="137" t="str">
        <f>IF(Y40="","",IF(AND('miRNA Table'!$F$4="YES",'miRNA Table'!$F$6="YES"),AA40-AA$391,AA40))</f>
        <v/>
      </c>
      <c r="AZ40" s="138" t="str">
        <f>IF(Z40="","",IF(AND('miRNA Table'!$F$4="YES",'miRNA Table'!$F$6="YES"),AB40-AB$391,AB40))</f>
        <v/>
      </c>
      <c r="BY40" s="97" t="str">
        <f t="shared" si="16"/>
        <v>hsa-miR-126-5p</v>
      </c>
      <c r="BZ40" s="98" t="s">
        <v>5609</v>
      </c>
      <c r="CA40" s="99">
        <f t="shared" si="17"/>
        <v>0.88499999999999801</v>
      </c>
      <c r="CB40" s="99">
        <f t="shared" si="18"/>
        <v>0.99500000000000099</v>
      </c>
      <c r="CC40" s="99">
        <f t="shared" si="19"/>
        <v>0.64000000000000057</v>
      </c>
      <c r="CD40" s="99" t="str">
        <f t="shared" si="20"/>
        <v/>
      </c>
      <c r="CE40" s="99" t="str">
        <f t="shared" si="21"/>
        <v/>
      </c>
      <c r="CF40" s="99" t="str">
        <f t="shared" si="22"/>
        <v/>
      </c>
      <c r="CG40" s="99" t="str">
        <f t="shared" si="23"/>
        <v/>
      </c>
      <c r="CH40" s="99" t="str">
        <f t="shared" si="24"/>
        <v/>
      </c>
      <c r="CI40" s="99" t="str">
        <f t="shared" si="25"/>
        <v/>
      </c>
      <c r="CJ40" s="99" t="str">
        <f t="shared" si="26"/>
        <v/>
      </c>
      <c r="CK40" s="99" t="str">
        <f t="shared" si="27"/>
        <v/>
      </c>
      <c r="CL40" s="99" t="str">
        <f t="shared" si="28"/>
        <v/>
      </c>
      <c r="CM40" s="99">
        <f t="shared" si="29"/>
        <v>14.101666666666667</v>
      </c>
      <c r="CN40" s="99">
        <f t="shared" si="30"/>
        <v>12.418333333333333</v>
      </c>
      <c r="CO40" s="99">
        <f t="shared" si="31"/>
        <v>13.215</v>
      </c>
      <c r="CP40" s="99" t="str">
        <f t="shared" si="32"/>
        <v/>
      </c>
      <c r="CQ40" s="99" t="str">
        <f t="shared" si="33"/>
        <v/>
      </c>
      <c r="CR40" s="99" t="str">
        <f t="shared" si="34"/>
        <v/>
      </c>
      <c r="CS40" s="99" t="str">
        <f t="shared" si="35"/>
        <v/>
      </c>
      <c r="CT40" s="99" t="str">
        <f t="shared" si="36"/>
        <v/>
      </c>
      <c r="CU40" s="99" t="str">
        <f t="shared" si="37"/>
        <v/>
      </c>
      <c r="CV40" s="99" t="str">
        <f t="shared" si="38"/>
        <v/>
      </c>
      <c r="CW40" s="99" t="str">
        <f t="shared" si="39"/>
        <v/>
      </c>
      <c r="CX40" s="99" t="str">
        <f t="shared" si="40"/>
        <v/>
      </c>
      <c r="CY40" s="70">
        <f t="shared" si="41"/>
        <v>0.83999999999999986</v>
      </c>
      <c r="CZ40" s="70">
        <f t="shared" si="42"/>
        <v>13.244999999999999</v>
      </c>
      <c r="DA40" s="100" t="str">
        <f t="shared" si="43"/>
        <v>hsa-miR-126-5p</v>
      </c>
      <c r="DB40" s="98" t="s">
        <v>5609</v>
      </c>
      <c r="DC40" s="101">
        <f t="shared" si="55"/>
        <v>0.54148752276296308</v>
      </c>
      <c r="DD40" s="101">
        <f t="shared" si="56"/>
        <v>0.50173587425475108</v>
      </c>
      <c r="DE40" s="101">
        <f t="shared" si="57"/>
        <v>0.64171294878145191</v>
      </c>
      <c r="DF40" s="101" t="str">
        <f t="shared" si="58"/>
        <v/>
      </c>
      <c r="DG40" s="101" t="str">
        <f t="shared" si="59"/>
        <v/>
      </c>
      <c r="DH40" s="101" t="str">
        <f t="shared" si="60"/>
        <v/>
      </c>
      <c r="DI40" s="101" t="str">
        <f t="shared" si="61"/>
        <v/>
      </c>
      <c r="DJ40" s="101" t="str">
        <f t="shared" si="62"/>
        <v/>
      </c>
      <c r="DK40" s="101" t="str">
        <f t="shared" si="63"/>
        <v/>
      </c>
      <c r="DL40" s="101" t="str">
        <f t="shared" si="64"/>
        <v/>
      </c>
      <c r="DM40" s="101" t="str">
        <f t="shared" si="44"/>
        <v/>
      </c>
      <c r="DN40" s="101" t="str">
        <f t="shared" si="45"/>
        <v/>
      </c>
      <c r="DO40" s="101">
        <f t="shared" si="54"/>
        <v>5.6882063716252369E-5</v>
      </c>
      <c r="DP40" s="101">
        <f t="shared" si="54"/>
        <v>1.8268764210155826E-4</v>
      </c>
      <c r="DQ40" s="101">
        <f t="shared" si="54"/>
        <v>1.0516920894922092E-4</v>
      </c>
      <c r="DR40" s="101" t="str">
        <f t="shared" si="54"/>
        <v/>
      </c>
      <c r="DS40" s="101" t="str">
        <f t="shared" si="54"/>
        <v/>
      </c>
      <c r="DT40" s="101" t="str">
        <f t="shared" si="54"/>
        <v/>
      </c>
      <c r="DU40" s="101" t="str">
        <f t="shared" si="50"/>
        <v/>
      </c>
      <c r="DV40" s="101" t="str">
        <f t="shared" si="50"/>
        <v/>
      </c>
      <c r="DW40" s="101" t="str">
        <f t="shared" si="50"/>
        <v/>
      </c>
      <c r="DX40" s="101" t="str">
        <f t="shared" si="48"/>
        <v/>
      </c>
      <c r="DY40" s="101" t="str">
        <f t="shared" si="46"/>
        <v/>
      </c>
      <c r="DZ40" s="101" t="str">
        <f t="shared" si="47"/>
        <v/>
      </c>
    </row>
    <row r="41" spans="1:130" ht="15" customHeight="1" x14ac:dyDescent="0.25">
      <c r="A41" s="106" t="str">
        <f>'miRNA Table'!C40</f>
        <v>hsa-miR-1265</v>
      </c>
      <c r="B41" s="98" t="s">
        <v>5610</v>
      </c>
      <c r="C41" s="99">
        <f>IF('Test Sample Data'!C40="","",IF(SUM('Test Sample Data'!C$3:C$386)&gt;10,IF(AND(ISNUMBER('Test Sample Data'!C40),'Test Sample Data'!C40&lt;$C$389, 'Test Sample Data'!C40&gt;0),'Test Sample Data'!C40,$C$389),""))</f>
        <v>35</v>
      </c>
      <c r="D41" s="99">
        <f>IF('Test Sample Data'!D40="","",IF(SUM('Test Sample Data'!D$3:D$386)&gt;10,IF(AND(ISNUMBER('Test Sample Data'!D40),'Test Sample Data'!D40&lt;$C$389, 'Test Sample Data'!D40&gt;0),'Test Sample Data'!D40,$C$389),""))</f>
        <v>35</v>
      </c>
      <c r="E41" s="99">
        <f>IF('Test Sample Data'!E40="","",IF(SUM('Test Sample Data'!E$3:E$386)&gt;10,IF(AND(ISNUMBER('Test Sample Data'!E40),'Test Sample Data'!E40&lt;$C$389, 'Test Sample Data'!E40&gt;0),'Test Sample Data'!E40,$C$389),""))</f>
        <v>35</v>
      </c>
      <c r="F41" s="99" t="str">
        <f>IF('Test Sample Data'!F40="","",IF(SUM('Test Sample Data'!F$3:F$386)&gt;10,IF(AND(ISNUMBER('Test Sample Data'!F40),'Test Sample Data'!F40&lt;$C$389, 'Test Sample Data'!F40&gt;0),'Test Sample Data'!F40,$C$389),""))</f>
        <v/>
      </c>
      <c r="G41" s="99" t="str">
        <f>IF('Test Sample Data'!G40="","",IF(SUM('Test Sample Data'!G$3:G$386)&gt;10,IF(AND(ISNUMBER('Test Sample Data'!G40),'Test Sample Data'!G40&lt;$C$389, 'Test Sample Data'!G40&gt;0),'Test Sample Data'!G40,$C$389),""))</f>
        <v/>
      </c>
      <c r="H41" s="99" t="str">
        <f>IF('Test Sample Data'!H40="","",IF(SUM('Test Sample Data'!H$3:H$386)&gt;10,IF(AND(ISNUMBER('Test Sample Data'!H40),'Test Sample Data'!H40&lt;$C$389, 'Test Sample Data'!H40&gt;0),'Test Sample Data'!H40,$C$389),""))</f>
        <v/>
      </c>
      <c r="I41" s="99" t="str">
        <f>IF('Test Sample Data'!I40="","",IF(SUM('Test Sample Data'!I$3:I$386)&gt;10,IF(AND(ISNUMBER('Test Sample Data'!I40),'Test Sample Data'!I40&lt;$C$389, 'Test Sample Data'!I40&gt;0),'Test Sample Data'!I40,$C$389),""))</f>
        <v/>
      </c>
      <c r="J41" s="99" t="str">
        <f>IF('Test Sample Data'!J40="","",IF(SUM('Test Sample Data'!J$3:J$386)&gt;10,IF(AND(ISNUMBER('Test Sample Data'!J40),'Test Sample Data'!J40&lt;$C$389, 'Test Sample Data'!J40&gt;0),'Test Sample Data'!J40,$C$389),""))</f>
        <v/>
      </c>
      <c r="K41" s="99" t="str">
        <f>IF('Test Sample Data'!K40="","",IF(SUM('Test Sample Data'!K$3:K$386)&gt;10,IF(AND(ISNUMBER('Test Sample Data'!K40),'Test Sample Data'!K40&lt;$C$389, 'Test Sample Data'!K40&gt;0),'Test Sample Data'!K40,$C$389),""))</f>
        <v/>
      </c>
      <c r="L41" s="99" t="str">
        <f>IF('Test Sample Data'!L40="","",IF(SUM('Test Sample Data'!L$3:L$386)&gt;10,IF(AND(ISNUMBER('Test Sample Data'!L40),'Test Sample Data'!L40&lt;$C$389, 'Test Sample Data'!L40&gt;0),'Test Sample Data'!L40,$C$389),""))</f>
        <v/>
      </c>
      <c r="M41" s="99" t="str">
        <f>IF('Test Sample Data'!M40="","",IF(SUM('Test Sample Data'!M$3:M$386)&gt;10,IF(AND(ISNUMBER('Test Sample Data'!M40),'Test Sample Data'!M40&lt;$C$389, 'Test Sample Data'!M40&gt;0),'Test Sample Data'!M40,$C$389),""))</f>
        <v/>
      </c>
      <c r="N41" s="99" t="str">
        <f>IF('Test Sample Data'!N40="","",IF(SUM('Test Sample Data'!N$3:N$386)&gt;10,IF(AND(ISNUMBER('Test Sample Data'!N40),'Test Sample Data'!N40&lt;$C$389, 'Test Sample Data'!N40&gt;0),'Test Sample Data'!N40,$C$389),""))</f>
        <v/>
      </c>
      <c r="O41" s="98" t="str">
        <f>'miRNA Table'!C40</f>
        <v>hsa-miR-1265</v>
      </c>
      <c r="P41" s="98" t="s">
        <v>5610</v>
      </c>
      <c r="Q41" s="99">
        <f>IF('Control Sample Data'!C40="","",IF(SUM('Control Sample Data'!C$3:C$386)&gt;10,IF(AND(ISNUMBER('Control Sample Data'!C40),'Control Sample Data'!C40&lt;$C$389, 'Control Sample Data'!C40&gt;0),'Control Sample Data'!C40,$C$389),""))</f>
        <v>35</v>
      </c>
      <c r="R41" s="99">
        <f>IF('Control Sample Data'!D40="","",IF(SUM('Control Sample Data'!D$3:D$386)&gt;10,IF(AND(ISNUMBER('Control Sample Data'!D40),'Control Sample Data'!D40&lt;$C$389, 'Control Sample Data'!D40&gt;0),'Control Sample Data'!D40,$C$389),""))</f>
        <v>35</v>
      </c>
      <c r="S41" s="99">
        <f>IF('Control Sample Data'!E40="","",IF(SUM('Control Sample Data'!E$3:E$386)&gt;10,IF(AND(ISNUMBER('Control Sample Data'!E40),'Control Sample Data'!E40&lt;$C$389, 'Control Sample Data'!E40&gt;0),'Control Sample Data'!E40,$C$389),""))</f>
        <v>35</v>
      </c>
      <c r="T41" s="99" t="str">
        <f>IF('Control Sample Data'!F40="","",IF(SUM('Control Sample Data'!F$3:F$386)&gt;10,IF(AND(ISNUMBER('Control Sample Data'!F40),'Control Sample Data'!F40&lt;$C$389, 'Control Sample Data'!F40&gt;0),'Control Sample Data'!F40,$C$389),""))</f>
        <v/>
      </c>
      <c r="U41" s="99" t="str">
        <f>IF('Control Sample Data'!G40="","",IF(SUM('Control Sample Data'!G$3:G$386)&gt;10,IF(AND(ISNUMBER('Control Sample Data'!G40),'Control Sample Data'!G40&lt;$C$389, 'Control Sample Data'!G40&gt;0),'Control Sample Data'!G40,$C$389),""))</f>
        <v/>
      </c>
      <c r="V41" s="99" t="str">
        <f>IF('Control Sample Data'!H40="","",IF(SUM('Control Sample Data'!H$3:H$386)&gt;10,IF(AND(ISNUMBER('Control Sample Data'!H40),'Control Sample Data'!H40&lt;$C$389, 'Control Sample Data'!H40&gt;0),'Control Sample Data'!H40,$C$389),""))</f>
        <v/>
      </c>
      <c r="W41" s="99" t="str">
        <f>IF('Control Sample Data'!I40="","",IF(SUM('Control Sample Data'!I$3:I$386)&gt;10,IF(AND(ISNUMBER('Control Sample Data'!I40),'Control Sample Data'!I40&lt;$C$389, 'Control Sample Data'!I40&gt;0),'Control Sample Data'!I40,$C$389),""))</f>
        <v/>
      </c>
      <c r="X41" s="99" t="str">
        <f>IF('Control Sample Data'!J40="","",IF(SUM('Control Sample Data'!J$3:J$386)&gt;10,IF(AND(ISNUMBER('Control Sample Data'!J40),'Control Sample Data'!J40&lt;$C$389, 'Control Sample Data'!J40&gt;0),'Control Sample Data'!J40,$C$389),""))</f>
        <v/>
      </c>
      <c r="Y41" s="99" t="str">
        <f>IF('Control Sample Data'!K40="","",IF(SUM('Control Sample Data'!K$3:K$386)&gt;10,IF(AND(ISNUMBER('Control Sample Data'!K40),'Control Sample Data'!K40&lt;$C$389, 'Control Sample Data'!K40&gt;0),'Control Sample Data'!K40,$C$389),""))</f>
        <v/>
      </c>
      <c r="Z41" s="99" t="str">
        <f>IF('Control Sample Data'!L40="","",IF(SUM('Control Sample Data'!L$3:L$386)&gt;10,IF(AND(ISNUMBER('Control Sample Data'!L40),'Control Sample Data'!L40&lt;$C$389, 'Control Sample Data'!L40&gt;0),'Control Sample Data'!L40,$C$389),""))</f>
        <v/>
      </c>
      <c r="AA41" s="99" t="str">
        <f>IF('Control Sample Data'!M40="","",IF(SUM('Control Sample Data'!M$3:M$386)&gt;10,IF(AND(ISNUMBER('Control Sample Data'!M40),'Control Sample Data'!M40&lt;$C$389, 'Control Sample Data'!M40&gt;0),'Control Sample Data'!M40,$C$389),""))</f>
        <v/>
      </c>
      <c r="AB41" s="107" t="str">
        <f>IF('Control Sample Data'!N40="","",IF(SUM('Control Sample Data'!N$3:N$386)&gt;10,IF(AND(ISNUMBER('Control Sample Data'!N40),'Control Sample Data'!N40&lt;$C$389, 'Control Sample Data'!N40&gt;0),'Control Sample Data'!N40,$C$389),""))</f>
        <v/>
      </c>
      <c r="AC41" s="136">
        <f>IF(C41="","",IF(AND('miRNA Table'!$F$4="YES",'miRNA Table'!$F$6="YES"),C41-C$391,C41))</f>
        <v>35</v>
      </c>
      <c r="AD41" s="137">
        <f>IF(D41="","",IF(AND('miRNA Table'!$F$4="YES",'miRNA Table'!$F$6="YES"),D41-D$391,D41))</f>
        <v>35</v>
      </c>
      <c r="AE41" s="137">
        <f>IF(E41="","",IF(AND('miRNA Table'!$F$4="YES",'miRNA Table'!$F$6="YES"),E41-E$391,E41))</f>
        <v>35</v>
      </c>
      <c r="AF41" s="137" t="str">
        <f>IF(F41="","",IF(AND('miRNA Table'!$F$4="YES",'miRNA Table'!$F$6="YES"),F41-F$391,F41))</f>
        <v/>
      </c>
      <c r="AG41" s="137" t="str">
        <f>IF(G41="","",IF(AND('miRNA Table'!$F$4="YES",'miRNA Table'!$F$6="YES"),G41-G$391,G41))</f>
        <v/>
      </c>
      <c r="AH41" s="137" t="str">
        <f>IF(H41="","",IF(AND('miRNA Table'!$F$4="YES",'miRNA Table'!$F$6="YES"),H41-H$391,H41))</f>
        <v/>
      </c>
      <c r="AI41" s="137" t="str">
        <f>IF(I41="","",IF(AND('miRNA Table'!$F$4="YES",'miRNA Table'!$F$6="YES"),I41-I$391,I41))</f>
        <v/>
      </c>
      <c r="AJ41" s="137" t="str">
        <f>IF(J41="","",IF(AND('miRNA Table'!$F$4="YES",'miRNA Table'!$F$6="YES"),J41-J$391,J41))</f>
        <v/>
      </c>
      <c r="AK41" s="137" t="str">
        <f>IF(K41="","",IF(AND('miRNA Table'!$F$4="YES",'miRNA Table'!$F$6="YES"),K41-K$391,K41))</f>
        <v/>
      </c>
      <c r="AL41" s="137" t="str">
        <f>IF(L41="","",IF(AND('miRNA Table'!$F$4="YES",'miRNA Table'!$F$6="YES"),L41-L$391,L41))</f>
        <v/>
      </c>
      <c r="AM41" s="137" t="str">
        <f>IF(M41="","",IF(AND('miRNA Table'!$F$4="YES",'miRNA Table'!$F$6="YES"),M41-M$391,M41))</f>
        <v/>
      </c>
      <c r="AN41" s="138" t="str">
        <f>IF(N41="","",IF(AND('miRNA Table'!$F$4="YES",'miRNA Table'!$F$6="YES"),N41-N$391,N41))</f>
        <v/>
      </c>
      <c r="AO41" s="136">
        <f>IF(O41="","",IF(AND('miRNA Table'!$F$4="YES",'miRNA Table'!$F$6="YES"),Q41-Q$391,Q41))</f>
        <v>35</v>
      </c>
      <c r="AP41" s="137">
        <f>IF(P41="","",IF(AND('miRNA Table'!$F$4="YES",'miRNA Table'!$F$6="YES"),R41-R$391,R41))</f>
        <v>35</v>
      </c>
      <c r="AQ41" s="137">
        <f>IF(Q41="","",IF(AND('miRNA Table'!$F$4="YES",'miRNA Table'!$F$6="YES"),S41-S$391,S41))</f>
        <v>35</v>
      </c>
      <c r="AR41" s="137" t="str">
        <f>IF(R41="","",IF(AND('miRNA Table'!$F$4="YES",'miRNA Table'!$F$6="YES"),T41-T$391,T41))</f>
        <v/>
      </c>
      <c r="AS41" s="137" t="str">
        <f>IF(S41="","",IF(AND('miRNA Table'!$F$4="YES",'miRNA Table'!$F$6="YES"),U41-U$391,U41))</f>
        <v/>
      </c>
      <c r="AT41" s="137" t="str">
        <f>IF(T41="","",IF(AND('miRNA Table'!$F$4="YES",'miRNA Table'!$F$6="YES"),V41-V$391,V41))</f>
        <v/>
      </c>
      <c r="AU41" s="137" t="str">
        <f>IF(U41="","",IF(AND('miRNA Table'!$F$4="YES",'miRNA Table'!$F$6="YES"),W41-W$391,W41))</f>
        <v/>
      </c>
      <c r="AV41" s="137" t="str">
        <f>IF(V41="","",IF(AND('miRNA Table'!$F$4="YES",'miRNA Table'!$F$6="YES"),X41-X$391,X41))</f>
        <v/>
      </c>
      <c r="AW41" s="137" t="str">
        <f>IF(W41="","",IF(AND('miRNA Table'!$F$4="YES",'miRNA Table'!$F$6="YES"),Y41-Y$391,Y41))</f>
        <v/>
      </c>
      <c r="AX41" s="137" t="str">
        <f>IF(X41="","",IF(AND('miRNA Table'!$F$4="YES",'miRNA Table'!$F$6="YES"),Z41-Z$391,Z41))</f>
        <v/>
      </c>
      <c r="AY41" s="137" t="str">
        <f>IF(Y41="","",IF(AND('miRNA Table'!$F$4="YES",'miRNA Table'!$F$6="YES"),AA41-AA$391,AA41))</f>
        <v/>
      </c>
      <c r="AZ41" s="138" t="str">
        <f>IF(Z41="","",IF(AND('miRNA Table'!$F$4="YES",'miRNA Table'!$F$6="YES"),AB41-AB$391,AB41))</f>
        <v/>
      </c>
      <c r="BY41" s="97" t="str">
        <f t="shared" si="16"/>
        <v>hsa-miR-1265</v>
      </c>
      <c r="BZ41" s="98" t="s">
        <v>5610</v>
      </c>
      <c r="CA41" s="99">
        <f t="shared" si="17"/>
        <v>14.364999999999998</v>
      </c>
      <c r="CB41" s="99">
        <f t="shared" si="18"/>
        <v>14.355</v>
      </c>
      <c r="CC41" s="99">
        <f t="shared" si="19"/>
        <v>14.27</v>
      </c>
      <c r="CD41" s="99" t="str">
        <f t="shared" si="20"/>
        <v/>
      </c>
      <c r="CE41" s="99" t="str">
        <f t="shared" si="21"/>
        <v/>
      </c>
      <c r="CF41" s="99" t="str">
        <f t="shared" si="22"/>
        <v/>
      </c>
      <c r="CG41" s="99" t="str">
        <f t="shared" si="23"/>
        <v/>
      </c>
      <c r="CH41" s="99" t="str">
        <f t="shared" si="24"/>
        <v/>
      </c>
      <c r="CI41" s="99" t="str">
        <f t="shared" si="25"/>
        <v/>
      </c>
      <c r="CJ41" s="99" t="str">
        <f t="shared" si="26"/>
        <v/>
      </c>
      <c r="CK41" s="99" t="str">
        <f t="shared" si="27"/>
        <v/>
      </c>
      <c r="CL41" s="99" t="str">
        <f t="shared" si="28"/>
        <v/>
      </c>
      <c r="CM41" s="99">
        <f t="shared" si="29"/>
        <v>14.101666666666667</v>
      </c>
      <c r="CN41" s="99">
        <f t="shared" si="30"/>
        <v>14.14833333333333</v>
      </c>
      <c r="CO41" s="99">
        <f t="shared" si="31"/>
        <v>13.864999999999998</v>
      </c>
      <c r="CP41" s="99" t="str">
        <f t="shared" si="32"/>
        <v/>
      </c>
      <c r="CQ41" s="99" t="str">
        <f t="shared" si="33"/>
        <v/>
      </c>
      <c r="CR41" s="99" t="str">
        <f t="shared" si="34"/>
        <v/>
      </c>
      <c r="CS41" s="99" t="str">
        <f t="shared" si="35"/>
        <v/>
      </c>
      <c r="CT41" s="99" t="str">
        <f t="shared" si="36"/>
        <v/>
      </c>
      <c r="CU41" s="99" t="str">
        <f t="shared" si="37"/>
        <v/>
      </c>
      <c r="CV41" s="99" t="str">
        <f t="shared" si="38"/>
        <v/>
      </c>
      <c r="CW41" s="99" t="str">
        <f t="shared" si="39"/>
        <v/>
      </c>
      <c r="CX41" s="99" t="str">
        <f t="shared" si="40"/>
        <v/>
      </c>
      <c r="CY41" s="70">
        <f t="shared" si="41"/>
        <v>14.329999999999998</v>
      </c>
      <c r="CZ41" s="70">
        <f t="shared" si="42"/>
        <v>14.038333333333332</v>
      </c>
      <c r="DA41" s="100" t="str">
        <f t="shared" si="43"/>
        <v>hsa-miR-1265</v>
      </c>
      <c r="DB41" s="98" t="s">
        <v>5610</v>
      </c>
      <c r="DC41" s="101">
        <f t="shared" si="55"/>
        <v>4.7391899108950229E-5</v>
      </c>
      <c r="DD41" s="101">
        <f t="shared" si="56"/>
        <v>4.7721535835485465E-5</v>
      </c>
      <c r="DE41" s="101">
        <f t="shared" si="57"/>
        <v>5.0617648059963549E-5</v>
      </c>
      <c r="DF41" s="101" t="str">
        <f t="shared" si="58"/>
        <v/>
      </c>
      <c r="DG41" s="101" t="str">
        <f t="shared" si="59"/>
        <v/>
      </c>
      <c r="DH41" s="101" t="str">
        <f t="shared" si="60"/>
        <v/>
      </c>
      <c r="DI41" s="101" t="str">
        <f t="shared" si="61"/>
        <v/>
      </c>
      <c r="DJ41" s="101" t="str">
        <f t="shared" si="62"/>
        <v/>
      </c>
      <c r="DK41" s="101" t="str">
        <f t="shared" si="63"/>
        <v/>
      </c>
      <c r="DL41" s="101" t="str">
        <f t="shared" si="64"/>
        <v/>
      </c>
      <c r="DM41" s="101" t="str">
        <f t="shared" si="44"/>
        <v/>
      </c>
      <c r="DN41" s="101" t="str">
        <f t="shared" si="45"/>
        <v/>
      </c>
      <c r="DO41" s="101">
        <f t="shared" si="54"/>
        <v>5.6882063716252369E-5</v>
      </c>
      <c r="DP41" s="101">
        <f t="shared" si="54"/>
        <v>5.5071547217106916E-5</v>
      </c>
      <c r="DQ41" s="101">
        <f t="shared" si="54"/>
        <v>6.7022266466494862E-5</v>
      </c>
      <c r="DR41" s="101" t="str">
        <f t="shared" si="54"/>
        <v/>
      </c>
      <c r="DS41" s="101" t="str">
        <f t="shared" si="54"/>
        <v/>
      </c>
      <c r="DT41" s="101" t="str">
        <f t="shared" si="54"/>
        <v/>
      </c>
      <c r="DU41" s="101" t="str">
        <f t="shared" si="50"/>
        <v/>
      </c>
      <c r="DV41" s="101" t="str">
        <f t="shared" si="50"/>
        <v/>
      </c>
      <c r="DW41" s="101" t="str">
        <f t="shared" si="50"/>
        <v/>
      </c>
      <c r="DX41" s="101" t="str">
        <f t="shared" si="48"/>
        <v/>
      </c>
      <c r="DY41" s="101" t="str">
        <f t="shared" si="46"/>
        <v/>
      </c>
      <c r="DZ41" s="101" t="str">
        <f t="shared" si="47"/>
        <v/>
      </c>
    </row>
    <row r="42" spans="1:130" ht="15" customHeight="1" x14ac:dyDescent="0.25">
      <c r="A42" s="106" t="str">
        <f>'miRNA Table'!C41</f>
        <v>hsa-miR-127-3p</v>
      </c>
      <c r="B42" s="98" t="s">
        <v>5611</v>
      </c>
      <c r="C42" s="99">
        <f>IF('Test Sample Data'!C41="","",IF(SUM('Test Sample Data'!C$3:C$386)&gt;10,IF(AND(ISNUMBER('Test Sample Data'!C41),'Test Sample Data'!C41&lt;$C$389, 'Test Sample Data'!C41&gt;0),'Test Sample Data'!C41,$C$389),""))</f>
        <v>29.12</v>
      </c>
      <c r="D42" s="99">
        <f>IF('Test Sample Data'!D41="","",IF(SUM('Test Sample Data'!D$3:D$386)&gt;10,IF(AND(ISNUMBER('Test Sample Data'!D41),'Test Sample Data'!D41&lt;$C$389, 'Test Sample Data'!D41&gt;0),'Test Sample Data'!D41,$C$389),""))</f>
        <v>28.55</v>
      </c>
      <c r="E42" s="99">
        <f>IF('Test Sample Data'!E41="","",IF(SUM('Test Sample Data'!E$3:E$386)&gt;10,IF(AND(ISNUMBER('Test Sample Data'!E41),'Test Sample Data'!E41&lt;$C$389, 'Test Sample Data'!E41&gt;0),'Test Sample Data'!E41,$C$389),""))</f>
        <v>28.68</v>
      </c>
      <c r="F42" s="99" t="str">
        <f>IF('Test Sample Data'!F41="","",IF(SUM('Test Sample Data'!F$3:F$386)&gt;10,IF(AND(ISNUMBER('Test Sample Data'!F41),'Test Sample Data'!F41&lt;$C$389, 'Test Sample Data'!F41&gt;0),'Test Sample Data'!F41,$C$389),""))</f>
        <v/>
      </c>
      <c r="G42" s="99" t="str">
        <f>IF('Test Sample Data'!G41="","",IF(SUM('Test Sample Data'!G$3:G$386)&gt;10,IF(AND(ISNUMBER('Test Sample Data'!G41),'Test Sample Data'!G41&lt;$C$389, 'Test Sample Data'!G41&gt;0),'Test Sample Data'!G41,$C$389),""))</f>
        <v/>
      </c>
      <c r="H42" s="99" t="str">
        <f>IF('Test Sample Data'!H41="","",IF(SUM('Test Sample Data'!H$3:H$386)&gt;10,IF(AND(ISNUMBER('Test Sample Data'!H41),'Test Sample Data'!H41&lt;$C$389, 'Test Sample Data'!H41&gt;0),'Test Sample Data'!H41,$C$389),""))</f>
        <v/>
      </c>
      <c r="I42" s="99" t="str">
        <f>IF('Test Sample Data'!I41="","",IF(SUM('Test Sample Data'!I$3:I$386)&gt;10,IF(AND(ISNUMBER('Test Sample Data'!I41),'Test Sample Data'!I41&lt;$C$389, 'Test Sample Data'!I41&gt;0),'Test Sample Data'!I41,$C$389),""))</f>
        <v/>
      </c>
      <c r="J42" s="99" t="str">
        <f>IF('Test Sample Data'!J41="","",IF(SUM('Test Sample Data'!J$3:J$386)&gt;10,IF(AND(ISNUMBER('Test Sample Data'!J41),'Test Sample Data'!J41&lt;$C$389, 'Test Sample Data'!J41&gt;0),'Test Sample Data'!J41,$C$389),""))</f>
        <v/>
      </c>
      <c r="K42" s="99" t="str">
        <f>IF('Test Sample Data'!K41="","",IF(SUM('Test Sample Data'!K$3:K$386)&gt;10,IF(AND(ISNUMBER('Test Sample Data'!K41),'Test Sample Data'!K41&lt;$C$389, 'Test Sample Data'!K41&gt;0),'Test Sample Data'!K41,$C$389),""))</f>
        <v/>
      </c>
      <c r="L42" s="99" t="str">
        <f>IF('Test Sample Data'!L41="","",IF(SUM('Test Sample Data'!L$3:L$386)&gt;10,IF(AND(ISNUMBER('Test Sample Data'!L41),'Test Sample Data'!L41&lt;$C$389, 'Test Sample Data'!L41&gt;0),'Test Sample Data'!L41,$C$389),""))</f>
        <v/>
      </c>
      <c r="M42" s="99" t="str">
        <f>IF('Test Sample Data'!M41="","",IF(SUM('Test Sample Data'!M$3:M$386)&gt;10,IF(AND(ISNUMBER('Test Sample Data'!M41),'Test Sample Data'!M41&lt;$C$389, 'Test Sample Data'!M41&gt;0),'Test Sample Data'!M41,$C$389),""))</f>
        <v/>
      </c>
      <c r="N42" s="99" t="str">
        <f>IF('Test Sample Data'!N41="","",IF(SUM('Test Sample Data'!N$3:N$386)&gt;10,IF(AND(ISNUMBER('Test Sample Data'!N41),'Test Sample Data'!N41&lt;$C$389, 'Test Sample Data'!N41&gt;0),'Test Sample Data'!N41,$C$389),""))</f>
        <v/>
      </c>
      <c r="O42" s="98" t="str">
        <f>'miRNA Table'!C41</f>
        <v>hsa-miR-127-3p</v>
      </c>
      <c r="P42" s="98" t="s">
        <v>5611</v>
      </c>
      <c r="Q42" s="99">
        <f>IF('Control Sample Data'!C41="","",IF(SUM('Control Sample Data'!C$3:C$386)&gt;10,IF(AND(ISNUMBER('Control Sample Data'!C41),'Control Sample Data'!C41&lt;$C$389, 'Control Sample Data'!C41&gt;0),'Control Sample Data'!C41,$C$389),""))</f>
        <v>27.91</v>
      </c>
      <c r="R42" s="99">
        <f>IF('Control Sample Data'!D41="","",IF(SUM('Control Sample Data'!D$3:D$386)&gt;10,IF(AND(ISNUMBER('Control Sample Data'!D41),'Control Sample Data'!D41&lt;$C$389, 'Control Sample Data'!D41&gt;0),'Control Sample Data'!D41,$C$389),""))</f>
        <v>27.97</v>
      </c>
      <c r="S42" s="99">
        <f>IF('Control Sample Data'!E41="","",IF(SUM('Control Sample Data'!E$3:E$386)&gt;10,IF(AND(ISNUMBER('Control Sample Data'!E41),'Control Sample Data'!E41&lt;$C$389, 'Control Sample Data'!E41&gt;0),'Control Sample Data'!E41,$C$389),""))</f>
        <v>27.98</v>
      </c>
      <c r="T42" s="99" t="str">
        <f>IF('Control Sample Data'!F41="","",IF(SUM('Control Sample Data'!F$3:F$386)&gt;10,IF(AND(ISNUMBER('Control Sample Data'!F41),'Control Sample Data'!F41&lt;$C$389, 'Control Sample Data'!F41&gt;0),'Control Sample Data'!F41,$C$389),""))</f>
        <v/>
      </c>
      <c r="U42" s="99" t="str">
        <f>IF('Control Sample Data'!G41="","",IF(SUM('Control Sample Data'!G$3:G$386)&gt;10,IF(AND(ISNUMBER('Control Sample Data'!G41),'Control Sample Data'!G41&lt;$C$389, 'Control Sample Data'!G41&gt;0),'Control Sample Data'!G41,$C$389),""))</f>
        <v/>
      </c>
      <c r="V42" s="99" t="str">
        <f>IF('Control Sample Data'!H41="","",IF(SUM('Control Sample Data'!H$3:H$386)&gt;10,IF(AND(ISNUMBER('Control Sample Data'!H41),'Control Sample Data'!H41&lt;$C$389, 'Control Sample Data'!H41&gt;0),'Control Sample Data'!H41,$C$389),""))</f>
        <v/>
      </c>
      <c r="W42" s="99" t="str">
        <f>IF('Control Sample Data'!I41="","",IF(SUM('Control Sample Data'!I$3:I$386)&gt;10,IF(AND(ISNUMBER('Control Sample Data'!I41),'Control Sample Data'!I41&lt;$C$389, 'Control Sample Data'!I41&gt;0),'Control Sample Data'!I41,$C$389),""))</f>
        <v/>
      </c>
      <c r="X42" s="99" t="str">
        <f>IF('Control Sample Data'!J41="","",IF(SUM('Control Sample Data'!J$3:J$386)&gt;10,IF(AND(ISNUMBER('Control Sample Data'!J41),'Control Sample Data'!J41&lt;$C$389, 'Control Sample Data'!J41&gt;0),'Control Sample Data'!J41,$C$389),""))</f>
        <v/>
      </c>
      <c r="Y42" s="99" t="str">
        <f>IF('Control Sample Data'!K41="","",IF(SUM('Control Sample Data'!K$3:K$386)&gt;10,IF(AND(ISNUMBER('Control Sample Data'!K41),'Control Sample Data'!K41&lt;$C$389, 'Control Sample Data'!K41&gt;0),'Control Sample Data'!K41,$C$389),""))</f>
        <v/>
      </c>
      <c r="Z42" s="99" t="str">
        <f>IF('Control Sample Data'!L41="","",IF(SUM('Control Sample Data'!L$3:L$386)&gt;10,IF(AND(ISNUMBER('Control Sample Data'!L41),'Control Sample Data'!L41&lt;$C$389, 'Control Sample Data'!L41&gt;0),'Control Sample Data'!L41,$C$389),""))</f>
        <v/>
      </c>
      <c r="AA42" s="99" t="str">
        <f>IF('Control Sample Data'!M41="","",IF(SUM('Control Sample Data'!M$3:M$386)&gt;10,IF(AND(ISNUMBER('Control Sample Data'!M41),'Control Sample Data'!M41&lt;$C$389, 'Control Sample Data'!M41&gt;0),'Control Sample Data'!M41,$C$389),""))</f>
        <v/>
      </c>
      <c r="AB42" s="107" t="str">
        <f>IF('Control Sample Data'!N41="","",IF(SUM('Control Sample Data'!N$3:N$386)&gt;10,IF(AND(ISNUMBER('Control Sample Data'!N41),'Control Sample Data'!N41&lt;$C$389, 'Control Sample Data'!N41&gt;0),'Control Sample Data'!N41,$C$389),""))</f>
        <v/>
      </c>
      <c r="AC42" s="136">
        <f>IF(C42="","",IF(AND('miRNA Table'!$F$4="YES",'miRNA Table'!$F$6="YES"),C42-C$391,C42))</f>
        <v>29.12</v>
      </c>
      <c r="AD42" s="137">
        <f>IF(D42="","",IF(AND('miRNA Table'!$F$4="YES",'miRNA Table'!$F$6="YES"),D42-D$391,D42))</f>
        <v>28.55</v>
      </c>
      <c r="AE42" s="137">
        <f>IF(E42="","",IF(AND('miRNA Table'!$F$4="YES",'miRNA Table'!$F$6="YES"),E42-E$391,E42))</f>
        <v>28.68</v>
      </c>
      <c r="AF42" s="137" t="str">
        <f>IF(F42="","",IF(AND('miRNA Table'!$F$4="YES",'miRNA Table'!$F$6="YES"),F42-F$391,F42))</f>
        <v/>
      </c>
      <c r="AG42" s="137" t="str">
        <f>IF(G42="","",IF(AND('miRNA Table'!$F$4="YES",'miRNA Table'!$F$6="YES"),G42-G$391,G42))</f>
        <v/>
      </c>
      <c r="AH42" s="137" t="str">
        <f>IF(H42="","",IF(AND('miRNA Table'!$F$4="YES",'miRNA Table'!$F$6="YES"),H42-H$391,H42))</f>
        <v/>
      </c>
      <c r="AI42" s="137" t="str">
        <f>IF(I42="","",IF(AND('miRNA Table'!$F$4="YES",'miRNA Table'!$F$6="YES"),I42-I$391,I42))</f>
        <v/>
      </c>
      <c r="AJ42" s="137" t="str">
        <f>IF(J42="","",IF(AND('miRNA Table'!$F$4="YES",'miRNA Table'!$F$6="YES"),J42-J$391,J42))</f>
        <v/>
      </c>
      <c r="AK42" s="137" t="str">
        <f>IF(K42="","",IF(AND('miRNA Table'!$F$4="YES",'miRNA Table'!$F$6="YES"),K42-K$391,K42))</f>
        <v/>
      </c>
      <c r="AL42" s="137" t="str">
        <f>IF(L42="","",IF(AND('miRNA Table'!$F$4="YES",'miRNA Table'!$F$6="YES"),L42-L$391,L42))</f>
        <v/>
      </c>
      <c r="AM42" s="137" t="str">
        <f>IF(M42="","",IF(AND('miRNA Table'!$F$4="YES",'miRNA Table'!$F$6="YES"),M42-M$391,M42))</f>
        <v/>
      </c>
      <c r="AN42" s="138" t="str">
        <f>IF(N42="","",IF(AND('miRNA Table'!$F$4="YES",'miRNA Table'!$F$6="YES"),N42-N$391,N42))</f>
        <v/>
      </c>
      <c r="AO42" s="136">
        <f>IF(O42="","",IF(AND('miRNA Table'!$F$4="YES",'miRNA Table'!$F$6="YES"),Q42-Q$391,Q42))</f>
        <v>27.91</v>
      </c>
      <c r="AP42" s="137">
        <f>IF(P42="","",IF(AND('miRNA Table'!$F$4="YES",'miRNA Table'!$F$6="YES"),R42-R$391,R42))</f>
        <v>27.97</v>
      </c>
      <c r="AQ42" s="137">
        <f>IF(Q42="","",IF(AND('miRNA Table'!$F$4="YES",'miRNA Table'!$F$6="YES"),S42-S$391,S42))</f>
        <v>27.98</v>
      </c>
      <c r="AR42" s="137" t="str">
        <f>IF(R42="","",IF(AND('miRNA Table'!$F$4="YES",'miRNA Table'!$F$6="YES"),T42-T$391,T42))</f>
        <v/>
      </c>
      <c r="AS42" s="137" t="str">
        <f>IF(S42="","",IF(AND('miRNA Table'!$F$4="YES",'miRNA Table'!$F$6="YES"),U42-U$391,U42))</f>
        <v/>
      </c>
      <c r="AT42" s="137" t="str">
        <f>IF(T42="","",IF(AND('miRNA Table'!$F$4="YES",'miRNA Table'!$F$6="YES"),V42-V$391,V42))</f>
        <v/>
      </c>
      <c r="AU42" s="137" t="str">
        <f>IF(U42="","",IF(AND('miRNA Table'!$F$4="YES",'miRNA Table'!$F$6="YES"),W42-W$391,W42))</f>
        <v/>
      </c>
      <c r="AV42" s="137" t="str">
        <f>IF(V42="","",IF(AND('miRNA Table'!$F$4="YES",'miRNA Table'!$F$6="YES"),X42-X$391,X42))</f>
        <v/>
      </c>
      <c r="AW42" s="137" t="str">
        <f>IF(W42="","",IF(AND('miRNA Table'!$F$4="YES",'miRNA Table'!$F$6="YES"),Y42-Y$391,Y42))</f>
        <v/>
      </c>
      <c r="AX42" s="137" t="str">
        <f>IF(X42="","",IF(AND('miRNA Table'!$F$4="YES",'miRNA Table'!$F$6="YES"),Z42-Z$391,Z42))</f>
        <v/>
      </c>
      <c r="AY42" s="137" t="str">
        <f>IF(Y42="","",IF(AND('miRNA Table'!$F$4="YES",'miRNA Table'!$F$6="YES"),AA42-AA$391,AA42))</f>
        <v/>
      </c>
      <c r="AZ42" s="138" t="str">
        <f>IF(Z42="","",IF(AND('miRNA Table'!$F$4="YES",'miRNA Table'!$F$6="YES"),AB42-AB$391,AB42))</f>
        <v/>
      </c>
      <c r="BY42" s="97" t="str">
        <f t="shared" si="16"/>
        <v>hsa-miR-127-3p</v>
      </c>
      <c r="BZ42" s="98" t="s">
        <v>5611</v>
      </c>
      <c r="CA42" s="99">
        <f t="shared" si="17"/>
        <v>8.4849999999999994</v>
      </c>
      <c r="CB42" s="99">
        <f t="shared" si="18"/>
        <v>7.9050000000000011</v>
      </c>
      <c r="CC42" s="99">
        <f t="shared" si="19"/>
        <v>7.9499999999999993</v>
      </c>
      <c r="CD42" s="99" t="str">
        <f t="shared" si="20"/>
        <v/>
      </c>
      <c r="CE42" s="99" t="str">
        <f t="shared" si="21"/>
        <v/>
      </c>
      <c r="CF42" s="99" t="str">
        <f t="shared" si="22"/>
        <v/>
      </c>
      <c r="CG42" s="99" t="str">
        <f t="shared" si="23"/>
        <v/>
      </c>
      <c r="CH42" s="99" t="str">
        <f t="shared" si="24"/>
        <v/>
      </c>
      <c r="CI42" s="99" t="str">
        <f t="shared" si="25"/>
        <v/>
      </c>
      <c r="CJ42" s="99" t="str">
        <f t="shared" si="26"/>
        <v/>
      </c>
      <c r="CK42" s="99" t="str">
        <f t="shared" si="27"/>
        <v/>
      </c>
      <c r="CL42" s="99" t="str">
        <f t="shared" si="28"/>
        <v/>
      </c>
      <c r="CM42" s="99">
        <f t="shared" si="29"/>
        <v>7.0116666666666667</v>
      </c>
      <c r="CN42" s="99">
        <f t="shared" si="30"/>
        <v>7.1183333333333287</v>
      </c>
      <c r="CO42" s="99">
        <f t="shared" si="31"/>
        <v>6.8449999999999989</v>
      </c>
      <c r="CP42" s="99" t="str">
        <f t="shared" si="32"/>
        <v/>
      </c>
      <c r="CQ42" s="99" t="str">
        <f t="shared" si="33"/>
        <v/>
      </c>
      <c r="CR42" s="99" t="str">
        <f t="shared" si="34"/>
        <v/>
      </c>
      <c r="CS42" s="99" t="str">
        <f t="shared" si="35"/>
        <v/>
      </c>
      <c r="CT42" s="99" t="str">
        <f t="shared" si="36"/>
        <v/>
      </c>
      <c r="CU42" s="99" t="str">
        <f t="shared" si="37"/>
        <v/>
      </c>
      <c r="CV42" s="99" t="str">
        <f t="shared" si="38"/>
        <v/>
      </c>
      <c r="CW42" s="99" t="str">
        <f t="shared" si="39"/>
        <v/>
      </c>
      <c r="CX42" s="99" t="str">
        <f t="shared" si="40"/>
        <v/>
      </c>
      <c r="CY42" s="70">
        <f t="shared" si="41"/>
        <v>8.1133333333333333</v>
      </c>
      <c r="CZ42" s="70">
        <f t="shared" si="42"/>
        <v>6.9916666666666645</v>
      </c>
      <c r="DA42" s="100" t="str">
        <f t="shared" si="43"/>
        <v>hsa-miR-127-3p</v>
      </c>
      <c r="DB42" s="98" t="s">
        <v>5611</v>
      </c>
      <c r="DC42" s="101">
        <f t="shared" si="55"/>
        <v>2.7910041791818249E-3</v>
      </c>
      <c r="DD42" s="101">
        <f t="shared" si="56"/>
        <v>4.1721305001869184E-3</v>
      </c>
      <c r="DE42" s="101">
        <f t="shared" si="57"/>
        <v>4.0440036087553838E-3</v>
      </c>
      <c r="DF42" s="101" t="str">
        <f t="shared" si="58"/>
        <v/>
      </c>
      <c r="DG42" s="101" t="str">
        <f t="shared" si="59"/>
        <v/>
      </c>
      <c r="DH42" s="101" t="str">
        <f t="shared" si="60"/>
        <v/>
      </c>
      <c r="DI42" s="101" t="str">
        <f t="shared" si="61"/>
        <v/>
      </c>
      <c r="DJ42" s="101" t="str">
        <f t="shared" si="62"/>
        <v/>
      </c>
      <c r="DK42" s="101" t="str">
        <f t="shared" si="63"/>
        <v/>
      </c>
      <c r="DL42" s="101" t="str">
        <f t="shared" si="64"/>
        <v/>
      </c>
      <c r="DM42" s="101" t="str">
        <f t="shared" si="44"/>
        <v/>
      </c>
      <c r="DN42" s="101" t="str">
        <f t="shared" si="45"/>
        <v/>
      </c>
      <c r="DO42" s="101">
        <f t="shared" si="54"/>
        <v>7.7495772846068673E-3</v>
      </c>
      <c r="DP42" s="101">
        <f t="shared" si="54"/>
        <v>7.1972758387356646E-3</v>
      </c>
      <c r="DQ42" s="101">
        <f t="shared" si="54"/>
        <v>8.6986063924116234E-3</v>
      </c>
      <c r="DR42" s="101" t="str">
        <f t="shared" si="54"/>
        <v/>
      </c>
      <c r="DS42" s="101" t="str">
        <f t="shared" si="54"/>
        <v/>
      </c>
      <c r="DT42" s="101" t="str">
        <f t="shared" si="54"/>
        <v/>
      </c>
      <c r="DU42" s="101" t="str">
        <f t="shared" si="50"/>
        <v/>
      </c>
      <c r="DV42" s="101" t="str">
        <f t="shared" si="50"/>
        <v/>
      </c>
      <c r="DW42" s="101" t="str">
        <f t="shared" si="50"/>
        <v/>
      </c>
      <c r="DX42" s="101" t="str">
        <f t="shared" si="48"/>
        <v/>
      </c>
      <c r="DY42" s="101" t="str">
        <f t="shared" si="46"/>
        <v/>
      </c>
      <c r="DZ42" s="101" t="str">
        <f t="shared" si="47"/>
        <v/>
      </c>
    </row>
    <row r="43" spans="1:130" ht="15" customHeight="1" x14ac:dyDescent="0.25">
      <c r="A43" s="106" t="str">
        <f>'miRNA Table'!C42</f>
        <v>hsa-miR-127-5p</v>
      </c>
      <c r="B43" s="98" t="s">
        <v>5612</v>
      </c>
      <c r="C43" s="99">
        <f>IF('Test Sample Data'!C42="","",IF(SUM('Test Sample Data'!C$3:C$386)&gt;10,IF(AND(ISNUMBER('Test Sample Data'!C42),'Test Sample Data'!C42&lt;$C$389, 'Test Sample Data'!C42&gt;0),'Test Sample Data'!C42,$C$389),""))</f>
        <v>35</v>
      </c>
      <c r="D43" s="99">
        <f>IF('Test Sample Data'!D42="","",IF(SUM('Test Sample Data'!D$3:D$386)&gt;10,IF(AND(ISNUMBER('Test Sample Data'!D42),'Test Sample Data'!D42&lt;$C$389, 'Test Sample Data'!D42&gt;0),'Test Sample Data'!D42,$C$389),""))</f>
        <v>35</v>
      </c>
      <c r="E43" s="99">
        <f>IF('Test Sample Data'!E42="","",IF(SUM('Test Sample Data'!E$3:E$386)&gt;10,IF(AND(ISNUMBER('Test Sample Data'!E42),'Test Sample Data'!E42&lt;$C$389, 'Test Sample Data'!E42&gt;0),'Test Sample Data'!E42,$C$389),""))</f>
        <v>35</v>
      </c>
      <c r="F43" s="99" t="str">
        <f>IF('Test Sample Data'!F42="","",IF(SUM('Test Sample Data'!F$3:F$386)&gt;10,IF(AND(ISNUMBER('Test Sample Data'!F42),'Test Sample Data'!F42&lt;$C$389, 'Test Sample Data'!F42&gt;0),'Test Sample Data'!F42,$C$389),""))</f>
        <v/>
      </c>
      <c r="G43" s="99" t="str">
        <f>IF('Test Sample Data'!G42="","",IF(SUM('Test Sample Data'!G$3:G$386)&gt;10,IF(AND(ISNUMBER('Test Sample Data'!G42),'Test Sample Data'!G42&lt;$C$389, 'Test Sample Data'!G42&gt;0),'Test Sample Data'!G42,$C$389),""))</f>
        <v/>
      </c>
      <c r="H43" s="99" t="str">
        <f>IF('Test Sample Data'!H42="","",IF(SUM('Test Sample Data'!H$3:H$386)&gt;10,IF(AND(ISNUMBER('Test Sample Data'!H42),'Test Sample Data'!H42&lt;$C$389, 'Test Sample Data'!H42&gt;0),'Test Sample Data'!H42,$C$389),""))</f>
        <v/>
      </c>
      <c r="I43" s="99" t="str">
        <f>IF('Test Sample Data'!I42="","",IF(SUM('Test Sample Data'!I$3:I$386)&gt;10,IF(AND(ISNUMBER('Test Sample Data'!I42),'Test Sample Data'!I42&lt;$C$389, 'Test Sample Data'!I42&gt;0),'Test Sample Data'!I42,$C$389),""))</f>
        <v/>
      </c>
      <c r="J43" s="99" t="str">
        <f>IF('Test Sample Data'!J42="","",IF(SUM('Test Sample Data'!J$3:J$386)&gt;10,IF(AND(ISNUMBER('Test Sample Data'!J42),'Test Sample Data'!J42&lt;$C$389, 'Test Sample Data'!J42&gt;0),'Test Sample Data'!J42,$C$389),""))</f>
        <v/>
      </c>
      <c r="K43" s="99" t="str">
        <f>IF('Test Sample Data'!K42="","",IF(SUM('Test Sample Data'!K$3:K$386)&gt;10,IF(AND(ISNUMBER('Test Sample Data'!K42),'Test Sample Data'!K42&lt;$C$389, 'Test Sample Data'!K42&gt;0),'Test Sample Data'!K42,$C$389),""))</f>
        <v/>
      </c>
      <c r="L43" s="99" t="str">
        <f>IF('Test Sample Data'!L42="","",IF(SUM('Test Sample Data'!L$3:L$386)&gt;10,IF(AND(ISNUMBER('Test Sample Data'!L42),'Test Sample Data'!L42&lt;$C$389, 'Test Sample Data'!L42&gt;0),'Test Sample Data'!L42,$C$389),""))</f>
        <v/>
      </c>
      <c r="M43" s="99" t="str">
        <f>IF('Test Sample Data'!M42="","",IF(SUM('Test Sample Data'!M$3:M$386)&gt;10,IF(AND(ISNUMBER('Test Sample Data'!M42),'Test Sample Data'!M42&lt;$C$389, 'Test Sample Data'!M42&gt;0),'Test Sample Data'!M42,$C$389),""))</f>
        <v/>
      </c>
      <c r="N43" s="99" t="str">
        <f>IF('Test Sample Data'!N42="","",IF(SUM('Test Sample Data'!N$3:N$386)&gt;10,IF(AND(ISNUMBER('Test Sample Data'!N42),'Test Sample Data'!N42&lt;$C$389, 'Test Sample Data'!N42&gt;0),'Test Sample Data'!N42,$C$389),""))</f>
        <v/>
      </c>
      <c r="O43" s="98" t="str">
        <f>'miRNA Table'!C42</f>
        <v>hsa-miR-127-5p</v>
      </c>
      <c r="P43" s="98" t="s">
        <v>5612</v>
      </c>
      <c r="Q43" s="99">
        <f>IF('Control Sample Data'!C42="","",IF(SUM('Control Sample Data'!C$3:C$386)&gt;10,IF(AND(ISNUMBER('Control Sample Data'!C42),'Control Sample Data'!C42&lt;$C$389, 'Control Sample Data'!C42&gt;0),'Control Sample Data'!C42,$C$389),""))</f>
        <v>35</v>
      </c>
      <c r="R43" s="99">
        <f>IF('Control Sample Data'!D42="","",IF(SUM('Control Sample Data'!D$3:D$386)&gt;10,IF(AND(ISNUMBER('Control Sample Data'!D42),'Control Sample Data'!D42&lt;$C$389, 'Control Sample Data'!D42&gt;0),'Control Sample Data'!D42,$C$389),""))</f>
        <v>35</v>
      </c>
      <c r="S43" s="99">
        <f>IF('Control Sample Data'!E42="","",IF(SUM('Control Sample Data'!E$3:E$386)&gt;10,IF(AND(ISNUMBER('Control Sample Data'!E42),'Control Sample Data'!E42&lt;$C$389, 'Control Sample Data'!E42&gt;0),'Control Sample Data'!E42,$C$389),""))</f>
        <v>35</v>
      </c>
      <c r="T43" s="99" t="str">
        <f>IF('Control Sample Data'!F42="","",IF(SUM('Control Sample Data'!F$3:F$386)&gt;10,IF(AND(ISNUMBER('Control Sample Data'!F42),'Control Sample Data'!F42&lt;$C$389, 'Control Sample Data'!F42&gt;0),'Control Sample Data'!F42,$C$389),""))</f>
        <v/>
      </c>
      <c r="U43" s="99" t="str">
        <f>IF('Control Sample Data'!G42="","",IF(SUM('Control Sample Data'!G$3:G$386)&gt;10,IF(AND(ISNUMBER('Control Sample Data'!G42),'Control Sample Data'!G42&lt;$C$389, 'Control Sample Data'!G42&gt;0),'Control Sample Data'!G42,$C$389),""))</f>
        <v/>
      </c>
      <c r="V43" s="99" t="str">
        <f>IF('Control Sample Data'!H42="","",IF(SUM('Control Sample Data'!H$3:H$386)&gt;10,IF(AND(ISNUMBER('Control Sample Data'!H42),'Control Sample Data'!H42&lt;$C$389, 'Control Sample Data'!H42&gt;0),'Control Sample Data'!H42,$C$389),""))</f>
        <v/>
      </c>
      <c r="W43" s="99" t="str">
        <f>IF('Control Sample Data'!I42="","",IF(SUM('Control Sample Data'!I$3:I$386)&gt;10,IF(AND(ISNUMBER('Control Sample Data'!I42),'Control Sample Data'!I42&lt;$C$389, 'Control Sample Data'!I42&gt;0),'Control Sample Data'!I42,$C$389),""))</f>
        <v/>
      </c>
      <c r="X43" s="99" t="str">
        <f>IF('Control Sample Data'!J42="","",IF(SUM('Control Sample Data'!J$3:J$386)&gt;10,IF(AND(ISNUMBER('Control Sample Data'!J42),'Control Sample Data'!J42&lt;$C$389, 'Control Sample Data'!J42&gt;0),'Control Sample Data'!J42,$C$389),""))</f>
        <v/>
      </c>
      <c r="Y43" s="99" t="str">
        <f>IF('Control Sample Data'!K42="","",IF(SUM('Control Sample Data'!K$3:K$386)&gt;10,IF(AND(ISNUMBER('Control Sample Data'!K42),'Control Sample Data'!K42&lt;$C$389, 'Control Sample Data'!K42&gt;0),'Control Sample Data'!K42,$C$389),""))</f>
        <v/>
      </c>
      <c r="Z43" s="99" t="str">
        <f>IF('Control Sample Data'!L42="","",IF(SUM('Control Sample Data'!L$3:L$386)&gt;10,IF(AND(ISNUMBER('Control Sample Data'!L42),'Control Sample Data'!L42&lt;$C$389, 'Control Sample Data'!L42&gt;0),'Control Sample Data'!L42,$C$389),""))</f>
        <v/>
      </c>
      <c r="AA43" s="99" t="str">
        <f>IF('Control Sample Data'!M42="","",IF(SUM('Control Sample Data'!M$3:M$386)&gt;10,IF(AND(ISNUMBER('Control Sample Data'!M42),'Control Sample Data'!M42&lt;$C$389, 'Control Sample Data'!M42&gt;0),'Control Sample Data'!M42,$C$389),""))</f>
        <v/>
      </c>
      <c r="AB43" s="107" t="str">
        <f>IF('Control Sample Data'!N42="","",IF(SUM('Control Sample Data'!N$3:N$386)&gt;10,IF(AND(ISNUMBER('Control Sample Data'!N42),'Control Sample Data'!N42&lt;$C$389, 'Control Sample Data'!N42&gt;0),'Control Sample Data'!N42,$C$389),""))</f>
        <v/>
      </c>
      <c r="AC43" s="136">
        <f>IF(C43="","",IF(AND('miRNA Table'!$F$4="YES",'miRNA Table'!$F$6="YES"),C43-C$391,C43))</f>
        <v>35</v>
      </c>
      <c r="AD43" s="137">
        <f>IF(D43="","",IF(AND('miRNA Table'!$F$4="YES",'miRNA Table'!$F$6="YES"),D43-D$391,D43))</f>
        <v>35</v>
      </c>
      <c r="AE43" s="137">
        <f>IF(E43="","",IF(AND('miRNA Table'!$F$4="YES",'miRNA Table'!$F$6="YES"),E43-E$391,E43))</f>
        <v>35</v>
      </c>
      <c r="AF43" s="137" t="str">
        <f>IF(F43="","",IF(AND('miRNA Table'!$F$4="YES",'miRNA Table'!$F$6="YES"),F43-F$391,F43))</f>
        <v/>
      </c>
      <c r="AG43" s="137" t="str">
        <f>IF(G43="","",IF(AND('miRNA Table'!$F$4="YES",'miRNA Table'!$F$6="YES"),G43-G$391,G43))</f>
        <v/>
      </c>
      <c r="AH43" s="137" t="str">
        <f>IF(H43="","",IF(AND('miRNA Table'!$F$4="YES",'miRNA Table'!$F$6="YES"),H43-H$391,H43))</f>
        <v/>
      </c>
      <c r="AI43" s="137" t="str">
        <f>IF(I43="","",IF(AND('miRNA Table'!$F$4="YES",'miRNA Table'!$F$6="YES"),I43-I$391,I43))</f>
        <v/>
      </c>
      <c r="AJ43" s="137" t="str">
        <f>IF(J43="","",IF(AND('miRNA Table'!$F$4="YES",'miRNA Table'!$F$6="YES"),J43-J$391,J43))</f>
        <v/>
      </c>
      <c r="AK43" s="137" t="str">
        <f>IF(K43="","",IF(AND('miRNA Table'!$F$4="YES",'miRNA Table'!$F$6="YES"),K43-K$391,K43))</f>
        <v/>
      </c>
      <c r="AL43" s="137" t="str">
        <f>IF(L43="","",IF(AND('miRNA Table'!$F$4="YES",'miRNA Table'!$F$6="YES"),L43-L$391,L43))</f>
        <v/>
      </c>
      <c r="AM43" s="137" t="str">
        <f>IF(M43="","",IF(AND('miRNA Table'!$F$4="YES",'miRNA Table'!$F$6="YES"),M43-M$391,M43))</f>
        <v/>
      </c>
      <c r="AN43" s="138" t="str">
        <f>IF(N43="","",IF(AND('miRNA Table'!$F$4="YES",'miRNA Table'!$F$6="YES"),N43-N$391,N43))</f>
        <v/>
      </c>
      <c r="AO43" s="136">
        <f>IF(O43="","",IF(AND('miRNA Table'!$F$4="YES",'miRNA Table'!$F$6="YES"),Q43-Q$391,Q43))</f>
        <v>35</v>
      </c>
      <c r="AP43" s="137">
        <f>IF(P43="","",IF(AND('miRNA Table'!$F$4="YES",'miRNA Table'!$F$6="YES"),R43-R$391,R43))</f>
        <v>35</v>
      </c>
      <c r="AQ43" s="137">
        <f>IF(Q43="","",IF(AND('miRNA Table'!$F$4="YES",'miRNA Table'!$F$6="YES"),S43-S$391,S43))</f>
        <v>35</v>
      </c>
      <c r="AR43" s="137" t="str">
        <f>IF(R43="","",IF(AND('miRNA Table'!$F$4="YES",'miRNA Table'!$F$6="YES"),T43-T$391,T43))</f>
        <v/>
      </c>
      <c r="AS43" s="137" t="str">
        <f>IF(S43="","",IF(AND('miRNA Table'!$F$4="YES",'miRNA Table'!$F$6="YES"),U43-U$391,U43))</f>
        <v/>
      </c>
      <c r="AT43" s="137" t="str">
        <f>IF(T43="","",IF(AND('miRNA Table'!$F$4="YES",'miRNA Table'!$F$6="YES"),V43-V$391,V43))</f>
        <v/>
      </c>
      <c r="AU43" s="137" t="str">
        <f>IF(U43="","",IF(AND('miRNA Table'!$F$4="YES",'miRNA Table'!$F$6="YES"),W43-W$391,W43))</f>
        <v/>
      </c>
      <c r="AV43" s="137" t="str">
        <f>IF(V43="","",IF(AND('miRNA Table'!$F$4="YES",'miRNA Table'!$F$6="YES"),X43-X$391,X43))</f>
        <v/>
      </c>
      <c r="AW43" s="137" t="str">
        <f>IF(W43="","",IF(AND('miRNA Table'!$F$4="YES",'miRNA Table'!$F$6="YES"),Y43-Y$391,Y43))</f>
        <v/>
      </c>
      <c r="AX43" s="137" t="str">
        <f>IF(X43="","",IF(AND('miRNA Table'!$F$4="YES",'miRNA Table'!$F$6="YES"),Z43-Z$391,Z43))</f>
        <v/>
      </c>
      <c r="AY43" s="137" t="str">
        <f>IF(Y43="","",IF(AND('miRNA Table'!$F$4="YES",'miRNA Table'!$F$6="YES"),AA43-AA$391,AA43))</f>
        <v/>
      </c>
      <c r="AZ43" s="138" t="str">
        <f>IF(Z43="","",IF(AND('miRNA Table'!$F$4="YES",'miRNA Table'!$F$6="YES"),AB43-AB$391,AB43))</f>
        <v/>
      </c>
      <c r="BY43" s="97" t="str">
        <f t="shared" si="16"/>
        <v>hsa-miR-127-5p</v>
      </c>
      <c r="BZ43" s="98" t="s">
        <v>5612</v>
      </c>
      <c r="CA43" s="99">
        <f t="shared" si="17"/>
        <v>14.364999999999998</v>
      </c>
      <c r="CB43" s="99">
        <f t="shared" si="18"/>
        <v>14.355</v>
      </c>
      <c r="CC43" s="99">
        <f t="shared" si="19"/>
        <v>14.27</v>
      </c>
      <c r="CD43" s="99" t="str">
        <f t="shared" si="20"/>
        <v/>
      </c>
      <c r="CE43" s="99" t="str">
        <f t="shared" si="21"/>
        <v/>
      </c>
      <c r="CF43" s="99" t="str">
        <f t="shared" si="22"/>
        <v/>
      </c>
      <c r="CG43" s="99" t="str">
        <f t="shared" si="23"/>
        <v/>
      </c>
      <c r="CH43" s="99" t="str">
        <f t="shared" si="24"/>
        <v/>
      </c>
      <c r="CI43" s="99" t="str">
        <f t="shared" si="25"/>
        <v/>
      </c>
      <c r="CJ43" s="99" t="str">
        <f t="shared" si="26"/>
        <v/>
      </c>
      <c r="CK43" s="99" t="str">
        <f t="shared" si="27"/>
        <v/>
      </c>
      <c r="CL43" s="99" t="str">
        <f t="shared" si="28"/>
        <v/>
      </c>
      <c r="CM43" s="99">
        <f t="shared" si="29"/>
        <v>14.101666666666667</v>
      </c>
      <c r="CN43" s="99">
        <f t="shared" si="30"/>
        <v>14.14833333333333</v>
      </c>
      <c r="CO43" s="99">
        <f t="shared" si="31"/>
        <v>13.864999999999998</v>
      </c>
      <c r="CP43" s="99" t="str">
        <f t="shared" si="32"/>
        <v/>
      </c>
      <c r="CQ43" s="99" t="str">
        <f t="shared" si="33"/>
        <v/>
      </c>
      <c r="CR43" s="99" t="str">
        <f t="shared" si="34"/>
        <v/>
      </c>
      <c r="CS43" s="99" t="str">
        <f t="shared" si="35"/>
        <v/>
      </c>
      <c r="CT43" s="99" t="str">
        <f t="shared" si="36"/>
        <v/>
      </c>
      <c r="CU43" s="99" t="str">
        <f t="shared" si="37"/>
        <v/>
      </c>
      <c r="CV43" s="99" t="str">
        <f t="shared" si="38"/>
        <v/>
      </c>
      <c r="CW43" s="99" t="str">
        <f t="shared" si="39"/>
        <v/>
      </c>
      <c r="CX43" s="99" t="str">
        <f t="shared" si="40"/>
        <v/>
      </c>
      <c r="CY43" s="70">
        <f t="shared" si="41"/>
        <v>14.329999999999998</v>
      </c>
      <c r="CZ43" s="70">
        <f t="shared" si="42"/>
        <v>14.038333333333332</v>
      </c>
      <c r="DA43" s="100" t="str">
        <f t="shared" si="43"/>
        <v>hsa-miR-127-5p</v>
      </c>
      <c r="DB43" s="98" t="s">
        <v>5612</v>
      </c>
      <c r="DC43" s="101">
        <f t="shared" si="55"/>
        <v>4.7391899108950229E-5</v>
      </c>
      <c r="DD43" s="101">
        <f t="shared" si="56"/>
        <v>4.7721535835485465E-5</v>
      </c>
      <c r="DE43" s="101">
        <f t="shared" si="57"/>
        <v>5.0617648059963549E-5</v>
      </c>
      <c r="DF43" s="101" t="str">
        <f t="shared" si="58"/>
        <v/>
      </c>
      <c r="DG43" s="101" t="str">
        <f t="shared" si="59"/>
        <v/>
      </c>
      <c r="DH43" s="101" t="str">
        <f t="shared" si="60"/>
        <v/>
      </c>
      <c r="DI43" s="101" t="str">
        <f t="shared" si="61"/>
        <v/>
      </c>
      <c r="DJ43" s="101" t="str">
        <f t="shared" si="62"/>
        <v/>
      </c>
      <c r="DK43" s="101" t="str">
        <f t="shared" si="63"/>
        <v/>
      </c>
      <c r="DL43" s="101" t="str">
        <f t="shared" si="64"/>
        <v/>
      </c>
      <c r="DM43" s="101" t="str">
        <f t="shared" si="44"/>
        <v/>
      </c>
      <c r="DN43" s="101" t="str">
        <f t="shared" si="45"/>
        <v/>
      </c>
      <c r="DO43" s="101">
        <f t="shared" si="54"/>
        <v>5.6882063716252369E-5</v>
      </c>
      <c r="DP43" s="101">
        <f t="shared" si="54"/>
        <v>5.5071547217106916E-5</v>
      </c>
      <c r="DQ43" s="101">
        <f t="shared" si="54"/>
        <v>6.7022266466494862E-5</v>
      </c>
      <c r="DR43" s="101" t="str">
        <f t="shared" si="54"/>
        <v/>
      </c>
      <c r="DS43" s="101" t="str">
        <f t="shared" si="54"/>
        <v/>
      </c>
      <c r="DT43" s="101" t="str">
        <f t="shared" si="54"/>
        <v/>
      </c>
      <c r="DU43" s="101" t="str">
        <f t="shared" si="50"/>
        <v/>
      </c>
      <c r="DV43" s="101" t="str">
        <f t="shared" si="50"/>
        <v/>
      </c>
      <c r="DW43" s="101" t="str">
        <f t="shared" si="50"/>
        <v/>
      </c>
      <c r="DX43" s="101" t="str">
        <f t="shared" si="48"/>
        <v/>
      </c>
      <c r="DY43" s="101" t="str">
        <f t="shared" si="46"/>
        <v/>
      </c>
      <c r="DZ43" s="101" t="str">
        <f t="shared" si="47"/>
        <v/>
      </c>
    </row>
    <row r="44" spans="1:130" ht="15" customHeight="1" x14ac:dyDescent="0.25">
      <c r="A44" s="106" t="str">
        <f>'miRNA Table'!C43</f>
        <v>hsa-miR-128-3p</v>
      </c>
      <c r="B44" s="98" t="s">
        <v>5613</v>
      </c>
      <c r="C44" s="99">
        <f>IF('Test Sample Data'!C43="","",IF(SUM('Test Sample Data'!C$3:C$386)&gt;10,IF(AND(ISNUMBER('Test Sample Data'!C43),'Test Sample Data'!C43&lt;$C$389, 'Test Sample Data'!C43&gt;0),'Test Sample Data'!C43,$C$389),""))</f>
        <v>29.09</v>
      </c>
      <c r="D44" s="99">
        <f>IF('Test Sample Data'!D43="","",IF(SUM('Test Sample Data'!D$3:D$386)&gt;10,IF(AND(ISNUMBER('Test Sample Data'!D43),'Test Sample Data'!D43&lt;$C$389, 'Test Sample Data'!D43&gt;0),'Test Sample Data'!D43,$C$389),""))</f>
        <v>29.17</v>
      </c>
      <c r="E44" s="99">
        <f>IF('Test Sample Data'!E43="","",IF(SUM('Test Sample Data'!E$3:E$386)&gt;10,IF(AND(ISNUMBER('Test Sample Data'!E43),'Test Sample Data'!E43&lt;$C$389, 'Test Sample Data'!E43&gt;0),'Test Sample Data'!E43,$C$389),""))</f>
        <v>29.15</v>
      </c>
      <c r="F44" s="99" t="str">
        <f>IF('Test Sample Data'!F43="","",IF(SUM('Test Sample Data'!F$3:F$386)&gt;10,IF(AND(ISNUMBER('Test Sample Data'!F43),'Test Sample Data'!F43&lt;$C$389, 'Test Sample Data'!F43&gt;0),'Test Sample Data'!F43,$C$389),""))</f>
        <v/>
      </c>
      <c r="G44" s="99" t="str">
        <f>IF('Test Sample Data'!G43="","",IF(SUM('Test Sample Data'!G$3:G$386)&gt;10,IF(AND(ISNUMBER('Test Sample Data'!G43),'Test Sample Data'!G43&lt;$C$389, 'Test Sample Data'!G43&gt;0),'Test Sample Data'!G43,$C$389),""))</f>
        <v/>
      </c>
      <c r="H44" s="99" t="str">
        <f>IF('Test Sample Data'!H43="","",IF(SUM('Test Sample Data'!H$3:H$386)&gt;10,IF(AND(ISNUMBER('Test Sample Data'!H43),'Test Sample Data'!H43&lt;$C$389, 'Test Sample Data'!H43&gt;0),'Test Sample Data'!H43,$C$389),""))</f>
        <v/>
      </c>
      <c r="I44" s="99" t="str">
        <f>IF('Test Sample Data'!I43="","",IF(SUM('Test Sample Data'!I$3:I$386)&gt;10,IF(AND(ISNUMBER('Test Sample Data'!I43),'Test Sample Data'!I43&lt;$C$389, 'Test Sample Data'!I43&gt;0),'Test Sample Data'!I43,$C$389),""))</f>
        <v/>
      </c>
      <c r="J44" s="99" t="str">
        <f>IF('Test Sample Data'!J43="","",IF(SUM('Test Sample Data'!J$3:J$386)&gt;10,IF(AND(ISNUMBER('Test Sample Data'!J43),'Test Sample Data'!J43&lt;$C$389, 'Test Sample Data'!J43&gt;0),'Test Sample Data'!J43,$C$389),""))</f>
        <v/>
      </c>
      <c r="K44" s="99" t="str">
        <f>IF('Test Sample Data'!K43="","",IF(SUM('Test Sample Data'!K$3:K$386)&gt;10,IF(AND(ISNUMBER('Test Sample Data'!K43),'Test Sample Data'!K43&lt;$C$389, 'Test Sample Data'!K43&gt;0),'Test Sample Data'!K43,$C$389),""))</f>
        <v/>
      </c>
      <c r="L44" s="99" t="str">
        <f>IF('Test Sample Data'!L43="","",IF(SUM('Test Sample Data'!L$3:L$386)&gt;10,IF(AND(ISNUMBER('Test Sample Data'!L43),'Test Sample Data'!L43&lt;$C$389, 'Test Sample Data'!L43&gt;0),'Test Sample Data'!L43,$C$389),""))</f>
        <v/>
      </c>
      <c r="M44" s="99" t="str">
        <f>IF('Test Sample Data'!M43="","",IF(SUM('Test Sample Data'!M$3:M$386)&gt;10,IF(AND(ISNUMBER('Test Sample Data'!M43),'Test Sample Data'!M43&lt;$C$389, 'Test Sample Data'!M43&gt;0),'Test Sample Data'!M43,$C$389),""))</f>
        <v/>
      </c>
      <c r="N44" s="99" t="str">
        <f>IF('Test Sample Data'!N43="","",IF(SUM('Test Sample Data'!N$3:N$386)&gt;10,IF(AND(ISNUMBER('Test Sample Data'!N43),'Test Sample Data'!N43&lt;$C$389, 'Test Sample Data'!N43&gt;0),'Test Sample Data'!N43,$C$389),""))</f>
        <v/>
      </c>
      <c r="O44" s="98" t="str">
        <f>'miRNA Table'!C43</f>
        <v>hsa-miR-128-3p</v>
      </c>
      <c r="P44" s="98" t="s">
        <v>5613</v>
      </c>
      <c r="Q44" s="99">
        <f>IF('Control Sample Data'!C43="","",IF(SUM('Control Sample Data'!C$3:C$386)&gt;10,IF(AND(ISNUMBER('Control Sample Data'!C43),'Control Sample Data'!C43&lt;$C$389, 'Control Sample Data'!C43&gt;0),'Control Sample Data'!C43,$C$389),""))</f>
        <v>28.65</v>
      </c>
      <c r="R44" s="99">
        <f>IF('Control Sample Data'!D43="","",IF(SUM('Control Sample Data'!D$3:D$386)&gt;10,IF(AND(ISNUMBER('Control Sample Data'!D43),'Control Sample Data'!D43&lt;$C$389, 'Control Sample Data'!D43&gt;0),'Control Sample Data'!D43,$C$389),""))</f>
        <v>28.56</v>
      </c>
      <c r="S44" s="99">
        <f>IF('Control Sample Data'!E43="","",IF(SUM('Control Sample Data'!E$3:E$386)&gt;10,IF(AND(ISNUMBER('Control Sample Data'!E43),'Control Sample Data'!E43&lt;$C$389, 'Control Sample Data'!E43&gt;0),'Control Sample Data'!E43,$C$389),""))</f>
        <v>28.38</v>
      </c>
      <c r="T44" s="99" t="str">
        <f>IF('Control Sample Data'!F43="","",IF(SUM('Control Sample Data'!F$3:F$386)&gt;10,IF(AND(ISNUMBER('Control Sample Data'!F43),'Control Sample Data'!F43&lt;$C$389, 'Control Sample Data'!F43&gt;0),'Control Sample Data'!F43,$C$389),""))</f>
        <v/>
      </c>
      <c r="U44" s="99" t="str">
        <f>IF('Control Sample Data'!G43="","",IF(SUM('Control Sample Data'!G$3:G$386)&gt;10,IF(AND(ISNUMBER('Control Sample Data'!G43),'Control Sample Data'!G43&lt;$C$389, 'Control Sample Data'!G43&gt;0),'Control Sample Data'!G43,$C$389),""))</f>
        <v/>
      </c>
      <c r="V44" s="99" t="str">
        <f>IF('Control Sample Data'!H43="","",IF(SUM('Control Sample Data'!H$3:H$386)&gt;10,IF(AND(ISNUMBER('Control Sample Data'!H43),'Control Sample Data'!H43&lt;$C$389, 'Control Sample Data'!H43&gt;0),'Control Sample Data'!H43,$C$389),""))</f>
        <v/>
      </c>
      <c r="W44" s="99" t="str">
        <f>IF('Control Sample Data'!I43="","",IF(SUM('Control Sample Data'!I$3:I$386)&gt;10,IF(AND(ISNUMBER('Control Sample Data'!I43),'Control Sample Data'!I43&lt;$C$389, 'Control Sample Data'!I43&gt;0),'Control Sample Data'!I43,$C$389),""))</f>
        <v/>
      </c>
      <c r="X44" s="99" t="str">
        <f>IF('Control Sample Data'!J43="","",IF(SUM('Control Sample Data'!J$3:J$386)&gt;10,IF(AND(ISNUMBER('Control Sample Data'!J43),'Control Sample Data'!J43&lt;$C$389, 'Control Sample Data'!J43&gt;0),'Control Sample Data'!J43,$C$389),""))</f>
        <v/>
      </c>
      <c r="Y44" s="99" t="str">
        <f>IF('Control Sample Data'!K43="","",IF(SUM('Control Sample Data'!K$3:K$386)&gt;10,IF(AND(ISNUMBER('Control Sample Data'!K43),'Control Sample Data'!K43&lt;$C$389, 'Control Sample Data'!K43&gt;0),'Control Sample Data'!K43,$C$389),""))</f>
        <v/>
      </c>
      <c r="Z44" s="99" t="str">
        <f>IF('Control Sample Data'!L43="","",IF(SUM('Control Sample Data'!L$3:L$386)&gt;10,IF(AND(ISNUMBER('Control Sample Data'!L43),'Control Sample Data'!L43&lt;$C$389, 'Control Sample Data'!L43&gt;0),'Control Sample Data'!L43,$C$389),""))</f>
        <v/>
      </c>
      <c r="AA44" s="99" t="str">
        <f>IF('Control Sample Data'!M43="","",IF(SUM('Control Sample Data'!M$3:M$386)&gt;10,IF(AND(ISNUMBER('Control Sample Data'!M43),'Control Sample Data'!M43&lt;$C$389, 'Control Sample Data'!M43&gt;0),'Control Sample Data'!M43,$C$389),""))</f>
        <v/>
      </c>
      <c r="AB44" s="107" t="str">
        <f>IF('Control Sample Data'!N43="","",IF(SUM('Control Sample Data'!N$3:N$386)&gt;10,IF(AND(ISNUMBER('Control Sample Data'!N43),'Control Sample Data'!N43&lt;$C$389, 'Control Sample Data'!N43&gt;0),'Control Sample Data'!N43,$C$389),""))</f>
        <v/>
      </c>
      <c r="AC44" s="136">
        <f>IF(C44="","",IF(AND('miRNA Table'!$F$4="YES",'miRNA Table'!$F$6="YES"),C44-C$391,C44))</f>
        <v>29.09</v>
      </c>
      <c r="AD44" s="137">
        <f>IF(D44="","",IF(AND('miRNA Table'!$F$4="YES",'miRNA Table'!$F$6="YES"),D44-D$391,D44))</f>
        <v>29.17</v>
      </c>
      <c r="AE44" s="137">
        <f>IF(E44="","",IF(AND('miRNA Table'!$F$4="YES",'miRNA Table'!$F$6="YES"),E44-E$391,E44))</f>
        <v>29.15</v>
      </c>
      <c r="AF44" s="137" t="str">
        <f>IF(F44="","",IF(AND('miRNA Table'!$F$4="YES",'miRNA Table'!$F$6="YES"),F44-F$391,F44))</f>
        <v/>
      </c>
      <c r="AG44" s="137" t="str">
        <f>IF(G44="","",IF(AND('miRNA Table'!$F$4="YES",'miRNA Table'!$F$6="YES"),G44-G$391,G44))</f>
        <v/>
      </c>
      <c r="AH44" s="137" t="str">
        <f>IF(H44="","",IF(AND('miRNA Table'!$F$4="YES",'miRNA Table'!$F$6="YES"),H44-H$391,H44))</f>
        <v/>
      </c>
      <c r="AI44" s="137" t="str">
        <f>IF(I44="","",IF(AND('miRNA Table'!$F$4="YES",'miRNA Table'!$F$6="YES"),I44-I$391,I44))</f>
        <v/>
      </c>
      <c r="AJ44" s="137" t="str">
        <f>IF(J44="","",IF(AND('miRNA Table'!$F$4="YES",'miRNA Table'!$F$6="YES"),J44-J$391,J44))</f>
        <v/>
      </c>
      <c r="AK44" s="137" t="str">
        <f>IF(K44="","",IF(AND('miRNA Table'!$F$4="YES",'miRNA Table'!$F$6="YES"),K44-K$391,K44))</f>
        <v/>
      </c>
      <c r="AL44" s="137" t="str">
        <f>IF(L44="","",IF(AND('miRNA Table'!$F$4="YES",'miRNA Table'!$F$6="YES"),L44-L$391,L44))</f>
        <v/>
      </c>
      <c r="AM44" s="137" t="str">
        <f>IF(M44="","",IF(AND('miRNA Table'!$F$4="YES",'miRNA Table'!$F$6="YES"),M44-M$391,M44))</f>
        <v/>
      </c>
      <c r="AN44" s="138" t="str">
        <f>IF(N44="","",IF(AND('miRNA Table'!$F$4="YES",'miRNA Table'!$F$6="YES"),N44-N$391,N44))</f>
        <v/>
      </c>
      <c r="AO44" s="136">
        <f>IF(O44="","",IF(AND('miRNA Table'!$F$4="YES",'miRNA Table'!$F$6="YES"),Q44-Q$391,Q44))</f>
        <v>28.65</v>
      </c>
      <c r="AP44" s="137">
        <f>IF(P44="","",IF(AND('miRNA Table'!$F$4="YES",'miRNA Table'!$F$6="YES"),R44-R$391,R44))</f>
        <v>28.56</v>
      </c>
      <c r="AQ44" s="137">
        <f>IF(Q44="","",IF(AND('miRNA Table'!$F$4="YES",'miRNA Table'!$F$6="YES"),S44-S$391,S44))</f>
        <v>28.38</v>
      </c>
      <c r="AR44" s="137" t="str">
        <f>IF(R44="","",IF(AND('miRNA Table'!$F$4="YES",'miRNA Table'!$F$6="YES"),T44-T$391,T44))</f>
        <v/>
      </c>
      <c r="AS44" s="137" t="str">
        <f>IF(S44="","",IF(AND('miRNA Table'!$F$4="YES",'miRNA Table'!$F$6="YES"),U44-U$391,U44))</f>
        <v/>
      </c>
      <c r="AT44" s="137" t="str">
        <f>IF(T44="","",IF(AND('miRNA Table'!$F$4="YES",'miRNA Table'!$F$6="YES"),V44-V$391,V44))</f>
        <v/>
      </c>
      <c r="AU44" s="137" t="str">
        <f>IF(U44="","",IF(AND('miRNA Table'!$F$4="YES",'miRNA Table'!$F$6="YES"),W44-W$391,W44))</f>
        <v/>
      </c>
      <c r="AV44" s="137" t="str">
        <f>IF(V44="","",IF(AND('miRNA Table'!$F$4="YES",'miRNA Table'!$F$6="YES"),X44-X$391,X44))</f>
        <v/>
      </c>
      <c r="AW44" s="137" t="str">
        <f>IF(W44="","",IF(AND('miRNA Table'!$F$4="YES",'miRNA Table'!$F$6="YES"),Y44-Y$391,Y44))</f>
        <v/>
      </c>
      <c r="AX44" s="137" t="str">
        <f>IF(X44="","",IF(AND('miRNA Table'!$F$4="YES",'miRNA Table'!$F$6="YES"),Z44-Z$391,Z44))</f>
        <v/>
      </c>
      <c r="AY44" s="137" t="str">
        <f>IF(Y44="","",IF(AND('miRNA Table'!$F$4="YES",'miRNA Table'!$F$6="YES"),AA44-AA$391,AA44))</f>
        <v/>
      </c>
      <c r="AZ44" s="138" t="str">
        <f>IF(Z44="","",IF(AND('miRNA Table'!$F$4="YES",'miRNA Table'!$F$6="YES"),AB44-AB$391,AB44))</f>
        <v/>
      </c>
      <c r="BY44" s="97" t="str">
        <f t="shared" si="16"/>
        <v>hsa-miR-128-3p</v>
      </c>
      <c r="BZ44" s="98" t="s">
        <v>5613</v>
      </c>
      <c r="CA44" s="99">
        <f t="shared" si="17"/>
        <v>8.4549999999999983</v>
      </c>
      <c r="CB44" s="99">
        <f t="shared" si="18"/>
        <v>8.5250000000000021</v>
      </c>
      <c r="CC44" s="99">
        <f t="shared" si="19"/>
        <v>8.4199999999999982</v>
      </c>
      <c r="CD44" s="99" t="str">
        <f t="shared" si="20"/>
        <v/>
      </c>
      <c r="CE44" s="99" t="str">
        <f t="shared" si="21"/>
        <v/>
      </c>
      <c r="CF44" s="99" t="str">
        <f t="shared" si="22"/>
        <v/>
      </c>
      <c r="CG44" s="99" t="str">
        <f t="shared" si="23"/>
        <v/>
      </c>
      <c r="CH44" s="99" t="str">
        <f t="shared" si="24"/>
        <v/>
      </c>
      <c r="CI44" s="99" t="str">
        <f t="shared" si="25"/>
        <v/>
      </c>
      <c r="CJ44" s="99" t="str">
        <f t="shared" si="26"/>
        <v/>
      </c>
      <c r="CK44" s="99" t="str">
        <f t="shared" si="27"/>
        <v/>
      </c>
      <c r="CL44" s="99" t="str">
        <f t="shared" si="28"/>
        <v/>
      </c>
      <c r="CM44" s="99">
        <f t="shared" si="29"/>
        <v>7.7516666666666652</v>
      </c>
      <c r="CN44" s="99">
        <f t="shared" si="30"/>
        <v>7.7083333333333286</v>
      </c>
      <c r="CO44" s="99">
        <f t="shared" si="31"/>
        <v>7.2449999999999974</v>
      </c>
      <c r="CP44" s="99" t="str">
        <f t="shared" si="32"/>
        <v/>
      </c>
      <c r="CQ44" s="99" t="str">
        <f t="shared" si="33"/>
        <v/>
      </c>
      <c r="CR44" s="99" t="str">
        <f t="shared" si="34"/>
        <v/>
      </c>
      <c r="CS44" s="99" t="str">
        <f t="shared" si="35"/>
        <v/>
      </c>
      <c r="CT44" s="99" t="str">
        <f t="shared" si="36"/>
        <v/>
      </c>
      <c r="CU44" s="99" t="str">
        <f t="shared" si="37"/>
        <v/>
      </c>
      <c r="CV44" s="99" t="str">
        <f t="shared" si="38"/>
        <v/>
      </c>
      <c r="CW44" s="99" t="str">
        <f t="shared" si="39"/>
        <v/>
      </c>
      <c r="CX44" s="99" t="str">
        <f t="shared" si="40"/>
        <v/>
      </c>
      <c r="CY44" s="70">
        <f t="shared" si="41"/>
        <v>8.4666666666666668</v>
      </c>
      <c r="CZ44" s="70">
        <f t="shared" si="42"/>
        <v>7.5683333333333307</v>
      </c>
      <c r="DA44" s="100" t="str">
        <f t="shared" si="43"/>
        <v>hsa-miR-128-3p</v>
      </c>
      <c r="DB44" s="98" t="s">
        <v>5613</v>
      </c>
      <c r="DC44" s="101">
        <f t="shared" si="55"/>
        <v>2.8496491098440979E-3</v>
      </c>
      <c r="DD44" s="101">
        <f t="shared" si="56"/>
        <v>2.7146840231295618E-3</v>
      </c>
      <c r="DE44" s="101">
        <f t="shared" si="57"/>
        <v>2.9196274387401182E-3</v>
      </c>
      <c r="DF44" s="101" t="str">
        <f t="shared" si="58"/>
        <v/>
      </c>
      <c r="DG44" s="101" t="str">
        <f t="shared" si="59"/>
        <v/>
      </c>
      <c r="DH44" s="101" t="str">
        <f t="shared" si="60"/>
        <v/>
      </c>
      <c r="DI44" s="101" t="str">
        <f t="shared" si="61"/>
        <v/>
      </c>
      <c r="DJ44" s="101" t="str">
        <f t="shared" si="62"/>
        <v/>
      </c>
      <c r="DK44" s="101" t="str">
        <f t="shared" si="63"/>
        <v/>
      </c>
      <c r="DL44" s="101" t="str">
        <f t="shared" si="64"/>
        <v/>
      </c>
      <c r="DM44" s="101" t="str">
        <f t="shared" si="44"/>
        <v/>
      </c>
      <c r="DN44" s="101" t="str">
        <f t="shared" si="45"/>
        <v/>
      </c>
      <c r="DO44" s="101">
        <f t="shared" si="54"/>
        <v>4.6399768840576601E-3</v>
      </c>
      <c r="DP44" s="101">
        <f t="shared" si="54"/>
        <v>4.7814591535338263E-3</v>
      </c>
      <c r="DQ44" s="101">
        <f t="shared" si="54"/>
        <v>6.5923109072657787E-3</v>
      </c>
      <c r="DR44" s="101" t="str">
        <f t="shared" si="54"/>
        <v/>
      </c>
      <c r="DS44" s="101" t="str">
        <f t="shared" si="54"/>
        <v/>
      </c>
      <c r="DT44" s="101" t="str">
        <f t="shared" si="54"/>
        <v/>
      </c>
      <c r="DU44" s="101" t="str">
        <f t="shared" si="50"/>
        <v/>
      </c>
      <c r="DV44" s="101" t="str">
        <f t="shared" si="50"/>
        <v/>
      </c>
      <c r="DW44" s="101" t="str">
        <f t="shared" si="50"/>
        <v/>
      </c>
      <c r="DX44" s="101" t="str">
        <f t="shared" si="48"/>
        <v/>
      </c>
      <c r="DY44" s="101" t="str">
        <f t="shared" si="46"/>
        <v/>
      </c>
      <c r="DZ44" s="101" t="str">
        <f t="shared" si="47"/>
        <v/>
      </c>
    </row>
    <row r="45" spans="1:130" ht="15" customHeight="1" x14ac:dyDescent="0.25">
      <c r="A45" s="106" t="str">
        <f>'miRNA Table'!C44</f>
        <v>hsa-miR-1284</v>
      </c>
      <c r="B45" s="98" t="s">
        <v>5614</v>
      </c>
      <c r="C45" s="99">
        <f>IF('Test Sample Data'!C44="","",IF(SUM('Test Sample Data'!C$3:C$386)&gt;10,IF(AND(ISNUMBER('Test Sample Data'!C44),'Test Sample Data'!C44&lt;$C$389, 'Test Sample Data'!C44&gt;0),'Test Sample Data'!C44,$C$389),""))</f>
        <v>34.299999999999997</v>
      </c>
      <c r="D45" s="99">
        <f>IF('Test Sample Data'!D44="","",IF(SUM('Test Sample Data'!D$3:D$386)&gt;10,IF(AND(ISNUMBER('Test Sample Data'!D44),'Test Sample Data'!D44&lt;$C$389, 'Test Sample Data'!D44&gt;0),'Test Sample Data'!D44,$C$389),""))</f>
        <v>34.29</v>
      </c>
      <c r="E45" s="99">
        <f>IF('Test Sample Data'!E44="","",IF(SUM('Test Sample Data'!E$3:E$386)&gt;10,IF(AND(ISNUMBER('Test Sample Data'!E44),'Test Sample Data'!E44&lt;$C$389, 'Test Sample Data'!E44&gt;0),'Test Sample Data'!E44,$C$389),""))</f>
        <v>35</v>
      </c>
      <c r="F45" s="99" t="str">
        <f>IF('Test Sample Data'!F44="","",IF(SUM('Test Sample Data'!F$3:F$386)&gt;10,IF(AND(ISNUMBER('Test Sample Data'!F44),'Test Sample Data'!F44&lt;$C$389, 'Test Sample Data'!F44&gt;0),'Test Sample Data'!F44,$C$389),""))</f>
        <v/>
      </c>
      <c r="G45" s="99" t="str">
        <f>IF('Test Sample Data'!G44="","",IF(SUM('Test Sample Data'!G$3:G$386)&gt;10,IF(AND(ISNUMBER('Test Sample Data'!G44),'Test Sample Data'!G44&lt;$C$389, 'Test Sample Data'!G44&gt;0),'Test Sample Data'!G44,$C$389),""))</f>
        <v/>
      </c>
      <c r="H45" s="99" t="str">
        <f>IF('Test Sample Data'!H44="","",IF(SUM('Test Sample Data'!H$3:H$386)&gt;10,IF(AND(ISNUMBER('Test Sample Data'!H44),'Test Sample Data'!H44&lt;$C$389, 'Test Sample Data'!H44&gt;0),'Test Sample Data'!H44,$C$389),""))</f>
        <v/>
      </c>
      <c r="I45" s="99" t="str">
        <f>IF('Test Sample Data'!I44="","",IF(SUM('Test Sample Data'!I$3:I$386)&gt;10,IF(AND(ISNUMBER('Test Sample Data'!I44),'Test Sample Data'!I44&lt;$C$389, 'Test Sample Data'!I44&gt;0),'Test Sample Data'!I44,$C$389),""))</f>
        <v/>
      </c>
      <c r="J45" s="99" t="str">
        <f>IF('Test Sample Data'!J44="","",IF(SUM('Test Sample Data'!J$3:J$386)&gt;10,IF(AND(ISNUMBER('Test Sample Data'!J44),'Test Sample Data'!J44&lt;$C$389, 'Test Sample Data'!J44&gt;0),'Test Sample Data'!J44,$C$389),""))</f>
        <v/>
      </c>
      <c r="K45" s="99" t="str">
        <f>IF('Test Sample Data'!K44="","",IF(SUM('Test Sample Data'!K$3:K$386)&gt;10,IF(AND(ISNUMBER('Test Sample Data'!K44),'Test Sample Data'!K44&lt;$C$389, 'Test Sample Data'!K44&gt;0),'Test Sample Data'!K44,$C$389),""))</f>
        <v/>
      </c>
      <c r="L45" s="99" t="str">
        <f>IF('Test Sample Data'!L44="","",IF(SUM('Test Sample Data'!L$3:L$386)&gt;10,IF(AND(ISNUMBER('Test Sample Data'!L44),'Test Sample Data'!L44&lt;$C$389, 'Test Sample Data'!L44&gt;0),'Test Sample Data'!L44,$C$389),""))</f>
        <v/>
      </c>
      <c r="M45" s="99" t="str">
        <f>IF('Test Sample Data'!M44="","",IF(SUM('Test Sample Data'!M$3:M$386)&gt;10,IF(AND(ISNUMBER('Test Sample Data'!M44),'Test Sample Data'!M44&lt;$C$389, 'Test Sample Data'!M44&gt;0),'Test Sample Data'!M44,$C$389),""))</f>
        <v/>
      </c>
      <c r="N45" s="99" t="str">
        <f>IF('Test Sample Data'!N44="","",IF(SUM('Test Sample Data'!N$3:N$386)&gt;10,IF(AND(ISNUMBER('Test Sample Data'!N44),'Test Sample Data'!N44&lt;$C$389, 'Test Sample Data'!N44&gt;0),'Test Sample Data'!N44,$C$389),""))</f>
        <v/>
      </c>
      <c r="O45" s="98" t="str">
        <f>'miRNA Table'!C44</f>
        <v>hsa-miR-1284</v>
      </c>
      <c r="P45" s="98" t="s">
        <v>5614</v>
      </c>
      <c r="Q45" s="99">
        <f>IF('Control Sample Data'!C44="","",IF(SUM('Control Sample Data'!C$3:C$386)&gt;10,IF(AND(ISNUMBER('Control Sample Data'!C44),'Control Sample Data'!C44&lt;$C$389, 'Control Sample Data'!C44&gt;0),'Control Sample Data'!C44,$C$389),""))</f>
        <v>31.72</v>
      </c>
      <c r="R45" s="99">
        <f>IF('Control Sample Data'!D44="","",IF(SUM('Control Sample Data'!D$3:D$386)&gt;10,IF(AND(ISNUMBER('Control Sample Data'!D44),'Control Sample Data'!D44&lt;$C$389, 'Control Sample Data'!D44&gt;0),'Control Sample Data'!D44,$C$389),""))</f>
        <v>32.28</v>
      </c>
      <c r="S45" s="99">
        <f>IF('Control Sample Data'!E44="","",IF(SUM('Control Sample Data'!E$3:E$386)&gt;10,IF(AND(ISNUMBER('Control Sample Data'!E44),'Control Sample Data'!E44&lt;$C$389, 'Control Sample Data'!E44&gt;0),'Control Sample Data'!E44,$C$389),""))</f>
        <v>32.53</v>
      </c>
      <c r="T45" s="99" t="str">
        <f>IF('Control Sample Data'!F44="","",IF(SUM('Control Sample Data'!F$3:F$386)&gt;10,IF(AND(ISNUMBER('Control Sample Data'!F44),'Control Sample Data'!F44&lt;$C$389, 'Control Sample Data'!F44&gt;0),'Control Sample Data'!F44,$C$389),""))</f>
        <v/>
      </c>
      <c r="U45" s="99" t="str">
        <f>IF('Control Sample Data'!G44="","",IF(SUM('Control Sample Data'!G$3:G$386)&gt;10,IF(AND(ISNUMBER('Control Sample Data'!G44),'Control Sample Data'!G44&lt;$C$389, 'Control Sample Data'!G44&gt;0),'Control Sample Data'!G44,$C$389),""))</f>
        <v/>
      </c>
      <c r="V45" s="99" t="str">
        <f>IF('Control Sample Data'!H44="","",IF(SUM('Control Sample Data'!H$3:H$386)&gt;10,IF(AND(ISNUMBER('Control Sample Data'!H44),'Control Sample Data'!H44&lt;$C$389, 'Control Sample Data'!H44&gt;0),'Control Sample Data'!H44,$C$389),""))</f>
        <v/>
      </c>
      <c r="W45" s="99" t="str">
        <f>IF('Control Sample Data'!I44="","",IF(SUM('Control Sample Data'!I$3:I$386)&gt;10,IF(AND(ISNUMBER('Control Sample Data'!I44),'Control Sample Data'!I44&lt;$C$389, 'Control Sample Data'!I44&gt;0),'Control Sample Data'!I44,$C$389),""))</f>
        <v/>
      </c>
      <c r="X45" s="99" t="str">
        <f>IF('Control Sample Data'!J44="","",IF(SUM('Control Sample Data'!J$3:J$386)&gt;10,IF(AND(ISNUMBER('Control Sample Data'!J44),'Control Sample Data'!J44&lt;$C$389, 'Control Sample Data'!J44&gt;0),'Control Sample Data'!J44,$C$389),""))</f>
        <v/>
      </c>
      <c r="Y45" s="99" t="str">
        <f>IF('Control Sample Data'!K44="","",IF(SUM('Control Sample Data'!K$3:K$386)&gt;10,IF(AND(ISNUMBER('Control Sample Data'!K44),'Control Sample Data'!K44&lt;$C$389, 'Control Sample Data'!K44&gt;0),'Control Sample Data'!K44,$C$389),""))</f>
        <v/>
      </c>
      <c r="Z45" s="99" t="str">
        <f>IF('Control Sample Data'!L44="","",IF(SUM('Control Sample Data'!L$3:L$386)&gt;10,IF(AND(ISNUMBER('Control Sample Data'!L44),'Control Sample Data'!L44&lt;$C$389, 'Control Sample Data'!L44&gt;0),'Control Sample Data'!L44,$C$389),""))</f>
        <v/>
      </c>
      <c r="AA45" s="99" t="str">
        <f>IF('Control Sample Data'!M44="","",IF(SUM('Control Sample Data'!M$3:M$386)&gt;10,IF(AND(ISNUMBER('Control Sample Data'!M44),'Control Sample Data'!M44&lt;$C$389, 'Control Sample Data'!M44&gt;0),'Control Sample Data'!M44,$C$389),""))</f>
        <v/>
      </c>
      <c r="AB45" s="107" t="str">
        <f>IF('Control Sample Data'!N44="","",IF(SUM('Control Sample Data'!N$3:N$386)&gt;10,IF(AND(ISNUMBER('Control Sample Data'!N44),'Control Sample Data'!N44&lt;$C$389, 'Control Sample Data'!N44&gt;0),'Control Sample Data'!N44,$C$389),""))</f>
        <v/>
      </c>
      <c r="AC45" s="136">
        <f>IF(C45="","",IF(AND('miRNA Table'!$F$4="YES",'miRNA Table'!$F$6="YES"),C45-C$391,C45))</f>
        <v>34.299999999999997</v>
      </c>
      <c r="AD45" s="137">
        <f>IF(D45="","",IF(AND('miRNA Table'!$F$4="YES",'miRNA Table'!$F$6="YES"),D45-D$391,D45))</f>
        <v>34.29</v>
      </c>
      <c r="AE45" s="137">
        <f>IF(E45="","",IF(AND('miRNA Table'!$F$4="YES",'miRNA Table'!$F$6="YES"),E45-E$391,E45))</f>
        <v>35</v>
      </c>
      <c r="AF45" s="137" t="str">
        <f>IF(F45="","",IF(AND('miRNA Table'!$F$4="YES",'miRNA Table'!$F$6="YES"),F45-F$391,F45))</f>
        <v/>
      </c>
      <c r="AG45" s="137" t="str">
        <f>IF(G45="","",IF(AND('miRNA Table'!$F$4="YES",'miRNA Table'!$F$6="YES"),G45-G$391,G45))</f>
        <v/>
      </c>
      <c r="AH45" s="137" t="str">
        <f>IF(H45="","",IF(AND('miRNA Table'!$F$4="YES",'miRNA Table'!$F$6="YES"),H45-H$391,H45))</f>
        <v/>
      </c>
      <c r="AI45" s="137" t="str">
        <f>IF(I45="","",IF(AND('miRNA Table'!$F$4="YES",'miRNA Table'!$F$6="YES"),I45-I$391,I45))</f>
        <v/>
      </c>
      <c r="AJ45" s="137" t="str">
        <f>IF(J45="","",IF(AND('miRNA Table'!$F$4="YES",'miRNA Table'!$F$6="YES"),J45-J$391,J45))</f>
        <v/>
      </c>
      <c r="AK45" s="137" t="str">
        <f>IF(K45="","",IF(AND('miRNA Table'!$F$4="YES",'miRNA Table'!$F$6="YES"),K45-K$391,K45))</f>
        <v/>
      </c>
      <c r="AL45" s="137" t="str">
        <f>IF(L45="","",IF(AND('miRNA Table'!$F$4="YES",'miRNA Table'!$F$6="YES"),L45-L$391,L45))</f>
        <v/>
      </c>
      <c r="AM45" s="137" t="str">
        <f>IF(M45="","",IF(AND('miRNA Table'!$F$4="YES",'miRNA Table'!$F$6="YES"),M45-M$391,M45))</f>
        <v/>
      </c>
      <c r="AN45" s="138" t="str">
        <f>IF(N45="","",IF(AND('miRNA Table'!$F$4="YES",'miRNA Table'!$F$6="YES"),N45-N$391,N45))</f>
        <v/>
      </c>
      <c r="AO45" s="136">
        <f>IF(O45="","",IF(AND('miRNA Table'!$F$4="YES",'miRNA Table'!$F$6="YES"),Q45-Q$391,Q45))</f>
        <v>31.72</v>
      </c>
      <c r="AP45" s="137">
        <f>IF(P45="","",IF(AND('miRNA Table'!$F$4="YES",'miRNA Table'!$F$6="YES"),R45-R$391,R45))</f>
        <v>32.28</v>
      </c>
      <c r="AQ45" s="137">
        <f>IF(Q45="","",IF(AND('miRNA Table'!$F$4="YES",'miRNA Table'!$F$6="YES"),S45-S$391,S45))</f>
        <v>32.53</v>
      </c>
      <c r="AR45" s="137" t="str">
        <f>IF(R45="","",IF(AND('miRNA Table'!$F$4="YES",'miRNA Table'!$F$6="YES"),T45-T$391,T45))</f>
        <v/>
      </c>
      <c r="AS45" s="137" t="str">
        <f>IF(S45="","",IF(AND('miRNA Table'!$F$4="YES",'miRNA Table'!$F$6="YES"),U45-U$391,U45))</f>
        <v/>
      </c>
      <c r="AT45" s="137" t="str">
        <f>IF(T45="","",IF(AND('miRNA Table'!$F$4="YES",'miRNA Table'!$F$6="YES"),V45-V$391,V45))</f>
        <v/>
      </c>
      <c r="AU45" s="137" t="str">
        <f>IF(U45="","",IF(AND('miRNA Table'!$F$4="YES",'miRNA Table'!$F$6="YES"),W45-W$391,W45))</f>
        <v/>
      </c>
      <c r="AV45" s="137" t="str">
        <f>IF(V45="","",IF(AND('miRNA Table'!$F$4="YES",'miRNA Table'!$F$6="YES"),X45-X$391,X45))</f>
        <v/>
      </c>
      <c r="AW45" s="137" t="str">
        <f>IF(W45="","",IF(AND('miRNA Table'!$F$4="YES",'miRNA Table'!$F$6="YES"),Y45-Y$391,Y45))</f>
        <v/>
      </c>
      <c r="AX45" s="137" t="str">
        <f>IF(X45="","",IF(AND('miRNA Table'!$F$4="YES",'miRNA Table'!$F$6="YES"),Z45-Z$391,Z45))</f>
        <v/>
      </c>
      <c r="AY45" s="137" t="str">
        <f>IF(Y45="","",IF(AND('miRNA Table'!$F$4="YES",'miRNA Table'!$F$6="YES"),AA45-AA$391,AA45))</f>
        <v/>
      </c>
      <c r="AZ45" s="138" t="str">
        <f>IF(Z45="","",IF(AND('miRNA Table'!$F$4="YES",'miRNA Table'!$F$6="YES"),AB45-AB$391,AB45))</f>
        <v/>
      </c>
      <c r="BY45" s="97" t="str">
        <f t="shared" si="16"/>
        <v>hsa-miR-1284</v>
      </c>
      <c r="BZ45" s="98" t="s">
        <v>5614</v>
      </c>
      <c r="CA45" s="99">
        <f t="shared" si="17"/>
        <v>13.664999999999996</v>
      </c>
      <c r="CB45" s="99">
        <f t="shared" si="18"/>
        <v>13.645</v>
      </c>
      <c r="CC45" s="99">
        <f t="shared" si="19"/>
        <v>14.27</v>
      </c>
      <c r="CD45" s="99" t="str">
        <f t="shared" si="20"/>
        <v/>
      </c>
      <c r="CE45" s="99" t="str">
        <f t="shared" si="21"/>
        <v/>
      </c>
      <c r="CF45" s="99" t="str">
        <f t="shared" si="22"/>
        <v/>
      </c>
      <c r="CG45" s="99" t="str">
        <f t="shared" si="23"/>
        <v/>
      </c>
      <c r="CH45" s="99" t="str">
        <f t="shared" si="24"/>
        <v/>
      </c>
      <c r="CI45" s="99" t="str">
        <f t="shared" si="25"/>
        <v/>
      </c>
      <c r="CJ45" s="99" t="str">
        <f t="shared" si="26"/>
        <v/>
      </c>
      <c r="CK45" s="99" t="str">
        <f t="shared" si="27"/>
        <v/>
      </c>
      <c r="CL45" s="99" t="str">
        <f t="shared" si="28"/>
        <v/>
      </c>
      <c r="CM45" s="99">
        <f t="shared" si="29"/>
        <v>10.821666666666665</v>
      </c>
      <c r="CN45" s="99">
        <f t="shared" si="30"/>
        <v>11.428333333333331</v>
      </c>
      <c r="CO45" s="99">
        <f t="shared" si="31"/>
        <v>11.395</v>
      </c>
      <c r="CP45" s="99" t="str">
        <f t="shared" si="32"/>
        <v/>
      </c>
      <c r="CQ45" s="99" t="str">
        <f t="shared" si="33"/>
        <v/>
      </c>
      <c r="CR45" s="99" t="str">
        <f t="shared" si="34"/>
        <v/>
      </c>
      <c r="CS45" s="99" t="str">
        <f t="shared" si="35"/>
        <v/>
      </c>
      <c r="CT45" s="99" t="str">
        <f t="shared" si="36"/>
        <v/>
      </c>
      <c r="CU45" s="99" t="str">
        <f t="shared" si="37"/>
        <v/>
      </c>
      <c r="CV45" s="99" t="str">
        <f t="shared" si="38"/>
        <v/>
      </c>
      <c r="CW45" s="99" t="str">
        <f t="shared" si="39"/>
        <v/>
      </c>
      <c r="CX45" s="99" t="str">
        <f t="shared" si="40"/>
        <v/>
      </c>
      <c r="CY45" s="70">
        <f t="shared" si="41"/>
        <v>13.86</v>
      </c>
      <c r="CZ45" s="70">
        <f t="shared" si="42"/>
        <v>11.214999999999998</v>
      </c>
      <c r="DA45" s="100" t="str">
        <f t="shared" si="43"/>
        <v>hsa-miR-1284</v>
      </c>
      <c r="DB45" s="98" t="s">
        <v>5614</v>
      </c>
      <c r="DC45" s="101">
        <f t="shared" si="55"/>
        <v>7.6988367238235741E-5</v>
      </c>
      <c r="DD45" s="101">
        <f t="shared" si="56"/>
        <v>7.8063084794765001E-5</v>
      </c>
      <c r="DE45" s="101">
        <f t="shared" si="57"/>
        <v>5.0617648059963549E-5</v>
      </c>
      <c r="DF45" s="101" t="str">
        <f t="shared" si="58"/>
        <v/>
      </c>
      <c r="DG45" s="101" t="str">
        <f t="shared" si="59"/>
        <v/>
      </c>
      <c r="DH45" s="101" t="str">
        <f t="shared" si="60"/>
        <v/>
      </c>
      <c r="DI45" s="101" t="str">
        <f t="shared" si="61"/>
        <v/>
      </c>
      <c r="DJ45" s="101" t="str">
        <f t="shared" si="62"/>
        <v/>
      </c>
      <c r="DK45" s="101" t="str">
        <f t="shared" si="63"/>
        <v/>
      </c>
      <c r="DL45" s="101" t="str">
        <f t="shared" si="64"/>
        <v/>
      </c>
      <c r="DM45" s="101" t="str">
        <f t="shared" si="44"/>
        <v/>
      </c>
      <c r="DN45" s="101" t="str">
        <f t="shared" si="45"/>
        <v/>
      </c>
      <c r="DO45" s="101">
        <f t="shared" si="54"/>
        <v>5.5252728622485429E-4</v>
      </c>
      <c r="DP45" s="101">
        <f t="shared" si="54"/>
        <v>3.6285145276028952E-4</v>
      </c>
      <c r="DQ45" s="101">
        <f t="shared" si="54"/>
        <v>3.7133270342798095E-4</v>
      </c>
      <c r="DR45" s="101" t="str">
        <f t="shared" si="54"/>
        <v/>
      </c>
      <c r="DS45" s="101" t="str">
        <f t="shared" si="54"/>
        <v/>
      </c>
      <c r="DT45" s="101" t="str">
        <f t="shared" si="54"/>
        <v/>
      </c>
      <c r="DU45" s="101" t="str">
        <f t="shared" si="50"/>
        <v/>
      </c>
      <c r="DV45" s="101" t="str">
        <f t="shared" si="50"/>
        <v/>
      </c>
      <c r="DW45" s="101" t="str">
        <f t="shared" si="50"/>
        <v/>
      </c>
      <c r="DX45" s="101" t="str">
        <f t="shared" si="48"/>
        <v/>
      </c>
      <c r="DY45" s="101" t="str">
        <f t="shared" si="46"/>
        <v/>
      </c>
      <c r="DZ45" s="101" t="str">
        <f t="shared" si="47"/>
        <v/>
      </c>
    </row>
    <row r="46" spans="1:130" ht="15" customHeight="1" x14ac:dyDescent="0.25">
      <c r="A46" s="106" t="str">
        <f>'miRNA Table'!C45</f>
        <v>hsa-miR-129-1-3p</v>
      </c>
      <c r="B46" s="98" t="s">
        <v>5615</v>
      </c>
      <c r="C46" s="99">
        <f>IF('Test Sample Data'!C45="","",IF(SUM('Test Sample Data'!C$3:C$386)&gt;10,IF(AND(ISNUMBER('Test Sample Data'!C45),'Test Sample Data'!C45&lt;$C$389, 'Test Sample Data'!C45&gt;0),'Test Sample Data'!C45,$C$389),""))</f>
        <v>24.3</v>
      </c>
      <c r="D46" s="99">
        <f>IF('Test Sample Data'!D45="","",IF(SUM('Test Sample Data'!D$3:D$386)&gt;10,IF(AND(ISNUMBER('Test Sample Data'!D45),'Test Sample Data'!D45&lt;$C$389, 'Test Sample Data'!D45&gt;0),'Test Sample Data'!D45,$C$389),""))</f>
        <v>24.33</v>
      </c>
      <c r="E46" s="99">
        <f>IF('Test Sample Data'!E45="","",IF(SUM('Test Sample Data'!E$3:E$386)&gt;10,IF(AND(ISNUMBER('Test Sample Data'!E45),'Test Sample Data'!E45&lt;$C$389, 'Test Sample Data'!E45&gt;0),'Test Sample Data'!E45,$C$389),""))</f>
        <v>24.17</v>
      </c>
      <c r="F46" s="99" t="str">
        <f>IF('Test Sample Data'!F45="","",IF(SUM('Test Sample Data'!F$3:F$386)&gt;10,IF(AND(ISNUMBER('Test Sample Data'!F45),'Test Sample Data'!F45&lt;$C$389, 'Test Sample Data'!F45&gt;0),'Test Sample Data'!F45,$C$389),""))</f>
        <v/>
      </c>
      <c r="G46" s="99" t="str">
        <f>IF('Test Sample Data'!G45="","",IF(SUM('Test Sample Data'!G$3:G$386)&gt;10,IF(AND(ISNUMBER('Test Sample Data'!G45),'Test Sample Data'!G45&lt;$C$389, 'Test Sample Data'!G45&gt;0),'Test Sample Data'!G45,$C$389),""))</f>
        <v/>
      </c>
      <c r="H46" s="99" t="str">
        <f>IF('Test Sample Data'!H45="","",IF(SUM('Test Sample Data'!H$3:H$386)&gt;10,IF(AND(ISNUMBER('Test Sample Data'!H45),'Test Sample Data'!H45&lt;$C$389, 'Test Sample Data'!H45&gt;0),'Test Sample Data'!H45,$C$389),""))</f>
        <v/>
      </c>
      <c r="I46" s="99" t="str">
        <f>IF('Test Sample Data'!I45="","",IF(SUM('Test Sample Data'!I$3:I$386)&gt;10,IF(AND(ISNUMBER('Test Sample Data'!I45),'Test Sample Data'!I45&lt;$C$389, 'Test Sample Data'!I45&gt;0),'Test Sample Data'!I45,$C$389),""))</f>
        <v/>
      </c>
      <c r="J46" s="99" t="str">
        <f>IF('Test Sample Data'!J45="","",IF(SUM('Test Sample Data'!J$3:J$386)&gt;10,IF(AND(ISNUMBER('Test Sample Data'!J45),'Test Sample Data'!J45&lt;$C$389, 'Test Sample Data'!J45&gt;0),'Test Sample Data'!J45,$C$389),""))</f>
        <v/>
      </c>
      <c r="K46" s="99" t="str">
        <f>IF('Test Sample Data'!K45="","",IF(SUM('Test Sample Data'!K$3:K$386)&gt;10,IF(AND(ISNUMBER('Test Sample Data'!K45),'Test Sample Data'!K45&lt;$C$389, 'Test Sample Data'!K45&gt;0),'Test Sample Data'!K45,$C$389),""))</f>
        <v/>
      </c>
      <c r="L46" s="99" t="str">
        <f>IF('Test Sample Data'!L45="","",IF(SUM('Test Sample Data'!L$3:L$386)&gt;10,IF(AND(ISNUMBER('Test Sample Data'!L45),'Test Sample Data'!L45&lt;$C$389, 'Test Sample Data'!L45&gt;0),'Test Sample Data'!L45,$C$389),""))</f>
        <v/>
      </c>
      <c r="M46" s="99" t="str">
        <f>IF('Test Sample Data'!M45="","",IF(SUM('Test Sample Data'!M$3:M$386)&gt;10,IF(AND(ISNUMBER('Test Sample Data'!M45),'Test Sample Data'!M45&lt;$C$389, 'Test Sample Data'!M45&gt;0),'Test Sample Data'!M45,$C$389),""))</f>
        <v/>
      </c>
      <c r="N46" s="99" t="str">
        <f>IF('Test Sample Data'!N45="","",IF(SUM('Test Sample Data'!N$3:N$386)&gt;10,IF(AND(ISNUMBER('Test Sample Data'!N45),'Test Sample Data'!N45&lt;$C$389, 'Test Sample Data'!N45&gt;0),'Test Sample Data'!N45,$C$389),""))</f>
        <v/>
      </c>
      <c r="O46" s="98" t="str">
        <f>'miRNA Table'!C45</f>
        <v>hsa-miR-129-1-3p</v>
      </c>
      <c r="P46" s="98" t="s">
        <v>5615</v>
      </c>
      <c r="Q46" s="99">
        <f>IF('Control Sample Data'!C45="","",IF(SUM('Control Sample Data'!C$3:C$386)&gt;10,IF(AND(ISNUMBER('Control Sample Data'!C45),'Control Sample Data'!C45&lt;$C$389, 'Control Sample Data'!C45&gt;0),'Control Sample Data'!C45,$C$389),""))</f>
        <v>20</v>
      </c>
      <c r="R46" s="99">
        <f>IF('Control Sample Data'!D45="","",IF(SUM('Control Sample Data'!D$3:D$386)&gt;10,IF(AND(ISNUMBER('Control Sample Data'!D45),'Control Sample Data'!D45&lt;$C$389, 'Control Sample Data'!D45&gt;0),'Control Sample Data'!D45,$C$389),""))</f>
        <v>19.96</v>
      </c>
      <c r="S46" s="99">
        <f>IF('Control Sample Data'!E45="","",IF(SUM('Control Sample Data'!E$3:E$386)&gt;10,IF(AND(ISNUMBER('Control Sample Data'!E45),'Control Sample Data'!E45&lt;$C$389, 'Control Sample Data'!E45&gt;0),'Control Sample Data'!E45,$C$389),""))</f>
        <v>20.09</v>
      </c>
      <c r="T46" s="99" t="str">
        <f>IF('Control Sample Data'!F45="","",IF(SUM('Control Sample Data'!F$3:F$386)&gt;10,IF(AND(ISNUMBER('Control Sample Data'!F45),'Control Sample Data'!F45&lt;$C$389, 'Control Sample Data'!F45&gt;0),'Control Sample Data'!F45,$C$389),""))</f>
        <v/>
      </c>
      <c r="U46" s="99" t="str">
        <f>IF('Control Sample Data'!G45="","",IF(SUM('Control Sample Data'!G$3:G$386)&gt;10,IF(AND(ISNUMBER('Control Sample Data'!G45),'Control Sample Data'!G45&lt;$C$389, 'Control Sample Data'!G45&gt;0),'Control Sample Data'!G45,$C$389),""))</f>
        <v/>
      </c>
      <c r="V46" s="99" t="str">
        <f>IF('Control Sample Data'!H45="","",IF(SUM('Control Sample Data'!H$3:H$386)&gt;10,IF(AND(ISNUMBER('Control Sample Data'!H45),'Control Sample Data'!H45&lt;$C$389, 'Control Sample Data'!H45&gt;0),'Control Sample Data'!H45,$C$389),""))</f>
        <v/>
      </c>
      <c r="W46" s="99" t="str">
        <f>IF('Control Sample Data'!I45="","",IF(SUM('Control Sample Data'!I$3:I$386)&gt;10,IF(AND(ISNUMBER('Control Sample Data'!I45),'Control Sample Data'!I45&lt;$C$389, 'Control Sample Data'!I45&gt;0),'Control Sample Data'!I45,$C$389),""))</f>
        <v/>
      </c>
      <c r="X46" s="99" t="str">
        <f>IF('Control Sample Data'!J45="","",IF(SUM('Control Sample Data'!J$3:J$386)&gt;10,IF(AND(ISNUMBER('Control Sample Data'!J45),'Control Sample Data'!J45&lt;$C$389, 'Control Sample Data'!J45&gt;0),'Control Sample Data'!J45,$C$389),""))</f>
        <v/>
      </c>
      <c r="Y46" s="99" t="str">
        <f>IF('Control Sample Data'!K45="","",IF(SUM('Control Sample Data'!K$3:K$386)&gt;10,IF(AND(ISNUMBER('Control Sample Data'!K45),'Control Sample Data'!K45&lt;$C$389, 'Control Sample Data'!K45&gt;0),'Control Sample Data'!K45,$C$389),""))</f>
        <v/>
      </c>
      <c r="Z46" s="99" t="str">
        <f>IF('Control Sample Data'!L45="","",IF(SUM('Control Sample Data'!L$3:L$386)&gt;10,IF(AND(ISNUMBER('Control Sample Data'!L45),'Control Sample Data'!L45&lt;$C$389, 'Control Sample Data'!L45&gt;0),'Control Sample Data'!L45,$C$389),""))</f>
        <v/>
      </c>
      <c r="AA46" s="99" t="str">
        <f>IF('Control Sample Data'!M45="","",IF(SUM('Control Sample Data'!M$3:M$386)&gt;10,IF(AND(ISNUMBER('Control Sample Data'!M45),'Control Sample Data'!M45&lt;$C$389, 'Control Sample Data'!M45&gt;0),'Control Sample Data'!M45,$C$389),""))</f>
        <v/>
      </c>
      <c r="AB46" s="107" t="str">
        <f>IF('Control Sample Data'!N45="","",IF(SUM('Control Sample Data'!N$3:N$386)&gt;10,IF(AND(ISNUMBER('Control Sample Data'!N45),'Control Sample Data'!N45&lt;$C$389, 'Control Sample Data'!N45&gt;0),'Control Sample Data'!N45,$C$389),""))</f>
        <v/>
      </c>
      <c r="AC46" s="136">
        <f>IF(C46="","",IF(AND('miRNA Table'!$F$4="YES",'miRNA Table'!$F$6="YES"),C46-C$391,C46))</f>
        <v>24.3</v>
      </c>
      <c r="AD46" s="137">
        <f>IF(D46="","",IF(AND('miRNA Table'!$F$4="YES",'miRNA Table'!$F$6="YES"),D46-D$391,D46))</f>
        <v>24.33</v>
      </c>
      <c r="AE46" s="137">
        <f>IF(E46="","",IF(AND('miRNA Table'!$F$4="YES",'miRNA Table'!$F$6="YES"),E46-E$391,E46))</f>
        <v>24.17</v>
      </c>
      <c r="AF46" s="137" t="str">
        <f>IF(F46="","",IF(AND('miRNA Table'!$F$4="YES",'miRNA Table'!$F$6="YES"),F46-F$391,F46))</f>
        <v/>
      </c>
      <c r="AG46" s="137" t="str">
        <f>IF(G46="","",IF(AND('miRNA Table'!$F$4="YES",'miRNA Table'!$F$6="YES"),G46-G$391,G46))</f>
        <v/>
      </c>
      <c r="AH46" s="137" t="str">
        <f>IF(H46="","",IF(AND('miRNA Table'!$F$4="YES",'miRNA Table'!$F$6="YES"),H46-H$391,H46))</f>
        <v/>
      </c>
      <c r="AI46" s="137" t="str">
        <f>IF(I46="","",IF(AND('miRNA Table'!$F$4="YES",'miRNA Table'!$F$6="YES"),I46-I$391,I46))</f>
        <v/>
      </c>
      <c r="AJ46" s="137" t="str">
        <f>IF(J46="","",IF(AND('miRNA Table'!$F$4="YES",'miRNA Table'!$F$6="YES"),J46-J$391,J46))</f>
        <v/>
      </c>
      <c r="AK46" s="137" t="str">
        <f>IF(K46="","",IF(AND('miRNA Table'!$F$4="YES",'miRNA Table'!$F$6="YES"),K46-K$391,K46))</f>
        <v/>
      </c>
      <c r="AL46" s="137" t="str">
        <f>IF(L46="","",IF(AND('miRNA Table'!$F$4="YES",'miRNA Table'!$F$6="YES"),L46-L$391,L46))</f>
        <v/>
      </c>
      <c r="AM46" s="137" t="str">
        <f>IF(M46="","",IF(AND('miRNA Table'!$F$4="YES",'miRNA Table'!$F$6="YES"),M46-M$391,M46))</f>
        <v/>
      </c>
      <c r="AN46" s="138" t="str">
        <f>IF(N46="","",IF(AND('miRNA Table'!$F$4="YES",'miRNA Table'!$F$6="YES"),N46-N$391,N46))</f>
        <v/>
      </c>
      <c r="AO46" s="136">
        <f>IF(O46="","",IF(AND('miRNA Table'!$F$4="YES",'miRNA Table'!$F$6="YES"),Q46-Q$391,Q46))</f>
        <v>20</v>
      </c>
      <c r="AP46" s="137">
        <f>IF(P46="","",IF(AND('miRNA Table'!$F$4="YES",'miRNA Table'!$F$6="YES"),R46-R$391,R46))</f>
        <v>19.96</v>
      </c>
      <c r="AQ46" s="137">
        <f>IF(Q46="","",IF(AND('miRNA Table'!$F$4="YES",'miRNA Table'!$F$6="YES"),S46-S$391,S46))</f>
        <v>20.09</v>
      </c>
      <c r="AR46" s="137" t="str">
        <f>IF(R46="","",IF(AND('miRNA Table'!$F$4="YES",'miRNA Table'!$F$6="YES"),T46-T$391,T46))</f>
        <v/>
      </c>
      <c r="AS46" s="137" t="str">
        <f>IF(S46="","",IF(AND('miRNA Table'!$F$4="YES",'miRNA Table'!$F$6="YES"),U46-U$391,U46))</f>
        <v/>
      </c>
      <c r="AT46" s="137" t="str">
        <f>IF(T46="","",IF(AND('miRNA Table'!$F$4="YES",'miRNA Table'!$F$6="YES"),V46-V$391,V46))</f>
        <v/>
      </c>
      <c r="AU46" s="137" t="str">
        <f>IF(U46="","",IF(AND('miRNA Table'!$F$4="YES",'miRNA Table'!$F$6="YES"),W46-W$391,W46))</f>
        <v/>
      </c>
      <c r="AV46" s="137" t="str">
        <f>IF(V46="","",IF(AND('miRNA Table'!$F$4="YES",'miRNA Table'!$F$6="YES"),X46-X$391,X46))</f>
        <v/>
      </c>
      <c r="AW46" s="137" t="str">
        <f>IF(W46="","",IF(AND('miRNA Table'!$F$4="YES",'miRNA Table'!$F$6="YES"),Y46-Y$391,Y46))</f>
        <v/>
      </c>
      <c r="AX46" s="137" t="str">
        <f>IF(X46="","",IF(AND('miRNA Table'!$F$4="YES",'miRNA Table'!$F$6="YES"),Z46-Z$391,Z46))</f>
        <v/>
      </c>
      <c r="AY46" s="137" t="str">
        <f>IF(Y46="","",IF(AND('miRNA Table'!$F$4="YES",'miRNA Table'!$F$6="YES"),AA46-AA$391,AA46))</f>
        <v/>
      </c>
      <c r="AZ46" s="138" t="str">
        <f>IF(Z46="","",IF(AND('miRNA Table'!$F$4="YES",'miRNA Table'!$F$6="YES"),AB46-AB$391,AB46))</f>
        <v/>
      </c>
      <c r="BY46" s="97" t="str">
        <f t="shared" si="16"/>
        <v>hsa-miR-129-1-3p</v>
      </c>
      <c r="BZ46" s="98" t="s">
        <v>5615</v>
      </c>
      <c r="CA46" s="99">
        <f t="shared" si="17"/>
        <v>3.6649999999999991</v>
      </c>
      <c r="CB46" s="99">
        <f t="shared" si="18"/>
        <v>3.6849999999999987</v>
      </c>
      <c r="CC46" s="99">
        <f t="shared" si="19"/>
        <v>3.4400000000000013</v>
      </c>
      <c r="CD46" s="99" t="str">
        <f t="shared" si="20"/>
        <v/>
      </c>
      <c r="CE46" s="99" t="str">
        <f t="shared" si="21"/>
        <v/>
      </c>
      <c r="CF46" s="99" t="str">
        <f t="shared" si="22"/>
        <v/>
      </c>
      <c r="CG46" s="99" t="str">
        <f t="shared" si="23"/>
        <v/>
      </c>
      <c r="CH46" s="99" t="str">
        <f t="shared" si="24"/>
        <v/>
      </c>
      <c r="CI46" s="99" t="str">
        <f t="shared" si="25"/>
        <v/>
      </c>
      <c r="CJ46" s="99" t="str">
        <f t="shared" si="26"/>
        <v/>
      </c>
      <c r="CK46" s="99" t="str">
        <f t="shared" si="27"/>
        <v/>
      </c>
      <c r="CL46" s="99" t="str">
        <f t="shared" si="28"/>
        <v/>
      </c>
      <c r="CM46" s="99">
        <f t="shared" si="29"/>
        <v>-0.89833333333333343</v>
      </c>
      <c r="CN46" s="99">
        <f t="shared" si="30"/>
        <v>-0.89166666666666927</v>
      </c>
      <c r="CO46" s="99">
        <f t="shared" si="31"/>
        <v>-1.0450000000000017</v>
      </c>
      <c r="CP46" s="99" t="str">
        <f t="shared" si="32"/>
        <v/>
      </c>
      <c r="CQ46" s="99" t="str">
        <f t="shared" si="33"/>
        <v/>
      </c>
      <c r="CR46" s="99" t="str">
        <f t="shared" si="34"/>
        <v/>
      </c>
      <c r="CS46" s="99" t="str">
        <f t="shared" si="35"/>
        <v/>
      </c>
      <c r="CT46" s="99" t="str">
        <f t="shared" si="36"/>
        <v/>
      </c>
      <c r="CU46" s="99" t="str">
        <f t="shared" si="37"/>
        <v/>
      </c>
      <c r="CV46" s="99" t="str">
        <f t="shared" si="38"/>
        <v/>
      </c>
      <c r="CW46" s="99" t="str">
        <f t="shared" si="39"/>
        <v/>
      </c>
      <c r="CX46" s="99" t="str">
        <f t="shared" si="40"/>
        <v/>
      </c>
      <c r="CY46" s="70">
        <f t="shared" si="41"/>
        <v>3.5966666666666662</v>
      </c>
      <c r="CZ46" s="70">
        <f t="shared" si="42"/>
        <v>-0.94500000000000151</v>
      </c>
      <c r="DA46" s="100" t="str">
        <f t="shared" si="43"/>
        <v>hsa-miR-129-1-3p</v>
      </c>
      <c r="DB46" s="98" t="s">
        <v>5615</v>
      </c>
      <c r="DC46" s="101">
        <f t="shared" si="55"/>
        <v>7.8836088051953149E-2</v>
      </c>
      <c r="DD46" s="101">
        <f t="shared" si="56"/>
        <v>7.7750728331154373E-2</v>
      </c>
      <c r="DE46" s="101">
        <f t="shared" si="57"/>
        <v>9.2141826080693739E-2</v>
      </c>
      <c r="DF46" s="101" t="str">
        <f t="shared" si="58"/>
        <v/>
      </c>
      <c r="DG46" s="101" t="str">
        <f t="shared" si="59"/>
        <v/>
      </c>
      <c r="DH46" s="101" t="str">
        <f t="shared" si="60"/>
        <v/>
      </c>
      <c r="DI46" s="101" t="str">
        <f t="shared" si="61"/>
        <v/>
      </c>
      <c r="DJ46" s="101" t="str">
        <f t="shared" si="62"/>
        <v/>
      </c>
      <c r="DK46" s="101" t="str">
        <f t="shared" si="63"/>
        <v/>
      </c>
      <c r="DL46" s="101" t="str">
        <f t="shared" si="64"/>
        <v/>
      </c>
      <c r="DM46" s="101" t="str">
        <f t="shared" si="44"/>
        <v/>
      </c>
      <c r="DN46" s="101" t="str">
        <f t="shared" si="45"/>
        <v/>
      </c>
      <c r="DO46" s="101">
        <f t="shared" si="54"/>
        <v>1.8639114638541567</v>
      </c>
      <c r="DP46" s="101">
        <f t="shared" si="54"/>
        <v>1.8553182338826222</v>
      </c>
      <c r="DQ46" s="101">
        <f t="shared" si="54"/>
        <v>2.0633663586027202</v>
      </c>
      <c r="DR46" s="101" t="str">
        <f t="shared" si="54"/>
        <v/>
      </c>
      <c r="DS46" s="101" t="str">
        <f t="shared" si="54"/>
        <v/>
      </c>
      <c r="DT46" s="101" t="str">
        <f t="shared" si="54"/>
        <v/>
      </c>
      <c r="DU46" s="101" t="str">
        <f t="shared" si="50"/>
        <v/>
      </c>
      <c r="DV46" s="101" t="str">
        <f t="shared" si="50"/>
        <v/>
      </c>
      <c r="DW46" s="101" t="str">
        <f t="shared" si="50"/>
        <v/>
      </c>
      <c r="DX46" s="101" t="str">
        <f t="shared" si="48"/>
        <v/>
      </c>
      <c r="DY46" s="101" t="str">
        <f t="shared" si="46"/>
        <v/>
      </c>
      <c r="DZ46" s="101" t="str">
        <f t="shared" si="47"/>
        <v/>
      </c>
    </row>
    <row r="47" spans="1:130" ht="15" customHeight="1" x14ac:dyDescent="0.25">
      <c r="A47" s="106" t="str">
        <f>'miRNA Table'!C46</f>
        <v>hsa-miR-1290</v>
      </c>
      <c r="B47" s="98" t="s">
        <v>5616</v>
      </c>
      <c r="C47" s="99">
        <f>IF('Test Sample Data'!C46="","",IF(SUM('Test Sample Data'!C$3:C$386)&gt;10,IF(AND(ISNUMBER('Test Sample Data'!C46),'Test Sample Data'!C46&lt;$C$389, 'Test Sample Data'!C46&gt;0),'Test Sample Data'!C46,$C$389),""))</f>
        <v>18.739999999999998</v>
      </c>
      <c r="D47" s="99">
        <f>IF('Test Sample Data'!D46="","",IF(SUM('Test Sample Data'!D$3:D$386)&gt;10,IF(AND(ISNUMBER('Test Sample Data'!D46),'Test Sample Data'!D46&lt;$C$389, 'Test Sample Data'!D46&gt;0),'Test Sample Data'!D46,$C$389),""))</f>
        <v>18.62</v>
      </c>
      <c r="E47" s="99">
        <f>IF('Test Sample Data'!E46="","",IF(SUM('Test Sample Data'!E$3:E$386)&gt;10,IF(AND(ISNUMBER('Test Sample Data'!E46),'Test Sample Data'!E46&lt;$C$389, 'Test Sample Data'!E46&gt;0),'Test Sample Data'!E46,$C$389),""))</f>
        <v>18.63</v>
      </c>
      <c r="F47" s="99" t="str">
        <f>IF('Test Sample Data'!F46="","",IF(SUM('Test Sample Data'!F$3:F$386)&gt;10,IF(AND(ISNUMBER('Test Sample Data'!F46),'Test Sample Data'!F46&lt;$C$389, 'Test Sample Data'!F46&gt;0),'Test Sample Data'!F46,$C$389),""))</f>
        <v/>
      </c>
      <c r="G47" s="99" t="str">
        <f>IF('Test Sample Data'!G46="","",IF(SUM('Test Sample Data'!G$3:G$386)&gt;10,IF(AND(ISNUMBER('Test Sample Data'!G46),'Test Sample Data'!G46&lt;$C$389, 'Test Sample Data'!G46&gt;0),'Test Sample Data'!G46,$C$389),""))</f>
        <v/>
      </c>
      <c r="H47" s="99" t="str">
        <f>IF('Test Sample Data'!H46="","",IF(SUM('Test Sample Data'!H$3:H$386)&gt;10,IF(AND(ISNUMBER('Test Sample Data'!H46),'Test Sample Data'!H46&lt;$C$389, 'Test Sample Data'!H46&gt;0),'Test Sample Data'!H46,$C$389),""))</f>
        <v/>
      </c>
      <c r="I47" s="99" t="str">
        <f>IF('Test Sample Data'!I46="","",IF(SUM('Test Sample Data'!I$3:I$386)&gt;10,IF(AND(ISNUMBER('Test Sample Data'!I46),'Test Sample Data'!I46&lt;$C$389, 'Test Sample Data'!I46&gt;0),'Test Sample Data'!I46,$C$389),""))</f>
        <v/>
      </c>
      <c r="J47" s="99" t="str">
        <f>IF('Test Sample Data'!J46="","",IF(SUM('Test Sample Data'!J$3:J$386)&gt;10,IF(AND(ISNUMBER('Test Sample Data'!J46),'Test Sample Data'!J46&lt;$C$389, 'Test Sample Data'!J46&gt;0),'Test Sample Data'!J46,$C$389),""))</f>
        <v/>
      </c>
      <c r="K47" s="99" t="str">
        <f>IF('Test Sample Data'!K46="","",IF(SUM('Test Sample Data'!K$3:K$386)&gt;10,IF(AND(ISNUMBER('Test Sample Data'!K46),'Test Sample Data'!K46&lt;$C$389, 'Test Sample Data'!K46&gt;0),'Test Sample Data'!K46,$C$389),""))</f>
        <v/>
      </c>
      <c r="L47" s="99" t="str">
        <f>IF('Test Sample Data'!L46="","",IF(SUM('Test Sample Data'!L$3:L$386)&gt;10,IF(AND(ISNUMBER('Test Sample Data'!L46),'Test Sample Data'!L46&lt;$C$389, 'Test Sample Data'!L46&gt;0),'Test Sample Data'!L46,$C$389),""))</f>
        <v/>
      </c>
      <c r="M47" s="99" t="str">
        <f>IF('Test Sample Data'!M46="","",IF(SUM('Test Sample Data'!M$3:M$386)&gt;10,IF(AND(ISNUMBER('Test Sample Data'!M46),'Test Sample Data'!M46&lt;$C$389, 'Test Sample Data'!M46&gt;0),'Test Sample Data'!M46,$C$389),""))</f>
        <v/>
      </c>
      <c r="N47" s="99" t="str">
        <f>IF('Test Sample Data'!N46="","",IF(SUM('Test Sample Data'!N$3:N$386)&gt;10,IF(AND(ISNUMBER('Test Sample Data'!N46),'Test Sample Data'!N46&lt;$C$389, 'Test Sample Data'!N46&gt;0),'Test Sample Data'!N46,$C$389),""))</f>
        <v/>
      </c>
      <c r="O47" s="98" t="str">
        <f>'miRNA Table'!C46</f>
        <v>hsa-miR-1290</v>
      </c>
      <c r="P47" s="98" t="s">
        <v>5616</v>
      </c>
      <c r="Q47" s="99">
        <f>IF('Control Sample Data'!C46="","",IF(SUM('Control Sample Data'!C$3:C$386)&gt;10,IF(AND(ISNUMBER('Control Sample Data'!C46),'Control Sample Data'!C46&lt;$C$389, 'Control Sample Data'!C46&gt;0),'Control Sample Data'!C46,$C$389),""))</f>
        <v>15.58</v>
      </c>
      <c r="R47" s="99">
        <f>IF('Control Sample Data'!D46="","",IF(SUM('Control Sample Data'!D$3:D$386)&gt;10,IF(AND(ISNUMBER('Control Sample Data'!D46),'Control Sample Data'!D46&lt;$C$389, 'Control Sample Data'!D46&gt;0),'Control Sample Data'!D46,$C$389),""))</f>
        <v>15.57</v>
      </c>
      <c r="S47" s="99">
        <f>IF('Control Sample Data'!E46="","",IF(SUM('Control Sample Data'!E$3:E$386)&gt;10,IF(AND(ISNUMBER('Control Sample Data'!E46),'Control Sample Data'!E46&lt;$C$389, 'Control Sample Data'!E46&gt;0),'Control Sample Data'!E46,$C$389),""))</f>
        <v>15.76</v>
      </c>
      <c r="T47" s="99" t="str">
        <f>IF('Control Sample Data'!F46="","",IF(SUM('Control Sample Data'!F$3:F$386)&gt;10,IF(AND(ISNUMBER('Control Sample Data'!F46),'Control Sample Data'!F46&lt;$C$389, 'Control Sample Data'!F46&gt;0),'Control Sample Data'!F46,$C$389),""))</f>
        <v/>
      </c>
      <c r="U47" s="99" t="str">
        <f>IF('Control Sample Data'!G46="","",IF(SUM('Control Sample Data'!G$3:G$386)&gt;10,IF(AND(ISNUMBER('Control Sample Data'!G46),'Control Sample Data'!G46&lt;$C$389, 'Control Sample Data'!G46&gt;0),'Control Sample Data'!G46,$C$389),""))</f>
        <v/>
      </c>
      <c r="V47" s="99" t="str">
        <f>IF('Control Sample Data'!H46="","",IF(SUM('Control Sample Data'!H$3:H$386)&gt;10,IF(AND(ISNUMBER('Control Sample Data'!H46),'Control Sample Data'!H46&lt;$C$389, 'Control Sample Data'!H46&gt;0),'Control Sample Data'!H46,$C$389),""))</f>
        <v/>
      </c>
      <c r="W47" s="99" t="str">
        <f>IF('Control Sample Data'!I46="","",IF(SUM('Control Sample Data'!I$3:I$386)&gt;10,IF(AND(ISNUMBER('Control Sample Data'!I46),'Control Sample Data'!I46&lt;$C$389, 'Control Sample Data'!I46&gt;0),'Control Sample Data'!I46,$C$389),""))</f>
        <v/>
      </c>
      <c r="X47" s="99" t="str">
        <f>IF('Control Sample Data'!J46="","",IF(SUM('Control Sample Data'!J$3:J$386)&gt;10,IF(AND(ISNUMBER('Control Sample Data'!J46),'Control Sample Data'!J46&lt;$C$389, 'Control Sample Data'!J46&gt;0),'Control Sample Data'!J46,$C$389),""))</f>
        <v/>
      </c>
      <c r="Y47" s="99" t="str">
        <f>IF('Control Sample Data'!K46="","",IF(SUM('Control Sample Data'!K$3:K$386)&gt;10,IF(AND(ISNUMBER('Control Sample Data'!K46),'Control Sample Data'!K46&lt;$C$389, 'Control Sample Data'!K46&gt;0),'Control Sample Data'!K46,$C$389),""))</f>
        <v/>
      </c>
      <c r="Z47" s="99" t="str">
        <f>IF('Control Sample Data'!L46="","",IF(SUM('Control Sample Data'!L$3:L$386)&gt;10,IF(AND(ISNUMBER('Control Sample Data'!L46),'Control Sample Data'!L46&lt;$C$389, 'Control Sample Data'!L46&gt;0),'Control Sample Data'!L46,$C$389),""))</f>
        <v/>
      </c>
      <c r="AA47" s="99" t="str">
        <f>IF('Control Sample Data'!M46="","",IF(SUM('Control Sample Data'!M$3:M$386)&gt;10,IF(AND(ISNUMBER('Control Sample Data'!M46),'Control Sample Data'!M46&lt;$C$389, 'Control Sample Data'!M46&gt;0),'Control Sample Data'!M46,$C$389),""))</f>
        <v/>
      </c>
      <c r="AB47" s="107" t="str">
        <f>IF('Control Sample Data'!N46="","",IF(SUM('Control Sample Data'!N$3:N$386)&gt;10,IF(AND(ISNUMBER('Control Sample Data'!N46),'Control Sample Data'!N46&lt;$C$389, 'Control Sample Data'!N46&gt;0),'Control Sample Data'!N46,$C$389),""))</f>
        <v/>
      </c>
      <c r="AC47" s="136">
        <f>IF(C47="","",IF(AND('miRNA Table'!$F$4="YES",'miRNA Table'!$F$6="YES"),C47-C$391,C47))</f>
        <v>18.739999999999998</v>
      </c>
      <c r="AD47" s="137">
        <f>IF(D47="","",IF(AND('miRNA Table'!$F$4="YES",'miRNA Table'!$F$6="YES"),D47-D$391,D47))</f>
        <v>18.62</v>
      </c>
      <c r="AE47" s="137">
        <f>IF(E47="","",IF(AND('miRNA Table'!$F$4="YES",'miRNA Table'!$F$6="YES"),E47-E$391,E47))</f>
        <v>18.63</v>
      </c>
      <c r="AF47" s="137" t="str">
        <f>IF(F47="","",IF(AND('miRNA Table'!$F$4="YES",'miRNA Table'!$F$6="YES"),F47-F$391,F47))</f>
        <v/>
      </c>
      <c r="AG47" s="137" t="str">
        <f>IF(G47="","",IF(AND('miRNA Table'!$F$4="YES",'miRNA Table'!$F$6="YES"),G47-G$391,G47))</f>
        <v/>
      </c>
      <c r="AH47" s="137" t="str">
        <f>IF(H47="","",IF(AND('miRNA Table'!$F$4="YES",'miRNA Table'!$F$6="YES"),H47-H$391,H47))</f>
        <v/>
      </c>
      <c r="AI47" s="137" t="str">
        <f>IF(I47="","",IF(AND('miRNA Table'!$F$4="YES",'miRNA Table'!$F$6="YES"),I47-I$391,I47))</f>
        <v/>
      </c>
      <c r="AJ47" s="137" t="str">
        <f>IF(J47="","",IF(AND('miRNA Table'!$F$4="YES",'miRNA Table'!$F$6="YES"),J47-J$391,J47))</f>
        <v/>
      </c>
      <c r="AK47" s="137" t="str">
        <f>IF(K47="","",IF(AND('miRNA Table'!$F$4="YES",'miRNA Table'!$F$6="YES"),K47-K$391,K47))</f>
        <v/>
      </c>
      <c r="AL47" s="137" t="str">
        <f>IF(L47="","",IF(AND('miRNA Table'!$F$4="YES",'miRNA Table'!$F$6="YES"),L47-L$391,L47))</f>
        <v/>
      </c>
      <c r="AM47" s="137" t="str">
        <f>IF(M47="","",IF(AND('miRNA Table'!$F$4="YES",'miRNA Table'!$F$6="YES"),M47-M$391,M47))</f>
        <v/>
      </c>
      <c r="AN47" s="138" t="str">
        <f>IF(N47="","",IF(AND('miRNA Table'!$F$4="YES",'miRNA Table'!$F$6="YES"),N47-N$391,N47))</f>
        <v/>
      </c>
      <c r="AO47" s="136">
        <f>IF(O47="","",IF(AND('miRNA Table'!$F$4="YES",'miRNA Table'!$F$6="YES"),Q47-Q$391,Q47))</f>
        <v>15.58</v>
      </c>
      <c r="AP47" s="137">
        <f>IF(P47="","",IF(AND('miRNA Table'!$F$4="YES",'miRNA Table'!$F$6="YES"),R47-R$391,R47))</f>
        <v>15.57</v>
      </c>
      <c r="AQ47" s="137">
        <f>IF(Q47="","",IF(AND('miRNA Table'!$F$4="YES",'miRNA Table'!$F$6="YES"),S47-S$391,S47))</f>
        <v>15.76</v>
      </c>
      <c r="AR47" s="137" t="str">
        <f>IF(R47="","",IF(AND('miRNA Table'!$F$4="YES",'miRNA Table'!$F$6="YES"),T47-T$391,T47))</f>
        <v/>
      </c>
      <c r="AS47" s="137" t="str">
        <f>IF(S47="","",IF(AND('miRNA Table'!$F$4="YES",'miRNA Table'!$F$6="YES"),U47-U$391,U47))</f>
        <v/>
      </c>
      <c r="AT47" s="137" t="str">
        <f>IF(T47="","",IF(AND('miRNA Table'!$F$4="YES",'miRNA Table'!$F$6="YES"),V47-V$391,V47))</f>
        <v/>
      </c>
      <c r="AU47" s="137" t="str">
        <f>IF(U47="","",IF(AND('miRNA Table'!$F$4="YES",'miRNA Table'!$F$6="YES"),W47-W$391,W47))</f>
        <v/>
      </c>
      <c r="AV47" s="137" t="str">
        <f>IF(V47="","",IF(AND('miRNA Table'!$F$4="YES",'miRNA Table'!$F$6="YES"),X47-X$391,X47))</f>
        <v/>
      </c>
      <c r="AW47" s="137" t="str">
        <f>IF(W47="","",IF(AND('miRNA Table'!$F$4="YES",'miRNA Table'!$F$6="YES"),Y47-Y$391,Y47))</f>
        <v/>
      </c>
      <c r="AX47" s="137" t="str">
        <f>IF(X47="","",IF(AND('miRNA Table'!$F$4="YES",'miRNA Table'!$F$6="YES"),Z47-Z$391,Z47))</f>
        <v/>
      </c>
      <c r="AY47" s="137" t="str">
        <f>IF(Y47="","",IF(AND('miRNA Table'!$F$4="YES",'miRNA Table'!$F$6="YES"),AA47-AA$391,AA47))</f>
        <v/>
      </c>
      <c r="AZ47" s="138" t="str">
        <f>IF(Z47="","",IF(AND('miRNA Table'!$F$4="YES",'miRNA Table'!$F$6="YES"),AB47-AB$391,AB47))</f>
        <v/>
      </c>
      <c r="BY47" s="97" t="str">
        <f t="shared" si="16"/>
        <v>hsa-miR-1290</v>
      </c>
      <c r="BZ47" s="98" t="s">
        <v>5616</v>
      </c>
      <c r="CA47" s="99">
        <f t="shared" si="17"/>
        <v>-1.8950000000000031</v>
      </c>
      <c r="CB47" s="99">
        <f t="shared" si="18"/>
        <v>-2.0249999999999986</v>
      </c>
      <c r="CC47" s="99">
        <f t="shared" si="19"/>
        <v>-2.1000000000000014</v>
      </c>
      <c r="CD47" s="99" t="str">
        <f t="shared" si="20"/>
        <v/>
      </c>
      <c r="CE47" s="99" t="str">
        <f t="shared" si="21"/>
        <v/>
      </c>
      <c r="CF47" s="99" t="str">
        <f t="shared" si="22"/>
        <v/>
      </c>
      <c r="CG47" s="99" t="str">
        <f t="shared" si="23"/>
        <v/>
      </c>
      <c r="CH47" s="99" t="str">
        <f t="shared" si="24"/>
        <v/>
      </c>
      <c r="CI47" s="99" t="str">
        <f t="shared" si="25"/>
        <v/>
      </c>
      <c r="CJ47" s="99" t="str">
        <f t="shared" si="26"/>
        <v/>
      </c>
      <c r="CK47" s="99" t="str">
        <f t="shared" si="27"/>
        <v/>
      </c>
      <c r="CL47" s="99" t="str">
        <f t="shared" si="28"/>
        <v/>
      </c>
      <c r="CM47" s="99">
        <f t="shared" si="29"/>
        <v>-5.3183333333333334</v>
      </c>
      <c r="CN47" s="99">
        <f t="shared" si="30"/>
        <v>-5.2816666666666698</v>
      </c>
      <c r="CO47" s="99">
        <f t="shared" si="31"/>
        <v>-5.3750000000000018</v>
      </c>
      <c r="CP47" s="99" t="str">
        <f t="shared" si="32"/>
        <v/>
      </c>
      <c r="CQ47" s="99" t="str">
        <f t="shared" si="33"/>
        <v/>
      </c>
      <c r="CR47" s="99" t="str">
        <f t="shared" si="34"/>
        <v/>
      </c>
      <c r="CS47" s="99" t="str">
        <f t="shared" si="35"/>
        <v/>
      </c>
      <c r="CT47" s="99" t="str">
        <f t="shared" si="36"/>
        <v/>
      </c>
      <c r="CU47" s="99" t="str">
        <f t="shared" si="37"/>
        <v/>
      </c>
      <c r="CV47" s="99" t="str">
        <f t="shared" si="38"/>
        <v/>
      </c>
      <c r="CW47" s="99" t="str">
        <f t="shared" si="39"/>
        <v/>
      </c>
      <c r="CX47" s="99" t="str">
        <f t="shared" si="40"/>
        <v/>
      </c>
      <c r="CY47" s="70">
        <f t="shared" si="41"/>
        <v>-2.0066666666666677</v>
      </c>
      <c r="CZ47" s="70">
        <f t="shared" si="42"/>
        <v>-5.325000000000002</v>
      </c>
      <c r="DA47" s="100" t="str">
        <f t="shared" si="43"/>
        <v>hsa-miR-1290</v>
      </c>
      <c r="DB47" s="98" t="s">
        <v>5616</v>
      </c>
      <c r="DC47" s="101">
        <f t="shared" si="55"/>
        <v>3.7192197704526548</v>
      </c>
      <c r="DD47" s="101">
        <f t="shared" si="56"/>
        <v>4.0699187684107416</v>
      </c>
      <c r="DE47" s="101">
        <f t="shared" si="57"/>
        <v>4.2870938501451761</v>
      </c>
      <c r="DF47" s="101" t="str">
        <f t="shared" si="58"/>
        <v/>
      </c>
      <c r="DG47" s="101" t="str">
        <f t="shared" si="59"/>
        <v/>
      </c>
      <c r="DH47" s="101" t="str">
        <f t="shared" si="60"/>
        <v/>
      </c>
      <c r="DI47" s="101" t="str">
        <f t="shared" si="61"/>
        <v/>
      </c>
      <c r="DJ47" s="101" t="str">
        <f t="shared" si="62"/>
        <v/>
      </c>
      <c r="DK47" s="101" t="str">
        <f t="shared" si="63"/>
        <v/>
      </c>
      <c r="DL47" s="101" t="str">
        <f t="shared" si="64"/>
        <v/>
      </c>
      <c r="DM47" s="101" t="str">
        <f t="shared" si="44"/>
        <v/>
      </c>
      <c r="DN47" s="101" t="str">
        <f t="shared" si="45"/>
        <v/>
      </c>
      <c r="DO47" s="101">
        <f t="shared" si="54"/>
        <v>39.900456114755102</v>
      </c>
      <c r="DP47" s="101">
        <f t="shared" si="54"/>
        <v>38.899148411806991</v>
      </c>
      <c r="DQ47" s="101">
        <f t="shared" si="54"/>
        <v>41.498865748832358</v>
      </c>
      <c r="DR47" s="101" t="str">
        <f t="shared" si="54"/>
        <v/>
      </c>
      <c r="DS47" s="101" t="str">
        <f t="shared" si="54"/>
        <v/>
      </c>
      <c r="DT47" s="101" t="str">
        <f t="shared" si="54"/>
        <v/>
      </c>
      <c r="DU47" s="101" t="str">
        <f t="shared" si="50"/>
        <v/>
      </c>
      <c r="DV47" s="101" t="str">
        <f t="shared" si="50"/>
        <v/>
      </c>
      <c r="DW47" s="101" t="str">
        <f t="shared" si="50"/>
        <v/>
      </c>
      <c r="DX47" s="101" t="str">
        <f t="shared" si="48"/>
        <v/>
      </c>
      <c r="DY47" s="101" t="str">
        <f t="shared" si="46"/>
        <v/>
      </c>
      <c r="DZ47" s="101" t="str">
        <f t="shared" si="47"/>
        <v/>
      </c>
    </row>
    <row r="48" spans="1:130" ht="15" customHeight="1" x14ac:dyDescent="0.25">
      <c r="A48" s="106" t="str">
        <f>'miRNA Table'!C47</f>
        <v>hsa-miR-129-2-3p</v>
      </c>
      <c r="B48" s="98" t="s">
        <v>5617</v>
      </c>
      <c r="C48" s="99">
        <f>IF('Test Sample Data'!C47="","",IF(SUM('Test Sample Data'!C$3:C$386)&gt;10,IF(AND(ISNUMBER('Test Sample Data'!C47),'Test Sample Data'!C47&lt;$C$389, 'Test Sample Data'!C47&gt;0),'Test Sample Data'!C47,$C$389),""))</f>
        <v>35</v>
      </c>
      <c r="D48" s="99">
        <f>IF('Test Sample Data'!D47="","",IF(SUM('Test Sample Data'!D$3:D$386)&gt;10,IF(AND(ISNUMBER('Test Sample Data'!D47),'Test Sample Data'!D47&lt;$C$389, 'Test Sample Data'!D47&gt;0),'Test Sample Data'!D47,$C$389),""))</f>
        <v>35</v>
      </c>
      <c r="E48" s="99">
        <f>IF('Test Sample Data'!E47="","",IF(SUM('Test Sample Data'!E$3:E$386)&gt;10,IF(AND(ISNUMBER('Test Sample Data'!E47),'Test Sample Data'!E47&lt;$C$389, 'Test Sample Data'!E47&gt;0),'Test Sample Data'!E47,$C$389),""))</f>
        <v>35</v>
      </c>
      <c r="F48" s="99" t="str">
        <f>IF('Test Sample Data'!F47="","",IF(SUM('Test Sample Data'!F$3:F$386)&gt;10,IF(AND(ISNUMBER('Test Sample Data'!F47),'Test Sample Data'!F47&lt;$C$389, 'Test Sample Data'!F47&gt;0),'Test Sample Data'!F47,$C$389),""))</f>
        <v/>
      </c>
      <c r="G48" s="99" t="str">
        <f>IF('Test Sample Data'!G47="","",IF(SUM('Test Sample Data'!G$3:G$386)&gt;10,IF(AND(ISNUMBER('Test Sample Data'!G47),'Test Sample Data'!G47&lt;$C$389, 'Test Sample Data'!G47&gt;0),'Test Sample Data'!G47,$C$389),""))</f>
        <v/>
      </c>
      <c r="H48" s="99" t="str">
        <f>IF('Test Sample Data'!H47="","",IF(SUM('Test Sample Data'!H$3:H$386)&gt;10,IF(AND(ISNUMBER('Test Sample Data'!H47),'Test Sample Data'!H47&lt;$C$389, 'Test Sample Data'!H47&gt;0),'Test Sample Data'!H47,$C$389),""))</f>
        <v/>
      </c>
      <c r="I48" s="99" t="str">
        <f>IF('Test Sample Data'!I47="","",IF(SUM('Test Sample Data'!I$3:I$386)&gt;10,IF(AND(ISNUMBER('Test Sample Data'!I47),'Test Sample Data'!I47&lt;$C$389, 'Test Sample Data'!I47&gt;0),'Test Sample Data'!I47,$C$389),""))</f>
        <v/>
      </c>
      <c r="J48" s="99" t="str">
        <f>IF('Test Sample Data'!J47="","",IF(SUM('Test Sample Data'!J$3:J$386)&gt;10,IF(AND(ISNUMBER('Test Sample Data'!J47),'Test Sample Data'!J47&lt;$C$389, 'Test Sample Data'!J47&gt;0),'Test Sample Data'!J47,$C$389),""))</f>
        <v/>
      </c>
      <c r="K48" s="99" t="str">
        <f>IF('Test Sample Data'!K47="","",IF(SUM('Test Sample Data'!K$3:K$386)&gt;10,IF(AND(ISNUMBER('Test Sample Data'!K47),'Test Sample Data'!K47&lt;$C$389, 'Test Sample Data'!K47&gt;0),'Test Sample Data'!K47,$C$389),""))</f>
        <v/>
      </c>
      <c r="L48" s="99" t="str">
        <f>IF('Test Sample Data'!L47="","",IF(SUM('Test Sample Data'!L$3:L$386)&gt;10,IF(AND(ISNUMBER('Test Sample Data'!L47),'Test Sample Data'!L47&lt;$C$389, 'Test Sample Data'!L47&gt;0),'Test Sample Data'!L47,$C$389),""))</f>
        <v/>
      </c>
      <c r="M48" s="99" t="str">
        <f>IF('Test Sample Data'!M47="","",IF(SUM('Test Sample Data'!M$3:M$386)&gt;10,IF(AND(ISNUMBER('Test Sample Data'!M47),'Test Sample Data'!M47&lt;$C$389, 'Test Sample Data'!M47&gt;0),'Test Sample Data'!M47,$C$389),""))</f>
        <v/>
      </c>
      <c r="N48" s="99" t="str">
        <f>IF('Test Sample Data'!N47="","",IF(SUM('Test Sample Data'!N$3:N$386)&gt;10,IF(AND(ISNUMBER('Test Sample Data'!N47),'Test Sample Data'!N47&lt;$C$389, 'Test Sample Data'!N47&gt;0),'Test Sample Data'!N47,$C$389),""))</f>
        <v/>
      </c>
      <c r="O48" s="98" t="str">
        <f>'miRNA Table'!C47</f>
        <v>hsa-miR-129-2-3p</v>
      </c>
      <c r="P48" s="98" t="s">
        <v>5617</v>
      </c>
      <c r="Q48" s="99">
        <f>IF('Control Sample Data'!C47="","",IF(SUM('Control Sample Data'!C$3:C$386)&gt;10,IF(AND(ISNUMBER('Control Sample Data'!C47),'Control Sample Data'!C47&lt;$C$389, 'Control Sample Data'!C47&gt;0),'Control Sample Data'!C47,$C$389),""))</f>
        <v>35</v>
      </c>
      <c r="R48" s="99">
        <f>IF('Control Sample Data'!D47="","",IF(SUM('Control Sample Data'!D$3:D$386)&gt;10,IF(AND(ISNUMBER('Control Sample Data'!D47),'Control Sample Data'!D47&lt;$C$389, 'Control Sample Data'!D47&gt;0),'Control Sample Data'!D47,$C$389),""))</f>
        <v>35</v>
      </c>
      <c r="S48" s="99">
        <f>IF('Control Sample Data'!E47="","",IF(SUM('Control Sample Data'!E$3:E$386)&gt;10,IF(AND(ISNUMBER('Control Sample Data'!E47),'Control Sample Data'!E47&lt;$C$389, 'Control Sample Data'!E47&gt;0),'Control Sample Data'!E47,$C$389),""))</f>
        <v>35</v>
      </c>
      <c r="T48" s="99" t="str">
        <f>IF('Control Sample Data'!F47="","",IF(SUM('Control Sample Data'!F$3:F$386)&gt;10,IF(AND(ISNUMBER('Control Sample Data'!F47),'Control Sample Data'!F47&lt;$C$389, 'Control Sample Data'!F47&gt;0),'Control Sample Data'!F47,$C$389),""))</f>
        <v/>
      </c>
      <c r="U48" s="99" t="str">
        <f>IF('Control Sample Data'!G47="","",IF(SUM('Control Sample Data'!G$3:G$386)&gt;10,IF(AND(ISNUMBER('Control Sample Data'!G47),'Control Sample Data'!G47&lt;$C$389, 'Control Sample Data'!G47&gt;0),'Control Sample Data'!G47,$C$389),""))</f>
        <v/>
      </c>
      <c r="V48" s="99" t="str">
        <f>IF('Control Sample Data'!H47="","",IF(SUM('Control Sample Data'!H$3:H$386)&gt;10,IF(AND(ISNUMBER('Control Sample Data'!H47),'Control Sample Data'!H47&lt;$C$389, 'Control Sample Data'!H47&gt;0),'Control Sample Data'!H47,$C$389),""))</f>
        <v/>
      </c>
      <c r="W48" s="99" t="str">
        <f>IF('Control Sample Data'!I47="","",IF(SUM('Control Sample Data'!I$3:I$386)&gt;10,IF(AND(ISNUMBER('Control Sample Data'!I47),'Control Sample Data'!I47&lt;$C$389, 'Control Sample Data'!I47&gt;0),'Control Sample Data'!I47,$C$389),""))</f>
        <v/>
      </c>
      <c r="X48" s="99" t="str">
        <f>IF('Control Sample Data'!J47="","",IF(SUM('Control Sample Data'!J$3:J$386)&gt;10,IF(AND(ISNUMBER('Control Sample Data'!J47),'Control Sample Data'!J47&lt;$C$389, 'Control Sample Data'!J47&gt;0),'Control Sample Data'!J47,$C$389),""))</f>
        <v/>
      </c>
      <c r="Y48" s="99" t="str">
        <f>IF('Control Sample Data'!K47="","",IF(SUM('Control Sample Data'!K$3:K$386)&gt;10,IF(AND(ISNUMBER('Control Sample Data'!K47),'Control Sample Data'!K47&lt;$C$389, 'Control Sample Data'!K47&gt;0),'Control Sample Data'!K47,$C$389),""))</f>
        <v/>
      </c>
      <c r="Z48" s="99" t="str">
        <f>IF('Control Sample Data'!L47="","",IF(SUM('Control Sample Data'!L$3:L$386)&gt;10,IF(AND(ISNUMBER('Control Sample Data'!L47),'Control Sample Data'!L47&lt;$C$389, 'Control Sample Data'!L47&gt;0),'Control Sample Data'!L47,$C$389),""))</f>
        <v/>
      </c>
      <c r="AA48" s="99" t="str">
        <f>IF('Control Sample Data'!M47="","",IF(SUM('Control Sample Data'!M$3:M$386)&gt;10,IF(AND(ISNUMBER('Control Sample Data'!M47),'Control Sample Data'!M47&lt;$C$389, 'Control Sample Data'!M47&gt;0),'Control Sample Data'!M47,$C$389),""))</f>
        <v/>
      </c>
      <c r="AB48" s="107" t="str">
        <f>IF('Control Sample Data'!N47="","",IF(SUM('Control Sample Data'!N$3:N$386)&gt;10,IF(AND(ISNUMBER('Control Sample Data'!N47),'Control Sample Data'!N47&lt;$C$389, 'Control Sample Data'!N47&gt;0),'Control Sample Data'!N47,$C$389),""))</f>
        <v/>
      </c>
      <c r="AC48" s="136">
        <f>IF(C48="","",IF(AND('miRNA Table'!$F$4="YES",'miRNA Table'!$F$6="YES"),C48-C$391,C48))</f>
        <v>35</v>
      </c>
      <c r="AD48" s="137">
        <f>IF(D48="","",IF(AND('miRNA Table'!$F$4="YES",'miRNA Table'!$F$6="YES"),D48-D$391,D48))</f>
        <v>35</v>
      </c>
      <c r="AE48" s="137">
        <f>IF(E48="","",IF(AND('miRNA Table'!$F$4="YES",'miRNA Table'!$F$6="YES"),E48-E$391,E48))</f>
        <v>35</v>
      </c>
      <c r="AF48" s="137" t="str">
        <f>IF(F48="","",IF(AND('miRNA Table'!$F$4="YES",'miRNA Table'!$F$6="YES"),F48-F$391,F48))</f>
        <v/>
      </c>
      <c r="AG48" s="137" t="str">
        <f>IF(G48="","",IF(AND('miRNA Table'!$F$4="YES",'miRNA Table'!$F$6="YES"),G48-G$391,G48))</f>
        <v/>
      </c>
      <c r="AH48" s="137" t="str">
        <f>IF(H48="","",IF(AND('miRNA Table'!$F$4="YES",'miRNA Table'!$F$6="YES"),H48-H$391,H48))</f>
        <v/>
      </c>
      <c r="AI48" s="137" t="str">
        <f>IF(I48="","",IF(AND('miRNA Table'!$F$4="YES",'miRNA Table'!$F$6="YES"),I48-I$391,I48))</f>
        <v/>
      </c>
      <c r="AJ48" s="137" t="str">
        <f>IF(J48="","",IF(AND('miRNA Table'!$F$4="YES",'miRNA Table'!$F$6="YES"),J48-J$391,J48))</f>
        <v/>
      </c>
      <c r="AK48" s="137" t="str">
        <f>IF(K48="","",IF(AND('miRNA Table'!$F$4="YES",'miRNA Table'!$F$6="YES"),K48-K$391,K48))</f>
        <v/>
      </c>
      <c r="AL48" s="137" t="str">
        <f>IF(L48="","",IF(AND('miRNA Table'!$F$4="YES",'miRNA Table'!$F$6="YES"),L48-L$391,L48))</f>
        <v/>
      </c>
      <c r="AM48" s="137" t="str">
        <f>IF(M48="","",IF(AND('miRNA Table'!$F$4="YES",'miRNA Table'!$F$6="YES"),M48-M$391,M48))</f>
        <v/>
      </c>
      <c r="AN48" s="138" t="str">
        <f>IF(N48="","",IF(AND('miRNA Table'!$F$4="YES",'miRNA Table'!$F$6="YES"),N48-N$391,N48))</f>
        <v/>
      </c>
      <c r="AO48" s="136">
        <f>IF(O48="","",IF(AND('miRNA Table'!$F$4="YES",'miRNA Table'!$F$6="YES"),Q48-Q$391,Q48))</f>
        <v>35</v>
      </c>
      <c r="AP48" s="137">
        <f>IF(P48="","",IF(AND('miRNA Table'!$F$4="YES",'miRNA Table'!$F$6="YES"),R48-R$391,R48))</f>
        <v>35</v>
      </c>
      <c r="AQ48" s="137">
        <f>IF(Q48="","",IF(AND('miRNA Table'!$F$4="YES",'miRNA Table'!$F$6="YES"),S48-S$391,S48))</f>
        <v>35</v>
      </c>
      <c r="AR48" s="137" t="str">
        <f>IF(R48="","",IF(AND('miRNA Table'!$F$4="YES",'miRNA Table'!$F$6="YES"),T48-T$391,T48))</f>
        <v/>
      </c>
      <c r="AS48" s="137" t="str">
        <f>IF(S48="","",IF(AND('miRNA Table'!$F$4="YES",'miRNA Table'!$F$6="YES"),U48-U$391,U48))</f>
        <v/>
      </c>
      <c r="AT48" s="137" t="str">
        <f>IF(T48="","",IF(AND('miRNA Table'!$F$4="YES",'miRNA Table'!$F$6="YES"),V48-V$391,V48))</f>
        <v/>
      </c>
      <c r="AU48" s="137" t="str">
        <f>IF(U48="","",IF(AND('miRNA Table'!$F$4="YES",'miRNA Table'!$F$6="YES"),W48-W$391,W48))</f>
        <v/>
      </c>
      <c r="AV48" s="137" t="str">
        <f>IF(V48="","",IF(AND('miRNA Table'!$F$4="YES",'miRNA Table'!$F$6="YES"),X48-X$391,X48))</f>
        <v/>
      </c>
      <c r="AW48" s="137" t="str">
        <f>IF(W48="","",IF(AND('miRNA Table'!$F$4="YES",'miRNA Table'!$F$6="YES"),Y48-Y$391,Y48))</f>
        <v/>
      </c>
      <c r="AX48" s="137" t="str">
        <f>IF(X48="","",IF(AND('miRNA Table'!$F$4="YES",'miRNA Table'!$F$6="YES"),Z48-Z$391,Z48))</f>
        <v/>
      </c>
      <c r="AY48" s="137" t="str">
        <f>IF(Y48="","",IF(AND('miRNA Table'!$F$4="YES",'miRNA Table'!$F$6="YES"),AA48-AA$391,AA48))</f>
        <v/>
      </c>
      <c r="AZ48" s="138" t="str">
        <f>IF(Z48="","",IF(AND('miRNA Table'!$F$4="YES",'miRNA Table'!$F$6="YES"),AB48-AB$391,AB48))</f>
        <v/>
      </c>
      <c r="BY48" s="97" t="str">
        <f t="shared" si="16"/>
        <v>hsa-miR-129-2-3p</v>
      </c>
      <c r="BZ48" s="98" t="s">
        <v>5617</v>
      </c>
      <c r="CA48" s="99">
        <f t="shared" si="17"/>
        <v>14.364999999999998</v>
      </c>
      <c r="CB48" s="99">
        <f t="shared" si="18"/>
        <v>14.355</v>
      </c>
      <c r="CC48" s="99">
        <f t="shared" si="19"/>
        <v>14.27</v>
      </c>
      <c r="CD48" s="99" t="str">
        <f t="shared" si="20"/>
        <v/>
      </c>
      <c r="CE48" s="99" t="str">
        <f t="shared" si="21"/>
        <v/>
      </c>
      <c r="CF48" s="99" t="str">
        <f t="shared" si="22"/>
        <v/>
      </c>
      <c r="CG48" s="99" t="str">
        <f t="shared" si="23"/>
        <v/>
      </c>
      <c r="CH48" s="99" t="str">
        <f t="shared" si="24"/>
        <v/>
      </c>
      <c r="CI48" s="99" t="str">
        <f t="shared" si="25"/>
        <v/>
      </c>
      <c r="CJ48" s="99" t="str">
        <f t="shared" si="26"/>
        <v/>
      </c>
      <c r="CK48" s="99" t="str">
        <f t="shared" si="27"/>
        <v/>
      </c>
      <c r="CL48" s="99" t="str">
        <f t="shared" si="28"/>
        <v/>
      </c>
      <c r="CM48" s="99">
        <f t="shared" si="29"/>
        <v>14.101666666666667</v>
      </c>
      <c r="CN48" s="99">
        <f t="shared" si="30"/>
        <v>14.14833333333333</v>
      </c>
      <c r="CO48" s="99">
        <f t="shared" si="31"/>
        <v>13.864999999999998</v>
      </c>
      <c r="CP48" s="99" t="str">
        <f t="shared" si="32"/>
        <v/>
      </c>
      <c r="CQ48" s="99" t="str">
        <f t="shared" si="33"/>
        <v/>
      </c>
      <c r="CR48" s="99" t="str">
        <f t="shared" si="34"/>
        <v/>
      </c>
      <c r="CS48" s="99" t="str">
        <f t="shared" si="35"/>
        <v/>
      </c>
      <c r="CT48" s="99" t="str">
        <f t="shared" si="36"/>
        <v/>
      </c>
      <c r="CU48" s="99" t="str">
        <f t="shared" si="37"/>
        <v/>
      </c>
      <c r="CV48" s="99" t="str">
        <f t="shared" si="38"/>
        <v/>
      </c>
      <c r="CW48" s="99" t="str">
        <f t="shared" si="39"/>
        <v/>
      </c>
      <c r="CX48" s="99" t="str">
        <f t="shared" si="40"/>
        <v/>
      </c>
      <c r="CY48" s="70">
        <f t="shared" si="41"/>
        <v>14.329999999999998</v>
      </c>
      <c r="CZ48" s="70">
        <f t="shared" si="42"/>
        <v>14.038333333333332</v>
      </c>
      <c r="DA48" s="100" t="str">
        <f t="shared" si="43"/>
        <v>hsa-miR-129-2-3p</v>
      </c>
      <c r="DB48" s="98" t="s">
        <v>5617</v>
      </c>
      <c r="DC48" s="101">
        <f t="shared" si="55"/>
        <v>4.7391899108950229E-5</v>
      </c>
      <c r="DD48" s="101">
        <f t="shared" si="56"/>
        <v>4.7721535835485465E-5</v>
      </c>
      <c r="DE48" s="101">
        <f t="shared" si="57"/>
        <v>5.0617648059963549E-5</v>
      </c>
      <c r="DF48" s="101" t="str">
        <f t="shared" si="58"/>
        <v/>
      </c>
      <c r="DG48" s="101" t="str">
        <f t="shared" si="59"/>
        <v/>
      </c>
      <c r="DH48" s="101" t="str">
        <f t="shared" si="60"/>
        <v/>
      </c>
      <c r="DI48" s="101" t="str">
        <f t="shared" si="61"/>
        <v/>
      </c>
      <c r="DJ48" s="101" t="str">
        <f t="shared" si="62"/>
        <v/>
      </c>
      <c r="DK48" s="101" t="str">
        <f t="shared" si="63"/>
        <v/>
      </c>
      <c r="DL48" s="101" t="str">
        <f t="shared" si="64"/>
        <v/>
      </c>
      <c r="DM48" s="101" t="str">
        <f t="shared" si="44"/>
        <v/>
      </c>
      <c r="DN48" s="101" t="str">
        <f t="shared" si="45"/>
        <v/>
      </c>
      <c r="DO48" s="101">
        <f t="shared" si="54"/>
        <v>5.6882063716252369E-5</v>
      </c>
      <c r="DP48" s="101">
        <f t="shared" si="54"/>
        <v>5.5071547217106916E-5</v>
      </c>
      <c r="DQ48" s="101">
        <f t="shared" si="54"/>
        <v>6.7022266466494862E-5</v>
      </c>
      <c r="DR48" s="101" t="str">
        <f t="shared" si="54"/>
        <v/>
      </c>
      <c r="DS48" s="101" t="str">
        <f t="shared" si="54"/>
        <v/>
      </c>
      <c r="DT48" s="101" t="str">
        <f t="shared" si="54"/>
        <v/>
      </c>
      <c r="DU48" s="101" t="str">
        <f t="shared" si="50"/>
        <v/>
      </c>
      <c r="DV48" s="101" t="str">
        <f t="shared" si="50"/>
        <v/>
      </c>
      <c r="DW48" s="101" t="str">
        <f t="shared" si="50"/>
        <v/>
      </c>
      <c r="DX48" s="101" t="str">
        <f t="shared" si="48"/>
        <v/>
      </c>
      <c r="DY48" s="101" t="str">
        <f t="shared" si="46"/>
        <v/>
      </c>
      <c r="DZ48" s="101" t="str">
        <f t="shared" si="47"/>
        <v/>
      </c>
    </row>
    <row r="49" spans="1:130" ht="15" customHeight="1" x14ac:dyDescent="0.25">
      <c r="A49" s="106" t="str">
        <f>'miRNA Table'!C48</f>
        <v>hsa-miR-129-5p</v>
      </c>
      <c r="B49" s="98" t="s">
        <v>5618</v>
      </c>
      <c r="C49" s="99">
        <f>IF('Test Sample Data'!C48="","",IF(SUM('Test Sample Data'!C$3:C$386)&gt;10,IF(AND(ISNUMBER('Test Sample Data'!C48),'Test Sample Data'!C48&lt;$C$389, 'Test Sample Data'!C48&gt;0),'Test Sample Data'!C48,$C$389),""))</f>
        <v>27.76</v>
      </c>
      <c r="D49" s="99">
        <f>IF('Test Sample Data'!D48="","",IF(SUM('Test Sample Data'!D$3:D$386)&gt;10,IF(AND(ISNUMBER('Test Sample Data'!D48),'Test Sample Data'!D48&lt;$C$389, 'Test Sample Data'!D48&gt;0),'Test Sample Data'!D48,$C$389),""))</f>
        <v>28.03</v>
      </c>
      <c r="E49" s="99">
        <f>IF('Test Sample Data'!E48="","",IF(SUM('Test Sample Data'!E$3:E$386)&gt;10,IF(AND(ISNUMBER('Test Sample Data'!E48),'Test Sample Data'!E48&lt;$C$389, 'Test Sample Data'!E48&gt;0),'Test Sample Data'!E48,$C$389),""))</f>
        <v>27.73</v>
      </c>
      <c r="F49" s="99" t="str">
        <f>IF('Test Sample Data'!F48="","",IF(SUM('Test Sample Data'!F$3:F$386)&gt;10,IF(AND(ISNUMBER('Test Sample Data'!F48),'Test Sample Data'!F48&lt;$C$389, 'Test Sample Data'!F48&gt;0),'Test Sample Data'!F48,$C$389),""))</f>
        <v/>
      </c>
      <c r="G49" s="99" t="str">
        <f>IF('Test Sample Data'!G48="","",IF(SUM('Test Sample Data'!G$3:G$386)&gt;10,IF(AND(ISNUMBER('Test Sample Data'!G48),'Test Sample Data'!G48&lt;$C$389, 'Test Sample Data'!G48&gt;0),'Test Sample Data'!G48,$C$389),""))</f>
        <v/>
      </c>
      <c r="H49" s="99" t="str">
        <f>IF('Test Sample Data'!H48="","",IF(SUM('Test Sample Data'!H$3:H$386)&gt;10,IF(AND(ISNUMBER('Test Sample Data'!H48),'Test Sample Data'!H48&lt;$C$389, 'Test Sample Data'!H48&gt;0),'Test Sample Data'!H48,$C$389),""))</f>
        <v/>
      </c>
      <c r="I49" s="99" t="str">
        <f>IF('Test Sample Data'!I48="","",IF(SUM('Test Sample Data'!I$3:I$386)&gt;10,IF(AND(ISNUMBER('Test Sample Data'!I48),'Test Sample Data'!I48&lt;$C$389, 'Test Sample Data'!I48&gt;0),'Test Sample Data'!I48,$C$389),""))</f>
        <v/>
      </c>
      <c r="J49" s="99" t="str">
        <f>IF('Test Sample Data'!J48="","",IF(SUM('Test Sample Data'!J$3:J$386)&gt;10,IF(AND(ISNUMBER('Test Sample Data'!J48),'Test Sample Data'!J48&lt;$C$389, 'Test Sample Data'!J48&gt;0),'Test Sample Data'!J48,$C$389),""))</f>
        <v/>
      </c>
      <c r="K49" s="99" t="str">
        <f>IF('Test Sample Data'!K48="","",IF(SUM('Test Sample Data'!K$3:K$386)&gt;10,IF(AND(ISNUMBER('Test Sample Data'!K48),'Test Sample Data'!K48&lt;$C$389, 'Test Sample Data'!K48&gt;0),'Test Sample Data'!K48,$C$389),""))</f>
        <v/>
      </c>
      <c r="L49" s="99" t="str">
        <f>IF('Test Sample Data'!L48="","",IF(SUM('Test Sample Data'!L$3:L$386)&gt;10,IF(AND(ISNUMBER('Test Sample Data'!L48),'Test Sample Data'!L48&lt;$C$389, 'Test Sample Data'!L48&gt;0),'Test Sample Data'!L48,$C$389),""))</f>
        <v/>
      </c>
      <c r="M49" s="99" t="str">
        <f>IF('Test Sample Data'!M48="","",IF(SUM('Test Sample Data'!M$3:M$386)&gt;10,IF(AND(ISNUMBER('Test Sample Data'!M48),'Test Sample Data'!M48&lt;$C$389, 'Test Sample Data'!M48&gt;0),'Test Sample Data'!M48,$C$389),""))</f>
        <v/>
      </c>
      <c r="N49" s="99" t="str">
        <f>IF('Test Sample Data'!N48="","",IF(SUM('Test Sample Data'!N$3:N$386)&gt;10,IF(AND(ISNUMBER('Test Sample Data'!N48),'Test Sample Data'!N48&lt;$C$389, 'Test Sample Data'!N48&gt;0),'Test Sample Data'!N48,$C$389),""))</f>
        <v/>
      </c>
      <c r="O49" s="98" t="str">
        <f>'miRNA Table'!C48</f>
        <v>hsa-miR-129-5p</v>
      </c>
      <c r="P49" s="98" t="s">
        <v>5618</v>
      </c>
      <c r="Q49" s="99">
        <f>IF('Control Sample Data'!C48="","",IF(SUM('Control Sample Data'!C$3:C$386)&gt;10,IF(AND(ISNUMBER('Control Sample Data'!C48),'Control Sample Data'!C48&lt;$C$389, 'Control Sample Data'!C48&gt;0),'Control Sample Data'!C48,$C$389),""))</f>
        <v>28.59</v>
      </c>
      <c r="R49" s="99">
        <f>IF('Control Sample Data'!D48="","",IF(SUM('Control Sample Data'!D$3:D$386)&gt;10,IF(AND(ISNUMBER('Control Sample Data'!D48),'Control Sample Data'!D48&lt;$C$389, 'Control Sample Data'!D48&gt;0),'Control Sample Data'!D48,$C$389),""))</f>
        <v>29.01</v>
      </c>
      <c r="S49" s="99">
        <f>IF('Control Sample Data'!E48="","",IF(SUM('Control Sample Data'!E$3:E$386)&gt;10,IF(AND(ISNUMBER('Control Sample Data'!E48),'Control Sample Data'!E48&lt;$C$389, 'Control Sample Data'!E48&gt;0),'Control Sample Data'!E48,$C$389),""))</f>
        <v>29.01</v>
      </c>
      <c r="T49" s="99" t="str">
        <f>IF('Control Sample Data'!F48="","",IF(SUM('Control Sample Data'!F$3:F$386)&gt;10,IF(AND(ISNUMBER('Control Sample Data'!F48),'Control Sample Data'!F48&lt;$C$389, 'Control Sample Data'!F48&gt;0),'Control Sample Data'!F48,$C$389),""))</f>
        <v/>
      </c>
      <c r="U49" s="99" t="str">
        <f>IF('Control Sample Data'!G48="","",IF(SUM('Control Sample Data'!G$3:G$386)&gt;10,IF(AND(ISNUMBER('Control Sample Data'!G48),'Control Sample Data'!G48&lt;$C$389, 'Control Sample Data'!G48&gt;0),'Control Sample Data'!G48,$C$389),""))</f>
        <v/>
      </c>
      <c r="V49" s="99" t="str">
        <f>IF('Control Sample Data'!H48="","",IF(SUM('Control Sample Data'!H$3:H$386)&gt;10,IF(AND(ISNUMBER('Control Sample Data'!H48),'Control Sample Data'!H48&lt;$C$389, 'Control Sample Data'!H48&gt;0),'Control Sample Data'!H48,$C$389),""))</f>
        <v/>
      </c>
      <c r="W49" s="99" t="str">
        <f>IF('Control Sample Data'!I48="","",IF(SUM('Control Sample Data'!I$3:I$386)&gt;10,IF(AND(ISNUMBER('Control Sample Data'!I48),'Control Sample Data'!I48&lt;$C$389, 'Control Sample Data'!I48&gt;0),'Control Sample Data'!I48,$C$389),""))</f>
        <v/>
      </c>
      <c r="X49" s="99" t="str">
        <f>IF('Control Sample Data'!J48="","",IF(SUM('Control Sample Data'!J$3:J$386)&gt;10,IF(AND(ISNUMBER('Control Sample Data'!J48),'Control Sample Data'!J48&lt;$C$389, 'Control Sample Data'!J48&gt;0),'Control Sample Data'!J48,$C$389),""))</f>
        <v/>
      </c>
      <c r="Y49" s="99" t="str">
        <f>IF('Control Sample Data'!K48="","",IF(SUM('Control Sample Data'!K$3:K$386)&gt;10,IF(AND(ISNUMBER('Control Sample Data'!K48),'Control Sample Data'!K48&lt;$C$389, 'Control Sample Data'!K48&gt;0),'Control Sample Data'!K48,$C$389),""))</f>
        <v/>
      </c>
      <c r="Z49" s="99" t="str">
        <f>IF('Control Sample Data'!L48="","",IF(SUM('Control Sample Data'!L$3:L$386)&gt;10,IF(AND(ISNUMBER('Control Sample Data'!L48),'Control Sample Data'!L48&lt;$C$389, 'Control Sample Data'!L48&gt;0),'Control Sample Data'!L48,$C$389),""))</f>
        <v/>
      </c>
      <c r="AA49" s="99" t="str">
        <f>IF('Control Sample Data'!M48="","",IF(SUM('Control Sample Data'!M$3:M$386)&gt;10,IF(AND(ISNUMBER('Control Sample Data'!M48),'Control Sample Data'!M48&lt;$C$389, 'Control Sample Data'!M48&gt;0),'Control Sample Data'!M48,$C$389),""))</f>
        <v/>
      </c>
      <c r="AB49" s="107" t="str">
        <f>IF('Control Sample Data'!N48="","",IF(SUM('Control Sample Data'!N$3:N$386)&gt;10,IF(AND(ISNUMBER('Control Sample Data'!N48),'Control Sample Data'!N48&lt;$C$389, 'Control Sample Data'!N48&gt;0),'Control Sample Data'!N48,$C$389),""))</f>
        <v/>
      </c>
      <c r="AC49" s="136">
        <f>IF(C49="","",IF(AND('miRNA Table'!$F$4="YES",'miRNA Table'!$F$6="YES"),C49-C$391,C49))</f>
        <v>27.76</v>
      </c>
      <c r="AD49" s="137">
        <f>IF(D49="","",IF(AND('miRNA Table'!$F$4="YES",'miRNA Table'!$F$6="YES"),D49-D$391,D49))</f>
        <v>28.03</v>
      </c>
      <c r="AE49" s="137">
        <f>IF(E49="","",IF(AND('miRNA Table'!$F$4="YES",'miRNA Table'!$F$6="YES"),E49-E$391,E49))</f>
        <v>27.73</v>
      </c>
      <c r="AF49" s="137" t="str">
        <f>IF(F49="","",IF(AND('miRNA Table'!$F$4="YES",'miRNA Table'!$F$6="YES"),F49-F$391,F49))</f>
        <v/>
      </c>
      <c r="AG49" s="137" t="str">
        <f>IF(G49="","",IF(AND('miRNA Table'!$F$4="YES",'miRNA Table'!$F$6="YES"),G49-G$391,G49))</f>
        <v/>
      </c>
      <c r="AH49" s="137" t="str">
        <f>IF(H49="","",IF(AND('miRNA Table'!$F$4="YES",'miRNA Table'!$F$6="YES"),H49-H$391,H49))</f>
        <v/>
      </c>
      <c r="AI49" s="137" t="str">
        <f>IF(I49="","",IF(AND('miRNA Table'!$F$4="YES",'miRNA Table'!$F$6="YES"),I49-I$391,I49))</f>
        <v/>
      </c>
      <c r="AJ49" s="137" t="str">
        <f>IF(J49="","",IF(AND('miRNA Table'!$F$4="YES",'miRNA Table'!$F$6="YES"),J49-J$391,J49))</f>
        <v/>
      </c>
      <c r="AK49" s="137" t="str">
        <f>IF(K49="","",IF(AND('miRNA Table'!$F$4="YES",'miRNA Table'!$F$6="YES"),K49-K$391,K49))</f>
        <v/>
      </c>
      <c r="AL49" s="137" t="str">
        <f>IF(L49="","",IF(AND('miRNA Table'!$F$4="YES",'miRNA Table'!$F$6="YES"),L49-L$391,L49))</f>
        <v/>
      </c>
      <c r="AM49" s="137" t="str">
        <f>IF(M49="","",IF(AND('miRNA Table'!$F$4="YES",'miRNA Table'!$F$6="YES"),M49-M$391,M49))</f>
        <v/>
      </c>
      <c r="AN49" s="138" t="str">
        <f>IF(N49="","",IF(AND('miRNA Table'!$F$4="YES",'miRNA Table'!$F$6="YES"),N49-N$391,N49))</f>
        <v/>
      </c>
      <c r="AO49" s="136">
        <f>IF(O49="","",IF(AND('miRNA Table'!$F$4="YES",'miRNA Table'!$F$6="YES"),Q49-Q$391,Q49))</f>
        <v>28.59</v>
      </c>
      <c r="AP49" s="137">
        <f>IF(P49="","",IF(AND('miRNA Table'!$F$4="YES",'miRNA Table'!$F$6="YES"),R49-R$391,R49))</f>
        <v>29.01</v>
      </c>
      <c r="AQ49" s="137">
        <f>IF(Q49="","",IF(AND('miRNA Table'!$F$4="YES",'miRNA Table'!$F$6="YES"),S49-S$391,S49))</f>
        <v>29.01</v>
      </c>
      <c r="AR49" s="137" t="str">
        <f>IF(R49="","",IF(AND('miRNA Table'!$F$4="YES",'miRNA Table'!$F$6="YES"),T49-T$391,T49))</f>
        <v/>
      </c>
      <c r="AS49" s="137" t="str">
        <f>IF(S49="","",IF(AND('miRNA Table'!$F$4="YES",'miRNA Table'!$F$6="YES"),U49-U$391,U49))</f>
        <v/>
      </c>
      <c r="AT49" s="137" t="str">
        <f>IF(T49="","",IF(AND('miRNA Table'!$F$4="YES",'miRNA Table'!$F$6="YES"),V49-V$391,V49))</f>
        <v/>
      </c>
      <c r="AU49" s="137" t="str">
        <f>IF(U49="","",IF(AND('miRNA Table'!$F$4="YES",'miRNA Table'!$F$6="YES"),W49-W$391,W49))</f>
        <v/>
      </c>
      <c r="AV49" s="137" t="str">
        <f>IF(V49="","",IF(AND('miRNA Table'!$F$4="YES",'miRNA Table'!$F$6="YES"),X49-X$391,X49))</f>
        <v/>
      </c>
      <c r="AW49" s="137" t="str">
        <f>IF(W49="","",IF(AND('miRNA Table'!$F$4="YES",'miRNA Table'!$F$6="YES"),Y49-Y$391,Y49))</f>
        <v/>
      </c>
      <c r="AX49" s="137" t="str">
        <f>IF(X49="","",IF(AND('miRNA Table'!$F$4="YES",'miRNA Table'!$F$6="YES"),Z49-Z$391,Z49))</f>
        <v/>
      </c>
      <c r="AY49" s="137" t="str">
        <f>IF(Y49="","",IF(AND('miRNA Table'!$F$4="YES",'miRNA Table'!$F$6="YES"),AA49-AA$391,AA49))</f>
        <v/>
      </c>
      <c r="AZ49" s="138" t="str">
        <f>IF(Z49="","",IF(AND('miRNA Table'!$F$4="YES",'miRNA Table'!$F$6="YES"),AB49-AB$391,AB49))</f>
        <v/>
      </c>
      <c r="BY49" s="97" t="str">
        <f t="shared" si="16"/>
        <v>hsa-miR-129-5p</v>
      </c>
      <c r="BZ49" s="98" t="s">
        <v>5618</v>
      </c>
      <c r="CA49" s="99">
        <f t="shared" si="17"/>
        <v>7.125</v>
      </c>
      <c r="CB49" s="99">
        <f t="shared" si="18"/>
        <v>7.3850000000000016</v>
      </c>
      <c r="CC49" s="99">
        <f t="shared" si="19"/>
        <v>7</v>
      </c>
      <c r="CD49" s="99" t="str">
        <f t="shared" si="20"/>
        <v/>
      </c>
      <c r="CE49" s="99" t="str">
        <f t="shared" si="21"/>
        <v/>
      </c>
      <c r="CF49" s="99" t="str">
        <f t="shared" si="22"/>
        <v/>
      </c>
      <c r="CG49" s="99" t="str">
        <f t="shared" si="23"/>
        <v/>
      </c>
      <c r="CH49" s="99" t="str">
        <f t="shared" si="24"/>
        <v/>
      </c>
      <c r="CI49" s="99" t="str">
        <f t="shared" si="25"/>
        <v/>
      </c>
      <c r="CJ49" s="99" t="str">
        <f t="shared" si="26"/>
        <v/>
      </c>
      <c r="CK49" s="99" t="str">
        <f t="shared" si="27"/>
        <v/>
      </c>
      <c r="CL49" s="99" t="str">
        <f t="shared" si="28"/>
        <v/>
      </c>
      <c r="CM49" s="99">
        <f t="shared" si="29"/>
        <v>7.6916666666666664</v>
      </c>
      <c r="CN49" s="99">
        <f t="shared" si="30"/>
        <v>8.1583333333333314</v>
      </c>
      <c r="CO49" s="99">
        <f t="shared" si="31"/>
        <v>7.875</v>
      </c>
      <c r="CP49" s="99" t="str">
        <f t="shared" si="32"/>
        <v/>
      </c>
      <c r="CQ49" s="99" t="str">
        <f t="shared" si="33"/>
        <v/>
      </c>
      <c r="CR49" s="99" t="str">
        <f t="shared" si="34"/>
        <v/>
      </c>
      <c r="CS49" s="99" t="str">
        <f t="shared" si="35"/>
        <v/>
      </c>
      <c r="CT49" s="99" t="str">
        <f t="shared" si="36"/>
        <v/>
      </c>
      <c r="CU49" s="99" t="str">
        <f t="shared" si="37"/>
        <v/>
      </c>
      <c r="CV49" s="99" t="str">
        <f t="shared" si="38"/>
        <v/>
      </c>
      <c r="CW49" s="99" t="str">
        <f t="shared" si="39"/>
        <v/>
      </c>
      <c r="CX49" s="99" t="str">
        <f t="shared" si="40"/>
        <v/>
      </c>
      <c r="CY49" s="70">
        <f t="shared" si="41"/>
        <v>7.1700000000000008</v>
      </c>
      <c r="CZ49" s="70">
        <f t="shared" si="42"/>
        <v>7.9083333333333323</v>
      </c>
      <c r="DA49" s="100" t="str">
        <f t="shared" si="43"/>
        <v>hsa-miR-129-5p</v>
      </c>
      <c r="DB49" s="98" t="s">
        <v>5618</v>
      </c>
      <c r="DC49" s="101">
        <f t="shared" si="55"/>
        <v>7.1640940875364939E-3</v>
      </c>
      <c r="DD49" s="101">
        <f t="shared" si="56"/>
        <v>5.9826484261499288E-3</v>
      </c>
      <c r="DE49" s="101">
        <f t="shared" si="57"/>
        <v>7.8125E-3</v>
      </c>
      <c r="DF49" s="101" t="str">
        <f t="shared" si="58"/>
        <v/>
      </c>
      <c r="DG49" s="101" t="str">
        <f t="shared" si="59"/>
        <v/>
      </c>
      <c r="DH49" s="101" t="str">
        <f t="shared" si="60"/>
        <v/>
      </c>
      <c r="DI49" s="101" t="str">
        <f t="shared" si="61"/>
        <v/>
      </c>
      <c r="DJ49" s="101" t="str">
        <f t="shared" si="62"/>
        <v/>
      </c>
      <c r="DK49" s="101" t="str">
        <f t="shared" si="63"/>
        <v/>
      </c>
      <c r="DL49" s="101" t="str">
        <f t="shared" si="64"/>
        <v/>
      </c>
      <c r="DM49" s="101" t="str">
        <f t="shared" si="44"/>
        <v/>
      </c>
      <c r="DN49" s="101" t="str">
        <f t="shared" si="45"/>
        <v/>
      </c>
      <c r="DO49" s="101">
        <f t="shared" si="54"/>
        <v>4.8370170327243795E-3</v>
      </c>
      <c r="DP49" s="101">
        <f t="shared" si="54"/>
        <v>3.5002329762185685E-3</v>
      </c>
      <c r="DQ49" s="101">
        <f t="shared" si="54"/>
        <v>4.2597958307236646E-3</v>
      </c>
      <c r="DR49" s="101" t="str">
        <f t="shared" si="54"/>
        <v/>
      </c>
      <c r="DS49" s="101" t="str">
        <f t="shared" si="54"/>
        <v/>
      </c>
      <c r="DT49" s="101" t="str">
        <f t="shared" si="54"/>
        <v/>
      </c>
      <c r="DU49" s="101" t="str">
        <f t="shared" si="50"/>
        <v/>
      </c>
      <c r="DV49" s="101" t="str">
        <f t="shared" si="50"/>
        <v/>
      </c>
      <c r="DW49" s="101" t="str">
        <f t="shared" si="50"/>
        <v/>
      </c>
      <c r="DX49" s="101" t="str">
        <f t="shared" si="48"/>
        <v/>
      </c>
      <c r="DY49" s="101" t="str">
        <f t="shared" si="46"/>
        <v/>
      </c>
      <c r="DZ49" s="101" t="str">
        <f t="shared" si="47"/>
        <v/>
      </c>
    </row>
    <row r="50" spans="1:130" ht="15" customHeight="1" x14ac:dyDescent="0.25">
      <c r="A50" s="106" t="str">
        <f>'miRNA Table'!C49</f>
        <v>hsa-miR-130a-3p</v>
      </c>
      <c r="B50" s="98" t="s">
        <v>5619</v>
      </c>
      <c r="C50" s="99">
        <f>IF('Test Sample Data'!C49="","",IF(SUM('Test Sample Data'!C$3:C$386)&gt;10,IF(AND(ISNUMBER('Test Sample Data'!C49),'Test Sample Data'!C49&lt;$C$389, 'Test Sample Data'!C49&gt;0),'Test Sample Data'!C49,$C$389),""))</f>
        <v>30.64</v>
      </c>
      <c r="D50" s="99">
        <f>IF('Test Sample Data'!D49="","",IF(SUM('Test Sample Data'!D$3:D$386)&gt;10,IF(AND(ISNUMBER('Test Sample Data'!D49),'Test Sample Data'!D49&lt;$C$389, 'Test Sample Data'!D49&gt;0),'Test Sample Data'!D49,$C$389),""))</f>
        <v>30.07</v>
      </c>
      <c r="E50" s="99">
        <f>IF('Test Sample Data'!E49="","",IF(SUM('Test Sample Data'!E$3:E$386)&gt;10,IF(AND(ISNUMBER('Test Sample Data'!E49),'Test Sample Data'!E49&lt;$C$389, 'Test Sample Data'!E49&gt;0),'Test Sample Data'!E49,$C$389),""))</f>
        <v>30.14</v>
      </c>
      <c r="F50" s="99" t="str">
        <f>IF('Test Sample Data'!F49="","",IF(SUM('Test Sample Data'!F$3:F$386)&gt;10,IF(AND(ISNUMBER('Test Sample Data'!F49),'Test Sample Data'!F49&lt;$C$389, 'Test Sample Data'!F49&gt;0),'Test Sample Data'!F49,$C$389),""))</f>
        <v/>
      </c>
      <c r="G50" s="99" t="str">
        <f>IF('Test Sample Data'!G49="","",IF(SUM('Test Sample Data'!G$3:G$386)&gt;10,IF(AND(ISNUMBER('Test Sample Data'!G49),'Test Sample Data'!G49&lt;$C$389, 'Test Sample Data'!G49&gt;0),'Test Sample Data'!G49,$C$389),""))</f>
        <v/>
      </c>
      <c r="H50" s="99" t="str">
        <f>IF('Test Sample Data'!H49="","",IF(SUM('Test Sample Data'!H$3:H$386)&gt;10,IF(AND(ISNUMBER('Test Sample Data'!H49),'Test Sample Data'!H49&lt;$C$389, 'Test Sample Data'!H49&gt;0),'Test Sample Data'!H49,$C$389),""))</f>
        <v/>
      </c>
      <c r="I50" s="99" t="str">
        <f>IF('Test Sample Data'!I49="","",IF(SUM('Test Sample Data'!I$3:I$386)&gt;10,IF(AND(ISNUMBER('Test Sample Data'!I49),'Test Sample Data'!I49&lt;$C$389, 'Test Sample Data'!I49&gt;0),'Test Sample Data'!I49,$C$389),""))</f>
        <v/>
      </c>
      <c r="J50" s="99" t="str">
        <f>IF('Test Sample Data'!J49="","",IF(SUM('Test Sample Data'!J$3:J$386)&gt;10,IF(AND(ISNUMBER('Test Sample Data'!J49),'Test Sample Data'!J49&lt;$C$389, 'Test Sample Data'!J49&gt;0),'Test Sample Data'!J49,$C$389),""))</f>
        <v/>
      </c>
      <c r="K50" s="99" t="str">
        <f>IF('Test Sample Data'!K49="","",IF(SUM('Test Sample Data'!K$3:K$386)&gt;10,IF(AND(ISNUMBER('Test Sample Data'!K49),'Test Sample Data'!K49&lt;$C$389, 'Test Sample Data'!K49&gt;0),'Test Sample Data'!K49,$C$389),""))</f>
        <v/>
      </c>
      <c r="L50" s="99" t="str">
        <f>IF('Test Sample Data'!L49="","",IF(SUM('Test Sample Data'!L$3:L$386)&gt;10,IF(AND(ISNUMBER('Test Sample Data'!L49),'Test Sample Data'!L49&lt;$C$389, 'Test Sample Data'!L49&gt;0),'Test Sample Data'!L49,$C$389),""))</f>
        <v/>
      </c>
      <c r="M50" s="99" t="str">
        <f>IF('Test Sample Data'!M49="","",IF(SUM('Test Sample Data'!M$3:M$386)&gt;10,IF(AND(ISNUMBER('Test Sample Data'!M49),'Test Sample Data'!M49&lt;$C$389, 'Test Sample Data'!M49&gt;0),'Test Sample Data'!M49,$C$389),""))</f>
        <v/>
      </c>
      <c r="N50" s="99" t="str">
        <f>IF('Test Sample Data'!N49="","",IF(SUM('Test Sample Data'!N$3:N$386)&gt;10,IF(AND(ISNUMBER('Test Sample Data'!N49),'Test Sample Data'!N49&lt;$C$389, 'Test Sample Data'!N49&gt;0),'Test Sample Data'!N49,$C$389),""))</f>
        <v/>
      </c>
      <c r="O50" s="98" t="str">
        <f>'miRNA Table'!C49</f>
        <v>hsa-miR-130a-3p</v>
      </c>
      <c r="P50" s="98" t="s">
        <v>5619</v>
      </c>
      <c r="Q50" s="99">
        <f>IF('Control Sample Data'!C49="","",IF(SUM('Control Sample Data'!C$3:C$386)&gt;10,IF(AND(ISNUMBER('Control Sample Data'!C49),'Control Sample Data'!C49&lt;$C$389, 'Control Sample Data'!C49&gt;0),'Control Sample Data'!C49,$C$389),""))</f>
        <v>29.41</v>
      </c>
      <c r="R50" s="99">
        <f>IF('Control Sample Data'!D49="","",IF(SUM('Control Sample Data'!D$3:D$386)&gt;10,IF(AND(ISNUMBER('Control Sample Data'!D49),'Control Sample Data'!D49&lt;$C$389, 'Control Sample Data'!D49&gt;0),'Control Sample Data'!D49,$C$389),""))</f>
        <v>29.55</v>
      </c>
      <c r="S50" s="99">
        <f>IF('Control Sample Data'!E49="","",IF(SUM('Control Sample Data'!E$3:E$386)&gt;10,IF(AND(ISNUMBER('Control Sample Data'!E49),'Control Sample Data'!E49&lt;$C$389, 'Control Sample Data'!E49&gt;0),'Control Sample Data'!E49,$C$389),""))</f>
        <v>30.21</v>
      </c>
      <c r="T50" s="99" t="str">
        <f>IF('Control Sample Data'!F49="","",IF(SUM('Control Sample Data'!F$3:F$386)&gt;10,IF(AND(ISNUMBER('Control Sample Data'!F49),'Control Sample Data'!F49&lt;$C$389, 'Control Sample Data'!F49&gt;0),'Control Sample Data'!F49,$C$389),""))</f>
        <v/>
      </c>
      <c r="U50" s="99" t="str">
        <f>IF('Control Sample Data'!G49="","",IF(SUM('Control Sample Data'!G$3:G$386)&gt;10,IF(AND(ISNUMBER('Control Sample Data'!G49),'Control Sample Data'!G49&lt;$C$389, 'Control Sample Data'!G49&gt;0),'Control Sample Data'!G49,$C$389),""))</f>
        <v/>
      </c>
      <c r="V50" s="99" t="str">
        <f>IF('Control Sample Data'!H49="","",IF(SUM('Control Sample Data'!H$3:H$386)&gt;10,IF(AND(ISNUMBER('Control Sample Data'!H49),'Control Sample Data'!H49&lt;$C$389, 'Control Sample Data'!H49&gt;0),'Control Sample Data'!H49,$C$389),""))</f>
        <v/>
      </c>
      <c r="W50" s="99" t="str">
        <f>IF('Control Sample Data'!I49="","",IF(SUM('Control Sample Data'!I$3:I$386)&gt;10,IF(AND(ISNUMBER('Control Sample Data'!I49),'Control Sample Data'!I49&lt;$C$389, 'Control Sample Data'!I49&gt;0),'Control Sample Data'!I49,$C$389),""))</f>
        <v/>
      </c>
      <c r="X50" s="99" t="str">
        <f>IF('Control Sample Data'!J49="","",IF(SUM('Control Sample Data'!J$3:J$386)&gt;10,IF(AND(ISNUMBER('Control Sample Data'!J49),'Control Sample Data'!J49&lt;$C$389, 'Control Sample Data'!J49&gt;0),'Control Sample Data'!J49,$C$389),""))</f>
        <v/>
      </c>
      <c r="Y50" s="99" t="str">
        <f>IF('Control Sample Data'!K49="","",IF(SUM('Control Sample Data'!K$3:K$386)&gt;10,IF(AND(ISNUMBER('Control Sample Data'!K49),'Control Sample Data'!K49&lt;$C$389, 'Control Sample Data'!K49&gt;0),'Control Sample Data'!K49,$C$389),""))</f>
        <v/>
      </c>
      <c r="Z50" s="99" t="str">
        <f>IF('Control Sample Data'!L49="","",IF(SUM('Control Sample Data'!L$3:L$386)&gt;10,IF(AND(ISNUMBER('Control Sample Data'!L49),'Control Sample Data'!L49&lt;$C$389, 'Control Sample Data'!L49&gt;0),'Control Sample Data'!L49,$C$389),""))</f>
        <v/>
      </c>
      <c r="AA50" s="99" t="str">
        <f>IF('Control Sample Data'!M49="","",IF(SUM('Control Sample Data'!M$3:M$386)&gt;10,IF(AND(ISNUMBER('Control Sample Data'!M49),'Control Sample Data'!M49&lt;$C$389, 'Control Sample Data'!M49&gt;0),'Control Sample Data'!M49,$C$389),""))</f>
        <v/>
      </c>
      <c r="AB50" s="107" t="str">
        <f>IF('Control Sample Data'!N49="","",IF(SUM('Control Sample Data'!N$3:N$386)&gt;10,IF(AND(ISNUMBER('Control Sample Data'!N49),'Control Sample Data'!N49&lt;$C$389, 'Control Sample Data'!N49&gt;0),'Control Sample Data'!N49,$C$389),""))</f>
        <v/>
      </c>
      <c r="AC50" s="136">
        <f>IF(C50="","",IF(AND('miRNA Table'!$F$4="YES",'miRNA Table'!$F$6="YES"),C50-C$391,C50))</f>
        <v>30.64</v>
      </c>
      <c r="AD50" s="137">
        <f>IF(D50="","",IF(AND('miRNA Table'!$F$4="YES",'miRNA Table'!$F$6="YES"),D50-D$391,D50))</f>
        <v>30.07</v>
      </c>
      <c r="AE50" s="137">
        <f>IF(E50="","",IF(AND('miRNA Table'!$F$4="YES",'miRNA Table'!$F$6="YES"),E50-E$391,E50))</f>
        <v>30.14</v>
      </c>
      <c r="AF50" s="137" t="str">
        <f>IF(F50="","",IF(AND('miRNA Table'!$F$4="YES",'miRNA Table'!$F$6="YES"),F50-F$391,F50))</f>
        <v/>
      </c>
      <c r="AG50" s="137" t="str">
        <f>IF(G50="","",IF(AND('miRNA Table'!$F$4="YES",'miRNA Table'!$F$6="YES"),G50-G$391,G50))</f>
        <v/>
      </c>
      <c r="AH50" s="137" t="str">
        <f>IF(H50="","",IF(AND('miRNA Table'!$F$4="YES",'miRNA Table'!$F$6="YES"),H50-H$391,H50))</f>
        <v/>
      </c>
      <c r="AI50" s="137" t="str">
        <f>IF(I50="","",IF(AND('miRNA Table'!$F$4="YES",'miRNA Table'!$F$6="YES"),I50-I$391,I50))</f>
        <v/>
      </c>
      <c r="AJ50" s="137" t="str">
        <f>IF(J50="","",IF(AND('miRNA Table'!$F$4="YES",'miRNA Table'!$F$6="YES"),J50-J$391,J50))</f>
        <v/>
      </c>
      <c r="AK50" s="137" t="str">
        <f>IF(K50="","",IF(AND('miRNA Table'!$F$4="YES",'miRNA Table'!$F$6="YES"),K50-K$391,K50))</f>
        <v/>
      </c>
      <c r="AL50" s="137" t="str">
        <f>IF(L50="","",IF(AND('miRNA Table'!$F$4="YES",'miRNA Table'!$F$6="YES"),L50-L$391,L50))</f>
        <v/>
      </c>
      <c r="AM50" s="137" t="str">
        <f>IF(M50="","",IF(AND('miRNA Table'!$F$4="YES",'miRNA Table'!$F$6="YES"),M50-M$391,M50))</f>
        <v/>
      </c>
      <c r="AN50" s="138" t="str">
        <f>IF(N50="","",IF(AND('miRNA Table'!$F$4="YES",'miRNA Table'!$F$6="YES"),N50-N$391,N50))</f>
        <v/>
      </c>
      <c r="AO50" s="136">
        <f>IF(O50="","",IF(AND('miRNA Table'!$F$4="YES",'miRNA Table'!$F$6="YES"),Q50-Q$391,Q50))</f>
        <v>29.41</v>
      </c>
      <c r="AP50" s="137">
        <f>IF(P50="","",IF(AND('miRNA Table'!$F$4="YES",'miRNA Table'!$F$6="YES"),R50-R$391,R50))</f>
        <v>29.55</v>
      </c>
      <c r="AQ50" s="137">
        <f>IF(Q50="","",IF(AND('miRNA Table'!$F$4="YES",'miRNA Table'!$F$6="YES"),S50-S$391,S50))</f>
        <v>30.21</v>
      </c>
      <c r="AR50" s="137" t="str">
        <f>IF(R50="","",IF(AND('miRNA Table'!$F$4="YES",'miRNA Table'!$F$6="YES"),T50-T$391,T50))</f>
        <v/>
      </c>
      <c r="AS50" s="137" t="str">
        <f>IF(S50="","",IF(AND('miRNA Table'!$F$4="YES",'miRNA Table'!$F$6="YES"),U50-U$391,U50))</f>
        <v/>
      </c>
      <c r="AT50" s="137" t="str">
        <f>IF(T50="","",IF(AND('miRNA Table'!$F$4="YES",'miRNA Table'!$F$6="YES"),V50-V$391,V50))</f>
        <v/>
      </c>
      <c r="AU50" s="137" t="str">
        <f>IF(U50="","",IF(AND('miRNA Table'!$F$4="YES",'miRNA Table'!$F$6="YES"),W50-W$391,W50))</f>
        <v/>
      </c>
      <c r="AV50" s="137" t="str">
        <f>IF(V50="","",IF(AND('miRNA Table'!$F$4="YES",'miRNA Table'!$F$6="YES"),X50-X$391,X50))</f>
        <v/>
      </c>
      <c r="AW50" s="137" t="str">
        <f>IF(W50="","",IF(AND('miRNA Table'!$F$4="YES",'miRNA Table'!$F$6="YES"),Y50-Y$391,Y50))</f>
        <v/>
      </c>
      <c r="AX50" s="137" t="str">
        <f>IF(X50="","",IF(AND('miRNA Table'!$F$4="YES",'miRNA Table'!$F$6="YES"),Z50-Z$391,Z50))</f>
        <v/>
      </c>
      <c r="AY50" s="137" t="str">
        <f>IF(Y50="","",IF(AND('miRNA Table'!$F$4="YES",'miRNA Table'!$F$6="YES"),AA50-AA$391,AA50))</f>
        <v/>
      </c>
      <c r="AZ50" s="138" t="str">
        <f>IF(Z50="","",IF(AND('miRNA Table'!$F$4="YES",'miRNA Table'!$F$6="YES"),AB50-AB$391,AB50))</f>
        <v/>
      </c>
      <c r="BY50" s="97" t="str">
        <f t="shared" si="16"/>
        <v>hsa-miR-130a-3p</v>
      </c>
      <c r="BZ50" s="98" t="s">
        <v>5619</v>
      </c>
      <c r="CA50" s="99">
        <f t="shared" si="17"/>
        <v>10.004999999999999</v>
      </c>
      <c r="CB50" s="99">
        <f t="shared" si="18"/>
        <v>9.4250000000000007</v>
      </c>
      <c r="CC50" s="99">
        <f t="shared" si="19"/>
        <v>9.41</v>
      </c>
      <c r="CD50" s="99" t="str">
        <f t="shared" si="20"/>
        <v/>
      </c>
      <c r="CE50" s="99" t="str">
        <f t="shared" si="21"/>
        <v/>
      </c>
      <c r="CF50" s="99" t="str">
        <f t="shared" si="22"/>
        <v/>
      </c>
      <c r="CG50" s="99" t="str">
        <f t="shared" si="23"/>
        <v/>
      </c>
      <c r="CH50" s="99" t="str">
        <f t="shared" si="24"/>
        <v/>
      </c>
      <c r="CI50" s="99" t="str">
        <f t="shared" si="25"/>
        <v/>
      </c>
      <c r="CJ50" s="99" t="str">
        <f t="shared" si="26"/>
        <v/>
      </c>
      <c r="CK50" s="99" t="str">
        <f t="shared" si="27"/>
        <v/>
      </c>
      <c r="CL50" s="99" t="str">
        <f t="shared" si="28"/>
        <v/>
      </c>
      <c r="CM50" s="99">
        <f t="shared" si="29"/>
        <v>8.5116666666666667</v>
      </c>
      <c r="CN50" s="99">
        <f t="shared" si="30"/>
        <v>8.6983333333333306</v>
      </c>
      <c r="CO50" s="99">
        <f t="shared" si="31"/>
        <v>9.0749999999999993</v>
      </c>
      <c r="CP50" s="99" t="str">
        <f t="shared" si="32"/>
        <v/>
      </c>
      <c r="CQ50" s="99" t="str">
        <f t="shared" si="33"/>
        <v/>
      </c>
      <c r="CR50" s="99" t="str">
        <f t="shared" si="34"/>
        <v/>
      </c>
      <c r="CS50" s="99" t="str">
        <f t="shared" si="35"/>
        <v/>
      </c>
      <c r="CT50" s="99" t="str">
        <f t="shared" si="36"/>
        <v/>
      </c>
      <c r="CU50" s="99" t="str">
        <f t="shared" si="37"/>
        <v/>
      </c>
      <c r="CV50" s="99" t="str">
        <f t="shared" si="38"/>
        <v/>
      </c>
      <c r="CW50" s="99" t="str">
        <f t="shared" si="39"/>
        <v/>
      </c>
      <c r="CX50" s="99" t="str">
        <f t="shared" si="40"/>
        <v/>
      </c>
      <c r="CY50" s="70">
        <f t="shared" si="41"/>
        <v>9.6133333333333333</v>
      </c>
      <c r="CZ50" s="70">
        <f t="shared" si="42"/>
        <v>8.7616666666666649</v>
      </c>
      <c r="DA50" s="100" t="str">
        <f t="shared" si="43"/>
        <v>hsa-miR-130a-3p</v>
      </c>
      <c r="DB50" s="98" t="s">
        <v>5619</v>
      </c>
      <c r="DC50" s="101">
        <f t="shared" si="55"/>
        <v>9.7318385041784093E-4</v>
      </c>
      <c r="DD50" s="101">
        <f t="shared" si="56"/>
        <v>1.4547631475807636E-3</v>
      </c>
      <c r="DE50" s="101">
        <f t="shared" si="57"/>
        <v>1.46996752676862E-3</v>
      </c>
      <c r="DF50" s="101" t="str">
        <f t="shared" si="58"/>
        <v/>
      </c>
      <c r="DG50" s="101" t="str">
        <f t="shared" si="59"/>
        <v/>
      </c>
      <c r="DH50" s="101" t="str">
        <f t="shared" si="60"/>
        <v/>
      </c>
      <c r="DI50" s="101" t="str">
        <f t="shared" si="61"/>
        <v/>
      </c>
      <c r="DJ50" s="101" t="str">
        <f t="shared" si="62"/>
        <v/>
      </c>
      <c r="DK50" s="101" t="str">
        <f t="shared" si="63"/>
        <v/>
      </c>
      <c r="DL50" s="101" t="str">
        <f t="shared" si="64"/>
        <v/>
      </c>
      <c r="DM50" s="101" t="str">
        <f t="shared" si="44"/>
        <v/>
      </c>
      <c r="DN50" s="101" t="str">
        <f t="shared" si="45"/>
        <v/>
      </c>
      <c r="DO50" s="101">
        <f t="shared" si="54"/>
        <v>2.7398893246373735E-3</v>
      </c>
      <c r="DP50" s="101">
        <f t="shared" si="54"/>
        <v>2.4073584160101895E-3</v>
      </c>
      <c r="DQ50" s="101">
        <f t="shared" si="54"/>
        <v>1.8541838299814834E-3</v>
      </c>
      <c r="DR50" s="101" t="str">
        <f t="shared" si="54"/>
        <v/>
      </c>
      <c r="DS50" s="101" t="str">
        <f t="shared" si="54"/>
        <v/>
      </c>
      <c r="DT50" s="101" t="str">
        <f t="shared" si="54"/>
        <v/>
      </c>
      <c r="DU50" s="101" t="str">
        <f t="shared" si="50"/>
        <v/>
      </c>
      <c r="DV50" s="101" t="str">
        <f t="shared" si="50"/>
        <v/>
      </c>
      <c r="DW50" s="101" t="str">
        <f t="shared" si="50"/>
        <v/>
      </c>
      <c r="DX50" s="101" t="str">
        <f t="shared" si="48"/>
        <v/>
      </c>
      <c r="DY50" s="101" t="str">
        <f t="shared" si="46"/>
        <v/>
      </c>
      <c r="DZ50" s="101" t="str">
        <f t="shared" si="47"/>
        <v/>
      </c>
    </row>
    <row r="51" spans="1:130" ht="15" customHeight="1" x14ac:dyDescent="0.25">
      <c r="A51" s="106" t="str">
        <f>'miRNA Table'!C50</f>
        <v>hsa-miR-130b-3p</v>
      </c>
      <c r="B51" s="98" t="s">
        <v>5620</v>
      </c>
      <c r="C51" s="99">
        <f>IF('Test Sample Data'!C50="","",IF(SUM('Test Sample Data'!C$3:C$386)&gt;10,IF(AND(ISNUMBER('Test Sample Data'!C50),'Test Sample Data'!C50&lt;$C$389, 'Test Sample Data'!C50&gt;0),'Test Sample Data'!C50,$C$389),""))</f>
        <v>34.08</v>
      </c>
      <c r="D51" s="99">
        <f>IF('Test Sample Data'!D50="","",IF(SUM('Test Sample Data'!D$3:D$386)&gt;10,IF(AND(ISNUMBER('Test Sample Data'!D50),'Test Sample Data'!D50&lt;$C$389, 'Test Sample Data'!D50&gt;0),'Test Sample Data'!D50,$C$389),""))</f>
        <v>35</v>
      </c>
      <c r="E51" s="99">
        <f>IF('Test Sample Data'!E50="","",IF(SUM('Test Sample Data'!E$3:E$386)&gt;10,IF(AND(ISNUMBER('Test Sample Data'!E50),'Test Sample Data'!E50&lt;$C$389, 'Test Sample Data'!E50&gt;0),'Test Sample Data'!E50,$C$389),""))</f>
        <v>34.479999999999997</v>
      </c>
      <c r="F51" s="99" t="str">
        <f>IF('Test Sample Data'!F50="","",IF(SUM('Test Sample Data'!F$3:F$386)&gt;10,IF(AND(ISNUMBER('Test Sample Data'!F50),'Test Sample Data'!F50&lt;$C$389, 'Test Sample Data'!F50&gt;0),'Test Sample Data'!F50,$C$389),""))</f>
        <v/>
      </c>
      <c r="G51" s="99" t="str">
        <f>IF('Test Sample Data'!G50="","",IF(SUM('Test Sample Data'!G$3:G$386)&gt;10,IF(AND(ISNUMBER('Test Sample Data'!G50),'Test Sample Data'!G50&lt;$C$389, 'Test Sample Data'!G50&gt;0),'Test Sample Data'!G50,$C$389),""))</f>
        <v/>
      </c>
      <c r="H51" s="99" t="str">
        <f>IF('Test Sample Data'!H50="","",IF(SUM('Test Sample Data'!H$3:H$386)&gt;10,IF(AND(ISNUMBER('Test Sample Data'!H50),'Test Sample Data'!H50&lt;$C$389, 'Test Sample Data'!H50&gt;0),'Test Sample Data'!H50,$C$389),""))</f>
        <v/>
      </c>
      <c r="I51" s="99" t="str">
        <f>IF('Test Sample Data'!I50="","",IF(SUM('Test Sample Data'!I$3:I$386)&gt;10,IF(AND(ISNUMBER('Test Sample Data'!I50),'Test Sample Data'!I50&lt;$C$389, 'Test Sample Data'!I50&gt;0),'Test Sample Data'!I50,$C$389),""))</f>
        <v/>
      </c>
      <c r="J51" s="99" t="str">
        <f>IF('Test Sample Data'!J50="","",IF(SUM('Test Sample Data'!J$3:J$386)&gt;10,IF(AND(ISNUMBER('Test Sample Data'!J50),'Test Sample Data'!J50&lt;$C$389, 'Test Sample Data'!J50&gt;0),'Test Sample Data'!J50,$C$389),""))</f>
        <v/>
      </c>
      <c r="K51" s="99" t="str">
        <f>IF('Test Sample Data'!K50="","",IF(SUM('Test Sample Data'!K$3:K$386)&gt;10,IF(AND(ISNUMBER('Test Sample Data'!K50),'Test Sample Data'!K50&lt;$C$389, 'Test Sample Data'!K50&gt;0),'Test Sample Data'!K50,$C$389),""))</f>
        <v/>
      </c>
      <c r="L51" s="99" t="str">
        <f>IF('Test Sample Data'!L50="","",IF(SUM('Test Sample Data'!L$3:L$386)&gt;10,IF(AND(ISNUMBER('Test Sample Data'!L50),'Test Sample Data'!L50&lt;$C$389, 'Test Sample Data'!L50&gt;0),'Test Sample Data'!L50,$C$389),""))</f>
        <v/>
      </c>
      <c r="M51" s="99" t="str">
        <f>IF('Test Sample Data'!M50="","",IF(SUM('Test Sample Data'!M$3:M$386)&gt;10,IF(AND(ISNUMBER('Test Sample Data'!M50),'Test Sample Data'!M50&lt;$C$389, 'Test Sample Data'!M50&gt;0),'Test Sample Data'!M50,$C$389),""))</f>
        <v/>
      </c>
      <c r="N51" s="99" t="str">
        <f>IF('Test Sample Data'!N50="","",IF(SUM('Test Sample Data'!N$3:N$386)&gt;10,IF(AND(ISNUMBER('Test Sample Data'!N50),'Test Sample Data'!N50&lt;$C$389, 'Test Sample Data'!N50&gt;0),'Test Sample Data'!N50,$C$389),""))</f>
        <v/>
      </c>
      <c r="O51" s="98" t="str">
        <f>'miRNA Table'!C50</f>
        <v>hsa-miR-130b-3p</v>
      </c>
      <c r="P51" s="98" t="s">
        <v>5620</v>
      </c>
      <c r="Q51" s="99">
        <f>IF('Control Sample Data'!C50="","",IF(SUM('Control Sample Data'!C$3:C$386)&gt;10,IF(AND(ISNUMBER('Control Sample Data'!C50),'Control Sample Data'!C50&lt;$C$389, 'Control Sample Data'!C50&gt;0),'Control Sample Data'!C50,$C$389),""))</f>
        <v>31.5</v>
      </c>
      <c r="R51" s="99">
        <f>IF('Control Sample Data'!D50="","",IF(SUM('Control Sample Data'!D$3:D$386)&gt;10,IF(AND(ISNUMBER('Control Sample Data'!D50),'Control Sample Data'!D50&lt;$C$389, 'Control Sample Data'!D50&gt;0),'Control Sample Data'!D50,$C$389),""))</f>
        <v>30.32</v>
      </c>
      <c r="S51" s="99">
        <f>IF('Control Sample Data'!E50="","",IF(SUM('Control Sample Data'!E$3:E$386)&gt;10,IF(AND(ISNUMBER('Control Sample Data'!E50),'Control Sample Data'!E50&lt;$C$389, 'Control Sample Data'!E50&gt;0),'Control Sample Data'!E50,$C$389),""))</f>
        <v>30.7</v>
      </c>
      <c r="T51" s="99" t="str">
        <f>IF('Control Sample Data'!F50="","",IF(SUM('Control Sample Data'!F$3:F$386)&gt;10,IF(AND(ISNUMBER('Control Sample Data'!F50),'Control Sample Data'!F50&lt;$C$389, 'Control Sample Data'!F50&gt;0),'Control Sample Data'!F50,$C$389),""))</f>
        <v/>
      </c>
      <c r="U51" s="99" t="str">
        <f>IF('Control Sample Data'!G50="","",IF(SUM('Control Sample Data'!G$3:G$386)&gt;10,IF(AND(ISNUMBER('Control Sample Data'!G50),'Control Sample Data'!G50&lt;$C$389, 'Control Sample Data'!G50&gt;0),'Control Sample Data'!G50,$C$389),""))</f>
        <v/>
      </c>
      <c r="V51" s="99" t="str">
        <f>IF('Control Sample Data'!H50="","",IF(SUM('Control Sample Data'!H$3:H$386)&gt;10,IF(AND(ISNUMBER('Control Sample Data'!H50),'Control Sample Data'!H50&lt;$C$389, 'Control Sample Data'!H50&gt;0),'Control Sample Data'!H50,$C$389),""))</f>
        <v/>
      </c>
      <c r="W51" s="99" t="str">
        <f>IF('Control Sample Data'!I50="","",IF(SUM('Control Sample Data'!I$3:I$386)&gt;10,IF(AND(ISNUMBER('Control Sample Data'!I50),'Control Sample Data'!I50&lt;$C$389, 'Control Sample Data'!I50&gt;0),'Control Sample Data'!I50,$C$389),""))</f>
        <v/>
      </c>
      <c r="X51" s="99" t="str">
        <f>IF('Control Sample Data'!J50="","",IF(SUM('Control Sample Data'!J$3:J$386)&gt;10,IF(AND(ISNUMBER('Control Sample Data'!J50),'Control Sample Data'!J50&lt;$C$389, 'Control Sample Data'!J50&gt;0),'Control Sample Data'!J50,$C$389),""))</f>
        <v/>
      </c>
      <c r="Y51" s="99" t="str">
        <f>IF('Control Sample Data'!K50="","",IF(SUM('Control Sample Data'!K$3:K$386)&gt;10,IF(AND(ISNUMBER('Control Sample Data'!K50),'Control Sample Data'!K50&lt;$C$389, 'Control Sample Data'!K50&gt;0),'Control Sample Data'!K50,$C$389),""))</f>
        <v/>
      </c>
      <c r="Z51" s="99" t="str">
        <f>IF('Control Sample Data'!L50="","",IF(SUM('Control Sample Data'!L$3:L$386)&gt;10,IF(AND(ISNUMBER('Control Sample Data'!L50),'Control Sample Data'!L50&lt;$C$389, 'Control Sample Data'!L50&gt;0),'Control Sample Data'!L50,$C$389),""))</f>
        <v/>
      </c>
      <c r="AA51" s="99" t="str">
        <f>IF('Control Sample Data'!M50="","",IF(SUM('Control Sample Data'!M$3:M$386)&gt;10,IF(AND(ISNUMBER('Control Sample Data'!M50),'Control Sample Data'!M50&lt;$C$389, 'Control Sample Data'!M50&gt;0),'Control Sample Data'!M50,$C$389),""))</f>
        <v/>
      </c>
      <c r="AB51" s="107" t="str">
        <f>IF('Control Sample Data'!N50="","",IF(SUM('Control Sample Data'!N$3:N$386)&gt;10,IF(AND(ISNUMBER('Control Sample Data'!N50),'Control Sample Data'!N50&lt;$C$389, 'Control Sample Data'!N50&gt;0),'Control Sample Data'!N50,$C$389),""))</f>
        <v/>
      </c>
      <c r="AC51" s="136">
        <f>IF(C51="","",IF(AND('miRNA Table'!$F$4="YES",'miRNA Table'!$F$6="YES"),C51-C$391,C51))</f>
        <v>34.08</v>
      </c>
      <c r="AD51" s="137">
        <f>IF(D51="","",IF(AND('miRNA Table'!$F$4="YES",'miRNA Table'!$F$6="YES"),D51-D$391,D51))</f>
        <v>35</v>
      </c>
      <c r="AE51" s="137">
        <f>IF(E51="","",IF(AND('miRNA Table'!$F$4="YES",'miRNA Table'!$F$6="YES"),E51-E$391,E51))</f>
        <v>34.479999999999997</v>
      </c>
      <c r="AF51" s="137" t="str">
        <f>IF(F51="","",IF(AND('miRNA Table'!$F$4="YES",'miRNA Table'!$F$6="YES"),F51-F$391,F51))</f>
        <v/>
      </c>
      <c r="AG51" s="137" t="str">
        <f>IF(G51="","",IF(AND('miRNA Table'!$F$4="YES",'miRNA Table'!$F$6="YES"),G51-G$391,G51))</f>
        <v/>
      </c>
      <c r="AH51" s="137" t="str">
        <f>IF(H51="","",IF(AND('miRNA Table'!$F$4="YES",'miRNA Table'!$F$6="YES"),H51-H$391,H51))</f>
        <v/>
      </c>
      <c r="AI51" s="137" t="str">
        <f>IF(I51="","",IF(AND('miRNA Table'!$F$4="YES",'miRNA Table'!$F$6="YES"),I51-I$391,I51))</f>
        <v/>
      </c>
      <c r="AJ51" s="137" t="str">
        <f>IF(J51="","",IF(AND('miRNA Table'!$F$4="YES",'miRNA Table'!$F$6="YES"),J51-J$391,J51))</f>
        <v/>
      </c>
      <c r="AK51" s="137" t="str">
        <f>IF(K51="","",IF(AND('miRNA Table'!$F$4="YES",'miRNA Table'!$F$6="YES"),K51-K$391,K51))</f>
        <v/>
      </c>
      <c r="AL51" s="137" t="str">
        <f>IF(L51="","",IF(AND('miRNA Table'!$F$4="YES",'miRNA Table'!$F$6="YES"),L51-L$391,L51))</f>
        <v/>
      </c>
      <c r="AM51" s="137" t="str">
        <f>IF(M51="","",IF(AND('miRNA Table'!$F$4="YES",'miRNA Table'!$F$6="YES"),M51-M$391,M51))</f>
        <v/>
      </c>
      <c r="AN51" s="138" t="str">
        <f>IF(N51="","",IF(AND('miRNA Table'!$F$4="YES",'miRNA Table'!$F$6="YES"),N51-N$391,N51))</f>
        <v/>
      </c>
      <c r="AO51" s="136">
        <f>IF(O51="","",IF(AND('miRNA Table'!$F$4="YES",'miRNA Table'!$F$6="YES"),Q51-Q$391,Q51))</f>
        <v>31.5</v>
      </c>
      <c r="AP51" s="137">
        <f>IF(P51="","",IF(AND('miRNA Table'!$F$4="YES",'miRNA Table'!$F$6="YES"),R51-R$391,R51))</f>
        <v>30.32</v>
      </c>
      <c r="AQ51" s="137">
        <f>IF(Q51="","",IF(AND('miRNA Table'!$F$4="YES",'miRNA Table'!$F$6="YES"),S51-S$391,S51))</f>
        <v>30.7</v>
      </c>
      <c r="AR51" s="137" t="str">
        <f>IF(R51="","",IF(AND('miRNA Table'!$F$4="YES",'miRNA Table'!$F$6="YES"),T51-T$391,T51))</f>
        <v/>
      </c>
      <c r="AS51" s="137" t="str">
        <f>IF(S51="","",IF(AND('miRNA Table'!$F$4="YES",'miRNA Table'!$F$6="YES"),U51-U$391,U51))</f>
        <v/>
      </c>
      <c r="AT51" s="137" t="str">
        <f>IF(T51="","",IF(AND('miRNA Table'!$F$4="YES",'miRNA Table'!$F$6="YES"),V51-V$391,V51))</f>
        <v/>
      </c>
      <c r="AU51" s="137" t="str">
        <f>IF(U51="","",IF(AND('miRNA Table'!$F$4="YES",'miRNA Table'!$F$6="YES"),W51-W$391,W51))</f>
        <v/>
      </c>
      <c r="AV51" s="137" t="str">
        <f>IF(V51="","",IF(AND('miRNA Table'!$F$4="YES",'miRNA Table'!$F$6="YES"),X51-X$391,X51))</f>
        <v/>
      </c>
      <c r="AW51" s="137" t="str">
        <f>IF(W51="","",IF(AND('miRNA Table'!$F$4="YES",'miRNA Table'!$F$6="YES"),Y51-Y$391,Y51))</f>
        <v/>
      </c>
      <c r="AX51" s="137" t="str">
        <f>IF(X51="","",IF(AND('miRNA Table'!$F$4="YES",'miRNA Table'!$F$6="YES"),Z51-Z$391,Z51))</f>
        <v/>
      </c>
      <c r="AY51" s="137" t="str">
        <f>IF(Y51="","",IF(AND('miRNA Table'!$F$4="YES",'miRNA Table'!$F$6="YES"),AA51-AA$391,AA51))</f>
        <v/>
      </c>
      <c r="AZ51" s="138" t="str">
        <f>IF(Z51="","",IF(AND('miRNA Table'!$F$4="YES",'miRNA Table'!$F$6="YES"),AB51-AB$391,AB51))</f>
        <v/>
      </c>
      <c r="BY51" s="97" t="str">
        <f t="shared" si="16"/>
        <v>hsa-miR-130b-3p</v>
      </c>
      <c r="BZ51" s="98" t="s">
        <v>5620</v>
      </c>
      <c r="CA51" s="99">
        <f t="shared" si="17"/>
        <v>13.444999999999997</v>
      </c>
      <c r="CB51" s="99">
        <f t="shared" si="18"/>
        <v>14.355</v>
      </c>
      <c r="CC51" s="99">
        <f t="shared" si="19"/>
        <v>13.749999999999996</v>
      </c>
      <c r="CD51" s="99" t="str">
        <f t="shared" si="20"/>
        <v/>
      </c>
      <c r="CE51" s="99" t="str">
        <f t="shared" si="21"/>
        <v/>
      </c>
      <c r="CF51" s="99" t="str">
        <f t="shared" si="22"/>
        <v/>
      </c>
      <c r="CG51" s="99" t="str">
        <f t="shared" si="23"/>
        <v/>
      </c>
      <c r="CH51" s="99" t="str">
        <f t="shared" si="24"/>
        <v/>
      </c>
      <c r="CI51" s="99" t="str">
        <f t="shared" si="25"/>
        <v/>
      </c>
      <c r="CJ51" s="99" t="str">
        <f t="shared" si="26"/>
        <v/>
      </c>
      <c r="CK51" s="99" t="str">
        <f t="shared" si="27"/>
        <v/>
      </c>
      <c r="CL51" s="99" t="str">
        <f t="shared" si="28"/>
        <v/>
      </c>
      <c r="CM51" s="99">
        <f t="shared" si="29"/>
        <v>10.601666666666667</v>
      </c>
      <c r="CN51" s="99">
        <f t="shared" si="30"/>
        <v>9.4683333333333302</v>
      </c>
      <c r="CO51" s="99">
        <f t="shared" si="31"/>
        <v>9.5649999999999977</v>
      </c>
      <c r="CP51" s="99" t="str">
        <f t="shared" si="32"/>
        <v/>
      </c>
      <c r="CQ51" s="99" t="str">
        <f t="shared" si="33"/>
        <v/>
      </c>
      <c r="CR51" s="99" t="str">
        <f t="shared" si="34"/>
        <v/>
      </c>
      <c r="CS51" s="99" t="str">
        <f t="shared" si="35"/>
        <v/>
      </c>
      <c r="CT51" s="99" t="str">
        <f t="shared" si="36"/>
        <v/>
      </c>
      <c r="CU51" s="99" t="str">
        <f t="shared" si="37"/>
        <v/>
      </c>
      <c r="CV51" s="99" t="str">
        <f t="shared" si="38"/>
        <v/>
      </c>
      <c r="CW51" s="99" t="str">
        <f t="shared" si="39"/>
        <v/>
      </c>
      <c r="CX51" s="99" t="str">
        <f t="shared" si="40"/>
        <v/>
      </c>
      <c r="CY51" s="70">
        <f t="shared" si="41"/>
        <v>13.85</v>
      </c>
      <c r="CZ51" s="70">
        <f t="shared" si="42"/>
        <v>9.8783333333333321</v>
      </c>
      <c r="DA51" s="100" t="str">
        <f t="shared" si="43"/>
        <v>hsa-miR-130b-3p</v>
      </c>
      <c r="DB51" s="98" t="s">
        <v>5620</v>
      </c>
      <c r="DC51" s="101">
        <f t="shared" si="55"/>
        <v>8.9670937089740766E-5</v>
      </c>
      <c r="DD51" s="101">
        <f t="shared" si="56"/>
        <v>4.7721535835485465E-5</v>
      </c>
      <c r="DE51" s="101">
        <f t="shared" si="57"/>
        <v>7.2583442077803E-5</v>
      </c>
      <c r="DF51" s="101" t="str">
        <f t="shared" si="58"/>
        <v/>
      </c>
      <c r="DG51" s="101" t="str">
        <f t="shared" si="59"/>
        <v/>
      </c>
      <c r="DH51" s="101" t="str">
        <f t="shared" si="60"/>
        <v/>
      </c>
      <c r="DI51" s="101" t="str">
        <f t="shared" si="61"/>
        <v/>
      </c>
      <c r="DJ51" s="101" t="str">
        <f t="shared" si="62"/>
        <v/>
      </c>
      <c r="DK51" s="101" t="str">
        <f t="shared" si="63"/>
        <v/>
      </c>
      <c r="DL51" s="101" t="str">
        <f t="shared" si="64"/>
        <v/>
      </c>
      <c r="DM51" s="101" t="str">
        <f t="shared" si="44"/>
        <v/>
      </c>
      <c r="DN51" s="101" t="str">
        <f t="shared" si="45"/>
        <v/>
      </c>
      <c r="DO51" s="101">
        <f t="shared" si="54"/>
        <v>6.4354708770635678E-4</v>
      </c>
      <c r="DP51" s="101">
        <f t="shared" ref="DP51:DX93" si="65">IF(CN51="","",POWER(2, -CN51))</f>
        <v>1.4117170428121243E-3</v>
      </c>
      <c r="DQ51" s="101">
        <f t="shared" si="65"/>
        <v>1.320225422879031E-3</v>
      </c>
      <c r="DR51" s="101" t="str">
        <f t="shared" si="65"/>
        <v/>
      </c>
      <c r="DS51" s="101" t="str">
        <f t="shared" si="65"/>
        <v/>
      </c>
      <c r="DT51" s="101" t="str">
        <f t="shared" si="65"/>
        <v/>
      </c>
      <c r="DU51" s="101" t="str">
        <f t="shared" si="50"/>
        <v/>
      </c>
      <c r="DV51" s="101" t="str">
        <f t="shared" si="50"/>
        <v/>
      </c>
      <c r="DW51" s="101" t="str">
        <f t="shared" si="50"/>
        <v/>
      </c>
      <c r="DX51" s="101" t="str">
        <f t="shared" si="48"/>
        <v/>
      </c>
      <c r="DY51" s="101" t="str">
        <f t="shared" si="46"/>
        <v/>
      </c>
      <c r="DZ51" s="101" t="str">
        <f t="shared" si="47"/>
        <v/>
      </c>
    </row>
    <row r="52" spans="1:130" ht="15" customHeight="1" x14ac:dyDescent="0.25">
      <c r="A52" s="106" t="str">
        <f>'miRNA Table'!C51</f>
        <v>hsa-miR-132-3p</v>
      </c>
      <c r="B52" s="98" t="s">
        <v>56</v>
      </c>
      <c r="C52" s="99">
        <f>IF('Test Sample Data'!C51="","",IF(SUM('Test Sample Data'!C$3:C$386)&gt;10,IF(AND(ISNUMBER('Test Sample Data'!C51),'Test Sample Data'!C51&lt;$C$389, 'Test Sample Data'!C51&gt;0),'Test Sample Data'!C51,$C$389),""))</f>
        <v>33.35</v>
      </c>
      <c r="D52" s="99">
        <f>IF('Test Sample Data'!D51="","",IF(SUM('Test Sample Data'!D$3:D$386)&gt;10,IF(AND(ISNUMBER('Test Sample Data'!D51),'Test Sample Data'!D51&lt;$C$389, 'Test Sample Data'!D51&gt;0),'Test Sample Data'!D51,$C$389),""))</f>
        <v>32.33</v>
      </c>
      <c r="E52" s="99">
        <f>IF('Test Sample Data'!E51="","",IF(SUM('Test Sample Data'!E$3:E$386)&gt;10,IF(AND(ISNUMBER('Test Sample Data'!E51),'Test Sample Data'!E51&lt;$C$389, 'Test Sample Data'!E51&gt;0),'Test Sample Data'!E51,$C$389),""))</f>
        <v>33.56</v>
      </c>
      <c r="F52" s="99" t="str">
        <f>IF('Test Sample Data'!F51="","",IF(SUM('Test Sample Data'!F$3:F$386)&gt;10,IF(AND(ISNUMBER('Test Sample Data'!F51),'Test Sample Data'!F51&lt;$C$389, 'Test Sample Data'!F51&gt;0),'Test Sample Data'!F51,$C$389),""))</f>
        <v/>
      </c>
      <c r="G52" s="99" t="str">
        <f>IF('Test Sample Data'!G51="","",IF(SUM('Test Sample Data'!G$3:G$386)&gt;10,IF(AND(ISNUMBER('Test Sample Data'!G51),'Test Sample Data'!G51&lt;$C$389, 'Test Sample Data'!G51&gt;0),'Test Sample Data'!G51,$C$389),""))</f>
        <v/>
      </c>
      <c r="H52" s="99" t="str">
        <f>IF('Test Sample Data'!H51="","",IF(SUM('Test Sample Data'!H$3:H$386)&gt;10,IF(AND(ISNUMBER('Test Sample Data'!H51),'Test Sample Data'!H51&lt;$C$389, 'Test Sample Data'!H51&gt;0),'Test Sample Data'!H51,$C$389),""))</f>
        <v/>
      </c>
      <c r="I52" s="99" t="str">
        <f>IF('Test Sample Data'!I51="","",IF(SUM('Test Sample Data'!I$3:I$386)&gt;10,IF(AND(ISNUMBER('Test Sample Data'!I51),'Test Sample Data'!I51&lt;$C$389, 'Test Sample Data'!I51&gt;0),'Test Sample Data'!I51,$C$389),""))</f>
        <v/>
      </c>
      <c r="J52" s="99" t="str">
        <f>IF('Test Sample Data'!J51="","",IF(SUM('Test Sample Data'!J$3:J$386)&gt;10,IF(AND(ISNUMBER('Test Sample Data'!J51),'Test Sample Data'!J51&lt;$C$389, 'Test Sample Data'!J51&gt;0),'Test Sample Data'!J51,$C$389),""))</f>
        <v/>
      </c>
      <c r="K52" s="99" t="str">
        <f>IF('Test Sample Data'!K51="","",IF(SUM('Test Sample Data'!K$3:K$386)&gt;10,IF(AND(ISNUMBER('Test Sample Data'!K51),'Test Sample Data'!K51&lt;$C$389, 'Test Sample Data'!K51&gt;0),'Test Sample Data'!K51,$C$389),""))</f>
        <v/>
      </c>
      <c r="L52" s="99" t="str">
        <f>IF('Test Sample Data'!L51="","",IF(SUM('Test Sample Data'!L$3:L$386)&gt;10,IF(AND(ISNUMBER('Test Sample Data'!L51),'Test Sample Data'!L51&lt;$C$389, 'Test Sample Data'!L51&gt;0),'Test Sample Data'!L51,$C$389),""))</f>
        <v/>
      </c>
      <c r="M52" s="99" t="str">
        <f>IF('Test Sample Data'!M51="","",IF(SUM('Test Sample Data'!M$3:M$386)&gt;10,IF(AND(ISNUMBER('Test Sample Data'!M51),'Test Sample Data'!M51&lt;$C$389, 'Test Sample Data'!M51&gt;0),'Test Sample Data'!M51,$C$389),""))</f>
        <v/>
      </c>
      <c r="N52" s="99" t="str">
        <f>IF('Test Sample Data'!N51="","",IF(SUM('Test Sample Data'!N$3:N$386)&gt;10,IF(AND(ISNUMBER('Test Sample Data'!N51),'Test Sample Data'!N51&lt;$C$389, 'Test Sample Data'!N51&gt;0),'Test Sample Data'!N51,$C$389),""))</f>
        <v/>
      </c>
      <c r="O52" s="98" t="str">
        <f>'miRNA Table'!C51</f>
        <v>hsa-miR-132-3p</v>
      </c>
      <c r="P52" s="98" t="s">
        <v>56</v>
      </c>
      <c r="Q52" s="99">
        <f>IF('Control Sample Data'!C51="","",IF(SUM('Control Sample Data'!C$3:C$386)&gt;10,IF(AND(ISNUMBER('Control Sample Data'!C51),'Control Sample Data'!C51&lt;$C$389, 'Control Sample Data'!C51&gt;0),'Control Sample Data'!C51,$C$389),""))</f>
        <v>32.74</v>
      </c>
      <c r="R52" s="99">
        <f>IF('Control Sample Data'!D51="","",IF(SUM('Control Sample Data'!D$3:D$386)&gt;10,IF(AND(ISNUMBER('Control Sample Data'!D51),'Control Sample Data'!D51&lt;$C$389, 'Control Sample Data'!D51&gt;0),'Control Sample Data'!D51,$C$389),""))</f>
        <v>35</v>
      </c>
      <c r="S52" s="99">
        <f>IF('Control Sample Data'!E51="","",IF(SUM('Control Sample Data'!E$3:E$386)&gt;10,IF(AND(ISNUMBER('Control Sample Data'!E51),'Control Sample Data'!E51&lt;$C$389, 'Control Sample Data'!E51&gt;0),'Control Sample Data'!E51,$C$389),""))</f>
        <v>33.520000000000003</v>
      </c>
      <c r="T52" s="99" t="str">
        <f>IF('Control Sample Data'!F51="","",IF(SUM('Control Sample Data'!F$3:F$386)&gt;10,IF(AND(ISNUMBER('Control Sample Data'!F51),'Control Sample Data'!F51&lt;$C$389, 'Control Sample Data'!F51&gt;0),'Control Sample Data'!F51,$C$389),""))</f>
        <v/>
      </c>
      <c r="U52" s="99" t="str">
        <f>IF('Control Sample Data'!G51="","",IF(SUM('Control Sample Data'!G$3:G$386)&gt;10,IF(AND(ISNUMBER('Control Sample Data'!G51),'Control Sample Data'!G51&lt;$C$389, 'Control Sample Data'!G51&gt;0),'Control Sample Data'!G51,$C$389),""))</f>
        <v/>
      </c>
      <c r="V52" s="99" t="str">
        <f>IF('Control Sample Data'!H51="","",IF(SUM('Control Sample Data'!H$3:H$386)&gt;10,IF(AND(ISNUMBER('Control Sample Data'!H51),'Control Sample Data'!H51&lt;$C$389, 'Control Sample Data'!H51&gt;0),'Control Sample Data'!H51,$C$389),""))</f>
        <v/>
      </c>
      <c r="W52" s="99" t="str">
        <f>IF('Control Sample Data'!I51="","",IF(SUM('Control Sample Data'!I$3:I$386)&gt;10,IF(AND(ISNUMBER('Control Sample Data'!I51),'Control Sample Data'!I51&lt;$C$389, 'Control Sample Data'!I51&gt;0),'Control Sample Data'!I51,$C$389),""))</f>
        <v/>
      </c>
      <c r="X52" s="99" t="str">
        <f>IF('Control Sample Data'!J51="","",IF(SUM('Control Sample Data'!J$3:J$386)&gt;10,IF(AND(ISNUMBER('Control Sample Data'!J51),'Control Sample Data'!J51&lt;$C$389, 'Control Sample Data'!J51&gt;0),'Control Sample Data'!J51,$C$389),""))</f>
        <v/>
      </c>
      <c r="Y52" s="99" t="str">
        <f>IF('Control Sample Data'!K51="","",IF(SUM('Control Sample Data'!K$3:K$386)&gt;10,IF(AND(ISNUMBER('Control Sample Data'!K51),'Control Sample Data'!K51&lt;$C$389, 'Control Sample Data'!K51&gt;0),'Control Sample Data'!K51,$C$389),""))</f>
        <v/>
      </c>
      <c r="Z52" s="99" t="str">
        <f>IF('Control Sample Data'!L51="","",IF(SUM('Control Sample Data'!L$3:L$386)&gt;10,IF(AND(ISNUMBER('Control Sample Data'!L51),'Control Sample Data'!L51&lt;$C$389, 'Control Sample Data'!L51&gt;0),'Control Sample Data'!L51,$C$389),""))</f>
        <v/>
      </c>
      <c r="AA52" s="99" t="str">
        <f>IF('Control Sample Data'!M51="","",IF(SUM('Control Sample Data'!M$3:M$386)&gt;10,IF(AND(ISNUMBER('Control Sample Data'!M51),'Control Sample Data'!M51&lt;$C$389, 'Control Sample Data'!M51&gt;0),'Control Sample Data'!M51,$C$389),""))</f>
        <v/>
      </c>
      <c r="AB52" s="107" t="str">
        <f>IF('Control Sample Data'!N51="","",IF(SUM('Control Sample Data'!N$3:N$386)&gt;10,IF(AND(ISNUMBER('Control Sample Data'!N51),'Control Sample Data'!N51&lt;$C$389, 'Control Sample Data'!N51&gt;0),'Control Sample Data'!N51,$C$389),""))</f>
        <v/>
      </c>
      <c r="AC52" s="136">
        <f>IF(C52="","",IF(AND('miRNA Table'!$F$4="YES",'miRNA Table'!$F$6="YES"),C52-C$391,C52))</f>
        <v>33.35</v>
      </c>
      <c r="AD52" s="137">
        <f>IF(D52="","",IF(AND('miRNA Table'!$F$4="YES",'miRNA Table'!$F$6="YES"),D52-D$391,D52))</f>
        <v>32.33</v>
      </c>
      <c r="AE52" s="137">
        <f>IF(E52="","",IF(AND('miRNA Table'!$F$4="YES",'miRNA Table'!$F$6="YES"),E52-E$391,E52))</f>
        <v>33.56</v>
      </c>
      <c r="AF52" s="137" t="str">
        <f>IF(F52="","",IF(AND('miRNA Table'!$F$4="YES",'miRNA Table'!$F$6="YES"),F52-F$391,F52))</f>
        <v/>
      </c>
      <c r="AG52" s="137" t="str">
        <f>IF(G52="","",IF(AND('miRNA Table'!$F$4="YES",'miRNA Table'!$F$6="YES"),G52-G$391,G52))</f>
        <v/>
      </c>
      <c r="AH52" s="137" t="str">
        <f>IF(H52="","",IF(AND('miRNA Table'!$F$4="YES",'miRNA Table'!$F$6="YES"),H52-H$391,H52))</f>
        <v/>
      </c>
      <c r="AI52" s="137" t="str">
        <f>IF(I52="","",IF(AND('miRNA Table'!$F$4="YES",'miRNA Table'!$F$6="YES"),I52-I$391,I52))</f>
        <v/>
      </c>
      <c r="AJ52" s="137" t="str">
        <f>IF(J52="","",IF(AND('miRNA Table'!$F$4="YES",'miRNA Table'!$F$6="YES"),J52-J$391,J52))</f>
        <v/>
      </c>
      <c r="AK52" s="137" t="str">
        <f>IF(K52="","",IF(AND('miRNA Table'!$F$4="YES",'miRNA Table'!$F$6="YES"),K52-K$391,K52))</f>
        <v/>
      </c>
      <c r="AL52" s="137" t="str">
        <f>IF(L52="","",IF(AND('miRNA Table'!$F$4="YES",'miRNA Table'!$F$6="YES"),L52-L$391,L52))</f>
        <v/>
      </c>
      <c r="AM52" s="137" t="str">
        <f>IF(M52="","",IF(AND('miRNA Table'!$F$4="YES",'miRNA Table'!$F$6="YES"),M52-M$391,M52))</f>
        <v/>
      </c>
      <c r="AN52" s="138" t="str">
        <f>IF(N52="","",IF(AND('miRNA Table'!$F$4="YES",'miRNA Table'!$F$6="YES"),N52-N$391,N52))</f>
        <v/>
      </c>
      <c r="AO52" s="136">
        <f>IF(O52="","",IF(AND('miRNA Table'!$F$4="YES",'miRNA Table'!$F$6="YES"),Q52-Q$391,Q52))</f>
        <v>32.74</v>
      </c>
      <c r="AP52" s="137">
        <f>IF(P52="","",IF(AND('miRNA Table'!$F$4="YES",'miRNA Table'!$F$6="YES"),R52-R$391,R52))</f>
        <v>35</v>
      </c>
      <c r="AQ52" s="137">
        <f>IF(Q52="","",IF(AND('miRNA Table'!$F$4="YES",'miRNA Table'!$F$6="YES"),S52-S$391,S52))</f>
        <v>33.520000000000003</v>
      </c>
      <c r="AR52" s="137" t="str">
        <f>IF(R52="","",IF(AND('miRNA Table'!$F$4="YES",'miRNA Table'!$F$6="YES"),T52-T$391,T52))</f>
        <v/>
      </c>
      <c r="AS52" s="137" t="str">
        <f>IF(S52="","",IF(AND('miRNA Table'!$F$4="YES",'miRNA Table'!$F$6="YES"),U52-U$391,U52))</f>
        <v/>
      </c>
      <c r="AT52" s="137" t="str">
        <f>IF(T52="","",IF(AND('miRNA Table'!$F$4="YES",'miRNA Table'!$F$6="YES"),V52-V$391,V52))</f>
        <v/>
      </c>
      <c r="AU52" s="137" t="str">
        <f>IF(U52="","",IF(AND('miRNA Table'!$F$4="YES",'miRNA Table'!$F$6="YES"),W52-W$391,W52))</f>
        <v/>
      </c>
      <c r="AV52" s="137" t="str">
        <f>IF(V52="","",IF(AND('miRNA Table'!$F$4="YES",'miRNA Table'!$F$6="YES"),X52-X$391,X52))</f>
        <v/>
      </c>
      <c r="AW52" s="137" t="str">
        <f>IF(W52="","",IF(AND('miRNA Table'!$F$4="YES",'miRNA Table'!$F$6="YES"),Y52-Y$391,Y52))</f>
        <v/>
      </c>
      <c r="AX52" s="137" t="str">
        <f>IF(X52="","",IF(AND('miRNA Table'!$F$4="YES",'miRNA Table'!$F$6="YES"),Z52-Z$391,Z52))</f>
        <v/>
      </c>
      <c r="AY52" s="137" t="str">
        <f>IF(Y52="","",IF(AND('miRNA Table'!$F$4="YES",'miRNA Table'!$F$6="YES"),AA52-AA$391,AA52))</f>
        <v/>
      </c>
      <c r="AZ52" s="138" t="str">
        <f>IF(Z52="","",IF(AND('miRNA Table'!$F$4="YES",'miRNA Table'!$F$6="YES"),AB52-AB$391,AB52))</f>
        <v/>
      </c>
      <c r="BY52" s="97" t="str">
        <f t="shared" si="16"/>
        <v>hsa-miR-132-3p</v>
      </c>
      <c r="BZ52" s="98" t="s">
        <v>56</v>
      </c>
      <c r="CA52" s="99">
        <f t="shared" si="17"/>
        <v>12.715</v>
      </c>
      <c r="CB52" s="99">
        <f t="shared" si="18"/>
        <v>11.684999999999999</v>
      </c>
      <c r="CC52" s="99">
        <f t="shared" si="19"/>
        <v>12.830000000000002</v>
      </c>
      <c r="CD52" s="99" t="str">
        <f t="shared" si="20"/>
        <v/>
      </c>
      <c r="CE52" s="99" t="str">
        <f t="shared" si="21"/>
        <v/>
      </c>
      <c r="CF52" s="99" t="str">
        <f t="shared" si="22"/>
        <v/>
      </c>
      <c r="CG52" s="99" t="str">
        <f t="shared" si="23"/>
        <v/>
      </c>
      <c r="CH52" s="99" t="str">
        <f t="shared" si="24"/>
        <v/>
      </c>
      <c r="CI52" s="99" t="str">
        <f t="shared" si="25"/>
        <v/>
      </c>
      <c r="CJ52" s="99" t="str">
        <f t="shared" si="26"/>
        <v/>
      </c>
      <c r="CK52" s="99" t="str">
        <f t="shared" si="27"/>
        <v/>
      </c>
      <c r="CL52" s="99" t="str">
        <f t="shared" si="28"/>
        <v/>
      </c>
      <c r="CM52" s="99">
        <f t="shared" si="29"/>
        <v>11.841666666666669</v>
      </c>
      <c r="CN52" s="99">
        <f t="shared" si="30"/>
        <v>14.14833333333333</v>
      </c>
      <c r="CO52" s="99">
        <f t="shared" si="31"/>
        <v>12.385000000000002</v>
      </c>
      <c r="CP52" s="99" t="str">
        <f t="shared" si="32"/>
        <v/>
      </c>
      <c r="CQ52" s="99" t="str">
        <f t="shared" si="33"/>
        <v/>
      </c>
      <c r="CR52" s="99" t="str">
        <f t="shared" si="34"/>
        <v/>
      </c>
      <c r="CS52" s="99" t="str">
        <f t="shared" si="35"/>
        <v/>
      </c>
      <c r="CT52" s="99" t="str">
        <f t="shared" si="36"/>
        <v/>
      </c>
      <c r="CU52" s="99" t="str">
        <f t="shared" si="37"/>
        <v/>
      </c>
      <c r="CV52" s="99" t="str">
        <f t="shared" si="38"/>
        <v/>
      </c>
      <c r="CW52" s="99" t="str">
        <f t="shared" si="39"/>
        <v/>
      </c>
      <c r="CX52" s="99" t="str">
        <f t="shared" si="40"/>
        <v/>
      </c>
      <c r="CY52" s="70">
        <f t="shared" si="41"/>
        <v>12.410000000000002</v>
      </c>
      <c r="CZ52" s="70">
        <f t="shared" si="42"/>
        <v>12.791666666666666</v>
      </c>
      <c r="DA52" s="100" t="str">
        <f t="shared" si="43"/>
        <v>hsa-miR-132-3p</v>
      </c>
      <c r="DB52" s="98" t="s">
        <v>56</v>
      </c>
      <c r="DC52" s="101">
        <f t="shared" si="55"/>
        <v>1.4873172164003796E-4</v>
      </c>
      <c r="DD52" s="101">
        <f t="shared" si="56"/>
        <v>3.0371378254357199E-4</v>
      </c>
      <c r="DE52" s="101">
        <f t="shared" si="57"/>
        <v>1.3733624080673927E-4</v>
      </c>
      <c r="DF52" s="101" t="str">
        <f t="shared" si="58"/>
        <v/>
      </c>
      <c r="DG52" s="101" t="str">
        <f t="shared" si="59"/>
        <v/>
      </c>
      <c r="DH52" s="101" t="str">
        <f t="shared" si="60"/>
        <v/>
      </c>
      <c r="DI52" s="101" t="str">
        <f t="shared" si="61"/>
        <v/>
      </c>
      <c r="DJ52" s="101" t="str">
        <f t="shared" si="62"/>
        <v/>
      </c>
      <c r="DK52" s="101" t="str">
        <f t="shared" si="63"/>
        <v/>
      </c>
      <c r="DL52" s="101" t="str">
        <f t="shared" si="64"/>
        <v/>
      </c>
      <c r="DM52" s="101" t="str">
        <f t="shared" si="44"/>
        <v/>
      </c>
      <c r="DN52" s="101" t="str">
        <f t="shared" si="45"/>
        <v/>
      </c>
      <c r="DO52" s="101">
        <f t="shared" ref="DO52:DO69" si="66">IF(CM52="","",POWER(2, -CM52))</f>
        <v>2.7246023989995654E-4</v>
      </c>
      <c r="DP52" s="101">
        <f t="shared" si="65"/>
        <v>5.5071547217106916E-5</v>
      </c>
      <c r="DQ52" s="101">
        <f t="shared" si="65"/>
        <v>1.869577633171852E-4</v>
      </c>
      <c r="DR52" s="101" t="str">
        <f t="shared" si="65"/>
        <v/>
      </c>
      <c r="DS52" s="101" t="str">
        <f t="shared" si="65"/>
        <v/>
      </c>
      <c r="DT52" s="101" t="str">
        <f t="shared" si="65"/>
        <v/>
      </c>
      <c r="DU52" s="101" t="str">
        <f t="shared" si="50"/>
        <v/>
      </c>
      <c r="DV52" s="101" t="str">
        <f t="shared" si="50"/>
        <v/>
      </c>
      <c r="DW52" s="101" t="str">
        <f t="shared" si="50"/>
        <v/>
      </c>
      <c r="DX52" s="101" t="str">
        <f t="shared" si="48"/>
        <v/>
      </c>
      <c r="DY52" s="101" t="str">
        <f t="shared" si="46"/>
        <v/>
      </c>
      <c r="DZ52" s="101" t="str">
        <f t="shared" si="47"/>
        <v/>
      </c>
    </row>
    <row r="53" spans="1:130" ht="15" customHeight="1" x14ac:dyDescent="0.25">
      <c r="A53" s="106" t="str">
        <f>'miRNA Table'!C52</f>
        <v>hsa-miR-132-5p</v>
      </c>
      <c r="B53" s="98" t="s">
        <v>57</v>
      </c>
      <c r="C53" s="99">
        <f>IF('Test Sample Data'!C52="","",IF(SUM('Test Sample Data'!C$3:C$386)&gt;10,IF(AND(ISNUMBER('Test Sample Data'!C52),'Test Sample Data'!C52&lt;$C$389, 'Test Sample Data'!C52&gt;0),'Test Sample Data'!C52,$C$389),""))</f>
        <v>29.61</v>
      </c>
      <c r="D53" s="99">
        <f>IF('Test Sample Data'!D52="","",IF(SUM('Test Sample Data'!D$3:D$386)&gt;10,IF(AND(ISNUMBER('Test Sample Data'!D52),'Test Sample Data'!D52&lt;$C$389, 'Test Sample Data'!D52&gt;0),'Test Sample Data'!D52,$C$389),""))</f>
        <v>30.04</v>
      </c>
      <c r="E53" s="99">
        <f>IF('Test Sample Data'!E52="","",IF(SUM('Test Sample Data'!E$3:E$386)&gt;10,IF(AND(ISNUMBER('Test Sample Data'!E52),'Test Sample Data'!E52&lt;$C$389, 'Test Sample Data'!E52&gt;0),'Test Sample Data'!E52,$C$389),""))</f>
        <v>29.42</v>
      </c>
      <c r="F53" s="99" t="str">
        <f>IF('Test Sample Data'!F52="","",IF(SUM('Test Sample Data'!F$3:F$386)&gt;10,IF(AND(ISNUMBER('Test Sample Data'!F52),'Test Sample Data'!F52&lt;$C$389, 'Test Sample Data'!F52&gt;0),'Test Sample Data'!F52,$C$389),""))</f>
        <v/>
      </c>
      <c r="G53" s="99" t="str">
        <f>IF('Test Sample Data'!G52="","",IF(SUM('Test Sample Data'!G$3:G$386)&gt;10,IF(AND(ISNUMBER('Test Sample Data'!G52),'Test Sample Data'!G52&lt;$C$389, 'Test Sample Data'!G52&gt;0),'Test Sample Data'!G52,$C$389),""))</f>
        <v/>
      </c>
      <c r="H53" s="99" t="str">
        <f>IF('Test Sample Data'!H52="","",IF(SUM('Test Sample Data'!H$3:H$386)&gt;10,IF(AND(ISNUMBER('Test Sample Data'!H52),'Test Sample Data'!H52&lt;$C$389, 'Test Sample Data'!H52&gt;0),'Test Sample Data'!H52,$C$389),""))</f>
        <v/>
      </c>
      <c r="I53" s="99" t="str">
        <f>IF('Test Sample Data'!I52="","",IF(SUM('Test Sample Data'!I$3:I$386)&gt;10,IF(AND(ISNUMBER('Test Sample Data'!I52),'Test Sample Data'!I52&lt;$C$389, 'Test Sample Data'!I52&gt;0),'Test Sample Data'!I52,$C$389),""))</f>
        <v/>
      </c>
      <c r="J53" s="99" t="str">
        <f>IF('Test Sample Data'!J52="","",IF(SUM('Test Sample Data'!J$3:J$386)&gt;10,IF(AND(ISNUMBER('Test Sample Data'!J52),'Test Sample Data'!J52&lt;$C$389, 'Test Sample Data'!J52&gt;0),'Test Sample Data'!J52,$C$389),""))</f>
        <v/>
      </c>
      <c r="K53" s="99" t="str">
        <f>IF('Test Sample Data'!K52="","",IF(SUM('Test Sample Data'!K$3:K$386)&gt;10,IF(AND(ISNUMBER('Test Sample Data'!K52),'Test Sample Data'!K52&lt;$C$389, 'Test Sample Data'!K52&gt;0),'Test Sample Data'!K52,$C$389),""))</f>
        <v/>
      </c>
      <c r="L53" s="99" t="str">
        <f>IF('Test Sample Data'!L52="","",IF(SUM('Test Sample Data'!L$3:L$386)&gt;10,IF(AND(ISNUMBER('Test Sample Data'!L52),'Test Sample Data'!L52&lt;$C$389, 'Test Sample Data'!L52&gt;0),'Test Sample Data'!L52,$C$389),""))</f>
        <v/>
      </c>
      <c r="M53" s="99" t="str">
        <f>IF('Test Sample Data'!M52="","",IF(SUM('Test Sample Data'!M$3:M$386)&gt;10,IF(AND(ISNUMBER('Test Sample Data'!M52),'Test Sample Data'!M52&lt;$C$389, 'Test Sample Data'!M52&gt;0),'Test Sample Data'!M52,$C$389),""))</f>
        <v/>
      </c>
      <c r="N53" s="99" t="str">
        <f>IF('Test Sample Data'!N52="","",IF(SUM('Test Sample Data'!N$3:N$386)&gt;10,IF(AND(ISNUMBER('Test Sample Data'!N52),'Test Sample Data'!N52&lt;$C$389, 'Test Sample Data'!N52&gt;0),'Test Sample Data'!N52,$C$389),""))</f>
        <v/>
      </c>
      <c r="O53" s="98" t="str">
        <f>'miRNA Table'!C52</f>
        <v>hsa-miR-132-5p</v>
      </c>
      <c r="P53" s="98" t="s">
        <v>57</v>
      </c>
      <c r="Q53" s="99">
        <f>IF('Control Sample Data'!C52="","",IF(SUM('Control Sample Data'!C$3:C$386)&gt;10,IF(AND(ISNUMBER('Control Sample Data'!C52),'Control Sample Data'!C52&lt;$C$389, 'Control Sample Data'!C52&gt;0),'Control Sample Data'!C52,$C$389),""))</f>
        <v>24.63</v>
      </c>
      <c r="R53" s="99">
        <f>IF('Control Sample Data'!D52="","",IF(SUM('Control Sample Data'!D$3:D$386)&gt;10,IF(AND(ISNUMBER('Control Sample Data'!D52),'Control Sample Data'!D52&lt;$C$389, 'Control Sample Data'!D52&gt;0),'Control Sample Data'!D52,$C$389),""))</f>
        <v>24.58</v>
      </c>
      <c r="S53" s="99">
        <f>IF('Control Sample Data'!E52="","",IF(SUM('Control Sample Data'!E$3:E$386)&gt;10,IF(AND(ISNUMBER('Control Sample Data'!E52),'Control Sample Data'!E52&lt;$C$389, 'Control Sample Data'!E52&gt;0),'Control Sample Data'!E52,$C$389),""))</f>
        <v>35</v>
      </c>
      <c r="T53" s="99" t="str">
        <f>IF('Control Sample Data'!F52="","",IF(SUM('Control Sample Data'!F$3:F$386)&gt;10,IF(AND(ISNUMBER('Control Sample Data'!F52),'Control Sample Data'!F52&lt;$C$389, 'Control Sample Data'!F52&gt;0),'Control Sample Data'!F52,$C$389),""))</f>
        <v/>
      </c>
      <c r="U53" s="99" t="str">
        <f>IF('Control Sample Data'!G52="","",IF(SUM('Control Sample Data'!G$3:G$386)&gt;10,IF(AND(ISNUMBER('Control Sample Data'!G52),'Control Sample Data'!G52&lt;$C$389, 'Control Sample Data'!G52&gt;0),'Control Sample Data'!G52,$C$389),""))</f>
        <v/>
      </c>
      <c r="V53" s="99" t="str">
        <f>IF('Control Sample Data'!H52="","",IF(SUM('Control Sample Data'!H$3:H$386)&gt;10,IF(AND(ISNUMBER('Control Sample Data'!H52),'Control Sample Data'!H52&lt;$C$389, 'Control Sample Data'!H52&gt;0),'Control Sample Data'!H52,$C$389),""))</f>
        <v/>
      </c>
      <c r="W53" s="99" t="str">
        <f>IF('Control Sample Data'!I52="","",IF(SUM('Control Sample Data'!I$3:I$386)&gt;10,IF(AND(ISNUMBER('Control Sample Data'!I52),'Control Sample Data'!I52&lt;$C$389, 'Control Sample Data'!I52&gt;0),'Control Sample Data'!I52,$C$389),""))</f>
        <v/>
      </c>
      <c r="X53" s="99" t="str">
        <f>IF('Control Sample Data'!J52="","",IF(SUM('Control Sample Data'!J$3:J$386)&gt;10,IF(AND(ISNUMBER('Control Sample Data'!J52),'Control Sample Data'!J52&lt;$C$389, 'Control Sample Data'!J52&gt;0),'Control Sample Data'!J52,$C$389),""))</f>
        <v/>
      </c>
      <c r="Y53" s="99" t="str">
        <f>IF('Control Sample Data'!K52="","",IF(SUM('Control Sample Data'!K$3:K$386)&gt;10,IF(AND(ISNUMBER('Control Sample Data'!K52),'Control Sample Data'!K52&lt;$C$389, 'Control Sample Data'!K52&gt;0),'Control Sample Data'!K52,$C$389),""))</f>
        <v/>
      </c>
      <c r="Z53" s="99" t="str">
        <f>IF('Control Sample Data'!L52="","",IF(SUM('Control Sample Data'!L$3:L$386)&gt;10,IF(AND(ISNUMBER('Control Sample Data'!L52),'Control Sample Data'!L52&lt;$C$389, 'Control Sample Data'!L52&gt;0),'Control Sample Data'!L52,$C$389),""))</f>
        <v/>
      </c>
      <c r="AA53" s="99" t="str">
        <f>IF('Control Sample Data'!M52="","",IF(SUM('Control Sample Data'!M$3:M$386)&gt;10,IF(AND(ISNUMBER('Control Sample Data'!M52),'Control Sample Data'!M52&lt;$C$389, 'Control Sample Data'!M52&gt;0),'Control Sample Data'!M52,$C$389),""))</f>
        <v/>
      </c>
      <c r="AB53" s="107" t="str">
        <f>IF('Control Sample Data'!N52="","",IF(SUM('Control Sample Data'!N$3:N$386)&gt;10,IF(AND(ISNUMBER('Control Sample Data'!N52),'Control Sample Data'!N52&lt;$C$389, 'Control Sample Data'!N52&gt;0),'Control Sample Data'!N52,$C$389),""))</f>
        <v/>
      </c>
      <c r="AC53" s="136">
        <f>IF(C53="","",IF(AND('miRNA Table'!$F$4="YES",'miRNA Table'!$F$6="YES"),C53-C$391,C53))</f>
        <v>29.61</v>
      </c>
      <c r="AD53" s="137">
        <f>IF(D53="","",IF(AND('miRNA Table'!$F$4="YES",'miRNA Table'!$F$6="YES"),D53-D$391,D53))</f>
        <v>30.04</v>
      </c>
      <c r="AE53" s="137">
        <f>IF(E53="","",IF(AND('miRNA Table'!$F$4="YES",'miRNA Table'!$F$6="YES"),E53-E$391,E53))</f>
        <v>29.42</v>
      </c>
      <c r="AF53" s="137" t="str">
        <f>IF(F53="","",IF(AND('miRNA Table'!$F$4="YES",'miRNA Table'!$F$6="YES"),F53-F$391,F53))</f>
        <v/>
      </c>
      <c r="AG53" s="137" t="str">
        <f>IF(G53="","",IF(AND('miRNA Table'!$F$4="YES",'miRNA Table'!$F$6="YES"),G53-G$391,G53))</f>
        <v/>
      </c>
      <c r="AH53" s="137" t="str">
        <f>IF(H53="","",IF(AND('miRNA Table'!$F$4="YES",'miRNA Table'!$F$6="YES"),H53-H$391,H53))</f>
        <v/>
      </c>
      <c r="AI53" s="137" t="str">
        <f>IF(I53="","",IF(AND('miRNA Table'!$F$4="YES",'miRNA Table'!$F$6="YES"),I53-I$391,I53))</f>
        <v/>
      </c>
      <c r="AJ53" s="137" t="str">
        <f>IF(J53="","",IF(AND('miRNA Table'!$F$4="YES",'miRNA Table'!$F$6="YES"),J53-J$391,J53))</f>
        <v/>
      </c>
      <c r="AK53" s="137" t="str">
        <f>IF(K53="","",IF(AND('miRNA Table'!$F$4="YES",'miRNA Table'!$F$6="YES"),K53-K$391,K53))</f>
        <v/>
      </c>
      <c r="AL53" s="137" t="str">
        <f>IF(L53="","",IF(AND('miRNA Table'!$F$4="YES",'miRNA Table'!$F$6="YES"),L53-L$391,L53))</f>
        <v/>
      </c>
      <c r="AM53" s="137" t="str">
        <f>IF(M53="","",IF(AND('miRNA Table'!$F$4="YES",'miRNA Table'!$F$6="YES"),M53-M$391,M53))</f>
        <v/>
      </c>
      <c r="AN53" s="138" t="str">
        <f>IF(N53="","",IF(AND('miRNA Table'!$F$4="YES",'miRNA Table'!$F$6="YES"),N53-N$391,N53))</f>
        <v/>
      </c>
      <c r="AO53" s="136">
        <f>IF(O53="","",IF(AND('miRNA Table'!$F$4="YES",'miRNA Table'!$F$6="YES"),Q53-Q$391,Q53))</f>
        <v>24.63</v>
      </c>
      <c r="AP53" s="137">
        <f>IF(P53="","",IF(AND('miRNA Table'!$F$4="YES",'miRNA Table'!$F$6="YES"),R53-R$391,R53))</f>
        <v>24.58</v>
      </c>
      <c r="AQ53" s="137">
        <f>IF(Q53="","",IF(AND('miRNA Table'!$F$4="YES",'miRNA Table'!$F$6="YES"),S53-S$391,S53))</f>
        <v>35</v>
      </c>
      <c r="AR53" s="137" t="str">
        <f>IF(R53="","",IF(AND('miRNA Table'!$F$4="YES",'miRNA Table'!$F$6="YES"),T53-T$391,T53))</f>
        <v/>
      </c>
      <c r="AS53" s="137" t="str">
        <f>IF(S53="","",IF(AND('miRNA Table'!$F$4="YES",'miRNA Table'!$F$6="YES"),U53-U$391,U53))</f>
        <v/>
      </c>
      <c r="AT53" s="137" t="str">
        <f>IF(T53="","",IF(AND('miRNA Table'!$F$4="YES",'miRNA Table'!$F$6="YES"),V53-V$391,V53))</f>
        <v/>
      </c>
      <c r="AU53" s="137" t="str">
        <f>IF(U53="","",IF(AND('miRNA Table'!$F$4="YES",'miRNA Table'!$F$6="YES"),W53-W$391,W53))</f>
        <v/>
      </c>
      <c r="AV53" s="137" t="str">
        <f>IF(V53="","",IF(AND('miRNA Table'!$F$4="YES",'miRNA Table'!$F$6="YES"),X53-X$391,X53))</f>
        <v/>
      </c>
      <c r="AW53" s="137" t="str">
        <f>IF(W53="","",IF(AND('miRNA Table'!$F$4="YES",'miRNA Table'!$F$6="YES"),Y53-Y$391,Y53))</f>
        <v/>
      </c>
      <c r="AX53" s="137" t="str">
        <f>IF(X53="","",IF(AND('miRNA Table'!$F$4="YES",'miRNA Table'!$F$6="YES"),Z53-Z$391,Z53))</f>
        <v/>
      </c>
      <c r="AY53" s="137" t="str">
        <f>IF(Y53="","",IF(AND('miRNA Table'!$F$4="YES",'miRNA Table'!$F$6="YES"),AA53-AA$391,AA53))</f>
        <v/>
      </c>
      <c r="AZ53" s="138" t="str">
        <f>IF(Z53="","",IF(AND('miRNA Table'!$F$4="YES",'miRNA Table'!$F$6="YES"),AB53-AB$391,AB53))</f>
        <v/>
      </c>
      <c r="BY53" s="97" t="str">
        <f t="shared" si="16"/>
        <v>hsa-miR-132-5p</v>
      </c>
      <c r="BZ53" s="98" t="s">
        <v>57</v>
      </c>
      <c r="CA53" s="99">
        <f t="shared" si="17"/>
        <v>8.9749999999999979</v>
      </c>
      <c r="CB53" s="99">
        <f t="shared" si="18"/>
        <v>9.3949999999999996</v>
      </c>
      <c r="CC53" s="99">
        <f t="shared" si="19"/>
        <v>8.6900000000000013</v>
      </c>
      <c r="CD53" s="99" t="str">
        <f t="shared" si="20"/>
        <v/>
      </c>
      <c r="CE53" s="99" t="str">
        <f t="shared" si="21"/>
        <v/>
      </c>
      <c r="CF53" s="99" t="str">
        <f t="shared" si="22"/>
        <v/>
      </c>
      <c r="CG53" s="99" t="str">
        <f t="shared" si="23"/>
        <v/>
      </c>
      <c r="CH53" s="99" t="str">
        <f t="shared" si="24"/>
        <v/>
      </c>
      <c r="CI53" s="99" t="str">
        <f t="shared" si="25"/>
        <v/>
      </c>
      <c r="CJ53" s="99" t="str">
        <f t="shared" si="26"/>
        <v/>
      </c>
      <c r="CK53" s="99" t="str">
        <f t="shared" si="27"/>
        <v/>
      </c>
      <c r="CL53" s="99" t="str">
        <f t="shared" si="28"/>
        <v/>
      </c>
      <c r="CM53" s="99">
        <f t="shared" si="29"/>
        <v>3.7316666666666656</v>
      </c>
      <c r="CN53" s="99">
        <f t="shared" si="30"/>
        <v>3.7283333333333282</v>
      </c>
      <c r="CO53" s="99">
        <f t="shared" si="31"/>
        <v>13.864999999999998</v>
      </c>
      <c r="CP53" s="99" t="str">
        <f t="shared" si="32"/>
        <v/>
      </c>
      <c r="CQ53" s="99" t="str">
        <f t="shared" si="33"/>
        <v/>
      </c>
      <c r="CR53" s="99" t="str">
        <f t="shared" si="34"/>
        <v/>
      </c>
      <c r="CS53" s="99" t="str">
        <f t="shared" si="35"/>
        <v/>
      </c>
      <c r="CT53" s="99" t="str">
        <f t="shared" si="36"/>
        <v/>
      </c>
      <c r="CU53" s="99" t="str">
        <f t="shared" si="37"/>
        <v/>
      </c>
      <c r="CV53" s="99" t="str">
        <f t="shared" si="38"/>
        <v/>
      </c>
      <c r="CW53" s="99" t="str">
        <f t="shared" si="39"/>
        <v/>
      </c>
      <c r="CX53" s="99" t="str">
        <f t="shared" si="40"/>
        <v/>
      </c>
      <c r="CY53" s="70">
        <f t="shared" si="41"/>
        <v>9.02</v>
      </c>
      <c r="CZ53" s="70">
        <f t="shared" si="42"/>
        <v>7.1083333333333307</v>
      </c>
      <c r="DA53" s="100" t="str">
        <f t="shared" si="43"/>
        <v>hsa-miR-132-5p</v>
      </c>
      <c r="DB53" s="98" t="s">
        <v>57</v>
      </c>
      <c r="DC53" s="101">
        <f t="shared" si="55"/>
        <v>1.9872650236380635E-3</v>
      </c>
      <c r="DD53" s="101">
        <f t="shared" si="56"/>
        <v>1.485330813711924E-3</v>
      </c>
      <c r="DE53" s="101">
        <f t="shared" si="57"/>
        <v>2.421304101443332E-3</v>
      </c>
      <c r="DF53" s="101" t="str">
        <f t="shared" si="58"/>
        <v/>
      </c>
      <c r="DG53" s="101" t="str">
        <f t="shared" si="59"/>
        <v/>
      </c>
      <c r="DH53" s="101" t="str">
        <f t="shared" si="60"/>
        <v/>
      </c>
      <c r="DI53" s="101" t="str">
        <f t="shared" si="61"/>
        <v/>
      </c>
      <c r="DJ53" s="101" t="str">
        <f t="shared" si="62"/>
        <v/>
      </c>
      <c r="DK53" s="101" t="str">
        <f t="shared" si="63"/>
        <v/>
      </c>
      <c r="DL53" s="101" t="str">
        <f t="shared" si="64"/>
        <v/>
      </c>
      <c r="DM53" s="101" t="str">
        <f t="shared" si="44"/>
        <v/>
      </c>
      <c r="DN53" s="101" t="str">
        <f t="shared" si="45"/>
        <v/>
      </c>
      <c r="DO53" s="101">
        <f t="shared" si="66"/>
        <v>7.527597676154979E-2</v>
      </c>
      <c r="DP53" s="101">
        <f t="shared" si="65"/>
        <v>7.5450102278627099E-2</v>
      </c>
      <c r="DQ53" s="101">
        <f t="shared" si="65"/>
        <v>6.7022266466494862E-5</v>
      </c>
      <c r="DR53" s="101" t="str">
        <f t="shared" si="65"/>
        <v/>
      </c>
      <c r="DS53" s="101" t="str">
        <f t="shared" si="65"/>
        <v/>
      </c>
      <c r="DT53" s="101" t="str">
        <f t="shared" si="65"/>
        <v/>
      </c>
      <c r="DU53" s="101" t="str">
        <f t="shared" si="50"/>
        <v/>
      </c>
      <c r="DV53" s="101" t="str">
        <f t="shared" si="50"/>
        <v/>
      </c>
      <c r="DW53" s="101" t="str">
        <f t="shared" si="50"/>
        <v/>
      </c>
      <c r="DX53" s="101" t="str">
        <f t="shared" si="48"/>
        <v/>
      </c>
      <c r="DY53" s="101" t="str">
        <f t="shared" si="46"/>
        <v/>
      </c>
      <c r="DZ53" s="101" t="str">
        <f t="shared" si="47"/>
        <v/>
      </c>
    </row>
    <row r="54" spans="1:130" ht="15" customHeight="1" x14ac:dyDescent="0.25">
      <c r="A54" s="106" t="str">
        <f>'miRNA Table'!C53</f>
        <v>hsa-miR-1324</v>
      </c>
      <c r="B54" s="98" t="s">
        <v>58</v>
      </c>
      <c r="C54" s="99">
        <f>IF('Test Sample Data'!C53="","",IF(SUM('Test Sample Data'!C$3:C$386)&gt;10,IF(AND(ISNUMBER('Test Sample Data'!C53),'Test Sample Data'!C53&lt;$C$389, 'Test Sample Data'!C53&gt;0),'Test Sample Data'!C53,$C$389),""))</f>
        <v>14.54</v>
      </c>
      <c r="D54" s="99">
        <f>IF('Test Sample Data'!D53="","",IF(SUM('Test Sample Data'!D$3:D$386)&gt;10,IF(AND(ISNUMBER('Test Sample Data'!D53),'Test Sample Data'!D53&lt;$C$389, 'Test Sample Data'!D53&gt;0),'Test Sample Data'!D53,$C$389),""))</f>
        <v>14.7</v>
      </c>
      <c r="E54" s="99">
        <f>IF('Test Sample Data'!E53="","",IF(SUM('Test Sample Data'!E$3:E$386)&gt;10,IF(AND(ISNUMBER('Test Sample Data'!E53),'Test Sample Data'!E53&lt;$C$389, 'Test Sample Data'!E53&gt;0),'Test Sample Data'!E53,$C$389),""))</f>
        <v>14.68</v>
      </c>
      <c r="F54" s="99" t="str">
        <f>IF('Test Sample Data'!F53="","",IF(SUM('Test Sample Data'!F$3:F$386)&gt;10,IF(AND(ISNUMBER('Test Sample Data'!F53),'Test Sample Data'!F53&lt;$C$389, 'Test Sample Data'!F53&gt;0),'Test Sample Data'!F53,$C$389),""))</f>
        <v/>
      </c>
      <c r="G54" s="99" t="str">
        <f>IF('Test Sample Data'!G53="","",IF(SUM('Test Sample Data'!G$3:G$386)&gt;10,IF(AND(ISNUMBER('Test Sample Data'!G53),'Test Sample Data'!G53&lt;$C$389, 'Test Sample Data'!G53&gt;0),'Test Sample Data'!G53,$C$389),""))</f>
        <v/>
      </c>
      <c r="H54" s="99" t="str">
        <f>IF('Test Sample Data'!H53="","",IF(SUM('Test Sample Data'!H$3:H$386)&gt;10,IF(AND(ISNUMBER('Test Sample Data'!H53),'Test Sample Data'!H53&lt;$C$389, 'Test Sample Data'!H53&gt;0),'Test Sample Data'!H53,$C$389),""))</f>
        <v/>
      </c>
      <c r="I54" s="99" t="str">
        <f>IF('Test Sample Data'!I53="","",IF(SUM('Test Sample Data'!I$3:I$386)&gt;10,IF(AND(ISNUMBER('Test Sample Data'!I53),'Test Sample Data'!I53&lt;$C$389, 'Test Sample Data'!I53&gt;0),'Test Sample Data'!I53,$C$389),""))</f>
        <v/>
      </c>
      <c r="J54" s="99" t="str">
        <f>IF('Test Sample Data'!J53="","",IF(SUM('Test Sample Data'!J$3:J$386)&gt;10,IF(AND(ISNUMBER('Test Sample Data'!J53),'Test Sample Data'!J53&lt;$C$389, 'Test Sample Data'!J53&gt;0),'Test Sample Data'!J53,$C$389),""))</f>
        <v/>
      </c>
      <c r="K54" s="99" t="str">
        <f>IF('Test Sample Data'!K53="","",IF(SUM('Test Sample Data'!K$3:K$386)&gt;10,IF(AND(ISNUMBER('Test Sample Data'!K53),'Test Sample Data'!K53&lt;$C$389, 'Test Sample Data'!K53&gt;0),'Test Sample Data'!K53,$C$389),""))</f>
        <v/>
      </c>
      <c r="L54" s="99" t="str">
        <f>IF('Test Sample Data'!L53="","",IF(SUM('Test Sample Data'!L$3:L$386)&gt;10,IF(AND(ISNUMBER('Test Sample Data'!L53),'Test Sample Data'!L53&lt;$C$389, 'Test Sample Data'!L53&gt;0),'Test Sample Data'!L53,$C$389),""))</f>
        <v/>
      </c>
      <c r="M54" s="99" t="str">
        <f>IF('Test Sample Data'!M53="","",IF(SUM('Test Sample Data'!M$3:M$386)&gt;10,IF(AND(ISNUMBER('Test Sample Data'!M53),'Test Sample Data'!M53&lt;$C$389, 'Test Sample Data'!M53&gt;0),'Test Sample Data'!M53,$C$389),""))</f>
        <v/>
      </c>
      <c r="N54" s="99" t="str">
        <f>IF('Test Sample Data'!N53="","",IF(SUM('Test Sample Data'!N$3:N$386)&gt;10,IF(AND(ISNUMBER('Test Sample Data'!N53),'Test Sample Data'!N53&lt;$C$389, 'Test Sample Data'!N53&gt;0),'Test Sample Data'!N53,$C$389),""))</f>
        <v/>
      </c>
      <c r="O54" s="98" t="str">
        <f>'miRNA Table'!C53</f>
        <v>hsa-miR-1324</v>
      </c>
      <c r="P54" s="98" t="s">
        <v>58</v>
      </c>
      <c r="Q54" s="99">
        <f>IF('Control Sample Data'!C53="","",IF(SUM('Control Sample Data'!C$3:C$386)&gt;10,IF(AND(ISNUMBER('Control Sample Data'!C53),'Control Sample Data'!C53&lt;$C$389, 'Control Sample Data'!C53&gt;0),'Control Sample Data'!C53,$C$389),""))</f>
        <v>29.72</v>
      </c>
      <c r="R54" s="99">
        <f>IF('Control Sample Data'!D53="","",IF(SUM('Control Sample Data'!D$3:D$386)&gt;10,IF(AND(ISNUMBER('Control Sample Data'!D53),'Control Sample Data'!D53&lt;$C$389, 'Control Sample Data'!D53&gt;0),'Control Sample Data'!D53,$C$389),""))</f>
        <v>30.18</v>
      </c>
      <c r="S54" s="99">
        <f>IF('Control Sample Data'!E53="","",IF(SUM('Control Sample Data'!E$3:E$386)&gt;10,IF(AND(ISNUMBER('Control Sample Data'!E53),'Control Sample Data'!E53&lt;$C$389, 'Control Sample Data'!E53&gt;0),'Control Sample Data'!E53,$C$389),""))</f>
        <v>30.07</v>
      </c>
      <c r="T54" s="99" t="str">
        <f>IF('Control Sample Data'!F53="","",IF(SUM('Control Sample Data'!F$3:F$386)&gt;10,IF(AND(ISNUMBER('Control Sample Data'!F53),'Control Sample Data'!F53&lt;$C$389, 'Control Sample Data'!F53&gt;0),'Control Sample Data'!F53,$C$389),""))</f>
        <v/>
      </c>
      <c r="U54" s="99" t="str">
        <f>IF('Control Sample Data'!G53="","",IF(SUM('Control Sample Data'!G$3:G$386)&gt;10,IF(AND(ISNUMBER('Control Sample Data'!G53),'Control Sample Data'!G53&lt;$C$389, 'Control Sample Data'!G53&gt;0),'Control Sample Data'!G53,$C$389),""))</f>
        <v/>
      </c>
      <c r="V54" s="99" t="str">
        <f>IF('Control Sample Data'!H53="","",IF(SUM('Control Sample Data'!H$3:H$386)&gt;10,IF(AND(ISNUMBER('Control Sample Data'!H53),'Control Sample Data'!H53&lt;$C$389, 'Control Sample Data'!H53&gt;0),'Control Sample Data'!H53,$C$389),""))</f>
        <v/>
      </c>
      <c r="W54" s="99" t="str">
        <f>IF('Control Sample Data'!I53="","",IF(SUM('Control Sample Data'!I$3:I$386)&gt;10,IF(AND(ISNUMBER('Control Sample Data'!I53),'Control Sample Data'!I53&lt;$C$389, 'Control Sample Data'!I53&gt;0),'Control Sample Data'!I53,$C$389),""))</f>
        <v/>
      </c>
      <c r="X54" s="99" t="str">
        <f>IF('Control Sample Data'!J53="","",IF(SUM('Control Sample Data'!J$3:J$386)&gt;10,IF(AND(ISNUMBER('Control Sample Data'!J53),'Control Sample Data'!J53&lt;$C$389, 'Control Sample Data'!J53&gt;0),'Control Sample Data'!J53,$C$389),""))</f>
        <v/>
      </c>
      <c r="Y54" s="99" t="str">
        <f>IF('Control Sample Data'!K53="","",IF(SUM('Control Sample Data'!K$3:K$386)&gt;10,IF(AND(ISNUMBER('Control Sample Data'!K53),'Control Sample Data'!K53&lt;$C$389, 'Control Sample Data'!K53&gt;0),'Control Sample Data'!K53,$C$389),""))</f>
        <v/>
      </c>
      <c r="Z54" s="99" t="str">
        <f>IF('Control Sample Data'!L53="","",IF(SUM('Control Sample Data'!L$3:L$386)&gt;10,IF(AND(ISNUMBER('Control Sample Data'!L53),'Control Sample Data'!L53&lt;$C$389, 'Control Sample Data'!L53&gt;0),'Control Sample Data'!L53,$C$389),""))</f>
        <v/>
      </c>
      <c r="AA54" s="99" t="str">
        <f>IF('Control Sample Data'!M53="","",IF(SUM('Control Sample Data'!M$3:M$386)&gt;10,IF(AND(ISNUMBER('Control Sample Data'!M53),'Control Sample Data'!M53&lt;$C$389, 'Control Sample Data'!M53&gt;0),'Control Sample Data'!M53,$C$389),""))</f>
        <v/>
      </c>
      <c r="AB54" s="107" t="str">
        <f>IF('Control Sample Data'!N53="","",IF(SUM('Control Sample Data'!N$3:N$386)&gt;10,IF(AND(ISNUMBER('Control Sample Data'!N53),'Control Sample Data'!N53&lt;$C$389, 'Control Sample Data'!N53&gt;0),'Control Sample Data'!N53,$C$389),""))</f>
        <v/>
      </c>
      <c r="AC54" s="136">
        <f>IF(C54="","",IF(AND('miRNA Table'!$F$4="YES",'miRNA Table'!$F$6="YES"),C54-C$391,C54))</f>
        <v>14.54</v>
      </c>
      <c r="AD54" s="137">
        <f>IF(D54="","",IF(AND('miRNA Table'!$F$4="YES",'miRNA Table'!$F$6="YES"),D54-D$391,D54))</f>
        <v>14.7</v>
      </c>
      <c r="AE54" s="137">
        <f>IF(E54="","",IF(AND('miRNA Table'!$F$4="YES",'miRNA Table'!$F$6="YES"),E54-E$391,E54))</f>
        <v>14.68</v>
      </c>
      <c r="AF54" s="137" t="str">
        <f>IF(F54="","",IF(AND('miRNA Table'!$F$4="YES",'miRNA Table'!$F$6="YES"),F54-F$391,F54))</f>
        <v/>
      </c>
      <c r="AG54" s="137" t="str">
        <f>IF(G54="","",IF(AND('miRNA Table'!$F$4="YES",'miRNA Table'!$F$6="YES"),G54-G$391,G54))</f>
        <v/>
      </c>
      <c r="AH54" s="137" t="str">
        <f>IF(H54="","",IF(AND('miRNA Table'!$F$4="YES",'miRNA Table'!$F$6="YES"),H54-H$391,H54))</f>
        <v/>
      </c>
      <c r="AI54" s="137" t="str">
        <f>IF(I54="","",IF(AND('miRNA Table'!$F$4="YES",'miRNA Table'!$F$6="YES"),I54-I$391,I54))</f>
        <v/>
      </c>
      <c r="AJ54" s="137" t="str">
        <f>IF(J54="","",IF(AND('miRNA Table'!$F$4="YES",'miRNA Table'!$F$6="YES"),J54-J$391,J54))</f>
        <v/>
      </c>
      <c r="AK54" s="137" t="str">
        <f>IF(K54="","",IF(AND('miRNA Table'!$F$4="YES",'miRNA Table'!$F$6="YES"),K54-K$391,K54))</f>
        <v/>
      </c>
      <c r="AL54" s="137" t="str">
        <f>IF(L54="","",IF(AND('miRNA Table'!$F$4="YES",'miRNA Table'!$F$6="YES"),L54-L$391,L54))</f>
        <v/>
      </c>
      <c r="AM54" s="137" t="str">
        <f>IF(M54="","",IF(AND('miRNA Table'!$F$4="YES",'miRNA Table'!$F$6="YES"),M54-M$391,M54))</f>
        <v/>
      </c>
      <c r="AN54" s="138" t="str">
        <f>IF(N54="","",IF(AND('miRNA Table'!$F$4="YES",'miRNA Table'!$F$6="YES"),N54-N$391,N54))</f>
        <v/>
      </c>
      <c r="AO54" s="136">
        <f>IF(O54="","",IF(AND('miRNA Table'!$F$4="YES",'miRNA Table'!$F$6="YES"),Q54-Q$391,Q54))</f>
        <v>29.72</v>
      </c>
      <c r="AP54" s="137">
        <f>IF(P54="","",IF(AND('miRNA Table'!$F$4="YES",'miRNA Table'!$F$6="YES"),R54-R$391,R54))</f>
        <v>30.18</v>
      </c>
      <c r="AQ54" s="137">
        <f>IF(Q54="","",IF(AND('miRNA Table'!$F$4="YES",'miRNA Table'!$F$6="YES"),S54-S$391,S54))</f>
        <v>30.07</v>
      </c>
      <c r="AR54" s="137" t="str">
        <f>IF(R54="","",IF(AND('miRNA Table'!$F$4="YES",'miRNA Table'!$F$6="YES"),T54-T$391,T54))</f>
        <v/>
      </c>
      <c r="AS54" s="137" t="str">
        <f>IF(S54="","",IF(AND('miRNA Table'!$F$4="YES",'miRNA Table'!$F$6="YES"),U54-U$391,U54))</f>
        <v/>
      </c>
      <c r="AT54" s="137" t="str">
        <f>IF(T54="","",IF(AND('miRNA Table'!$F$4="YES",'miRNA Table'!$F$6="YES"),V54-V$391,V54))</f>
        <v/>
      </c>
      <c r="AU54" s="137" t="str">
        <f>IF(U54="","",IF(AND('miRNA Table'!$F$4="YES",'miRNA Table'!$F$6="YES"),W54-W$391,W54))</f>
        <v/>
      </c>
      <c r="AV54" s="137" t="str">
        <f>IF(V54="","",IF(AND('miRNA Table'!$F$4="YES",'miRNA Table'!$F$6="YES"),X54-X$391,X54))</f>
        <v/>
      </c>
      <c r="AW54" s="137" t="str">
        <f>IF(W54="","",IF(AND('miRNA Table'!$F$4="YES",'miRNA Table'!$F$6="YES"),Y54-Y$391,Y54))</f>
        <v/>
      </c>
      <c r="AX54" s="137" t="str">
        <f>IF(X54="","",IF(AND('miRNA Table'!$F$4="YES",'miRNA Table'!$F$6="YES"),Z54-Z$391,Z54))</f>
        <v/>
      </c>
      <c r="AY54" s="137" t="str">
        <f>IF(Y54="","",IF(AND('miRNA Table'!$F$4="YES",'miRNA Table'!$F$6="YES"),AA54-AA$391,AA54))</f>
        <v/>
      </c>
      <c r="AZ54" s="138" t="str">
        <f>IF(Z54="","",IF(AND('miRNA Table'!$F$4="YES",'miRNA Table'!$F$6="YES"),AB54-AB$391,AB54))</f>
        <v/>
      </c>
      <c r="BY54" s="97" t="str">
        <f t="shared" si="16"/>
        <v>hsa-miR-1324</v>
      </c>
      <c r="BZ54" s="98" t="s">
        <v>58</v>
      </c>
      <c r="CA54" s="99">
        <f t="shared" si="17"/>
        <v>-6.0950000000000024</v>
      </c>
      <c r="CB54" s="99">
        <f t="shared" si="18"/>
        <v>-5.9450000000000003</v>
      </c>
      <c r="CC54" s="99">
        <f t="shared" si="19"/>
        <v>-6.0500000000000007</v>
      </c>
      <c r="CD54" s="99" t="str">
        <f t="shared" si="20"/>
        <v/>
      </c>
      <c r="CE54" s="99" t="str">
        <f t="shared" si="21"/>
        <v/>
      </c>
      <c r="CF54" s="99" t="str">
        <f t="shared" si="22"/>
        <v/>
      </c>
      <c r="CG54" s="99" t="str">
        <f t="shared" si="23"/>
        <v/>
      </c>
      <c r="CH54" s="99" t="str">
        <f t="shared" si="24"/>
        <v/>
      </c>
      <c r="CI54" s="99" t="str">
        <f t="shared" si="25"/>
        <v/>
      </c>
      <c r="CJ54" s="99" t="str">
        <f t="shared" si="26"/>
        <v/>
      </c>
      <c r="CK54" s="99" t="str">
        <f t="shared" si="27"/>
        <v/>
      </c>
      <c r="CL54" s="99" t="str">
        <f t="shared" si="28"/>
        <v/>
      </c>
      <c r="CM54" s="99">
        <f t="shared" si="29"/>
        <v>8.8216666666666654</v>
      </c>
      <c r="CN54" s="99">
        <f t="shared" si="30"/>
        <v>9.3283333333333296</v>
      </c>
      <c r="CO54" s="99">
        <f t="shared" si="31"/>
        <v>8.9349999999999987</v>
      </c>
      <c r="CP54" s="99" t="str">
        <f t="shared" si="32"/>
        <v/>
      </c>
      <c r="CQ54" s="99" t="str">
        <f t="shared" si="33"/>
        <v/>
      </c>
      <c r="CR54" s="99" t="str">
        <f t="shared" si="34"/>
        <v/>
      </c>
      <c r="CS54" s="99" t="str">
        <f t="shared" si="35"/>
        <v/>
      </c>
      <c r="CT54" s="99" t="str">
        <f t="shared" si="36"/>
        <v/>
      </c>
      <c r="CU54" s="99" t="str">
        <f t="shared" si="37"/>
        <v/>
      </c>
      <c r="CV54" s="99" t="str">
        <f t="shared" si="38"/>
        <v/>
      </c>
      <c r="CW54" s="99" t="str">
        <f t="shared" si="39"/>
        <v/>
      </c>
      <c r="CX54" s="99" t="str">
        <f t="shared" si="40"/>
        <v/>
      </c>
      <c r="CY54" s="70">
        <f t="shared" si="41"/>
        <v>-6.0300000000000011</v>
      </c>
      <c r="CZ54" s="70">
        <f t="shared" si="42"/>
        <v>9.0283333333333307</v>
      </c>
      <c r="DA54" s="100" t="str">
        <f t="shared" si="43"/>
        <v>hsa-miR-1324</v>
      </c>
      <c r="DB54" s="98" t="s">
        <v>58</v>
      </c>
      <c r="DC54" s="101">
        <f t="shared" si="55"/>
        <v>68.356186115062613</v>
      </c>
      <c r="DD54" s="101">
        <f t="shared" si="56"/>
        <v>61.606044358512115</v>
      </c>
      <c r="DE54" s="101">
        <f t="shared" si="57"/>
        <v>66.256955125848165</v>
      </c>
      <c r="DF54" s="101" t="str">
        <f t="shared" si="58"/>
        <v/>
      </c>
      <c r="DG54" s="101" t="str">
        <f t="shared" si="59"/>
        <v/>
      </c>
      <c r="DH54" s="101" t="str">
        <f t="shared" si="60"/>
        <v/>
      </c>
      <c r="DI54" s="101" t="str">
        <f t="shared" si="61"/>
        <v/>
      </c>
      <c r="DJ54" s="101" t="str">
        <f t="shared" si="62"/>
        <v/>
      </c>
      <c r="DK54" s="101" t="str">
        <f t="shared" si="63"/>
        <v/>
      </c>
      <c r="DL54" s="101" t="str">
        <f t="shared" si="64"/>
        <v/>
      </c>
      <c r="DM54" s="101" t="str">
        <f t="shared" si="44"/>
        <v/>
      </c>
      <c r="DN54" s="101" t="str">
        <f t="shared" si="45"/>
        <v/>
      </c>
      <c r="DO54" s="101">
        <f t="shared" si="66"/>
        <v>2.2101091448994176E-3</v>
      </c>
      <c r="DP54" s="101">
        <f t="shared" si="65"/>
        <v>1.5555782316448805E-3</v>
      </c>
      <c r="DQ54" s="101">
        <f t="shared" si="65"/>
        <v>2.0431346480322865E-3</v>
      </c>
      <c r="DR54" s="101" t="str">
        <f t="shared" si="65"/>
        <v/>
      </c>
      <c r="DS54" s="101" t="str">
        <f t="shared" si="65"/>
        <v/>
      </c>
      <c r="DT54" s="101" t="str">
        <f t="shared" si="65"/>
        <v/>
      </c>
      <c r="DU54" s="101" t="str">
        <f t="shared" si="50"/>
        <v/>
      </c>
      <c r="DV54" s="101" t="str">
        <f t="shared" si="50"/>
        <v/>
      </c>
      <c r="DW54" s="101" t="str">
        <f t="shared" si="50"/>
        <v/>
      </c>
      <c r="DX54" s="101" t="str">
        <f t="shared" si="48"/>
        <v/>
      </c>
      <c r="DY54" s="101" t="str">
        <f t="shared" si="46"/>
        <v/>
      </c>
      <c r="DZ54" s="101" t="str">
        <f t="shared" si="47"/>
        <v/>
      </c>
    </row>
    <row r="55" spans="1:130" ht="15" customHeight="1" x14ac:dyDescent="0.25">
      <c r="A55" s="106" t="str">
        <f>'miRNA Table'!C54</f>
        <v>hsa-miR-133a-3p</v>
      </c>
      <c r="B55" s="98" t="s">
        <v>59</v>
      </c>
      <c r="C55" s="99">
        <f>IF('Test Sample Data'!C54="","",IF(SUM('Test Sample Data'!C$3:C$386)&gt;10,IF(AND(ISNUMBER('Test Sample Data'!C54),'Test Sample Data'!C54&lt;$C$389, 'Test Sample Data'!C54&gt;0),'Test Sample Data'!C54,$C$389),""))</f>
        <v>32.15</v>
      </c>
      <c r="D55" s="99">
        <f>IF('Test Sample Data'!D54="","",IF(SUM('Test Sample Data'!D$3:D$386)&gt;10,IF(AND(ISNUMBER('Test Sample Data'!D54),'Test Sample Data'!D54&lt;$C$389, 'Test Sample Data'!D54&gt;0),'Test Sample Data'!D54,$C$389),""))</f>
        <v>31.35</v>
      </c>
      <c r="E55" s="99">
        <f>IF('Test Sample Data'!E54="","",IF(SUM('Test Sample Data'!E$3:E$386)&gt;10,IF(AND(ISNUMBER('Test Sample Data'!E54),'Test Sample Data'!E54&lt;$C$389, 'Test Sample Data'!E54&gt;0),'Test Sample Data'!E54,$C$389),""))</f>
        <v>31.75</v>
      </c>
      <c r="F55" s="99" t="str">
        <f>IF('Test Sample Data'!F54="","",IF(SUM('Test Sample Data'!F$3:F$386)&gt;10,IF(AND(ISNUMBER('Test Sample Data'!F54),'Test Sample Data'!F54&lt;$C$389, 'Test Sample Data'!F54&gt;0),'Test Sample Data'!F54,$C$389),""))</f>
        <v/>
      </c>
      <c r="G55" s="99" t="str">
        <f>IF('Test Sample Data'!G54="","",IF(SUM('Test Sample Data'!G$3:G$386)&gt;10,IF(AND(ISNUMBER('Test Sample Data'!G54),'Test Sample Data'!G54&lt;$C$389, 'Test Sample Data'!G54&gt;0),'Test Sample Data'!G54,$C$389),""))</f>
        <v/>
      </c>
      <c r="H55" s="99" t="str">
        <f>IF('Test Sample Data'!H54="","",IF(SUM('Test Sample Data'!H$3:H$386)&gt;10,IF(AND(ISNUMBER('Test Sample Data'!H54),'Test Sample Data'!H54&lt;$C$389, 'Test Sample Data'!H54&gt;0),'Test Sample Data'!H54,$C$389),""))</f>
        <v/>
      </c>
      <c r="I55" s="99" t="str">
        <f>IF('Test Sample Data'!I54="","",IF(SUM('Test Sample Data'!I$3:I$386)&gt;10,IF(AND(ISNUMBER('Test Sample Data'!I54),'Test Sample Data'!I54&lt;$C$389, 'Test Sample Data'!I54&gt;0),'Test Sample Data'!I54,$C$389),""))</f>
        <v/>
      </c>
      <c r="J55" s="99" t="str">
        <f>IF('Test Sample Data'!J54="","",IF(SUM('Test Sample Data'!J$3:J$386)&gt;10,IF(AND(ISNUMBER('Test Sample Data'!J54),'Test Sample Data'!J54&lt;$C$389, 'Test Sample Data'!J54&gt;0),'Test Sample Data'!J54,$C$389),""))</f>
        <v/>
      </c>
      <c r="K55" s="99" t="str">
        <f>IF('Test Sample Data'!K54="","",IF(SUM('Test Sample Data'!K$3:K$386)&gt;10,IF(AND(ISNUMBER('Test Sample Data'!K54),'Test Sample Data'!K54&lt;$C$389, 'Test Sample Data'!K54&gt;0),'Test Sample Data'!K54,$C$389),""))</f>
        <v/>
      </c>
      <c r="L55" s="99" t="str">
        <f>IF('Test Sample Data'!L54="","",IF(SUM('Test Sample Data'!L$3:L$386)&gt;10,IF(AND(ISNUMBER('Test Sample Data'!L54),'Test Sample Data'!L54&lt;$C$389, 'Test Sample Data'!L54&gt;0),'Test Sample Data'!L54,$C$389),""))</f>
        <v/>
      </c>
      <c r="M55" s="99" t="str">
        <f>IF('Test Sample Data'!M54="","",IF(SUM('Test Sample Data'!M$3:M$386)&gt;10,IF(AND(ISNUMBER('Test Sample Data'!M54),'Test Sample Data'!M54&lt;$C$389, 'Test Sample Data'!M54&gt;0),'Test Sample Data'!M54,$C$389),""))</f>
        <v/>
      </c>
      <c r="N55" s="99" t="str">
        <f>IF('Test Sample Data'!N54="","",IF(SUM('Test Sample Data'!N$3:N$386)&gt;10,IF(AND(ISNUMBER('Test Sample Data'!N54),'Test Sample Data'!N54&lt;$C$389, 'Test Sample Data'!N54&gt;0),'Test Sample Data'!N54,$C$389),""))</f>
        <v/>
      </c>
      <c r="O55" s="98" t="str">
        <f>'miRNA Table'!C54</f>
        <v>hsa-miR-133a-3p</v>
      </c>
      <c r="P55" s="98" t="s">
        <v>59</v>
      </c>
      <c r="Q55" s="99">
        <f>IF('Control Sample Data'!C54="","",IF(SUM('Control Sample Data'!C$3:C$386)&gt;10,IF(AND(ISNUMBER('Control Sample Data'!C54),'Control Sample Data'!C54&lt;$C$389, 'Control Sample Data'!C54&gt;0),'Control Sample Data'!C54,$C$389),""))</f>
        <v>32.549999999999997</v>
      </c>
      <c r="R55" s="99">
        <f>IF('Control Sample Data'!D54="","",IF(SUM('Control Sample Data'!D$3:D$386)&gt;10,IF(AND(ISNUMBER('Control Sample Data'!D54),'Control Sample Data'!D54&lt;$C$389, 'Control Sample Data'!D54&gt;0),'Control Sample Data'!D54,$C$389),""))</f>
        <v>32.47</v>
      </c>
      <c r="S55" s="99">
        <f>IF('Control Sample Data'!E54="","",IF(SUM('Control Sample Data'!E$3:E$386)&gt;10,IF(AND(ISNUMBER('Control Sample Data'!E54),'Control Sample Data'!E54&lt;$C$389, 'Control Sample Data'!E54&gt;0),'Control Sample Data'!E54,$C$389),""))</f>
        <v>32.65</v>
      </c>
      <c r="T55" s="99" t="str">
        <f>IF('Control Sample Data'!F54="","",IF(SUM('Control Sample Data'!F$3:F$386)&gt;10,IF(AND(ISNUMBER('Control Sample Data'!F54),'Control Sample Data'!F54&lt;$C$389, 'Control Sample Data'!F54&gt;0),'Control Sample Data'!F54,$C$389),""))</f>
        <v/>
      </c>
      <c r="U55" s="99" t="str">
        <f>IF('Control Sample Data'!G54="","",IF(SUM('Control Sample Data'!G$3:G$386)&gt;10,IF(AND(ISNUMBER('Control Sample Data'!G54),'Control Sample Data'!G54&lt;$C$389, 'Control Sample Data'!G54&gt;0),'Control Sample Data'!G54,$C$389),""))</f>
        <v/>
      </c>
      <c r="V55" s="99" t="str">
        <f>IF('Control Sample Data'!H54="","",IF(SUM('Control Sample Data'!H$3:H$386)&gt;10,IF(AND(ISNUMBER('Control Sample Data'!H54),'Control Sample Data'!H54&lt;$C$389, 'Control Sample Data'!H54&gt;0),'Control Sample Data'!H54,$C$389),""))</f>
        <v/>
      </c>
      <c r="W55" s="99" t="str">
        <f>IF('Control Sample Data'!I54="","",IF(SUM('Control Sample Data'!I$3:I$386)&gt;10,IF(AND(ISNUMBER('Control Sample Data'!I54),'Control Sample Data'!I54&lt;$C$389, 'Control Sample Data'!I54&gt;0),'Control Sample Data'!I54,$C$389),""))</f>
        <v/>
      </c>
      <c r="X55" s="99" t="str">
        <f>IF('Control Sample Data'!J54="","",IF(SUM('Control Sample Data'!J$3:J$386)&gt;10,IF(AND(ISNUMBER('Control Sample Data'!J54),'Control Sample Data'!J54&lt;$C$389, 'Control Sample Data'!J54&gt;0),'Control Sample Data'!J54,$C$389),""))</f>
        <v/>
      </c>
      <c r="Y55" s="99" t="str">
        <f>IF('Control Sample Data'!K54="","",IF(SUM('Control Sample Data'!K$3:K$386)&gt;10,IF(AND(ISNUMBER('Control Sample Data'!K54),'Control Sample Data'!K54&lt;$C$389, 'Control Sample Data'!K54&gt;0),'Control Sample Data'!K54,$C$389),""))</f>
        <v/>
      </c>
      <c r="Z55" s="99" t="str">
        <f>IF('Control Sample Data'!L54="","",IF(SUM('Control Sample Data'!L$3:L$386)&gt;10,IF(AND(ISNUMBER('Control Sample Data'!L54),'Control Sample Data'!L54&lt;$C$389, 'Control Sample Data'!L54&gt;0),'Control Sample Data'!L54,$C$389),""))</f>
        <v/>
      </c>
      <c r="AA55" s="99" t="str">
        <f>IF('Control Sample Data'!M54="","",IF(SUM('Control Sample Data'!M$3:M$386)&gt;10,IF(AND(ISNUMBER('Control Sample Data'!M54),'Control Sample Data'!M54&lt;$C$389, 'Control Sample Data'!M54&gt;0),'Control Sample Data'!M54,$C$389),""))</f>
        <v/>
      </c>
      <c r="AB55" s="107" t="str">
        <f>IF('Control Sample Data'!N54="","",IF(SUM('Control Sample Data'!N$3:N$386)&gt;10,IF(AND(ISNUMBER('Control Sample Data'!N54),'Control Sample Data'!N54&lt;$C$389, 'Control Sample Data'!N54&gt;0),'Control Sample Data'!N54,$C$389),""))</f>
        <v/>
      </c>
      <c r="AC55" s="136">
        <f>IF(C55="","",IF(AND('miRNA Table'!$F$4="YES",'miRNA Table'!$F$6="YES"),C55-C$391,C55))</f>
        <v>32.15</v>
      </c>
      <c r="AD55" s="137">
        <f>IF(D55="","",IF(AND('miRNA Table'!$F$4="YES",'miRNA Table'!$F$6="YES"),D55-D$391,D55))</f>
        <v>31.35</v>
      </c>
      <c r="AE55" s="137">
        <f>IF(E55="","",IF(AND('miRNA Table'!$F$4="YES",'miRNA Table'!$F$6="YES"),E55-E$391,E55))</f>
        <v>31.75</v>
      </c>
      <c r="AF55" s="137" t="str">
        <f>IF(F55="","",IF(AND('miRNA Table'!$F$4="YES",'miRNA Table'!$F$6="YES"),F55-F$391,F55))</f>
        <v/>
      </c>
      <c r="AG55" s="137" t="str">
        <f>IF(G55="","",IF(AND('miRNA Table'!$F$4="YES",'miRNA Table'!$F$6="YES"),G55-G$391,G55))</f>
        <v/>
      </c>
      <c r="AH55" s="137" t="str">
        <f>IF(H55="","",IF(AND('miRNA Table'!$F$4="YES",'miRNA Table'!$F$6="YES"),H55-H$391,H55))</f>
        <v/>
      </c>
      <c r="AI55" s="137" t="str">
        <f>IF(I55="","",IF(AND('miRNA Table'!$F$4="YES",'miRNA Table'!$F$6="YES"),I55-I$391,I55))</f>
        <v/>
      </c>
      <c r="AJ55" s="137" t="str">
        <f>IF(J55="","",IF(AND('miRNA Table'!$F$4="YES",'miRNA Table'!$F$6="YES"),J55-J$391,J55))</f>
        <v/>
      </c>
      <c r="AK55" s="137" t="str">
        <f>IF(K55="","",IF(AND('miRNA Table'!$F$4="YES",'miRNA Table'!$F$6="YES"),K55-K$391,K55))</f>
        <v/>
      </c>
      <c r="AL55" s="137" t="str">
        <f>IF(L55="","",IF(AND('miRNA Table'!$F$4="YES",'miRNA Table'!$F$6="YES"),L55-L$391,L55))</f>
        <v/>
      </c>
      <c r="AM55" s="137" t="str">
        <f>IF(M55="","",IF(AND('miRNA Table'!$F$4="YES",'miRNA Table'!$F$6="YES"),M55-M$391,M55))</f>
        <v/>
      </c>
      <c r="AN55" s="138" t="str">
        <f>IF(N55="","",IF(AND('miRNA Table'!$F$4="YES",'miRNA Table'!$F$6="YES"),N55-N$391,N55))</f>
        <v/>
      </c>
      <c r="AO55" s="136">
        <f>IF(O55="","",IF(AND('miRNA Table'!$F$4="YES",'miRNA Table'!$F$6="YES"),Q55-Q$391,Q55))</f>
        <v>32.549999999999997</v>
      </c>
      <c r="AP55" s="137">
        <f>IF(P55="","",IF(AND('miRNA Table'!$F$4="YES",'miRNA Table'!$F$6="YES"),R55-R$391,R55))</f>
        <v>32.47</v>
      </c>
      <c r="AQ55" s="137">
        <f>IF(Q55="","",IF(AND('miRNA Table'!$F$4="YES",'miRNA Table'!$F$6="YES"),S55-S$391,S55))</f>
        <v>32.65</v>
      </c>
      <c r="AR55" s="137" t="str">
        <f>IF(R55="","",IF(AND('miRNA Table'!$F$4="YES",'miRNA Table'!$F$6="YES"),T55-T$391,T55))</f>
        <v/>
      </c>
      <c r="AS55" s="137" t="str">
        <f>IF(S55="","",IF(AND('miRNA Table'!$F$4="YES",'miRNA Table'!$F$6="YES"),U55-U$391,U55))</f>
        <v/>
      </c>
      <c r="AT55" s="137" t="str">
        <f>IF(T55="","",IF(AND('miRNA Table'!$F$4="YES",'miRNA Table'!$F$6="YES"),V55-V$391,V55))</f>
        <v/>
      </c>
      <c r="AU55" s="137" t="str">
        <f>IF(U55="","",IF(AND('miRNA Table'!$F$4="YES",'miRNA Table'!$F$6="YES"),W55-W$391,W55))</f>
        <v/>
      </c>
      <c r="AV55" s="137" t="str">
        <f>IF(V55="","",IF(AND('miRNA Table'!$F$4="YES",'miRNA Table'!$F$6="YES"),X55-X$391,X55))</f>
        <v/>
      </c>
      <c r="AW55" s="137" t="str">
        <f>IF(W55="","",IF(AND('miRNA Table'!$F$4="YES",'miRNA Table'!$F$6="YES"),Y55-Y$391,Y55))</f>
        <v/>
      </c>
      <c r="AX55" s="137" t="str">
        <f>IF(X55="","",IF(AND('miRNA Table'!$F$4="YES",'miRNA Table'!$F$6="YES"),Z55-Z$391,Z55))</f>
        <v/>
      </c>
      <c r="AY55" s="137" t="str">
        <f>IF(Y55="","",IF(AND('miRNA Table'!$F$4="YES",'miRNA Table'!$F$6="YES"),AA55-AA$391,AA55))</f>
        <v/>
      </c>
      <c r="AZ55" s="138" t="str">
        <f>IF(Z55="","",IF(AND('miRNA Table'!$F$4="YES",'miRNA Table'!$F$6="YES"),AB55-AB$391,AB55))</f>
        <v/>
      </c>
      <c r="BY55" s="97" t="str">
        <f t="shared" si="16"/>
        <v>hsa-miR-133a-3p</v>
      </c>
      <c r="BZ55" s="98" t="s">
        <v>59</v>
      </c>
      <c r="CA55" s="99">
        <f t="shared" si="17"/>
        <v>11.514999999999997</v>
      </c>
      <c r="CB55" s="99">
        <f t="shared" si="18"/>
        <v>10.705000000000002</v>
      </c>
      <c r="CC55" s="99">
        <f t="shared" si="19"/>
        <v>11.02</v>
      </c>
      <c r="CD55" s="99" t="str">
        <f t="shared" si="20"/>
        <v/>
      </c>
      <c r="CE55" s="99" t="str">
        <f t="shared" si="21"/>
        <v/>
      </c>
      <c r="CF55" s="99" t="str">
        <f t="shared" si="22"/>
        <v/>
      </c>
      <c r="CG55" s="99" t="str">
        <f t="shared" si="23"/>
        <v/>
      </c>
      <c r="CH55" s="99" t="str">
        <f t="shared" si="24"/>
        <v/>
      </c>
      <c r="CI55" s="99" t="str">
        <f t="shared" si="25"/>
        <v/>
      </c>
      <c r="CJ55" s="99" t="str">
        <f t="shared" si="26"/>
        <v/>
      </c>
      <c r="CK55" s="99" t="str">
        <f t="shared" si="27"/>
        <v/>
      </c>
      <c r="CL55" s="99" t="str">
        <f t="shared" si="28"/>
        <v/>
      </c>
      <c r="CM55" s="99">
        <f t="shared" si="29"/>
        <v>11.651666666666664</v>
      </c>
      <c r="CN55" s="99">
        <f t="shared" si="30"/>
        <v>11.618333333333329</v>
      </c>
      <c r="CO55" s="99">
        <f t="shared" si="31"/>
        <v>11.514999999999997</v>
      </c>
      <c r="CP55" s="99" t="str">
        <f t="shared" si="32"/>
        <v/>
      </c>
      <c r="CQ55" s="99" t="str">
        <f t="shared" si="33"/>
        <v/>
      </c>
      <c r="CR55" s="99" t="str">
        <f t="shared" si="34"/>
        <v/>
      </c>
      <c r="CS55" s="99" t="str">
        <f t="shared" si="35"/>
        <v/>
      </c>
      <c r="CT55" s="99" t="str">
        <f t="shared" si="36"/>
        <v/>
      </c>
      <c r="CU55" s="99" t="str">
        <f t="shared" si="37"/>
        <v/>
      </c>
      <c r="CV55" s="99" t="str">
        <f t="shared" si="38"/>
        <v/>
      </c>
      <c r="CW55" s="99" t="str">
        <f t="shared" si="39"/>
        <v/>
      </c>
      <c r="CX55" s="99" t="str">
        <f t="shared" si="40"/>
        <v/>
      </c>
      <c r="CY55" s="70">
        <f t="shared" si="41"/>
        <v>11.079999999999998</v>
      </c>
      <c r="CZ55" s="70">
        <f t="shared" si="42"/>
        <v>11.594999999999997</v>
      </c>
      <c r="DA55" s="100" t="str">
        <f t="shared" si="43"/>
        <v>hsa-miR-133a-3p</v>
      </c>
      <c r="DB55" s="98" t="s">
        <v>59</v>
      </c>
      <c r="DC55" s="101">
        <f t="shared" si="55"/>
        <v>3.4169576796757803E-4</v>
      </c>
      <c r="DD55" s="101">
        <f t="shared" si="56"/>
        <v>5.9906493029970864E-4</v>
      </c>
      <c r="DE55" s="101">
        <f t="shared" si="57"/>
        <v>4.8155893774089816E-4</v>
      </c>
      <c r="DF55" s="101" t="str">
        <f t="shared" si="58"/>
        <v/>
      </c>
      <c r="DG55" s="101" t="str">
        <f t="shared" si="59"/>
        <v/>
      </c>
      <c r="DH55" s="101" t="str">
        <f t="shared" si="60"/>
        <v/>
      </c>
      <c r="DI55" s="101" t="str">
        <f t="shared" si="61"/>
        <v/>
      </c>
      <c r="DJ55" s="101" t="str">
        <f t="shared" si="62"/>
        <v/>
      </c>
      <c r="DK55" s="101" t="str">
        <f t="shared" si="63"/>
        <v/>
      </c>
      <c r="DL55" s="101" t="str">
        <f t="shared" si="64"/>
        <v/>
      </c>
      <c r="DM55" s="101" t="str">
        <f t="shared" si="44"/>
        <v/>
      </c>
      <c r="DN55" s="101" t="str">
        <f t="shared" si="45"/>
        <v/>
      </c>
      <c r="DO55" s="101">
        <f t="shared" si="66"/>
        <v>3.1081275569467789E-4</v>
      </c>
      <c r="DP55" s="101">
        <f t="shared" si="65"/>
        <v>3.1807765947750521E-4</v>
      </c>
      <c r="DQ55" s="101">
        <f t="shared" si="65"/>
        <v>3.4169576796757803E-4</v>
      </c>
      <c r="DR55" s="101" t="str">
        <f t="shared" si="65"/>
        <v/>
      </c>
      <c r="DS55" s="101" t="str">
        <f t="shared" si="65"/>
        <v/>
      </c>
      <c r="DT55" s="101" t="str">
        <f t="shared" si="65"/>
        <v/>
      </c>
      <c r="DU55" s="101" t="str">
        <f t="shared" si="50"/>
        <v/>
      </c>
      <c r="DV55" s="101" t="str">
        <f t="shared" si="50"/>
        <v/>
      </c>
      <c r="DW55" s="101" t="str">
        <f t="shared" si="50"/>
        <v/>
      </c>
      <c r="DX55" s="101" t="str">
        <f t="shared" si="48"/>
        <v/>
      </c>
      <c r="DY55" s="101" t="str">
        <f t="shared" si="46"/>
        <v/>
      </c>
      <c r="DZ55" s="101" t="str">
        <f t="shared" si="47"/>
        <v/>
      </c>
    </row>
    <row r="56" spans="1:130" ht="15" customHeight="1" x14ac:dyDescent="0.25">
      <c r="A56" s="106" t="str">
        <f>'miRNA Table'!C55</f>
        <v>hsa-miR-133b</v>
      </c>
      <c r="B56" s="98" t="s">
        <v>60</v>
      </c>
      <c r="C56" s="99">
        <f>IF('Test Sample Data'!C55="","",IF(SUM('Test Sample Data'!C$3:C$386)&gt;10,IF(AND(ISNUMBER('Test Sample Data'!C55),'Test Sample Data'!C55&lt;$C$389, 'Test Sample Data'!C55&gt;0),'Test Sample Data'!C55,$C$389),""))</f>
        <v>19.64</v>
      </c>
      <c r="D56" s="99">
        <f>IF('Test Sample Data'!D55="","",IF(SUM('Test Sample Data'!D$3:D$386)&gt;10,IF(AND(ISNUMBER('Test Sample Data'!D55),'Test Sample Data'!D55&lt;$C$389, 'Test Sample Data'!D55&gt;0),'Test Sample Data'!D55,$C$389),""))</f>
        <v>19.850000000000001</v>
      </c>
      <c r="E56" s="99">
        <f>IF('Test Sample Data'!E55="","",IF(SUM('Test Sample Data'!E$3:E$386)&gt;10,IF(AND(ISNUMBER('Test Sample Data'!E55),'Test Sample Data'!E55&lt;$C$389, 'Test Sample Data'!E55&gt;0),'Test Sample Data'!E55,$C$389),""))</f>
        <v>19.78</v>
      </c>
      <c r="F56" s="99" t="str">
        <f>IF('Test Sample Data'!F55="","",IF(SUM('Test Sample Data'!F$3:F$386)&gt;10,IF(AND(ISNUMBER('Test Sample Data'!F55),'Test Sample Data'!F55&lt;$C$389, 'Test Sample Data'!F55&gt;0),'Test Sample Data'!F55,$C$389),""))</f>
        <v/>
      </c>
      <c r="G56" s="99" t="str">
        <f>IF('Test Sample Data'!G55="","",IF(SUM('Test Sample Data'!G$3:G$386)&gt;10,IF(AND(ISNUMBER('Test Sample Data'!G55),'Test Sample Data'!G55&lt;$C$389, 'Test Sample Data'!G55&gt;0),'Test Sample Data'!G55,$C$389),""))</f>
        <v/>
      </c>
      <c r="H56" s="99" t="str">
        <f>IF('Test Sample Data'!H55="","",IF(SUM('Test Sample Data'!H$3:H$386)&gt;10,IF(AND(ISNUMBER('Test Sample Data'!H55),'Test Sample Data'!H55&lt;$C$389, 'Test Sample Data'!H55&gt;0),'Test Sample Data'!H55,$C$389),""))</f>
        <v/>
      </c>
      <c r="I56" s="99" t="str">
        <f>IF('Test Sample Data'!I55="","",IF(SUM('Test Sample Data'!I$3:I$386)&gt;10,IF(AND(ISNUMBER('Test Sample Data'!I55),'Test Sample Data'!I55&lt;$C$389, 'Test Sample Data'!I55&gt;0),'Test Sample Data'!I55,$C$389),""))</f>
        <v/>
      </c>
      <c r="J56" s="99" t="str">
        <f>IF('Test Sample Data'!J55="","",IF(SUM('Test Sample Data'!J$3:J$386)&gt;10,IF(AND(ISNUMBER('Test Sample Data'!J55),'Test Sample Data'!J55&lt;$C$389, 'Test Sample Data'!J55&gt;0),'Test Sample Data'!J55,$C$389),""))</f>
        <v/>
      </c>
      <c r="K56" s="99" t="str">
        <f>IF('Test Sample Data'!K55="","",IF(SUM('Test Sample Data'!K$3:K$386)&gt;10,IF(AND(ISNUMBER('Test Sample Data'!K55),'Test Sample Data'!K55&lt;$C$389, 'Test Sample Data'!K55&gt;0),'Test Sample Data'!K55,$C$389),""))</f>
        <v/>
      </c>
      <c r="L56" s="99" t="str">
        <f>IF('Test Sample Data'!L55="","",IF(SUM('Test Sample Data'!L$3:L$386)&gt;10,IF(AND(ISNUMBER('Test Sample Data'!L55),'Test Sample Data'!L55&lt;$C$389, 'Test Sample Data'!L55&gt;0),'Test Sample Data'!L55,$C$389),""))</f>
        <v/>
      </c>
      <c r="M56" s="99" t="str">
        <f>IF('Test Sample Data'!M55="","",IF(SUM('Test Sample Data'!M$3:M$386)&gt;10,IF(AND(ISNUMBER('Test Sample Data'!M55),'Test Sample Data'!M55&lt;$C$389, 'Test Sample Data'!M55&gt;0),'Test Sample Data'!M55,$C$389),""))</f>
        <v/>
      </c>
      <c r="N56" s="99" t="str">
        <f>IF('Test Sample Data'!N55="","",IF(SUM('Test Sample Data'!N$3:N$386)&gt;10,IF(AND(ISNUMBER('Test Sample Data'!N55),'Test Sample Data'!N55&lt;$C$389, 'Test Sample Data'!N55&gt;0),'Test Sample Data'!N55,$C$389),""))</f>
        <v/>
      </c>
      <c r="O56" s="98" t="str">
        <f>'miRNA Table'!C55</f>
        <v>hsa-miR-133b</v>
      </c>
      <c r="P56" s="98" t="s">
        <v>60</v>
      </c>
      <c r="Q56" s="99">
        <f>IF('Control Sample Data'!C55="","",IF(SUM('Control Sample Data'!C$3:C$386)&gt;10,IF(AND(ISNUMBER('Control Sample Data'!C55),'Control Sample Data'!C55&lt;$C$389, 'Control Sample Data'!C55&gt;0),'Control Sample Data'!C55,$C$389),""))</f>
        <v>30.32</v>
      </c>
      <c r="R56" s="99">
        <f>IF('Control Sample Data'!D55="","",IF(SUM('Control Sample Data'!D$3:D$386)&gt;10,IF(AND(ISNUMBER('Control Sample Data'!D55),'Control Sample Data'!D55&lt;$C$389, 'Control Sample Data'!D55&gt;0),'Control Sample Data'!D55,$C$389),""))</f>
        <v>29.85</v>
      </c>
      <c r="S56" s="99">
        <f>IF('Control Sample Data'!E55="","",IF(SUM('Control Sample Data'!E$3:E$386)&gt;10,IF(AND(ISNUMBER('Control Sample Data'!E55),'Control Sample Data'!E55&lt;$C$389, 'Control Sample Data'!E55&gt;0),'Control Sample Data'!E55,$C$389),""))</f>
        <v>30.23</v>
      </c>
      <c r="T56" s="99" t="str">
        <f>IF('Control Sample Data'!F55="","",IF(SUM('Control Sample Data'!F$3:F$386)&gt;10,IF(AND(ISNUMBER('Control Sample Data'!F55),'Control Sample Data'!F55&lt;$C$389, 'Control Sample Data'!F55&gt;0),'Control Sample Data'!F55,$C$389),""))</f>
        <v/>
      </c>
      <c r="U56" s="99" t="str">
        <f>IF('Control Sample Data'!G55="","",IF(SUM('Control Sample Data'!G$3:G$386)&gt;10,IF(AND(ISNUMBER('Control Sample Data'!G55),'Control Sample Data'!G55&lt;$C$389, 'Control Sample Data'!G55&gt;0),'Control Sample Data'!G55,$C$389),""))</f>
        <v/>
      </c>
      <c r="V56" s="99" t="str">
        <f>IF('Control Sample Data'!H55="","",IF(SUM('Control Sample Data'!H$3:H$386)&gt;10,IF(AND(ISNUMBER('Control Sample Data'!H55),'Control Sample Data'!H55&lt;$C$389, 'Control Sample Data'!H55&gt;0),'Control Sample Data'!H55,$C$389),""))</f>
        <v/>
      </c>
      <c r="W56" s="99" t="str">
        <f>IF('Control Sample Data'!I55="","",IF(SUM('Control Sample Data'!I$3:I$386)&gt;10,IF(AND(ISNUMBER('Control Sample Data'!I55),'Control Sample Data'!I55&lt;$C$389, 'Control Sample Data'!I55&gt;0),'Control Sample Data'!I55,$C$389),""))</f>
        <v/>
      </c>
      <c r="X56" s="99" t="str">
        <f>IF('Control Sample Data'!J55="","",IF(SUM('Control Sample Data'!J$3:J$386)&gt;10,IF(AND(ISNUMBER('Control Sample Data'!J55),'Control Sample Data'!J55&lt;$C$389, 'Control Sample Data'!J55&gt;0),'Control Sample Data'!J55,$C$389),""))</f>
        <v/>
      </c>
      <c r="Y56" s="99" t="str">
        <f>IF('Control Sample Data'!K55="","",IF(SUM('Control Sample Data'!K$3:K$386)&gt;10,IF(AND(ISNUMBER('Control Sample Data'!K55),'Control Sample Data'!K55&lt;$C$389, 'Control Sample Data'!K55&gt;0),'Control Sample Data'!K55,$C$389),""))</f>
        <v/>
      </c>
      <c r="Z56" s="99" t="str">
        <f>IF('Control Sample Data'!L55="","",IF(SUM('Control Sample Data'!L$3:L$386)&gt;10,IF(AND(ISNUMBER('Control Sample Data'!L55),'Control Sample Data'!L55&lt;$C$389, 'Control Sample Data'!L55&gt;0),'Control Sample Data'!L55,$C$389),""))</f>
        <v/>
      </c>
      <c r="AA56" s="99" t="str">
        <f>IF('Control Sample Data'!M55="","",IF(SUM('Control Sample Data'!M$3:M$386)&gt;10,IF(AND(ISNUMBER('Control Sample Data'!M55),'Control Sample Data'!M55&lt;$C$389, 'Control Sample Data'!M55&gt;0),'Control Sample Data'!M55,$C$389),""))</f>
        <v/>
      </c>
      <c r="AB56" s="107" t="str">
        <f>IF('Control Sample Data'!N55="","",IF(SUM('Control Sample Data'!N$3:N$386)&gt;10,IF(AND(ISNUMBER('Control Sample Data'!N55),'Control Sample Data'!N55&lt;$C$389, 'Control Sample Data'!N55&gt;0),'Control Sample Data'!N55,$C$389),""))</f>
        <v/>
      </c>
      <c r="AC56" s="136">
        <f>IF(C56="","",IF(AND('miRNA Table'!$F$4="YES",'miRNA Table'!$F$6="YES"),C56-C$391,C56))</f>
        <v>19.64</v>
      </c>
      <c r="AD56" s="137">
        <f>IF(D56="","",IF(AND('miRNA Table'!$F$4="YES",'miRNA Table'!$F$6="YES"),D56-D$391,D56))</f>
        <v>19.850000000000001</v>
      </c>
      <c r="AE56" s="137">
        <f>IF(E56="","",IF(AND('miRNA Table'!$F$4="YES",'miRNA Table'!$F$6="YES"),E56-E$391,E56))</f>
        <v>19.78</v>
      </c>
      <c r="AF56" s="137" t="str">
        <f>IF(F56="","",IF(AND('miRNA Table'!$F$4="YES",'miRNA Table'!$F$6="YES"),F56-F$391,F56))</f>
        <v/>
      </c>
      <c r="AG56" s="137" t="str">
        <f>IF(G56="","",IF(AND('miRNA Table'!$F$4="YES",'miRNA Table'!$F$6="YES"),G56-G$391,G56))</f>
        <v/>
      </c>
      <c r="AH56" s="137" t="str">
        <f>IF(H56="","",IF(AND('miRNA Table'!$F$4="YES",'miRNA Table'!$F$6="YES"),H56-H$391,H56))</f>
        <v/>
      </c>
      <c r="AI56" s="137" t="str">
        <f>IF(I56="","",IF(AND('miRNA Table'!$F$4="YES",'miRNA Table'!$F$6="YES"),I56-I$391,I56))</f>
        <v/>
      </c>
      <c r="AJ56" s="137" t="str">
        <f>IF(J56="","",IF(AND('miRNA Table'!$F$4="YES",'miRNA Table'!$F$6="YES"),J56-J$391,J56))</f>
        <v/>
      </c>
      <c r="AK56" s="137" t="str">
        <f>IF(K56="","",IF(AND('miRNA Table'!$F$4="YES",'miRNA Table'!$F$6="YES"),K56-K$391,K56))</f>
        <v/>
      </c>
      <c r="AL56" s="137" t="str">
        <f>IF(L56="","",IF(AND('miRNA Table'!$F$4="YES",'miRNA Table'!$F$6="YES"),L56-L$391,L56))</f>
        <v/>
      </c>
      <c r="AM56" s="137" t="str">
        <f>IF(M56="","",IF(AND('miRNA Table'!$F$4="YES",'miRNA Table'!$F$6="YES"),M56-M$391,M56))</f>
        <v/>
      </c>
      <c r="AN56" s="138" t="str">
        <f>IF(N56="","",IF(AND('miRNA Table'!$F$4="YES",'miRNA Table'!$F$6="YES"),N56-N$391,N56))</f>
        <v/>
      </c>
      <c r="AO56" s="136">
        <f>IF(O56="","",IF(AND('miRNA Table'!$F$4="YES",'miRNA Table'!$F$6="YES"),Q56-Q$391,Q56))</f>
        <v>30.32</v>
      </c>
      <c r="AP56" s="137">
        <f>IF(P56="","",IF(AND('miRNA Table'!$F$4="YES",'miRNA Table'!$F$6="YES"),R56-R$391,R56))</f>
        <v>29.85</v>
      </c>
      <c r="AQ56" s="137">
        <f>IF(Q56="","",IF(AND('miRNA Table'!$F$4="YES",'miRNA Table'!$F$6="YES"),S56-S$391,S56))</f>
        <v>30.23</v>
      </c>
      <c r="AR56" s="137" t="str">
        <f>IF(R56="","",IF(AND('miRNA Table'!$F$4="YES",'miRNA Table'!$F$6="YES"),T56-T$391,T56))</f>
        <v/>
      </c>
      <c r="AS56" s="137" t="str">
        <f>IF(S56="","",IF(AND('miRNA Table'!$F$4="YES",'miRNA Table'!$F$6="YES"),U56-U$391,U56))</f>
        <v/>
      </c>
      <c r="AT56" s="137" t="str">
        <f>IF(T56="","",IF(AND('miRNA Table'!$F$4="YES",'miRNA Table'!$F$6="YES"),V56-V$391,V56))</f>
        <v/>
      </c>
      <c r="AU56" s="137" t="str">
        <f>IF(U56="","",IF(AND('miRNA Table'!$F$4="YES",'miRNA Table'!$F$6="YES"),W56-W$391,W56))</f>
        <v/>
      </c>
      <c r="AV56" s="137" t="str">
        <f>IF(V56="","",IF(AND('miRNA Table'!$F$4="YES",'miRNA Table'!$F$6="YES"),X56-X$391,X56))</f>
        <v/>
      </c>
      <c r="AW56" s="137" t="str">
        <f>IF(W56="","",IF(AND('miRNA Table'!$F$4="YES",'miRNA Table'!$F$6="YES"),Y56-Y$391,Y56))</f>
        <v/>
      </c>
      <c r="AX56" s="137" t="str">
        <f>IF(X56="","",IF(AND('miRNA Table'!$F$4="YES",'miRNA Table'!$F$6="YES"),Z56-Z$391,Z56))</f>
        <v/>
      </c>
      <c r="AY56" s="137" t="str">
        <f>IF(Y56="","",IF(AND('miRNA Table'!$F$4="YES",'miRNA Table'!$F$6="YES"),AA56-AA$391,AA56))</f>
        <v/>
      </c>
      <c r="AZ56" s="138" t="str">
        <f>IF(Z56="","",IF(AND('miRNA Table'!$F$4="YES",'miRNA Table'!$F$6="YES"),AB56-AB$391,AB56))</f>
        <v/>
      </c>
      <c r="BY56" s="97" t="str">
        <f t="shared" si="16"/>
        <v>hsa-miR-133b</v>
      </c>
      <c r="BZ56" s="98" t="s">
        <v>60</v>
      </c>
      <c r="CA56" s="99">
        <f t="shared" si="17"/>
        <v>-0.99500000000000099</v>
      </c>
      <c r="CB56" s="99">
        <f t="shared" si="18"/>
        <v>-0.79499999999999815</v>
      </c>
      <c r="CC56" s="99">
        <f t="shared" si="19"/>
        <v>-0.94999999999999929</v>
      </c>
      <c r="CD56" s="99" t="str">
        <f t="shared" si="20"/>
        <v/>
      </c>
      <c r="CE56" s="99" t="str">
        <f t="shared" si="21"/>
        <v/>
      </c>
      <c r="CF56" s="99" t="str">
        <f t="shared" si="22"/>
        <v/>
      </c>
      <c r="CG56" s="99" t="str">
        <f t="shared" si="23"/>
        <v/>
      </c>
      <c r="CH56" s="99" t="str">
        <f t="shared" si="24"/>
        <v/>
      </c>
      <c r="CI56" s="99" t="str">
        <f t="shared" si="25"/>
        <v/>
      </c>
      <c r="CJ56" s="99" t="str">
        <f t="shared" si="26"/>
        <v/>
      </c>
      <c r="CK56" s="99" t="str">
        <f t="shared" si="27"/>
        <v/>
      </c>
      <c r="CL56" s="99" t="str">
        <f t="shared" si="28"/>
        <v/>
      </c>
      <c r="CM56" s="99">
        <f t="shared" si="29"/>
        <v>9.4216666666666669</v>
      </c>
      <c r="CN56" s="99">
        <f t="shared" si="30"/>
        <v>8.9983333333333313</v>
      </c>
      <c r="CO56" s="99">
        <f t="shared" si="31"/>
        <v>9.0949999999999989</v>
      </c>
      <c r="CP56" s="99" t="str">
        <f t="shared" si="32"/>
        <v/>
      </c>
      <c r="CQ56" s="99" t="str">
        <f t="shared" si="33"/>
        <v/>
      </c>
      <c r="CR56" s="99" t="str">
        <f t="shared" si="34"/>
        <v/>
      </c>
      <c r="CS56" s="99" t="str">
        <f t="shared" si="35"/>
        <v/>
      </c>
      <c r="CT56" s="99" t="str">
        <f t="shared" si="36"/>
        <v/>
      </c>
      <c r="CU56" s="99" t="str">
        <f t="shared" si="37"/>
        <v/>
      </c>
      <c r="CV56" s="99" t="str">
        <f t="shared" si="38"/>
        <v/>
      </c>
      <c r="CW56" s="99" t="str">
        <f t="shared" si="39"/>
        <v/>
      </c>
      <c r="CX56" s="99" t="str">
        <f t="shared" si="40"/>
        <v/>
      </c>
      <c r="CY56" s="70">
        <f t="shared" si="41"/>
        <v>-0.91333333333333278</v>
      </c>
      <c r="CZ56" s="70">
        <f t="shared" si="42"/>
        <v>9.1716666666666651</v>
      </c>
      <c r="DA56" s="100" t="str">
        <f t="shared" si="43"/>
        <v>hsa-miR-133b</v>
      </c>
      <c r="DB56" s="98" t="s">
        <v>60</v>
      </c>
      <c r="DC56" s="101">
        <f t="shared" si="55"/>
        <v>1.9930805256557369</v>
      </c>
      <c r="DD56" s="101">
        <f t="shared" si="56"/>
        <v>1.7350773743041337</v>
      </c>
      <c r="DE56" s="101">
        <f t="shared" si="57"/>
        <v>1.9318726578496901</v>
      </c>
      <c r="DF56" s="101" t="str">
        <f t="shared" si="58"/>
        <v/>
      </c>
      <c r="DG56" s="101" t="str">
        <f t="shared" si="59"/>
        <v/>
      </c>
      <c r="DH56" s="101" t="str">
        <f t="shared" si="60"/>
        <v/>
      </c>
      <c r="DI56" s="101" t="str">
        <f t="shared" si="61"/>
        <v/>
      </c>
      <c r="DJ56" s="101" t="str">
        <f t="shared" si="62"/>
        <v/>
      </c>
      <c r="DK56" s="101" t="str">
        <f t="shared" si="63"/>
        <v/>
      </c>
      <c r="DL56" s="101" t="str">
        <f t="shared" si="64"/>
        <v/>
      </c>
      <c r="DM56" s="101" t="str">
        <f t="shared" si="44"/>
        <v/>
      </c>
      <c r="DN56" s="101" t="str">
        <f t="shared" si="45"/>
        <v/>
      </c>
      <c r="DO56" s="101">
        <f t="shared" si="66"/>
        <v>1.4581282501831478E-3</v>
      </c>
      <c r="DP56" s="101">
        <f t="shared" si="65"/>
        <v>1.9553826422926278E-3</v>
      </c>
      <c r="DQ56" s="101">
        <f t="shared" si="65"/>
        <v>1.8286567332704939E-3</v>
      </c>
      <c r="DR56" s="101" t="str">
        <f t="shared" si="65"/>
        <v/>
      </c>
      <c r="DS56" s="101" t="str">
        <f t="shared" si="65"/>
        <v/>
      </c>
      <c r="DT56" s="101" t="str">
        <f t="shared" si="65"/>
        <v/>
      </c>
      <c r="DU56" s="101" t="str">
        <f t="shared" si="50"/>
        <v/>
      </c>
      <c r="DV56" s="101" t="str">
        <f t="shared" si="50"/>
        <v/>
      </c>
      <c r="DW56" s="101" t="str">
        <f t="shared" si="50"/>
        <v/>
      </c>
      <c r="DX56" s="101" t="str">
        <f t="shared" si="48"/>
        <v/>
      </c>
      <c r="DY56" s="101" t="str">
        <f t="shared" si="46"/>
        <v/>
      </c>
      <c r="DZ56" s="101" t="str">
        <f t="shared" si="47"/>
        <v/>
      </c>
    </row>
    <row r="57" spans="1:130" ht="15" customHeight="1" x14ac:dyDescent="0.25">
      <c r="A57" s="106" t="str">
        <f>'miRNA Table'!C56</f>
        <v>hsa-miR-134-5p</v>
      </c>
      <c r="B57" s="98" t="s">
        <v>61</v>
      </c>
      <c r="C57" s="99">
        <f>IF('Test Sample Data'!C56="","",IF(SUM('Test Sample Data'!C$3:C$386)&gt;10,IF(AND(ISNUMBER('Test Sample Data'!C56),'Test Sample Data'!C56&lt;$C$389, 'Test Sample Data'!C56&gt;0),'Test Sample Data'!C56,$C$389),""))</f>
        <v>21.06</v>
      </c>
      <c r="D57" s="99">
        <f>IF('Test Sample Data'!D56="","",IF(SUM('Test Sample Data'!D$3:D$386)&gt;10,IF(AND(ISNUMBER('Test Sample Data'!D56),'Test Sample Data'!D56&lt;$C$389, 'Test Sample Data'!D56&gt;0),'Test Sample Data'!D56,$C$389),""))</f>
        <v>21.1</v>
      </c>
      <c r="E57" s="99">
        <f>IF('Test Sample Data'!E56="","",IF(SUM('Test Sample Data'!E$3:E$386)&gt;10,IF(AND(ISNUMBER('Test Sample Data'!E56),'Test Sample Data'!E56&lt;$C$389, 'Test Sample Data'!E56&gt;0),'Test Sample Data'!E56,$C$389),""))</f>
        <v>21.07</v>
      </c>
      <c r="F57" s="99" t="str">
        <f>IF('Test Sample Data'!F56="","",IF(SUM('Test Sample Data'!F$3:F$386)&gt;10,IF(AND(ISNUMBER('Test Sample Data'!F56),'Test Sample Data'!F56&lt;$C$389, 'Test Sample Data'!F56&gt;0),'Test Sample Data'!F56,$C$389),""))</f>
        <v/>
      </c>
      <c r="G57" s="99" t="str">
        <f>IF('Test Sample Data'!G56="","",IF(SUM('Test Sample Data'!G$3:G$386)&gt;10,IF(AND(ISNUMBER('Test Sample Data'!G56),'Test Sample Data'!G56&lt;$C$389, 'Test Sample Data'!G56&gt;0),'Test Sample Data'!G56,$C$389),""))</f>
        <v/>
      </c>
      <c r="H57" s="99" t="str">
        <f>IF('Test Sample Data'!H56="","",IF(SUM('Test Sample Data'!H$3:H$386)&gt;10,IF(AND(ISNUMBER('Test Sample Data'!H56),'Test Sample Data'!H56&lt;$C$389, 'Test Sample Data'!H56&gt;0),'Test Sample Data'!H56,$C$389),""))</f>
        <v/>
      </c>
      <c r="I57" s="99" t="str">
        <f>IF('Test Sample Data'!I56="","",IF(SUM('Test Sample Data'!I$3:I$386)&gt;10,IF(AND(ISNUMBER('Test Sample Data'!I56),'Test Sample Data'!I56&lt;$C$389, 'Test Sample Data'!I56&gt;0),'Test Sample Data'!I56,$C$389),""))</f>
        <v/>
      </c>
      <c r="J57" s="99" t="str">
        <f>IF('Test Sample Data'!J56="","",IF(SUM('Test Sample Data'!J$3:J$386)&gt;10,IF(AND(ISNUMBER('Test Sample Data'!J56),'Test Sample Data'!J56&lt;$C$389, 'Test Sample Data'!J56&gt;0),'Test Sample Data'!J56,$C$389),""))</f>
        <v/>
      </c>
      <c r="K57" s="99" t="str">
        <f>IF('Test Sample Data'!K56="","",IF(SUM('Test Sample Data'!K$3:K$386)&gt;10,IF(AND(ISNUMBER('Test Sample Data'!K56),'Test Sample Data'!K56&lt;$C$389, 'Test Sample Data'!K56&gt;0),'Test Sample Data'!K56,$C$389),""))</f>
        <v/>
      </c>
      <c r="L57" s="99" t="str">
        <f>IF('Test Sample Data'!L56="","",IF(SUM('Test Sample Data'!L$3:L$386)&gt;10,IF(AND(ISNUMBER('Test Sample Data'!L56),'Test Sample Data'!L56&lt;$C$389, 'Test Sample Data'!L56&gt;0),'Test Sample Data'!L56,$C$389),""))</f>
        <v/>
      </c>
      <c r="M57" s="99" t="str">
        <f>IF('Test Sample Data'!M56="","",IF(SUM('Test Sample Data'!M$3:M$386)&gt;10,IF(AND(ISNUMBER('Test Sample Data'!M56),'Test Sample Data'!M56&lt;$C$389, 'Test Sample Data'!M56&gt;0),'Test Sample Data'!M56,$C$389),""))</f>
        <v/>
      </c>
      <c r="N57" s="99" t="str">
        <f>IF('Test Sample Data'!N56="","",IF(SUM('Test Sample Data'!N$3:N$386)&gt;10,IF(AND(ISNUMBER('Test Sample Data'!N56),'Test Sample Data'!N56&lt;$C$389, 'Test Sample Data'!N56&gt;0),'Test Sample Data'!N56,$C$389),""))</f>
        <v/>
      </c>
      <c r="O57" s="98" t="str">
        <f>'miRNA Table'!C56</f>
        <v>hsa-miR-134-5p</v>
      </c>
      <c r="P57" s="98" t="s">
        <v>61</v>
      </c>
      <c r="Q57" s="99">
        <f>IF('Control Sample Data'!C56="","",IF(SUM('Control Sample Data'!C$3:C$386)&gt;10,IF(AND(ISNUMBER('Control Sample Data'!C56),'Control Sample Data'!C56&lt;$C$389, 'Control Sample Data'!C56&gt;0),'Control Sample Data'!C56,$C$389),""))</f>
        <v>34.14</v>
      </c>
      <c r="R57" s="99">
        <f>IF('Control Sample Data'!D56="","",IF(SUM('Control Sample Data'!D$3:D$386)&gt;10,IF(AND(ISNUMBER('Control Sample Data'!D56),'Control Sample Data'!D56&lt;$C$389, 'Control Sample Data'!D56&gt;0),'Control Sample Data'!D56,$C$389),""))</f>
        <v>34.4</v>
      </c>
      <c r="S57" s="99">
        <f>IF('Control Sample Data'!E56="","",IF(SUM('Control Sample Data'!E$3:E$386)&gt;10,IF(AND(ISNUMBER('Control Sample Data'!E56),'Control Sample Data'!E56&lt;$C$389, 'Control Sample Data'!E56&gt;0),'Control Sample Data'!E56,$C$389),""))</f>
        <v>33.89</v>
      </c>
      <c r="T57" s="99" t="str">
        <f>IF('Control Sample Data'!F56="","",IF(SUM('Control Sample Data'!F$3:F$386)&gt;10,IF(AND(ISNUMBER('Control Sample Data'!F56),'Control Sample Data'!F56&lt;$C$389, 'Control Sample Data'!F56&gt;0),'Control Sample Data'!F56,$C$389),""))</f>
        <v/>
      </c>
      <c r="U57" s="99" t="str">
        <f>IF('Control Sample Data'!G56="","",IF(SUM('Control Sample Data'!G$3:G$386)&gt;10,IF(AND(ISNUMBER('Control Sample Data'!G56),'Control Sample Data'!G56&lt;$C$389, 'Control Sample Data'!G56&gt;0),'Control Sample Data'!G56,$C$389),""))</f>
        <v/>
      </c>
      <c r="V57" s="99" t="str">
        <f>IF('Control Sample Data'!H56="","",IF(SUM('Control Sample Data'!H$3:H$386)&gt;10,IF(AND(ISNUMBER('Control Sample Data'!H56),'Control Sample Data'!H56&lt;$C$389, 'Control Sample Data'!H56&gt;0),'Control Sample Data'!H56,$C$389),""))</f>
        <v/>
      </c>
      <c r="W57" s="99" t="str">
        <f>IF('Control Sample Data'!I56="","",IF(SUM('Control Sample Data'!I$3:I$386)&gt;10,IF(AND(ISNUMBER('Control Sample Data'!I56),'Control Sample Data'!I56&lt;$C$389, 'Control Sample Data'!I56&gt;0),'Control Sample Data'!I56,$C$389),""))</f>
        <v/>
      </c>
      <c r="X57" s="99" t="str">
        <f>IF('Control Sample Data'!J56="","",IF(SUM('Control Sample Data'!J$3:J$386)&gt;10,IF(AND(ISNUMBER('Control Sample Data'!J56),'Control Sample Data'!J56&lt;$C$389, 'Control Sample Data'!J56&gt;0),'Control Sample Data'!J56,$C$389),""))</f>
        <v/>
      </c>
      <c r="Y57" s="99" t="str">
        <f>IF('Control Sample Data'!K56="","",IF(SUM('Control Sample Data'!K$3:K$386)&gt;10,IF(AND(ISNUMBER('Control Sample Data'!K56),'Control Sample Data'!K56&lt;$C$389, 'Control Sample Data'!K56&gt;0),'Control Sample Data'!K56,$C$389),""))</f>
        <v/>
      </c>
      <c r="Z57" s="99" t="str">
        <f>IF('Control Sample Data'!L56="","",IF(SUM('Control Sample Data'!L$3:L$386)&gt;10,IF(AND(ISNUMBER('Control Sample Data'!L56),'Control Sample Data'!L56&lt;$C$389, 'Control Sample Data'!L56&gt;0),'Control Sample Data'!L56,$C$389),""))</f>
        <v/>
      </c>
      <c r="AA57" s="99" t="str">
        <f>IF('Control Sample Data'!M56="","",IF(SUM('Control Sample Data'!M$3:M$386)&gt;10,IF(AND(ISNUMBER('Control Sample Data'!M56),'Control Sample Data'!M56&lt;$C$389, 'Control Sample Data'!M56&gt;0),'Control Sample Data'!M56,$C$389),""))</f>
        <v/>
      </c>
      <c r="AB57" s="107" t="str">
        <f>IF('Control Sample Data'!N56="","",IF(SUM('Control Sample Data'!N$3:N$386)&gt;10,IF(AND(ISNUMBER('Control Sample Data'!N56),'Control Sample Data'!N56&lt;$C$389, 'Control Sample Data'!N56&gt;0),'Control Sample Data'!N56,$C$389),""))</f>
        <v/>
      </c>
      <c r="AC57" s="136">
        <f>IF(C57="","",IF(AND('miRNA Table'!$F$4="YES",'miRNA Table'!$F$6="YES"),C57-C$391,C57))</f>
        <v>21.06</v>
      </c>
      <c r="AD57" s="137">
        <f>IF(D57="","",IF(AND('miRNA Table'!$F$4="YES",'miRNA Table'!$F$6="YES"),D57-D$391,D57))</f>
        <v>21.1</v>
      </c>
      <c r="AE57" s="137">
        <f>IF(E57="","",IF(AND('miRNA Table'!$F$4="YES",'miRNA Table'!$F$6="YES"),E57-E$391,E57))</f>
        <v>21.07</v>
      </c>
      <c r="AF57" s="137" t="str">
        <f>IF(F57="","",IF(AND('miRNA Table'!$F$4="YES",'miRNA Table'!$F$6="YES"),F57-F$391,F57))</f>
        <v/>
      </c>
      <c r="AG57" s="137" t="str">
        <f>IF(G57="","",IF(AND('miRNA Table'!$F$4="YES",'miRNA Table'!$F$6="YES"),G57-G$391,G57))</f>
        <v/>
      </c>
      <c r="AH57" s="137" t="str">
        <f>IF(H57="","",IF(AND('miRNA Table'!$F$4="YES",'miRNA Table'!$F$6="YES"),H57-H$391,H57))</f>
        <v/>
      </c>
      <c r="AI57" s="137" t="str">
        <f>IF(I57="","",IF(AND('miRNA Table'!$F$4="YES",'miRNA Table'!$F$6="YES"),I57-I$391,I57))</f>
        <v/>
      </c>
      <c r="AJ57" s="137" t="str">
        <f>IF(J57="","",IF(AND('miRNA Table'!$F$4="YES",'miRNA Table'!$F$6="YES"),J57-J$391,J57))</f>
        <v/>
      </c>
      <c r="AK57" s="137" t="str">
        <f>IF(K57="","",IF(AND('miRNA Table'!$F$4="YES",'miRNA Table'!$F$6="YES"),K57-K$391,K57))</f>
        <v/>
      </c>
      <c r="AL57" s="137" t="str">
        <f>IF(L57="","",IF(AND('miRNA Table'!$F$4="YES",'miRNA Table'!$F$6="YES"),L57-L$391,L57))</f>
        <v/>
      </c>
      <c r="AM57" s="137" t="str">
        <f>IF(M57="","",IF(AND('miRNA Table'!$F$4="YES",'miRNA Table'!$F$6="YES"),M57-M$391,M57))</f>
        <v/>
      </c>
      <c r="AN57" s="138" t="str">
        <f>IF(N57="","",IF(AND('miRNA Table'!$F$4="YES",'miRNA Table'!$F$6="YES"),N57-N$391,N57))</f>
        <v/>
      </c>
      <c r="AO57" s="136">
        <f>IF(O57="","",IF(AND('miRNA Table'!$F$4="YES",'miRNA Table'!$F$6="YES"),Q57-Q$391,Q57))</f>
        <v>34.14</v>
      </c>
      <c r="AP57" s="137">
        <f>IF(P57="","",IF(AND('miRNA Table'!$F$4="YES",'miRNA Table'!$F$6="YES"),R57-R$391,R57))</f>
        <v>34.4</v>
      </c>
      <c r="AQ57" s="137">
        <f>IF(Q57="","",IF(AND('miRNA Table'!$F$4="YES",'miRNA Table'!$F$6="YES"),S57-S$391,S57))</f>
        <v>33.89</v>
      </c>
      <c r="AR57" s="137" t="str">
        <f>IF(R57="","",IF(AND('miRNA Table'!$F$4="YES",'miRNA Table'!$F$6="YES"),T57-T$391,T57))</f>
        <v/>
      </c>
      <c r="AS57" s="137" t="str">
        <f>IF(S57="","",IF(AND('miRNA Table'!$F$4="YES",'miRNA Table'!$F$6="YES"),U57-U$391,U57))</f>
        <v/>
      </c>
      <c r="AT57" s="137" t="str">
        <f>IF(T57="","",IF(AND('miRNA Table'!$F$4="YES",'miRNA Table'!$F$6="YES"),V57-V$391,V57))</f>
        <v/>
      </c>
      <c r="AU57" s="137" t="str">
        <f>IF(U57="","",IF(AND('miRNA Table'!$F$4="YES",'miRNA Table'!$F$6="YES"),W57-W$391,W57))</f>
        <v/>
      </c>
      <c r="AV57" s="137" t="str">
        <f>IF(V57="","",IF(AND('miRNA Table'!$F$4="YES",'miRNA Table'!$F$6="YES"),X57-X$391,X57))</f>
        <v/>
      </c>
      <c r="AW57" s="137" t="str">
        <f>IF(W57="","",IF(AND('miRNA Table'!$F$4="YES",'miRNA Table'!$F$6="YES"),Y57-Y$391,Y57))</f>
        <v/>
      </c>
      <c r="AX57" s="137" t="str">
        <f>IF(X57="","",IF(AND('miRNA Table'!$F$4="YES",'miRNA Table'!$F$6="YES"),Z57-Z$391,Z57))</f>
        <v/>
      </c>
      <c r="AY57" s="137" t="str">
        <f>IF(Y57="","",IF(AND('miRNA Table'!$F$4="YES",'miRNA Table'!$F$6="YES"),AA57-AA$391,AA57))</f>
        <v/>
      </c>
      <c r="AZ57" s="138" t="str">
        <f>IF(Z57="","",IF(AND('miRNA Table'!$F$4="YES",'miRNA Table'!$F$6="YES"),AB57-AB$391,AB57))</f>
        <v/>
      </c>
      <c r="BY57" s="97" t="str">
        <f t="shared" si="16"/>
        <v>hsa-miR-134-5p</v>
      </c>
      <c r="BZ57" s="98" t="s">
        <v>61</v>
      </c>
      <c r="CA57" s="99">
        <f t="shared" si="17"/>
        <v>0.42499999999999716</v>
      </c>
      <c r="CB57" s="99">
        <f t="shared" si="18"/>
        <v>0.45500000000000185</v>
      </c>
      <c r="CC57" s="99">
        <f t="shared" si="19"/>
        <v>0.33999999999999986</v>
      </c>
      <c r="CD57" s="99" t="str">
        <f t="shared" si="20"/>
        <v/>
      </c>
      <c r="CE57" s="99" t="str">
        <f t="shared" si="21"/>
        <v/>
      </c>
      <c r="CF57" s="99" t="str">
        <f t="shared" si="22"/>
        <v/>
      </c>
      <c r="CG57" s="99" t="str">
        <f t="shared" si="23"/>
        <v/>
      </c>
      <c r="CH57" s="99" t="str">
        <f t="shared" si="24"/>
        <v/>
      </c>
      <c r="CI57" s="99" t="str">
        <f t="shared" si="25"/>
        <v/>
      </c>
      <c r="CJ57" s="99" t="str">
        <f t="shared" si="26"/>
        <v/>
      </c>
      <c r="CK57" s="99" t="str">
        <f t="shared" si="27"/>
        <v/>
      </c>
      <c r="CL57" s="99" t="str">
        <f t="shared" si="28"/>
        <v/>
      </c>
      <c r="CM57" s="99">
        <f t="shared" si="29"/>
        <v>13.241666666666667</v>
      </c>
      <c r="CN57" s="99">
        <f t="shared" si="30"/>
        <v>13.548333333333328</v>
      </c>
      <c r="CO57" s="99">
        <f t="shared" si="31"/>
        <v>12.754999999999999</v>
      </c>
      <c r="CP57" s="99" t="str">
        <f t="shared" si="32"/>
        <v/>
      </c>
      <c r="CQ57" s="99" t="str">
        <f t="shared" si="33"/>
        <v/>
      </c>
      <c r="CR57" s="99" t="str">
        <f t="shared" si="34"/>
        <v/>
      </c>
      <c r="CS57" s="99" t="str">
        <f t="shared" si="35"/>
        <v/>
      </c>
      <c r="CT57" s="99" t="str">
        <f t="shared" si="36"/>
        <v/>
      </c>
      <c r="CU57" s="99" t="str">
        <f t="shared" si="37"/>
        <v/>
      </c>
      <c r="CV57" s="99" t="str">
        <f t="shared" si="38"/>
        <v/>
      </c>
      <c r="CW57" s="99" t="str">
        <f t="shared" si="39"/>
        <v/>
      </c>
      <c r="CX57" s="99" t="str">
        <f t="shared" si="40"/>
        <v/>
      </c>
      <c r="CY57" s="70">
        <f t="shared" si="41"/>
        <v>0.40666666666666629</v>
      </c>
      <c r="CZ57" s="70">
        <f t="shared" si="42"/>
        <v>13.181666666666665</v>
      </c>
      <c r="DA57" s="100" t="str">
        <f t="shared" si="43"/>
        <v>hsa-miR-134-5p</v>
      </c>
      <c r="DB57" s="98" t="s">
        <v>61</v>
      </c>
      <c r="DC57" s="101">
        <f t="shared" si="55"/>
        <v>0.74483873156135261</v>
      </c>
      <c r="DD57" s="101">
        <f t="shared" si="56"/>
        <v>0.72951017212008684</v>
      </c>
      <c r="DE57" s="101">
        <f t="shared" si="57"/>
        <v>0.79004131186337734</v>
      </c>
      <c r="DF57" s="101" t="str">
        <f t="shared" si="58"/>
        <v/>
      </c>
      <c r="DG57" s="101" t="str">
        <f t="shared" si="59"/>
        <v/>
      </c>
      <c r="DH57" s="101" t="str">
        <f t="shared" si="60"/>
        <v/>
      </c>
      <c r="DI57" s="101" t="str">
        <f t="shared" si="61"/>
        <v/>
      </c>
      <c r="DJ57" s="101" t="str">
        <f t="shared" si="62"/>
        <v/>
      </c>
      <c r="DK57" s="101" t="str">
        <f t="shared" si="63"/>
        <v/>
      </c>
      <c r="DL57" s="101" t="str">
        <f t="shared" si="64"/>
        <v/>
      </c>
      <c r="DM57" s="101" t="str">
        <f t="shared" si="44"/>
        <v/>
      </c>
      <c r="DN57" s="101" t="str">
        <f t="shared" si="45"/>
        <v/>
      </c>
      <c r="DO57" s="101">
        <f t="shared" si="66"/>
        <v>1.0324312483294055E-4</v>
      </c>
      <c r="DP57" s="101">
        <f t="shared" si="65"/>
        <v>8.3472856460328578E-5</v>
      </c>
      <c r="DQ57" s="101">
        <f t="shared" si="65"/>
        <v>1.4466464489032991E-4</v>
      </c>
      <c r="DR57" s="101" t="str">
        <f t="shared" si="65"/>
        <v/>
      </c>
      <c r="DS57" s="101" t="str">
        <f t="shared" si="65"/>
        <v/>
      </c>
      <c r="DT57" s="101" t="str">
        <f t="shared" si="65"/>
        <v/>
      </c>
      <c r="DU57" s="101" t="str">
        <f t="shared" si="50"/>
        <v/>
      </c>
      <c r="DV57" s="101" t="str">
        <f t="shared" si="50"/>
        <v/>
      </c>
      <c r="DW57" s="101" t="str">
        <f t="shared" si="50"/>
        <v/>
      </c>
      <c r="DX57" s="101" t="str">
        <f t="shared" si="48"/>
        <v/>
      </c>
      <c r="DY57" s="101" t="str">
        <f t="shared" si="46"/>
        <v/>
      </c>
      <c r="DZ57" s="101" t="str">
        <f t="shared" si="47"/>
        <v/>
      </c>
    </row>
    <row r="58" spans="1:130" ht="15" customHeight="1" x14ac:dyDescent="0.25">
      <c r="A58" s="106" t="str">
        <f>'miRNA Table'!C57</f>
        <v>hsa-miR-135a-5p</v>
      </c>
      <c r="B58" s="98" t="s">
        <v>62</v>
      </c>
      <c r="C58" s="99">
        <f>IF('Test Sample Data'!C57="","",IF(SUM('Test Sample Data'!C$3:C$386)&gt;10,IF(AND(ISNUMBER('Test Sample Data'!C57),'Test Sample Data'!C57&lt;$C$389, 'Test Sample Data'!C57&gt;0),'Test Sample Data'!C57,$C$389),""))</f>
        <v>24.96</v>
      </c>
      <c r="D58" s="99">
        <f>IF('Test Sample Data'!D57="","",IF(SUM('Test Sample Data'!D$3:D$386)&gt;10,IF(AND(ISNUMBER('Test Sample Data'!D57),'Test Sample Data'!D57&lt;$C$389, 'Test Sample Data'!D57&gt;0),'Test Sample Data'!D57,$C$389),""))</f>
        <v>25.11</v>
      </c>
      <c r="E58" s="99">
        <f>IF('Test Sample Data'!E57="","",IF(SUM('Test Sample Data'!E$3:E$386)&gt;10,IF(AND(ISNUMBER('Test Sample Data'!E57),'Test Sample Data'!E57&lt;$C$389, 'Test Sample Data'!E57&gt;0),'Test Sample Data'!E57,$C$389),""))</f>
        <v>24.83</v>
      </c>
      <c r="F58" s="99" t="str">
        <f>IF('Test Sample Data'!F57="","",IF(SUM('Test Sample Data'!F$3:F$386)&gt;10,IF(AND(ISNUMBER('Test Sample Data'!F57),'Test Sample Data'!F57&lt;$C$389, 'Test Sample Data'!F57&gt;0),'Test Sample Data'!F57,$C$389),""))</f>
        <v/>
      </c>
      <c r="G58" s="99" t="str">
        <f>IF('Test Sample Data'!G57="","",IF(SUM('Test Sample Data'!G$3:G$386)&gt;10,IF(AND(ISNUMBER('Test Sample Data'!G57),'Test Sample Data'!G57&lt;$C$389, 'Test Sample Data'!G57&gt;0),'Test Sample Data'!G57,$C$389),""))</f>
        <v/>
      </c>
      <c r="H58" s="99" t="str">
        <f>IF('Test Sample Data'!H57="","",IF(SUM('Test Sample Data'!H$3:H$386)&gt;10,IF(AND(ISNUMBER('Test Sample Data'!H57),'Test Sample Data'!H57&lt;$C$389, 'Test Sample Data'!H57&gt;0),'Test Sample Data'!H57,$C$389),""))</f>
        <v/>
      </c>
      <c r="I58" s="99" t="str">
        <f>IF('Test Sample Data'!I57="","",IF(SUM('Test Sample Data'!I$3:I$386)&gt;10,IF(AND(ISNUMBER('Test Sample Data'!I57),'Test Sample Data'!I57&lt;$C$389, 'Test Sample Data'!I57&gt;0),'Test Sample Data'!I57,$C$389),""))</f>
        <v/>
      </c>
      <c r="J58" s="99" t="str">
        <f>IF('Test Sample Data'!J57="","",IF(SUM('Test Sample Data'!J$3:J$386)&gt;10,IF(AND(ISNUMBER('Test Sample Data'!J57),'Test Sample Data'!J57&lt;$C$389, 'Test Sample Data'!J57&gt;0),'Test Sample Data'!J57,$C$389),""))</f>
        <v/>
      </c>
      <c r="K58" s="99" t="str">
        <f>IF('Test Sample Data'!K57="","",IF(SUM('Test Sample Data'!K$3:K$386)&gt;10,IF(AND(ISNUMBER('Test Sample Data'!K57),'Test Sample Data'!K57&lt;$C$389, 'Test Sample Data'!K57&gt;0),'Test Sample Data'!K57,$C$389),""))</f>
        <v/>
      </c>
      <c r="L58" s="99" t="str">
        <f>IF('Test Sample Data'!L57="","",IF(SUM('Test Sample Data'!L$3:L$386)&gt;10,IF(AND(ISNUMBER('Test Sample Data'!L57),'Test Sample Data'!L57&lt;$C$389, 'Test Sample Data'!L57&gt;0),'Test Sample Data'!L57,$C$389),""))</f>
        <v/>
      </c>
      <c r="M58" s="99" t="str">
        <f>IF('Test Sample Data'!M57="","",IF(SUM('Test Sample Data'!M$3:M$386)&gt;10,IF(AND(ISNUMBER('Test Sample Data'!M57),'Test Sample Data'!M57&lt;$C$389, 'Test Sample Data'!M57&gt;0),'Test Sample Data'!M57,$C$389),""))</f>
        <v/>
      </c>
      <c r="N58" s="99" t="str">
        <f>IF('Test Sample Data'!N57="","",IF(SUM('Test Sample Data'!N$3:N$386)&gt;10,IF(AND(ISNUMBER('Test Sample Data'!N57),'Test Sample Data'!N57&lt;$C$389, 'Test Sample Data'!N57&gt;0),'Test Sample Data'!N57,$C$389),""))</f>
        <v/>
      </c>
      <c r="O58" s="98" t="str">
        <f>'miRNA Table'!C57</f>
        <v>hsa-miR-135a-5p</v>
      </c>
      <c r="P58" s="98" t="s">
        <v>62</v>
      </c>
      <c r="Q58" s="99">
        <f>IF('Control Sample Data'!C57="","",IF(SUM('Control Sample Data'!C$3:C$386)&gt;10,IF(AND(ISNUMBER('Control Sample Data'!C57),'Control Sample Data'!C57&lt;$C$389, 'Control Sample Data'!C57&gt;0),'Control Sample Data'!C57,$C$389),""))</f>
        <v>25.09</v>
      </c>
      <c r="R58" s="99">
        <f>IF('Control Sample Data'!D57="","",IF(SUM('Control Sample Data'!D$3:D$386)&gt;10,IF(AND(ISNUMBER('Control Sample Data'!D57),'Control Sample Data'!D57&lt;$C$389, 'Control Sample Data'!D57&gt;0),'Control Sample Data'!D57,$C$389),""))</f>
        <v>25.03</v>
      </c>
      <c r="S58" s="99">
        <f>IF('Control Sample Data'!E57="","",IF(SUM('Control Sample Data'!E$3:E$386)&gt;10,IF(AND(ISNUMBER('Control Sample Data'!E57),'Control Sample Data'!E57&lt;$C$389, 'Control Sample Data'!E57&gt;0),'Control Sample Data'!E57,$C$389),""))</f>
        <v>25.04</v>
      </c>
      <c r="T58" s="99" t="str">
        <f>IF('Control Sample Data'!F57="","",IF(SUM('Control Sample Data'!F$3:F$386)&gt;10,IF(AND(ISNUMBER('Control Sample Data'!F57),'Control Sample Data'!F57&lt;$C$389, 'Control Sample Data'!F57&gt;0),'Control Sample Data'!F57,$C$389),""))</f>
        <v/>
      </c>
      <c r="U58" s="99" t="str">
        <f>IF('Control Sample Data'!G57="","",IF(SUM('Control Sample Data'!G$3:G$386)&gt;10,IF(AND(ISNUMBER('Control Sample Data'!G57),'Control Sample Data'!G57&lt;$C$389, 'Control Sample Data'!G57&gt;0),'Control Sample Data'!G57,$C$389),""))</f>
        <v/>
      </c>
      <c r="V58" s="99" t="str">
        <f>IF('Control Sample Data'!H57="","",IF(SUM('Control Sample Data'!H$3:H$386)&gt;10,IF(AND(ISNUMBER('Control Sample Data'!H57),'Control Sample Data'!H57&lt;$C$389, 'Control Sample Data'!H57&gt;0),'Control Sample Data'!H57,$C$389),""))</f>
        <v/>
      </c>
      <c r="W58" s="99" t="str">
        <f>IF('Control Sample Data'!I57="","",IF(SUM('Control Sample Data'!I$3:I$386)&gt;10,IF(AND(ISNUMBER('Control Sample Data'!I57),'Control Sample Data'!I57&lt;$C$389, 'Control Sample Data'!I57&gt;0),'Control Sample Data'!I57,$C$389),""))</f>
        <v/>
      </c>
      <c r="X58" s="99" t="str">
        <f>IF('Control Sample Data'!J57="","",IF(SUM('Control Sample Data'!J$3:J$386)&gt;10,IF(AND(ISNUMBER('Control Sample Data'!J57),'Control Sample Data'!J57&lt;$C$389, 'Control Sample Data'!J57&gt;0),'Control Sample Data'!J57,$C$389),""))</f>
        <v/>
      </c>
      <c r="Y58" s="99" t="str">
        <f>IF('Control Sample Data'!K57="","",IF(SUM('Control Sample Data'!K$3:K$386)&gt;10,IF(AND(ISNUMBER('Control Sample Data'!K57),'Control Sample Data'!K57&lt;$C$389, 'Control Sample Data'!K57&gt;0),'Control Sample Data'!K57,$C$389),""))</f>
        <v/>
      </c>
      <c r="Z58" s="99" t="str">
        <f>IF('Control Sample Data'!L57="","",IF(SUM('Control Sample Data'!L$3:L$386)&gt;10,IF(AND(ISNUMBER('Control Sample Data'!L57),'Control Sample Data'!L57&lt;$C$389, 'Control Sample Data'!L57&gt;0),'Control Sample Data'!L57,$C$389),""))</f>
        <v/>
      </c>
      <c r="AA58" s="99" t="str">
        <f>IF('Control Sample Data'!M57="","",IF(SUM('Control Sample Data'!M$3:M$386)&gt;10,IF(AND(ISNUMBER('Control Sample Data'!M57),'Control Sample Data'!M57&lt;$C$389, 'Control Sample Data'!M57&gt;0),'Control Sample Data'!M57,$C$389),""))</f>
        <v/>
      </c>
      <c r="AB58" s="107" t="str">
        <f>IF('Control Sample Data'!N57="","",IF(SUM('Control Sample Data'!N$3:N$386)&gt;10,IF(AND(ISNUMBER('Control Sample Data'!N57),'Control Sample Data'!N57&lt;$C$389, 'Control Sample Data'!N57&gt;0),'Control Sample Data'!N57,$C$389),""))</f>
        <v/>
      </c>
      <c r="AC58" s="136">
        <f>IF(C58="","",IF(AND('miRNA Table'!$F$4="YES",'miRNA Table'!$F$6="YES"),C58-C$391,C58))</f>
        <v>24.96</v>
      </c>
      <c r="AD58" s="137">
        <f>IF(D58="","",IF(AND('miRNA Table'!$F$4="YES",'miRNA Table'!$F$6="YES"),D58-D$391,D58))</f>
        <v>25.11</v>
      </c>
      <c r="AE58" s="137">
        <f>IF(E58="","",IF(AND('miRNA Table'!$F$4="YES",'miRNA Table'!$F$6="YES"),E58-E$391,E58))</f>
        <v>24.83</v>
      </c>
      <c r="AF58" s="137" t="str">
        <f>IF(F58="","",IF(AND('miRNA Table'!$F$4="YES",'miRNA Table'!$F$6="YES"),F58-F$391,F58))</f>
        <v/>
      </c>
      <c r="AG58" s="137" t="str">
        <f>IF(G58="","",IF(AND('miRNA Table'!$F$4="YES",'miRNA Table'!$F$6="YES"),G58-G$391,G58))</f>
        <v/>
      </c>
      <c r="AH58" s="137" t="str">
        <f>IF(H58="","",IF(AND('miRNA Table'!$F$4="YES",'miRNA Table'!$F$6="YES"),H58-H$391,H58))</f>
        <v/>
      </c>
      <c r="AI58" s="137" t="str">
        <f>IF(I58="","",IF(AND('miRNA Table'!$F$4="YES",'miRNA Table'!$F$6="YES"),I58-I$391,I58))</f>
        <v/>
      </c>
      <c r="AJ58" s="137" t="str">
        <f>IF(J58="","",IF(AND('miRNA Table'!$F$4="YES",'miRNA Table'!$F$6="YES"),J58-J$391,J58))</f>
        <v/>
      </c>
      <c r="AK58" s="137" t="str">
        <f>IF(K58="","",IF(AND('miRNA Table'!$F$4="YES",'miRNA Table'!$F$6="YES"),K58-K$391,K58))</f>
        <v/>
      </c>
      <c r="AL58" s="137" t="str">
        <f>IF(L58="","",IF(AND('miRNA Table'!$F$4="YES",'miRNA Table'!$F$6="YES"),L58-L$391,L58))</f>
        <v/>
      </c>
      <c r="AM58" s="137" t="str">
        <f>IF(M58="","",IF(AND('miRNA Table'!$F$4="YES",'miRNA Table'!$F$6="YES"),M58-M$391,M58))</f>
        <v/>
      </c>
      <c r="AN58" s="138" t="str">
        <f>IF(N58="","",IF(AND('miRNA Table'!$F$4="YES",'miRNA Table'!$F$6="YES"),N58-N$391,N58))</f>
        <v/>
      </c>
      <c r="AO58" s="136">
        <f>IF(O58="","",IF(AND('miRNA Table'!$F$4="YES",'miRNA Table'!$F$6="YES"),Q58-Q$391,Q58))</f>
        <v>25.09</v>
      </c>
      <c r="AP58" s="137">
        <f>IF(P58="","",IF(AND('miRNA Table'!$F$4="YES",'miRNA Table'!$F$6="YES"),R58-R$391,R58))</f>
        <v>25.03</v>
      </c>
      <c r="AQ58" s="137">
        <f>IF(Q58="","",IF(AND('miRNA Table'!$F$4="YES",'miRNA Table'!$F$6="YES"),S58-S$391,S58))</f>
        <v>25.04</v>
      </c>
      <c r="AR58" s="137" t="str">
        <f>IF(R58="","",IF(AND('miRNA Table'!$F$4="YES",'miRNA Table'!$F$6="YES"),T58-T$391,T58))</f>
        <v/>
      </c>
      <c r="AS58" s="137" t="str">
        <f>IF(S58="","",IF(AND('miRNA Table'!$F$4="YES",'miRNA Table'!$F$6="YES"),U58-U$391,U58))</f>
        <v/>
      </c>
      <c r="AT58" s="137" t="str">
        <f>IF(T58="","",IF(AND('miRNA Table'!$F$4="YES",'miRNA Table'!$F$6="YES"),V58-V$391,V58))</f>
        <v/>
      </c>
      <c r="AU58" s="137" t="str">
        <f>IF(U58="","",IF(AND('miRNA Table'!$F$4="YES",'miRNA Table'!$F$6="YES"),W58-W$391,W58))</f>
        <v/>
      </c>
      <c r="AV58" s="137" t="str">
        <f>IF(V58="","",IF(AND('miRNA Table'!$F$4="YES",'miRNA Table'!$F$6="YES"),X58-X$391,X58))</f>
        <v/>
      </c>
      <c r="AW58" s="137" t="str">
        <f>IF(W58="","",IF(AND('miRNA Table'!$F$4="YES",'miRNA Table'!$F$6="YES"),Y58-Y$391,Y58))</f>
        <v/>
      </c>
      <c r="AX58" s="137" t="str">
        <f>IF(X58="","",IF(AND('miRNA Table'!$F$4="YES",'miRNA Table'!$F$6="YES"),Z58-Z$391,Z58))</f>
        <v/>
      </c>
      <c r="AY58" s="137" t="str">
        <f>IF(Y58="","",IF(AND('miRNA Table'!$F$4="YES",'miRNA Table'!$F$6="YES"),AA58-AA$391,AA58))</f>
        <v/>
      </c>
      <c r="AZ58" s="138" t="str">
        <f>IF(Z58="","",IF(AND('miRNA Table'!$F$4="YES",'miRNA Table'!$F$6="YES"),AB58-AB$391,AB58))</f>
        <v/>
      </c>
      <c r="BY58" s="97" t="str">
        <f t="shared" si="16"/>
        <v>hsa-miR-135a-5p</v>
      </c>
      <c r="BZ58" s="98" t="s">
        <v>62</v>
      </c>
      <c r="CA58" s="99">
        <f t="shared" si="17"/>
        <v>4.3249999999999993</v>
      </c>
      <c r="CB58" s="99">
        <f t="shared" si="18"/>
        <v>4.4649999999999999</v>
      </c>
      <c r="CC58" s="99">
        <f t="shared" si="19"/>
        <v>4.0999999999999979</v>
      </c>
      <c r="CD58" s="99" t="str">
        <f t="shared" si="20"/>
        <v/>
      </c>
      <c r="CE58" s="99" t="str">
        <f t="shared" si="21"/>
        <v/>
      </c>
      <c r="CF58" s="99" t="str">
        <f t="shared" si="22"/>
        <v/>
      </c>
      <c r="CG58" s="99" t="str">
        <f t="shared" si="23"/>
        <v/>
      </c>
      <c r="CH58" s="99" t="str">
        <f t="shared" si="24"/>
        <v/>
      </c>
      <c r="CI58" s="99" t="str">
        <f t="shared" si="25"/>
        <v/>
      </c>
      <c r="CJ58" s="99" t="str">
        <f t="shared" si="26"/>
        <v/>
      </c>
      <c r="CK58" s="99" t="str">
        <f t="shared" si="27"/>
        <v/>
      </c>
      <c r="CL58" s="99" t="str">
        <f t="shared" si="28"/>
        <v/>
      </c>
      <c r="CM58" s="99">
        <f t="shared" si="29"/>
        <v>4.1916666666666664</v>
      </c>
      <c r="CN58" s="99">
        <f t="shared" si="30"/>
        <v>4.178333333333331</v>
      </c>
      <c r="CO58" s="99">
        <f t="shared" si="31"/>
        <v>3.9049999999999976</v>
      </c>
      <c r="CP58" s="99" t="str">
        <f t="shared" si="32"/>
        <v/>
      </c>
      <c r="CQ58" s="99" t="str">
        <f t="shared" si="33"/>
        <v/>
      </c>
      <c r="CR58" s="99" t="str">
        <f t="shared" si="34"/>
        <v/>
      </c>
      <c r="CS58" s="99" t="str">
        <f t="shared" si="35"/>
        <v/>
      </c>
      <c r="CT58" s="99" t="str">
        <f t="shared" si="36"/>
        <v/>
      </c>
      <c r="CU58" s="99" t="str">
        <f t="shared" si="37"/>
        <v/>
      </c>
      <c r="CV58" s="99" t="str">
        <f t="shared" si="38"/>
        <v/>
      </c>
      <c r="CW58" s="99" t="str">
        <f t="shared" si="39"/>
        <v/>
      </c>
      <c r="CX58" s="99" t="str">
        <f t="shared" si="40"/>
        <v/>
      </c>
      <c r="CY58" s="70">
        <f t="shared" si="41"/>
        <v>4.296666666666666</v>
      </c>
      <c r="CZ58" s="70">
        <f t="shared" si="42"/>
        <v>4.091666666666665</v>
      </c>
      <c r="DA58" s="100" t="str">
        <f t="shared" si="43"/>
        <v>hsa-miR-135a-5p</v>
      </c>
      <c r="DB58" s="98" t="s">
        <v>62</v>
      </c>
      <c r="DC58" s="101">
        <f t="shared" si="55"/>
        <v>4.989364914729065E-2</v>
      </c>
      <c r="DD58" s="101">
        <f t="shared" si="56"/>
        <v>4.5279442329839964E-2</v>
      </c>
      <c r="DE58" s="101">
        <f t="shared" si="57"/>
        <v>5.8314561971050553E-2</v>
      </c>
      <c r="DF58" s="101" t="str">
        <f t="shared" si="58"/>
        <v/>
      </c>
      <c r="DG58" s="101" t="str">
        <f t="shared" si="59"/>
        <v/>
      </c>
      <c r="DH58" s="101" t="str">
        <f t="shared" si="60"/>
        <v/>
      </c>
      <c r="DI58" s="101" t="str">
        <f t="shared" si="61"/>
        <v/>
      </c>
      <c r="DJ58" s="101" t="str">
        <f t="shared" si="62"/>
        <v/>
      </c>
      <c r="DK58" s="101" t="str">
        <f t="shared" si="63"/>
        <v/>
      </c>
      <c r="DL58" s="101" t="str">
        <f t="shared" si="64"/>
        <v/>
      </c>
      <c r="DM58" s="101" t="str">
        <f t="shared" si="44"/>
        <v/>
      </c>
      <c r="DN58" s="101" t="str">
        <f t="shared" si="45"/>
        <v/>
      </c>
      <c r="DO58" s="101">
        <f t="shared" si="66"/>
        <v>5.4724600712867846E-2</v>
      </c>
      <c r="DP58" s="101">
        <f t="shared" si="65"/>
        <v>5.5232707751886094E-2</v>
      </c>
      <c r="DQ58" s="101">
        <f t="shared" si="65"/>
        <v>6.6754088002990833E-2</v>
      </c>
      <c r="DR58" s="101" t="str">
        <f t="shared" si="65"/>
        <v/>
      </c>
      <c r="DS58" s="101" t="str">
        <f t="shared" si="65"/>
        <v/>
      </c>
      <c r="DT58" s="101" t="str">
        <f t="shared" si="65"/>
        <v/>
      </c>
      <c r="DU58" s="101" t="str">
        <f t="shared" si="50"/>
        <v/>
      </c>
      <c r="DV58" s="101" t="str">
        <f t="shared" si="50"/>
        <v/>
      </c>
      <c r="DW58" s="101" t="str">
        <f t="shared" si="50"/>
        <v/>
      </c>
      <c r="DX58" s="101" t="str">
        <f t="shared" si="48"/>
        <v/>
      </c>
      <c r="DY58" s="101" t="str">
        <f t="shared" si="46"/>
        <v/>
      </c>
      <c r="DZ58" s="101" t="str">
        <f t="shared" si="47"/>
        <v/>
      </c>
    </row>
    <row r="59" spans="1:130" ht="15" customHeight="1" x14ac:dyDescent="0.25">
      <c r="A59" s="106" t="str">
        <f>'miRNA Table'!C58</f>
        <v>hsa-miR-135b-5p</v>
      </c>
      <c r="B59" s="98" t="s">
        <v>63</v>
      </c>
      <c r="C59" s="99">
        <f>IF('Test Sample Data'!C58="","",IF(SUM('Test Sample Data'!C$3:C$386)&gt;10,IF(AND(ISNUMBER('Test Sample Data'!C58),'Test Sample Data'!C58&lt;$C$389, 'Test Sample Data'!C58&gt;0),'Test Sample Data'!C58,$C$389),""))</f>
        <v>19.45</v>
      </c>
      <c r="D59" s="99">
        <f>IF('Test Sample Data'!D58="","",IF(SUM('Test Sample Data'!D$3:D$386)&gt;10,IF(AND(ISNUMBER('Test Sample Data'!D58),'Test Sample Data'!D58&lt;$C$389, 'Test Sample Data'!D58&gt;0),'Test Sample Data'!D58,$C$389),""))</f>
        <v>19.559999999999999</v>
      </c>
      <c r="E59" s="99">
        <f>IF('Test Sample Data'!E58="","",IF(SUM('Test Sample Data'!E$3:E$386)&gt;10,IF(AND(ISNUMBER('Test Sample Data'!E58),'Test Sample Data'!E58&lt;$C$389, 'Test Sample Data'!E58&gt;0),'Test Sample Data'!E58,$C$389),""))</f>
        <v>19.579999999999998</v>
      </c>
      <c r="F59" s="99" t="str">
        <f>IF('Test Sample Data'!F58="","",IF(SUM('Test Sample Data'!F$3:F$386)&gt;10,IF(AND(ISNUMBER('Test Sample Data'!F58),'Test Sample Data'!F58&lt;$C$389, 'Test Sample Data'!F58&gt;0),'Test Sample Data'!F58,$C$389),""))</f>
        <v/>
      </c>
      <c r="G59" s="99" t="str">
        <f>IF('Test Sample Data'!G58="","",IF(SUM('Test Sample Data'!G$3:G$386)&gt;10,IF(AND(ISNUMBER('Test Sample Data'!G58),'Test Sample Data'!G58&lt;$C$389, 'Test Sample Data'!G58&gt;0),'Test Sample Data'!G58,$C$389),""))</f>
        <v/>
      </c>
      <c r="H59" s="99" t="str">
        <f>IF('Test Sample Data'!H58="","",IF(SUM('Test Sample Data'!H$3:H$386)&gt;10,IF(AND(ISNUMBER('Test Sample Data'!H58),'Test Sample Data'!H58&lt;$C$389, 'Test Sample Data'!H58&gt;0),'Test Sample Data'!H58,$C$389),""))</f>
        <v/>
      </c>
      <c r="I59" s="99" t="str">
        <f>IF('Test Sample Data'!I58="","",IF(SUM('Test Sample Data'!I$3:I$386)&gt;10,IF(AND(ISNUMBER('Test Sample Data'!I58),'Test Sample Data'!I58&lt;$C$389, 'Test Sample Data'!I58&gt;0),'Test Sample Data'!I58,$C$389),""))</f>
        <v/>
      </c>
      <c r="J59" s="99" t="str">
        <f>IF('Test Sample Data'!J58="","",IF(SUM('Test Sample Data'!J$3:J$386)&gt;10,IF(AND(ISNUMBER('Test Sample Data'!J58),'Test Sample Data'!J58&lt;$C$389, 'Test Sample Data'!J58&gt;0),'Test Sample Data'!J58,$C$389),""))</f>
        <v/>
      </c>
      <c r="K59" s="99" t="str">
        <f>IF('Test Sample Data'!K58="","",IF(SUM('Test Sample Data'!K$3:K$386)&gt;10,IF(AND(ISNUMBER('Test Sample Data'!K58),'Test Sample Data'!K58&lt;$C$389, 'Test Sample Data'!K58&gt;0),'Test Sample Data'!K58,$C$389),""))</f>
        <v/>
      </c>
      <c r="L59" s="99" t="str">
        <f>IF('Test Sample Data'!L58="","",IF(SUM('Test Sample Data'!L$3:L$386)&gt;10,IF(AND(ISNUMBER('Test Sample Data'!L58),'Test Sample Data'!L58&lt;$C$389, 'Test Sample Data'!L58&gt;0),'Test Sample Data'!L58,$C$389),""))</f>
        <v/>
      </c>
      <c r="M59" s="99" t="str">
        <f>IF('Test Sample Data'!M58="","",IF(SUM('Test Sample Data'!M$3:M$386)&gt;10,IF(AND(ISNUMBER('Test Sample Data'!M58),'Test Sample Data'!M58&lt;$C$389, 'Test Sample Data'!M58&gt;0),'Test Sample Data'!M58,$C$389),""))</f>
        <v/>
      </c>
      <c r="N59" s="99" t="str">
        <f>IF('Test Sample Data'!N58="","",IF(SUM('Test Sample Data'!N$3:N$386)&gt;10,IF(AND(ISNUMBER('Test Sample Data'!N58),'Test Sample Data'!N58&lt;$C$389, 'Test Sample Data'!N58&gt;0),'Test Sample Data'!N58,$C$389),""))</f>
        <v/>
      </c>
      <c r="O59" s="98" t="str">
        <f>'miRNA Table'!C58</f>
        <v>hsa-miR-135b-5p</v>
      </c>
      <c r="P59" s="98" t="s">
        <v>63</v>
      </c>
      <c r="Q59" s="99">
        <f>IF('Control Sample Data'!C58="","",IF(SUM('Control Sample Data'!C$3:C$386)&gt;10,IF(AND(ISNUMBER('Control Sample Data'!C58),'Control Sample Data'!C58&lt;$C$389, 'Control Sample Data'!C58&gt;0),'Control Sample Data'!C58,$C$389),""))</f>
        <v>35</v>
      </c>
      <c r="R59" s="99">
        <f>IF('Control Sample Data'!D58="","",IF(SUM('Control Sample Data'!D$3:D$386)&gt;10,IF(AND(ISNUMBER('Control Sample Data'!D58),'Control Sample Data'!D58&lt;$C$389, 'Control Sample Data'!D58&gt;0),'Control Sample Data'!D58,$C$389),""))</f>
        <v>34.299999999999997</v>
      </c>
      <c r="S59" s="99">
        <f>IF('Control Sample Data'!E58="","",IF(SUM('Control Sample Data'!E$3:E$386)&gt;10,IF(AND(ISNUMBER('Control Sample Data'!E58),'Control Sample Data'!E58&lt;$C$389, 'Control Sample Data'!E58&gt;0),'Control Sample Data'!E58,$C$389),""))</f>
        <v>34.369999999999997</v>
      </c>
      <c r="T59" s="99" t="str">
        <f>IF('Control Sample Data'!F58="","",IF(SUM('Control Sample Data'!F$3:F$386)&gt;10,IF(AND(ISNUMBER('Control Sample Data'!F58),'Control Sample Data'!F58&lt;$C$389, 'Control Sample Data'!F58&gt;0),'Control Sample Data'!F58,$C$389),""))</f>
        <v/>
      </c>
      <c r="U59" s="99" t="str">
        <f>IF('Control Sample Data'!G58="","",IF(SUM('Control Sample Data'!G$3:G$386)&gt;10,IF(AND(ISNUMBER('Control Sample Data'!G58),'Control Sample Data'!G58&lt;$C$389, 'Control Sample Data'!G58&gt;0),'Control Sample Data'!G58,$C$389),""))</f>
        <v/>
      </c>
      <c r="V59" s="99" t="str">
        <f>IF('Control Sample Data'!H58="","",IF(SUM('Control Sample Data'!H$3:H$386)&gt;10,IF(AND(ISNUMBER('Control Sample Data'!H58),'Control Sample Data'!H58&lt;$C$389, 'Control Sample Data'!H58&gt;0),'Control Sample Data'!H58,$C$389),""))</f>
        <v/>
      </c>
      <c r="W59" s="99" t="str">
        <f>IF('Control Sample Data'!I58="","",IF(SUM('Control Sample Data'!I$3:I$386)&gt;10,IF(AND(ISNUMBER('Control Sample Data'!I58),'Control Sample Data'!I58&lt;$C$389, 'Control Sample Data'!I58&gt;0),'Control Sample Data'!I58,$C$389),""))</f>
        <v/>
      </c>
      <c r="X59" s="99" t="str">
        <f>IF('Control Sample Data'!J58="","",IF(SUM('Control Sample Data'!J$3:J$386)&gt;10,IF(AND(ISNUMBER('Control Sample Data'!J58),'Control Sample Data'!J58&lt;$C$389, 'Control Sample Data'!J58&gt;0),'Control Sample Data'!J58,$C$389),""))</f>
        <v/>
      </c>
      <c r="Y59" s="99" t="str">
        <f>IF('Control Sample Data'!K58="","",IF(SUM('Control Sample Data'!K$3:K$386)&gt;10,IF(AND(ISNUMBER('Control Sample Data'!K58),'Control Sample Data'!K58&lt;$C$389, 'Control Sample Data'!K58&gt;0),'Control Sample Data'!K58,$C$389),""))</f>
        <v/>
      </c>
      <c r="Z59" s="99" t="str">
        <f>IF('Control Sample Data'!L58="","",IF(SUM('Control Sample Data'!L$3:L$386)&gt;10,IF(AND(ISNUMBER('Control Sample Data'!L58),'Control Sample Data'!L58&lt;$C$389, 'Control Sample Data'!L58&gt;0),'Control Sample Data'!L58,$C$389),""))</f>
        <v/>
      </c>
      <c r="AA59" s="99" t="str">
        <f>IF('Control Sample Data'!M58="","",IF(SUM('Control Sample Data'!M$3:M$386)&gt;10,IF(AND(ISNUMBER('Control Sample Data'!M58),'Control Sample Data'!M58&lt;$C$389, 'Control Sample Data'!M58&gt;0),'Control Sample Data'!M58,$C$389),""))</f>
        <v/>
      </c>
      <c r="AB59" s="107" t="str">
        <f>IF('Control Sample Data'!N58="","",IF(SUM('Control Sample Data'!N$3:N$386)&gt;10,IF(AND(ISNUMBER('Control Sample Data'!N58),'Control Sample Data'!N58&lt;$C$389, 'Control Sample Data'!N58&gt;0),'Control Sample Data'!N58,$C$389),""))</f>
        <v/>
      </c>
      <c r="AC59" s="136">
        <f>IF(C59="","",IF(AND('miRNA Table'!$F$4="YES",'miRNA Table'!$F$6="YES"),C59-C$391,C59))</f>
        <v>19.45</v>
      </c>
      <c r="AD59" s="137">
        <f>IF(D59="","",IF(AND('miRNA Table'!$F$4="YES",'miRNA Table'!$F$6="YES"),D59-D$391,D59))</f>
        <v>19.559999999999999</v>
      </c>
      <c r="AE59" s="137">
        <f>IF(E59="","",IF(AND('miRNA Table'!$F$4="YES",'miRNA Table'!$F$6="YES"),E59-E$391,E59))</f>
        <v>19.579999999999998</v>
      </c>
      <c r="AF59" s="137" t="str">
        <f>IF(F59="","",IF(AND('miRNA Table'!$F$4="YES",'miRNA Table'!$F$6="YES"),F59-F$391,F59))</f>
        <v/>
      </c>
      <c r="AG59" s="137" t="str">
        <f>IF(G59="","",IF(AND('miRNA Table'!$F$4="YES",'miRNA Table'!$F$6="YES"),G59-G$391,G59))</f>
        <v/>
      </c>
      <c r="AH59" s="137" t="str">
        <f>IF(H59="","",IF(AND('miRNA Table'!$F$4="YES",'miRNA Table'!$F$6="YES"),H59-H$391,H59))</f>
        <v/>
      </c>
      <c r="AI59" s="137" t="str">
        <f>IF(I59="","",IF(AND('miRNA Table'!$F$4="YES",'miRNA Table'!$F$6="YES"),I59-I$391,I59))</f>
        <v/>
      </c>
      <c r="AJ59" s="137" t="str">
        <f>IF(J59="","",IF(AND('miRNA Table'!$F$4="YES",'miRNA Table'!$F$6="YES"),J59-J$391,J59))</f>
        <v/>
      </c>
      <c r="AK59" s="137" t="str">
        <f>IF(K59="","",IF(AND('miRNA Table'!$F$4="YES",'miRNA Table'!$F$6="YES"),K59-K$391,K59))</f>
        <v/>
      </c>
      <c r="AL59" s="137" t="str">
        <f>IF(L59="","",IF(AND('miRNA Table'!$F$4="YES",'miRNA Table'!$F$6="YES"),L59-L$391,L59))</f>
        <v/>
      </c>
      <c r="AM59" s="137" t="str">
        <f>IF(M59="","",IF(AND('miRNA Table'!$F$4="YES",'miRNA Table'!$F$6="YES"),M59-M$391,M59))</f>
        <v/>
      </c>
      <c r="AN59" s="138" t="str">
        <f>IF(N59="","",IF(AND('miRNA Table'!$F$4="YES",'miRNA Table'!$F$6="YES"),N59-N$391,N59))</f>
        <v/>
      </c>
      <c r="AO59" s="136">
        <f>IF(O59="","",IF(AND('miRNA Table'!$F$4="YES",'miRNA Table'!$F$6="YES"),Q59-Q$391,Q59))</f>
        <v>35</v>
      </c>
      <c r="AP59" s="137">
        <f>IF(P59="","",IF(AND('miRNA Table'!$F$4="YES",'miRNA Table'!$F$6="YES"),R59-R$391,R59))</f>
        <v>34.299999999999997</v>
      </c>
      <c r="AQ59" s="137">
        <f>IF(Q59="","",IF(AND('miRNA Table'!$F$4="YES",'miRNA Table'!$F$6="YES"),S59-S$391,S59))</f>
        <v>34.369999999999997</v>
      </c>
      <c r="AR59" s="137" t="str">
        <f>IF(R59="","",IF(AND('miRNA Table'!$F$4="YES",'miRNA Table'!$F$6="YES"),T59-T$391,T59))</f>
        <v/>
      </c>
      <c r="AS59" s="137" t="str">
        <f>IF(S59="","",IF(AND('miRNA Table'!$F$4="YES",'miRNA Table'!$F$6="YES"),U59-U$391,U59))</f>
        <v/>
      </c>
      <c r="AT59" s="137" t="str">
        <f>IF(T59="","",IF(AND('miRNA Table'!$F$4="YES",'miRNA Table'!$F$6="YES"),V59-V$391,V59))</f>
        <v/>
      </c>
      <c r="AU59" s="137" t="str">
        <f>IF(U59="","",IF(AND('miRNA Table'!$F$4="YES",'miRNA Table'!$F$6="YES"),W59-W$391,W59))</f>
        <v/>
      </c>
      <c r="AV59" s="137" t="str">
        <f>IF(V59="","",IF(AND('miRNA Table'!$F$4="YES",'miRNA Table'!$F$6="YES"),X59-X$391,X59))</f>
        <v/>
      </c>
      <c r="AW59" s="137" t="str">
        <f>IF(W59="","",IF(AND('miRNA Table'!$F$4="YES",'miRNA Table'!$F$6="YES"),Y59-Y$391,Y59))</f>
        <v/>
      </c>
      <c r="AX59" s="137" t="str">
        <f>IF(X59="","",IF(AND('miRNA Table'!$F$4="YES",'miRNA Table'!$F$6="YES"),Z59-Z$391,Z59))</f>
        <v/>
      </c>
      <c r="AY59" s="137" t="str">
        <f>IF(Y59="","",IF(AND('miRNA Table'!$F$4="YES",'miRNA Table'!$F$6="YES"),AA59-AA$391,AA59))</f>
        <v/>
      </c>
      <c r="AZ59" s="138" t="str">
        <f>IF(Z59="","",IF(AND('miRNA Table'!$F$4="YES",'miRNA Table'!$F$6="YES"),AB59-AB$391,AB59))</f>
        <v/>
      </c>
      <c r="BY59" s="97" t="str">
        <f t="shared" si="16"/>
        <v>hsa-miR-135b-5p</v>
      </c>
      <c r="BZ59" s="98" t="s">
        <v>63</v>
      </c>
      <c r="CA59" s="99">
        <f t="shared" si="17"/>
        <v>-1.1850000000000023</v>
      </c>
      <c r="CB59" s="99">
        <f t="shared" si="18"/>
        <v>-1.0850000000000009</v>
      </c>
      <c r="CC59" s="99">
        <f t="shared" si="19"/>
        <v>-1.1500000000000021</v>
      </c>
      <c r="CD59" s="99" t="str">
        <f t="shared" si="20"/>
        <v/>
      </c>
      <c r="CE59" s="99" t="str">
        <f t="shared" si="21"/>
        <v/>
      </c>
      <c r="CF59" s="99" t="str">
        <f t="shared" si="22"/>
        <v/>
      </c>
      <c r="CG59" s="99" t="str">
        <f t="shared" si="23"/>
        <v/>
      </c>
      <c r="CH59" s="99" t="str">
        <f t="shared" si="24"/>
        <v/>
      </c>
      <c r="CI59" s="99" t="str">
        <f t="shared" si="25"/>
        <v/>
      </c>
      <c r="CJ59" s="99" t="str">
        <f t="shared" si="26"/>
        <v/>
      </c>
      <c r="CK59" s="99" t="str">
        <f t="shared" si="27"/>
        <v/>
      </c>
      <c r="CL59" s="99" t="str">
        <f t="shared" si="28"/>
        <v/>
      </c>
      <c r="CM59" s="99">
        <f t="shared" si="29"/>
        <v>14.101666666666667</v>
      </c>
      <c r="CN59" s="99">
        <f t="shared" si="30"/>
        <v>13.448333333333327</v>
      </c>
      <c r="CO59" s="99">
        <f t="shared" si="31"/>
        <v>13.234999999999996</v>
      </c>
      <c r="CP59" s="99" t="str">
        <f t="shared" si="32"/>
        <v/>
      </c>
      <c r="CQ59" s="99" t="str">
        <f t="shared" si="33"/>
        <v/>
      </c>
      <c r="CR59" s="99" t="str">
        <f t="shared" si="34"/>
        <v/>
      </c>
      <c r="CS59" s="99" t="str">
        <f t="shared" si="35"/>
        <v/>
      </c>
      <c r="CT59" s="99" t="str">
        <f t="shared" si="36"/>
        <v/>
      </c>
      <c r="CU59" s="99" t="str">
        <f t="shared" si="37"/>
        <v/>
      </c>
      <c r="CV59" s="99" t="str">
        <f t="shared" si="38"/>
        <v/>
      </c>
      <c r="CW59" s="99" t="str">
        <f t="shared" si="39"/>
        <v/>
      </c>
      <c r="CX59" s="99" t="str">
        <f t="shared" si="40"/>
        <v/>
      </c>
      <c r="CY59" s="70">
        <f t="shared" si="41"/>
        <v>-1.1400000000000017</v>
      </c>
      <c r="CZ59" s="70">
        <f t="shared" si="42"/>
        <v>13.594999999999997</v>
      </c>
      <c r="DA59" s="100" t="str">
        <f t="shared" si="43"/>
        <v>hsa-miR-135b-5p</v>
      </c>
      <c r="DB59" s="98" t="s">
        <v>63</v>
      </c>
      <c r="DC59" s="101">
        <f t="shared" si="55"/>
        <v>2.2736339464720317</v>
      </c>
      <c r="DD59" s="101">
        <f t="shared" si="56"/>
        <v>2.1213754827364348</v>
      </c>
      <c r="DE59" s="101">
        <f t="shared" si="57"/>
        <v>2.2191389441356932</v>
      </c>
      <c r="DF59" s="101" t="str">
        <f t="shared" si="58"/>
        <v/>
      </c>
      <c r="DG59" s="101" t="str">
        <f t="shared" si="59"/>
        <v/>
      </c>
      <c r="DH59" s="101" t="str">
        <f t="shared" si="60"/>
        <v/>
      </c>
      <c r="DI59" s="101" t="str">
        <f t="shared" si="61"/>
        <v/>
      </c>
      <c r="DJ59" s="101" t="str">
        <f t="shared" si="62"/>
        <v/>
      </c>
      <c r="DK59" s="101" t="str">
        <f t="shared" si="63"/>
        <v/>
      </c>
      <c r="DL59" s="101" t="str">
        <f t="shared" si="64"/>
        <v/>
      </c>
      <c r="DM59" s="101" t="str">
        <f t="shared" si="44"/>
        <v/>
      </c>
      <c r="DN59" s="101" t="str">
        <f t="shared" si="45"/>
        <v/>
      </c>
      <c r="DO59" s="101">
        <f t="shared" si="66"/>
        <v>5.6882063716252369E-5</v>
      </c>
      <c r="DP59" s="101">
        <f t="shared" si="65"/>
        <v>8.9463992396281424E-5</v>
      </c>
      <c r="DQ59" s="101">
        <f t="shared" si="65"/>
        <v>1.0372131337141766E-4</v>
      </c>
      <c r="DR59" s="101" t="str">
        <f t="shared" si="65"/>
        <v/>
      </c>
      <c r="DS59" s="101" t="str">
        <f t="shared" si="65"/>
        <v/>
      </c>
      <c r="DT59" s="101" t="str">
        <f t="shared" si="65"/>
        <v/>
      </c>
      <c r="DU59" s="101" t="str">
        <f t="shared" si="50"/>
        <v/>
      </c>
      <c r="DV59" s="101" t="str">
        <f t="shared" si="50"/>
        <v/>
      </c>
      <c r="DW59" s="101" t="str">
        <f t="shared" si="50"/>
        <v/>
      </c>
      <c r="DX59" s="101" t="str">
        <f t="shared" si="48"/>
        <v/>
      </c>
      <c r="DY59" s="101" t="str">
        <f t="shared" si="46"/>
        <v/>
      </c>
      <c r="DZ59" s="101" t="str">
        <f t="shared" si="47"/>
        <v/>
      </c>
    </row>
    <row r="60" spans="1:130" ht="15" customHeight="1" x14ac:dyDescent="0.25">
      <c r="A60" s="106" t="str">
        <f>'miRNA Table'!C59</f>
        <v>hsa-miR-136-5p</v>
      </c>
      <c r="B60" s="98" t="s">
        <v>64</v>
      </c>
      <c r="C60" s="99">
        <f>IF('Test Sample Data'!C59="","",IF(SUM('Test Sample Data'!C$3:C$386)&gt;10,IF(AND(ISNUMBER('Test Sample Data'!C59),'Test Sample Data'!C59&lt;$C$389, 'Test Sample Data'!C59&gt;0),'Test Sample Data'!C59,$C$389),""))</f>
        <v>32.04</v>
      </c>
      <c r="D60" s="99">
        <f>IF('Test Sample Data'!D59="","",IF(SUM('Test Sample Data'!D$3:D$386)&gt;10,IF(AND(ISNUMBER('Test Sample Data'!D59),'Test Sample Data'!D59&lt;$C$389, 'Test Sample Data'!D59&gt;0),'Test Sample Data'!D59,$C$389),""))</f>
        <v>32.61</v>
      </c>
      <c r="E60" s="99">
        <f>IF('Test Sample Data'!E59="","",IF(SUM('Test Sample Data'!E$3:E$386)&gt;10,IF(AND(ISNUMBER('Test Sample Data'!E59),'Test Sample Data'!E59&lt;$C$389, 'Test Sample Data'!E59&gt;0),'Test Sample Data'!E59,$C$389),""))</f>
        <v>31.34</v>
      </c>
      <c r="F60" s="99" t="str">
        <f>IF('Test Sample Data'!F59="","",IF(SUM('Test Sample Data'!F$3:F$386)&gt;10,IF(AND(ISNUMBER('Test Sample Data'!F59),'Test Sample Data'!F59&lt;$C$389, 'Test Sample Data'!F59&gt;0),'Test Sample Data'!F59,$C$389),""))</f>
        <v/>
      </c>
      <c r="G60" s="99" t="str">
        <f>IF('Test Sample Data'!G59="","",IF(SUM('Test Sample Data'!G$3:G$386)&gt;10,IF(AND(ISNUMBER('Test Sample Data'!G59),'Test Sample Data'!G59&lt;$C$389, 'Test Sample Data'!G59&gt;0),'Test Sample Data'!G59,$C$389),""))</f>
        <v/>
      </c>
      <c r="H60" s="99" t="str">
        <f>IF('Test Sample Data'!H59="","",IF(SUM('Test Sample Data'!H$3:H$386)&gt;10,IF(AND(ISNUMBER('Test Sample Data'!H59),'Test Sample Data'!H59&lt;$C$389, 'Test Sample Data'!H59&gt;0),'Test Sample Data'!H59,$C$389),""))</f>
        <v/>
      </c>
      <c r="I60" s="99" t="str">
        <f>IF('Test Sample Data'!I59="","",IF(SUM('Test Sample Data'!I$3:I$386)&gt;10,IF(AND(ISNUMBER('Test Sample Data'!I59),'Test Sample Data'!I59&lt;$C$389, 'Test Sample Data'!I59&gt;0),'Test Sample Data'!I59,$C$389),""))</f>
        <v/>
      </c>
      <c r="J60" s="99" t="str">
        <f>IF('Test Sample Data'!J59="","",IF(SUM('Test Sample Data'!J$3:J$386)&gt;10,IF(AND(ISNUMBER('Test Sample Data'!J59),'Test Sample Data'!J59&lt;$C$389, 'Test Sample Data'!J59&gt;0),'Test Sample Data'!J59,$C$389),""))</f>
        <v/>
      </c>
      <c r="K60" s="99" t="str">
        <f>IF('Test Sample Data'!K59="","",IF(SUM('Test Sample Data'!K$3:K$386)&gt;10,IF(AND(ISNUMBER('Test Sample Data'!K59),'Test Sample Data'!K59&lt;$C$389, 'Test Sample Data'!K59&gt;0),'Test Sample Data'!K59,$C$389),""))</f>
        <v/>
      </c>
      <c r="L60" s="99" t="str">
        <f>IF('Test Sample Data'!L59="","",IF(SUM('Test Sample Data'!L$3:L$386)&gt;10,IF(AND(ISNUMBER('Test Sample Data'!L59),'Test Sample Data'!L59&lt;$C$389, 'Test Sample Data'!L59&gt;0),'Test Sample Data'!L59,$C$389),""))</f>
        <v/>
      </c>
      <c r="M60" s="99" t="str">
        <f>IF('Test Sample Data'!M59="","",IF(SUM('Test Sample Data'!M$3:M$386)&gt;10,IF(AND(ISNUMBER('Test Sample Data'!M59),'Test Sample Data'!M59&lt;$C$389, 'Test Sample Data'!M59&gt;0),'Test Sample Data'!M59,$C$389),""))</f>
        <v/>
      </c>
      <c r="N60" s="99" t="str">
        <f>IF('Test Sample Data'!N59="","",IF(SUM('Test Sample Data'!N$3:N$386)&gt;10,IF(AND(ISNUMBER('Test Sample Data'!N59),'Test Sample Data'!N59&lt;$C$389, 'Test Sample Data'!N59&gt;0),'Test Sample Data'!N59,$C$389),""))</f>
        <v/>
      </c>
      <c r="O60" s="98" t="str">
        <f>'miRNA Table'!C59</f>
        <v>hsa-miR-136-5p</v>
      </c>
      <c r="P60" s="98" t="s">
        <v>64</v>
      </c>
      <c r="Q60" s="99">
        <f>IF('Control Sample Data'!C59="","",IF(SUM('Control Sample Data'!C$3:C$386)&gt;10,IF(AND(ISNUMBER('Control Sample Data'!C59),'Control Sample Data'!C59&lt;$C$389, 'Control Sample Data'!C59&gt;0),'Control Sample Data'!C59,$C$389),""))</f>
        <v>32.04</v>
      </c>
      <c r="R60" s="99">
        <f>IF('Control Sample Data'!D59="","",IF(SUM('Control Sample Data'!D$3:D$386)&gt;10,IF(AND(ISNUMBER('Control Sample Data'!D59),'Control Sample Data'!D59&lt;$C$389, 'Control Sample Data'!D59&gt;0),'Control Sample Data'!D59,$C$389),""))</f>
        <v>31.94</v>
      </c>
      <c r="S60" s="99">
        <f>IF('Control Sample Data'!E59="","",IF(SUM('Control Sample Data'!E$3:E$386)&gt;10,IF(AND(ISNUMBER('Control Sample Data'!E59),'Control Sample Data'!E59&lt;$C$389, 'Control Sample Data'!E59&gt;0),'Control Sample Data'!E59,$C$389),""))</f>
        <v>32.94</v>
      </c>
      <c r="T60" s="99" t="str">
        <f>IF('Control Sample Data'!F59="","",IF(SUM('Control Sample Data'!F$3:F$386)&gt;10,IF(AND(ISNUMBER('Control Sample Data'!F59),'Control Sample Data'!F59&lt;$C$389, 'Control Sample Data'!F59&gt;0),'Control Sample Data'!F59,$C$389),""))</f>
        <v/>
      </c>
      <c r="U60" s="99" t="str">
        <f>IF('Control Sample Data'!G59="","",IF(SUM('Control Sample Data'!G$3:G$386)&gt;10,IF(AND(ISNUMBER('Control Sample Data'!G59),'Control Sample Data'!G59&lt;$C$389, 'Control Sample Data'!G59&gt;0),'Control Sample Data'!G59,$C$389),""))</f>
        <v/>
      </c>
      <c r="V60" s="99" t="str">
        <f>IF('Control Sample Data'!H59="","",IF(SUM('Control Sample Data'!H$3:H$386)&gt;10,IF(AND(ISNUMBER('Control Sample Data'!H59),'Control Sample Data'!H59&lt;$C$389, 'Control Sample Data'!H59&gt;0),'Control Sample Data'!H59,$C$389),""))</f>
        <v/>
      </c>
      <c r="W60" s="99" t="str">
        <f>IF('Control Sample Data'!I59="","",IF(SUM('Control Sample Data'!I$3:I$386)&gt;10,IF(AND(ISNUMBER('Control Sample Data'!I59),'Control Sample Data'!I59&lt;$C$389, 'Control Sample Data'!I59&gt;0),'Control Sample Data'!I59,$C$389),""))</f>
        <v/>
      </c>
      <c r="X60" s="99" t="str">
        <f>IF('Control Sample Data'!J59="","",IF(SUM('Control Sample Data'!J$3:J$386)&gt;10,IF(AND(ISNUMBER('Control Sample Data'!J59),'Control Sample Data'!J59&lt;$C$389, 'Control Sample Data'!J59&gt;0),'Control Sample Data'!J59,$C$389),""))</f>
        <v/>
      </c>
      <c r="Y60" s="99" t="str">
        <f>IF('Control Sample Data'!K59="","",IF(SUM('Control Sample Data'!K$3:K$386)&gt;10,IF(AND(ISNUMBER('Control Sample Data'!K59),'Control Sample Data'!K59&lt;$C$389, 'Control Sample Data'!K59&gt;0),'Control Sample Data'!K59,$C$389),""))</f>
        <v/>
      </c>
      <c r="Z60" s="99" t="str">
        <f>IF('Control Sample Data'!L59="","",IF(SUM('Control Sample Data'!L$3:L$386)&gt;10,IF(AND(ISNUMBER('Control Sample Data'!L59),'Control Sample Data'!L59&lt;$C$389, 'Control Sample Data'!L59&gt;0),'Control Sample Data'!L59,$C$389),""))</f>
        <v/>
      </c>
      <c r="AA60" s="99" t="str">
        <f>IF('Control Sample Data'!M59="","",IF(SUM('Control Sample Data'!M$3:M$386)&gt;10,IF(AND(ISNUMBER('Control Sample Data'!M59),'Control Sample Data'!M59&lt;$C$389, 'Control Sample Data'!M59&gt;0),'Control Sample Data'!M59,$C$389),""))</f>
        <v/>
      </c>
      <c r="AB60" s="107" t="str">
        <f>IF('Control Sample Data'!N59="","",IF(SUM('Control Sample Data'!N$3:N$386)&gt;10,IF(AND(ISNUMBER('Control Sample Data'!N59),'Control Sample Data'!N59&lt;$C$389, 'Control Sample Data'!N59&gt;0),'Control Sample Data'!N59,$C$389),""))</f>
        <v/>
      </c>
      <c r="AC60" s="136">
        <f>IF(C60="","",IF(AND('miRNA Table'!$F$4="YES",'miRNA Table'!$F$6="YES"),C60-C$391,C60))</f>
        <v>32.04</v>
      </c>
      <c r="AD60" s="137">
        <f>IF(D60="","",IF(AND('miRNA Table'!$F$4="YES",'miRNA Table'!$F$6="YES"),D60-D$391,D60))</f>
        <v>32.61</v>
      </c>
      <c r="AE60" s="137">
        <f>IF(E60="","",IF(AND('miRNA Table'!$F$4="YES",'miRNA Table'!$F$6="YES"),E60-E$391,E60))</f>
        <v>31.34</v>
      </c>
      <c r="AF60" s="137" t="str">
        <f>IF(F60="","",IF(AND('miRNA Table'!$F$4="YES",'miRNA Table'!$F$6="YES"),F60-F$391,F60))</f>
        <v/>
      </c>
      <c r="AG60" s="137" t="str">
        <f>IF(G60="","",IF(AND('miRNA Table'!$F$4="YES",'miRNA Table'!$F$6="YES"),G60-G$391,G60))</f>
        <v/>
      </c>
      <c r="AH60" s="137" t="str">
        <f>IF(H60="","",IF(AND('miRNA Table'!$F$4="YES",'miRNA Table'!$F$6="YES"),H60-H$391,H60))</f>
        <v/>
      </c>
      <c r="AI60" s="137" t="str">
        <f>IF(I60="","",IF(AND('miRNA Table'!$F$4="YES",'miRNA Table'!$F$6="YES"),I60-I$391,I60))</f>
        <v/>
      </c>
      <c r="AJ60" s="137" t="str">
        <f>IF(J60="","",IF(AND('miRNA Table'!$F$4="YES",'miRNA Table'!$F$6="YES"),J60-J$391,J60))</f>
        <v/>
      </c>
      <c r="AK60" s="137" t="str">
        <f>IF(K60="","",IF(AND('miRNA Table'!$F$4="YES",'miRNA Table'!$F$6="YES"),K60-K$391,K60))</f>
        <v/>
      </c>
      <c r="AL60" s="137" t="str">
        <f>IF(L60="","",IF(AND('miRNA Table'!$F$4="YES",'miRNA Table'!$F$6="YES"),L60-L$391,L60))</f>
        <v/>
      </c>
      <c r="AM60" s="137" t="str">
        <f>IF(M60="","",IF(AND('miRNA Table'!$F$4="YES",'miRNA Table'!$F$6="YES"),M60-M$391,M60))</f>
        <v/>
      </c>
      <c r="AN60" s="138" t="str">
        <f>IF(N60="","",IF(AND('miRNA Table'!$F$4="YES",'miRNA Table'!$F$6="YES"),N60-N$391,N60))</f>
        <v/>
      </c>
      <c r="AO60" s="136">
        <f>IF(O60="","",IF(AND('miRNA Table'!$F$4="YES",'miRNA Table'!$F$6="YES"),Q60-Q$391,Q60))</f>
        <v>32.04</v>
      </c>
      <c r="AP60" s="137">
        <f>IF(P60="","",IF(AND('miRNA Table'!$F$4="YES",'miRNA Table'!$F$6="YES"),R60-R$391,R60))</f>
        <v>31.94</v>
      </c>
      <c r="AQ60" s="137">
        <f>IF(Q60="","",IF(AND('miRNA Table'!$F$4="YES",'miRNA Table'!$F$6="YES"),S60-S$391,S60))</f>
        <v>32.94</v>
      </c>
      <c r="AR60" s="137" t="str">
        <f>IF(R60="","",IF(AND('miRNA Table'!$F$4="YES",'miRNA Table'!$F$6="YES"),T60-T$391,T60))</f>
        <v/>
      </c>
      <c r="AS60" s="137" t="str">
        <f>IF(S60="","",IF(AND('miRNA Table'!$F$4="YES",'miRNA Table'!$F$6="YES"),U60-U$391,U60))</f>
        <v/>
      </c>
      <c r="AT60" s="137" t="str">
        <f>IF(T60="","",IF(AND('miRNA Table'!$F$4="YES",'miRNA Table'!$F$6="YES"),V60-V$391,V60))</f>
        <v/>
      </c>
      <c r="AU60" s="137" t="str">
        <f>IF(U60="","",IF(AND('miRNA Table'!$F$4="YES",'miRNA Table'!$F$6="YES"),W60-W$391,W60))</f>
        <v/>
      </c>
      <c r="AV60" s="137" t="str">
        <f>IF(V60="","",IF(AND('miRNA Table'!$F$4="YES",'miRNA Table'!$F$6="YES"),X60-X$391,X60))</f>
        <v/>
      </c>
      <c r="AW60" s="137" t="str">
        <f>IF(W60="","",IF(AND('miRNA Table'!$F$4="YES",'miRNA Table'!$F$6="YES"),Y60-Y$391,Y60))</f>
        <v/>
      </c>
      <c r="AX60" s="137" t="str">
        <f>IF(X60="","",IF(AND('miRNA Table'!$F$4="YES",'miRNA Table'!$F$6="YES"),Z60-Z$391,Z60))</f>
        <v/>
      </c>
      <c r="AY60" s="137" t="str">
        <f>IF(Y60="","",IF(AND('miRNA Table'!$F$4="YES",'miRNA Table'!$F$6="YES"),AA60-AA$391,AA60))</f>
        <v/>
      </c>
      <c r="AZ60" s="138" t="str">
        <f>IF(Z60="","",IF(AND('miRNA Table'!$F$4="YES",'miRNA Table'!$F$6="YES"),AB60-AB$391,AB60))</f>
        <v/>
      </c>
      <c r="BY60" s="97" t="str">
        <f t="shared" si="16"/>
        <v>hsa-miR-136-5p</v>
      </c>
      <c r="BZ60" s="98" t="s">
        <v>64</v>
      </c>
      <c r="CA60" s="99">
        <f t="shared" si="17"/>
        <v>11.404999999999998</v>
      </c>
      <c r="CB60" s="99">
        <f t="shared" si="18"/>
        <v>11.965</v>
      </c>
      <c r="CC60" s="99">
        <f t="shared" si="19"/>
        <v>10.61</v>
      </c>
      <c r="CD60" s="99" t="str">
        <f t="shared" si="20"/>
        <v/>
      </c>
      <c r="CE60" s="99" t="str">
        <f t="shared" si="21"/>
        <v/>
      </c>
      <c r="CF60" s="99" t="str">
        <f t="shared" si="22"/>
        <v/>
      </c>
      <c r="CG60" s="99" t="str">
        <f t="shared" si="23"/>
        <v/>
      </c>
      <c r="CH60" s="99" t="str">
        <f t="shared" si="24"/>
        <v/>
      </c>
      <c r="CI60" s="99" t="str">
        <f t="shared" si="25"/>
        <v/>
      </c>
      <c r="CJ60" s="99" t="str">
        <f t="shared" si="26"/>
        <v/>
      </c>
      <c r="CK60" s="99" t="str">
        <f t="shared" si="27"/>
        <v/>
      </c>
      <c r="CL60" s="99" t="str">
        <f t="shared" si="28"/>
        <v/>
      </c>
      <c r="CM60" s="99">
        <f t="shared" si="29"/>
        <v>11.141666666666666</v>
      </c>
      <c r="CN60" s="99">
        <f t="shared" si="30"/>
        <v>11.088333333333331</v>
      </c>
      <c r="CO60" s="99">
        <f t="shared" si="31"/>
        <v>11.804999999999996</v>
      </c>
      <c r="CP60" s="99" t="str">
        <f t="shared" si="32"/>
        <v/>
      </c>
      <c r="CQ60" s="99" t="str">
        <f t="shared" si="33"/>
        <v/>
      </c>
      <c r="CR60" s="99" t="str">
        <f t="shared" si="34"/>
        <v/>
      </c>
      <c r="CS60" s="99" t="str">
        <f t="shared" si="35"/>
        <v/>
      </c>
      <c r="CT60" s="99" t="str">
        <f t="shared" si="36"/>
        <v/>
      </c>
      <c r="CU60" s="99" t="str">
        <f t="shared" si="37"/>
        <v/>
      </c>
      <c r="CV60" s="99" t="str">
        <f t="shared" si="38"/>
        <v/>
      </c>
      <c r="CW60" s="99" t="str">
        <f t="shared" si="39"/>
        <v/>
      </c>
      <c r="CX60" s="99" t="str">
        <f t="shared" si="40"/>
        <v/>
      </c>
      <c r="CY60" s="70">
        <f t="shared" si="41"/>
        <v>11.326666666666666</v>
      </c>
      <c r="CZ60" s="70">
        <f t="shared" si="42"/>
        <v>11.344999999999999</v>
      </c>
      <c r="DA60" s="100" t="str">
        <f t="shared" si="43"/>
        <v>hsa-miR-136-5p</v>
      </c>
      <c r="DB60" s="98" t="s">
        <v>64</v>
      </c>
      <c r="DC60" s="101">
        <f t="shared" si="55"/>
        <v>3.6876772108467492E-4</v>
      </c>
      <c r="DD60" s="101">
        <f t="shared" si="56"/>
        <v>2.5013594312324288E-4</v>
      </c>
      <c r="DE60" s="101">
        <f t="shared" si="57"/>
        <v>6.398405292277168E-4</v>
      </c>
      <c r="DF60" s="101" t="str">
        <f t="shared" si="58"/>
        <v/>
      </c>
      <c r="DG60" s="101" t="str">
        <f t="shared" si="59"/>
        <v/>
      </c>
      <c r="DH60" s="101" t="str">
        <f t="shared" si="60"/>
        <v/>
      </c>
      <c r="DI60" s="101" t="str">
        <f t="shared" si="61"/>
        <v/>
      </c>
      <c r="DJ60" s="101" t="str">
        <f t="shared" si="62"/>
        <v/>
      </c>
      <c r="DK60" s="101" t="str">
        <f t="shared" si="63"/>
        <v/>
      </c>
      <c r="DL60" s="101" t="str">
        <f t="shared" si="64"/>
        <v/>
      </c>
      <c r="DM60" s="101" t="str">
        <f t="shared" si="44"/>
        <v/>
      </c>
      <c r="DN60" s="101" t="str">
        <f t="shared" si="45"/>
        <v/>
      </c>
      <c r="DO60" s="101">
        <f t="shared" si="66"/>
        <v>4.4261296554106984E-4</v>
      </c>
      <c r="DP60" s="101">
        <f t="shared" si="65"/>
        <v>4.5928161896303211E-4</v>
      </c>
      <c r="DQ60" s="101">
        <f t="shared" si="65"/>
        <v>2.7947367202116427E-4</v>
      </c>
      <c r="DR60" s="101" t="str">
        <f t="shared" si="65"/>
        <v/>
      </c>
      <c r="DS60" s="101" t="str">
        <f t="shared" si="65"/>
        <v/>
      </c>
      <c r="DT60" s="101" t="str">
        <f t="shared" si="65"/>
        <v/>
      </c>
      <c r="DU60" s="101" t="str">
        <f t="shared" si="50"/>
        <v/>
      </c>
      <c r="DV60" s="101" t="str">
        <f t="shared" si="50"/>
        <v/>
      </c>
      <c r="DW60" s="101" t="str">
        <f t="shared" si="50"/>
        <v/>
      </c>
      <c r="DX60" s="101" t="str">
        <f t="shared" si="48"/>
        <v/>
      </c>
      <c r="DY60" s="101" t="str">
        <f t="shared" si="46"/>
        <v/>
      </c>
      <c r="DZ60" s="101" t="str">
        <f t="shared" si="47"/>
        <v/>
      </c>
    </row>
    <row r="61" spans="1:130" ht="15" customHeight="1" x14ac:dyDescent="0.25">
      <c r="A61" s="106" t="str">
        <f>'miRNA Table'!C60</f>
        <v>hsa-miR-137</v>
      </c>
      <c r="B61" s="98" t="s">
        <v>65</v>
      </c>
      <c r="C61" s="99">
        <f>IF('Test Sample Data'!C60="","",IF(SUM('Test Sample Data'!C$3:C$386)&gt;10,IF(AND(ISNUMBER('Test Sample Data'!C60),'Test Sample Data'!C60&lt;$C$389, 'Test Sample Data'!C60&gt;0),'Test Sample Data'!C60,$C$389),""))</f>
        <v>21.76</v>
      </c>
      <c r="D61" s="99">
        <f>IF('Test Sample Data'!D60="","",IF(SUM('Test Sample Data'!D$3:D$386)&gt;10,IF(AND(ISNUMBER('Test Sample Data'!D60),'Test Sample Data'!D60&lt;$C$389, 'Test Sample Data'!D60&gt;0),'Test Sample Data'!D60,$C$389),""))</f>
        <v>22.03</v>
      </c>
      <c r="E61" s="99">
        <f>IF('Test Sample Data'!E60="","",IF(SUM('Test Sample Data'!E$3:E$386)&gt;10,IF(AND(ISNUMBER('Test Sample Data'!E60),'Test Sample Data'!E60&lt;$C$389, 'Test Sample Data'!E60&gt;0),'Test Sample Data'!E60,$C$389),""))</f>
        <v>21.87</v>
      </c>
      <c r="F61" s="99" t="str">
        <f>IF('Test Sample Data'!F60="","",IF(SUM('Test Sample Data'!F$3:F$386)&gt;10,IF(AND(ISNUMBER('Test Sample Data'!F60),'Test Sample Data'!F60&lt;$C$389, 'Test Sample Data'!F60&gt;0),'Test Sample Data'!F60,$C$389),""))</f>
        <v/>
      </c>
      <c r="G61" s="99" t="str">
        <f>IF('Test Sample Data'!G60="","",IF(SUM('Test Sample Data'!G$3:G$386)&gt;10,IF(AND(ISNUMBER('Test Sample Data'!G60),'Test Sample Data'!G60&lt;$C$389, 'Test Sample Data'!G60&gt;0),'Test Sample Data'!G60,$C$389),""))</f>
        <v/>
      </c>
      <c r="H61" s="99" t="str">
        <f>IF('Test Sample Data'!H60="","",IF(SUM('Test Sample Data'!H$3:H$386)&gt;10,IF(AND(ISNUMBER('Test Sample Data'!H60),'Test Sample Data'!H60&lt;$C$389, 'Test Sample Data'!H60&gt;0),'Test Sample Data'!H60,$C$389),""))</f>
        <v/>
      </c>
      <c r="I61" s="99" t="str">
        <f>IF('Test Sample Data'!I60="","",IF(SUM('Test Sample Data'!I$3:I$386)&gt;10,IF(AND(ISNUMBER('Test Sample Data'!I60),'Test Sample Data'!I60&lt;$C$389, 'Test Sample Data'!I60&gt;0),'Test Sample Data'!I60,$C$389),""))</f>
        <v/>
      </c>
      <c r="J61" s="99" t="str">
        <f>IF('Test Sample Data'!J60="","",IF(SUM('Test Sample Data'!J$3:J$386)&gt;10,IF(AND(ISNUMBER('Test Sample Data'!J60),'Test Sample Data'!J60&lt;$C$389, 'Test Sample Data'!J60&gt;0),'Test Sample Data'!J60,$C$389),""))</f>
        <v/>
      </c>
      <c r="K61" s="99" t="str">
        <f>IF('Test Sample Data'!K60="","",IF(SUM('Test Sample Data'!K$3:K$386)&gt;10,IF(AND(ISNUMBER('Test Sample Data'!K60),'Test Sample Data'!K60&lt;$C$389, 'Test Sample Data'!K60&gt;0),'Test Sample Data'!K60,$C$389),""))</f>
        <v/>
      </c>
      <c r="L61" s="99" t="str">
        <f>IF('Test Sample Data'!L60="","",IF(SUM('Test Sample Data'!L$3:L$386)&gt;10,IF(AND(ISNUMBER('Test Sample Data'!L60),'Test Sample Data'!L60&lt;$C$389, 'Test Sample Data'!L60&gt;0),'Test Sample Data'!L60,$C$389),""))</f>
        <v/>
      </c>
      <c r="M61" s="99" t="str">
        <f>IF('Test Sample Data'!M60="","",IF(SUM('Test Sample Data'!M$3:M$386)&gt;10,IF(AND(ISNUMBER('Test Sample Data'!M60),'Test Sample Data'!M60&lt;$C$389, 'Test Sample Data'!M60&gt;0),'Test Sample Data'!M60,$C$389),""))</f>
        <v/>
      </c>
      <c r="N61" s="99" t="str">
        <f>IF('Test Sample Data'!N60="","",IF(SUM('Test Sample Data'!N$3:N$386)&gt;10,IF(AND(ISNUMBER('Test Sample Data'!N60),'Test Sample Data'!N60&lt;$C$389, 'Test Sample Data'!N60&gt;0),'Test Sample Data'!N60,$C$389),""))</f>
        <v/>
      </c>
      <c r="O61" s="98" t="str">
        <f>'miRNA Table'!C60</f>
        <v>hsa-miR-137</v>
      </c>
      <c r="P61" s="98" t="s">
        <v>65</v>
      </c>
      <c r="Q61" s="99">
        <f>IF('Control Sample Data'!C60="","",IF(SUM('Control Sample Data'!C$3:C$386)&gt;10,IF(AND(ISNUMBER('Control Sample Data'!C60),'Control Sample Data'!C60&lt;$C$389, 'Control Sample Data'!C60&gt;0),'Control Sample Data'!C60,$C$389),""))</f>
        <v>29.53</v>
      </c>
      <c r="R61" s="99">
        <f>IF('Control Sample Data'!D60="","",IF(SUM('Control Sample Data'!D$3:D$386)&gt;10,IF(AND(ISNUMBER('Control Sample Data'!D60),'Control Sample Data'!D60&lt;$C$389, 'Control Sample Data'!D60&gt;0),'Control Sample Data'!D60,$C$389),""))</f>
        <v>29.42</v>
      </c>
      <c r="S61" s="99">
        <f>IF('Control Sample Data'!E60="","",IF(SUM('Control Sample Data'!E$3:E$386)&gt;10,IF(AND(ISNUMBER('Control Sample Data'!E60),'Control Sample Data'!E60&lt;$C$389, 'Control Sample Data'!E60&gt;0),'Control Sample Data'!E60,$C$389),""))</f>
        <v>29.24</v>
      </c>
      <c r="T61" s="99" t="str">
        <f>IF('Control Sample Data'!F60="","",IF(SUM('Control Sample Data'!F$3:F$386)&gt;10,IF(AND(ISNUMBER('Control Sample Data'!F60),'Control Sample Data'!F60&lt;$C$389, 'Control Sample Data'!F60&gt;0),'Control Sample Data'!F60,$C$389),""))</f>
        <v/>
      </c>
      <c r="U61" s="99" t="str">
        <f>IF('Control Sample Data'!G60="","",IF(SUM('Control Sample Data'!G$3:G$386)&gt;10,IF(AND(ISNUMBER('Control Sample Data'!G60),'Control Sample Data'!G60&lt;$C$389, 'Control Sample Data'!G60&gt;0),'Control Sample Data'!G60,$C$389),""))</f>
        <v/>
      </c>
      <c r="V61" s="99" t="str">
        <f>IF('Control Sample Data'!H60="","",IF(SUM('Control Sample Data'!H$3:H$386)&gt;10,IF(AND(ISNUMBER('Control Sample Data'!H60),'Control Sample Data'!H60&lt;$C$389, 'Control Sample Data'!H60&gt;0),'Control Sample Data'!H60,$C$389),""))</f>
        <v/>
      </c>
      <c r="W61" s="99" t="str">
        <f>IF('Control Sample Data'!I60="","",IF(SUM('Control Sample Data'!I$3:I$386)&gt;10,IF(AND(ISNUMBER('Control Sample Data'!I60),'Control Sample Data'!I60&lt;$C$389, 'Control Sample Data'!I60&gt;0),'Control Sample Data'!I60,$C$389),""))</f>
        <v/>
      </c>
      <c r="X61" s="99" t="str">
        <f>IF('Control Sample Data'!J60="","",IF(SUM('Control Sample Data'!J$3:J$386)&gt;10,IF(AND(ISNUMBER('Control Sample Data'!J60),'Control Sample Data'!J60&lt;$C$389, 'Control Sample Data'!J60&gt;0),'Control Sample Data'!J60,$C$389),""))</f>
        <v/>
      </c>
      <c r="Y61" s="99" t="str">
        <f>IF('Control Sample Data'!K60="","",IF(SUM('Control Sample Data'!K$3:K$386)&gt;10,IF(AND(ISNUMBER('Control Sample Data'!K60),'Control Sample Data'!K60&lt;$C$389, 'Control Sample Data'!K60&gt;0),'Control Sample Data'!K60,$C$389),""))</f>
        <v/>
      </c>
      <c r="Z61" s="99" t="str">
        <f>IF('Control Sample Data'!L60="","",IF(SUM('Control Sample Data'!L$3:L$386)&gt;10,IF(AND(ISNUMBER('Control Sample Data'!L60),'Control Sample Data'!L60&lt;$C$389, 'Control Sample Data'!L60&gt;0),'Control Sample Data'!L60,$C$389),""))</f>
        <v/>
      </c>
      <c r="AA61" s="99" t="str">
        <f>IF('Control Sample Data'!M60="","",IF(SUM('Control Sample Data'!M$3:M$386)&gt;10,IF(AND(ISNUMBER('Control Sample Data'!M60),'Control Sample Data'!M60&lt;$C$389, 'Control Sample Data'!M60&gt;0),'Control Sample Data'!M60,$C$389),""))</f>
        <v/>
      </c>
      <c r="AB61" s="107" t="str">
        <f>IF('Control Sample Data'!N60="","",IF(SUM('Control Sample Data'!N$3:N$386)&gt;10,IF(AND(ISNUMBER('Control Sample Data'!N60),'Control Sample Data'!N60&lt;$C$389, 'Control Sample Data'!N60&gt;0),'Control Sample Data'!N60,$C$389),""))</f>
        <v/>
      </c>
      <c r="AC61" s="136">
        <f>IF(C61="","",IF(AND('miRNA Table'!$F$4="YES",'miRNA Table'!$F$6="YES"),C61-C$391,C61))</f>
        <v>21.76</v>
      </c>
      <c r="AD61" s="137">
        <f>IF(D61="","",IF(AND('miRNA Table'!$F$4="YES",'miRNA Table'!$F$6="YES"),D61-D$391,D61))</f>
        <v>22.03</v>
      </c>
      <c r="AE61" s="137">
        <f>IF(E61="","",IF(AND('miRNA Table'!$F$4="YES",'miRNA Table'!$F$6="YES"),E61-E$391,E61))</f>
        <v>21.87</v>
      </c>
      <c r="AF61" s="137" t="str">
        <f>IF(F61="","",IF(AND('miRNA Table'!$F$4="YES",'miRNA Table'!$F$6="YES"),F61-F$391,F61))</f>
        <v/>
      </c>
      <c r="AG61" s="137" t="str">
        <f>IF(G61="","",IF(AND('miRNA Table'!$F$4="YES",'miRNA Table'!$F$6="YES"),G61-G$391,G61))</f>
        <v/>
      </c>
      <c r="AH61" s="137" t="str">
        <f>IF(H61="","",IF(AND('miRNA Table'!$F$4="YES",'miRNA Table'!$F$6="YES"),H61-H$391,H61))</f>
        <v/>
      </c>
      <c r="AI61" s="137" t="str">
        <f>IF(I61="","",IF(AND('miRNA Table'!$F$4="YES",'miRNA Table'!$F$6="YES"),I61-I$391,I61))</f>
        <v/>
      </c>
      <c r="AJ61" s="137" t="str">
        <f>IF(J61="","",IF(AND('miRNA Table'!$F$4="YES",'miRNA Table'!$F$6="YES"),J61-J$391,J61))</f>
        <v/>
      </c>
      <c r="AK61" s="137" t="str">
        <f>IF(K61="","",IF(AND('miRNA Table'!$F$4="YES",'miRNA Table'!$F$6="YES"),K61-K$391,K61))</f>
        <v/>
      </c>
      <c r="AL61" s="137" t="str">
        <f>IF(L61="","",IF(AND('miRNA Table'!$F$4="YES",'miRNA Table'!$F$6="YES"),L61-L$391,L61))</f>
        <v/>
      </c>
      <c r="AM61" s="137" t="str">
        <f>IF(M61="","",IF(AND('miRNA Table'!$F$4="YES",'miRNA Table'!$F$6="YES"),M61-M$391,M61))</f>
        <v/>
      </c>
      <c r="AN61" s="138" t="str">
        <f>IF(N61="","",IF(AND('miRNA Table'!$F$4="YES",'miRNA Table'!$F$6="YES"),N61-N$391,N61))</f>
        <v/>
      </c>
      <c r="AO61" s="136">
        <f>IF(O61="","",IF(AND('miRNA Table'!$F$4="YES",'miRNA Table'!$F$6="YES"),Q61-Q$391,Q61))</f>
        <v>29.53</v>
      </c>
      <c r="AP61" s="137">
        <f>IF(P61="","",IF(AND('miRNA Table'!$F$4="YES",'miRNA Table'!$F$6="YES"),R61-R$391,R61))</f>
        <v>29.42</v>
      </c>
      <c r="AQ61" s="137">
        <f>IF(Q61="","",IF(AND('miRNA Table'!$F$4="YES",'miRNA Table'!$F$6="YES"),S61-S$391,S61))</f>
        <v>29.24</v>
      </c>
      <c r="AR61" s="137" t="str">
        <f>IF(R61="","",IF(AND('miRNA Table'!$F$4="YES",'miRNA Table'!$F$6="YES"),T61-T$391,T61))</f>
        <v/>
      </c>
      <c r="AS61" s="137" t="str">
        <f>IF(S61="","",IF(AND('miRNA Table'!$F$4="YES",'miRNA Table'!$F$6="YES"),U61-U$391,U61))</f>
        <v/>
      </c>
      <c r="AT61" s="137" t="str">
        <f>IF(T61="","",IF(AND('miRNA Table'!$F$4="YES",'miRNA Table'!$F$6="YES"),V61-V$391,V61))</f>
        <v/>
      </c>
      <c r="AU61" s="137" t="str">
        <f>IF(U61="","",IF(AND('miRNA Table'!$F$4="YES",'miRNA Table'!$F$6="YES"),W61-W$391,W61))</f>
        <v/>
      </c>
      <c r="AV61" s="137" t="str">
        <f>IF(V61="","",IF(AND('miRNA Table'!$F$4="YES",'miRNA Table'!$F$6="YES"),X61-X$391,X61))</f>
        <v/>
      </c>
      <c r="AW61" s="137" t="str">
        <f>IF(W61="","",IF(AND('miRNA Table'!$F$4="YES",'miRNA Table'!$F$6="YES"),Y61-Y$391,Y61))</f>
        <v/>
      </c>
      <c r="AX61" s="137" t="str">
        <f>IF(X61="","",IF(AND('miRNA Table'!$F$4="YES",'miRNA Table'!$F$6="YES"),Z61-Z$391,Z61))</f>
        <v/>
      </c>
      <c r="AY61" s="137" t="str">
        <f>IF(Y61="","",IF(AND('miRNA Table'!$F$4="YES",'miRNA Table'!$F$6="YES"),AA61-AA$391,AA61))</f>
        <v/>
      </c>
      <c r="AZ61" s="138" t="str">
        <f>IF(Z61="","",IF(AND('miRNA Table'!$F$4="YES",'miRNA Table'!$F$6="YES"),AB61-AB$391,AB61))</f>
        <v/>
      </c>
      <c r="BY61" s="97" t="str">
        <f t="shared" si="16"/>
        <v>hsa-miR-137</v>
      </c>
      <c r="BZ61" s="98" t="s">
        <v>65</v>
      </c>
      <c r="CA61" s="99">
        <f t="shared" si="17"/>
        <v>1.125</v>
      </c>
      <c r="CB61" s="99">
        <f t="shared" si="18"/>
        <v>1.3850000000000016</v>
      </c>
      <c r="CC61" s="99">
        <f t="shared" si="19"/>
        <v>1.1400000000000006</v>
      </c>
      <c r="CD61" s="99" t="str">
        <f t="shared" si="20"/>
        <v/>
      </c>
      <c r="CE61" s="99" t="str">
        <f t="shared" si="21"/>
        <v/>
      </c>
      <c r="CF61" s="99" t="str">
        <f t="shared" si="22"/>
        <v/>
      </c>
      <c r="CG61" s="99" t="str">
        <f t="shared" si="23"/>
        <v/>
      </c>
      <c r="CH61" s="99" t="str">
        <f t="shared" si="24"/>
        <v/>
      </c>
      <c r="CI61" s="99" t="str">
        <f t="shared" si="25"/>
        <v/>
      </c>
      <c r="CJ61" s="99" t="str">
        <f t="shared" si="26"/>
        <v/>
      </c>
      <c r="CK61" s="99" t="str">
        <f t="shared" si="27"/>
        <v/>
      </c>
      <c r="CL61" s="99" t="str">
        <f t="shared" si="28"/>
        <v/>
      </c>
      <c r="CM61" s="99">
        <f t="shared" si="29"/>
        <v>8.6316666666666677</v>
      </c>
      <c r="CN61" s="99">
        <f t="shared" si="30"/>
        <v>8.5683333333333316</v>
      </c>
      <c r="CO61" s="99">
        <f t="shared" si="31"/>
        <v>8.1049999999999969</v>
      </c>
      <c r="CP61" s="99" t="str">
        <f t="shared" si="32"/>
        <v/>
      </c>
      <c r="CQ61" s="99" t="str">
        <f t="shared" si="33"/>
        <v/>
      </c>
      <c r="CR61" s="99" t="str">
        <f t="shared" si="34"/>
        <v/>
      </c>
      <c r="CS61" s="99" t="str">
        <f t="shared" si="35"/>
        <v/>
      </c>
      <c r="CT61" s="99" t="str">
        <f t="shared" si="36"/>
        <v/>
      </c>
      <c r="CU61" s="99" t="str">
        <f t="shared" si="37"/>
        <v/>
      </c>
      <c r="CV61" s="99" t="str">
        <f t="shared" si="38"/>
        <v/>
      </c>
      <c r="CW61" s="99" t="str">
        <f t="shared" si="39"/>
        <v/>
      </c>
      <c r="CX61" s="99" t="str">
        <f t="shared" si="40"/>
        <v/>
      </c>
      <c r="CY61" s="70">
        <f t="shared" si="41"/>
        <v>1.2166666666666675</v>
      </c>
      <c r="CZ61" s="70">
        <f t="shared" si="42"/>
        <v>8.4349999999999987</v>
      </c>
      <c r="DA61" s="100" t="str">
        <f t="shared" si="43"/>
        <v>hsa-miR-137</v>
      </c>
      <c r="DB61" s="98" t="s">
        <v>65</v>
      </c>
      <c r="DC61" s="101">
        <f t="shared" si="55"/>
        <v>0.45850202160233561</v>
      </c>
      <c r="DD61" s="101">
        <f t="shared" si="56"/>
        <v>0.38288949927359534</v>
      </c>
      <c r="DE61" s="101">
        <f t="shared" si="57"/>
        <v>0.45375957765858027</v>
      </c>
      <c r="DF61" s="101" t="str">
        <f t="shared" si="58"/>
        <v/>
      </c>
      <c r="DG61" s="101" t="str">
        <f t="shared" si="59"/>
        <v/>
      </c>
      <c r="DH61" s="101" t="str">
        <f t="shared" si="60"/>
        <v/>
      </c>
      <c r="DI61" s="101" t="str">
        <f t="shared" si="61"/>
        <v/>
      </c>
      <c r="DJ61" s="101" t="str">
        <f t="shared" si="62"/>
        <v/>
      </c>
      <c r="DK61" s="101" t="str">
        <f t="shared" si="63"/>
        <v/>
      </c>
      <c r="DL61" s="101" t="str">
        <f t="shared" si="64"/>
        <v/>
      </c>
      <c r="DM61" s="101" t="str">
        <f t="shared" si="44"/>
        <v/>
      </c>
      <c r="DN61" s="101" t="str">
        <f t="shared" si="45"/>
        <v/>
      </c>
      <c r="DO61" s="101">
        <f t="shared" si="66"/>
        <v>2.521212320610239E-3</v>
      </c>
      <c r="DP61" s="101">
        <f t="shared" si="65"/>
        <v>2.634357151316981E-3</v>
      </c>
      <c r="DQ61" s="101">
        <f t="shared" si="65"/>
        <v>3.6320505570826716E-3</v>
      </c>
      <c r="DR61" s="101" t="str">
        <f t="shared" si="65"/>
        <v/>
      </c>
      <c r="DS61" s="101" t="str">
        <f t="shared" si="65"/>
        <v/>
      </c>
      <c r="DT61" s="101" t="str">
        <f t="shared" si="65"/>
        <v/>
      </c>
      <c r="DU61" s="101" t="str">
        <f t="shared" si="50"/>
        <v/>
      </c>
      <c r="DV61" s="101" t="str">
        <f t="shared" si="50"/>
        <v/>
      </c>
      <c r="DW61" s="101" t="str">
        <f t="shared" si="50"/>
        <v/>
      </c>
      <c r="DX61" s="101" t="str">
        <f t="shared" si="48"/>
        <v/>
      </c>
      <c r="DY61" s="101" t="str">
        <f t="shared" si="46"/>
        <v/>
      </c>
      <c r="DZ61" s="101" t="str">
        <f t="shared" si="47"/>
        <v/>
      </c>
    </row>
    <row r="62" spans="1:130" ht="15" customHeight="1" x14ac:dyDescent="0.25">
      <c r="A62" s="106" t="str">
        <f>'miRNA Table'!C61</f>
        <v>hsa-miR-138-5p</v>
      </c>
      <c r="B62" s="98" t="s">
        <v>66</v>
      </c>
      <c r="C62" s="99">
        <f>IF('Test Sample Data'!C61="","",IF(SUM('Test Sample Data'!C$3:C$386)&gt;10,IF(AND(ISNUMBER('Test Sample Data'!C61),'Test Sample Data'!C61&lt;$C$389, 'Test Sample Data'!C61&gt;0),'Test Sample Data'!C61,$C$389),""))</f>
        <v>18.64</v>
      </c>
      <c r="D62" s="99">
        <f>IF('Test Sample Data'!D61="","",IF(SUM('Test Sample Data'!D$3:D$386)&gt;10,IF(AND(ISNUMBER('Test Sample Data'!D61),'Test Sample Data'!D61&lt;$C$389, 'Test Sample Data'!D61&gt;0),'Test Sample Data'!D61,$C$389),""))</f>
        <v>18.88</v>
      </c>
      <c r="E62" s="99">
        <f>IF('Test Sample Data'!E61="","",IF(SUM('Test Sample Data'!E$3:E$386)&gt;10,IF(AND(ISNUMBER('Test Sample Data'!E61),'Test Sample Data'!E61&lt;$C$389, 'Test Sample Data'!E61&gt;0),'Test Sample Data'!E61,$C$389),""))</f>
        <v>18.79</v>
      </c>
      <c r="F62" s="99" t="str">
        <f>IF('Test Sample Data'!F61="","",IF(SUM('Test Sample Data'!F$3:F$386)&gt;10,IF(AND(ISNUMBER('Test Sample Data'!F61),'Test Sample Data'!F61&lt;$C$389, 'Test Sample Data'!F61&gt;0),'Test Sample Data'!F61,$C$389),""))</f>
        <v/>
      </c>
      <c r="G62" s="99" t="str">
        <f>IF('Test Sample Data'!G61="","",IF(SUM('Test Sample Data'!G$3:G$386)&gt;10,IF(AND(ISNUMBER('Test Sample Data'!G61),'Test Sample Data'!G61&lt;$C$389, 'Test Sample Data'!G61&gt;0),'Test Sample Data'!G61,$C$389),""))</f>
        <v/>
      </c>
      <c r="H62" s="99" t="str">
        <f>IF('Test Sample Data'!H61="","",IF(SUM('Test Sample Data'!H$3:H$386)&gt;10,IF(AND(ISNUMBER('Test Sample Data'!H61),'Test Sample Data'!H61&lt;$C$389, 'Test Sample Data'!H61&gt;0),'Test Sample Data'!H61,$C$389),""))</f>
        <v/>
      </c>
      <c r="I62" s="99" t="str">
        <f>IF('Test Sample Data'!I61="","",IF(SUM('Test Sample Data'!I$3:I$386)&gt;10,IF(AND(ISNUMBER('Test Sample Data'!I61),'Test Sample Data'!I61&lt;$C$389, 'Test Sample Data'!I61&gt;0),'Test Sample Data'!I61,$C$389),""))</f>
        <v/>
      </c>
      <c r="J62" s="99" t="str">
        <f>IF('Test Sample Data'!J61="","",IF(SUM('Test Sample Data'!J$3:J$386)&gt;10,IF(AND(ISNUMBER('Test Sample Data'!J61),'Test Sample Data'!J61&lt;$C$389, 'Test Sample Data'!J61&gt;0),'Test Sample Data'!J61,$C$389),""))</f>
        <v/>
      </c>
      <c r="K62" s="99" t="str">
        <f>IF('Test Sample Data'!K61="","",IF(SUM('Test Sample Data'!K$3:K$386)&gt;10,IF(AND(ISNUMBER('Test Sample Data'!K61),'Test Sample Data'!K61&lt;$C$389, 'Test Sample Data'!K61&gt;0),'Test Sample Data'!K61,$C$389),""))</f>
        <v/>
      </c>
      <c r="L62" s="99" t="str">
        <f>IF('Test Sample Data'!L61="","",IF(SUM('Test Sample Data'!L$3:L$386)&gt;10,IF(AND(ISNUMBER('Test Sample Data'!L61),'Test Sample Data'!L61&lt;$C$389, 'Test Sample Data'!L61&gt;0),'Test Sample Data'!L61,$C$389),""))</f>
        <v/>
      </c>
      <c r="M62" s="99" t="str">
        <f>IF('Test Sample Data'!M61="","",IF(SUM('Test Sample Data'!M$3:M$386)&gt;10,IF(AND(ISNUMBER('Test Sample Data'!M61),'Test Sample Data'!M61&lt;$C$389, 'Test Sample Data'!M61&gt;0),'Test Sample Data'!M61,$C$389),""))</f>
        <v/>
      </c>
      <c r="N62" s="99" t="str">
        <f>IF('Test Sample Data'!N61="","",IF(SUM('Test Sample Data'!N$3:N$386)&gt;10,IF(AND(ISNUMBER('Test Sample Data'!N61),'Test Sample Data'!N61&lt;$C$389, 'Test Sample Data'!N61&gt;0),'Test Sample Data'!N61,$C$389),""))</f>
        <v/>
      </c>
      <c r="O62" s="98" t="str">
        <f>'miRNA Table'!C61</f>
        <v>hsa-miR-138-5p</v>
      </c>
      <c r="P62" s="98" t="s">
        <v>66</v>
      </c>
      <c r="Q62" s="99">
        <f>IF('Control Sample Data'!C61="","",IF(SUM('Control Sample Data'!C$3:C$386)&gt;10,IF(AND(ISNUMBER('Control Sample Data'!C61),'Control Sample Data'!C61&lt;$C$389, 'Control Sample Data'!C61&gt;0),'Control Sample Data'!C61,$C$389),""))</f>
        <v>19.84</v>
      </c>
      <c r="R62" s="99">
        <f>IF('Control Sample Data'!D61="","",IF(SUM('Control Sample Data'!D$3:D$386)&gt;10,IF(AND(ISNUMBER('Control Sample Data'!D61),'Control Sample Data'!D61&lt;$C$389, 'Control Sample Data'!D61&gt;0),'Control Sample Data'!D61,$C$389),""))</f>
        <v>19.79</v>
      </c>
      <c r="S62" s="99">
        <f>IF('Control Sample Data'!E61="","",IF(SUM('Control Sample Data'!E$3:E$386)&gt;10,IF(AND(ISNUMBER('Control Sample Data'!E61),'Control Sample Data'!E61&lt;$C$389, 'Control Sample Data'!E61&gt;0),'Control Sample Data'!E61,$C$389),""))</f>
        <v>20</v>
      </c>
      <c r="T62" s="99" t="str">
        <f>IF('Control Sample Data'!F61="","",IF(SUM('Control Sample Data'!F$3:F$386)&gt;10,IF(AND(ISNUMBER('Control Sample Data'!F61),'Control Sample Data'!F61&lt;$C$389, 'Control Sample Data'!F61&gt;0),'Control Sample Data'!F61,$C$389),""))</f>
        <v/>
      </c>
      <c r="U62" s="99" t="str">
        <f>IF('Control Sample Data'!G61="","",IF(SUM('Control Sample Data'!G$3:G$386)&gt;10,IF(AND(ISNUMBER('Control Sample Data'!G61),'Control Sample Data'!G61&lt;$C$389, 'Control Sample Data'!G61&gt;0),'Control Sample Data'!G61,$C$389),""))</f>
        <v/>
      </c>
      <c r="V62" s="99" t="str">
        <f>IF('Control Sample Data'!H61="","",IF(SUM('Control Sample Data'!H$3:H$386)&gt;10,IF(AND(ISNUMBER('Control Sample Data'!H61),'Control Sample Data'!H61&lt;$C$389, 'Control Sample Data'!H61&gt;0),'Control Sample Data'!H61,$C$389),""))</f>
        <v/>
      </c>
      <c r="W62" s="99" t="str">
        <f>IF('Control Sample Data'!I61="","",IF(SUM('Control Sample Data'!I$3:I$386)&gt;10,IF(AND(ISNUMBER('Control Sample Data'!I61),'Control Sample Data'!I61&lt;$C$389, 'Control Sample Data'!I61&gt;0),'Control Sample Data'!I61,$C$389),""))</f>
        <v/>
      </c>
      <c r="X62" s="99" t="str">
        <f>IF('Control Sample Data'!J61="","",IF(SUM('Control Sample Data'!J$3:J$386)&gt;10,IF(AND(ISNUMBER('Control Sample Data'!J61),'Control Sample Data'!J61&lt;$C$389, 'Control Sample Data'!J61&gt;0),'Control Sample Data'!J61,$C$389),""))</f>
        <v/>
      </c>
      <c r="Y62" s="99" t="str">
        <f>IF('Control Sample Data'!K61="","",IF(SUM('Control Sample Data'!K$3:K$386)&gt;10,IF(AND(ISNUMBER('Control Sample Data'!K61),'Control Sample Data'!K61&lt;$C$389, 'Control Sample Data'!K61&gt;0),'Control Sample Data'!K61,$C$389),""))</f>
        <v/>
      </c>
      <c r="Z62" s="99" t="str">
        <f>IF('Control Sample Data'!L61="","",IF(SUM('Control Sample Data'!L$3:L$386)&gt;10,IF(AND(ISNUMBER('Control Sample Data'!L61),'Control Sample Data'!L61&lt;$C$389, 'Control Sample Data'!L61&gt;0),'Control Sample Data'!L61,$C$389),""))</f>
        <v/>
      </c>
      <c r="AA62" s="99" t="str">
        <f>IF('Control Sample Data'!M61="","",IF(SUM('Control Sample Data'!M$3:M$386)&gt;10,IF(AND(ISNUMBER('Control Sample Data'!M61),'Control Sample Data'!M61&lt;$C$389, 'Control Sample Data'!M61&gt;0),'Control Sample Data'!M61,$C$389),""))</f>
        <v/>
      </c>
      <c r="AB62" s="107" t="str">
        <f>IF('Control Sample Data'!N61="","",IF(SUM('Control Sample Data'!N$3:N$386)&gt;10,IF(AND(ISNUMBER('Control Sample Data'!N61),'Control Sample Data'!N61&lt;$C$389, 'Control Sample Data'!N61&gt;0),'Control Sample Data'!N61,$C$389),""))</f>
        <v/>
      </c>
      <c r="AC62" s="136">
        <f>IF(C62="","",IF(AND('miRNA Table'!$F$4="YES",'miRNA Table'!$F$6="YES"),C62-C$391,C62))</f>
        <v>18.64</v>
      </c>
      <c r="AD62" s="137">
        <f>IF(D62="","",IF(AND('miRNA Table'!$F$4="YES",'miRNA Table'!$F$6="YES"),D62-D$391,D62))</f>
        <v>18.88</v>
      </c>
      <c r="AE62" s="137">
        <f>IF(E62="","",IF(AND('miRNA Table'!$F$4="YES",'miRNA Table'!$F$6="YES"),E62-E$391,E62))</f>
        <v>18.79</v>
      </c>
      <c r="AF62" s="137" t="str">
        <f>IF(F62="","",IF(AND('miRNA Table'!$F$4="YES",'miRNA Table'!$F$6="YES"),F62-F$391,F62))</f>
        <v/>
      </c>
      <c r="AG62" s="137" t="str">
        <f>IF(G62="","",IF(AND('miRNA Table'!$F$4="YES",'miRNA Table'!$F$6="YES"),G62-G$391,G62))</f>
        <v/>
      </c>
      <c r="AH62" s="137" t="str">
        <f>IF(H62="","",IF(AND('miRNA Table'!$F$4="YES",'miRNA Table'!$F$6="YES"),H62-H$391,H62))</f>
        <v/>
      </c>
      <c r="AI62" s="137" t="str">
        <f>IF(I62="","",IF(AND('miRNA Table'!$F$4="YES",'miRNA Table'!$F$6="YES"),I62-I$391,I62))</f>
        <v/>
      </c>
      <c r="AJ62" s="137" t="str">
        <f>IF(J62="","",IF(AND('miRNA Table'!$F$4="YES",'miRNA Table'!$F$6="YES"),J62-J$391,J62))</f>
        <v/>
      </c>
      <c r="AK62" s="137" t="str">
        <f>IF(K62="","",IF(AND('miRNA Table'!$F$4="YES",'miRNA Table'!$F$6="YES"),K62-K$391,K62))</f>
        <v/>
      </c>
      <c r="AL62" s="137" t="str">
        <f>IF(L62="","",IF(AND('miRNA Table'!$F$4="YES",'miRNA Table'!$F$6="YES"),L62-L$391,L62))</f>
        <v/>
      </c>
      <c r="AM62" s="137" t="str">
        <f>IF(M62="","",IF(AND('miRNA Table'!$F$4="YES",'miRNA Table'!$F$6="YES"),M62-M$391,M62))</f>
        <v/>
      </c>
      <c r="AN62" s="138" t="str">
        <f>IF(N62="","",IF(AND('miRNA Table'!$F$4="YES",'miRNA Table'!$F$6="YES"),N62-N$391,N62))</f>
        <v/>
      </c>
      <c r="AO62" s="136">
        <f>IF(O62="","",IF(AND('miRNA Table'!$F$4="YES",'miRNA Table'!$F$6="YES"),Q62-Q$391,Q62))</f>
        <v>19.84</v>
      </c>
      <c r="AP62" s="137">
        <f>IF(P62="","",IF(AND('miRNA Table'!$F$4="YES",'miRNA Table'!$F$6="YES"),R62-R$391,R62))</f>
        <v>19.79</v>
      </c>
      <c r="AQ62" s="137">
        <f>IF(Q62="","",IF(AND('miRNA Table'!$F$4="YES",'miRNA Table'!$F$6="YES"),S62-S$391,S62))</f>
        <v>20</v>
      </c>
      <c r="AR62" s="137" t="str">
        <f>IF(R62="","",IF(AND('miRNA Table'!$F$4="YES",'miRNA Table'!$F$6="YES"),T62-T$391,T62))</f>
        <v/>
      </c>
      <c r="AS62" s="137" t="str">
        <f>IF(S62="","",IF(AND('miRNA Table'!$F$4="YES",'miRNA Table'!$F$6="YES"),U62-U$391,U62))</f>
        <v/>
      </c>
      <c r="AT62" s="137" t="str">
        <f>IF(T62="","",IF(AND('miRNA Table'!$F$4="YES",'miRNA Table'!$F$6="YES"),V62-V$391,V62))</f>
        <v/>
      </c>
      <c r="AU62" s="137" t="str">
        <f>IF(U62="","",IF(AND('miRNA Table'!$F$4="YES",'miRNA Table'!$F$6="YES"),W62-W$391,W62))</f>
        <v/>
      </c>
      <c r="AV62" s="137" t="str">
        <f>IF(V62="","",IF(AND('miRNA Table'!$F$4="YES",'miRNA Table'!$F$6="YES"),X62-X$391,X62))</f>
        <v/>
      </c>
      <c r="AW62" s="137" t="str">
        <f>IF(W62="","",IF(AND('miRNA Table'!$F$4="YES",'miRNA Table'!$F$6="YES"),Y62-Y$391,Y62))</f>
        <v/>
      </c>
      <c r="AX62" s="137" t="str">
        <f>IF(X62="","",IF(AND('miRNA Table'!$F$4="YES",'miRNA Table'!$F$6="YES"),Z62-Z$391,Z62))</f>
        <v/>
      </c>
      <c r="AY62" s="137" t="str">
        <f>IF(Y62="","",IF(AND('miRNA Table'!$F$4="YES",'miRNA Table'!$F$6="YES"),AA62-AA$391,AA62))</f>
        <v/>
      </c>
      <c r="AZ62" s="138" t="str">
        <f>IF(Z62="","",IF(AND('miRNA Table'!$F$4="YES",'miRNA Table'!$F$6="YES"),AB62-AB$391,AB62))</f>
        <v/>
      </c>
      <c r="BY62" s="97" t="str">
        <f t="shared" si="16"/>
        <v>hsa-miR-138-5p</v>
      </c>
      <c r="BZ62" s="98" t="s">
        <v>66</v>
      </c>
      <c r="CA62" s="99">
        <f t="shared" si="17"/>
        <v>-1.995000000000001</v>
      </c>
      <c r="CB62" s="99">
        <f t="shared" si="18"/>
        <v>-1.7650000000000006</v>
      </c>
      <c r="CC62" s="99">
        <f t="shared" si="19"/>
        <v>-1.9400000000000013</v>
      </c>
      <c r="CD62" s="99" t="str">
        <f t="shared" si="20"/>
        <v/>
      </c>
      <c r="CE62" s="99" t="str">
        <f t="shared" si="21"/>
        <v/>
      </c>
      <c r="CF62" s="99" t="str">
        <f t="shared" si="22"/>
        <v/>
      </c>
      <c r="CG62" s="99" t="str">
        <f t="shared" si="23"/>
        <v/>
      </c>
      <c r="CH62" s="99" t="str">
        <f t="shared" si="24"/>
        <v/>
      </c>
      <c r="CI62" s="99" t="str">
        <f t="shared" si="25"/>
        <v/>
      </c>
      <c r="CJ62" s="99" t="str">
        <f t="shared" si="26"/>
        <v/>
      </c>
      <c r="CK62" s="99" t="str">
        <f t="shared" si="27"/>
        <v/>
      </c>
      <c r="CL62" s="99" t="str">
        <f t="shared" si="28"/>
        <v/>
      </c>
      <c r="CM62" s="99">
        <f t="shared" si="29"/>
        <v>-1.0583333333333336</v>
      </c>
      <c r="CN62" s="99">
        <f t="shared" si="30"/>
        <v>-1.061666666666671</v>
      </c>
      <c r="CO62" s="99">
        <f t="shared" si="31"/>
        <v>-1.1350000000000016</v>
      </c>
      <c r="CP62" s="99" t="str">
        <f t="shared" si="32"/>
        <v/>
      </c>
      <c r="CQ62" s="99" t="str">
        <f t="shared" si="33"/>
        <v/>
      </c>
      <c r="CR62" s="99" t="str">
        <f t="shared" si="34"/>
        <v/>
      </c>
      <c r="CS62" s="99" t="str">
        <f t="shared" si="35"/>
        <v/>
      </c>
      <c r="CT62" s="99" t="str">
        <f t="shared" si="36"/>
        <v/>
      </c>
      <c r="CU62" s="99" t="str">
        <f t="shared" si="37"/>
        <v/>
      </c>
      <c r="CV62" s="99" t="str">
        <f t="shared" si="38"/>
        <v/>
      </c>
      <c r="CW62" s="99" t="str">
        <f t="shared" si="39"/>
        <v/>
      </c>
      <c r="CX62" s="99" t="str">
        <f t="shared" si="40"/>
        <v/>
      </c>
      <c r="CY62" s="70">
        <f t="shared" si="41"/>
        <v>-1.900000000000001</v>
      </c>
      <c r="CZ62" s="70">
        <f t="shared" si="42"/>
        <v>-1.085000000000002</v>
      </c>
      <c r="DA62" s="100" t="str">
        <f t="shared" si="43"/>
        <v>hsa-miR-138-5p</v>
      </c>
      <c r="DB62" s="98" t="s">
        <v>66</v>
      </c>
      <c r="DC62" s="101">
        <f t="shared" si="55"/>
        <v>3.9861610513114742</v>
      </c>
      <c r="DD62" s="101">
        <f t="shared" si="56"/>
        <v>3.3987399965546019</v>
      </c>
      <c r="DE62" s="101">
        <f t="shared" si="57"/>
        <v>3.8370564773010605</v>
      </c>
      <c r="DF62" s="101" t="str">
        <f t="shared" si="58"/>
        <v/>
      </c>
      <c r="DG62" s="101" t="str">
        <f t="shared" si="59"/>
        <v/>
      </c>
      <c r="DH62" s="101" t="str">
        <f t="shared" si="60"/>
        <v/>
      </c>
      <c r="DI62" s="101" t="str">
        <f t="shared" si="61"/>
        <v/>
      </c>
      <c r="DJ62" s="101" t="str">
        <f t="shared" si="62"/>
        <v/>
      </c>
      <c r="DK62" s="101" t="str">
        <f t="shared" si="63"/>
        <v/>
      </c>
      <c r="DL62" s="101" t="str">
        <f t="shared" si="64"/>
        <v/>
      </c>
      <c r="DM62" s="101" t="str">
        <f t="shared" si="44"/>
        <v/>
      </c>
      <c r="DN62" s="101" t="str">
        <f t="shared" si="45"/>
        <v/>
      </c>
      <c r="DO62" s="101">
        <f t="shared" si="66"/>
        <v>2.0825243050696129</v>
      </c>
      <c r="DP62" s="101">
        <f t="shared" si="65"/>
        <v>2.0873415208275032</v>
      </c>
      <c r="DQ62" s="101">
        <f t="shared" si="65"/>
        <v>2.1961856275741019</v>
      </c>
      <c r="DR62" s="101" t="str">
        <f t="shared" si="65"/>
        <v/>
      </c>
      <c r="DS62" s="101" t="str">
        <f t="shared" si="65"/>
        <v/>
      </c>
      <c r="DT62" s="101" t="str">
        <f t="shared" si="65"/>
        <v/>
      </c>
      <c r="DU62" s="101" t="str">
        <f t="shared" si="50"/>
        <v/>
      </c>
      <c r="DV62" s="101" t="str">
        <f t="shared" si="50"/>
        <v/>
      </c>
      <c r="DW62" s="101" t="str">
        <f t="shared" si="50"/>
        <v/>
      </c>
      <c r="DX62" s="101" t="str">
        <f t="shared" si="48"/>
        <v/>
      </c>
      <c r="DY62" s="101" t="str">
        <f t="shared" si="46"/>
        <v/>
      </c>
      <c r="DZ62" s="101" t="str">
        <f t="shared" si="47"/>
        <v/>
      </c>
    </row>
    <row r="63" spans="1:130" ht="15" customHeight="1" x14ac:dyDescent="0.25">
      <c r="A63" s="106" t="str">
        <f>'miRNA Table'!C62</f>
        <v>hsa-miR-139-3p</v>
      </c>
      <c r="B63" s="98" t="s">
        <v>67</v>
      </c>
      <c r="C63" s="99">
        <f>IF('Test Sample Data'!C62="","",IF(SUM('Test Sample Data'!C$3:C$386)&gt;10,IF(AND(ISNUMBER('Test Sample Data'!C62),'Test Sample Data'!C62&lt;$C$389, 'Test Sample Data'!C62&gt;0),'Test Sample Data'!C62,$C$389),""))</f>
        <v>24.04</v>
      </c>
      <c r="D63" s="99">
        <f>IF('Test Sample Data'!D62="","",IF(SUM('Test Sample Data'!D$3:D$386)&gt;10,IF(AND(ISNUMBER('Test Sample Data'!D62),'Test Sample Data'!D62&lt;$C$389, 'Test Sample Data'!D62&gt;0),'Test Sample Data'!D62,$C$389),""))</f>
        <v>23.96</v>
      </c>
      <c r="E63" s="99">
        <f>IF('Test Sample Data'!E62="","",IF(SUM('Test Sample Data'!E$3:E$386)&gt;10,IF(AND(ISNUMBER('Test Sample Data'!E62),'Test Sample Data'!E62&lt;$C$389, 'Test Sample Data'!E62&gt;0),'Test Sample Data'!E62,$C$389),""))</f>
        <v>23.84</v>
      </c>
      <c r="F63" s="99" t="str">
        <f>IF('Test Sample Data'!F62="","",IF(SUM('Test Sample Data'!F$3:F$386)&gt;10,IF(AND(ISNUMBER('Test Sample Data'!F62),'Test Sample Data'!F62&lt;$C$389, 'Test Sample Data'!F62&gt;0),'Test Sample Data'!F62,$C$389),""))</f>
        <v/>
      </c>
      <c r="G63" s="99" t="str">
        <f>IF('Test Sample Data'!G62="","",IF(SUM('Test Sample Data'!G$3:G$386)&gt;10,IF(AND(ISNUMBER('Test Sample Data'!G62),'Test Sample Data'!G62&lt;$C$389, 'Test Sample Data'!G62&gt;0),'Test Sample Data'!G62,$C$389),""))</f>
        <v/>
      </c>
      <c r="H63" s="99" t="str">
        <f>IF('Test Sample Data'!H62="","",IF(SUM('Test Sample Data'!H$3:H$386)&gt;10,IF(AND(ISNUMBER('Test Sample Data'!H62),'Test Sample Data'!H62&lt;$C$389, 'Test Sample Data'!H62&gt;0),'Test Sample Data'!H62,$C$389),""))</f>
        <v/>
      </c>
      <c r="I63" s="99" t="str">
        <f>IF('Test Sample Data'!I62="","",IF(SUM('Test Sample Data'!I$3:I$386)&gt;10,IF(AND(ISNUMBER('Test Sample Data'!I62),'Test Sample Data'!I62&lt;$C$389, 'Test Sample Data'!I62&gt;0),'Test Sample Data'!I62,$C$389),""))</f>
        <v/>
      </c>
      <c r="J63" s="99" t="str">
        <f>IF('Test Sample Data'!J62="","",IF(SUM('Test Sample Data'!J$3:J$386)&gt;10,IF(AND(ISNUMBER('Test Sample Data'!J62),'Test Sample Data'!J62&lt;$C$389, 'Test Sample Data'!J62&gt;0),'Test Sample Data'!J62,$C$389),""))</f>
        <v/>
      </c>
      <c r="K63" s="99" t="str">
        <f>IF('Test Sample Data'!K62="","",IF(SUM('Test Sample Data'!K$3:K$386)&gt;10,IF(AND(ISNUMBER('Test Sample Data'!K62),'Test Sample Data'!K62&lt;$C$389, 'Test Sample Data'!K62&gt;0),'Test Sample Data'!K62,$C$389),""))</f>
        <v/>
      </c>
      <c r="L63" s="99" t="str">
        <f>IF('Test Sample Data'!L62="","",IF(SUM('Test Sample Data'!L$3:L$386)&gt;10,IF(AND(ISNUMBER('Test Sample Data'!L62),'Test Sample Data'!L62&lt;$C$389, 'Test Sample Data'!L62&gt;0),'Test Sample Data'!L62,$C$389),""))</f>
        <v/>
      </c>
      <c r="M63" s="99" t="str">
        <f>IF('Test Sample Data'!M62="","",IF(SUM('Test Sample Data'!M$3:M$386)&gt;10,IF(AND(ISNUMBER('Test Sample Data'!M62),'Test Sample Data'!M62&lt;$C$389, 'Test Sample Data'!M62&gt;0),'Test Sample Data'!M62,$C$389),""))</f>
        <v/>
      </c>
      <c r="N63" s="99" t="str">
        <f>IF('Test Sample Data'!N62="","",IF(SUM('Test Sample Data'!N$3:N$386)&gt;10,IF(AND(ISNUMBER('Test Sample Data'!N62),'Test Sample Data'!N62&lt;$C$389, 'Test Sample Data'!N62&gt;0),'Test Sample Data'!N62,$C$389),""))</f>
        <v/>
      </c>
      <c r="O63" s="98" t="str">
        <f>'miRNA Table'!C62</f>
        <v>hsa-miR-139-3p</v>
      </c>
      <c r="P63" s="98" t="s">
        <v>67</v>
      </c>
      <c r="Q63" s="99">
        <f>IF('Control Sample Data'!C62="","",IF(SUM('Control Sample Data'!C$3:C$386)&gt;10,IF(AND(ISNUMBER('Control Sample Data'!C62),'Control Sample Data'!C62&lt;$C$389, 'Control Sample Data'!C62&gt;0),'Control Sample Data'!C62,$C$389),""))</f>
        <v>24.25</v>
      </c>
      <c r="R63" s="99">
        <f>IF('Control Sample Data'!D62="","",IF(SUM('Control Sample Data'!D$3:D$386)&gt;10,IF(AND(ISNUMBER('Control Sample Data'!D62),'Control Sample Data'!D62&lt;$C$389, 'Control Sample Data'!D62&gt;0),'Control Sample Data'!D62,$C$389),""))</f>
        <v>24.34</v>
      </c>
      <c r="S63" s="99">
        <f>IF('Control Sample Data'!E62="","",IF(SUM('Control Sample Data'!E$3:E$386)&gt;10,IF(AND(ISNUMBER('Control Sample Data'!E62),'Control Sample Data'!E62&lt;$C$389, 'Control Sample Data'!E62&gt;0),'Control Sample Data'!E62,$C$389),""))</f>
        <v>24.52</v>
      </c>
      <c r="T63" s="99" t="str">
        <f>IF('Control Sample Data'!F62="","",IF(SUM('Control Sample Data'!F$3:F$386)&gt;10,IF(AND(ISNUMBER('Control Sample Data'!F62),'Control Sample Data'!F62&lt;$C$389, 'Control Sample Data'!F62&gt;0),'Control Sample Data'!F62,$C$389),""))</f>
        <v/>
      </c>
      <c r="U63" s="99" t="str">
        <f>IF('Control Sample Data'!G62="","",IF(SUM('Control Sample Data'!G$3:G$386)&gt;10,IF(AND(ISNUMBER('Control Sample Data'!G62),'Control Sample Data'!G62&lt;$C$389, 'Control Sample Data'!G62&gt;0),'Control Sample Data'!G62,$C$389),""))</f>
        <v/>
      </c>
      <c r="V63" s="99" t="str">
        <f>IF('Control Sample Data'!H62="","",IF(SUM('Control Sample Data'!H$3:H$386)&gt;10,IF(AND(ISNUMBER('Control Sample Data'!H62),'Control Sample Data'!H62&lt;$C$389, 'Control Sample Data'!H62&gt;0),'Control Sample Data'!H62,$C$389),""))</f>
        <v/>
      </c>
      <c r="W63" s="99" t="str">
        <f>IF('Control Sample Data'!I62="","",IF(SUM('Control Sample Data'!I$3:I$386)&gt;10,IF(AND(ISNUMBER('Control Sample Data'!I62),'Control Sample Data'!I62&lt;$C$389, 'Control Sample Data'!I62&gt;0),'Control Sample Data'!I62,$C$389),""))</f>
        <v/>
      </c>
      <c r="X63" s="99" t="str">
        <f>IF('Control Sample Data'!J62="","",IF(SUM('Control Sample Data'!J$3:J$386)&gt;10,IF(AND(ISNUMBER('Control Sample Data'!J62),'Control Sample Data'!J62&lt;$C$389, 'Control Sample Data'!J62&gt;0),'Control Sample Data'!J62,$C$389),""))</f>
        <v/>
      </c>
      <c r="Y63" s="99" t="str">
        <f>IF('Control Sample Data'!K62="","",IF(SUM('Control Sample Data'!K$3:K$386)&gt;10,IF(AND(ISNUMBER('Control Sample Data'!K62),'Control Sample Data'!K62&lt;$C$389, 'Control Sample Data'!K62&gt;0),'Control Sample Data'!K62,$C$389),""))</f>
        <v/>
      </c>
      <c r="Z63" s="99" t="str">
        <f>IF('Control Sample Data'!L62="","",IF(SUM('Control Sample Data'!L$3:L$386)&gt;10,IF(AND(ISNUMBER('Control Sample Data'!L62),'Control Sample Data'!L62&lt;$C$389, 'Control Sample Data'!L62&gt;0),'Control Sample Data'!L62,$C$389),""))</f>
        <v/>
      </c>
      <c r="AA63" s="99" t="str">
        <f>IF('Control Sample Data'!M62="","",IF(SUM('Control Sample Data'!M$3:M$386)&gt;10,IF(AND(ISNUMBER('Control Sample Data'!M62),'Control Sample Data'!M62&lt;$C$389, 'Control Sample Data'!M62&gt;0),'Control Sample Data'!M62,$C$389),""))</f>
        <v/>
      </c>
      <c r="AB63" s="107" t="str">
        <f>IF('Control Sample Data'!N62="","",IF(SUM('Control Sample Data'!N$3:N$386)&gt;10,IF(AND(ISNUMBER('Control Sample Data'!N62),'Control Sample Data'!N62&lt;$C$389, 'Control Sample Data'!N62&gt;0),'Control Sample Data'!N62,$C$389),""))</f>
        <v/>
      </c>
      <c r="AC63" s="136">
        <f>IF(C63="","",IF(AND('miRNA Table'!$F$4="YES",'miRNA Table'!$F$6="YES"),C63-C$391,C63))</f>
        <v>24.04</v>
      </c>
      <c r="AD63" s="137">
        <f>IF(D63="","",IF(AND('miRNA Table'!$F$4="YES",'miRNA Table'!$F$6="YES"),D63-D$391,D63))</f>
        <v>23.96</v>
      </c>
      <c r="AE63" s="137">
        <f>IF(E63="","",IF(AND('miRNA Table'!$F$4="YES",'miRNA Table'!$F$6="YES"),E63-E$391,E63))</f>
        <v>23.84</v>
      </c>
      <c r="AF63" s="137" t="str">
        <f>IF(F63="","",IF(AND('miRNA Table'!$F$4="YES",'miRNA Table'!$F$6="YES"),F63-F$391,F63))</f>
        <v/>
      </c>
      <c r="AG63" s="137" t="str">
        <f>IF(G63="","",IF(AND('miRNA Table'!$F$4="YES",'miRNA Table'!$F$6="YES"),G63-G$391,G63))</f>
        <v/>
      </c>
      <c r="AH63" s="137" t="str">
        <f>IF(H63="","",IF(AND('miRNA Table'!$F$4="YES",'miRNA Table'!$F$6="YES"),H63-H$391,H63))</f>
        <v/>
      </c>
      <c r="AI63" s="137" t="str">
        <f>IF(I63="","",IF(AND('miRNA Table'!$F$4="YES",'miRNA Table'!$F$6="YES"),I63-I$391,I63))</f>
        <v/>
      </c>
      <c r="AJ63" s="137" t="str">
        <f>IF(J63="","",IF(AND('miRNA Table'!$F$4="YES",'miRNA Table'!$F$6="YES"),J63-J$391,J63))</f>
        <v/>
      </c>
      <c r="AK63" s="137" t="str">
        <f>IF(K63="","",IF(AND('miRNA Table'!$F$4="YES",'miRNA Table'!$F$6="YES"),K63-K$391,K63))</f>
        <v/>
      </c>
      <c r="AL63" s="137" t="str">
        <f>IF(L63="","",IF(AND('miRNA Table'!$F$4="YES",'miRNA Table'!$F$6="YES"),L63-L$391,L63))</f>
        <v/>
      </c>
      <c r="AM63" s="137" t="str">
        <f>IF(M63="","",IF(AND('miRNA Table'!$F$4="YES",'miRNA Table'!$F$6="YES"),M63-M$391,M63))</f>
        <v/>
      </c>
      <c r="AN63" s="138" t="str">
        <f>IF(N63="","",IF(AND('miRNA Table'!$F$4="YES",'miRNA Table'!$F$6="YES"),N63-N$391,N63))</f>
        <v/>
      </c>
      <c r="AO63" s="136">
        <f>IF(O63="","",IF(AND('miRNA Table'!$F$4="YES",'miRNA Table'!$F$6="YES"),Q63-Q$391,Q63))</f>
        <v>24.25</v>
      </c>
      <c r="AP63" s="137">
        <f>IF(P63="","",IF(AND('miRNA Table'!$F$4="YES",'miRNA Table'!$F$6="YES"),R63-R$391,R63))</f>
        <v>24.34</v>
      </c>
      <c r="AQ63" s="137">
        <f>IF(Q63="","",IF(AND('miRNA Table'!$F$4="YES",'miRNA Table'!$F$6="YES"),S63-S$391,S63))</f>
        <v>24.52</v>
      </c>
      <c r="AR63" s="137" t="str">
        <f>IF(R63="","",IF(AND('miRNA Table'!$F$4="YES",'miRNA Table'!$F$6="YES"),T63-T$391,T63))</f>
        <v/>
      </c>
      <c r="AS63" s="137" t="str">
        <f>IF(S63="","",IF(AND('miRNA Table'!$F$4="YES",'miRNA Table'!$F$6="YES"),U63-U$391,U63))</f>
        <v/>
      </c>
      <c r="AT63" s="137" t="str">
        <f>IF(T63="","",IF(AND('miRNA Table'!$F$4="YES",'miRNA Table'!$F$6="YES"),V63-V$391,V63))</f>
        <v/>
      </c>
      <c r="AU63" s="137" t="str">
        <f>IF(U63="","",IF(AND('miRNA Table'!$F$4="YES",'miRNA Table'!$F$6="YES"),W63-W$391,W63))</f>
        <v/>
      </c>
      <c r="AV63" s="137" t="str">
        <f>IF(V63="","",IF(AND('miRNA Table'!$F$4="YES",'miRNA Table'!$F$6="YES"),X63-X$391,X63))</f>
        <v/>
      </c>
      <c r="AW63" s="137" t="str">
        <f>IF(W63="","",IF(AND('miRNA Table'!$F$4="YES",'miRNA Table'!$F$6="YES"),Y63-Y$391,Y63))</f>
        <v/>
      </c>
      <c r="AX63" s="137" t="str">
        <f>IF(X63="","",IF(AND('miRNA Table'!$F$4="YES",'miRNA Table'!$F$6="YES"),Z63-Z$391,Z63))</f>
        <v/>
      </c>
      <c r="AY63" s="137" t="str">
        <f>IF(Y63="","",IF(AND('miRNA Table'!$F$4="YES",'miRNA Table'!$F$6="YES"),AA63-AA$391,AA63))</f>
        <v/>
      </c>
      <c r="AZ63" s="138" t="str">
        <f>IF(Z63="","",IF(AND('miRNA Table'!$F$4="YES",'miRNA Table'!$F$6="YES"),AB63-AB$391,AB63))</f>
        <v/>
      </c>
      <c r="BY63" s="97" t="str">
        <f t="shared" si="16"/>
        <v>hsa-miR-139-3p</v>
      </c>
      <c r="BZ63" s="98" t="s">
        <v>67</v>
      </c>
      <c r="CA63" s="99">
        <f t="shared" si="17"/>
        <v>3.4049999999999976</v>
      </c>
      <c r="CB63" s="99">
        <f t="shared" si="18"/>
        <v>3.3150000000000013</v>
      </c>
      <c r="CC63" s="99">
        <f t="shared" si="19"/>
        <v>3.1099999999999994</v>
      </c>
      <c r="CD63" s="99" t="str">
        <f t="shared" si="20"/>
        <v/>
      </c>
      <c r="CE63" s="99" t="str">
        <f t="shared" si="21"/>
        <v/>
      </c>
      <c r="CF63" s="99" t="str">
        <f t="shared" si="22"/>
        <v/>
      </c>
      <c r="CG63" s="99" t="str">
        <f t="shared" si="23"/>
        <v/>
      </c>
      <c r="CH63" s="99" t="str">
        <f t="shared" si="24"/>
        <v/>
      </c>
      <c r="CI63" s="99" t="str">
        <f t="shared" si="25"/>
        <v/>
      </c>
      <c r="CJ63" s="99" t="str">
        <f t="shared" si="26"/>
        <v/>
      </c>
      <c r="CK63" s="99" t="str">
        <f t="shared" si="27"/>
        <v/>
      </c>
      <c r="CL63" s="99" t="str">
        <f t="shared" si="28"/>
        <v/>
      </c>
      <c r="CM63" s="99">
        <f t="shared" si="29"/>
        <v>3.3516666666666666</v>
      </c>
      <c r="CN63" s="99">
        <f t="shared" si="30"/>
        <v>3.4883333333333297</v>
      </c>
      <c r="CO63" s="99">
        <f t="shared" si="31"/>
        <v>3.384999999999998</v>
      </c>
      <c r="CP63" s="99" t="str">
        <f t="shared" si="32"/>
        <v/>
      </c>
      <c r="CQ63" s="99" t="str">
        <f t="shared" si="33"/>
        <v/>
      </c>
      <c r="CR63" s="99" t="str">
        <f t="shared" si="34"/>
        <v/>
      </c>
      <c r="CS63" s="99" t="str">
        <f t="shared" si="35"/>
        <v/>
      </c>
      <c r="CT63" s="99" t="str">
        <f t="shared" si="36"/>
        <v/>
      </c>
      <c r="CU63" s="99" t="str">
        <f t="shared" si="37"/>
        <v/>
      </c>
      <c r="CV63" s="99" t="str">
        <f t="shared" si="38"/>
        <v/>
      </c>
      <c r="CW63" s="99" t="str">
        <f t="shared" si="39"/>
        <v/>
      </c>
      <c r="CX63" s="99" t="str">
        <f t="shared" si="40"/>
        <v/>
      </c>
      <c r="CY63" s="70">
        <f t="shared" si="41"/>
        <v>3.276666666666666</v>
      </c>
      <c r="CZ63" s="70">
        <f t="shared" si="42"/>
        <v>3.4083333333333314</v>
      </c>
      <c r="DA63" s="100" t="str">
        <f t="shared" si="43"/>
        <v>hsa-miR-139-3p</v>
      </c>
      <c r="DB63" s="98" t="s">
        <v>67</v>
      </c>
      <c r="DC63" s="101">
        <f t="shared" si="55"/>
        <v>9.4404536597676766E-2</v>
      </c>
      <c r="DD63" s="101">
        <f t="shared" si="56"/>
        <v>0.10048137384289385</v>
      </c>
      <c r="DE63" s="101">
        <f t="shared" si="57"/>
        <v>0.1158235077362964</v>
      </c>
      <c r="DF63" s="101" t="str">
        <f t="shared" si="58"/>
        <v/>
      </c>
      <c r="DG63" s="101" t="str">
        <f t="shared" si="59"/>
        <v/>
      </c>
      <c r="DH63" s="101" t="str">
        <f t="shared" si="60"/>
        <v/>
      </c>
      <c r="DI63" s="101" t="str">
        <f t="shared" si="61"/>
        <v/>
      </c>
      <c r="DJ63" s="101" t="str">
        <f t="shared" si="62"/>
        <v/>
      </c>
      <c r="DK63" s="101" t="str">
        <f t="shared" si="63"/>
        <v/>
      </c>
      <c r="DL63" s="101" t="str">
        <f t="shared" si="64"/>
        <v/>
      </c>
      <c r="DM63" s="101" t="str">
        <f t="shared" si="44"/>
        <v/>
      </c>
      <c r="DN63" s="101" t="str">
        <f t="shared" si="45"/>
        <v/>
      </c>
      <c r="DO63" s="101">
        <f t="shared" si="66"/>
        <v>9.795977926907902E-2</v>
      </c>
      <c r="DP63" s="101">
        <f t="shared" si="65"/>
        <v>8.9106017095165996E-2</v>
      </c>
      <c r="DQ63" s="101">
        <f t="shared" si="65"/>
        <v>9.5722374818399056E-2</v>
      </c>
      <c r="DR63" s="101" t="str">
        <f t="shared" si="65"/>
        <v/>
      </c>
      <c r="DS63" s="101" t="str">
        <f t="shared" si="65"/>
        <v/>
      </c>
      <c r="DT63" s="101" t="str">
        <f t="shared" si="65"/>
        <v/>
      </c>
      <c r="DU63" s="101" t="str">
        <f t="shared" si="50"/>
        <v/>
      </c>
      <c r="DV63" s="101" t="str">
        <f t="shared" si="50"/>
        <v/>
      </c>
      <c r="DW63" s="101" t="str">
        <f t="shared" si="50"/>
        <v/>
      </c>
      <c r="DX63" s="101" t="str">
        <f t="shared" si="48"/>
        <v/>
      </c>
      <c r="DY63" s="101" t="str">
        <f t="shared" si="46"/>
        <v/>
      </c>
      <c r="DZ63" s="101" t="str">
        <f t="shared" si="47"/>
        <v/>
      </c>
    </row>
    <row r="64" spans="1:130" ht="15" customHeight="1" x14ac:dyDescent="0.25">
      <c r="A64" s="106" t="str">
        <f>'miRNA Table'!C63</f>
        <v>hsa-miR-139-5p</v>
      </c>
      <c r="B64" s="98" t="s">
        <v>5621</v>
      </c>
      <c r="C64" s="99">
        <f>IF('Test Sample Data'!C63="","",IF(SUM('Test Sample Data'!C$3:C$386)&gt;10,IF(AND(ISNUMBER('Test Sample Data'!C63),'Test Sample Data'!C63&lt;$C$389, 'Test Sample Data'!C63&gt;0),'Test Sample Data'!C63,$C$389),""))</f>
        <v>14.68</v>
      </c>
      <c r="D64" s="99">
        <f>IF('Test Sample Data'!D63="","",IF(SUM('Test Sample Data'!D$3:D$386)&gt;10,IF(AND(ISNUMBER('Test Sample Data'!D63),'Test Sample Data'!D63&lt;$C$389, 'Test Sample Data'!D63&gt;0),'Test Sample Data'!D63,$C$389),""))</f>
        <v>14.86</v>
      </c>
      <c r="E64" s="99">
        <f>IF('Test Sample Data'!E63="","",IF(SUM('Test Sample Data'!E$3:E$386)&gt;10,IF(AND(ISNUMBER('Test Sample Data'!E63),'Test Sample Data'!E63&lt;$C$389, 'Test Sample Data'!E63&gt;0),'Test Sample Data'!E63,$C$389),""))</f>
        <v>14.85</v>
      </c>
      <c r="F64" s="99" t="str">
        <f>IF('Test Sample Data'!F63="","",IF(SUM('Test Sample Data'!F$3:F$386)&gt;10,IF(AND(ISNUMBER('Test Sample Data'!F63),'Test Sample Data'!F63&lt;$C$389, 'Test Sample Data'!F63&gt;0),'Test Sample Data'!F63,$C$389),""))</f>
        <v/>
      </c>
      <c r="G64" s="99" t="str">
        <f>IF('Test Sample Data'!G63="","",IF(SUM('Test Sample Data'!G$3:G$386)&gt;10,IF(AND(ISNUMBER('Test Sample Data'!G63),'Test Sample Data'!G63&lt;$C$389, 'Test Sample Data'!G63&gt;0),'Test Sample Data'!G63,$C$389),""))</f>
        <v/>
      </c>
      <c r="H64" s="99" t="str">
        <f>IF('Test Sample Data'!H63="","",IF(SUM('Test Sample Data'!H$3:H$386)&gt;10,IF(AND(ISNUMBER('Test Sample Data'!H63),'Test Sample Data'!H63&lt;$C$389, 'Test Sample Data'!H63&gt;0),'Test Sample Data'!H63,$C$389),""))</f>
        <v/>
      </c>
      <c r="I64" s="99" t="str">
        <f>IF('Test Sample Data'!I63="","",IF(SUM('Test Sample Data'!I$3:I$386)&gt;10,IF(AND(ISNUMBER('Test Sample Data'!I63),'Test Sample Data'!I63&lt;$C$389, 'Test Sample Data'!I63&gt;0),'Test Sample Data'!I63,$C$389),""))</f>
        <v/>
      </c>
      <c r="J64" s="99" t="str">
        <f>IF('Test Sample Data'!J63="","",IF(SUM('Test Sample Data'!J$3:J$386)&gt;10,IF(AND(ISNUMBER('Test Sample Data'!J63),'Test Sample Data'!J63&lt;$C$389, 'Test Sample Data'!J63&gt;0),'Test Sample Data'!J63,$C$389),""))</f>
        <v/>
      </c>
      <c r="K64" s="99" t="str">
        <f>IF('Test Sample Data'!K63="","",IF(SUM('Test Sample Data'!K$3:K$386)&gt;10,IF(AND(ISNUMBER('Test Sample Data'!K63),'Test Sample Data'!K63&lt;$C$389, 'Test Sample Data'!K63&gt;0),'Test Sample Data'!K63,$C$389),""))</f>
        <v/>
      </c>
      <c r="L64" s="99" t="str">
        <f>IF('Test Sample Data'!L63="","",IF(SUM('Test Sample Data'!L$3:L$386)&gt;10,IF(AND(ISNUMBER('Test Sample Data'!L63),'Test Sample Data'!L63&lt;$C$389, 'Test Sample Data'!L63&gt;0),'Test Sample Data'!L63,$C$389),""))</f>
        <v/>
      </c>
      <c r="M64" s="99" t="str">
        <f>IF('Test Sample Data'!M63="","",IF(SUM('Test Sample Data'!M$3:M$386)&gt;10,IF(AND(ISNUMBER('Test Sample Data'!M63),'Test Sample Data'!M63&lt;$C$389, 'Test Sample Data'!M63&gt;0),'Test Sample Data'!M63,$C$389),""))</f>
        <v/>
      </c>
      <c r="N64" s="99" t="str">
        <f>IF('Test Sample Data'!N63="","",IF(SUM('Test Sample Data'!N$3:N$386)&gt;10,IF(AND(ISNUMBER('Test Sample Data'!N63),'Test Sample Data'!N63&lt;$C$389, 'Test Sample Data'!N63&gt;0),'Test Sample Data'!N63,$C$389),""))</f>
        <v/>
      </c>
      <c r="O64" s="98" t="str">
        <f>'miRNA Table'!C63</f>
        <v>hsa-miR-139-5p</v>
      </c>
      <c r="P64" s="98" t="s">
        <v>5621</v>
      </c>
      <c r="Q64" s="99">
        <f>IF('Control Sample Data'!C63="","",IF(SUM('Control Sample Data'!C$3:C$386)&gt;10,IF(AND(ISNUMBER('Control Sample Data'!C63),'Control Sample Data'!C63&lt;$C$389, 'Control Sample Data'!C63&gt;0),'Control Sample Data'!C63,$C$389),""))</f>
        <v>14.89</v>
      </c>
      <c r="R64" s="99">
        <f>IF('Control Sample Data'!D63="","",IF(SUM('Control Sample Data'!D$3:D$386)&gt;10,IF(AND(ISNUMBER('Control Sample Data'!D63),'Control Sample Data'!D63&lt;$C$389, 'Control Sample Data'!D63&gt;0),'Control Sample Data'!D63,$C$389),""))</f>
        <v>14.87</v>
      </c>
      <c r="S64" s="99">
        <f>IF('Control Sample Data'!E63="","",IF(SUM('Control Sample Data'!E$3:E$386)&gt;10,IF(AND(ISNUMBER('Control Sample Data'!E63),'Control Sample Data'!E63&lt;$C$389, 'Control Sample Data'!E63&gt;0),'Control Sample Data'!E63,$C$389),""))</f>
        <v>15.05</v>
      </c>
      <c r="T64" s="99" t="str">
        <f>IF('Control Sample Data'!F63="","",IF(SUM('Control Sample Data'!F$3:F$386)&gt;10,IF(AND(ISNUMBER('Control Sample Data'!F63),'Control Sample Data'!F63&lt;$C$389, 'Control Sample Data'!F63&gt;0),'Control Sample Data'!F63,$C$389),""))</f>
        <v/>
      </c>
      <c r="U64" s="99" t="str">
        <f>IF('Control Sample Data'!G63="","",IF(SUM('Control Sample Data'!G$3:G$386)&gt;10,IF(AND(ISNUMBER('Control Sample Data'!G63),'Control Sample Data'!G63&lt;$C$389, 'Control Sample Data'!G63&gt;0),'Control Sample Data'!G63,$C$389),""))</f>
        <v/>
      </c>
      <c r="V64" s="99" t="str">
        <f>IF('Control Sample Data'!H63="","",IF(SUM('Control Sample Data'!H$3:H$386)&gt;10,IF(AND(ISNUMBER('Control Sample Data'!H63),'Control Sample Data'!H63&lt;$C$389, 'Control Sample Data'!H63&gt;0),'Control Sample Data'!H63,$C$389),""))</f>
        <v/>
      </c>
      <c r="W64" s="99" t="str">
        <f>IF('Control Sample Data'!I63="","",IF(SUM('Control Sample Data'!I$3:I$386)&gt;10,IF(AND(ISNUMBER('Control Sample Data'!I63),'Control Sample Data'!I63&lt;$C$389, 'Control Sample Data'!I63&gt;0),'Control Sample Data'!I63,$C$389),""))</f>
        <v/>
      </c>
      <c r="X64" s="99" t="str">
        <f>IF('Control Sample Data'!J63="","",IF(SUM('Control Sample Data'!J$3:J$386)&gt;10,IF(AND(ISNUMBER('Control Sample Data'!J63),'Control Sample Data'!J63&lt;$C$389, 'Control Sample Data'!J63&gt;0),'Control Sample Data'!J63,$C$389),""))</f>
        <v/>
      </c>
      <c r="Y64" s="99" t="str">
        <f>IF('Control Sample Data'!K63="","",IF(SUM('Control Sample Data'!K$3:K$386)&gt;10,IF(AND(ISNUMBER('Control Sample Data'!K63),'Control Sample Data'!K63&lt;$C$389, 'Control Sample Data'!K63&gt;0),'Control Sample Data'!K63,$C$389),""))</f>
        <v/>
      </c>
      <c r="Z64" s="99" t="str">
        <f>IF('Control Sample Data'!L63="","",IF(SUM('Control Sample Data'!L$3:L$386)&gt;10,IF(AND(ISNUMBER('Control Sample Data'!L63),'Control Sample Data'!L63&lt;$C$389, 'Control Sample Data'!L63&gt;0),'Control Sample Data'!L63,$C$389),""))</f>
        <v/>
      </c>
      <c r="AA64" s="99" t="str">
        <f>IF('Control Sample Data'!M63="","",IF(SUM('Control Sample Data'!M$3:M$386)&gt;10,IF(AND(ISNUMBER('Control Sample Data'!M63),'Control Sample Data'!M63&lt;$C$389, 'Control Sample Data'!M63&gt;0),'Control Sample Data'!M63,$C$389),""))</f>
        <v/>
      </c>
      <c r="AB64" s="107" t="str">
        <f>IF('Control Sample Data'!N63="","",IF(SUM('Control Sample Data'!N$3:N$386)&gt;10,IF(AND(ISNUMBER('Control Sample Data'!N63),'Control Sample Data'!N63&lt;$C$389, 'Control Sample Data'!N63&gt;0),'Control Sample Data'!N63,$C$389),""))</f>
        <v/>
      </c>
      <c r="AC64" s="136">
        <f>IF(C64="","",IF(AND('miRNA Table'!$F$4="YES",'miRNA Table'!$F$6="YES"),C64-C$391,C64))</f>
        <v>14.68</v>
      </c>
      <c r="AD64" s="137">
        <f>IF(D64="","",IF(AND('miRNA Table'!$F$4="YES",'miRNA Table'!$F$6="YES"),D64-D$391,D64))</f>
        <v>14.86</v>
      </c>
      <c r="AE64" s="137">
        <f>IF(E64="","",IF(AND('miRNA Table'!$F$4="YES",'miRNA Table'!$F$6="YES"),E64-E$391,E64))</f>
        <v>14.85</v>
      </c>
      <c r="AF64" s="137" t="str">
        <f>IF(F64="","",IF(AND('miRNA Table'!$F$4="YES",'miRNA Table'!$F$6="YES"),F64-F$391,F64))</f>
        <v/>
      </c>
      <c r="AG64" s="137" t="str">
        <f>IF(G64="","",IF(AND('miRNA Table'!$F$4="YES",'miRNA Table'!$F$6="YES"),G64-G$391,G64))</f>
        <v/>
      </c>
      <c r="AH64" s="137" t="str">
        <f>IF(H64="","",IF(AND('miRNA Table'!$F$4="YES",'miRNA Table'!$F$6="YES"),H64-H$391,H64))</f>
        <v/>
      </c>
      <c r="AI64" s="137" t="str">
        <f>IF(I64="","",IF(AND('miRNA Table'!$F$4="YES",'miRNA Table'!$F$6="YES"),I64-I$391,I64))</f>
        <v/>
      </c>
      <c r="AJ64" s="137" t="str">
        <f>IF(J64="","",IF(AND('miRNA Table'!$F$4="YES",'miRNA Table'!$F$6="YES"),J64-J$391,J64))</f>
        <v/>
      </c>
      <c r="AK64" s="137" t="str">
        <f>IF(K64="","",IF(AND('miRNA Table'!$F$4="YES",'miRNA Table'!$F$6="YES"),K64-K$391,K64))</f>
        <v/>
      </c>
      <c r="AL64" s="137" t="str">
        <f>IF(L64="","",IF(AND('miRNA Table'!$F$4="YES",'miRNA Table'!$F$6="YES"),L64-L$391,L64))</f>
        <v/>
      </c>
      <c r="AM64" s="137" t="str">
        <f>IF(M64="","",IF(AND('miRNA Table'!$F$4="YES",'miRNA Table'!$F$6="YES"),M64-M$391,M64))</f>
        <v/>
      </c>
      <c r="AN64" s="138" t="str">
        <f>IF(N64="","",IF(AND('miRNA Table'!$F$4="YES",'miRNA Table'!$F$6="YES"),N64-N$391,N64))</f>
        <v/>
      </c>
      <c r="AO64" s="136">
        <f>IF(O64="","",IF(AND('miRNA Table'!$F$4="YES",'miRNA Table'!$F$6="YES"),Q64-Q$391,Q64))</f>
        <v>14.89</v>
      </c>
      <c r="AP64" s="137">
        <f>IF(P64="","",IF(AND('miRNA Table'!$F$4="YES",'miRNA Table'!$F$6="YES"),R64-R$391,R64))</f>
        <v>14.87</v>
      </c>
      <c r="AQ64" s="137">
        <f>IF(Q64="","",IF(AND('miRNA Table'!$F$4="YES",'miRNA Table'!$F$6="YES"),S64-S$391,S64))</f>
        <v>15.05</v>
      </c>
      <c r="AR64" s="137" t="str">
        <f>IF(R64="","",IF(AND('miRNA Table'!$F$4="YES",'miRNA Table'!$F$6="YES"),T64-T$391,T64))</f>
        <v/>
      </c>
      <c r="AS64" s="137" t="str">
        <f>IF(S64="","",IF(AND('miRNA Table'!$F$4="YES",'miRNA Table'!$F$6="YES"),U64-U$391,U64))</f>
        <v/>
      </c>
      <c r="AT64" s="137" t="str">
        <f>IF(T64="","",IF(AND('miRNA Table'!$F$4="YES",'miRNA Table'!$F$6="YES"),V64-V$391,V64))</f>
        <v/>
      </c>
      <c r="AU64" s="137" t="str">
        <f>IF(U64="","",IF(AND('miRNA Table'!$F$4="YES",'miRNA Table'!$F$6="YES"),W64-W$391,W64))</f>
        <v/>
      </c>
      <c r="AV64" s="137" t="str">
        <f>IF(V64="","",IF(AND('miRNA Table'!$F$4="YES",'miRNA Table'!$F$6="YES"),X64-X$391,X64))</f>
        <v/>
      </c>
      <c r="AW64" s="137" t="str">
        <f>IF(W64="","",IF(AND('miRNA Table'!$F$4="YES",'miRNA Table'!$F$6="YES"),Y64-Y$391,Y64))</f>
        <v/>
      </c>
      <c r="AX64" s="137" t="str">
        <f>IF(X64="","",IF(AND('miRNA Table'!$F$4="YES",'miRNA Table'!$F$6="YES"),Z64-Z$391,Z64))</f>
        <v/>
      </c>
      <c r="AY64" s="137" t="str">
        <f>IF(Y64="","",IF(AND('miRNA Table'!$F$4="YES",'miRNA Table'!$F$6="YES"),AA64-AA$391,AA64))</f>
        <v/>
      </c>
      <c r="AZ64" s="138" t="str">
        <f>IF(Z64="","",IF(AND('miRNA Table'!$F$4="YES",'miRNA Table'!$F$6="YES"),AB64-AB$391,AB64))</f>
        <v/>
      </c>
      <c r="BY64" s="97" t="str">
        <f t="shared" si="16"/>
        <v>hsa-miR-139-5p</v>
      </c>
      <c r="BZ64" s="98" t="s">
        <v>5621</v>
      </c>
      <c r="CA64" s="99">
        <f t="shared" si="17"/>
        <v>-5.9550000000000018</v>
      </c>
      <c r="CB64" s="99">
        <f t="shared" si="18"/>
        <v>-5.7850000000000001</v>
      </c>
      <c r="CC64" s="99">
        <f t="shared" si="19"/>
        <v>-5.8800000000000008</v>
      </c>
      <c r="CD64" s="99" t="str">
        <f t="shared" si="20"/>
        <v/>
      </c>
      <c r="CE64" s="99" t="str">
        <f t="shared" si="21"/>
        <v/>
      </c>
      <c r="CF64" s="99" t="str">
        <f t="shared" si="22"/>
        <v/>
      </c>
      <c r="CG64" s="99" t="str">
        <f t="shared" si="23"/>
        <v/>
      </c>
      <c r="CH64" s="99" t="str">
        <f t="shared" si="24"/>
        <v/>
      </c>
      <c r="CI64" s="99" t="str">
        <f t="shared" si="25"/>
        <v/>
      </c>
      <c r="CJ64" s="99" t="str">
        <f t="shared" si="26"/>
        <v/>
      </c>
      <c r="CK64" s="99" t="str">
        <f t="shared" si="27"/>
        <v/>
      </c>
      <c r="CL64" s="99" t="str">
        <f t="shared" si="28"/>
        <v/>
      </c>
      <c r="CM64" s="99">
        <f t="shared" si="29"/>
        <v>-6.0083333333333329</v>
      </c>
      <c r="CN64" s="99">
        <f t="shared" si="30"/>
        <v>-5.9816666666666709</v>
      </c>
      <c r="CO64" s="99">
        <f t="shared" si="31"/>
        <v>-6.0850000000000009</v>
      </c>
      <c r="CP64" s="99" t="str">
        <f t="shared" si="32"/>
        <v/>
      </c>
      <c r="CQ64" s="99" t="str">
        <f t="shared" si="33"/>
        <v/>
      </c>
      <c r="CR64" s="99" t="str">
        <f t="shared" si="34"/>
        <v/>
      </c>
      <c r="CS64" s="99" t="str">
        <f t="shared" si="35"/>
        <v/>
      </c>
      <c r="CT64" s="99" t="str">
        <f t="shared" si="36"/>
        <v/>
      </c>
      <c r="CU64" s="99" t="str">
        <f t="shared" si="37"/>
        <v/>
      </c>
      <c r="CV64" s="99" t="str">
        <f t="shared" si="38"/>
        <v/>
      </c>
      <c r="CW64" s="99" t="str">
        <f t="shared" si="39"/>
        <v/>
      </c>
      <c r="CX64" s="99" t="str">
        <f t="shared" si="40"/>
        <v/>
      </c>
      <c r="CY64" s="70">
        <f t="shared" si="41"/>
        <v>-5.8733333333333348</v>
      </c>
      <c r="CZ64" s="70">
        <f t="shared" si="42"/>
        <v>-6.0250000000000012</v>
      </c>
      <c r="DA64" s="100" t="str">
        <f t="shared" si="43"/>
        <v>hsa-miR-139-5p</v>
      </c>
      <c r="DB64" s="98" t="s">
        <v>5621</v>
      </c>
      <c r="DC64" s="101">
        <f t="shared" si="55"/>
        <v>62.034548283844252</v>
      </c>
      <c r="DD64" s="101">
        <f t="shared" si="56"/>
        <v>55.13895422156908</v>
      </c>
      <c r="DE64" s="101">
        <f t="shared" si="57"/>
        <v>58.892009639992004</v>
      </c>
      <c r="DF64" s="101" t="str">
        <f t="shared" si="58"/>
        <v/>
      </c>
      <c r="DG64" s="101" t="str">
        <f t="shared" si="59"/>
        <v/>
      </c>
      <c r="DH64" s="101" t="str">
        <f t="shared" si="60"/>
        <v/>
      </c>
      <c r="DI64" s="101" t="str">
        <f t="shared" si="61"/>
        <v/>
      </c>
      <c r="DJ64" s="101" t="str">
        <f t="shared" si="62"/>
        <v/>
      </c>
      <c r="DK64" s="101" t="str">
        <f t="shared" si="63"/>
        <v/>
      </c>
      <c r="DL64" s="101" t="str">
        <f t="shared" si="64"/>
        <v/>
      </c>
      <c r="DM64" s="101" t="str">
        <f t="shared" si="44"/>
        <v/>
      </c>
      <c r="DN64" s="101" t="str">
        <f t="shared" si="45"/>
        <v/>
      </c>
      <c r="DO64" s="101">
        <f t="shared" si="66"/>
        <v>64.370748228342563</v>
      </c>
      <c r="DP64" s="101">
        <f t="shared" si="65"/>
        <v>63.191853027414197</v>
      </c>
      <c r="DQ64" s="101">
        <f t="shared" si="65"/>
        <v>67.884015447565915</v>
      </c>
      <c r="DR64" s="101" t="str">
        <f t="shared" si="65"/>
        <v/>
      </c>
      <c r="DS64" s="101" t="str">
        <f t="shared" si="65"/>
        <v/>
      </c>
      <c r="DT64" s="101" t="str">
        <f t="shared" si="65"/>
        <v/>
      </c>
      <c r="DU64" s="101" t="str">
        <f t="shared" si="50"/>
        <v/>
      </c>
      <c r="DV64" s="101" t="str">
        <f t="shared" si="50"/>
        <v/>
      </c>
      <c r="DW64" s="101" t="str">
        <f t="shared" si="50"/>
        <v/>
      </c>
      <c r="DX64" s="101" t="str">
        <f t="shared" si="48"/>
        <v/>
      </c>
      <c r="DY64" s="101" t="str">
        <f t="shared" si="46"/>
        <v/>
      </c>
      <c r="DZ64" s="101" t="str">
        <f t="shared" si="47"/>
        <v/>
      </c>
    </row>
    <row r="65" spans="1:130" ht="15" customHeight="1" x14ac:dyDescent="0.25">
      <c r="A65" s="106" t="str">
        <f>'miRNA Table'!C64</f>
        <v>hsa-miR-140-3p</v>
      </c>
      <c r="B65" s="98" t="s">
        <v>5622</v>
      </c>
      <c r="C65" s="99">
        <f>IF('Test Sample Data'!C64="","",IF(SUM('Test Sample Data'!C$3:C$386)&gt;10,IF(AND(ISNUMBER('Test Sample Data'!C64),'Test Sample Data'!C64&lt;$C$389, 'Test Sample Data'!C64&gt;0),'Test Sample Data'!C64,$C$389),""))</f>
        <v>23.48</v>
      </c>
      <c r="D65" s="99">
        <f>IF('Test Sample Data'!D64="","",IF(SUM('Test Sample Data'!D$3:D$386)&gt;10,IF(AND(ISNUMBER('Test Sample Data'!D64),'Test Sample Data'!D64&lt;$C$389, 'Test Sample Data'!D64&gt;0),'Test Sample Data'!D64,$C$389),""))</f>
        <v>23.48</v>
      </c>
      <c r="E65" s="99">
        <f>IF('Test Sample Data'!E64="","",IF(SUM('Test Sample Data'!E$3:E$386)&gt;10,IF(AND(ISNUMBER('Test Sample Data'!E64),'Test Sample Data'!E64&lt;$C$389, 'Test Sample Data'!E64&gt;0),'Test Sample Data'!E64,$C$389),""))</f>
        <v>23.51</v>
      </c>
      <c r="F65" s="99" t="str">
        <f>IF('Test Sample Data'!F64="","",IF(SUM('Test Sample Data'!F$3:F$386)&gt;10,IF(AND(ISNUMBER('Test Sample Data'!F64),'Test Sample Data'!F64&lt;$C$389, 'Test Sample Data'!F64&gt;0),'Test Sample Data'!F64,$C$389),""))</f>
        <v/>
      </c>
      <c r="G65" s="99" t="str">
        <f>IF('Test Sample Data'!G64="","",IF(SUM('Test Sample Data'!G$3:G$386)&gt;10,IF(AND(ISNUMBER('Test Sample Data'!G64),'Test Sample Data'!G64&lt;$C$389, 'Test Sample Data'!G64&gt;0),'Test Sample Data'!G64,$C$389),""))</f>
        <v/>
      </c>
      <c r="H65" s="99" t="str">
        <f>IF('Test Sample Data'!H64="","",IF(SUM('Test Sample Data'!H$3:H$386)&gt;10,IF(AND(ISNUMBER('Test Sample Data'!H64),'Test Sample Data'!H64&lt;$C$389, 'Test Sample Data'!H64&gt;0),'Test Sample Data'!H64,$C$389),""))</f>
        <v/>
      </c>
      <c r="I65" s="99" t="str">
        <f>IF('Test Sample Data'!I64="","",IF(SUM('Test Sample Data'!I$3:I$386)&gt;10,IF(AND(ISNUMBER('Test Sample Data'!I64),'Test Sample Data'!I64&lt;$C$389, 'Test Sample Data'!I64&gt;0),'Test Sample Data'!I64,$C$389),""))</f>
        <v/>
      </c>
      <c r="J65" s="99" t="str">
        <f>IF('Test Sample Data'!J64="","",IF(SUM('Test Sample Data'!J$3:J$386)&gt;10,IF(AND(ISNUMBER('Test Sample Data'!J64),'Test Sample Data'!J64&lt;$C$389, 'Test Sample Data'!J64&gt;0),'Test Sample Data'!J64,$C$389),""))</f>
        <v/>
      </c>
      <c r="K65" s="99" t="str">
        <f>IF('Test Sample Data'!K64="","",IF(SUM('Test Sample Data'!K$3:K$386)&gt;10,IF(AND(ISNUMBER('Test Sample Data'!K64),'Test Sample Data'!K64&lt;$C$389, 'Test Sample Data'!K64&gt;0),'Test Sample Data'!K64,$C$389),""))</f>
        <v/>
      </c>
      <c r="L65" s="99" t="str">
        <f>IF('Test Sample Data'!L64="","",IF(SUM('Test Sample Data'!L$3:L$386)&gt;10,IF(AND(ISNUMBER('Test Sample Data'!L64),'Test Sample Data'!L64&lt;$C$389, 'Test Sample Data'!L64&gt;0),'Test Sample Data'!L64,$C$389),""))</f>
        <v/>
      </c>
      <c r="M65" s="99" t="str">
        <f>IF('Test Sample Data'!M64="","",IF(SUM('Test Sample Data'!M$3:M$386)&gt;10,IF(AND(ISNUMBER('Test Sample Data'!M64),'Test Sample Data'!M64&lt;$C$389, 'Test Sample Data'!M64&gt;0),'Test Sample Data'!M64,$C$389),""))</f>
        <v/>
      </c>
      <c r="N65" s="99" t="str">
        <f>IF('Test Sample Data'!N64="","",IF(SUM('Test Sample Data'!N$3:N$386)&gt;10,IF(AND(ISNUMBER('Test Sample Data'!N64),'Test Sample Data'!N64&lt;$C$389, 'Test Sample Data'!N64&gt;0),'Test Sample Data'!N64,$C$389),""))</f>
        <v/>
      </c>
      <c r="O65" s="98" t="str">
        <f>'miRNA Table'!C64</f>
        <v>hsa-miR-140-3p</v>
      </c>
      <c r="P65" s="98" t="s">
        <v>5622</v>
      </c>
      <c r="Q65" s="99">
        <f>IF('Control Sample Data'!C64="","",IF(SUM('Control Sample Data'!C$3:C$386)&gt;10,IF(AND(ISNUMBER('Control Sample Data'!C64),'Control Sample Data'!C64&lt;$C$389, 'Control Sample Data'!C64&gt;0),'Control Sample Data'!C64,$C$389),""))</f>
        <v>35</v>
      </c>
      <c r="R65" s="99">
        <f>IF('Control Sample Data'!D64="","",IF(SUM('Control Sample Data'!D$3:D$386)&gt;10,IF(AND(ISNUMBER('Control Sample Data'!D64),'Control Sample Data'!D64&lt;$C$389, 'Control Sample Data'!D64&gt;0),'Control Sample Data'!D64,$C$389),""))</f>
        <v>35</v>
      </c>
      <c r="S65" s="99">
        <f>IF('Control Sample Data'!E64="","",IF(SUM('Control Sample Data'!E$3:E$386)&gt;10,IF(AND(ISNUMBER('Control Sample Data'!E64),'Control Sample Data'!E64&lt;$C$389, 'Control Sample Data'!E64&gt;0),'Control Sample Data'!E64,$C$389),""))</f>
        <v>35</v>
      </c>
      <c r="T65" s="99" t="str">
        <f>IF('Control Sample Data'!F64="","",IF(SUM('Control Sample Data'!F$3:F$386)&gt;10,IF(AND(ISNUMBER('Control Sample Data'!F64),'Control Sample Data'!F64&lt;$C$389, 'Control Sample Data'!F64&gt;0),'Control Sample Data'!F64,$C$389),""))</f>
        <v/>
      </c>
      <c r="U65" s="99" t="str">
        <f>IF('Control Sample Data'!G64="","",IF(SUM('Control Sample Data'!G$3:G$386)&gt;10,IF(AND(ISNUMBER('Control Sample Data'!G64),'Control Sample Data'!G64&lt;$C$389, 'Control Sample Data'!G64&gt;0),'Control Sample Data'!G64,$C$389),""))</f>
        <v/>
      </c>
      <c r="V65" s="99" t="str">
        <f>IF('Control Sample Data'!H64="","",IF(SUM('Control Sample Data'!H$3:H$386)&gt;10,IF(AND(ISNUMBER('Control Sample Data'!H64),'Control Sample Data'!H64&lt;$C$389, 'Control Sample Data'!H64&gt;0),'Control Sample Data'!H64,$C$389),""))</f>
        <v/>
      </c>
      <c r="W65" s="99" t="str">
        <f>IF('Control Sample Data'!I64="","",IF(SUM('Control Sample Data'!I$3:I$386)&gt;10,IF(AND(ISNUMBER('Control Sample Data'!I64),'Control Sample Data'!I64&lt;$C$389, 'Control Sample Data'!I64&gt;0),'Control Sample Data'!I64,$C$389),""))</f>
        <v/>
      </c>
      <c r="X65" s="99" t="str">
        <f>IF('Control Sample Data'!J64="","",IF(SUM('Control Sample Data'!J$3:J$386)&gt;10,IF(AND(ISNUMBER('Control Sample Data'!J64),'Control Sample Data'!J64&lt;$C$389, 'Control Sample Data'!J64&gt;0),'Control Sample Data'!J64,$C$389),""))</f>
        <v/>
      </c>
      <c r="Y65" s="99" t="str">
        <f>IF('Control Sample Data'!K64="","",IF(SUM('Control Sample Data'!K$3:K$386)&gt;10,IF(AND(ISNUMBER('Control Sample Data'!K64),'Control Sample Data'!K64&lt;$C$389, 'Control Sample Data'!K64&gt;0),'Control Sample Data'!K64,$C$389),""))</f>
        <v/>
      </c>
      <c r="Z65" s="99" t="str">
        <f>IF('Control Sample Data'!L64="","",IF(SUM('Control Sample Data'!L$3:L$386)&gt;10,IF(AND(ISNUMBER('Control Sample Data'!L64),'Control Sample Data'!L64&lt;$C$389, 'Control Sample Data'!L64&gt;0),'Control Sample Data'!L64,$C$389),""))</f>
        <v/>
      </c>
      <c r="AA65" s="99" t="str">
        <f>IF('Control Sample Data'!M64="","",IF(SUM('Control Sample Data'!M$3:M$386)&gt;10,IF(AND(ISNUMBER('Control Sample Data'!M64),'Control Sample Data'!M64&lt;$C$389, 'Control Sample Data'!M64&gt;0),'Control Sample Data'!M64,$C$389),""))</f>
        <v/>
      </c>
      <c r="AB65" s="107" t="str">
        <f>IF('Control Sample Data'!N64="","",IF(SUM('Control Sample Data'!N$3:N$386)&gt;10,IF(AND(ISNUMBER('Control Sample Data'!N64),'Control Sample Data'!N64&lt;$C$389, 'Control Sample Data'!N64&gt;0),'Control Sample Data'!N64,$C$389),""))</f>
        <v/>
      </c>
      <c r="AC65" s="136">
        <f>IF(C65="","",IF(AND('miRNA Table'!$F$4="YES",'miRNA Table'!$F$6="YES"),C65-C$391,C65))</f>
        <v>23.48</v>
      </c>
      <c r="AD65" s="137">
        <f>IF(D65="","",IF(AND('miRNA Table'!$F$4="YES",'miRNA Table'!$F$6="YES"),D65-D$391,D65))</f>
        <v>23.48</v>
      </c>
      <c r="AE65" s="137">
        <f>IF(E65="","",IF(AND('miRNA Table'!$F$4="YES",'miRNA Table'!$F$6="YES"),E65-E$391,E65))</f>
        <v>23.51</v>
      </c>
      <c r="AF65" s="137" t="str">
        <f>IF(F65="","",IF(AND('miRNA Table'!$F$4="YES",'miRNA Table'!$F$6="YES"),F65-F$391,F65))</f>
        <v/>
      </c>
      <c r="AG65" s="137" t="str">
        <f>IF(G65="","",IF(AND('miRNA Table'!$F$4="YES",'miRNA Table'!$F$6="YES"),G65-G$391,G65))</f>
        <v/>
      </c>
      <c r="AH65" s="137" t="str">
        <f>IF(H65="","",IF(AND('miRNA Table'!$F$4="YES",'miRNA Table'!$F$6="YES"),H65-H$391,H65))</f>
        <v/>
      </c>
      <c r="AI65" s="137" t="str">
        <f>IF(I65="","",IF(AND('miRNA Table'!$F$4="YES",'miRNA Table'!$F$6="YES"),I65-I$391,I65))</f>
        <v/>
      </c>
      <c r="AJ65" s="137" t="str">
        <f>IF(J65="","",IF(AND('miRNA Table'!$F$4="YES",'miRNA Table'!$F$6="YES"),J65-J$391,J65))</f>
        <v/>
      </c>
      <c r="AK65" s="137" t="str">
        <f>IF(K65="","",IF(AND('miRNA Table'!$F$4="YES",'miRNA Table'!$F$6="YES"),K65-K$391,K65))</f>
        <v/>
      </c>
      <c r="AL65" s="137" t="str">
        <f>IF(L65="","",IF(AND('miRNA Table'!$F$4="YES",'miRNA Table'!$F$6="YES"),L65-L$391,L65))</f>
        <v/>
      </c>
      <c r="AM65" s="137" t="str">
        <f>IF(M65="","",IF(AND('miRNA Table'!$F$4="YES",'miRNA Table'!$F$6="YES"),M65-M$391,M65))</f>
        <v/>
      </c>
      <c r="AN65" s="138" t="str">
        <f>IF(N65="","",IF(AND('miRNA Table'!$F$4="YES",'miRNA Table'!$F$6="YES"),N65-N$391,N65))</f>
        <v/>
      </c>
      <c r="AO65" s="136">
        <f>IF(O65="","",IF(AND('miRNA Table'!$F$4="YES",'miRNA Table'!$F$6="YES"),Q65-Q$391,Q65))</f>
        <v>35</v>
      </c>
      <c r="AP65" s="137">
        <f>IF(P65="","",IF(AND('miRNA Table'!$F$4="YES",'miRNA Table'!$F$6="YES"),R65-R$391,R65))</f>
        <v>35</v>
      </c>
      <c r="AQ65" s="137">
        <f>IF(Q65="","",IF(AND('miRNA Table'!$F$4="YES",'miRNA Table'!$F$6="YES"),S65-S$391,S65))</f>
        <v>35</v>
      </c>
      <c r="AR65" s="137" t="str">
        <f>IF(R65="","",IF(AND('miRNA Table'!$F$4="YES",'miRNA Table'!$F$6="YES"),T65-T$391,T65))</f>
        <v/>
      </c>
      <c r="AS65" s="137" t="str">
        <f>IF(S65="","",IF(AND('miRNA Table'!$F$4="YES",'miRNA Table'!$F$6="YES"),U65-U$391,U65))</f>
        <v/>
      </c>
      <c r="AT65" s="137" t="str">
        <f>IF(T65="","",IF(AND('miRNA Table'!$F$4="YES",'miRNA Table'!$F$6="YES"),V65-V$391,V65))</f>
        <v/>
      </c>
      <c r="AU65" s="137" t="str">
        <f>IF(U65="","",IF(AND('miRNA Table'!$F$4="YES",'miRNA Table'!$F$6="YES"),W65-W$391,W65))</f>
        <v/>
      </c>
      <c r="AV65" s="137" t="str">
        <f>IF(V65="","",IF(AND('miRNA Table'!$F$4="YES",'miRNA Table'!$F$6="YES"),X65-X$391,X65))</f>
        <v/>
      </c>
      <c r="AW65" s="137" t="str">
        <f>IF(W65="","",IF(AND('miRNA Table'!$F$4="YES",'miRNA Table'!$F$6="YES"),Y65-Y$391,Y65))</f>
        <v/>
      </c>
      <c r="AX65" s="137" t="str">
        <f>IF(X65="","",IF(AND('miRNA Table'!$F$4="YES",'miRNA Table'!$F$6="YES"),Z65-Z$391,Z65))</f>
        <v/>
      </c>
      <c r="AY65" s="137" t="str">
        <f>IF(Y65="","",IF(AND('miRNA Table'!$F$4="YES",'miRNA Table'!$F$6="YES"),AA65-AA$391,AA65))</f>
        <v/>
      </c>
      <c r="AZ65" s="138" t="str">
        <f>IF(Z65="","",IF(AND('miRNA Table'!$F$4="YES",'miRNA Table'!$F$6="YES"),AB65-AB$391,AB65))</f>
        <v/>
      </c>
      <c r="BY65" s="97" t="str">
        <f t="shared" si="16"/>
        <v>hsa-miR-140-3p</v>
      </c>
      <c r="BZ65" s="98" t="s">
        <v>5622</v>
      </c>
      <c r="CA65" s="99">
        <f t="shared" si="17"/>
        <v>2.8449999999999989</v>
      </c>
      <c r="CB65" s="99">
        <f t="shared" si="18"/>
        <v>2.8350000000000009</v>
      </c>
      <c r="CC65" s="99">
        <f t="shared" si="19"/>
        <v>2.7800000000000011</v>
      </c>
      <c r="CD65" s="99" t="str">
        <f t="shared" si="20"/>
        <v/>
      </c>
      <c r="CE65" s="99" t="str">
        <f t="shared" si="21"/>
        <v/>
      </c>
      <c r="CF65" s="99" t="str">
        <f t="shared" si="22"/>
        <v/>
      </c>
      <c r="CG65" s="99" t="str">
        <f t="shared" si="23"/>
        <v/>
      </c>
      <c r="CH65" s="99" t="str">
        <f t="shared" si="24"/>
        <v/>
      </c>
      <c r="CI65" s="99" t="str">
        <f t="shared" si="25"/>
        <v/>
      </c>
      <c r="CJ65" s="99" t="str">
        <f t="shared" si="26"/>
        <v/>
      </c>
      <c r="CK65" s="99" t="str">
        <f t="shared" si="27"/>
        <v/>
      </c>
      <c r="CL65" s="99" t="str">
        <f t="shared" si="28"/>
        <v/>
      </c>
      <c r="CM65" s="99">
        <f t="shared" si="29"/>
        <v>14.101666666666667</v>
      </c>
      <c r="CN65" s="99">
        <f t="shared" si="30"/>
        <v>14.14833333333333</v>
      </c>
      <c r="CO65" s="99">
        <f t="shared" si="31"/>
        <v>13.864999999999998</v>
      </c>
      <c r="CP65" s="99" t="str">
        <f t="shared" si="32"/>
        <v/>
      </c>
      <c r="CQ65" s="99" t="str">
        <f t="shared" si="33"/>
        <v/>
      </c>
      <c r="CR65" s="99" t="str">
        <f t="shared" si="34"/>
        <v/>
      </c>
      <c r="CS65" s="99" t="str">
        <f t="shared" si="35"/>
        <v/>
      </c>
      <c r="CT65" s="99" t="str">
        <f t="shared" si="36"/>
        <v/>
      </c>
      <c r="CU65" s="99" t="str">
        <f t="shared" si="37"/>
        <v/>
      </c>
      <c r="CV65" s="99" t="str">
        <f t="shared" si="38"/>
        <v/>
      </c>
      <c r="CW65" s="99" t="str">
        <f t="shared" si="39"/>
        <v/>
      </c>
      <c r="CX65" s="99" t="str">
        <f t="shared" si="40"/>
        <v/>
      </c>
      <c r="CY65" s="70">
        <f t="shared" si="41"/>
        <v>2.8200000000000003</v>
      </c>
      <c r="CZ65" s="70">
        <f t="shared" si="42"/>
        <v>14.038333333333332</v>
      </c>
      <c r="DA65" s="100" t="str">
        <f t="shared" si="43"/>
        <v>hsa-miR-140-3p</v>
      </c>
      <c r="DB65" s="98" t="s">
        <v>5622</v>
      </c>
      <c r="DC65" s="101">
        <f t="shared" si="55"/>
        <v>0.13917770227858589</v>
      </c>
      <c r="DD65" s="101">
        <f t="shared" si="56"/>
        <v>0.14014575975356355</v>
      </c>
      <c r="DE65" s="101">
        <f t="shared" si="57"/>
        <v>0.14559169830855687</v>
      </c>
      <c r="DF65" s="101" t="str">
        <f t="shared" si="58"/>
        <v/>
      </c>
      <c r="DG65" s="101" t="str">
        <f t="shared" si="59"/>
        <v/>
      </c>
      <c r="DH65" s="101" t="str">
        <f t="shared" si="60"/>
        <v/>
      </c>
      <c r="DI65" s="101" t="str">
        <f t="shared" si="61"/>
        <v/>
      </c>
      <c r="DJ65" s="101" t="str">
        <f t="shared" si="62"/>
        <v/>
      </c>
      <c r="DK65" s="101" t="str">
        <f t="shared" si="63"/>
        <v/>
      </c>
      <c r="DL65" s="101" t="str">
        <f t="shared" si="64"/>
        <v/>
      </c>
      <c r="DM65" s="101" t="str">
        <f t="shared" si="44"/>
        <v/>
      </c>
      <c r="DN65" s="101" t="str">
        <f t="shared" si="45"/>
        <v/>
      </c>
      <c r="DO65" s="101">
        <f t="shared" si="66"/>
        <v>5.6882063716252369E-5</v>
      </c>
      <c r="DP65" s="101">
        <f t="shared" si="65"/>
        <v>5.5071547217106916E-5</v>
      </c>
      <c r="DQ65" s="101">
        <f t="shared" si="65"/>
        <v>6.7022266466494862E-5</v>
      </c>
      <c r="DR65" s="101" t="str">
        <f t="shared" si="65"/>
        <v/>
      </c>
      <c r="DS65" s="101" t="str">
        <f t="shared" si="65"/>
        <v/>
      </c>
      <c r="DT65" s="101" t="str">
        <f t="shared" si="65"/>
        <v/>
      </c>
      <c r="DU65" s="101" t="str">
        <f t="shared" si="50"/>
        <v/>
      </c>
      <c r="DV65" s="101" t="str">
        <f t="shared" si="50"/>
        <v/>
      </c>
      <c r="DW65" s="101" t="str">
        <f t="shared" si="50"/>
        <v/>
      </c>
      <c r="DX65" s="101" t="str">
        <f t="shared" si="48"/>
        <v/>
      </c>
      <c r="DY65" s="101" t="str">
        <f t="shared" si="46"/>
        <v/>
      </c>
      <c r="DZ65" s="101" t="str">
        <f t="shared" si="47"/>
        <v/>
      </c>
    </row>
    <row r="66" spans="1:130" ht="15" customHeight="1" x14ac:dyDescent="0.25">
      <c r="A66" s="106" t="str">
        <f>'miRNA Table'!C65</f>
        <v>hsa-miR-140-5p</v>
      </c>
      <c r="B66" s="98" t="s">
        <v>5623</v>
      </c>
      <c r="C66" s="99">
        <f>IF('Test Sample Data'!C65="","",IF(SUM('Test Sample Data'!C$3:C$386)&gt;10,IF(AND(ISNUMBER('Test Sample Data'!C65),'Test Sample Data'!C65&lt;$C$389, 'Test Sample Data'!C65&gt;0),'Test Sample Data'!C65,$C$389),""))</f>
        <v>35</v>
      </c>
      <c r="D66" s="99">
        <f>IF('Test Sample Data'!D65="","",IF(SUM('Test Sample Data'!D$3:D$386)&gt;10,IF(AND(ISNUMBER('Test Sample Data'!D65),'Test Sample Data'!D65&lt;$C$389, 'Test Sample Data'!D65&gt;0),'Test Sample Data'!D65,$C$389),""))</f>
        <v>35</v>
      </c>
      <c r="E66" s="99">
        <f>IF('Test Sample Data'!E65="","",IF(SUM('Test Sample Data'!E$3:E$386)&gt;10,IF(AND(ISNUMBER('Test Sample Data'!E65),'Test Sample Data'!E65&lt;$C$389, 'Test Sample Data'!E65&gt;0),'Test Sample Data'!E65,$C$389),""))</f>
        <v>35</v>
      </c>
      <c r="F66" s="99" t="str">
        <f>IF('Test Sample Data'!F65="","",IF(SUM('Test Sample Data'!F$3:F$386)&gt;10,IF(AND(ISNUMBER('Test Sample Data'!F65),'Test Sample Data'!F65&lt;$C$389, 'Test Sample Data'!F65&gt;0),'Test Sample Data'!F65,$C$389),""))</f>
        <v/>
      </c>
      <c r="G66" s="99" t="str">
        <f>IF('Test Sample Data'!G65="","",IF(SUM('Test Sample Data'!G$3:G$386)&gt;10,IF(AND(ISNUMBER('Test Sample Data'!G65),'Test Sample Data'!G65&lt;$C$389, 'Test Sample Data'!G65&gt;0),'Test Sample Data'!G65,$C$389),""))</f>
        <v/>
      </c>
      <c r="H66" s="99" t="str">
        <f>IF('Test Sample Data'!H65="","",IF(SUM('Test Sample Data'!H$3:H$386)&gt;10,IF(AND(ISNUMBER('Test Sample Data'!H65),'Test Sample Data'!H65&lt;$C$389, 'Test Sample Data'!H65&gt;0),'Test Sample Data'!H65,$C$389),""))</f>
        <v/>
      </c>
      <c r="I66" s="99" t="str">
        <f>IF('Test Sample Data'!I65="","",IF(SUM('Test Sample Data'!I$3:I$386)&gt;10,IF(AND(ISNUMBER('Test Sample Data'!I65),'Test Sample Data'!I65&lt;$C$389, 'Test Sample Data'!I65&gt;0),'Test Sample Data'!I65,$C$389),""))</f>
        <v/>
      </c>
      <c r="J66" s="99" t="str">
        <f>IF('Test Sample Data'!J65="","",IF(SUM('Test Sample Data'!J$3:J$386)&gt;10,IF(AND(ISNUMBER('Test Sample Data'!J65),'Test Sample Data'!J65&lt;$C$389, 'Test Sample Data'!J65&gt;0),'Test Sample Data'!J65,$C$389),""))</f>
        <v/>
      </c>
      <c r="K66" s="99" t="str">
        <f>IF('Test Sample Data'!K65="","",IF(SUM('Test Sample Data'!K$3:K$386)&gt;10,IF(AND(ISNUMBER('Test Sample Data'!K65),'Test Sample Data'!K65&lt;$C$389, 'Test Sample Data'!K65&gt;0),'Test Sample Data'!K65,$C$389),""))</f>
        <v/>
      </c>
      <c r="L66" s="99" t="str">
        <f>IF('Test Sample Data'!L65="","",IF(SUM('Test Sample Data'!L$3:L$386)&gt;10,IF(AND(ISNUMBER('Test Sample Data'!L65),'Test Sample Data'!L65&lt;$C$389, 'Test Sample Data'!L65&gt;0),'Test Sample Data'!L65,$C$389),""))</f>
        <v/>
      </c>
      <c r="M66" s="99" t="str">
        <f>IF('Test Sample Data'!M65="","",IF(SUM('Test Sample Data'!M$3:M$386)&gt;10,IF(AND(ISNUMBER('Test Sample Data'!M65),'Test Sample Data'!M65&lt;$C$389, 'Test Sample Data'!M65&gt;0),'Test Sample Data'!M65,$C$389),""))</f>
        <v/>
      </c>
      <c r="N66" s="99" t="str">
        <f>IF('Test Sample Data'!N65="","",IF(SUM('Test Sample Data'!N$3:N$386)&gt;10,IF(AND(ISNUMBER('Test Sample Data'!N65),'Test Sample Data'!N65&lt;$C$389, 'Test Sample Data'!N65&gt;0),'Test Sample Data'!N65,$C$389),""))</f>
        <v/>
      </c>
      <c r="O66" s="98" t="str">
        <f>'miRNA Table'!C65</f>
        <v>hsa-miR-140-5p</v>
      </c>
      <c r="P66" s="98" t="s">
        <v>5623</v>
      </c>
      <c r="Q66" s="99">
        <f>IF('Control Sample Data'!C65="","",IF(SUM('Control Sample Data'!C$3:C$386)&gt;10,IF(AND(ISNUMBER('Control Sample Data'!C65),'Control Sample Data'!C65&lt;$C$389, 'Control Sample Data'!C65&gt;0),'Control Sample Data'!C65,$C$389),""))</f>
        <v>35</v>
      </c>
      <c r="R66" s="99">
        <f>IF('Control Sample Data'!D65="","",IF(SUM('Control Sample Data'!D$3:D$386)&gt;10,IF(AND(ISNUMBER('Control Sample Data'!D65),'Control Sample Data'!D65&lt;$C$389, 'Control Sample Data'!D65&gt;0),'Control Sample Data'!D65,$C$389),""))</f>
        <v>35</v>
      </c>
      <c r="S66" s="99">
        <f>IF('Control Sample Data'!E65="","",IF(SUM('Control Sample Data'!E$3:E$386)&gt;10,IF(AND(ISNUMBER('Control Sample Data'!E65),'Control Sample Data'!E65&lt;$C$389, 'Control Sample Data'!E65&gt;0),'Control Sample Data'!E65,$C$389),""))</f>
        <v>35</v>
      </c>
      <c r="T66" s="99" t="str">
        <f>IF('Control Sample Data'!F65="","",IF(SUM('Control Sample Data'!F$3:F$386)&gt;10,IF(AND(ISNUMBER('Control Sample Data'!F65),'Control Sample Data'!F65&lt;$C$389, 'Control Sample Data'!F65&gt;0),'Control Sample Data'!F65,$C$389),""))</f>
        <v/>
      </c>
      <c r="U66" s="99" t="str">
        <f>IF('Control Sample Data'!G65="","",IF(SUM('Control Sample Data'!G$3:G$386)&gt;10,IF(AND(ISNUMBER('Control Sample Data'!G65),'Control Sample Data'!G65&lt;$C$389, 'Control Sample Data'!G65&gt;0),'Control Sample Data'!G65,$C$389),""))</f>
        <v/>
      </c>
      <c r="V66" s="99" t="str">
        <f>IF('Control Sample Data'!H65="","",IF(SUM('Control Sample Data'!H$3:H$386)&gt;10,IF(AND(ISNUMBER('Control Sample Data'!H65),'Control Sample Data'!H65&lt;$C$389, 'Control Sample Data'!H65&gt;0),'Control Sample Data'!H65,$C$389),""))</f>
        <v/>
      </c>
      <c r="W66" s="99" t="str">
        <f>IF('Control Sample Data'!I65="","",IF(SUM('Control Sample Data'!I$3:I$386)&gt;10,IF(AND(ISNUMBER('Control Sample Data'!I65),'Control Sample Data'!I65&lt;$C$389, 'Control Sample Data'!I65&gt;0),'Control Sample Data'!I65,$C$389),""))</f>
        <v/>
      </c>
      <c r="X66" s="99" t="str">
        <f>IF('Control Sample Data'!J65="","",IF(SUM('Control Sample Data'!J$3:J$386)&gt;10,IF(AND(ISNUMBER('Control Sample Data'!J65),'Control Sample Data'!J65&lt;$C$389, 'Control Sample Data'!J65&gt;0),'Control Sample Data'!J65,$C$389),""))</f>
        <v/>
      </c>
      <c r="Y66" s="99" t="str">
        <f>IF('Control Sample Data'!K65="","",IF(SUM('Control Sample Data'!K$3:K$386)&gt;10,IF(AND(ISNUMBER('Control Sample Data'!K65),'Control Sample Data'!K65&lt;$C$389, 'Control Sample Data'!K65&gt;0),'Control Sample Data'!K65,$C$389),""))</f>
        <v/>
      </c>
      <c r="Z66" s="99" t="str">
        <f>IF('Control Sample Data'!L65="","",IF(SUM('Control Sample Data'!L$3:L$386)&gt;10,IF(AND(ISNUMBER('Control Sample Data'!L65),'Control Sample Data'!L65&lt;$C$389, 'Control Sample Data'!L65&gt;0),'Control Sample Data'!L65,$C$389),""))</f>
        <v/>
      </c>
      <c r="AA66" s="99" t="str">
        <f>IF('Control Sample Data'!M65="","",IF(SUM('Control Sample Data'!M$3:M$386)&gt;10,IF(AND(ISNUMBER('Control Sample Data'!M65),'Control Sample Data'!M65&lt;$C$389, 'Control Sample Data'!M65&gt;0),'Control Sample Data'!M65,$C$389),""))</f>
        <v/>
      </c>
      <c r="AB66" s="107" t="str">
        <f>IF('Control Sample Data'!N65="","",IF(SUM('Control Sample Data'!N$3:N$386)&gt;10,IF(AND(ISNUMBER('Control Sample Data'!N65),'Control Sample Data'!N65&lt;$C$389, 'Control Sample Data'!N65&gt;0),'Control Sample Data'!N65,$C$389),""))</f>
        <v/>
      </c>
      <c r="AC66" s="136">
        <f>IF(C66="","",IF(AND('miRNA Table'!$F$4="YES",'miRNA Table'!$F$6="YES"),C66-C$391,C66))</f>
        <v>35</v>
      </c>
      <c r="AD66" s="137">
        <f>IF(D66="","",IF(AND('miRNA Table'!$F$4="YES",'miRNA Table'!$F$6="YES"),D66-D$391,D66))</f>
        <v>35</v>
      </c>
      <c r="AE66" s="137">
        <f>IF(E66="","",IF(AND('miRNA Table'!$F$4="YES",'miRNA Table'!$F$6="YES"),E66-E$391,E66))</f>
        <v>35</v>
      </c>
      <c r="AF66" s="137" t="str">
        <f>IF(F66="","",IF(AND('miRNA Table'!$F$4="YES",'miRNA Table'!$F$6="YES"),F66-F$391,F66))</f>
        <v/>
      </c>
      <c r="AG66" s="137" t="str">
        <f>IF(G66="","",IF(AND('miRNA Table'!$F$4="YES",'miRNA Table'!$F$6="YES"),G66-G$391,G66))</f>
        <v/>
      </c>
      <c r="AH66" s="137" t="str">
        <f>IF(H66="","",IF(AND('miRNA Table'!$F$4="YES",'miRNA Table'!$F$6="YES"),H66-H$391,H66))</f>
        <v/>
      </c>
      <c r="AI66" s="137" t="str">
        <f>IF(I66="","",IF(AND('miRNA Table'!$F$4="YES",'miRNA Table'!$F$6="YES"),I66-I$391,I66))</f>
        <v/>
      </c>
      <c r="AJ66" s="137" t="str">
        <f>IF(J66="","",IF(AND('miRNA Table'!$F$4="YES",'miRNA Table'!$F$6="YES"),J66-J$391,J66))</f>
        <v/>
      </c>
      <c r="AK66" s="137" t="str">
        <f>IF(K66="","",IF(AND('miRNA Table'!$F$4="YES",'miRNA Table'!$F$6="YES"),K66-K$391,K66))</f>
        <v/>
      </c>
      <c r="AL66" s="137" t="str">
        <f>IF(L66="","",IF(AND('miRNA Table'!$F$4="YES",'miRNA Table'!$F$6="YES"),L66-L$391,L66))</f>
        <v/>
      </c>
      <c r="AM66" s="137" t="str">
        <f>IF(M66="","",IF(AND('miRNA Table'!$F$4="YES",'miRNA Table'!$F$6="YES"),M66-M$391,M66))</f>
        <v/>
      </c>
      <c r="AN66" s="138" t="str">
        <f>IF(N66="","",IF(AND('miRNA Table'!$F$4="YES",'miRNA Table'!$F$6="YES"),N66-N$391,N66))</f>
        <v/>
      </c>
      <c r="AO66" s="136">
        <f>IF(O66="","",IF(AND('miRNA Table'!$F$4="YES",'miRNA Table'!$F$6="YES"),Q66-Q$391,Q66))</f>
        <v>35</v>
      </c>
      <c r="AP66" s="137">
        <f>IF(P66="","",IF(AND('miRNA Table'!$F$4="YES",'miRNA Table'!$F$6="YES"),R66-R$391,R66))</f>
        <v>35</v>
      </c>
      <c r="AQ66" s="137">
        <f>IF(Q66="","",IF(AND('miRNA Table'!$F$4="YES",'miRNA Table'!$F$6="YES"),S66-S$391,S66))</f>
        <v>35</v>
      </c>
      <c r="AR66" s="137" t="str">
        <f>IF(R66="","",IF(AND('miRNA Table'!$F$4="YES",'miRNA Table'!$F$6="YES"),T66-T$391,T66))</f>
        <v/>
      </c>
      <c r="AS66" s="137" t="str">
        <f>IF(S66="","",IF(AND('miRNA Table'!$F$4="YES",'miRNA Table'!$F$6="YES"),U66-U$391,U66))</f>
        <v/>
      </c>
      <c r="AT66" s="137" t="str">
        <f>IF(T66="","",IF(AND('miRNA Table'!$F$4="YES",'miRNA Table'!$F$6="YES"),V66-V$391,V66))</f>
        <v/>
      </c>
      <c r="AU66" s="137" t="str">
        <f>IF(U66="","",IF(AND('miRNA Table'!$F$4="YES",'miRNA Table'!$F$6="YES"),W66-W$391,W66))</f>
        <v/>
      </c>
      <c r="AV66" s="137" t="str">
        <f>IF(V66="","",IF(AND('miRNA Table'!$F$4="YES",'miRNA Table'!$F$6="YES"),X66-X$391,X66))</f>
        <v/>
      </c>
      <c r="AW66" s="137" t="str">
        <f>IF(W66="","",IF(AND('miRNA Table'!$F$4="YES",'miRNA Table'!$F$6="YES"),Y66-Y$391,Y66))</f>
        <v/>
      </c>
      <c r="AX66" s="137" t="str">
        <f>IF(X66="","",IF(AND('miRNA Table'!$F$4="YES",'miRNA Table'!$F$6="YES"),Z66-Z$391,Z66))</f>
        <v/>
      </c>
      <c r="AY66" s="137" t="str">
        <f>IF(Y66="","",IF(AND('miRNA Table'!$F$4="YES",'miRNA Table'!$F$6="YES"),AA66-AA$391,AA66))</f>
        <v/>
      </c>
      <c r="AZ66" s="138" t="str">
        <f>IF(Z66="","",IF(AND('miRNA Table'!$F$4="YES",'miRNA Table'!$F$6="YES"),AB66-AB$391,AB66))</f>
        <v/>
      </c>
      <c r="BY66" s="97" t="str">
        <f t="shared" si="16"/>
        <v>hsa-miR-140-5p</v>
      </c>
      <c r="BZ66" s="98" t="s">
        <v>5623</v>
      </c>
      <c r="CA66" s="99">
        <f t="shared" si="17"/>
        <v>14.364999999999998</v>
      </c>
      <c r="CB66" s="99">
        <f t="shared" si="18"/>
        <v>14.355</v>
      </c>
      <c r="CC66" s="99">
        <f t="shared" si="19"/>
        <v>14.27</v>
      </c>
      <c r="CD66" s="99" t="str">
        <f t="shared" si="20"/>
        <v/>
      </c>
      <c r="CE66" s="99" t="str">
        <f t="shared" si="21"/>
        <v/>
      </c>
      <c r="CF66" s="99" t="str">
        <f t="shared" si="22"/>
        <v/>
      </c>
      <c r="CG66" s="99" t="str">
        <f t="shared" si="23"/>
        <v/>
      </c>
      <c r="CH66" s="99" t="str">
        <f t="shared" si="24"/>
        <v/>
      </c>
      <c r="CI66" s="99" t="str">
        <f t="shared" si="25"/>
        <v/>
      </c>
      <c r="CJ66" s="99" t="str">
        <f t="shared" si="26"/>
        <v/>
      </c>
      <c r="CK66" s="99" t="str">
        <f t="shared" si="27"/>
        <v/>
      </c>
      <c r="CL66" s="99" t="str">
        <f t="shared" si="28"/>
        <v/>
      </c>
      <c r="CM66" s="99">
        <f t="shared" si="29"/>
        <v>14.101666666666667</v>
      </c>
      <c r="CN66" s="99">
        <f t="shared" si="30"/>
        <v>14.14833333333333</v>
      </c>
      <c r="CO66" s="99">
        <f t="shared" si="31"/>
        <v>13.864999999999998</v>
      </c>
      <c r="CP66" s="99" t="str">
        <f t="shared" si="32"/>
        <v/>
      </c>
      <c r="CQ66" s="99" t="str">
        <f t="shared" si="33"/>
        <v/>
      </c>
      <c r="CR66" s="99" t="str">
        <f t="shared" si="34"/>
        <v/>
      </c>
      <c r="CS66" s="99" t="str">
        <f t="shared" si="35"/>
        <v/>
      </c>
      <c r="CT66" s="99" t="str">
        <f t="shared" si="36"/>
        <v/>
      </c>
      <c r="CU66" s="99" t="str">
        <f t="shared" si="37"/>
        <v/>
      </c>
      <c r="CV66" s="99" t="str">
        <f t="shared" si="38"/>
        <v/>
      </c>
      <c r="CW66" s="99" t="str">
        <f t="shared" si="39"/>
        <v/>
      </c>
      <c r="CX66" s="99" t="str">
        <f t="shared" si="40"/>
        <v/>
      </c>
      <c r="CY66" s="70">
        <f t="shared" si="41"/>
        <v>14.329999999999998</v>
      </c>
      <c r="CZ66" s="70">
        <f t="shared" si="42"/>
        <v>14.038333333333332</v>
      </c>
      <c r="DA66" s="100" t="str">
        <f t="shared" si="43"/>
        <v>hsa-miR-140-5p</v>
      </c>
      <c r="DB66" s="98" t="s">
        <v>5623</v>
      </c>
      <c r="DC66" s="101">
        <f t="shared" si="55"/>
        <v>4.7391899108950229E-5</v>
      </c>
      <c r="DD66" s="101">
        <f t="shared" si="56"/>
        <v>4.7721535835485465E-5</v>
      </c>
      <c r="DE66" s="101">
        <f t="shared" si="57"/>
        <v>5.0617648059963549E-5</v>
      </c>
      <c r="DF66" s="101" t="str">
        <f t="shared" si="58"/>
        <v/>
      </c>
      <c r="DG66" s="101" t="str">
        <f t="shared" si="59"/>
        <v/>
      </c>
      <c r="DH66" s="101" t="str">
        <f t="shared" si="60"/>
        <v/>
      </c>
      <c r="DI66" s="101" t="str">
        <f t="shared" si="61"/>
        <v/>
      </c>
      <c r="DJ66" s="101" t="str">
        <f t="shared" si="62"/>
        <v/>
      </c>
      <c r="DK66" s="101" t="str">
        <f t="shared" si="63"/>
        <v/>
      </c>
      <c r="DL66" s="101" t="str">
        <f t="shared" si="64"/>
        <v/>
      </c>
      <c r="DM66" s="101" t="str">
        <f t="shared" si="44"/>
        <v/>
      </c>
      <c r="DN66" s="101" t="str">
        <f t="shared" si="45"/>
        <v/>
      </c>
      <c r="DO66" s="101">
        <f t="shared" si="66"/>
        <v>5.6882063716252369E-5</v>
      </c>
      <c r="DP66" s="101">
        <f t="shared" si="65"/>
        <v>5.5071547217106916E-5</v>
      </c>
      <c r="DQ66" s="101">
        <f t="shared" si="65"/>
        <v>6.7022266466494862E-5</v>
      </c>
      <c r="DR66" s="101" t="str">
        <f t="shared" si="65"/>
        <v/>
      </c>
      <c r="DS66" s="101" t="str">
        <f t="shared" si="65"/>
        <v/>
      </c>
      <c r="DT66" s="101" t="str">
        <f t="shared" si="65"/>
        <v/>
      </c>
      <c r="DU66" s="101" t="str">
        <f t="shared" si="50"/>
        <v/>
      </c>
      <c r="DV66" s="101" t="str">
        <f t="shared" si="50"/>
        <v/>
      </c>
      <c r="DW66" s="101" t="str">
        <f t="shared" si="50"/>
        <v/>
      </c>
      <c r="DX66" s="101" t="str">
        <f t="shared" si="48"/>
        <v/>
      </c>
      <c r="DY66" s="101" t="str">
        <f t="shared" si="46"/>
        <v/>
      </c>
      <c r="DZ66" s="101" t="str">
        <f t="shared" si="47"/>
        <v/>
      </c>
    </row>
    <row r="67" spans="1:130" ht="15" customHeight="1" x14ac:dyDescent="0.25">
      <c r="A67" s="106" t="str">
        <f>'miRNA Table'!C66</f>
        <v>hsa-miR-141-3p</v>
      </c>
      <c r="B67" s="98" t="s">
        <v>5624</v>
      </c>
      <c r="C67" s="99">
        <f>IF('Test Sample Data'!C66="","",IF(SUM('Test Sample Data'!C$3:C$386)&gt;10,IF(AND(ISNUMBER('Test Sample Data'!C66),'Test Sample Data'!C66&lt;$C$389, 'Test Sample Data'!C66&gt;0),'Test Sample Data'!C66,$C$389),""))</f>
        <v>21.61</v>
      </c>
      <c r="D67" s="99">
        <f>IF('Test Sample Data'!D66="","",IF(SUM('Test Sample Data'!D$3:D$386)&gt;10,IF(AND(ISNUMBER('Test Sample Data'!D66),'Test Sample Data'!D66&lt;$C$389, 'Test Sample Data'!D66&gt;0),'Test Sample Data'!D66,$C$389),""))</f>
        <v>21.64</v>
      </c>
      <c r="E67" s="99">
        <f>IF('Test Sample Data'!E66="","",IF(SUM('Test Sample Data'!E$3:E$386)&gt;10,IF(AND(ISNUMBER('Test Sample Data'!E66),'Test Sample Data'!E66&lt;$C$389, 'Test Sample Data'!E66&gt;0),'Test Sample Data'!E66,$C$389),""))</f>
        <v>21.59</v>
      </c>
      <c r="F67" s="99" t="str">
        <f>IF('Test Sample Data'!F66="","",IF(SUM('Test Sample Data'!F$3:F$386)&gt;10,IF(AND(ISNUMBER('Test Sample Data'!F66),'Test Sample Data'!F66&lt;$C$389, 'Test Sample Data'!F66&gt;0),'Test Sample Data'!F66,$C$389),""))</f>
        <v/>
      </c>
      <c r="G67" s="99" t="str">
        <f>IF('Test Sample Data'!G66="","",IF(SUM('Test Sample Data'!G$3:G$386)&gt;10,IF(AND(ISNUMBER('Test Sample Data'!G66),'Test Sample Data'!G66&lt;$C$389, 'Test Sample Data'!G66&gt;0),'Test Sample Data'!G66,$C$389),""))</f>
        <v/>
      </c>
      <c r="H67" s="99" t="str">
        <f>IF('Test Sample Data'!H66="","",IF(SUM('Test Sample Data'!H$3:H$386)&gt;10,IF(AND(ISNUMBER('Test Sample Data'!H66),'Test Sample Data'!H66&lt;$C$389, 'Test Sample Data'!H66&gt;0),'Test Sample Data'!H66,$C$389),""))</f>
        <v/>
      </c>
      <c r="I67" s="99" t="str">
        <f>IF('Test Sample Data'!I66="","",IF(SUM('Test Sample Data'!I$3:I$386)&gt;10,IF(AND(ISNUMBER('Test Sample Data'!I66),'Test Sample Data'!I66&lt;$C$389, 'Test Sample Data'!I66&gt;0),'Test Sample Data'!I66,$C$389),""))</f>
        <v/>
      </c>
      <c r="J67" s="99" t="str">
        <f>IF('Test Sample Data'!J66="","",IF(SUM('Test Sample Data'!J$3:J$386)&gt;10,IF(AND(ISNUMBER('Test Sample Data'!J66),'Test Sample Data'!J66&lt;$C$389, 'Test Sample Data'!J66&gt;0),'Test Sample Data'!J66,$C$389),""))</f>
        <v/>
      </c>
      <c r="K67" s="99" t="str">
        <f>IF('Test Sample Data'!K66="","",IF(SUM('Test Sample Data'!K$3:K$386)&gt;10,IF(AND(ISNUMBER('Test Sample Data'!K66),'Test Sample Data'!K66&lt;$C$389, 'Test Sample Data'!K66&gt;0),'Test Sample Data'!K66,$C$389),""))</f>
        <v/>
      </c>
      <c r="L67" s="99" t="str">
        <f>IF('Test Sample Data'!L66="","",IF(SUM('Test Sample Data'!L$3:L$386)&gt;10,IF(AND(ISNUMBER('Test Sample Data'!L66),'Test Sample Data'!L66&lt;$C$389, 'Test Sample Data'!L66&gt;0),'Test Sample Data'!L66,$C$389),""))</f>
        <v/>
      </c>
      <c r="M67" s="99" t="str">
        <f>IF('Test Sample Data'!M66="","",IF(SUM('Test Sample Data'!M$3:M$386)&gt;10,IF(AND(ISNUMBER('Test Sample Data'!M66),'Test Sample Data'!M66&lt;$C$389, 'Test Sample Data'!M66&gt;0),'Test Sample Data'!M66,$C$389),""))</f>
        <v/>
      </c>
      <c r="N67" s="99" t="str">
        <f>IF('Test Sample Data'!N66="","",IF(SUM('Test Sample Data'!N$3:N$386)&gt;10,IF(AND(ISNUMBER('Test Sample Data'!N66),'Test Sample Data'!N66&lt;$C$389, 'Test Sample Data'!N66&gt;0),'Test Sample Data'!N66,$C$389),""))</f>
        <v/>
      </c>
      <c r="O67" s="98" t="str">
        <f>'miRNA Table'!C66</f>
        <v>hsa-miR-141-3p</v>
      </c>
      <c r="P67" s="98" t="s">
        <v>5624</v>
      </c>
      <c r="Q67" s="99">
        <f>IF('Control Sample Data'!C66="","",IF(SUM('Control Sample Data'!C$3:C$386)&gt;10,IF(AND(ISNUMBER('Control Sample Data'!C66),'Control Sample Data'!C66&lt;$C$389, 'Control Sample Data'!C66&gt;0),'Control Sample Data'!C66,$C$389),""))</f>
        <v>23.21</v>
      </c>
      <c r="R67" s="99">
        <f>IF('Control Sample Data'!D66="","",IF(SUM('Control Sample Data'!D$3:D$386)&gt;10,IF(AND(ISNUMBER('Control Sample Data'!D66),'Control Sample Data'!D66&lt;$C$389, 'Control Sample Data'!D66&gt;0),'Control Sample Data'!D66,$C$389),""))</f>
        <v>23.16</v>
      </c>
      <c r="S67" s="99">
        <f>IF('Control Sample Data'!E66="","",IF(SUM('Control Sample Data'!E$3:E$386)&gt;10,IF(AND(ISNUMBER('Control Sample Data'!E66),'Control Sample Data'!E66&lt;$C$389, 'Control Sample Data'!E66&gt;0),'Control Sample Data'!E66,$C$389),""))</f>
        <v>23.2</v>
      </c>
      <c r="T67" s="99" t="str">
        <f>IF('Control Sample Data'!F66="","",IF(SUM('Control Sample Data'!F$3:F$386)&gt;10,IF(AND(ISNUMBER('Control Sample Data'!F66),'Control Sample Data'!F66&lt;$C$389, 'Control Sample Data'!F66&gt;0),'Control Sample Data'!F66,$C$389),""))</f>
        <v/>
      </c>
      <c r="U67" s="99" t="str">
        <f>IF('Control Sample Data'!G66="","",IF(SUM('Control Sample Data'!G$3:G$386)&gt;10,IF(AND(ISNUMBER('Control Sample Data'!G66),'Control Sample Data'!G66&lt;$C$389, 'Control Sample Data'!G66&gt;0),'Control Sample Data'!G66,$C$389),""))</f>
        <v/>
      </c>
      <c r="V67" s="99" t="str">
        <f>IF('Control Sample Data'!H66="","",IF(SUM('Control Sample Data'!H$3:H$386)&gt;10,IF(AND(ISNUMBER('Control Sample Data'!H66),'Control Sample Data'!H66&lt;$C$389, 'Control Sample Data'!H66&gt;0),'Control Sample Data'!H66,$C$389),""))</f>
        <v/>
      </c>
      <c r="W67" s="99" t="str">
        <f>IF('Control Sample Data'!I66="","",IF(SUM('Control Sample Data'!I$3:I$386)&gt;10,IF(AND(ISNUMBER('Control Sample Data'!I66),'Control Sample Data'!I66&lt;$C$389, 'Control Sample Data'!I66&gt;0),'Control Sample Data'!I66,$C$389),""))</f>
        <v/>
      </c>
      <c r="X67" s="99" t="str">
        <f>IF('Control Sample Data'!J66="","",IF(SUM('Control Sample Data'!J$3:J$386)&gt;10,IF(AND(ISNUMBER('Control Sample Data'!J66),'Control Sample Data'!J66&lt;$C$389, 'Control Sample Data'!J66&gt;0),'Control Sample Data'!J66,$C$389),""))</f>
        <v/>
      </c>
      <c r="Y67" s="99" t="str">
        <f>IF('Control Sample Data'!K66="","",IF(SUM('Control Sample Data'!K$3:K$386)&gt;10,IF(AND(ISNUMBER('Control Sample Data'!K66),'Control Sample Data'!K66&lt;$C$389, 'Control Sample Data'!K66&gt;0),'Control Sample Data'!K66,$C$389),""))</f>
        <v/>
      </c>
      <c r="Z67" s="99" t="str">
        <f>IF('Control Sample Data'!L66="","",IF(SUM('Control Sample Data'!L$3:L$386)&gt;10,IF(AND(ISNUMBER('Control Sample Data'!L66),'Control Sample Data'!L66&lt;$C$389, 'Control Sample Data'!L66&gt;0),'Control Sample Data'!L66,$C$389),""))</f>
        <v/>
      </c>
      <c r="AA67" s="99" t="str">
        <f>IF('Control Sample Data'!M66="","",IF(SUM('Control Sample Data'!M$3:M$386)&gt;10,IF(AND(ISNUMBER('Control Sample Data'!M66),'Control Sample Data'!M66&lt;$C$389, 'Control Sample Data'!M66&gt;0),'Control Sample Data'!M66,$C$389),""))</f>
        <v/>
      </c>
      <c r="AB67" s="107" t="str">
        <f>IF('Control Sample Data'!N66="","",IF(SUM('Control Sample Data'!N$3:N$386)&gt;10,IF(AND(ISNUMBER('Control Sample Data'!N66),'Control Sample Data'!N66&lt;$C$389, 'Control Sample Data'!N66&gt;0),'Control Sample Data'!N66,$C$389),""))</f>
        <v/>
      </c>
      <c r="AC67" s="136">
        <f>IF(C67="","",IF(AND('miRNA Table'!$F$4="YES",'miRNA Table'!$F$6="YES"),C67-C$391,C67))</f>
        <v>21.61</v>
      </c>
      <c r="AD67" s="137">
        <f>IF(D67="","",IF(AND('miRNA Table'!$F$4="YES",'miRNA Table'!$F$6="YES"),D67-D$391,D67))</f>
        <v>21.64</v>
      </c>
      <c r="AE67" s="137">
        <f>IF(E67="","",IF(AND('miRNA Table'!$F$4="YES",'miRNA Table'!$F$6="YES"),E67-E$391,E67))</f>
        <v>21.59</v>
      </c>
      <c r="AF67" s="137" t="str">
        <f>IF(F67="","",IF(AND('miRNA Table'!$F$4="YES",'miRNA Table'!$F$6="YES"),F67-F$391,F67))</f>
        <v/>
      </c>
      <c r="AG67" s="137" t="str">
        <f>IF(G67="","",IF(AND('miRNA Table'!$F$4="YES",'miRNA Table'!$F$6="YES"),G67-G$391,G67))</f>
        <v/>
      </c>
      <c r="AH67" s="137" t="str">
        <f>IF(H67="","",IF(AND('miRNA Table'!$F$4="YES",'miRNA Table'!$F$6="YES"),H67-H$391,H67))</f>
        <v/>
      </c>
      <c r="AI67" s="137" t="str">
        <f>IF(I67="","",IF(AND('miRNA Table'!$F$4="YES",'miRNA Table'!$F$6="YES"),I67-I$391,I67))</f>
        <v/>
      </c>
      <c r="AJ67" s="137" t="str">
        <f>IF(J67="","",IF(AND('miRNA Table'!$F$4="YES",'miRNA Table'!$F$6="YES"),J67-J$391,J67))</f>
        <v/>
      </c>
      <c r="AK67" s="137" t="str">
        <f>IF(K67="","",IF(AND('miRNA Table'!$F$4="YES",'miRNA Table'!$F$6="YES"),K67-K$391,K67))</f>
        <v/>
      </c>
      <c r="AL67" s="137" t="str">
        <f>IF(L67="","",IF(AND('miRNA Table'!$F$4="YES",'miRNA Table'!$F$6="YES"),L67-L$391,L67))</f>
        <v/>
      </c>
      <c r="AM67" s="137" t="str">
        <f>IF(M67="","",IF(AND('miRNA Table'!$F$4="YES",'miRNA Table'!$F$6="YES"),M67-M$391,M67))</f>
        <v/>
      </c>
      <c r="AN67" s="138" t="str">
        <f>IF(N67="","",IF(AND('miRNA Table'!$F$4="YES",'miRNA Table'!$F$6="YES"),N67-N$391,N67))</f>
        <v/>
      </c>
      <c r="AO67" s="136">
        <f>IF(O67="","",IF(AND('miRNA Table'!$F$4="YES",'miRNA Table'!$F$6="YES"),Q67-Q$391,Q67))</f>
        <v>23.21</v>
      </c>
      <c r="AP67" s="137">
        <f>IF(P67="","",IF(AND('miRNA Table'!$F$4="YES",'miRNA Table'!$F$6="YES"),R67-R$391,R67))</f>
        <v>23.16</v>
      </c>
      <c r="AQ67" s="137">
        <f>IF(Q67="","",IF(AND('miRNA Table'!$F$4="YES",'miRNA Table'!$F$6="YES"),S67-S$391,S67))</f>
        <v>23.2</v>
      </c>
      <c r="AR67" s="137" t="str">
        <f>IF(R67="","",IF(AND('miRNA Table'!$F$4="YES",'miRNA Table'!$F$6="YES"),T67-T$391,T67))</f>
        <v/>
      </c>
      <c r="AS67" s="137" t="str">
        <f>IF(S67="","",IF(AND('miRNA Table'!$F$4="YES",'miRNA Table'!$F$6="YES"),U67-U$391,U67))</f>
        <v/>
      </c>
      <c r="AT67" s="137" t="str">
        <f>IF(T67="","",IF(AND('miRNA Table'!$F$4="YES",'miRNA Table'!$F$6="YES"),V67-V$391,V67))</f>
        <v/>
      </c>
      <c r="AU67" s="137" t="str">
        <f>IF(U67="","",IF(AND('miRNA Table'!$F$4="YES",'miRNA Table'!$F$6="YES"),W67-W$391,W67))</f>
        <v/>
      </c>
      <c r="AV67" s="137" t="str">
        <f>IF(V67="","",IF(AND('miRNA Table'!$F$4="YES",'miRNA Table'!$F$6="YES"),X67-X$391,X67))</f>
        <v/>
      </c>
      <c r="AW67" s="137" t="str">
        <f>IF(W67="","",IF(AND('miRNA Table'!$F$4="YES",'miRNA Table'!$F$6="YES"),Y67-Y$391,Y67))</f>
        <v/>
      </c>
      <c r="AX67" s="137" t="str">
        <f>IF(X67="","",IF(AND('miRNA Table'!$F$4="YES",'miRNA Table'!$F$6="YES"),Z67-Z$391,Z67))</f>
        <v/>
      </c>
      <c r="AY67" s="137" t="str">
        <f>IF(Y67="","",IF(AND('miRNA Table'!$F$4="YES",'miRNA Table'!$F$6="YES"),AA67-AA$391,AA67))</f>
        <v/>
      </c>
      <c r="AZ67" s="138" t="str">
        <f>IF(Z67="","",IF(AND('miRNA Table'!$F$4="YES",'miRNA Table'!$F$6="YES"),AB67-AB$391,AB67))</f>
        <v/>
      </c>
      <c r="BY67" s="97" t="str">
        <f t="shared" si="16"/>
        <v>hsa-miR-141-3p</v>
      </c>
      <c r="BZ67" s="98" t="s">
        <v>5624</v>
      </c>
      <c r="CA67" s="99">
        <f t="shared" si="17"/>
        <v>0.97499999999999787</v>
      </c>
      <c r="CB67" s="99">
        <f t="shared" si="18"/>
        <v>0.99500000000000099</v>
      </c>
      <c r="CC67" s="99">
        <f t="shared" si="19"/>
        <v>0.85999999999999943</v>
      </c>
      <c r="CD67" s="99" t="str">
        <f t="shared" si="20"/>
        <v/>
      </c>
      <c r="CE67" s="99" t="str">
        <f t="shared" si="21"/>
        <v/>
      </c>
      <c r="CF67" s="99" t="str">
        <f t="shared" si="22"/>
        <v/>
      </c>
      <c r="CG67" s="99" t="str">
        <f t="shared" si="23"/>
        <v/>
      </c>
      <c r="CH67" s="99" t="str">
        <f t="shared" si="24"/>
        <v/>
      </c>
      <c r="CI67" s="99" t="str">
        <f t="shared" si="25"/>
        <v/>
      </c>
      <c r="CJ67" s="99" t="str">
        <f t="shared" si="26"/>
        <v/>
      </c>
      <c r="CK67" s="99" t="str">
        <f t="shared" si="27"/>
        <v/>
      </c>
      <c r="CL67" s="99" t="str">
        <f t="shared" si="28"/>
        <v/>
      </c>
      <c r="CM67" s="99">
        <f t="shared" si="29"/>
        <v>2.3116666666666674</v>
      </c>
      <c r="CN67" s="99">
        <f t="shared" si="30"/>
        <v>2.30833333333333</v>
      </c>
      <c r="CO67" s="99">
        <f t="shared" si="31"/>
        <v>2.0649999999999977</v>
      </c>
      <c r="CP67" s="99" t="str">
        <f t="shared" si="32"/>
        <v/>
      </c>
      <c r="CQ67" s="99" t="str">
        <f t="shared" si="33"/>
        <v/>
      </c>
      <c r="CR67" s="99" t="str">
        <f t="shared" si="34"/>
        <v/>
      </c>
      <c r="CS67" s="99" t="str">
        <f t="shared" si="35"/>
        <v/>
      </c>
      <c r="CT67" s="99" t="str">
        <f t="shared" si="36"/>
        <v/>
      </c>
      <c r="CU67" s="99" t="str">
        <f t="shared" si="37"/>
        <v/>
      </c>
      <c r="CV67" s="99" t="str">
        <f t="shared" si="38"/>
        <v/>
      </c>
      <c r="CW67" s="99" t="str">
        <f t="shared" si="39"/>
        <v/>
      </c>
      <c r="CX67" s="99" t="str">
        <f t="shared" si="40"/>
        <v/>
      </c>
      <c r="CY67" s="70">
        <f t="shared" si="41"/>
        <v>0.9433333333333328</v>
      </c>
      <c r="CZ67" s="70">
        <f t="shared" si="42"/>
        <v>2.2283333333333317</v>
      </c>
      <c r="DA67" s="100" t="str">
        <f t="shared" si="43"/>
        <v>hsa-miR-141-3p</v>
      </c>
      <c r="DB67" s="98" t="s">
        <v>5624</v>
      </c>
      <c r="DC67" s="101">
        <f t="shared" si="55"/>
        <v>0.50873984605134392</v>
      </c>
      <c r="DD67" s="101">
        <f t="shared" si="56"/>
        <v>0.50173587425475108</v>
      </c>
      <c r="DE67" s="101">
        <f t="shared" si="57"/>
        <v>0.55095255793830566</v>
      </c>
      <c r="DF67" s="101" t="str">
        <f t="shared" si="58"/>
        <v/>
      </c>
      <c r="DG67" s="101" t="str">
        <f t="shared" si="59"/>
        <v/>
      </c>
      <c r="DH67" s="101" t="str">
        <f t="shared" si="60"/>
        <v/>
      </c>
      <c r="DI67" s="101" t="str">
        <f t="shared" si="61"/>
        <v/>
      </c>
      <c r="DJ67" s="101" t="str">
        <f t="shared" si="62"/>
        <v/>
      </c>
      <c r="DK67" s="101" t="str">
        <f t="shared" si="63"/>
        <v/>
      </c>
      <c r="DL67" s="101" t="str">
        <f t="shared" si="64"/>
        <v/>
      </c>
      <c r="DM67" s="101" t="str">
        <f t="shared" si="44"/>
        <v/>
      </c>
      <c r="DN67" s="101" t="str">
        <f t="shared" si="45"/>
        <v/>
      </c>
      <c r="DO67" s="101">
        <f t="shared" si="66"/>
        <v>0.20142760704543275</v>
      </c>
      <c r="DP67" s="101">
        <f t="shared" si="65"/>
        <v>0.20189354170001098</v>
      </c>
      <c r="DQ67" s="101">
        <f t="shared" si="65"/>
        <v>0.23898632939843592</v>
      </c>
      <c r="DR67" s="101" t="str">
        <f t="shared" si="65"/>
        <v/>
      </c>
      <c r="DS67" s="101" t="str">
        <f t="shared" si="65"/>
        <v/>
      </c>
      <c r="DT67" s="101" t="str">
        <f t="shared" si="65"/>
        <v/>
      </c>
      <c r="DU67" s="101" t="str">
        <f t="shared" si="50"/>
        <v/>
      </c>
      <c r="DV67" s="101" t="str">
        <f t="shared" si="50"/>
        <v/>
      </c>
      <c r="DW67" s="101" t="str">
        <f t="shared" si="50"/>
        <v/>
      </c>
      <c r="DX67" s="101" t="str">
        <f t="shared" si="48"/>
        <v/>
      </c>
      <c r="DY67" s="101" t="str">
        <f t="shared" si="46"/>
        <v/>
      </c>
      <c r="DZ67" s="101" t="str">
        <f t="shared" si="47"/>
        <v/>
      </c>
    </row>
    <row r="68" spans="1:130" ht="15" customHeight="1" x14ac:dyDescent="0.25">
      <c r="A68" s="106" t="str">
        <f>'miRNA Table'!C67</f>
        <v>hsa-miR-142-3p</v>
      </c>
      <c r="B68" s="98" t="s">
        <v>5625</v>
      </c>
      <c r="C68" s="99">
        <f>IF('Test Sample Data'!C67="","",IF(SUM('Test Sample Data'!C$3:C$386)&gt;10,IF(AND(ISNUMBER('Test Sample Data'!C67),'Test Sample Data'!C67&lt;$C$389, 'Test Sample Data'!C67&gt;0),'Test Sample Data'!C67,$C$389),""))</f>
        <v>35</v>
      </c>
      <c r="D68" s="99">
        <f>IF('Test Sample Data'!D67="","",IF(SUM('Test Sample Data'!D$3:D$386)&gt;10,IF(AND(ISNUMBER('Test Sample Data'!D67),'Test Sample Data'!D67&lt;$C$389, 'Test Sample Data'!D67&gt;0),'Test Sample Data'!D67,$C$389),""))</f>
        <v>35</v>
      </c>
      <c r="E68" s="99">
        <f>IF('Test Sample Data'!E67="","",IF(SUM('Test Sample Data'!E$3:E$386)&gt;10,IF(AND(ISNUMBER('Test Sample Data'!E67),'Test Sample Data'!E67&lt;$C$389, 'Test Sample Data'!E67&gt;0),'Test Sample Data'!E67,$C$389),""))</f>
        <v>35</v>
      </c>
      <c r="F68" s="99" t="str">
        <f>IF('Test Sample Data'!F67="","",IF(SUM('Test Sample Data'!F$3:F$386)&gt;10,IF(AND(ISNUMBER('Test Sample Data'!F67),'Test Sample Data'!F67&lt;$C$389, 'Test Sample Data'!F67&gt;0),'Test Sample Data'!F67,$C$389),""))</f>
        <v/>
      </c>
      <c r="G68" s="99" t="str">
        <f>IF('Test Sample Data'!G67="","",IF(SUM('Test Sample Data'!G$3:G$386)&gt;10,IF(AND(ISNUMBER('Test Sample Data'!G67),'Test Sample Data'!G67&lt;$C$389, 'Test Sample Data'!G67&gt;0),'Test Sample Data'!G67,$C$389),""))</f>
        <v/>
      </c>
      <c r="H68" s="99" t="str">
        <f>IF('Test Sample Data'!H67="","",IF(SUM('Test Sample Data'!H$3:H$386)&gt;10,IF(AND(ISNUMBER('Test Sample Data'!H67),'Test Sample Data'!H67&lt;$C$389, 'Test Sample Data'!H67&gt;0),'Test Sample Data'!H67,$C$389),""))</f>
        <v/>
      </c>
      <c r="I68" s="99" t="str">
        <f>IF('Test Sample Data'!I67="","",IF(SUM('Test Sample Data'!I$3:I$386)&gt;10,IF(AND(ISNUMBER('Test Sample Data'!I67),'Test Sample Data'!I67&lt;$C$389, 'Test Sample Data'!I67&gt;0),'Test Sample Data'!I67,$C$389),""))</f>
        <v/>
      </c>
      <c r="J68" s="99" t="str">
        <f>IF('Test Sample Data'!J67="","",IF(SUM('Test Sample Data'!J$3:J$386)&gt;10,IF(AND(ISNUMBER('Test Sample Data'!J67),'Test Sample Data'!J67&lt;$C$389, 'Test Sample Data'!J67&gt;0),'Test Sample Data'!J67,$C$389),""))</f>
        <v/>
      </c>
      <c r="K68" s="99" t="str">
        <f>IF('Test Sample Data'!K67="","",IF(SUM('Test Sample Data'!K$3:K$386)&gt;10,IF(AND(ISNUMBER('Test Sample Data'!K67),'Test Sample Data'!K67&lt;$C$389, 'Test Sample Data'!K67&gt;0),'Test Sample Data'!K67,$C$389),""))</f>
        <v/>
      </c>
      <c r="L68" s="99" t="str">
        <f>IF('Test Sample Data'!L67="","",IF(SUM('Test Sample Data'!L$3:L$386)&gt;10,IF(AND(ISNUMBER('Test Sample Data'!L67),'Test Sample Data'!L67&lt;$C$389, 'Test Sample Data'!L67&gt;0),'Test Sample Data'!L67,$C$389),""))</f>
        <v/>
      </c>
      <c r="M68" s="99" t="str">
        <f>IF('Test Sample Data'!M67="","",IF(SUM('Test Sample Data'!M$3:M$386)&gt;10,IF(AND(ISNUMBER('Test Sample Data'!M67),'Test Sample Data'!M67&lt;$C$389, 'Test Sample Data'!M67&gt;0),'Test Sample Data'!M67,$C$389),""))</f>
        <v/>
      </c>
      <c r="N68" s="99" t="str">
        <f>IF('Test Sample Data'!N67="","",IF(SUM('Test Sample Data'!N$3:N$386)&gt;10,IF(AND(ISNUMBER('Test Sample Data'!N67),'Test Sample Data'!N67&lt;$C$389, 'Test Sample Data'!N67&gt;0),'Test Sample Data'!N67,$C$389),""))</f>
        <v/>
      </c>
      <c r="O68" s="98" t="str">
        <f>'miRNA Table'!C67</f>
        <v>hsa-miR-142-3p</v>
      </c>
      <c r="P68" s="98" t="s">
        <v>5625</v>
      </c>
      <c r="Q68" s="99">
        <f>IF('Control Sample Data'!C67="","",IF(SUM('Control Sample Data'!C$3:C$386)&gt;10,IF(AND(ISNUMBER('Control Sample Data'!C67),'Control Sample Data'!C67&lt;$C$389, 'Control Sample Data'!C67&gt;0),'Control Sample Data'!C67,$C$389),""))</f>
        <v>35</v>
      </c>
      <c r="R68" s="99">
        <f>IF('Control Sample Data'!D67="","",IF(SUM('Control Sample Data'!D$3:D$386)&gt;10,IF(AND(ISNUMBER('Control Sample Data'!D67),'Control Sample Data'!D67&lt;$C$389, 'Control Sample Data'!D67&gt;0),'Control Sample Data'!D67,$C$389),""))</f>
        <v>35</v>
      </c>
      <c r="S68" s="99">
        <f>IF('Control Sample Data'!E67="","",IF(SUM('Control Sample Data'!E$3:E$386)&gt;10,IF(AND(ISNUMBER('Control Sample Data'!E67),'Control Sample Data'!E67&lt;$C$389, 'Control Sample Data'!E67&gt;0),'Control Sample Data'!E67,$C$389),""))</f>
        <v>35</v>
      </c>
      <c r="T68" s="99" t="str">
        <f>IF('Control Sample Data'!F67="","",IF(SUM('Control Sample Data'!F$3:F$386)&gt;10,IF(AND(ISNUMBER('Control Sample Data'!F67),'Control Sample Data'!F67&lt;$C$389, 'Control Sample Data'!F67&gt;0),'Control Sample Data'!F67,$C$389),""))</f>
        <v/>
      </c>
      <c r="U68" s="99" t="str">
        <f>IF('Control Sample Data'!G67="","",IF(SUM('Control Sample Data'!G$3:G$386)&gt;10,IF(AND(ISNUMBER('Control Sample Data'!G67),'Control Sample Data'!G67&lt;$C$389, 'Control Sample Data'!G67&gt;0),'Control Sample Data'!G67,$C$389),""))</f>
        <v/>
      </c>
      <c r="V68" s="99" t="str">
        <f>IF('Control Sample Data'!H67="","",IF(SUM('Control Sample Data'!H$3:H$386)&gt;10,IF(AND(ISNUMBER('Control Sample Data'!H67),'Control Sample Data'!H67&lt;$C$389, 'Control Sample Data'!H67&gt;0),'Control Sample Data'!H67,$C$389),""))</f>
        <v/>
      </c>
      <c r="W68" s="99" t="str">
        <f>IF('Control Sample Data'!I67="","",IF(SUM('Control Sample Data'!I$3:I$386)&gt;10,IF(AND(ISNUMBER('Control Sample Data'!I67),'Control Sample Data'!I67&lt;$C$389, 'Control Sample Data'!I67&gt;0),'Control Sample Data'!I67,$C$389),""))</f>
        <v/>
      </c>
      <c r="X68" s="99" t="str">
        <f>IF('Control Sample Data'!J67="","",IF(SUM('Control Sample Data'!J$3:J$386)&gt;10,IF(AND(ISNUMBER('Control Sample Data'!J67),'Control Sample Data'!J67&lt;$C$389, 'Control Sample Data'!J67&gt;0),'Control Sample Data'!J67,$C$389),""))</f>
        <v/>
      </c>
      <c r="Y68" s="99" t="str">
        <f>IF('Control Sample Data'!K67="","",IF(SUM('Control Sample Data'!K$3:K$386)&gt;10,IF(AND(ISNUMBER('Control Sample Data'!K67),'Control Sample Data'!K67&lt;$C$389, 'Control Sample Data'!K67&gt;0),'Control Sample Data'!K67,$C$389),""))</f>
        <v/>
      </c>
      <c r="Z68" s="99" t="str">
        <f>IF('Control Sample Data'!L67="","",IF(SUM('Control Sample Data'!L$3:L$386)&gt;10,IF(AND(ISNUMBER('Control Sample Data'!L67),'Control Sample Data'!L67&lt;$C$389, 'Control Sample Data'!L67&gt;0),'Control Sample Data'!L67,$C$389),""))</f>
        <v/>
      </c>
      <c r="AA68" s="99" t="str">
        <f>IF('Control Sample Data'!M67="","",IF(SUM('Control Sample Data'!M$3:M$386)&gt;10,IF(AND(ISNUMBER('Control Sample Data'!M67),'Control Sample Data'!M67&lt;$C$389, 'Control Sample Data'!M67&gt;0),'Control Sample Data'!M67,$C$389),""))</f>
        <v/>
      </c>
      <c r="AB68" s="107" t="str">
        <f>IF('Control Sample Data'!N67="","",IF(SUM('Control Sample Data'!N$3:N$386)&gt;10,IF(AND(ISNUMBER('Control Sample Data'!N67),'Control Sample Data'!N67&lt;$C$389, 'Control Sample Data'!N67&gt;0),'Control Sample Data'!N67,$C$389),""))</f>
        <v/>
      </c>
      <c r="AC68" s="136">
        <f>IF(C68="","",IF(AND('miRNA Table'!$F$4="YES",'miRNA Table'!$F$6="YES"),C68-C$391,C68))</f>
        <v>35</v>
      </c>
      <c r="AD68" s="137">
        <f>IF(D68="","",IF(AND('miRNA Table'!$F$4="YES",'miRNA Table'!$F$6="YES"),D68-D$391,D68))</f>
        <v>35</v>
      </c>
      <c r="AE68" s="137">
        <f>IF(E68="","",IF(AND('miRNA Table'!$F$4="YES",'miRNA Table'!$F$6="YES"),E68-E$391,E68))</f>
        <v>35</v>
      </c>
      <c r="AF68" s="137" t="str">
        <f>IF(F68="","",IF(AND('miRNA Table'!$F$4="YES",'miRNA Table'!$F$6="YES"),F68-F$391,F68))</f>
        <v/>
      </c>
      <c r="AG68" s="137" t="str">
        <f>IF(G68="","",IF(AND('miRNA Table'!$F$4="YES",'miRNA Table'!$F$6="YES"),G68-G$391,G68))</f>
        <v/>
      </c>
      <c r="AH68" s="137" t="str">
        <f>IF(H68="","",IF(AND('miRNA Table'!$F$4="YES",'miRNA Table'!$F$6="YES"),H68-H$391,H68))</f>
        <v/>
      </c>
      <c r="AI68" s="137" t="str">
        <f>IF(I68="","",IF(AND('miRNA Table'!$F$4="YES",'miRNA Table'!$F$6="YES"),I68-I$391,I68))</f>
        <v/>
      </c>
      <c r="AJ68" s="137" t="str">
        <f>IF(J68="","",IF(AND('miRNA Table'!$F$4="YES",'miRNA Table'!$F$6="YES"),J68-J$391,J68))</f>
        <v/>
      </c>
      <c r="AK68" s="137" t="str">
        <f>IF(K68="","",IF(AND('miRNA Table'!$F$4="YES",'miRNA Table'!$F$6="YES"),K68-K$391,K68))</f>
        <v/>
      </c>
      <c r="AL68" s="137" t="str">
        <f>IF(L68="","",IF(AND('miRNA Table'!$F$4="YES",'miRNA Table'!$F$6="YES"),L68-L$391,L68))</f>
        <v/>
      </c>
      <c r="AM68" s="137" t="str">
        <f>IF(M68="","",IF(AND('miRNA Table'!$F$4="YES",'miRNA Table'!$F$6="YES"),M68-M$391,M68))</f>
        <v/>
      </c>
      <c r="AN68" s="138" t="str">
        <f>IF(N68="","",IF(AND('miRNA Table'!$F$4="YES",'miRNA Table'!$F$6="YES"),N68-N$391,N68))</f>
        <v/>
      </c>
      <c r="AO68" s="136">
        <f>IF(O68="","",IF(AND('miRNA Table'!$F$4="YES",'miRNA Table'!$F$6="YES"),Q68-Q$391,Q68))</f>
        <v>35</v>
      </c>
      <c r="AP68" s="137">
        <f>IF(P68="","",IF(AND('miRNA Table'!$F$4="YES",'miRNA Table'!$F$6="YES"),R68-R$391,R68))</f>
        <v>35</v>
      </c>
      <c r="AQ68" s="137">
        <f>IF(Q68="","",IF(AND('miRNA Table'!$F$4="YES",'miRNA Table'!$F$6="YES"),S68-S$391,S68))</f>
        <v>35</v>
      </c>
      <c r="AR68" s="137" t="str">
        <f>IF(R68="","",IF(AND('miRNA Table'!$F$4="YES",'miRNA Table'!$F$6="YES"),T68-T$391,T68))</f>
        <v/>
      </c>
      <c r="AS68" s="137" t="str">
        <f>IF(S68="","",IF(AND('miRNA Table'!$F$4="YES",'miRNA Table'!$F$6="YES"),U68-U$391,U68))</f>
        <v/>
      </c>
      <c r="AT68" s="137" t="str">
        <f>IF(T68="","",IF(AND('miRNA Table'!$F$4="YES",'miRNA Table'!$F$6="YES"),V68-V$391,V68))</f>
        <v/>
      </c>
      <c r="AU68" s="137" t="str">
        <f>IF(U68="","",IF(AND('miRNA Table'!$F$4="YES",'miRNA Table'!$F$6="YES"),W68-W$391,W68))</f>
        <v/>
      </c>
      <c r="AV68" s="137" t="str">
        <f>IF(V68="","",IF(AND('miRNA Table'!$F$4="YES",'miRNA Table'!$F$6="YES"),X68-X$391,X68))</f>
        <v/>
      </c>
      <c r="AW68" s="137" t="str">
        <f>IF(W68="","",IF(AND('miRNA Table'!$F$4="YES",'miRNA Table'!$F$6="YES"),Y68-Y$391,Y68))</f>
        <v/>
      </c>
      <c r="AX68" s="137" t="str">
        <f>IF(X68="","",IF(AND('miRNA Table'!$F$4="YES",'miRNA Table'!$F$6="YES"),Z68-Z$391,Z68))</f>
        <v/>
      </c>
      <c r="AY68" s="137" t="str">
        <f>IF(Y68="","",IF(AND('miRNA Table'!$F$4="YES",'miRNA Table'!$F$6="YES"),AA68-AA$391,AA68))</f>
        <v/>
      </c>
      <c r="AZ68" s="138" t="str">
        <f>IF(Z68="","",IF(AND('miRNA Table'!$F$4="YES",'miRNA Table'!$F$6="YES"),AB68-AB$391,AB68))</f>
        <v/>
      </c>
      <c r="BY68" s="97" t="str">
        <f t="shared" si="16"/>
        <v>hsa-miR-142-3p</v>
      </c>
      <c r="BZ68" s="98" t="s">
        <v>5625</v>
      </c>
      <c r="CA68" s="99">
        <f t="shared" si="17"/>
        <v>14.364999999999998</v>
      </c>
      <c r="CB68" s="99">
        <f t="shared" si="18"/>
        <v>14.355</v>
      </c>
      <c r="CC68" s="99">
        <f t="shared" si="19"/>
        <v>14.27</v>
      </c>
      <c r="CD68" s="99" t="str">
        <f t="shared" si="20"/>
        <v/>
      </c>
      <c r="CE68" s="99" t="str">
        <f t="shared" si="21"/>
        <v/>
      </c>
      <c r="CF68" s="99" t="str">
        <f t="shared" si="22"/>
        <v/>
      </c>
      <c r="CG68" s="99" t="str">
        <f t="shared" si="23"/>
        <v/>
      </c>
      <c r="CH68" s="99" t="str">
        <f t="shared" si="24"/>
        <v/>
      </c>
      <c r="CI68" s="99" t="str">
        <f t="shared" si="25"/>
        <v/>
      </c>
      <c r="CJ68" s="99" t="str">
        <f t="shared" si="26"/>
        <v/>
      </c>
      <c r="CK68" s="99" t="str">
        <f t="shared" si="27"/>
        <v/>
      </c>
      <c r="CL68" s="99" t="str">
        <f t="shared" si="28"/>
        <v/>
      </c>
      <c r="CM68" s="99">
        <f t="shared" si="29"/>
        <v>14.101666666666667</v>
      </c>
      <c r="CN68" s="99">
        <f t="shared" si="30"/>
        <v>14.14833333333333</v>
      </c>
      <c r="CO68" s="99">
        <f t="shared" si="31"/>
        <v>13.864999999999998</v>
      </c>
      <c r="CP68" s="99" t="str">
        <f t="shared" si="32"/>
        <v/>
      </c>
      <c r="CQ68" s="99" t="str">
        <f t="shared" si="33"/>
        <v/>
      </c>
      <c r="CR68" s="99" t="str">
        <f t="shared" si="34"/>
        <v/>
      </c>
      <c r="CS68" s="99" t="str">
        <f t="shared" si="35"/>
        <v/>
      </c>
      <c r="CT68" s="99" t="str">
        <f t="shared" si="36"/>
        <v/>
      </c>
      <c r="CU68" s="99" t="str">
        <f t="shared" si="37"/>
        <v/>
      </c>
      <c r="CV68" s="99" t="str">
        <f t="shared" si="38"/>
        <v/>
      </c>
      <c r="CW68" s="99" t="str">
        <f t="shared" si="39"/>
        <v/>
      </c>
      <c r="CX68" s="99" t="str">
        <f t="shared" si="40"/>
        <v/>
      </c>
      <c r="CY68" s="70">
        <f t="shared" si="41"/>
        <v>14.329999999999998</v>
      </c>
      <c r="CZ68" s="70">
        <f t="shared" si="42"/>
        <v>14.038333333333332</v>
      </c>
      <c r="DA68" s="100" t="str">
        <f t="shared" si="43"/>
        <v>hsa-miR-142-3p</v>
      </c>
      <c r="DB68" s="98" t="s">
        <v>5625</v>
      </c>
      <c r="DC68" s="101">
        <f t="shared" ref="DC68:DC99" si="67">IF(CA68="","",POWER(2, -CA68))</f>
        <v>4.7391899108950229E-5</v>
      </c>
      <c r="DD68" s="101">
        <f t="shared" ref="DD68:DD99" si="68">IF(CB68="","",POWER(2, -CB68))</f>
        <v>4.7721535835485465E-5</v>
      </c>
      <c r="DE68" s="101">
        <f t="shared" ref="DE68:DE99" si="69">IF(CC68="","",POWER(2, -CC68))</f>
        <v>5.0617648059963549E-5</v>
      </c>
      <c r="DF68" s="101" t="str">
        <f t="shared" ref="DF68:DF99" si="70">IF(CD68="","",POWER(2, -CD68))</f>
        <v/>
      </c>
      <c r="DG68" s="101" t="str">
        <f t="shared" ref="DG68:DG99" si="71">IF(CE68="","",POWER(2, -CE68))</f>
        <v/>
      </c>
      <c r="DH68" s="101" t="str">
        <f t="shared" ref="DH68:DH99" si="72">IF(CF68="","",POWER(2, -CF68))</f>
        <v/>
      </c>
      <c r="DI68" s="101" t="str">
        <f t="shared" ref="DI68:DI99" si="73">IF(CG68="","",POWER(2, -CG68))</f>
        <v/>
      </c>
      <c r="DJ68" s="101" t="str">
        <f t="shared" ref="DJ68:DJ99" si="74">IF(CH68="","",POWER(2, -CH68))</f>
        <v/>
      </c>
      <c r="DK68" s="101" t="str">
        <f t="shared" ref="DK68:DK99" si="75">IF(CI68="","",POWER(2, -CI68))</f>
        <v/>
      </c>
      <c r="DL68" s="101" t="str">
        <f t="shared" ref="DL68:DL99" si="76">IF(CJ68="","",POWER(2, -CJ68))</f>
        <v/>
      </c>
      <c r="DM68" s="101" t="str">
        <f t="shared" si="44"/>
        <v/>
      </c>
      <c r="DN68" s="101" t="str">
        <f t="shared" si="45"/>
        <v/>
      </c>
      <c r="DO68" s="101">
        <f t="shared" si="66"/>
        <v>5.6882063716252369E-5</v>
      </c>
      <c r="DP68" s="101">
        <f t="shared" si="65"/>
        <v>5.5071547217106916E-5</v>
      </c>
      <c r="DQ68" s="101">
        <f t="shared" si="65"/>
        <v>6.7022266466494862E-5</v>
      </c>
      <c r="DR68" s="101" t="str">
        <f t="shared" si="65"/>
        <v/>
      </c>
      <c r="DS68" s="101" t="str">
        <f t="shared" si="65"/>
        <v/>
      </c>
      <c r="DT68" s="101" t="str">
        <f t="shared" si="65"/>
        <v/>
      </c>
      <c r="DU68" s="101" t="str">
        <f t="shared" si="50"/>
        <v/>
      </c>
      <c r="DV68" s="101" t="str">
        <f t="shared" si="50"/>
        <v/>
      </c>
      <c r="DW68" s="101" t="str">
        <f t="shared" si="50"/>
        <v/>
      </c>
      <c r="DX68" s="101" t="str">
        <f t="shared" si="48"/>
        <v/>
      </c>
      <c r="DY68" s="101" t="str">
        <f t="shared" si="46"/>
        <v/>
      </c>
      <c r="DZ68" s="101" t="str">
        <f t="shared" si="47"/>
        <v/>
      </c>
    </row>
    <row r="69" spans="1:130" ht="15" customHeight="1" x14ac:dyDescent="0.25">
      <c r="A69" s="106" t="str">
        <f>'miRNA Table'!C68</f>
        <v>hsa-miR-142-5p</v>
      </c>
      <c r="B69" s="98" t="s">
        <v>5626</v>
      </c>
      <c r="C69" s="99">
        <f>IF('Test Sample Data'!C68="","",IF(SUM('Test Sample Data'!C$3:C$386)&gt;10,IF(AND(ISNUMBER('Test Sample Data'!C68),'Test Sample Data'!C68&lt;$C$389, 'Test Sample Data'!C68&gt;0),'Test Sample Data'!C68,$C$389),""))</f>
        <v>22.27</v>
      </c>
      <c r="D69" s="99">
        <f>IF('Test Sample Data'!D68="","",IF(SUM('Test Sample Data'!D$3:D$386)&gt;10,IF(AND(ISNUMBER('Test Sample Data'!D68),'Test Sample Data'!D68&lt;$C$389, 'Test Sample Data'!D68&gt;0),'Test Sample Data'!D68,$C$389),""))</f>
        <v>22.15</v>
      </c>
      <c r="E69" s="99">
        <f>IF('Test Sample Data'!E68="","",IF(SUM('Test Sample Data'!E$3:E$386)&gt;10,IF(AND(ISNUMBER('Test Sample Data'!E68),'Test Sample Data'!E68&lt;$C$389, 'Test Sample Data'!E68&gt;0),'Test Sample Data'!E68,$C$389),""))</f>
        <v>22.14</v>
      </c>
      <c r="F69" s="99" t="str">
        <f>IF('Test Sample Data'!F68="","",IF(SUM('Test Sample Data'!F$3:F$386)&gt;10,IF(AND(ISNUMBER('Test Sample Data'!F68),'Test Sample Data'!F68&lt;$C$389, 'Test Sample Data'!F68&gt;0),'Test Sample Data'!F68,$C$389),""))</f>
        <v/>
      </c>
      <c r="G69" s="99" t="str">
        <f>IF('Test Sample Data'!G68="","",IF(SUM('Test Sample Data'!G$3:G$386)&gt;10,IF(AND(ISNUMBER('Test Sample Data'!G68),'Test Sample Data'!G68&lt;$C$389, 'Test Sample Data'!G68&gt;0),'Test Sample Data'!G68,$C$389),""))</f>
        <v/>
      </c>
      <c r="H69" s="99" t="str">
        <f>IF('Test Sample Data'!H68="","",IF(SUM('Test Sample Data'!H$3:H$386)&gt;10,IF(AND(ISNUMBER('Test Sample Data'!H68),'Test Sample Data'!H68&lt;$C$389, 'Test Sample Data'!H68&gt;0),'Test Sample Data'!H68,$C$389),""))</f>
        <v/>
      </c>
      <c r="I69" s="99" t="str">
        <f>IF('Test Sample Data'!I68="","",IF(SUM('Test Sample Data'!I$3:I$386)&gt;10,IF(AND(ISNUMBER('Test Sample Data'!I68),'Test Sample Data'!I68&lt;$C$389, 'Test Sample Data'!I68&gt;0),'Test Sample Data'!I68,$C$389),""))</f>
        <v/>
      </c>
      <c r="J69" s="99" t="str">
        <f>IF('Test Sample Data'!J68="","",IF(SUM('Test Sample Data'!J$3:J$386)&gt;10,IF(AND(ISNUMBER('Test Sample Data'!J68),'Test Sample Data'!J68&lt;$C$389, 'Test Sample Data'!J68&gt;0),'Test Sample Data'!J68,$C$389),""))</f>
        <v/>
      </c>
      <c r="K69" s="99" t="str">
        <f>IF('Test Sample Data'!K68="","",IF(SUM('Test Sample Data'!K$3:K$386)&gt;10,IF(AND(ISNUMBER('Test Sample Data'!K68),'Test Sample Data'!K68&lt;$C$389, 'Test Sample Data'!K68&gt;0),'Test Sample Data'!K68,$C$389),""))</f>
        <v/>
      </c>
      <c r="L69" s="99" t="str">
        <f>IF('Test Sample Data'!L68="","",IF(SUM('Test Sample Data'!L$3:L$386)&gt;10,IF(AND(ISNUMBER('Test Sample Data'!L68),'Test Sample Data'!L68&lt;$C$389, 'Test Sample Data'!L68&gt;0),'Test Sample Data'!L68,$C$389),""))</f>
        <v/>
      </c>
      <c r="M69" s="99" t="str">
        <f>IF('Test Sample Data'!M68="","",IF(SUM('Test Sample Data'!M$3:M$386)&gt;10,IF(AND(ISNUMBER('Test Sample Data'!M68),'Test Sample Data'!M68&lt;$C$389, 'Test Sample Data'!M68&gt;0),'Test Sample Data'!M68,$C$389),""))</f>
        <v/>
      </c>
      <c r="N69" s="99" t="str">
        <f>IF('Test Sample Data'!N68="","",IF(SUM('Test Sample Data'!N$3:N$386)&gt;10,IF(AND(ISNUMBER('Test Sample Data'!N68),'Test Sample Data'!N68&lt;$C$389, 'Test Sample Data'!N68&gt;0),'Test Sample Data'!N68,$C$389),""))</f>
        <v/>
      </c>
      <c r="O69" s="98" t="str">
        <f>'miRNA Table'!C68</f>
        <v>hsa-miR-142-5p</v>
      </c>
      <c r="P69" s="98" t="s">
        <v>5626</v>
      </c>
      <c r="Q69" s="99">
        <f>IF('Control Sample Data'!C68="","",IF(SUM('Control Sample Data'!C$3:C$386)&gt;10,IF(AND(ISNUMBER('Control Sample Data'!C68),'Control Sample Data'!C68&lt;$C$389, 'Control Sample Data'!C68&gt;0),'Control Sample Data'!C68,$C$389),""))</f>
        <v>24.97</v>
      </c>
      <c r="R69" s="99">
        <f>IF('Control Sample Data'!D68="","",IF(SUM('Control Sample Data'!D$3:D$386)&gt;10,IF(AND(ISNUMBER('Control Sample Data'!D68),'Control Sample Data'!D68&lt;$C$389, 'Control Sample Data'!D68&gt;0),'Control Sample Data'!D68,$C$389),""))</f>
        <v>25.02</v>
      </c>
      <c r="S69" s="99">
        <f>IF('Control Sample Data'!E68="","",IF(SUM('Control Sample Data'!E$3:E$386)&gt;10,IF(AND(ISNUMBER('Control Sample Data'!E68),'Control Sample Data'!E68&lt;$C$389, 'Control Sample Data'!E68&gt;0),'Control Sample Data'!E68,$C$389),""))</f>
        <v>25.19</v>
      </c>
      <c r="T69" s="99" t="str">
        <f>IF('Control Sample Data'!F68="","",IF(SUM('Control Sample Data'!F$3:F$386)&gt;10,IF(AND(ISNUMBER('Control Sample Data'!F68),'Control Sample Data'!F68&lt;$C$389, 'Control Sample Data'!F68&gt;0),'Control Sample Data'!F68,$C$389),""))</f>
        <v/>
      </c>
      <c r="U69" s="99" t="str">
        <f>IF('Control Sample Data'!G68="","",IF(SUM('Control Sample Data'!G$3:G$386)&gt;10,IF(AND(ISNUMBER('Control Sample Data'!G68),'Control Sample Data'!G68&lt;$C$389, 'Control Sample Data'!G68&gt;0),'Control Sample Data'!G68,$C$389),""))</f>
        <v/>
      </c>
      <c r="V69" s="99" t="str">
        <f>IF('Control Sample Data'!H68="","",IF(SUM('Control Sample Data'!H$3:H$386)&gt;10,IF(AND(ISNUMBER('Control Sample Data'!H68),'Control Sample Data'!H68&lt;$C$389, 'Control Sample Data'!H68&gt;0),'Control Sample Data'!H68,$C$389),""))</f>
        <v/>
      </c>
      <c r="W69" s="99" t="str">
        <f>IF('Control Sample Data'!I68="","",IF(SUM('Control Sample Data'!I$3:I$386)&gt;10,IF(AND(ISNUMBER('Control Sample Data'!I68),'Control Sample Data'!I68&lt;$C$389, 'Control Sample Data'!I68&gt;0),'Control Sample Data'!I68,$C$389),""))</f>
        <v/>
      </c>
      <c r="X69" s="99" t="str">
        <f>IF('Control Sample Data'!J68="","",IF(SUM('Control Sample Data'!J$3:J$386)&gt;10,IF(AND(ISNUMBER('Control Sample Data'!J68),'Control Sample Data'!J68&lt;$C$389, 'Control Sample Data'!J68&gt;0),'Control Sample Data'!J68,$C$389),""))</f>
        <v/>
      </c>
      <c r="Y69" s="99" t="str">
        <f>IF('Control Sample Data'!K68="","",IF(SUM('Control Sample Data'!K$3:K$386)&gt;10,IF(AND(ISNUMBER('Control Sample Data'!K68),'Control Sample Data'!K68&lt;$C$389, 'Control Sample Data'!K68&gt;0),'Control Sample Data'!K68,$C$389),""))</f>
        <v/>
      </c>
      <c r="Z69" s="99" t="str">
        <f>IF('Control Sample Data'!L68="","",IF(SUM('Control Sample Data'!L$3:L$386)&gt;10,IF(AND(ISNUMBER('Control Sample Data'!L68),'Control Sample Data'!L68&lt;$C$389, 'Control Sample Data'!L68&gt;0),'Control Sample Data'!L68,$C$389),""))</f>
        <v/>
      </c>
      <c r="AA69" s="99" t="str">
        <f>IF('Control Sample Data'!M68="","",IF(SUM('Control Sample Data'!M$3:M$386)&gt;10,IF(AND(ISNUMBER('Control Sample Data'!M68),'Control Sample Data'!M68&lt;$C$389, 'Control Sample Data'!M68&gt;0),'Control Sample Data'!M68,$C$389),""))</f>
        <v/>
      </c>
      <c r="AB69" s="107" t="str">
        <f>IF('Control Sample Data'!N68="","",IF(SUM('Control Sample Data'!N$3:N$386)&gt;10,IF(AND(ISNUMBER('Control Sample Data'!N68),'Control Sample Data'!N68&lt;$C$389, 'Control Sample Data'!N68&gt;0),'Control Sample Data'!N68,$C$389),""))</f>
        <v/>
      </c>
      <c r="AC69" s="136">
        <f>IF(C69="","",IF(AND('miRNA Table'!$F$4="YES",'miRNA Table'!$F$6="YES"),C69-C$391,C69))</f>
        <v>22.27</v>
      </c>
      <c r="AD69" s="137">
        <f>IF(D69="","",IF(AND('miRNA Table'!$F$4="YES",'miRNA Table'!$F$6="YES"),D69-D$391,D69))</f>
        <v>22.15</v>
      </c>
      <c r="AE69" s="137">
        <f>IF(E69="","",IF(AND('miRNA Table'!$F$4="YES",'miRNA Table'!$F$6="YES"),E69-E$391,E69))</f>
        <v>22.14</v>
      </c>
      <c r="AF69" s="137" t="str">
        <f>IF(F69="","",IF(AND('miRNA Table'!$F$4="YES",'miRNA Table'!$F$6="YES"),F69-F$391,F69))</f>
        <v/>
      </c>
      <c r="AG69" s="137" t="str">
        <f>IF(G69="","",IF(AND('miRNA Table'!$F$4="YES",'miRNA Table'!$F$6="YES"),G69-G$391,G69))</f>
        <v/>
      </c>
      <c r="AH69" s="137" t="str">
        <f>IF(H69="","",IF(AND('miRNA Table'!$F$4="YES",'miRNA Table'!$F$6="YES"),H69-H$391,H69))</f>
        <v/>
      </c>
      <c r="AI69" s="137" t="str">
        <f>IF(I69="","",IF(AND('miRNA Table'!$F$4="YES",'miRNA Table'!$F$6="YES"),I69-I$391,I69))</f>
        <v/>
      </c>
      <c r="AJ69" s="137" t="str">
        <f>IF(J69="","",IF(AND('miRNA Table'!$F$4="YES",'miRNA Table'!$F$6="YES"),J69-J$391,J69))</f>
        <v/>
      </c>
      <c r="AK69" s="137" t="str">
        <f>IF(K69="","",IF(AND('miRNA Table'!$F$4="YES",'miRNA Table'!$F$6="YES"),K69-K$391,K69))</f>
        <v/>
      </c>
      <c r="AL69" s="137" t="str">
        <f>IF(L69="","",IF(AND('miRNA Table'!$F$4="YES",'miRNA Table'!$F$6="YES"),L69-L$391,L69))</f>
        <v/>
      </c>
      <c r="AM69" s="137" t="str">
        <f>IF(M69="","",IF(AND('miRNA Table'!$F$4="YES",'miRNA Table'!$F$6="YES"),M69-M$391,M69))</f>
        <v/>
      </c>
      <c r="AN69" s="138" t="str">
        <f>IF(N69="","",IF(AND('miRNA Table'!$F$4="YES",'miRNA Table'!$F$6="YES"),N69-N$391,N69))</f>
        <v/>
      </c>
      <c r="AO69" s="136">
        <f>IF(O69="","",IF(AND('miRNA Table'!$F$4="YES",'miRNA Table'!$F$6="YES"),Q69-Q$391,Q69))</f>
        <v>24.97</v>
      </c>
      <c r="AP69" s="137">
        <f>IF(P69="","",IF(AND('miRNA Table'!$F$4="YES",'miRNA Table'!$F$6="YES"),R69-R$391,R69))</f>
        <v>25.02</v>
      </c>
      <c r="AQ69" s="137">
        <f>IF(Q69="","",IF(AND('miRNA Table'!$F$4="YES",'miRNA Table'!$F$6="YES"),S69-S$391,S69))</f>
        <v>25.19</v>
      </c>
      <c r="AR69" s="137" t="str">
        <f>IF(R69="","",IF(AND('miRNA Table'!$F$4="YES",'miRNA Table'!$F$6="YES"),T69-T$391,T69))</f>
        <v/>
      </c>
      <c r="AS69" s="137" t="str">
        <f>IF(S69="","",IF(AND('miRNA Table'!$F$4="YES",'miRNA Table'!$F$6="YES"),U69-U$391,U69))</f>
        <v/>
      </c>
      <c r="AT69" s="137" t="str">
        <f>IF(T69="","",IF(AND('miRNA Table'!$F$4="YES",'miRNA Table'!$F$6="YES"),V69-V$391,V69))</f>
        <v/>
      </c>
      <c r="AU69" s="137" t="str">
        <f>IF(U69="","",IF(AND('miRNA Table'!$F$4="YES",'miRNA Table'!$F$6="YES"),W69-W$391,W69))</f>
        <v/>
      </c>
      <c r="AV69" s="137" t="str">
        <f>IF(V69="","",IF(AND('miRNA Table'!$F$4="YES",'miRNA Table'!$F$6="YES"),X69-X$391,X69))</f>
        <v/>
      </c>
      <c r="AW69" s="137" t="str">
        <f>IF(W69="","",IF(AND('miRNA Table'!$F$4="YES",'miRNA Table'!$F$6="YES"),Y69-Y$391,Y69))</f>
        <v/>
      </c>
      <c r="AX69" s="137" t="str">
        <f>IF(X69="","",IF(AND('miRNA Table'!$F$4="YES",'miRNA Table'!$F$6="YES"),Z69-Z$391,Z69))</f>
        <v/>
      </c>
      <c r="AY69" s="137" t="str">
        <f>IF(Y69="","",IF(AND('miRNA Table'!$F$4="YES",'miRNA Table'!$F$6="YES"),AA69-AA$391,AA69))</f>
        <v/>
      </c>
      <c r="AZ69" s="138" t="str">
        <f>IF(Z69="","",IF(AND('miRNA Table'!$F$4="YES",'miRNA Table'!$F$6="YES"),AB69-AB$391,AB69))</f>
        <v/>
      </c>
      <c r="BY69" s="97" t="str">
        <f t="shared" ref="BY69:BY132" si="77">A69</f>
        <v>hsa-miR-142-5p</v>
      </c>
      <c r="BZ69" s="98" t="s">
        <v>5626</v>
      </c>
      <c r="CA69" s="99">
        <f t="shared" ref="CA69:CA132" si="78">IF(BA$26=0,IF(ISERROR(AC69-BA$28),"",AC69-BA$28),IF(ISERROR(AC69-BA$26),"",AC69-BA$26))</f>
        <v>1.634999999999998</v>
      </c>
      <c r="CB69" s="99">
        <f t="shared" ref="CB69:CB132" si="79">IF(BB$26=0,IF(ISERROR(AD69-BB$28),"",AD69-BB$28),IF(ISERROR(AD69-BB$26),"",AD69-BB$26))</f>
        <v>1.504999999999999</v>
      </c>
      <c r="CC69" s="99">
        <f t="shared" ref="CC69:CC132" si="80">IF(BC$26=0,IF(ISERROR(AE69-BC$28),"",AE69-BC$28),IF(ISERROR(AE69-BC$26),"",AE69-BC$26))</f>
        <v>1.4100000000000001</v>
      </c>
      <c r="CD69" s="99" t="str">
        <f t="shared" ref="CD69:CD132" si="81">IF(BD$26=0,IF(ISERROR(AF69-BD$28),"",AF69-BD$28),IF(ISERROR(AF69-BD$26),"",AF69-BD$26))</f>
        <v/>
      </c>
      <c r="CE69" s="99" t="str">
        <f t="shared" ref="CE69:CE132" si="82">IF(BE$26=0,IF(ISERROR(AG69-BE$28),"",AG69-BE$28),IF(ISERROR(AG69-BE$26),"",AG69-BE$26))</f>
        <v/>
      </c>
      <c r="CF69" s="99" t="str">
        <f t="shared" ref="CF69:CF132" si="83">IF(BF$26=0,IF(ISERROR(AH69-BF$28),"",AH69-BF$28),IF(ISERROR(AH69-BF$26),"",AH69-BF$26))</f>
        <v/>
      </c>
      <c r="CG69" s="99" t="str">
        <f t="shared" ref="CG69:CG132" si="84">IF(BG$26=0,IF(ISERROR(AI69-BG$28),"",AI69-BG$28),IF(ISERROR(AI69-BG$26),"",AI69-BG$26))</f>
        <v/>
      </c>
      <c r="CH69" s="99" t="str">
        <f t="shared" ref="CH69:CH132" si="85">IF(BH$26=0,IF(ISERROR(AJ69-BH$28),"",AJ69-BH$28),IF(ISERROR(AJ69-BH$26),"",AJ69-BH$26))</f>
        <v/>
      </c>
      <c r="CI69" s="99" t="str">
        <f t="shared" ref="CI69:CI132" si="86">IF(BI$26=0,IF(ISERROR(AK69-BI$28),"",AK69-BI$28),IF(ISERROR(AK69-BI$26),"",AK69-BI$26))</f>
        <v/>
      </c>
      <c r="CJ69" s="99" t="str">
        <f t="shared" ref="CJ69:CJ132" si="87">IF(BJ$26=0,IF(ISERROR(AL69-BJ$28),"",AL69-BJ$28),IF(ISERROR(AL69-BJ$26),"",AL69-BJ$26))</f>
        <v/>
      </c>
      <c r="CK69" s="99" t="str">
        <f t="shared" ref="CK69:CK132" si="88">IF(BK$26=0,IF(ISERROR(AM69-BK$28),"",AM69-BK$28),IF(ISERROR(AM69-BK$26),"",AM69-BK$26))</f>
        <v/>
      </c>
      <c r="CL69" s="99" t="str">
        <f t="shared" ref="CL69:CL132" si="89">IF(BL$26=0,IF(ISERROR(AN69-BL$28),"",AN69-BL$28),IF(ISERROR(AN69-BL$26),"",AN69-BL$26))</f>
        <v/>
      </c>
      <c r="CM69" s="99">
        <f t="shared" ref="CM69:CM132" si="90">IF(BM$26=0,IF(ISERROR(AO69-BM$28),"",AO69-BM$28),IF(ISERROR(AO69-BM$26),"",AO69-BM$26))</f>
        <v>4.0716666666666654</v>
      </c>
      <c r="CN69" s="99">
        <f t="shared" ref="CN69:CN132" si="91">IF(BN$26=0,IF(ISERROR(AP69-BN$28),"",AP69-BN$28),IF(ISERROR(AP69-BN$26),"",AP69-BN$26))</f>
        <v>4.1683333333333294</v>
      </c>
      <c r="CO69" s="99">
        <f t="shared" ref="CO69:CO132" si="92">IF(BO$26=0,IF(ISERROR(AQ69-BO$28),"",AQ69-BO$28),IF(ISERROR(AQ69-BO$26),"",AQ69-BO$26))</f>
        <v>4.0549999999999997</v>
      </c>
      <c r="CP69" s="99" t="str">
        <f t="shared" ref="CP69:CP132" si="93">IF(BP$26=0,IF(ISERROR(AR69-BP$28),"",AR69-BP$28),IF(ISERROR(AR69-BP$26),"",AR69-BP$26))</f>
        <v/>
      </c>
      <c r="CQ69" s="99" t="str">
        <f t="shared" ref="CQ69:CQ132" si="94">IF(BQ$26=0,IF(ISERROR(AS69-BQ$28),"",AS69-BQ$28),IF(ISERROR(AS69-BQ$26),"",AS69-BQ$26))</f>
        <v/>
      </c>
      <c r="CR69" s="99" t="str">
        <f t="shared" ref="CR69:CR132" si="95">IF(BR$26=0,IF(ISERROR(AT69-BR$28),"",AT69-BR$28),IF(ISERROR(AT69-BR$26),"",AT69-BR$26))</f>
        <v/>
      </c>
      <c r="CS69" s="99" t="str">
        <f t="shared" ref="CS69:CS132" si="96">IF(BS$26=0,IF(ISERROR(AU69-BS$28),"",AU69-BS$28),IF(ISERROR(AU69-BS$26),"",AU69-BS$26))</f>
        <v/>
      </c>
      <c r="CT69" s="99" t="str">
        <f t="shared" ref="CT69:CT132" si="97">IF(BT$26=0,IF(ISERROR(AV69-BT$28),"",AV69-BT$28),IF(ISERROR(AV69-BT$26),"",AV69-BT$26))</f>
        <v/>
      </c>
      <c r="CU69" s="99" t="str">
        <f t="shared" ref="CU69:CU132" si="98">IF(BU$26=0,IF(ISERROR(AW69-BU$28),"",AW69-BU$28),IF(ISERROR(AW69-BU$26),"",AW69-BU$26))</f>
        <v/>
      </c>
      <c r="CV69" s="99" t="str">
        <f t="shared" ref="CV69:CV132" si="99">IF(BV$26=0,IF(ISERROR(AX69-BV$28),"",AX69-BV$28),IF(ISERROR(AX69-BV$26),"",AX69-BV$26))</f>
        <v/>
      </c>
      <c r="CW69" s="99" t="str">
        <f t="shared" ref="CW69:CW132" si="100">IF(BW$26=0,IF(ISERROR(AY69-BW$28),"",AY69-BW$28),IF(ISERROR(AY69-BW$26),"",AY69-BW$26))</f>
        <v/>
      </c>
      <c r="CX69" s="99" t="str">
        <f t="shared" ref="CX69:CX132" si="101">IF(BX$26=0,IF(ISERROR(AZ69-BX$28),"",AZ69-BX$28),IF(ISERROR(AZ69-BX$26),"",AZ69-BX$26))</f>
        <v/>
      </c>
      <c r="CY69" s="70">
        <f t="shared" ref="CY69:CY132" si="102">IF(ISERROR(AVERAGE(CA69:CL69)),"N/A",AVERAGE(CA69:CL69))</f>
        <v>1.5166666666666657</v>
      </c>
      <c r="CZ69" s="70">
        <f t="shared" ref="CZ69:CZ132" si="103">IF(ISERROR(AVERAGE(CM69:CX69)),"N/A",AVERAGE(CM69:CX69))</f>
        <v>4.0983333333333318</v>
      </c>
      <c r="DA69" s="100" t="str">
        <f t="shared" ref="DA69:DA132" si="104">A69</f>
        <v>hsa-miR-142-5p</v>
      </c>
      <c r="DB69" s="98" t="s">
        <v>5626</v>
      </c>
      <c r="DC69" s="101">
        <f t="shared" si="67"/>
        <v>0.3219704073774568</v>
      </c>
      <c r="DD69" s="101">
        <f t="shared" si="68"/>
        <v>0.35233018878550509</v>
      </c>
      <c r="DE69" s="101">
        <f t="shared" si="69"/>
        <v>0.37631168685276678</v>
      </c>
      <c r="DF69" s="101" t="str">
        <f t="shared" si="70"/>
        <v/>
      </c>
      <c r="DG69" s="101" t="str">
        <f t="shared" si="71"/>
        <v/>
      </c>
      <c r="DH69" s="101" t="str">
        <f t="shared" si="72"/>
        <v/>
      </c>
      <c r="DI69" s="101" t="str">
        <f t="shared" si="73"/>
        <v/>
      </c>
      <c r="DJ69" s="101" t="str">
        <f t="shared" si="74"/>
        <v/>
      </c>
      <c r="DK69" s="101" t="str">
        <f t="shared" si="75"/>
        <v/>
      </c>
      <c r="DL69" s="101" t="str">
        <f t="shared" si="76"/>
        <v/>
      </c>
      <c r="DM69" s="101" t="str">
        <f t="shared" ref="DM69:DM132" si="105">IF(CK69="","",POWER(2, -CK69))</f>
        <v/>
      </c>
      <c r="DN69" s="101" t="str">
        <f t="shared" ref="DN69:DN132" si="106">IF(CL69="","",POWER(2, -CL69))</f>
        <v/>
      </c>
      <c r="DO69" s="101">
        <f t="shared" si="66"/>
        <v>5.9471131432491893E-2</v>
      </c>
      <c r="DP69" s="101">
        <f t="shared" si="65"/>
        <v>5.5616881615422518E-2</v>
      </c>
      <c r="DQ69" s="101">
        <f t="shared" si="65"/>
        <v>6.016215269385948E-2</v>
      </c>
      <c r="DR69" s="101" t="str">
        <f t="shared" si="65"/>
        <v/>
      </c>
      <c r="DS69" s="101" t="str">
        <f t="shared" si="65"/>
        <v/>
      </c>
      <c r="DT69" s="101" t="str">
        <f t="shared" si="65"/>
        <v/>
      </c>
      <c r="DU69" s="101" t="str">
        <f t="shared" si="50"/>
        <v/>
      </c>
      <c r="DV69" s="101" t="str">
        <f t="shared" si="50"/>
        <v/>
      </c>
      <c r="DW69" s="101" t="str">
        <f t="shared" si="50"/>
        <v/>
      </c>
      <c r="DX69" s="101" t="str">
        <f t="shared" si="48"/>
        <v/>
      </c>
      <c r="DY69" s="101" t="str">
        <f t="shared" ref="DY69:DY132" si="107">IF(CW69="","",POWER(2, -CW69))</f>
        <v/>
      </c>
      <c r="DZ69" s="101" t="str">
        <f t="shared" ref="DZ69:DZ132" si="108">IF(CX69="","",POWER(2, -CX69))</f>
        <v/>
      </c>
    </row>
    <row r="70" spans="1:130" ht="15" customHeight="1" x14ac:dyDescent="0.25">
      <c r="A70" s="106" t="str">
        <f>'miRNA Table'!C69</f>
        <v>hsa-miR-143-3p</v>
      </c>
      <c r="B70" s="98" t="s">
        <v>5627</v>
      </c>
      <c r="C70" s="99">
        <f>IF('Test Sample Data'!C69="","",IF(SUM('Test Sample Data'!C$3:C$386)&gt;10,IF(AND(ISNUMBER('Test Sample Data'!C69),'Test Sample Data'!C69&lt;$C$389, 'Test Sample Data'!C69&gt;0),'Test Sample Data'!C69,$C$389),""))</f>
        <v>22.15</v>
      </c>
      <c r="D70" s="99">
        <f>IF('Test Sample Data'!D69="","",IF(SUM('Test Sample Data'!D$3:D$386)&gt;10,IF(AND(ISNUMBER('Test Sample Data'!D69),'Test Sample Data'!D69&lt;$C$389, 'Test Sample Data'!D69&gt;0),'Test Sample Data'!D69,$C$389),""))</f>
        <v>22.28</v>
      </c>
      <c r="E70" s="99">
        <f>IF('Test Sample Data'!E69="","",IF(SUM('Test Sample Data'!E$3:E$386)&gt;10,IF(AND(ISNUMBER('Test Sample Data'!E69),'Test Sample Data'!E69&lt;$C$389, 'Test Sample Data'!E69&gt;0),'Test Sample Data'!E69,$C$389),""))</f>
        <v>22.24</v>
      </c>
      <c r="F70" s="99" t="str">
        <f>IF('Test Sample Data'!F69="","",IF(SUM('Test Sample Data'!F$3:F$386)&gt;10,IF(AND(ISNUMBER('Test Sample Data'!F69),'Test Sample Data'!F69&lt;$C$389, 'Test Sample Data'!F69&gt;0),'Test Sample Data'!F69,$C$389),""))</f>
        <v/>
      </c>
      <c r="G70" s="99" t="str">
        <f>IF('Test Sample Data'!G69="","",IF(SUM('Test Sample Data'!G$3:G$386)&gt;10,IF(AND(ISNUMBER('Test Sample Data'!G69),'Test Sample Data'!G69&lt;$C$389, 'Test Sample Data'!G69&gt;0),'Test Sample Data'!G69,$C$389),""))</f>
        <v/>
      </c>
      <c r="H70" s="99" t="str">
        <f>IF('Test Sample Data'!H69="","",IF(SUM('Test Sample Data'!H$3:H$386)&gt;10,IF(AND(ISNUMBER('Test Sample Data'!H69),'Test Sample Data'!H69&lt;$C$389, 'Test Sample Data'!H69&gt;0),'Test Sample Data'!H69,$C$389),""))</f>
        <v/>
      </c>
      <c r="I70" s="99" t="str">
        <f>IF('Test Sample Data'!I69="","",IF(SUM('Test Sample Data'!I$3:I$386)&gt;10,IF(AND(ISNUMBER('Test Sample Data'!I69),'Test Sample Data'!I69&lt;$C$389, 'Test Sample Data'!I69&gt;0),'Test Sample Data'!I69,$C$389),""))</f>
        <v/>
      </c>
      <c r="J70" s="99" t="str">
        <f>IF('Test Sample Data'!J69="","",IF(SUM('Test Sample Data'!J$3:J$386)&gt;10,IF(AND(ISNUMBER('Test Sample Data'!J69),'Test Sample Data'!J69&lt;$C$389, 'Test Sample Data'!J69&gt;0),'Test Sample Data'!J69,$C$389),""))</f>
        <v/>
      </c>
      <c r="K70" s="99" t="str">
        <f>IF('Test Sample Data'!K69="","",IF(SUM('Test Sample Data'!K$3:K$386)&gt;10,IF(AND(ISNUMBER('Test Sample Data'!K69),'Test Sample Data'!K69&lt;$C$389, 'Test Sample Data'!K69&gt;0),'Test Sample Data'!K69,$C$389),""))</f>
        <v/>
      </c>
      <c r="L70" s="99" t="str">
        <f>IF('Test Sample Data'!L69="","",IF(SUM('Test Sample Data'!L$3:L$386)&gt;10,IF(AND(ISNUMBER('Test Sample Data'!L69),'Test Sample Data'!L69&lt;$C$389, 'Test Sample Data'!L69&gt;0),'Test Sample Data'!L69,$C$389),""))</f>
        <v/>
      </c>
      <c r="M70" s="99" t="str">
        <f>IF('Test Sample Data'!M69="","",IF(SUM('Test Sample Data'!M$3:M$386)&gt;10,IF(AND(ISNUMBER('Test Sample Data'!M69),'Test Sample Data'!M69&lt;$C$389, 'Test Sample Data'!M69&gt;0),'Test Sample Data'!M69,$C$389),""))</f>
        <v/>
      </c>
      <c r="N70" s="99" t="str">
        <f>IF('Test Sample Data'!N69="","",IF(SUM('Test Sample Data'!N$3:N$386)&gt;10,IF(AND(ISNUMBER('Test Sample Data'!N69),'Test Sample Data'!N69&lt;$C$389, 'Test Sample Data'!N69&gt;0),'Test Sample Data'!N69,$C$389),""))</f>
        <v/>
      </c>
      <c r="O70" s="98" t="str">
        <f>'miRNA Table'!C69</f>
        <v>hsa-miR-143-3p</v>
      </c>
      <c r="P70" s="98" t="s">
        <v>5627</v>
      </c>
      <c r="Q70" s="99">
        <f>IF('Control Sample Data'!C69="","",IF(SUM('Control Sample Data'!C$3:C$386)&gt;10,IF(AND(ISNUMBER('Control Sample Data'!C69),'Control Sample Data'!C69&lt;$C$389, 'Control Sample Data'!C69&gt;0),'Control Sample Data'!C69,$C$389),""))</f>
        <v>21.45</v>
      </c>
      <c r="R70" s="99">
        <f>IF('Control Sample Data'!D69="","",IF(SUM('Control Sample Data'!D$3:D$386)&gt;10,IF(AND(ISNUMBER('Control Sample Data'!D69),'Control Sample Data'!D69&lt;$C$389, 'Control Sample Data'!D69&gt;0),'Control Sample Data'!D69,$C$389),""))</f>
        <v>21.55</v>
      </c>
      <c r="S70" s="99">
        <f>IF('Control Sample Data'!E69="","",IF(SUM('Control Sample Data'!E$3:E$386)&gt;10,IF(AND(ISNUMBER('Control Sample Data'!E69),'Control Sample Data'!E69&lt;$C$389, 'Control Sample Data'!E69&gt;0),'Control Sample Data'!E69,$C$389),""))</f>
        <v>21.4</v>
      </c>
      <c r="T70" s="99" t="str">
        <f>IF('Control Sample Data'!F69="","",IF(SUM('Control Sample Data'!F$3:F$386)&gt;10,IF(AND(ISNUMBER('Control Sample Data'!F69),'Control Sample Data'!F69&lt;$C$389, 'Control Sample Data'!F69&gt;0),'Control Sample Data'!F69,$C$389),""))</f>
        <v/>
      </c>
      <c r="U70" s="99" t="str">
        <f>IF('Control Sample Data'!G69="","",IF(SUM('Control Sample Data'!G$3:G$386)&gt;10,IF(AND(ISNUMBER('Control Sample Data'!G69),'Control Sample Data'!G69&lt;$C$389, 'Control Sample Data'!G69&gt;0),'Control Sample Data'!G69,$C$389),""))</f>
        <v/>
      </c>
      <c r="V70" s="99" t="str">
        <f>IF('Control Sample Data'!H69="","",IF(SUM('Control Sample Data'!H$3:H$386)&gt;10,IF(AND(ISNUMBER('Control Sample Data'!H69),'Control Sample Data'!H69&lt;$C$389, 'Control Sample Data'!H69&gt;0),'Control Sample Data'!H69,$C$389),""))</f>
        <v/>
      </c>
      <c r="W70" s="99" t="str">
        <f>IF('Control Sample Data'!I69="","",IF(SUM('Control Sample Data'!I$3:I$386)&gt;10,IF(AND(ISNUMBER('Control Sample Data'!I69),'Control Sample Data'!I69&lt;$C$389, 'Control Sample Data'!I69&gt;0),'Control Sample Data'!I69,$C$389),""))</f>
        <v/>
      </c>
      <c r="X70" s="99" t="str">
        <f>IF('Control Sample Data'!J69="","",IF(SUM('Control Sample Data'!J$3:J$386)&gt;10,IF(AND(ISNUMBER('Control Sample Data'!J69),'Control Sample Data'!J69&lt;$C$389, 'Control Sample Data'!J69&gt;0),'Control Sample Data'!J69,$C$389),""))</f>
        <v/>
      </c>
      <c r="Y70" s="99" t="str">
        <f>IF('Control Sample Data'!K69="","",IF(SUM('Control Sample Data'!K$3:K$386)&gt;10,IF(AND(ISNUMBER('Control Sample Data'!K69),'Control Sample Data'!K69&lt;$C$389, 'Control Sample Data'!K69&gt;0),'Control Sample Data'!K69,$C$389),""))</f>
        <v/>
      </c>
      <c r="Z70" s="99" t="str">
        <f>IF('Control Sample Data'!L69="","",IF(SUM('Control Sample Data'!L$3:L$386)&gt;10,IF(AND(ISNUMBER('Control Sample Data'!L69),'Control Sample Data'!L69&lt;$C$389, 'Control Sample Data'!L69&gt;0),'Control Sample Data'!L69,$C$389),""))</f>
        <v/>
      </c>
      <c r="AA70" s="99" t="str">
        <f>IF('Control Sample Data'!M69="","",IF(SUM('Control Sample Data'!M$3:M$386)&gt;10,IF(AND(ISNUMBER('Control Sample Data'!M69),'Control Sample Data'!M69&lt;$C$389, 'Control Sample Data'!M69&gt;0),'Control Sample Data'!M69,$C$389),""))</f>
        <v/>
      </c>
      <c r="AB70" s="107" t="str">
        <f>IF('Control Sample Data'!N69="","",IF(SUM('Control Sample Data'!N$3:N$386)&gt;10,IF(AND(ISNUMBER('Control Sample Data'!N69),'Control Sample Data'!N69&lt;$C$389, 'Control Sample Data'!N69&gt;0),'Control Sample Data'!N69,$C$389),""))</f>
        <v/>
      </c>
      <c r="AC70" s="136">
        <f>IF(C70="","",IF(AND('miRNA Table'!$F$4="YES",'miRNA Table'!$F$6="YES"),C70-C$391,C70))</f>
        <v>22.15</v>
      </c>
      <c r="AD70" s="137">
        <f>IF(D70="","",IF(AND('miRNA Table'!$F$4="YES",'miRNA Table'!$F$6="YES"),D70-D$391,D70))</f>
        <v>22.28</v>
      </c>
      <c r="AE70" s="137">
        <f>IF(E70="","",IF(AND('miRNA Table'!$F$4="YES",'miRNA Table'!$F$6="YES"),E70-E$391,E70))</f>
        <v>22.24</v>
      </c>
      <c r="AF70" s="137" t="str">
        <f>IF(F70="","",IF(AND('miRNA Table'!$F$4="YES",'miRNA Table'!$F$6="YES"),F70-F$391,F70))</f>
        <v/>
      </c>
      <c r="AG70" s="137" t="str">
        <f>IF(G70="","",IF(AND('miRNA Table'!$F$4="YES",'miRNA Table'!$F$6="YES"),G70-G$391,G70))</f>
        <v/>
      </c>
      <c r="AH70" s="137" t="str">
        <f>IF(H70="","",IF(AND('miRNA Table'!$F$4="YES",'miRNA Table'!$F$6="YES"),H70-H$391,H70))</f>
        <v/>
      </c>
      <c r="AI70" s="137" t="str">
        <f>IF(I70="","",IF(AND('miRNA Table'!$F$4="YES",'miRNA Table'!$F$6="YES"),I70-I$391,I70))</f>
        <v/>
      </c>
      <c r="AJ70" s="137" t="str">
        <f>IF(J70="","",IF(AND('miRNA Table'!$F$4="YES",'miRNA Table'!$F$6="YES"),J70-J$391,J70))</f>
        <v/>
      </c>
      <c r="AK70" s="137" t="str">
        <f>IF(K70="","",IF(AND('miRNA Table'!$F$4="YES",'miRNA Table'!$F$6="YES"),K70-K$391,K70))</f>
        <v/>
      </c>
      <c r="AL70" s="137" t="str">
        <f>IF(L70="","",IF(AND('miRNA Table'!$F$4="YES",'miRNA Table'!$F$6="YES"),L70-L$391,L70))</f>
        <v/>
      </c>
      <c r="AM70" s="137" t="str">
        <f>IF(M70="","",IF(AND('miRNA Table'!$F$4="YES",'miRNA Table'!$F$6="YES"),M70-M$391,M70))</f>
        <v/>
      </c>
      <c r="AN70" s="138" t="str">
        <f>IF(N70="","",IF(AND('miRNA Table'!$F$4="YES",'miRNA Table'!$F$6="YES"),N70-N$391,N70))</f>
        <v/>
      </c>
      <c r="AO70" s="136">
        <f>IF(O70="","",IF(AND('miRNA Table'!$F$4="YES",'miRNA Table'!$F$6="YES"),Q70-Q$391,Q70))</f>
        <v>21.45</v>
      </c>
      <c r="AP70" s="137">
        <f>IF(P70="","",IF(AND('miRNA Table'!$F$4="YES",'miRNA Table'!$F$6="YES"),R70-R$391,R70))</f>
        <v>21.55</v>
      </c>
      <c r="AQ70" s="137">
        <f>IF(Q70="","",IF(AND('miRNA Table'!$F$4="YES",'miRNA Table'!$F$6="YES"),S70-S$391,S70))</f>
        <v>21.4</v>
      </c>
      <c r="AR70" s="137" t="str">
        <f>IF(R70="","",IF(AND('miRNA Table'!$F$4="YES",'miRNA Table'!$F$6="YES"),T70-T$391,T70))</f>
        <v/>
      </c>
      <c r="AS70" s="137" t="str">
        <f>IF(S70="","",IF(AND('miRNA Table'!$F$4="YES",'miRNA Table'!$F$6="YES"),U70-U$391,U70))</f>
        <v/>
      </c>
      <c r="AT70" s="137" t="str">
        <f>IF(T70="","",IF(AND('miRNA Table'!$F$4="YES",'miRNA Table'!$F$6="YES"),V70-V$391,V70))</f>
        <v/>
      </c>
      <c r="AU70" s="137" t="str">
        <f>IF(U70="","",IF(AND('miRNA Table'!$F$4="YES",'miRNA Table'!$F$6="YES"),W70-W$391,W70))</f>
        <v/>
      </c>
      <c r="AV70" s="137" t="str">
        <f>IF(V70="","",IF(AND('miRNA Table'!$F$4="YES",'miRNA Table'!$F$6="YES"),X70-X$391,X70))</f>
        <v/>
      </c>
      <c r="AW70" s="137" t="str">
        <f>IF(W70="","",IF(AND('miRNA Table'!$F$4="YES",'miRNA Table'!$F$6="YES"),Y70-Y$391,Y70))</f>
        <v/>
      </c>
      <c r="AX70" s="137" t="str">
        <f>IF(X70="","",IF(AND('miRNA Table'!$F$4="YES",'miRNA Table'!$F$6="YES"),Z70-Z$391,Z70))</f>
        <v/>
      </c>
      <c r="AY70" s="137" t="str">
        <f>IF(Y70="","",IF(AND('miRNA Table'!$F$4="YES",'miRNA Table'!$F$6="YES"),AA70-AA$391,AA70))</f>
        <v/>
      </c>
      <c r="AZ70" s="138" t="str">
        <f>IF(Z70="","",IF(AND('miRNA Table'!$F$4="YES",'miRNA Table'!$F$6="YES"),AB70-AB$391,AB70))</f>
        <v/>
      </c>
      <c r="BY70" s="97" t="str">
        <f t="shared" si="77"/>
        <v>hsa-miR-143-3p</v>
      </c>
      <c r="BZ70" s="98" t="s">
        <v>5627</v>
      </c>
      <c r="CA70" s="99">
        <f t="shared" si="78"/>
        <v>1.514999999999997</v>
      </c>
      <c r="CB70" s="99">
        <f t="shared" si="79"/>
        <v>1.6350000000000016</v>
      </c>
      <c r="CC70" s="99">
        <f t="shared" si="80"/>
        <v>1.509999999999998</v>
      </c>
      <c r="CD70" s="99" t="str">
        <f t="shared" si="81"/>
        <v/>
      </c>
      <c r="CE70" s="99" t="str">
        <f t="shared" si="82"/>
        <v/>
      </c>
      <c r="CF70" s="99" t="str">
        <f t="shared" si="83"/>
        <v/>
      </c>
      <c r="CG70" s="99" t="str">
        <f t="shared" si="84"/>
        <v/>
      </c>
      <c r="CH70" s="99" t="str">
        <f t="shared" si="85"/>
        <v/>
      </c>
      <c r="CI70" s="99" t="str">
        <f t="shared" si="86"/>
        <v/>
      </c>
      <c r="CJ70" s="99" t="str">
        <f t="shared" si="87"/>
        <v/>
      </c>
      <c r="CK70" s="99" t="str">
        <f t="shared" si="88"/>
        <v/>
      </c>
      <c r="CL70" s="99" t="str">
        <f t="shared" si="89"/>
        <v/>
      </c>
      <c r="CM70" s="99">
        <f t="shared" si="90"/>
        <v>0.55166666666666586</v>
      </c>
      <c r="CN70" s="99">
        <f t="shared" si="91"/>
        <v>0.69833333333333059</v>
      </c>
      <c r="CO70" s="99">
        <f t="shared" si="92"/>
        <v>0.26499999999999702</v>
      </c>
      <c r="CP70" s="99" t="str">
        <f t="shared" si="93"/>
        <v/>
      </c>
      <c r="CQ70" s="99" t="str">
        <f t="shared" si="94"/>
        <v/>
      </c>
      <c r="CR70" s="99" t="str">
        <f t="shared" si="95"/>
        <v/>
      </c>
      <c r="CS70" s="99" t="str">
        <f t="shared" si="96"/>
        <v/>
      </c>
      <c r="CT70" s="99" t="str">
        <f t="shared" si="97"/>
        <v/>
      </c>
      <c r="CU70" s="99" t="str">
        <f t="shared" si="98"/>
        <v/>
      </c>
      <c r="CV70" s="99" t="str">
        <f t="shared" si="99"/>
        <v/>
      </c>
      <c r="CW70" s="99" t="str">
        <f t="shared" si="100"/>
        <v/>
      </c>
      <c r="CX70" s="99" t="str">
        <f t="shared" si="101"/>
        <v/>
      </c>
      <c r="CY70" s="70">
        <f t="shared" si="102"/>
        <v>1.5533333333333321</v>
      </c>
      <c r="CZ70" s="70">
        <f t="shared" si="103"/>
        <v>0.50499999999999778</v>
      </c>
      <c r="DA70" s="100" t="str">
        <f t="shared" si="104"/>
        <v>hsa-miR-143-3p</v>
      </c>
      <c r="DB70" s="98" t="s">
        <v>5627</v>
      </c>
      <c r="DC70" s="101">
        <f t="shared" si="67"/>
        <v>0.34989646639879973</v>
      </c>
      <c r="DD70" s="101">
        <f t="shared" si="68"/>
        <v>0.32197040737745602</v>
      </c>
      <c r="DE70" s="101">
        <f t="shared" si="69"/>
        <v>0.35111121893449981</v>
      </c>
      <c r="DF70" s="101" t="str">
        <f t="shared" si="70"/>
        <v/>
      </c>
      <c r="DG70" s="101" t="str">
        <f t="shared" si="71"/>
        <v/>
      </c>
      <c r="DH70" s="101" t="str">
        <f t="shared" si="72"/>
        <v/>
      </c>
      <c r="DI70" s="101" t="str">
        <f t="shared" si="73"/>
        <v/>
      </c>
      <c r="DJ70" s="101" t="str">
        <f t="shared" si="74"/>
        <v/>
      </c>
      <c r="DK70" s="101" t="str">
        <f t="shared" si="75"/>
        <v/>
      </c>
      <c r="DL70" s="101" t="str">
        <f t="shared" si="76"/>
        <v/>
      </c>
      <c r="DM70" s="101" t="str">
        <f t="shared" si="105"/>
        <v/>
      </c>
      <c r="DN70" s="101" t="str">
        <f t="shared" si="106"/>
        <v/>
      </c>
      <c r="DO70" s="101">
        <f t="shared" ref="DO70:DO92" si="109">IF(CM70="","",POWER(2, -CM70))</f>
        <v>0.68223152818448596</v>
      </c>
      <c r="DP70" s="101">
        <f t="shared" si="65"/>
        <v>0.61628375449860862</v>
      </c>
      <c r="DQ70" s="101">
        <f t="shared" si="65"/>
        <v>0.83219873471152617</v>
      </c>
      <c r="DR70" s="101" t="str">
        <f t="shared" si="65"/>
        <v/>
      </c>
      <c r="DS70" s="101" t="str">
        <f t="shared" si="65"/>
        <v/>
      </c>
      <c r="DT70" s="101" t="str">
        <f t="shared" si="65"/>
        <v/>
      </c>
      <c r="DU70" s="101" t="str">
        <f t="shared" si="50"/>
        <v/>
      </c>
      <c r="DV70" s="101" t="str">
        <f t="shared" si="50"/>
        <v/>
      </c>
      <c r="DW70" s="101" t="str">
        <f t="shared" si="50"/>
        <v/>
      </c>
      <c r="DX70" s="101" t="str">
        <f t="shared" si="48"/>
        <v/>
      </c>
      <c r="DY70" s="101" t="str">
        <f t="shared" si="107"/>
        <v/>
      </c>
      <c r="DZ70" s="101" t="str">
        <f t="shared" si="108"/>
        <v/>
      </c>
    </row>
    <row r="71" spans="1:130" ht="15" customHeight="1" x14ac:dyDescent="0.25">
      <c r="A71" s="106" t="str">
        <f>'miRNA Table'!C70</f>
        <v>hsa-miR-143-5p</v>
      </c>
      <c r="B71" s="98" t="s">
        <v>5628</v>
      </c>
      <c r="C71" s="99">
        <f>IF('Test Sample Data'!C70="","",IF(SUM('Test Sample Data'!C$3:C$386)&gt;10,IF(AND(ISNUMBER('Test Sample Data'!C70),'Test Sample Data'!C70&lt;$C$389, 'Test Sample Data'!C70&gt;0),'Test Sample Data'!C70,$C$389),""))</f>
        <v>35</v>
      </c>
      <c r="D71" s="99">
        <f>IF('Test Sample Data'!D70="","",IF(SUM('Test Sample Data'!D$3:D$386)&gt;10,IF(AND(ISNUMBER('Test Sample Data'!D70),'Test Sample Data'!D70&lt;$C$389, 'Test Sample Data'!D70&gt;0),'Test Sample Data'!D70,$C$389),""))</f>
        <v>35</v>
      </c>
      <c r="E71" s="99">
        <f>IF('Test Sample Data'!E70="","",IF(SUM('Test Sample Data'!E$3:E$386)&gt;10,IF(AND(ISNUMBER('Test Sample Data'!E70),'Test Sample Data'!E70&lt;$C$389, 'Test Sample Data'!E70&gt;0),'Test Sample Data'!E70,$C$389),""))</f>
        <v>35</v>
      </c>
      <c r="F71" s="99" t="str">
        <f>IF('Test Sample Data'!F70="","",IF(SUM('Test Sample Data'!F$3:F$386)&gt;10,IF(AND(ISNUMBER('Test Sample Data'!F70),'Test Sample Data'!F70&lt;$C$389, 'Test Sample Data'!F70&gt;0),'Test Sample Data'!F70,$C$389),""))</f>
        <v/>
      </c>
      <c r="G71" s="99" t="str">
        <f>IF('Test Sample Data'!G70="","",IF(SUM('Test Sample Data'!G$3:G$386)&gt;10,IF(AND(ISNUMBER('Test Sample Data'!G70),'Test Sample Data'!G70&lt;$C$389, 'Test Sample Data'!G70&gt;0),'Test Sample Data'!G70,$C$389),""))</f>
        <v/>
      </c>
      <c r="H71" s="99" t="str">
        <f>IF('Test Sample Data'!H70="","",IF(SUM('Test Sample Data'!H$3:H$386)&gt;10,IF(AND(ISNUMBER('Test Sample Data'!H70),'Test Sample Data'!H70&lt;$C$389, 'Test Sample Data'!H70&gt;0),'Test Sample Data'!H70,$C$389),""))</f>
        <v/>
      </c>
      <c r="I71" s="99" t="str">
        <f>IF('Test Sample Data'!I70="","",IF(SUM('Test Sample Data'!I$3:I$386)&gt;10,IF(AND(ISNUMBER('Test Sample Data'!I70),'Test Sample Data'!I70&lt;$C$389, 'Test Sample Data'!I70&gt;0),'Test Sample Data'!I70,$C$389),""))</f>
        <v/>
      </c>
      <c r="J71" s="99" t="str">
        <f>IF('Test Sample Data'!J70="","",IF(SUM('Test Sample Data'!J$3:J$386)&gt;10,IF(AND(ISNUMBER('Test Sample Data'!J70),'Test Sample Data'!J70&lt;$C$389, 'Test Sample Data'!J70&gt;0),'Test Sample Data'!J70,$C$389),""))</f>
        <v/>
      </c>
      <c r="K71" s="99" t="str">
        <f>IF('Test Sample Data'!K70="","",IF(SUM('Test Sample Data'!K$3:K$386)&gt;10,IF(AND(ISNUMBER('Test Sample Data'!K70),'Test Sample Data'!K70&lt;$C$389, 'Test Sample Data'!K70&gt;0),'Test Sample Data'!K70,$C$389),""))</f>
        <v/>
      </c>
      <c r="L71" s="99" t="str">
        <f>IF('Test Sample Data'!L70="","",IF(SUM('Test Sample Data'!L$3:L$386)&gt;10,IF(AND(ISNUMBER('Test Sample Data'!L70),'Test Sample Data'!L70&lt;$C$389, 'Test Sample Data'!L70&gt;0),'Test Sample Data'!L70,$C$389),""))</f>
        <v/>
      </c>
      <c r="M71" s="99" t="str">
        <f>IF('Test Sample Data'!M70="","",IF(SUM('Test Sample Data'!M$3:M$386)&gt;10,IF(AND(ISNUMBER('Test Sample Data'!M70),'Test Sample Data'!M70&lt;$C$389, 'Test Sample Data'!M70&gt;0),'Test Sample Data'!M70,$C$389),""))</f>
        <v/>
      </c>
      <c r="N71" s="99" t="str">
        <f>IF('Test Sample Data'!N70="","",IF(SUM('Test Sample Data'!N$3:N$386)&gt;10,IF(AND(ISNUMBER('Test Sample Data'!N70),'Test Sample Data'!N70&lt;$C$389, 'Test Sample Data'!N70&gt;0),'Test Sample Data'!N70,$C$389),""))</f>
        <v/>
      </c>
      <c r="O71" s="98" t="str">
        <f>'miRNA Table'!C70</f>
        <v>hsa-miR-143-5p</v>
      </c>
      <c r="P71" s="98" t="s">
        <v>5628</v>
      </c>
      <c r="Q71" s="99">
        <f>IF('Control Sample Data'!C70="","",IF(SUM('Control Sample Data'!C$3:C$386)&gt;10,IF(AND(ISNUMBER('Control Sample Data'!C70),'Control Sample Data'!C70&lt;$C$389, 'Control Sample Data'!C70&gt;0),'Control Sample Data'!C70,$C$389),""))</f>
        <v>35</v>
      </c>
      <c r="R71" s="99">
        <f>IF('Control Sample Data'!D70="","",IF(SUM('Control Sample Data'!D$3:D$386)&gt;10,IF(AND(ISNUMBER('Control Sample Data'!D70),'Control Sample Data'!D70&lt;$C$389, 'Control Sample Data'!D70&gt;0),'Control Sample Data'!D70,$C$389),""))</f>
        <v>35</v>
      </c>
      <c r="S71" s="99">
        <f>IF('Control Sample Data'!E70="","",IF(SUM('Control Sample Data'!E$3:E$386)&gt;10,IF(AND(ISNUMBER('Control Sample Data'!E70),'Control Sample Data'!E70&lt;$C$389, 'Control Sample Data'!E70&gt;0),'Control Sample Data'!E70,$C$389),""))</f>
        <v>35</v>
      </c>
      <c r="T71" s="99" t="str">
        <f>IF('Control Sample Data'!F70="","",IF(SUM('Control Sample Data'!F$3:F$386)&gt;10,IF(AND(ISNUMBER('Control Sample Data'!F70),'Control Sample Data'!F70&lt;$C$389, 'Control Sample Data'!F70&gt;0),'Control Sample Data'!F70,$C$389),""))</f>
        <v/>
      </c>
      <c r="U71" s="99" t="str">
        <f>IF('Control Sample Data'!G70="","",IF(SUM('Control Sample Data'!G$3:G$386)&gt;10,IF(AND(ISNUMBER('Control Sample Data'!G70),'Control Sample Data'!G70&lt;$C$389, 'Control Sample Data'!G70&gt;0),'Control Sample Data'!G70,$C$389),""))</f>
        <v/>
      </c>
      <c r="V71" s="99" t="str">
        <f>IF('Control Sample Data'!H70="","",IF(SUM('Control Sample Data'!H$3:H$386)&gt;10,IF(AND(ISNUMBER('Control Sample Data'!H70),'Control Sample Data'!H70&lt;$C$389, 'Control Sample Data'!H70&gt;0),'Control Sample Data'!H70,$C$389),""))</f>
        <v/>
      </c>
      <c r="W71" s="99" t="str">
        <f>IF('Control Sample Data'!I70="","",IF(SUM('Control Sample Data'!I$3:I$386)&gt;10,IF(AND(ISNUMBER('Control Sample Data'!I70),'Control Sample Data'!I70&lt;$C$389, 'Control Sample Data'!I70&gt;0),'Control Sample Data'!I70,$C$389),""))</f>
        <v/>
      </c>
      <c r="X71" s="99" t="str">
        <f>IF('Control Sample Data'!J70="","",IF(SUM('Control Sample Data'!J$3:J$386)&gt;10,IF(AND(ISNUMBER('Control Sample Data'!J70),'Control Sample Data'!J70&lt;$C$389, 'Control Sample Data'!J70&gt;0),'Control Sample Data'!J70,$C$389),""))</f>
        <v/>
      </c>
      <c r="Y71" s="99" t="str">
        <f>IF('Control Sample Data'!K70="","",IF(SUM('Control Sample Data'!K$3:K$386)&gt;10,IF(AND(ISNUMBER('Control Sample Data'!K70),'Control Sample Data'!K70&lt;$C$389, 'Control Sample Data'!K70&gt;0),'Control Sample Data'!K70,$C$389),""))</f>
        <v/>
      </c>
      <c r="Z71" s="99" t="str">
        <f>IF('Control Sample Data'!L70="","",IF(SUM('Control Sample Data'!L$3:L$386)&gt;10,IF(AND(ISNUMBER('Control Sample Data'!L70),'Control Sample Data'!L70&lt;$C$389, 'Control Sample Data'!L70&gt;0),'Control Sample Data'!L70,$C$389),""))</f>
        <v/>
      </c>
      <c r="AA71" s="99" t="str">
        <f>IF('Control Sample Data'!M70="","",IF(SUM('Control Sample Data'!M$3:M$386)&gt;10,IF(AND(ISNUMBER('Control Sample Data'!M70),'Control Sample Data'!M70&lt;$C$389, 'Control Sample Data'!M70&gt;0),'Control Sample Data'!M70,$C$389),""))</f>
        <v/>
      </c>
      <c r="AB71" s="107" t="str">
        <f>IF('Control Sample Data'!N70="","",IF(SUM('Control Sample Data'!N$3:N$386)&gt;10,IF(AND(ISNUMBER('Control Sample Data'!N70),'Control Sample Data'!N70&lt;$C$389, 'Control Sample Data'!N70&gt;0),'Control Sample Data'!N70,$C$389),""))</f>
        <v/>
      </c>
      <c r="AC71" s="136">
        <f>IF(C71="","",IF(AND('miRNA Table'!$F$4="YES",'miRNA Table'!$F$6="YES"),C71-C$391,C71))</f>
        <v>35</v>
      </c>
      <c r="AD71" s="137">
        <f>IF(D71="","",IF(AND('miRNA Table'!$F$4="YES",'miRNA Table'!$F$6="YES"),D71-D$391,D71))</f>
        <v>35</v>
      </c>
      <c r="AE71" s="137">
        <f>IF(E71="","",IF(AND('miRNA Table'!$F$4="YES",'miRNA Table'!$F$6="YES"),E71-E$391,E71))</f>
        <v>35</v>
      </c>
      <c r="AF71" s="137" t="str">
        <f>IF(F71="","",IF(AND('miRNA Table'!$F$4="YES",'miRNA Table'!$F$6="YES"),F71-F$391,F71))</f>
        <v/>
      </c>
      <c r="AG71" s="137" t="str">
        <f>IF(G71="","",IF(AND('miRNA Table'!$F$4="YES",'miRNA Table'!$F$6="YES"),G71-G$391,G71))</f>
        <v/>
      </c>
      <c r="AH71" s="137" t="str">
        <f>IF(H71="","",IF(AND('miRNA Table'!$F$4="YES",'miRNA Table'!$F$6="YES"),H71-H$391,H71))</f>
        <v/>
      </c>
      <c r="AI71" s="137" t="str">
        <f>IF(I71="","",IF(AND('miRNA Table'!$F$4="YES",'miRNA Table'!$F$6="YES"),I71-I$391,I71))</f>
        <v/>
      </c>
      <c r="AJ71" s="137" t="str">
        <f>IF(J71="","",IF(AND('miRNA Table'!$F$4="YES",'miRNA Table'!$F$6="YES"),J71-J$391,J71))</f>
        <v/>
      </c>
      <c r="AK71" s="137" t="str">
        <f>IF(K71="","",IF(AND('miRNA Table'!$F$4="YES",'miRNA Table'!$F$6="YES"),K71-K$391,K71))</f>
        <v/>
      </c>
      <c r="AL71" s="137" t="str">
        <f>IF(L71="","",IF(AND('miRNA Table'!$F$4="YES",'miRNA Table'!$F$6="YES"),L71-L$391,L71))</f>
        <v/>
      </c>
      <c r="AM71" s="137" t="str">
        <f>IF(M71="","",IF(AND('miRNA Table'!$F$4="YES",'miRNA Table'!$F$6="YES"),M71-M$391,M71))</f>
        <v/>
      </c>
      <c r="AN71" s="138" t="str">
        <f>IF(N71="","",IF(AND('miRNA Table'!$F$4="YES",'miRNA Table'!$F$6="YES"),N71-N$391,N71))</f>
        <v/>
      </c>
      <c r="AO71" s="136">
        <f>IF(O71="","",IF(AND('miRNA Table'!$F$4="YES",'miRNA Table'!$F$6="YES"),Q71-Q$391,Q71))</f>
        <v>35</v>
      </c>
      <c r="AP71" s="137">
        <f>IF(P71="","",IF(AND('miRNA Table'!$F$4="YES",'miRNA Table'!$F$6="YES"),R71-R$391,R71))</f>
        <v>35</v>
      </c>
      <c r="AQ71" s="137">
        <f>IF(Q71="","",IF(AND('miRNA Table'!$F$4="YES",'miRNA Table'!$F$6="YES"),S71-S$391,S71))</f>
        <v>35</v>
      </c>
      <c r="AR71" s="137" t="str">
        <f>IF(R71="","",IF(AND('miRNA Table'!$F$4="YES",'miRNA Table'!$F$6="YES"),T71-T$391,T71))</f>
        <v/>
      </c>
      <c r="AS71" s="137" t="str">
        <f>IF(S71="","",IF(AND('miRNA Table'!$F$4="YES",'miRNA Table'!$F$6="YES"),U71-U$391,U71))</f>
        <v/>
      </c>
      <c r="AT71" s="137" t="str">
        <f>IF(T71="","",IF(AND('miRNA Table'!$F$4="YES",'miRNA Table'!$F$6="YES"),V71-V$391,V71))</f>
        <v/>
      </c>
      <c r="AU71" s="137" t="str">
        <f>IF(U71="","",IF(AND('miRNA Table'!$F$4="YES",'miRNA Table'!$F$6="YES"),W71-W$391,W71))</f>
        <v/>
      </c>
      <c r="AV71" s="137" t="str">
        <f>IF(V71="","",IF(AND('miRNA Table'!$F$4="YES",'miRNA Table'!$F$6="YES"),X71-X$391,X71))</f>
        <v/>
      </c>
      <c r="AW71" s="137" t="str">
        <f>IF(W71="","",IF(AND('miRNA Table'!$F$4="YES",'miRNA Table'!$F$6="YES"),Y71-Y$391,Y71))</f>
        <v/>
      </c>
      <c r="AX71" s="137" t="str">
        <f>IF(X71="","",IF(AND('miRNA Table'!$F$4="YES",'miRNA Table'!$F$6="YES"),Z71-Z$391,Z71))</f>
        <v/>
      </c>
      <c r="AY71" s="137" t="str">
        <f>IF(Y71="","",IF(AND('miRNA Table'!$F$4="YES",'miRNA Table'!$F$6="YES"),AA71-AA$391,AA71))</f>
        <v/>
      </c>
      <c r="AZ71" s="138" t="str">
        <f>IF(Z71="","",IF(AND('miRNA Table'!$F$4="YES",'miRNA Table'!$F$6="YES"),AB71-AB$391,AB71))</f>
        <v/>
      </c>
      <c r="BY71" s="97" t="str">
        <f t="shared" si="77"/>
        <v>hsa-miR-143-5p</v>
      </c>
      <c r="BZ71" s="98" t="s">
        <v>5628</v>
      </c>
      <c r="CA71" s="99">
        <f t="shared" si="78"/>
        <v>14.364999999999998</v>
      </c>
      <c r="CB71" s="99">
        <f t="shared" si="79"/>
        <v>14.355</v>
      </c>
      <c r="CC71" s="99">
        <f t="shared" si="80"/>
        <v>14.27</v>
      </c>
      <c r="CD71" s="99" t="str">
        <f t="shared" si="81"/>
        <v/>
      </c>
      <c r="CE71" s="99" t="str">
        <f t="shared" si="82"/>
        <v/>
      </c>
      <c r="CF71" s="99" t="str">
        <f t="shared" si="83"/>
        <v/>
      </c>
      <c r="CG71" s="99" t="str">
        <f t="shared" si="84"/>
        <v/>
      </c>
      <c r="CH71" s="99" t="str">
        <f t="shared" si="85"/>
        <v/>
      </c>
      <c r="CI71" s="99" t="str">
        <f t="shared" si="86"/>
        <v/>
      </c>
      <c r="CJ71" s="99" t="str">
        <f t="shared" si="87"/>
        <v/>
      </c>
      <c r="CK71" s="99" t="str">
        <f t="shared" si="88"/>
        <v/>
      </c>
      <c r="CL71" s="99" t="str">
        <f t="shared" si="89"/>
        <v/>
      </c>
      <c r="CM71" s="99">
        <f t="shared" si="90"/>
        <v>14.101666666666667</v>
      </c>
      <c r="CN71" s="99">
        <f t="shared" si="91"/>
        <v>14.14833333333333</v>
      </c>
      <c r="CO71" s="99">
        <f t="shared" si="92"/>
        <v>13.864999999999998</v>
      </c>
      <c r="CP71" s="99" t="str">
        <f t="shared" si="93"/>
        <v/>
      </c>
      <c r="CQ71" s="99" t="str">
        <f t="shared" si="94"/>
        <v/>
      </c>
      <c r="CR71" s="99" t="str">
        <f t="shared" si="95"/>
        <v/>
      </c>
      <c r="CS71" s="99" t="str">
        <f t="shared" si="96"/>
        <v/>
      </c>
      <c r="CT71" s="99" t="str">
        <f t="shared" si="97"/>
        <v/>
      </c>
      <c r="CU71" s="99" t="str">
        <f t="shared" si="98"/>
        <v/>
      </c>
      <c r="CV71" s="99" t="str">
        <f t="shared" si="99"/>
        <v/>
      </c>
      <c r="CW71" s="99" t="str">
        <f t="shared" si="100"/>
        <v/>
      </c>
      <c r="CX71" s="99" t="str">
        <f t="shared" si="101"/>
        <v/>
      </c>
      <c r="CY71" s="70">
        <f t="shared" si="102"/>
        <v>14.329999999999998</v>
      </c>
      <c r="CZ71" s="70">
        <f t="shared" si="103"/>
        <v>14.038333333333332</v>
      </c>
      <c r="DA71" s="100" t="str">
        <f t="shared" si="104"/>
        <v>hsa-miR-143-5p</v>
      </c>
      <c r="DB71" s="98" t="s">
        <v>5628</v>
      </c>
      <c r="DC71" s="101">
        <f t="shared" si="67"/>
        <v>4.7391899108950229E-5</v>
      </c>
      <c r="DD71" s="101">
        <f t="shared" si="68"/>
        <v>4.7721535835485465E-5</v>
      </c>
      <c r="DE71" s="101">
        <f t="shared" si="69"/>
        <v>5.0617648059963549E-5</v>
      </c>
      <c r="DF71" s="101" t="str">
        <f t="shared" si="70"/>
        <v/>
      </c>
      <c r="DG71" s="101" t="str">
        <f t="shared" si="71"/>
        <v/>
      </c>
      <c r="DH71" s="101" t="str">
        <f t="shared" si="72"/>
        <v/>
      </c>
      <c r="DI71" s="101" t="str">
        <f t="shared" si="73"/>
        <v/>
      </c>
      <c r="DJ71" s="101" t="str">
        <f t="shared" si="74"/>
        <v/>
      </c>
      <c r="DK71" s="101" t="str">
        <f t="shared" si="75"/>
        <v/>
      </c>
      <c r="DL71" s="101" t="str">
        <f t="shared" si="76"/>
        <v/>
      </c>
      <c r="DM71" s="101" t="str">
        <f t="shared" si="105"/>
        <v/>
      </c>
      <c r="DN71" s="101" t="str">
        <f t="shared" si="106"/>
        <v/>
      </c>
      <c r="DO71" s="101">
        <f t="shared" si="109"/>
        <v>5.6882063716252369E-5</v>
      </c>
      <c r="DP71" s="101">
        <f t="shared" si="65"/>
        <v>5.5071547217106916E-5</v>
      </c>
      <c r="DQ71" s="101">
        <f t="shared" si="65"/>
        <v>6.7022266466494862E-5</v>
      </c>
      <c r="DR71" s="101" t="str">
        <f t="shared" si="65"/>
        <v/>
      </c>
      <c r="DS71" s="101" t="str">
        <f t="shared" si="65"/>
        <v/>
      </c>
      <c r="DT71" s="101" t="str">
        <f t="shared" si="65"/>
        <v/>
      </c>
      <c r="DU71" s="101" t="str">
        <f t="shared" si="50"/>
        <v/>
      </c>
      <c r="DV71" s="101" t="str">
        <f t="shared" si="50"/>
        <v/>
      </c>
      <c r="DW71" s="101" t="str">
        <f t="shared" si="50"/>
        <v/>
      </c>
      <c r="DX71" s="101" t="str">
        <f t="shared" si="48"/>
        <v/>
      </c>
      <c r="DY71" s="101" t="str">
        <f t="shared" si="107"/>
        <v/>
      </c>
      <c r="DZ71" s="101" t="str">
        <f t="shared" si="108"/>
        <v/>
      </c>
    </row>
    <row r="72" spans="1:130" ht="15" customHeight="1" x14ac:dyDescent="0.25">
      <c r="A72" s="106" t="str">
        <f>'miRNA Table'!C71</f>
        <v>hsa-miR-144-3p</v>
      </c>
      <c r="B72" s="98" t="s">
        <v>5629</v>
      </c>
      <c r="C72" s="99">
        <f>IF('Test Sample Data'!C71="","",IF(SUM('Test Sample Data'!C$3:C$386)&gt;10,IF(AND(ISNUMBER('Test Sample Data'!C71),'Test Sample Data'!C71&lt;$C$389, 'Test Sample Data'!C71&gt;0),'Test Sample Data'!C71,$C$389),""))</f>
        <v>24.12</v>
      </c>
      <c r="D72" s="99">
        <f>IF('Test Sample Data'!D71="","",IF(SUM('Test Sample Data'!D$3:D$386)&gt;10,IF(AND(ISNUMBER('Test Sample Data'!D71),'Test Sample Data'!D71&lt;$C$389, 'Test Sample Data'!D71&gt;0),'Test Sample Data'!D71,$C$389),""))</f>
        <v>24.24</v>
      </c>
      <c r="E72" s="99">
        <f>IF('Test Sample Data'!E71="","",IF(SUM('Test Sample Data'!E$3:E$386)&gt;10,IF(AND(ISNUMBER('Test Sample Data'!E71),'Test Sample Data'!E71&lt;$C$389, 'Test Sample Data'!E71&gt;0),'Test Sample Data'!E71,$C$389),""))</f>
        <v>24.15</v>
      </c>
      <c r="F72" s="99" t="str">
        <f>IF('Test Sample Data'!F71="","",IF(SUM('Test Sample Data'!F$3:F$386)&gt;10,IF(AND(ISNUMBER('Test Sample Data'!F71),'Test Sample Data'!F71&lt;$C$389, 'Test Sample Data'!F71&gt;0),'Test Sample Data'!F71,$C$389),""))</f>
        <v/>
      </c>
      <c r="G72" s="99" t="str">
        <f>IF('Test Sample Data'!G71="","",IF(SUM('Test Sample Data'!G$3:G$386)&gt;10,IF(AND(ISNUMBER('Test Sample Data'!G71),'Test Sample Data'!G71&lt;$C$389, 'Test Sample Data'!G71&gt;0),'Test Sample Data'!G71,$C$389),""))</f>
        <v/>
      </c>
      <c r="H72" s="99" t="str">
        <f>IF('Test Sample Data'!H71="","",IF(SUM('Test Sample Data'!H$3:H$386)&gt;10,IF(AND(ISNUMBER('Test Sample Data'!H71),'Test Sample Data'!H71&lt;$C$389, 'Test Sample Data'!H71&gt;0),'Test Sample Data'!H71,$C$389),""))</f>
        <v/>
      </c>
      <c r="I72" s="99" t="str">
        <f>IF('Test Sample Data'!I71="","",IF(SUM('Test Sample Data'!I$3:I$386)&gt;10,IF(AND(ISNUMBER('Test Sample Data'!I71),'Test Sample Data'!I71&lt;$C$389, 'Test Sample Data'!I71&gt;0),'Test Sample Data'!I71,$C$389),""))</f>
        <v/>
      </c>
      <c r="J72" s="99" t="str">
        <f>IF('Test Sample Data'!J71="","",IF(SUM('Test Sample Data'!J$3:J$386)&gt;10,IF(AND(ISNUMBER('Test Sample Data'!J71),'Test Sample Data'!J71&lt;$C$389, 'Test Sample Data'!J71&gt;0),'Test Sample Data'!J71,$C$389),""))</f>
        <v/>
      </c>
      <c r="K72" s="99" t="str">
        <f>IF('Test Sample Data'!K71="","",IF(SUM('Test Sample Data'!K$3:K$386)&gt;10,IF(AND(ISNUMBER('Test Sample Data'!K71),'Test Sample Data'!K71&lt;$C$389, 'Test Sample Data'!K71&gt;0),'Test Sample Data'!K71,$C$389),""))</f>
        <v/>
      </c>
      <c r="L72" s="99" t="str">
        <f>IF('Test Sample Data'!L71="","",IF(SUM('Test Sample Data'!L$3:L$386)&gt;10,IF(AND(ISNUMBER('Test Sample Data'!L71),'Test Sample Data'!L71&lt;$C$389, 'Test Sample Data'!L71&gt;0),'Test Sample Data'!L71,$C$389),""))</f>
        <v/>
      </c>
      <c r="M72" s="99" t="str">
        <f>IF('Test Sample Data'!M71="","",IF(SUM('Test Sample Data'!M$3:M$386)&gt;10,IF(AND(ISNUMBER('Test Sample Data'!M71),'Test Sample Data'!M71&lt;$C$389, 'Test Sample Data'!M71&gt;0),'Test Sample Data'!M71,$C$389),""))</f>
        <v/>
      </c>
      <c r="N72" s="99" t="str">
        <f>IF('Test Sample Data'!N71="","",IF(SUM('Test Sample Data'!N$3:N$386)&gt;10,IF(AND(ISNUMBER('Test Sample Data'!N71),'Test Sample Data'!N71&lt;$C$389, 'Test Sample Data'!N71&gt;0),'Test Sample Data'!N71,$C$389),""))</f>
        <v/>
      </c>
      <c r="O72" s="98" t="str">
        <f>'miRNA Table'!C71</f>
        <v>hsa-miR-144-3p</v>
      </c>
      <c r="P72" s="98" t="s">
        <v>5629</v>
      </c>
      <c r="Q72" s="99">
        <f>IF('Control Sample Data'!C71="","",IF(SUM('Control Sample Data'!C$3:C$386)&gt;10,IF(AND(ISNUMBER('Control Sample Data'!C71),'Control Sample Data'!C71&lt;$C$389, 'Control Sample Data'!C71&gt;0),'Control Sample Data'!C71,$C$389),""))</f>
        <v>29.15</v>
      </c>
      <c r="R72" s="99">
        <f>IF('Control Sample Data'!D71="","",IF(SUM('Control Sample Data'!D$3:D$386)&gt;10,IF(AND(ISNUMBER('Control Sample Data'!D71),'Control Sample Data'!D71&lt;$C$389, 'Control Sample Data'!D71&gt;0),'Control Sample Data'!D71,$C$389),""))</f>
        <v>28.79</v>
      </c>
      <c r="S72" s="99">
        <f>IF('Control Sample Data'!E71="","",IF(SUM('Control Sample Data'!E$3:E$386)&gt;10,IF(AND(ISNUMBER('Control Sample Data'!E71),'Control Sample Data'!E71&lt;$C$389, 'Control Sample Data'!E71&gt;0),'Control Sample Data'!E71,$C$389),""))</f>
        <v>28.59</v>
      </c>
      <c r="T72" s="99" t="str">
        <f>IF('Control Sample Data'!F71="","",IF(SUM('Control Sample Data'!F$3:F$386)&gt;10,IF(AND(ISNUMBER('Control Sample Data'!F71),'Control Sample Data'!F71&lt;$C$389, 'Control Sample Data'!F71&gt;0),'Control Sample Data'!F71,$C$389),""))</f>
        <v/>
      </c>
      <c r="U72" s="99" t="str">
        <f>IF('Control Sample Data'!G71="","",IF(SUM('Control Sample Data'!G$3:G$386)&gt;10,IF(AND(ISNUMBER('Control Sample Data'!G71),'Control Sample Data'!G71&lt;$C$389, 'Control Sample Data'!G71&gt;0),'Control Sample Data'!G71,$C$389),""))</f>
        <v/>
      </c>
      <c r="V72" s="99" t="str">
        <f>IF('Control Sample Data'!H71="","",IF(SUM('Control Sample Data'!H$3:H$386)&gt;10,IF(AND(ISNUMBER('Control Sample Data'!H71),'Control Sample Data'!H71&lt;$C$389, 'Control Sample Data'!H71&gt;0),'Control Sample Data'!H71,$C$389),""))</f>
        <v/>
      </c>
      <c r="W72" s="99" t="str">
        <f>IF('Control Sample Data'!I71="","",IF(SUM('Control Sample Data'!I$3:I$386)&gt;10,IF(AND(ISNUMBER('Control Sample Data'!I71),'Control Sample Data'!I71&lt;$C$389, 'Control Sample Data'!I71&gt;0),'Control Sample Data'!I71,$C$389),""))</f>
        <v/>
      </c>
      <c r="X72" s="99" t="str">
        <f>IF('Control Sample Data'!J71="","",IF(SUM('Control Sample Data'!J$3:J$386)&gt;10,IF(AND(ISNUMBER('Control Sample Data'!J71),'Control Sample Data'!J71&lt;$C$389, 'Control Sample Data'!J71&gt;0),'Control Sample Data'!J71,$C$389),""))</f>
        <v/>
      </c>
      <c r="Y72" s="99" t="str">
        <f>IF('Control Sample Data'!K71="","",IF(SUM('Control Sample Data'!K$3:K$386)&gt;10,IF(AND(ISNUMBER('Control Sample Data'!K71),'Control Sample Data'!K71&lt;$C$389, 'Control Sample Data'!K71&gt;0),'Control Sample Data'!K71,$C$389),""))</f>
        <v/>
      </c>
      <c r="Z72" s="99" t="str">
        <f>IF('Control Sample Data'!L71="","",IF(SUM('Control Sample Data'!L$3:L$386)&gt;10,IF(AND(ISNUMBER('Control Sample Data'!L71),'Control Sample Data'!L71&lt;$C$389, 'Control Sample Data'!L71&gt;0),'Control Sample Data'!L71,$C$389),""))</f>
        <v/>
      </c>
      <c r="AA72" s="99" t="str">
        <f>IF('Control Sample Data'!M71="","",IF(SUM('Control Sample Data'!M$3:M$386)&gt;10,IF(AND(ISNUMBER('Control Sample Data'!M71),'Control Sample Data'!M71&lt;$C$389, 'Control Sample Data'!M71&gt;0),'Control Sample Data'!M71,$C$389),""))</f>
        <v/>
      </c>
      <c r="AB72" s="107" t="str">
        <f>IF('Control Sample Data'!N71="","",IF(SUM('Control Sample Data'!N$3:N$386)&gt;10,IF(AND(ISNUMBER('Control Sample Data'!N71),'Control Sample Data'!N71&lt;$C$389, 'Control Sample Data'!N71&gt;0),'Control Sample Data'!N71,$C$389),""))</f>
        <v/>
      </c>
      <c r="AC72" s="136">
        <f>IF(C72="","",IF(AND('miRNA Table'!$F$4="YES",'miRNA Table'!$F$6="YES"),C72-C$391,C72))</f>
        <v>24.12</v>
      </c>
      <c r="AD72" s="137">
        <f>IF(D72="","",IF(AND('miRNA Table'!$F$4="YES",'miRNA Table'!$F$6="YES"),D72-D$391,D72))</f>
        <v>24.24</v>
      </c>
      <c r="AE72" s="137">
        <f>IF(E72="","",IF(AND('miRNA Table'!$F$4="YES",'miRNA Table'!$F$6="YES"),E72-E$391,E72))</f>
        <v>24.15</v>
      </c>
      <c r="AF72" s="137" t="str">
        <f>IF(F72="","",IF(AND('miRNA Table'!$F$4="YES",'miRNA Table'!$F$6="YES"),F72-F$391,F72))</f>
        <v/>
      </c>
      <c r="AG72" s="137" t="str">
        <f>IF(G72="","",IF(AND('miRNA Table'!$F$4="YES",'miRNA Table'!$F$6="YES"),G72-G$391,G72))</f>
        <v/>
      </c>
      <c r="AH72" s="137" t="str">
        <f>IF(H72="","",IF(AND('miRNA Table'!$F$4="YES",'miRNA Table'!$F$6="YES"),H72-H$391,H72))</f>
        <v/>
      </c>
      <c r="AI72" s="137" t="str">
        <f>IF(I72="","",IF(AND('miRNA Table'!$F$4="YES",'miRNA Table'!$F$6="YES"),I72-I$391,I72))</f>
        <v/>
      </c>
      <c r="AJ72" s="137" t="str">
        <f>IF(J72="","",IF(AND('miRNA Table'!$F$4="YES",'miRNA Table'!$F$6="YES"),J72-J$391,J72))</f>
        <v/>
      </c>
      <c r="AK72" s="137" t="str">
        <f>IF(K72="","",IF(AND('miRNA Table'!$F$4="YES",'miRNA Table'!$F$6="YES"),K72-K$391,K72))</f>
        <v/>
      </c>
      <c r="AL72" s="137" t="str">
        <f>IF(L72="","",IF(AND('miRNA Table'!$F$4="YES",'miRNA Table'!$F$6="YES"),L72-L$391,L72))</f>
        <v/>
      </c>
      <c r="AM72" s="137" t="str">
        <f>IF(M72="","",IF(AND('miRNA Table'!$F$4="YES",'miRNA Table'!$F$6="YES"),M72-M$391,M72))</f>
        <v/>
      </c>
      <c r="AN72" s="138" t="str">
        <f>IF(N72="","",IF(AND('miRNA Table'!$F$4="YES",'miRNA Table'!$F$6="YES"),N72-N$391,N72))</f>
        <v/>
      </c>
      <c r="AO72" s="136">
        <f>IF(O72="","",IF(AND('miRNA Table'!$F$4="YES",'miRNA Table'!$F$6="YES"),Q72-Q$391,Q72))</f>
        <v>29.15</v>
      </c>
      <c r="AP72" s="137">
        <f>IF(P72="","",IF(AND('miRNA Table'!$F$4="YES",'miRNA Table'!$F$6="YES"),R72-R$391,R72))</f>
        <v>28.79</v>
      </c>
      <c r="AQ72" s="137">
        <f>IF(Q72="","",IF(AND('miRNA Table'!$F$4="YES",'miRNA Table'!$F$6="YES"),S72-S$391,S72))</f>
        <v>28.59</v>
      </c>
      <c r="AR72" s="137" t="str">
        <f>IF(R72="","",IF(AND('miRNA Table'!$F$4="YES",'miRNA Table'!$F$6="YES"),T72-T$391,T72))</f>
        <v/>
      </c>
      <c r="AS72" s="137" t="str">
        <f>IF(S72="","",IF(AND('miRNA Table'!$F$4="YES",'miRNA Table'!$F$6="YES"),U72-U$391,U72))</f>
        <v/>
      </c>
      <c r="AT72" s="137" t="str">
        <f>IF(T72="","",IF(AND('miRNA Table'!$F$4="YES",'miRNA Table'!$F$6="YES"),V72-V$391,V72))</f>
        <v/>
      </c>
      <c r="AU72" s="137" t="str">
        <f>IF(U72="","",IF(AND('miRNA Table'!$F$4="YES",'miRNA Table'!$F$6="YES"),W72-W$391,W72))</f>
        <v/>
      </c>
      <c r="AV72" s="137" t="str">
        <f>IF(V72="","",IF(AND('miRNA Table'!$F$4="YES",'miRNA Table'!$F$6="YES"),X72-X$391,X72))</f>
        <v/>
      </c>
      <c r="AW72" s="137" t="str">
        <f>IF(W72="","",IF(AND('miRNA Table'!$F$4="YES",'miRNA Table'!$F$6="YES"),Y72-Y$391,Y72))</f>
        <v/>
      </c>
      <c r="AX72" s="137" t="str">
        <f>IF(X72="","",IF(AND('miRNA Table'!$F$4="YES",'miRNA Table'!$F$6="YES"),Z72-Z$391,Z72))</f>
        <v/>
      </c>
      <c r="AY72" s="137" t="str">
        <f>IF(Y72="","",IF(AND('miRNA Table'!$F$4="YES",'miRNA Table'!$F$6="YES"),AA72-AA$391,AA72))</f>
        <v/>
      </c>
      <c r="AZ72" s="138" t="str">
        <f>IF(Z72="","",IF(AND('miRNA Table'!$F$4="YES",'miRNA Table'!$F$6="YES"),AB72-AB$391,AB72))</f>
        <v/>
      </c>
      <c r="BY72" s="97" t="str">
        <f t="shared" si="77"/>
        <v>hsa-miR-144-3p</v>
      </c>
      <c r="BZ72" s="98" t="s">
        <v>5629</v>
      </c>
      <c r="CA72" s="99">
        <f t="shared" si="78"/>
        <v>3.4849999999999994</v>
      </c>
      <c r="CB72" s="99">
        <f t="shared" si="79"/>
        <v>3.5949999999999989</v>
      </c>
      <c r="CC72" s="99">
        <f t="shared" si="80"/>
        <v>3.4199999999999982</v>
      </c>
      <c r="CD72" s="99" t="str">
        <f t="shared" si="81"/>
        <v/>
      </c>
      <c r="CE72" s="99" t="str">
        <f t="shared" si="82"/>
        <v/>
      </c>
      <c r="CF72" s="99" t="str">
        <f t="shared" si="83"/>
        <v/>
      </c>
      <c r="CG72" s="99" t="str">
        <f t="shared" si="84"/>
        <v/>
      </c>
      <c r="CH72" s="99" t="str">
        <f t="shared" si="85"/>
        <v/>
      </c>
      <c r="CI72" s="99" t="str">
        <f t="shared" si="86"/>
        <v/>
      </c>
      <c r="CJ72" s="99" t="str">
        <f t="shared" si="87"/>
        <v/>
      </c>
      <c r="CK72" s="99" t="str">
        <f t="shared" si="88"/>
        <v/>
      </c>
      <c r="CL72" s="99" t="str">
        <f t="shared" si="89"/>
        <v/>
      </c>
      <c r="CM72" s="99">
        <f t="shared" si="90"/>
        <v>8.2516666666666652</v>
      </c>
      <c r="CN72" s="99">
        <f t="shared" si="91"/>
        <v>7.938333333333329</v>
      </c>
      <c r="CO72" s="99">
        <f t="shared" si="92"/>
        <v>7.4549999999999983</v>
      </c>
      <c r="CP72" s="99" t="str">
        <f t="shared" si="93"/>
        <v/>
      </c>
      <c r="CQ72" s="99" t="str">
        <f t="shared" si="94"/>
        <v/>
      </c>
      <c r="CR72" s="99" t="str">
        <f t="shared" si="95"/>
        <v/>
      </c>
      <c r="CS72" s="99" t="str">
        <f t="shared" si="96"/>
        <v/>
      </c>
      <c r="CT72" s="99" t="str">
        <f t="shared" si="97"/>
        <v/>
      </c>
      <c r="CU72" s="99" t="str">
        <f t="shared" si="98"/>
        <v/>
      </c>
      <c r="CV72" s="99" t="str">
        <f t="shared" si="99"/>
        <v/>
      </c>
      <c r="CW72" s="99" t="str">
        <f t="shared" si="100"/>
        <v/>
      </c>
      <c r="CX72" s="99" t="str">
        <f t="shared" si="101"/>
        <v/>
      </c>
      <c r="CY72" s="70">
        <f t="shared" si="102"/>
        <v>3.4999999999999987</v>
      </c>
      <c r="CZ72" s="70">
        <f t="shared" si="103"/>
        <v>7.8816666666666642</v>
      </c>
      <c r="DA72" s="100" t="str">
        <f t="shared" si="104"/>
        <v>hsa-miR-144-3p</v>
      </c>
      <c r="DB72" s="98" t="s">
        <v>5629</v>
      </c>
      <c r="DC72" s="101">
        <f t="shared" si="67"/>
        <v>8.9312133733818355E-2</v>
      </c>
      <c r="DD72" s="101">
        <f t="shared" si="68"/>
        <v>8.2755556899712382E-2</v>
      </c>
      <c r="DE72" s="101">
        <f t="shared" si="69"/>
        <v>9.3428078039683782E-2</v>
      </c>
      <c r="DF72" s="101" t="str">
        <f t="shared" si="70"/>
        <v/>
      </c>
      <c r="DG72" s="101" t="str">
        <f t="shared" si="71"/>
        <v/>
      </c>
      <c r="DH72" s="101" t="str">
        <f t="shared" si="72"/>
        <v/>
      </c>
      <c r="DI72" s="101" t="str">
        <f t="shared" si="73"/>
        <v/>
      </c>
      <c r="DJ72" s="101" t="str">
        <f t="shared" si="74"/>
        <v/>
      </c>
      <c r="DK72" s="101" t="str">
        <f t="shared" si="75"/>
        <v/>
      </c>
      <c r="DL72" s="101" t="str">
        <f t="shared" si="76"/>
        <v/>
      </c>
      <c r="DM72" s="101" t="str">
        <f t="shared" si="105"/>
        <v/>
      </c>
      <c r="DN72" s="101" t="str">
        <f t="shared" si="106"/>
        <v/>
      </c>
      <c r="DO72" s="101">
        <f t="shared" si="109"/>
        <v>3.2809591192659981E-3</v>
      </c>
      <c r="DP72" s="101">
        <f t="shared" si="65"/>
        <v>4.0768389078662199E-3</v>
      </c>
      <c r="DQ72" s="101">
        <f t="shared" si="65"/>
        <v>5.6992982196881906E-3</v>
      </c>
      <c r="DR72" s="101" t="str">
        <f t="shared" si="65"/>
        <v/>
      </c>
      <c r="DS72" s="101" t="str">
        <f t="shared" si="65"/>
        <v/>
      </c>
      <c r="DT72" s="101" t="str">
        <f t="shared" si="65"/>
        <v/>
      </c>
      <c r="DU72" s="101" t="str">
        <f t="shared" si="50"/>
        <v/>
      </c>
      <c r="DV72" s="101" t="str">
        <f t="shared" si="50"/>
        <v/>
      </c>
      <c r="DW72" s="101" t="str">
        <f t="shared" si="50"/>
        <v/>
      </c>
      <c r="DX72" s="101" t="str">
        <f t="shared" si="48"/>
        <v/>
      </c>
      <c r="DY72" s="101" t="str">
        <f t="shared" si="107"/>
        <v/>
      </c>
      <c r="DZ72" s="101" t="str">
        <f t="shared" si="108"/>
        <v/>
      </c>
    </row>
    <row r="73" spans="1:130" ht="15" customHeight="1" x14ac:dyDescent="0.25">
      <c r="A73" s="106" t="str">
        <f>'miRNA Table'!C72</f>
        <v>hsa-miR-144-5p</v>
      </c>
      <c r="B73" s="98" t="s">
        <v>5630</v>
      </c>
      <c r="C73" s="99">
        <f>IF('Test Sample Data'!C72="","",IF(SUM('Test Sample Data'!C$3:C$386)&gt;10,IF(AND(ISNUMBER('Test Sample Data'!C72),'Test Sample Data'!C72&lt;$C$389, 'Test Sample Data'!C72&gt;0),'Test Sample Data'!C72,$C$389),""))</f>
        <v>29.33</v>
      </c>
      <c r="D73" s="99">
        <f>IF('Test Sample Data'!D72="","",IF(SUM('Test Sample Data'!D$3:D$386)&gt;10,IF(AND(ISNUMBER('Test Sample Data'!D72),'Test Sample Data'!D72&lt;$C$389, 'Test Sample Data'!D72&gt;0),'Test Sample Data'!D72,$C$389),""))</f>
        <v>29.46</v>
      </c>
      <c r="E73" s="99">
        <f>IF('Test Sample Data'!E72="","",IF(SUM('Test Sample Data'!E$3:E$386)&gt;10,IF(AND(ISNUMBER('Test Sample Data'!E72),'Test Sample Data'!E72&lt;$C$389, 'Test Sample Data'!E72&gt;0),'Test Sample Data'!E72,$C$389),""))</f>
        <v>29.07</v>
      </c>
      <c r="F73" s="99" t="str">
        <f>IF('Test Sample Data'!F72="","",IF(SUM('Test Sample Data'!F$3:F$386)&gt;10,IF(AND(ISNUMBER('Test Sample Data'!F72),'Test Sample Data'!F72&lt;$C$389, 'Test Sample Data'!F72&gt;0),'Test Sample Data'!F72,$C$389),""))</f>
        <v/>
      </c>
      <c r="G73" s="99" t="str">
        <f>IF('Test Sample Data'!G72="","",IF(SUM('Test Sample Data'!G$3:G$386)&gt;10,IF(AND(ISNUMBER('Test Sample Data'!G72),'Test Sample Data'!G72&lt;$C$389, 'Test Sample Data'!G72&gt;0),'Test Sample Data'!G72,$C$389),""))</f>
        <v/>
      </c>
      <c r="H73" s="99" t="str">
        <f>IF('Test Sample Data'!H72="","",IF(SUM('Test Sample Data'!H$3:H$386)&gt;10,IF(AND(ISNUMBER('Test Sample Data'!H72),'Test Sample Data'!H72&lt;$C$389, 'Test Sample Data'!H72&gt;0),'Test Sample Data'!H72,$C$389),""))</f>
        <v/>
      </c>
      <c r="I73" s="99" t="str">
        <f>IF('Test Sample Data'!I72="","",IF(SUM('Test Sample Data'!I$3:I$386)&gt;10,IF(AND(ISNUMBER('Test Sample Data'!I72),'Test Sample Data'!I72&lt;$C$389, 'Test Sample Data'!I72&gt;0),'Test Sample Data'!I72,$C$389),""))</f>
        <v/>
      </c>
      <c r="J73" s="99" t="str">
        <f>IF('Test Sample Data'!J72="","",IF(SUM('Test Sample Data'!J$3:J$386)&gt;10,IF(AND(ISNUMBER('Test Sample Data'!J72),'Test Sample Data'!J72&lt;$C$389, 'Test Sample Data'!J72&gt;0),'Test Sample Data'!J72,$C$389),""))</f>
        <v/>
      </c>
      <c r="K73" s="99" t="str">
        <f>IF('Test Sample Data'!K72="","",IF(SUM('Test Sample Data'!K$3:K$386)&gt;10,IF(AND(ISNUMBER('Test Sample Data'!K72),'Test Sample Data'!K72&lt;$C$389, 'Test Sample Data'!K72&gt;0),'Test Sample Data'!K72,$C$389),""))</f>
        <v/>
      </c>
      <c r="L73" s="99" t="str">
        <f>IF('Test Sample Data'!L72="","",IF(SUM('Test Sample Data'!L$3:L$386)&gt;10,IF(AND(ISNUMBER('Test Sample Data'!L72),'Test Sample Data'!L72&lt;$C$389, 'Test Sample Data'!L72&gt;0),'Test Sample Data'!L72,$C$389),""))</f>
        <v/>
      </c>
      <c r="M73" s="99" t="str">
        <f>IF('Test Sample Data'!M72="","",IF(SUM('Test Sample Data'!M$3:M$386)&gt;10,IF(AND(ISNUMBER('Test Sample Data'!M72),'Test Sample Data'!M72&lt;$C$389, 'Test Sample Data'!M72&gt;0),'Test Sample Data'!M72,$C$389),""))</f>
        <v/>
      </c>
      <c r="N73" s="99" t="str">
        <f>IF('Test Sample Data'!N72="","",IF(SUM('Test Sample Data'!N$3:N$386)&gt;10,IF(AND(ISNUMBER('Test Sample Data'!N72),'Test Sample Data'!N72&lt;$C$389, 'Test Sample Data'!N72&gt;0),'Test Sample Data'!N72,$C$389),""))</f>
        <v/>
      </c>
      <c r="O73" s="98" t="str">
        <f>'miRNA Table'!C72</f>
        <v>hsa-miR-144-5p</v>
      </c>
      <c r="P73" s="98" t="s">
        <v>5630</v>
      </c>
      <c r="Q73" s="99">
        <f>IF('Control Sample Data'!C72="","",IF(SUM('Control Sample Data'!C$3:C$386)&gt;10,IF(AND(ISNUMBER('Control Sample Data'!C72),'Control Sample Data'!C72&lt;$C$389, 'Control Sample Data'!C72&gt;0),'Control Sample Data'!C72,$C$389),""))</f>
        <v>26.9</v>
      </c>
      <c r="R73" s="99">
        <f>IF('Control Sample Data'!D72="","",IF(SUM('Control Sample Data'!D$3:D$386)&gt;10,IF(AND(ISNUMBER('Control Sample Data'!D72),'Control Sample Data'!D72&lt;$C$389, 'Control Sample Data'!D72&gt;0),'Control Sample Data'!D72,$C$389),""))</f>
        <v>26.75</v>
      </c>
      <c r="S73" s="99">
        <f>IF('Control Sample Data'!E72="","",IF(SUM('Control Sample Data'!E$3:E$386)&gt;10,IF(AND(ISNUMBER('Control Sample Data'!E72),'Control Sample Data'!E72&lt;$C$389, 'Control Sample Data'!E72&gt;0),'Control Sample Data'!E72,$C$389),""))</f>
        <v>27.12</v>
      </c>
      <c r="T73" s="99" t="str">
        <f>IF('Control Sample Data'!F72="","",IF(SUM('Control Sample Data'!F$3:F$386)&gt;10,IF(AND(ISNUMBER('Control Sample Data'!F72),'Control Sample Data'!F72&lt;$C$389, 'Control Sample Data'!F72&gt;0),'Control Sample Data'!F72,$C$389),""))</f>
        <v/>
      </c>
      <c r="U73" s="99" t="str">
        <f>IF('Control Sample Data'!G72="","",IF(SUM('Control Sample Data'!G$3:G$386)&gt;10,IF(AND(ISNUMBER('Control Sample Data'!G72),'Control Sample Data'!G72&lt;$C$389, 'Control Sample Data'!G72&gt;0),'Control Sample Data'!G72,$C$389),""))</f>
        <v/>
      </c>
      <c r="V73" s="99" t="str">
        <f>IF('Control Sample Data'!H72="","",IF(SUM('Control Sample Data'!H$3:H$386)&gt;10,IF(AND(ISNUMBER('Control Sample Data'!H72),'Control Sample Data'!H72&lt;$C$389, 'Control Sample Data'!H72&gt;0),'Control Sample Data'!H72,$C$389),""))</f>
        <v/>
      </c>
      <c r="W73" s="99" t="str">
        <f>IF('Control Sample Data'!I72="","",IF(SUM('Control Sample Data'!I$3:I$386)&gt;10,IF(AND(ISNUMBER('Control Sample Data'!I72),'Control Sample Data'!I72&lt;$C$389, 'Control Sample Data'!I72&gt;0),'Control Sample Data'!I72,$C$389),""))</f>
        <v/>
      </c>
      <c r="X73" s="99" t="str">
        <f>IF('Control Sample Data'!J72="","",IF(SUM('Control Sample Data'!J$3:J$386)&gt;10,IF(AND(ISNUMBER('Control Sample Data'!J72),'Control Sample Data'!J72&lt;$C$389, 'Control Sample Data'!J72&gt;0),'Control Sample Data'!J72,$C$389),""))</f>
        <v/>
      </c>
      <c r="Y73" s="99" t="str">
        <f>IF('Control Sample Data'!K72="","",IF(SUM('Control Sample Data'!K$3:K$386)&gt;10,IF(AND(ISNUMBER('Control Sample Data'!K72),'Control Sample Data'!K72&lt;$C$389, 'Control Sample Data'!K72&gt;0),'Control Sample Data'!K72,$C$389),""))</f>
        <v/>
      </c>
      <c r="Z73" s="99" t="str">
        <f>IF('Control Sample Data'!L72="","",IF(SUM('Control Sample Data'!L$3:L$386)&gt;10,IF(AND(ISNUMBER('Control Sample Data'!L72),'Control Sample Data'!L72&lt;$C$389, 'Control Sample Data'!L72&gt;0),'Control Sample Data'!L72,$C$389),""))</f>
        <v/>
      </c>
      <c r="AA73" s="99" t="str">
        <f>IF('Control Sample Data'!M72="","",IF(SUM('Control Sample Data'!M$3:M$386)&gt;10,IF(AND(ISNUMBER('Control Sample Data'!M72),'Control Sample Data'!M72&lt;$C$389, 'Control Sample Data'!M72&gt;0),'Control Sample Data'!M72,$C$389),""))</f>
        <v/>
      </c>
      <c r="AB73" s="107" t="str">
        <f>IF('Control Sample Data'!N72="","",IF(SUM('Control Sample Data'!N$3:N$386)&gt;10,IF(AND(ISNUMBER('Control Sample Data'!N72),'Control Sample Data'!N72&lt;$C$389, 'Control Sample Data'!N72&gt;0),'Control Sample Data'!N72,$C$389),""))</f>
        <v/>
      </c>
      <c r="AC73" s="136">
        <f>IF(C73="","",IF(AND('miRNA Table'!$F$4="YES",'miRNA Table'!$F$6="YES"),C73-C$391,C73))</f>
        <v>29.33</v>
      </c>
      <c r="AD73" s="137">
        <f>IF(D73="","",IF(AND('miRNA Table'!$F$4="YES",'miRNA Table'!$F$6="YES"),D73-D$391,D73))</f>
        <v>29.46</v>
      </c>
      <c r="AE73" s="137">
        <f>IF(E73="","",IF(AND('miRNA Table'!$F$4="YES",'miRNA Table'!$F$6="YES"),E73-E$391,E73))</f>
        <v>29.07</v>
      </c>
      <c r="AF73" s="137" t="str">
        <f>IF(F73="","",IF(AND('miRNA Table'!$F$4="YES",'miRNA Table'!$F$6="YES"),F73-F$391,F73))</f>
        <v/>
      </c>
      <c r="AG73" s="137" t="str">
        <f>IF(G73="","",IF(AND('miRNA Table'!$F$4="YES",'miRNA Table'!$F$6="YES"),G73-G$391,G73))</f>
        <v/>
      </c>
      <c r="AH73" s="137" t="str">
        <f>IF(H73="","",IF(AND('miRNA Table'!$F$4="YES",'miRNA Table'!$F$6="YES"),H73-H$391,H73))</f>
        <v/>
      </c>
      <c r="AI73" s="137" t="str">
        <f>IF(I73="","",IF(AND('miRNA Table'!$F$4="YES",'miRNA Table'!$F$6="YES"),I73-I$391,I73))</f>
        <v/>
      </c>
      <c r="AJ73" s="137" t="str">
        <f>IF(J73="","",IF(AND('miRNA Table'!$F$4="YES",'miRNA Table'!$F$6="YES"),J73-J$391,J73))</f>
        <v/>
      </c>
      <c r="AK73" s="137" t="str">
        <f>IF(K73="","",IF(AND('miRNA Table'!$F$4="YES",'miRNA Table'!$F$6="YES"),K73-K$391,K73))</f>
        <v/>
      </c>
      <c r="AL73" s="137" t="str">
        <f>IF(L73="","",IF(AND('miRNA Table'!$F$4="YES",'miRNA Table'!$F$6="YES"),L73-L$391,L73))</f>
        <v/>
      </c>
      <c r="AM73" s="137" t="str">
        <f>IF(M73="","",IF(AND('miRNA Table'!$F$4="YES",'miRNA Table'!$F$6="YES"),M73-M$391,M73))</f>
        <v/>
      </c>
      <c r="AN73" s="138" t="str">
        <f>IF(N73="","",IF(AND('miRNA Table'!$F$4="YES",'miRNA Table'!$F$6="YES"),N73-N$391,N73))</f>
        <v/>
      </c>
      <c r="AO73" s="136">
        <f>IF(O73="","",IF(AND('miRNA Table'!$F$4="YES",'miRNA Table'!$F$6="YES"),Q73-Q$391,Q73))</f>
        <v>26.9</v>
      </c>
      <c r="AP73" s="137">
        <f>IF(P73="","",IF(AND('miRNA Table'!$F$4="YES",'miRNA Table'!$F$6="YES"),R73-R$391,R73))</f>
        <v>26.75</v>
      </c>
      <c r="AQ73" s="137">
        <f>IF(Q73="","",IF(AND('miRNA Table'!$F$4="YES",'miRNA Table'!$F$6="YES"),S73-S$391,S73))</f>
        <v>27.12</v>
      </c>
      <c r="AR73" s="137" t="str">
        <f>IF(R73="","",IF(AND('miRNA Table'!$F$4="YES",'miRNA Table'!$F$6="YES"),T73-T$391,T73))</f>
        <v/>
      </c>
      <c r="AS73" s="137" t="str">
        <f>IF(S73="","",IF(AND('miRNA Table'!$F$4="YES",'miRNA Table'!$F$6="YES"),U73-U$391,U73))</f>
        <v/>
      </c>
      <c r="AT73" s="137" t="str">
        <f>IF(T73="","",IF(AND('miRNA Table'!$F$4="YES",'miRNA Table'!$F$6="YES"),V73-V$391,V73))</f>
        <v/>
      </c>
      <c r="AU73" s="137" t="str">
        <f>IF(U73="","",IF(AND('miRNA Table'!$F$4="YES",'miRNA Table'!$F$6="YES"),W73-W$391,W73))</f>
        <v/>
      </c>
      <c r="AV73" s="137" t="str">
        <f>IF(V73="","",IF(AND('miRNA Table'!$F$4="YES",'miRNA Table'!$F$6="YES"),X73-X$391,X73))</f>
        <v/>
      </c>
      <c r="AW73" s="137" t="str">
        <f>IF(W73="","",IF(AND('miRNA Table'!$F$4="YES",'miRNA Table'!$F$6="YES"),Y73-Y$391,Y73))</f>
        <v/>
      </c>
      <c r="AX73" s="137" t="str">
        <f>IF(X73="","",IF(AND('miRNA Table'!$F$4="YES",'miRNA Table'!$F$6="YES"),Z73-Z$391,Z73))</f>
        <v/>
      </c>
      <c r="AY73" s="137" t="str">
        <f>IF(Y73="","",IF(AND('miRNA Table'!$F$4="YES",'miRNA Table'!$F$6="YES"),AA73-AA$391,AA73))</f>
        <v/>
      </c>
      <c r="AZ73" s="138" t="str">
        <f>IF(Z73="","",IF(AND('miRNA Table'!$F$4="YES",'miRNA Table'!$F$6="YES"),AB73-AB$391,AB73))</f>
        <v/>
      </c>
      <c r="BY73" s="97" t="str">
        <f t="shared" si="77"/>
        <v>hsa-miR-144-5p</v>
      </c>
      <c r="BZ73" s="98" t="s">
        <v>5630</v>
      </c>
      <c r="CA73" s="99">
        <f t="shared" si="78"/>
        <v>8.6949999999999967</v>
      </c>
      <c r="CB73" s="99">
        <f t="shared" si="79"/>
        <v>8.8150000000000013</v>
      </c>
      <c r="CC73" s="99">
        <f t="shared" si="80"/>
        <v>8.34</v>
      </c>
      <c r="CD73" s="99" t="str">
        <f t="shared" si="81"/>
        <v/>
      </c>
      <c r="CE73" s="99" t="str">
        <f t="shared" si="82"/>
        <v/>
      </c>
      <c r="CF73" s="99" t="str">
        <f t="shared" si="83"/>
        <v/>
      </c>
      <c r="CG73" s="99" t="str">
        <f t="shared" si="84"/>
        <v/>
      </c>
      <c r="CH73" s="99" t="str">
        <f t="shared" si="85"/>
        <v/>
      </c>
      <c r="CI73" s="99" t="str">
        <f t="shared" si="86"/>
        <v/>
      </c>
      <c r="CJ73" s="99" t="str">
        <f t="shared" si="87"/>
        <v/>
      </c>
      <c r="CK73" s="99" t="str">
        <f t="shared" si="88"/>
        <v/>
      </c>
      <c r="CL73" s="99" t="str">
        <f t="shared" si="89"/>
        <v/>
      </c>
      <c r="CM73" s="99">
        <f t="shared" si="90"/>
        <v>6.0016666666666652</v>
      </c>
      <c r="CN73" s="99">
        <f t="shared" si="91"/>
        <v>5.8983333333333299</v>
      </c>
      <c r="CO73" s="99">
        <f t="shared" si="92"/>
        <v>5.9849999999999994</v>
      </c>
      <c r="CP73" s="99" t="str">
        <f t="shared" si="93"/>
        <v/>
      </c>
      <c r="CQ73" s="99" t="str">
        <f t="shared" si="94"/>
        <v/>
      </c>
      <c r="CR73" s="99" t="str">
        <f t="shared" si="95"/>
        <v/>
      </c>
      <c r="CS73" s="99" t="str">
        <f t="shared" si="96"/>
        <v/>
      </c>
      <c r="CT73" s="99" t="str">
        <f t="shared" si="97"/>
        <v/>
      </c>
      <c r="CU73" s="99" t="str">
        <f t="shared" si="98"/>
        <v/>
      </c>
      <c r="CV73" s="99" t="str">
        <f t="shared" si="99"/>
        <v/>
      </c>
      <c r="CW73" s="99" t="str">
        <f t="shared" si="100"/>
        <v/>
      </c>
      <c r="CX73" s="99" t="str">
        <f t="shared" si="101"/>
        <v/>
      </c>
      <c r="CY73" s="70">
        <f t="shared" si="102"/>
        <v>8.6166666666666654</v>
      </c>
      <c r="CZ73" s="70">
        <f t="shared" si="103"/>
        <v>5.9616666666666651</v>
      </c>
      <c r="DA73" s="100" t="str">
        <f t="shared" si="104"/>
        <v>hsa-miR-144-5p</v>
      </c>
      <c r="DB73" s="98" t="s">
        <v>5630</v>
      </c>
      <c r="DC73" s="101">
        <f t="shared" si="67"/>
        <v>2.4129270256385395E-3</v>
      </c>
      <c r="DD73" s="101">
        <f t="shared" si="68"/>
        <v>2.2203456508515882E-3</v>
      </c>
      <c r="DE73" s="101">
        <f t="shared" si="69"/>
        <v>3.0860988744663169E-3</v>
      </c>
      <c r="DF73" s="101" t="str">
        <f t="shared" si="70"/>
        <v/>
      </c>
      <c r="DG73" s="101" t="str">
        <f t="shared" si="71"/>
        <v/>
      </c>
      <c r="DH73" s="101" t="str">
        <f t="shared" si="72"/>
        <v/>
      </c>
      <c r="DI73" s="101" t="str">
        <f t="shared" si="73"/>
        <v/>
      </c>
      <c r="DJ73" s="101" t="str">
        <f t="shared" si="74"/>
        <v/>
      </c>
      <c r="DK73" s="101" t="str">
        <f t="shared" si="75"/>
        <v/>
      </c>
      <c r="DL73" s="101" t="str">
        <f t="shared" si="76"/>
        <v/>
      </c>
      <c r="DM73" s="101" t="str">
        <f t="shared" si="105"/>
        <v/>
      </c>
      <c r="DN73" s="101" t="str">
        <f t="shared" si="106"/>
        <v/>
      </c>
      <c r="DO73" s="101">
        <f t="shared" si="109"/>
        <v>1.5606959714656742E-2</v>
      </c>
      <c r="DP73" s="101">
        <f t="shared" si="65"/>
        <v>1.6765817800906704E-2</v>
      </c>
      <c r="DQ73" s="101">
        <f t="shared" si="65"/>
        <v>1.5788303851355687E-2</v>
      </c>
      <c r="DR73" s="101" t="str">
        <f t="shared" si="65"/>
        <v/>
      </c>
      <c r="DS73" s="101" t="str">
        <f t="shared" si="65"/>
        <v/>
      </c>
      <c r="DT73" s="101" t="str">
        <f t="shared" si="65"/>
        <v/>
      </c>
      <c r="DU73" s="101" t="str">
        <f t="shared" si="50"/>
        <v/>
      </c>
      <c r="DV73" s="101" t="str">
        <f t="shared" si="50"/>
        <v/>
      </c>
      <c r="DW73" s="101" t="str">
        <f t="shared" si="50"/>
        <v/>
      </c>
      <c r="DX73" s="101" t="str">
        <f t="shared" si="48"/>
        <v/>
      </c>
      <c r="DY73" s="101" t="str">
        <f t="shared" si="107"/>
        <v/>
      </c>
      <c r="DZ73" s="101" t="str">
        <f t="shared" si="108"/>
        <v/>
      </c>
    </row>
    <row r="74" spans="1:130" ht="15" customHeight="1" x14ac:dyDescent="0.25">
      <c r="A74" s="106" t="str">
        <f>'miRNA Table'!C73</f>
        <v>hsa-miR-145-5p</v>
      </c>
      <c r="B74" s="98" t="s">
        <v>5631</v>
      </c>
      <c r="C74" s="99">
        <f>IF('Test Sample Data'!C73="","",IF(SUM('Test Sample Data'!C$3:C$386)&gt;10,IF(AND(ISNUMBER('Test Sample Data'!C73),'Test Sample Data'!C73&lt;$C$389, 'Test Sample Data'!C73&gt;0),'Test Sample Data'!C73,$C$389),""))</f>
        <v>18.23</v>
      </c>
      <c r="D74" s="99">
        <f>IF('Test Sample Data'!D73="","",IF(SUM('Test Sample Data'!D$3:D$386)&gt;10,IF(AND(ISNUMBER('Test Sample Data'!D73),'Test Sample Data'!D73&lt;$C$389, 'Test Sample Data'!D73&gt;0),'Test Sample Data'!D73,$C$389),""))</f>
        <v>18.260000000000002</v>
      </c>
      <c r="E74" s="99">
        <f>IF('Test Sample Data'!E73="","",IF(SUM('Test Sample Data'!E$3:E$386)&gt;10,IF(AND(ISNUMBER('Test Sample Data'!E73),'Test Sample Data'!E73&lt;$C$389, 'Test Sample Data'!E73&gt;0),'Test Sample Data'!E73,$C$389),""))</f>
        <v>18.21</v>
      </c>
      <c r="F74" s="99" t="str">
        <f>IF('Test Sample Data'!F73="","",IF(SUM('Test Sample Data'!F$3:F$386)&gt;10,IF(AND(ISNUMBER('Test Sample Data'!F73),'Test Sample Data'!F73&lt;$C$389, 'Test Sample Data'!F73&gt;0),'Test Sample Data'!F73,$C$389),""))</f>
        <v/>
      </c>
      <c r="G74" s="99" t="str">
        <f>IF('Test Sample Data'!G73="","",IF(SUM('Test Sample Data'!G$3:G$386)&gt;10,IF(AND(ISNUMBER('Test Sample Data'!G73),'Test Sample Data'!G73&lt;$C$389, 'Test Sample Data'!G73&gt;0),'Test Sample Data'!G73,$C$389),""))</f>
        <v/>
      </c>
      <c r="H74" s="99" t="str">
        <f>IF('Test Sample Data'!H73="","",IF(SUM('Test Sample Data'!H$3:H$386)&gt;10,IF(AND(ISNUMBER('Test Sample Data'!H73),'Test Sample Data'!H73&lt;$C$389, 'Test Sample Data'!H73&gt;0),'Test Sample Data'!H73,$C$389),""))</f>
        <v/>
      </c>
      <c r="I74" s="99" t="str">
        <f>IF('Test Sample Data'!I73="","",IF(SUM('Test Sample Data'!I$3:I$386)&gt;10,IF(AND(ISNUMBER('Test Sample Data'!I73),'Test Sample Data'!I73&lt;$C$389, 'Test Sample Data'!I73&gt;0),'Test Sample Data'!I73,$C$389),""))</f>
        <v/>
      </c>
      <c r="J74" s="99" t="str">
        <f>IF('Test Sample Data'!J73="","",IF(SUM('Test Sample Data'!J$3:J$386)&gt;10,IF(AND(ISNUMBER('Test Sample Data'!J73),'Test Sample Data'!J73&lt;$C$389, 'Test Sample Data'!J73&gt;0),'Test Sample Data'!J73,$C$389),""))</f>
        <v/>
      </c>
      <c r="K74" s="99" t="str">
        <f>IF('Test Sample Data'!K73="","",IF(SUM('Test Sample Data'!K$3:K$386)&gt;10,IF(AND(ISNUMBER('Test Sample Data'!K73),'Test Sample Data'!K73&lt;$C$389, 'Test Sample Data'!K73&gt;0),'Test Sample Data'!K73,$C$389),""))</f>
        <v/>
      </c>
      <c r="L74" s="99" t="str">
        <f>IF('Test Sample Data'!L73="","",IF(SUM('Test Sample Data'!L$3:L$386)&gt;10,IF(AND(ISNUMBER('Test Sample Data'!L73),'Test Sample Data'!L73&lt;$C$389, 'Test Sample Data'!L73&gt;0),'Test Sample Data'!L73,$C$389),""))</f>
        <v/>
      </c>
      <c r="M74" s="99" t="str">
        <f>IF('Test Sample Data'!M73="","",IF(SUM('Test Sample Data'!M$3:M$386)&gt;10,IF(AND(ISNUMBER('Test Sample Data'!M73),'Test Sample Data'!M73&lt;$C$389, 'Test Sample Data'!M73&gt;0),'Test Sample Data'!M73,$C$389),""))</f>
        <v/>
      </c>
      <c r="N74" s="99" t="str">
        <f>IF('Test Sample Data'!N73="","",IF(SUM('Test Sample Data'!N$3:N$386)&gt;10,IF(AND(ISNUMBER('Test Sample Data'!N73),'Test Sample Data'!N73&lt;$C$389, 'Test Sample Data'!N73&gt;0),'Test Sample Data'!N73,$C$389),""))</f>
        <v/>
      </c>
      <c r="O74" s="98" t="str">
        <f>'miRNA Table'!C73</f>
        <v>hsa-miR-145-5p</v>
      </c>
      <c r="P74" s="98" t="s">
        <v>5631</v>
      </c>
      <c r="Q74" s="99">
        <f>IF('Control Sample Data'!C73="","",IF(SUM('Control Sample Data'!C$3:C$386)&gt;10,IF(AND(ISNUMBER('Control Sample Data'!C73),'Control Sample Data'!C73&lt;$C$389, 'Control Sample Data'!C73&gt;0),'Control Sample Data'!C73,$C$389),""))</f>
        <v>18.66</v>
      </c>
      <c r="R74" s="99">
        <f>IF('Control Sample Data'!D73="","",IF(SUM('Control Sample Data'!D$3:D$386)&gt;10,IF(AND(ISNUMBER('Control Sample Data'!D73),'Control Sample Data'!D73&lt;$C$389, 'Control Sample Data'!D73&gt;0),'Control Sample Data'!D73,$C$389),""))</f>
        <v>18.59</v>
      </c>
      <c r="S74" s="99">
        <f>IF('Control Sample Data'!E73="","",IF(SUM('Control Sample Data'!E$3:E$386)&gt;10,IF(AND(ISNUMBER('Control Sample Data'!E73),'Control Sample Data'!E73&lt;$C$389, 'Control Sample Data'!E73&gt;0),'Control Sample Data'!E73,$C$389),""))</f>
        <v>18.46</v>
      </c>
      <c r="T74" s="99" t="str">
        <f>IF('Control Sample Data'!F73="","",IF(SUM('Control Sample Data'!F$3:F$386)&gt;10,IF(AND(ISNUMBER('Control Sample Data'!F73),'Control Sample Data'!F73&lt;$C$389, 'Control Sample Data'!F73&gt;0),'Control Sample Data'!F73,$C$389),""))</f>
        <v/>
      </c>
      <c r="U74" s="99" t="str">
        <f>IF('Control Sample Data'!G73="","",IF(SUM('Control Sample Data'!G$3:G$386)&gt;10,IF(AND(ISNUMBER('Control Sample Data'!G73),'Control Sample Data'!G73&lt;$C$389, 'Control Sample Data'!G73&gt;0),'Control Sample Data'!G73,$C$389),""))</f>
        <v/>
      </c>
      <c r="V74" s="99" t="str">
        <f>IF('Control Sample Data'!H73="","",IF(SUM('Control Sample Data'!H$3:H$386)&gt;10,IF(AND(ISNUMBER('Control Sample Data'!H73),'Control Sample Data'!H73&lt;$C$389, 'Control Sample Data'!H73&gt;0),'Control Sample Data'!H73,$C$389),""))</f>
        <v/>
      </c>
      <c r="W74" s="99" t="str">
        <f>IF('Control Sample Data'!I73="","",IF(SUM('Control Sample Data'!I$3:I$386)&gt;10,IF(AND(ISNUMBER('Control Sample Data'!I73),'Control Sample Data'!I73&lt;$C$389, 'Control Sample Data'!I73&gt;0),'Control Sample Data'!I73,$C$389),""))</f>
        <v/>
      </c>
      <c r="X74" s="99" t="str">
        <f>IF('Control Sample Data'!J73="","",IF(SUM('Control Sample Data'!J$3:J$386)&gt;10,IF(AND(ISNUMBER('Control Sample Data'!J73),'Control Sample Data'!J73&lt;$C$389, 'Control Sample Data'!J73&gt;0),'Control Sample Data'!J73,$C$389),""))</f>
        <v/>
      </c>
      <c r="Y74" s="99" t="str">
        <f>IF('Control Sample Data'!K73="","",IF(SUM('Control Sample Data'!K$3:K$386)&gt;10,IF(AND(ISNUMBER('Control Sample Data'!K73),'Control Sample Data'!K73&lt;$C$389, 'Control Sample Data'!K73&gt;0),'Control Sample Data'!K73,$C$389),""))</f>
        <v/>
      </c>
      <c r="Z74" s="99" t="str">
        <f>IF('Control Sample Data'!L73="","",IF(SUM('Control Sample Data'!L$3:L$386)&gt;10,IF(AND(ISNUMBER('Control Sample Data'!L73),'Control Sample Data'!L73&lt;$C$389, 'Control Sample Data'!L73&gt;0),'Control Sample Data'!L73,$C$389),""))</f>
        <v/>
      </c>
      <c r="AA74" s="99" t="str">
        <f>IF('Control Sample Data'!M73="","",IF(SUM('Control Sample Data'!M$3:M$386)&gt;10,IF(AND(ISNUMBER('Control Sample Data'!M73),'Control Sample Data'!M73&lt;$C$389, 'Control Sample Data'!M73&gt;0),'Control Sample Data'!M73,$C$389),""))</f>
        <v/>
      </c>
      <c r="AB74" s="107" t="str">
        <f>IF('Control Sample Data'!N73="","",IF(SUM('Control Sample Data'!N$3:N$386)&gt;10,IF(AND(ISNUMBER('Control Sample Data'!N73),'Control Sample Data'!N73&lt;$C$389, 'Control Sample Data'!N73&gt;0),'Control Sample Data'!N73,$C$389),""))</f>
        <v/>
      </c>
      <c r="AC74" s="136">
        <f>IF(C74="","",IF(AND('miRNA Table'!$F$4="YES",'miRNA Table'!$F$6="YES"),C74-C$391,C74))</f>
        <v>18.23</v>
      </c>
      <c r="AD74" s="137">
        <f>IF(D74="","",IF(AND('miRNA Table'!$F$4="YES",'miRNA Table'!$F$6="YES"),D74-D$391,D74))</f>
        <v>18.260000000000002</v>
      </c>
      <c r="AE74" s="137">
        <f>IF(E74="","",IF(AND('miRNA Table'!$F$4="YES",'miRNA Table'!$F$6="YES"),E74-E$391,E74))</f>
        <v>18.21</v>
      </c>
      <c r="AF74" s="137" t="str">
        <f>IF(F74="","",IF(AND('miRNA Table'!$F$4="YES",'miRNA Table'!$F$6="YES"),F74-F$391,F74))</f>
        <v/>
      </c>
      <c r="AG74" s="137" t="str">
        <f>IF(G74="","",IF(AND('miRNA Table'!$F$4="YES",'miRNA Table'!$F$6="YES"),G74-G$391,G74))</f>
        <v/>
      </c>
      <c r="AH74" s="137" t="str">
        <f>IF(H74="","",IF(AND('miRNA Table'!$F$4="YES",'miRNA Table'!$F$6="YES"),H74-H$391,H74))</f>
        <v/>
      </c>
      <c r="AI74" s="137" t="str">
        <f>IF(I74="","",IF(AND('miRNA Table'!$F$4="YES",'miRNA Table'!$F$6="YES"),I74-I$391,I74))</f>
        <v/>
      </c>
      <c r="AJ74" s="137" t="str">
        <f>IF(J74="","",IF(AND('miRNA Table'!$F$4="YES",'miRNA Table'!$F$6="YES"),J74-J$391,J74))</f>
        <v/>
      </c>
      <c r="AK74" s="137" t="str">
        <f>IF(K74="","",IF(AND('miRNA Table'!$F$4="YES",'miRNA Table'!$F$6="YES"),K74-K$391,K74))</f>
        <v/>
      </c>
      <c r="AL74" s="137" t="str">
        <f>IF(L74="","",IF(AND('miRNA Table'!$F$4="YES",'miRNA Table'!$F$6="YES"),L74-L$391,L74))</f>
        <v/>
      </c>
      <c r="AM74" s="137" t="str">
        <f>IF(M74="","",IF(AND('miRNA Table'!$F$4="YES",'miRNA Table'!$F$6="YES"),M74-M$391,M74))</f>
        <v/>
      </c>
      <c r="AN74" s="138" t="str">
        <f>IF(N74="","",IF(AND('miRNA Table'!$F$4="YES",'miRNA Table'!$F$6="YES"),N74-N$391,N74))</f>
        <v/>
      </c>
      <c r="AO74" s="136">
        <f>IF(O74="","",IF(AND('miRNA Table'!$F$4="YES",'miRNA Table'!$F$6="YES"),Q74-Q$391,Q74))</f>
        <v>18.66</v>
      </c>
      <c r="AP74" s="137">
        <f>IF(P74="","",IF(AND('miRNA Table'!$F$4="YES",'miRNA Table'!$F$6="YES"),R74-R$391,R74))</f>
        <v>18.59</v>
      </c>
      <c r="AQ74" s="137">
        <f>IF(Q74="","",IF(AND('miRNA Table'!$F$4="YES",'miRNA Table'!$F$6="YES"),S74-S$391,S74))</f>
        <v>18.46</v>
      </c>
      <c r="AR74" s="137" t="str">
        <f>IF(R74="","",IF(AND('miRNA Table'!$F$4="YES",'miRNA Table'!$F$6="YES"),T74-T$391,T74))</f>
        <v/>
      </c>
      <c r="AS74" s="137" t="str">
        <f>IF(S74="","",IF(AND('miRNA Table'!$F$4="YES",'miRNA Table'!$F$6="YES"),U74-U$391,U74))</f>
        <v/>
      </c>
      <c r="AT74" s="137" t="str">
        <f>IF(T74="","",IF(AND('miRNA Table'!$F$4="YES",'miRNA Table'!$F$6="YES"),V74-V$391,V74))</f>
        <v/>
      </c>
      <c r="AU74" s="137" t="str">
        <f>IF(U74="","",IF(AND('miRNA Table'!$F$4="YES",'miRNA Table'!$F$6="YES"),W74-W$391,W74))</f>
        <v/>
      </c>
      <c r="AV74" s="137" t="str">
        <f>IF(V74="","",IF(AND('miRNA Table'!$F$4="YES",'miRNA Table'!$F$6="YES"),X74-X$391,X74))</f>
        <v/>
      </c>
      <c r="AW74" s="137" t="str">
        <f>IF(W74="","",IF(AND('miRNA Table'!$F$4="YES",'miRNA Table'!$F$6="YES"),Y74-Y$391,Y74))</f>
        <v/>
      </c>
      <c r="AX74" s="137" t="str">
        <f>IF(X74="","",IF(AND('miRNA Table'!$F$4="YES",'miRNA Table'!$F$6="YES"),Z74-Z$391,Z74))</f>
        <v/>
      </c>
      <c r="AY74" s="137" t="str">
        <f>IF(Y74="","",IF(AND('miRNA Table'!$F$4="YES",'miRNA Table'!$F$6="YES"),AA74-AA$391,AA74))</f>
        <v/>
      </c>
      <c r="AZ74" s="138" t="str">
        <f>IF(Z74="","",IF(AND('miRNA Table'!$F$4="YES",'miRNA Table'!$F$6="YES"),AB74-AB$391,AB74))</f>
        <v/>
      </c>
      <c r="BY74" s="97" t="str">
        <f t="shared" si="77"/>
        <v>hsa-miR-145-5p</v>
      </c>
      <c r="BZ74" s="98" t="s">
        <v>5631</v>
      </c>
      <c r="CA74" s="99">
        <f t="shared" si="78"/>
        <v>-2.4050000000000011</v>
      </c>
      <c r="CB74" s="99">
        <f t="shared" si="79"/>
        <v>-2.384999999999998</v>
      </c>
      <c r="CC74" s="99">
        <f t="shared" si="80"/>
        <v>-2.5199999999999996</v>
      </c>
      <c r="CD74" s="99" t="str">
        <f t="shared" si="81"/>
        <v/>
      </c>
      <c r="CE74" s="99" t="str">
        <f t="shared" si="82"/>
        <v/>
      </c>
      <c r="CF74" s="99" t="str">
        <f t="shared" si="83"/>
        <v/>
      </c>
      <c r="CG74" s="99" t="str">
        <f t="shared" si="84"/>
        <v/>
      </c>
      <c r="CH74" s="99" t="str">
        <f t="shared" si="85"/>
        <v/>
      </c>
      <c r="CI74" s="99" t="str">
        <f t="shared" si="86"/>
        <v/>
      </c>
      <c r="CJ74" s="99" t="str">
        <f t="shared" si="87"/>
        <v/>
      </c>
      <c r="CK74" s="99" t="str">
        <f t="shared" si="88"/>
        <v/>
      </c>
      <c r="CL74" s="99" t="str">
        <f t="shared" si="89"/>
        <v/>
      </c>
      <c r="CM74" s="99">
        <f t="shared" si="90"/>
        <v>-2.2383333333333333</v>
      </c>
      <c r="CN74" s="99">
        <f t="shared" si="91"/>
        <v>-2.2616666666666703</v>
      </c>
      <c r="CO74" s="99">
        <f t="shared" si="92"/>
        <v>-2.6750000000000007</v>
      </c>
      <c r="CP74" s="99" t="str">
        <f t="shared" si="93"/>
        <v/>
      </c>
      <c r="CQ74" s="99" t="str">
        <f t="shared" si="94"/>
        <v/>
      </c>
      <c r="CR74" s="99" t="str">
        <f t="shared" si="95"/>
        <v/>
      </c>
      <c r="CS74" s="99" t="str">
        <f t="shared" si="96"/>
        <v/>
      </c>
      <c r="CT74" s="99" t="str">
        <f t="shared" si="97"/>
        <v/>
      </c>
      <c r="CU74" s="99" t="str">
        <f t="shared" si="98"/>
        <v/>
      </c>
      <c r="CV74" s="99" t="str">
        <f t="shared" si="99"/>
        <v/>
      </c>
      <c r="CW74" s="99" t="str">
        <f t="shared" si="100"/>
        <v/>
      </c>
      <c r="CX74" s="99" t="str">
        <f t="shared" si="101"/>
        <v/>
      </c>
      <c r="CY74" s="70">
        <f t="shared" si="102"/>
        <v>-2.4366666666666661</v>
      </c>
      <c r="CZ74" s="70">
        <f t="shared" si="103"/>
        <v>-2.3916666666666679</v>
      </c>
      <c r="DA74" s="100" t="str">
        <f t="shared" si="104"/>
        <v>hsa-miR-145-5p</v>
      </c>
      <c r="DB74" s="98" t="s">
        <v>5631</v>
      </c>
      <c r="DC74" s="101">
        <f t="shared" si="67"/>
        <v>5.2963556415815933</v>
      </c>
      <c r="DD74" s="101">
        <f t="shared" si="68"/>
        <v>5.2234391483556628</v>
      </c>
      <c r="DE74" s="101">
        <f t="shared" si="69"/>
        <v>5.7358209920633074</v>
      </c>
      <c r="DF74" s="101" t="str">
        <f t="shared" si="70"/>
        <v/>
      </c>
      <c r="DG74" s="101" t="str">
        <f t="shared" si="71"/>
        <v/>
      </c>
      <c r="DH74" s="101" t="str">
        <f t="shared" si="72"/>
        <v/>
      </c>
      <c r="DI74" s="101" t="str">
        <f t="shared" si="73"/>
        <v/>
      </c>
      <c r="DJ74" s="101" t="str">
        <f t="shared" si="74"/>
        <v/>
      </c>
      <c r="DK74" s="101" t="str">
        <f t="shared" si="75"/>
        <v/>
      </c>
      <c r="DL74" s="101" t="str">
        <f t="shared" si="76"/>
        <v/>
      </c>
      <c r="DM74" s="101" t="str">
        <f t="shared" si="105"/>
        <v/>
      </c>
      <c r="DN74" s="101" t="str">
        <f t="shared" si="106"/>
        <v/>
      </c>
      <c r="DO74" s="101">
        <f t="shared" si="109"/>
        <v>4.718516451900391</v>
      </c>
      <c r="DP74" s="101">
        <f t="shared" si="65"/>
        <v>4.7954515425831223</v>
      </c>
      <c r="DQ74" s="101">
        <f t="shared" si="65"/>
        <v>6.3863870908532023</v>
      </c>
      <c r="DR74" s="101" t="str">
        <f t="shared" si="65"/>
        <v/>
      </c>
      <c r="DS74" s="101" t="str">
        <f t="shared" si="65"/>
        <v/>
      </c>
      <c r="DT74" s="101" t="str">
        <f t="shared" si="65"/>
        <v/>
      </c>
      <c r="DU74" s="101" t="str">
        <f t="shared" si="50"/>
        <v/>
      </c>
      <c r="DV74" s="101" t="str">
        <f t="shared" si="50"/>
        <v/>
      </c>
      <c r="DW74" s="101" t="str">
        <f t="shared" si="50"/>
        <v/>
      </c>
      <c r="DX74" s="101" t="str">
        <f t="shared" si="48"/>
        <v/>
      </c>
      <c r="DY74" s="101" t="str">
        <f t="shared" si="107"/>
        <v/>
      </c>
      <c r="DZ74" s="101" t="str">
        <f t="shared" si="108"/>
        <v/>
      </c>
    </row>
    <row r="75" spans="1:130" ht="15" customHeight="1" x14ac:dyDescent="0.25">
      <c r="A75" s="106" t="str">
        <f>'miRNA Table'!C74</f>
        <v>hsa-miR-145-3p</v>
      </c>
      <c r="B75" s="98" t="s">
        <v>5632</v>
      </c>
      <c r="C75" s="99">
        <f>IF('Test Sample Data'!C74="","",IF(SUM('Test Sample Data'!C$3:C$386)&gt;10,IF(AND(ISNUMBER('Test Sample Data'!C74),'Test Sample Data'!C74&lt;$C$389, 'Test Sample Data'!C74&gt;0),'Test Sample Data'!C74,$C$389),""))</f>
        <v>28.88</v>
      </c>
      <c r="D75" s="99">
        <f>IF('Test Sample Data'!D74="","",IF(SUM('Test Sample Data'!D$3:D$386)&gt;10,IF(AND(ISNUMBER('Test Sample Data'!D74),'Test Sample Data'!D74&lt;$C$389, 'Test Sample Data'!D74&gt;0),'Test Sample Data'!D74,$C$389),""))</f>
        <v>29.09</v>
      </c>
      <c r="E75" s="99">
        <f>IF('Test Sample Data'!E74="","",IF(SUM('Test Sample Data'!E$3:E$386)&gt;10,IF(AND(ISNUMBER('Test Sample Data'!E74),'Test Sample Data'!E74&lt;$C$389, 'Test Sample Data'!E74&gt;0),'Test Sample Data'!E74,$C$389),""))</f>
        <v>28.98</v>
      </c>
      <c r="F75" s="99" t="str">
        <f>IF('Test Sample Data'!F74="","",IF(SUM('Test Sample Data'!F$3:F$386)&gt;10,IF(AND(ISNUMBER('Test Sample Data'!F74),'Test Sample Data'!F74&lt;$C$389, 'Test Sample Data'!F74&gt;0),'Test Sample Data'!F74,$C$389),""))</f>
        <v/>
      </c>
      <c r="G75" s="99" t="str">
        <f>IF('Test Sample Data'!G74="","",IF(SUM('Test Sample Data'!G$3:G$386)&gt;10,IF(AND(ISNUMBER('Test Sample Data'!G74),'Test Sample Data'!G74&lt;$C$389, 'Test Sample Data'!G74&gt;0),'Test Sample Data'!G74,$C$389),""))</f>
        <v/>
      </c>
      <c r="H75" s="99" t="str">
        <f>IF('Test Sample Data'!H74="","",IF(SUM('Test Sample Data'!H$3:H$386)&gt;10,IF(AND(ISNUMBER('Test Sample Data'!H74),'Test Sample Data'!H74&lt;$C$389, 'Test Sample Data'!H74&gt;0),'Test Sample Data'!H74,$C$389),""))</f>
        <v/>
      </c>
      <c r="I75" s="99" t="str">
        <f>IF('Test Sample Data'!I74="","",IF(SUM('Test Sample Data'!I$3:I$386)&gt;10,IF(AND(ISNUMBER('Test Sample Data'!I74),'Test Sample Data'!I74&lt;$C$389, 'Test Sample Data'!I74&gt;0),'Test Sample Data'!I74,$C$389),""))</f>
        <v/>
      </c>
      <c r="J75" s="99" t="str">
        <f>IF('Test Sample Data'!J74="","",IF(SUM('Test Sample Data'!J$3:J$386)&gt;10,IF(AND(ISNUMBER('Test Sample Data'!J74),'Test Sample Data'!J74&lt;$C$389, 'Test Sample Data'!J74&gt;0),'Test Sample Data'!J74,$C$389),""))</f>
        <v/>
      </c>
      <c r="K75" s="99" t="str">
        <f>IF('Test Sample Data'!K74="","",IF(SUM('Test Sample Data'!K$3:K$386)&gt;10,IF(AND(ISNUMBER('Test Sample Data'!K74),'Test Sample Data'!K74&lt;$C$389, 'Test Sample Data'!K74&gt;0),'Test Sample Data'!K74,$C$389),""))</f>
        <v/>
      </c>
      <c r="L75" s="99" t="str">
        <f>IF('Test Sample Data'!L74="","",IF(SUM('Test Sample Data'!L$3:L$386)&gt;10,IF(AND(ISNUMBER('Test Sample Data'!L74),'Test Sample Data'!L74&lt;$C$389, 'Test Sample Data'!L74&gt;0),'Test Sample Data'!L74,$C$389),""))</f>
        <v/>
      </c>
      <c r="M75" s="99" t="str">
        <f>IF('Test Sample Data'!M74="","",IF(SUM('Test Sample Data'!M$3:M$386)&gt;10,IF(AND(ISNUMBER('Test Sample Data'!M74),'Test Sample Data'!M74&lt;$C$389, 'Test Sample Data'!M74&gt;0),'Test Sample Data'!M74,$C$389),""))</f>
        <v/>
      </c>
      <c r="N75" s="99" t="str">
        <f>IF('Test Sample Data'!N74="","",IF(SUM('Test Sample Data'!N$3:N$386)&gt;10,IF(AND(ISNUMBER('Test Sample Data'!N74),'Test Sample Data'!N74&lt;$C$389, 'Test Sample Data'!N74&gt;0),'Test Sample Data'!N74,$C$389),""))</f>
        <v/>
      </c>
      <c r="O75" s="98" t="str">
        <f>'miRNA Table'!C74</f>
        <v>hsa-miR-145-3p</v>
      </c>
      <c r="P75" s="98" t="s">
        <v>5632</v>
      </c>
      <c r="Q75" s="99">
        <f>IF('Control Sample Data'!C74="","",IF(SUM('Control Sample Data'!C$3:C$386)&gt;10,IF(AND(ISNUMBER('Control Sample Data'!C74),'Control Sample Data'!C74&lt;$C$389, 'Control Sample Data'!C74&gt;0),'Control Sample Data'!C74,$C$389),""))</f>
        <v>31.03</v>
      </c>
      <c r="R75" s="99">
        <f>IF('Control Sample Data'!D74="","",IF(SUM('Control Sample Data'!D$3:D$386)&gt;10,IF(AND(ISNUMBER('Control Sample Data'!D74),'Control Sample Data'!D74&lt;$C$389, 'Control Sample Data'!D74&gt;0),'Control Sample Data'!D74,$C$389),""))</f>
        <v>31.22</v>
      </c>
      <c r="S75" s="99">
        <f>IF('Control Sample Data'!E74="","",IF(SUM('Control Sample Data'!E$3:E$386)&gt;10,IF(AND(ISNUMBER('Control Sample Data'!E74),'Control Sample Data'!E74&lt;$C$389, 'Control Sample Data'!E74&gt;0),'Control Sample Data'!E74,$C$389),""))</f>
        <v>31.44</v>
      </c>
      <c r="T75" s="99" t="str">
        <f>IF('Control Sample Data'!F74="","",IF(SUM('Control Sample Data'!F$3:F$386)&gt;10,IF(AND(ISNUMBER('Control Sample Data'!F74),'Control Sample Data'!F74&lt;$C$389, 'Control Sample Data'!F74&gt;0),'Control Sample Data'!F74,$C$389),""))</f>
        <v/>
      </c>
      <c r="U75" s="99" t="str">
        <f>IF('Control Sample Data'!G74="","",IF(SUM('Control Sample Data'!G$3:G$386)&gt;10,IF(AND(ISNUMBER('Control Sample Data'!G74),'Control Sample Data'!G74&lt;$C$389, 'Control Sample Data'!G74&gt;0),'Control Sample Data'!G74,$C$389),""))</f>
        <v/>
      </c>
      <c r="V75" s="99" t="str">
        <f>IF('Control Sample Data'!H74="","",IF(SUM('Control Sample Data'!H$3:H$386)&gt;10,IF(AND(ISNUMBER('Control Sample Data'!H74),'Control Sample Data'!H74&lt;$C$389, 'Control Sample Data'!H74&gt;0),'Control Sample Data'!H74,$C$389),""))</f>
        <v/>
      </c>
      <c r="W75" s="99" t="str">
        <f>IF('Control Sample Data'!I74="","",IF(SUM('Control Sample Data'!I$3:I$386)&gt;10,IF(AND(ISNUMBER('Control Sample Data'!I74),'Control Sample Data'!I74&lt;$C$389, 'Control Sample Data'!I74&gt;0),'Control Sample Data'!I74,$C$389),""))</f>
        <v/>
      </c>
      <c r="X75" s="99" t="str">
        <f>IF('Control Sample Data'!J74="","",IF(SUM('Control Sample Data'!J$3:J$386)&gt;10,IF(AND(ISNUMBER('Control Sample Data'!J74),'Control Sample Data'!J74&lt;$C$389, 'Control Sample Data'!J74&gt;0),'Control Sample Data'!J74,$C$389),""))</f>
        <v/>
      </c>
      <c r="Y75" s="99" t="str">
        <f>IF('Control Sample Data'!K74="","",IF(SUM('Control Sample Data'!K$3:K$386)&gt;10,IF(AND(ISNUMBER('Control Sample Data'!K74),'Control Sample Data'!K74&lt;$C$389, 'Control Sample Data'!K74&gt;0),'Control Sample Data'!K74,$C$389),""))</f>
        <v/>
      </c>
      <c r="Z75" s="99" t="str">
        <f>IF('Control Sample Data'!L74="","",IF(SUM('Control Sample Data'!L$3:L$386)&gt;10,IF(AND(ISNUMBER('Control Sample Data'!L74),'Control Sample Data'!L74&lt;$C$389, 'Control Sample Data'!L74&gt;0),'Control Sample Data'!L74,$C$389),""))</f>
        <v/>
      </c>
      <c r="AA75" s="99" t="str">
        <f>IF('Control Sample Data'!M74="","",IF(SUM('Control Sample Data'!M$3:M$386)&gt;10,IF(AND(ISNUMBER('Control Sample Data'!M74),'Control Sample Data'!M74&lt;$C$389, 'Control Sample Data'!M74&gt;0),'Control Sample Data'!M74,$C$389),""))</f>
        <v/>
      </c>
      <c r="AB75" s="107" t="str">
        <f>IF('Control Sample Data'!N74="","",IF(SUM('Control Sample Data'!N$3:N$386)&gt;10,IF(AND(ISNUMBER('Control Sample Data'!N74),'Control Sample Data'!N74&lt;$C$389, 'Control Sample Data'!N74&gt;0),'Control Sample Data'!N74,$C$389),""))</f>
        <v/>
      </c>
      <c r="AC75" s="136">
        <f>IF(C75="","",IF(AND('miRNA Table'!$F$4="YES",'miRNA Table'!$F$6="YES"),C75-C$391,C75))</f>
        <v>28.88</v>
      </c>
      <c r="AD75" s="137">
        <f>IF(D75="","",IF(AND('miRNA Table'!$F$4="YES",'miRNA Table'!$F$6="YES"),D75-D$391,D75))</f>
        <v>29.09</v>
      </c>
      <c r="AE75" s="137">
        <f>IF(E75="","",IF(AND('miRNA Table'!$F$4="YES",'miRNA Table'!$F$6="YES"),E75-E$391,E75))</f>
        <v>28.98</v>
      </c>
      <c r="AF75" s="137" t="str">
        <f>IF(F75="","",IF(AND('miRNA Table'!$F$4="YES",'miRNA Table'!$F$6="YES"),F75-F$391,F75))</f>
        <v/>
      </c>
      <c r="AG75" s="137" t="str">
        <f>IF(G75="","",IF(AND('miRNA Table'!$F$4="YES",'miRNA Table'!$F$6="YES"),G75-G$391,G75))</f>
        <v/>
      </c>
      <c r="AH75" s="137" t="str">
        <f>IF(H75="","",IF(AND('miRNA Table'!$F$4="YES",'miRNA Table'!$F$6="YES"),H75-H$391,H75))</f>
        <v/>
      </c>
      <c r="AI75" s="137" t="str">
        <f>IF(I75="","",IF(AND('miRNA Table'!$F$4="YES",'miRNA Table'!$F$6="YES"),I75-I$391,I75))</f>
        <v/>
      </c>
      <c r="AJ75" s="137" t="str">
        <f>IF(J75="","",IF(AND('miRNA Table'!$F$4="YES",'miRNA Table'!$F$6="YES"),J75-J$391,J75))</f>
        <v/>
      </c>
      <c r="AK75" s="137" t="str">
        <f>IF(K75="","",IF(AND('miRNA Table'!$F$4="YES",'miRNA Table'!$F$6="YES"),K75-K$391,K75))</f>
        <v/>
      </c>
      <c r="AL75" s="137" t="str">
        <f>IF(L75="","",IF(AND('miRNA Table'!$F$4="YES",'miRNA Table'!$F$6="YES"),L75-L$391,L75))</f>
        <v/>
      </c>
      <c r="AM75" s="137" t="str">
        <f>IF(M75="","",IF(AND('miRNA Table'!$F$4="YES",'miRNA Table'!$F$6="YES"),M75-M$391,M75))</f>
        <v/>
      </c>
      <c r="AN75" s="138" t="str">
        <f>IF(N75="","",IF(AND('miRNA Table'!$F$4="YES",'miRNA Table'!$F$6="YES"),N75-N$391,N75))</f>
        <v/>
      </c>
      <c r="AO75" s="136">
        <f>IF(O75="","",IF(AND('miRNA Table'!$F$4="YES",'miRNA Table'!$F$6="YES"),Q75-Q$391,Q75))</f>
        <v>31.03</v>
      </c>
      <c r="AP75" s="137">
        <f>IF(P75="","",IF(AND('miRNA Table'!$F$4="YES",'miRNA Table'!$F$6="YES"),R75-R$391,R75))</f>
        <v>31.22</v>
      </c>
      <c r="AQ75" s="137">
        <f>IF(Q75="","",IF(AND('miRNA Table'!$F$4="YES",'miRNA Table'!$F$6="YES"),S75-S$391,S75))</f>
        <v>31.44</v>
      </c>
      <c r="AR75" s="137" t="str">
        <f>IF(R75="","",IF(AND('miRNA Table'!$F$4="YES",'miRNA Table'!$F$6="YES"),T75-T$391,T75))</f>
        <v/>
      </c>
      <c r="AS75" s="137" t="str">
        <f>IF(S75="","",IF(AND('miRNA Table'!$F$4="YES",'miRNA Table'!$F$6="YES"),U75-U$391,U75))</f>
        <v/>
      </c>
      <c r="AT75" s="137" t="str">
        <f>IF(T75="","",IF(AND('miRNA Table'!$F$4="YES",'miRNA Table'!$F$6="YES"),V75-V$391,V75))</f>
        <v/>
      </c>
      <c r="AU75" s="137" t="str">
        <f>IF(U75="","",IF(AND('miRNA Table'!$F$4="YES",'miRNA Table'!$F$6="YES"),W75-W$391,W75))</f>
        <v/>
      </c>
      <c r="AV75" s="137" t="str">
        <f>IF(V75="","",IF(AND('miRNA Table'!$F$4="YES",'miRNA Table'!$F$6="YES"),X75-X$391,X75))</f>
        <v/>
      </c>
      <c r="AW75" s="137" t="str">
        <f>IF(W75="","",IF(AND('miRNA Table'!$F$4="YES",'miRNA Table'!$F$6="YES"),Y75-Y$391,Y75))</f>
        <v/>
      </c>
      <c r="AX75" s="137" t="str">
        <f>IF(X75="","",IF(AND('miRNA Table'!$F$4="YES",'miRNA Table'!$F$6="YES"),Z75-Z$391,Z75))</f>
        <v/>
      </c>
      <c r="AY75" s="137" t="str">
        <f>IF(Y75="","",IF(AND('miRNA Table'!$F$4="YES",'miRNA Table'!$F$6="YES"),AA75-AA$391,AA75))</f>
        <v/>
      </c>
      <c r="AZ75" s="138" t="str">
        <f>IF(Z75="","",IF(AND('miRNA Table'!$F$4="YES",'miRNA Table'!$F$6="YES"),AB75-AB$391,AB75))</f>
        <v/>
      </c>
      <c r="BY75" s="97" t="str">
        <f t="shared" si="77"/>
        <v>hsa-miR-145-3p</v>
      </c>
      <c r="BZ75" s="98" t="s">
        <v>5632</v>
      </c>
      <c r="CA75" s="99">
        <f t="shared" si="78"/>
        <v>8.2449999999999974</v>
      </c>
      <c r="CB75" s="99">
        <f t="shared" si="79"/>
        <v>8.4450000000000003</v>
      </c>
      <c r="CC75" s="99">
        <f t="shared" si="80"/>
        <v>8.25</v>
      </c>
      <c r="CD75" s="99" t="str">
        <f t="shared" si="81"/>
        <v/>
      </c>
      <c r="CE75" s="99" t="str">
        <f t="shared" si="82"/>
        <v/>
      </c>
      <c r="CF75" s="99" t="str">
        <f t="shared" si="83"/>
        <v/>
      </c>
      <c r="CG75" s="99" t="str">
        <f t="shared" si="84"/>
        <v/>
      </c>
      <c r="CH75" s="99" t="str">
        <f t="shared" si="85"/>
        <v/>
      </c>
      <c r="CI75" s="99" t="str">
        <f t="shared" si="86"/>
        <v/>
      </c>
      <c r="CJ75" s="99" t="str">
        <f t="shared" si="87"/>
        <v/>
      </c>
      <c r="CK75" s="99" t="str">
        <f t="shared" si="88"/>
        <v/>
      </c>
      <c r="CL75" s="99" t="str">
        <f t="shared" si="89"/>
        <v/>
      </c>
      <c r="CM75" s="99">
        <f t="shared" si="90"/>
        <v>10.131666666666668</v>
      </c>
      <c r="CN75" s="99">
        <f t="shared" si="91"/>
        <v>10.368333333333329</v>
      </c>
      <c r="CO75" s="99">
        <f t="shared" si="92"/>
        <v>10.305</v>
      </c>
      <c r="CP75" s="99" t="str">
        <f t="shared" si="93"/>
        <v/>
      </c>
      <c r="CQ75" s="99" t="str">
        <f t="shared" si="94"/>
        <v/>
      </c>
      <c r="CR75" s="99" t="str">
        <f t="shared" si="95"/>
        <v/>
      </c>
      <c r="CS75" s="99" t="str">
        <f t="shared" si="96"/>
        <v/>
      </c>
      <c r="CT75" s="99" t="str">
        <f t="shared" si="97"/>
        <v/>
      </c>
      <c r="CU75" s="99" t="str">
        <f t="shared" si="98"/>
        <v/>
      </c>
      <c r="CV75" s="99" t="str">
        <f t="shared" si="99"/>
        <v/>
      </c>
      <c r="CW75" s="99" t="str">
        <f t="shared" si="100"/>
        <v/>
      </c>
      <c r="CX75" s="99" t="str">
        <f t="shared" si="101"/>
        <v/>
      </c>
      <c r="CY75" s="70">
        <f t="shared" si="102"/>
        <v>8.3133333333333326</v>
      </c>
      <c r="CZ75" s="70">
        <f t="shared" si="103"/>
        <v>10.268333333333333</v>
      </c>
      <c r="DA75" s="100" t="str">
        <f t="shared" si="104"/>
        <v>hsa-miR-145-3p</v>
      </c>
      <c r="DB75" s="98" t="s">
        <v>5632</v>
      </c>
      <c r="DC75" s="101">
        <f t="shared" si="67"/>
        <v>3.2961554536328889E-3</v>
      </c>
      <c r="DD75" s="101">
        <f t="shared" si="68"/>
        <v>2.869469986871698E-3</v>
      </c>
      <c r="DE75" s="101">
        <f t="shared" si="69"/>
        <v>3.2847516220848244E-3</v>
      </c>
      <c r="DF75" s="101" t="str">
        <f t="shared" si="70"/>
        <v/>
      </c>
      <c r="DG75" s="101" t="str">
        <f t="shared" si="71"/>
        <v/>
      </c>
      <c r="DH75" s="101" t="str">
        <f t="shared" si="72"/>
        <v/>
      </c>
      <c r="DI75" s="101" t="str">
        <f t="shared" si="73"/>
        <v/>
      </c>
      <c r="DJ75" s="101" t="str">
        <f t="shared" si="74"/>
        <v/>
      </c>
      <c r="DK75" s="101" t="str">
        <f t="shared" si="75"/>
        <v/>
      </c>
      <c r="DL75" s="101" t="str">
        <f t="shared" si="76"/>
        <v/>
      </c>
      <c r="DM75" s="101" t="str">
        <f t="shared" si="105"/>
        <v/>
      </c>
      <c r="DN75" s="101" t="str">
        <f t="shared" si="106"/>
        <v/>
      </c>
      <c r="DO75" s="101">
        <f t="shared" si="109"/>
        <v>8.9138316435728585E-4</v>
      </c>
      <c r="DP75" s="101">
        <f t="shared" si="65"/>
        <v>7.5652043154812417E-4</v>
      </c>
      <c r="DQ75" s="101">
        <f t="shared" si="65"/>
        <v>7.9047091459707867E-4</v>
      </c>
      <c r="DR75" s="101" t="str">
        <f t="shared" si="65"/>
        <v/>
      </c>
      <c r="DS75" s="101" t="str">
        <f t="shared" si="65"/>
        <v/>
      </c>
      <c r="DT75" s="101" t="str">
        <f t="shared" si="65"/>
        <v/>
      </c>
      <c r="DU75" s="101" t="str">
        <f t="shared" si="50"/>
        <v/>
      </c>
      <c r="DV75" s="101" t="str">
        <f t="shared" si="50"/>
        <v/>
      </c>
      <c r="DW75" s="101" t="str">
        <f t="shared" si="50"/>
        <v/>
      </c>
      <c r="DX75" s="101" t="str">
        <f t="shared" si="48"/>
        <v/>
      </c>
      <c r="DY75" s="101" t="str">
        <f t="shared" si="107"/>
        <v/>
      </c>
      <c r="DZ75" s="101" t="str">
        <f t="shared" si="108"/>
        <v/>
      </c>
    </row>
    <row r="76" spans="1:130" ht="15" customHeight="1" x14ac:dyDescent="0.25">
      <c r="A76" s="106" t="str">
        <f>'miRNA Table'!C75</f>
        <v>hsa-miR-146a-5p</v>
      </c>
      <c r="B76" s="98" t="s">
        <v>68</v>
      </c>
      <c r="C76" s="99">
        <f>IF('Test Sample Data'!C75="","",IF(SUM('Test Sample Data'!C$3:C$386)&gt;10,IF(AND(ISNUMBER('Test Sample Data'!C75),'Test Sample Data'!C75&lt;$C$389, 'Test Sample Data'!C75&gt;0),'Test Sample Data'!C75,$C$389),""))</f>
        <v>28.56</v>
      </c>
      <c r="D76" s="99">
        <f>IF('Test Sample Data'!D75="","",IF(SUM('Test Sample Data'!D$3:D$386)&gt;10,IF(AND(ISNUMBER('Test Sample Data'!D75),'Test Sample Data'!D75&lt;$C$389, 'Test Sample Data'!D75&gt;0),'Test Sample Data'!D75,$C$389),""))</f>
        <v>28.4</v>
      </c>
      <c r="E76" s="99">
        <f>IF('Test Sample Data'!E75="","",IF(SUM('Test Sample Data'!E$3:E$386)&gt;10,IF(AND(ISNUMBER('Test Sample Data'!E75),'Test Sample Data'!E75&lt;$C$389, 'Test Sample Data'!E75&gt;0),'Test Sample Data'!E75,$C$389),""))</f>
        <v>28.45</v>
      </c>
      <c r="F76" s="99" t="str">
        <f>IF('Test Sample Data'!F75="","",IF(SUM('Test Sample Data'!F$3:F$386)&gt;10,IF(AND(ISNUMBER('Test Sample Data'!F75),'Test Sample Data'!F75&lt;$C$389, 'Test Sample Data'!F75&gt;0),'Test Sample Data'!F75,$C$389),""))</f>
        <v/>
      </c>
      <c r="G76" s="99" t="str">
        <f>IF('Test Sample Data'!G75="","",IF(SUM('Test Sample Data'!G$3:G$386)&gt;10,IF(AND(ISNUMBER('Test Sample Data'!G75),'Test Sample Data'!G75&lt;$C$389, 'Test Sample Data'!G75&gt;0),'Test Sample Data'!G75,$C$389),""))</f>
        <v/>
      </c>
      <c r="H76" s="99" t="str">
        <f>IF('Test Sample Data'!H75="","",IF(SUM('Test Sample Data'!H$3:H$386)&gt;10,IF(AND(ISNUMBER('Test Sample Data'!H75),'Test Sample Data'!H75&lt;$C$389, 'Test Sample Data'!H75&gt;0),'Test Sample Data'!H75,$C$389),""))</f>
        <v/>
      </c>
      <c r="I76" s="99" t="str">
        <f>IF('Test Sample Data'!I75="","",IF(SUM('Test Sample Data'!I$3:I$386)&gt;10,IF(AND(ISNUMBER('Test Sample Data'!I75),'Test Sample Data'!I75&lt;$C$389, 'Test Sample Data'!I75&gt;0),'Test Sample Data'!I75,$C$389),""))</f>
        <v/>
      </c>
      <c r="J76" s="99" t="str">
        <f>IF('Test Sample Data'!J75="","",IF(SUM('Test Sample Data'!J$3:J$386)&gt;10,IF(AND(ISNUMBER('Test Sample Data'!J75),'Test Sample Data'!J75&lt;$C$389, 'Test Sample Data'!J75&gt;0),'Test Sample Data'!J75,$C$389),""))</f>
        <v/>
      </c>
      <c r="K76" s="99" t="str">
        <f>IF('Test Sample Data'!K75="","",IF(SUM('Test Sample Data'!K$3:K$386)&gt;10,IF(AND(ISNUMBER('Test Sample Data'!K75),'Test Sample Data'!K75&lt;$C$389, 'Test Sample Data'!K75&gt;0),'Test Sample Data'!K75,$C$389),""))</f>
        <v/>
      </c>
      <c r="L76" s="99" t="str">
        <f>IF('Test Sample Data'!L75="","",IF(SUM('Test Sample Data'!L$3:L$386)&gt;10,IF(AND(ISNUMBER('Test Sample Data'!L75),'Test Sample Data'!L75&lt;$C$389, 'Test Sample Data'!L75&gt;0),'Test Sample Data'!L75,$C$389),""))</f>
        <v/>
      </c>
      <c r="M76" s="99" t="str">
        <f>IF('Test Sample Data'!M75="","",IF(SUM('Test Sample Data'!M$3:M$386)&gt;10,IF(AND(ISNUMBER('Test Sample Data'!M75),'Test Sample Data'!M75&lt;$C$389, 'Test Sample Data'!M75&gt;0),'Test Sample Data'!M75,$C$389),""))</f>
        <v/>
      </c>
      <c r="N76" s="99" t="str">
        <f>IF('Test Sample Data'!N75="","",IF(SUM('Test Sample Data'!N$3:N$386)&gt;10,IF(AND(ISNUMBER('Test Sample Data'!N75),'Test Sample Data'!N75&lt;$C$389, 'Test Sample Data'!N75&gt;0),'Test Sample Data'!N75,$C$389),""))</f>
        <v/>
      </c>
      <c r="O76" s="98" t="str">
        <f>'miRNA Table'!C75</f>
        <v>hsa-miR-146a-5p</v>
      </c>
      <c r="P76" s="98" t="s">
        <v>68</v>
      </c>
      <c r="Q76" s="99">
        <f>IF('Control Sample Data'!C75="","",IF(SUM('Control Sample Data'!C$3:C$386)&gt;10,IF(AND(ISNUMBER('Control Sample Data'!C75),'Control Sample Data'!C75&lt;$C$389, 'Control Sample Data'!C75&gt;0),'Control Sample Data'!C75,$C$389),""))</f>
        <v>28.25</v>
      </c>
      <c r="R76" s="99">
        <f>IF('Control Sample Data'!D75="","",IF(SUM('Control Sample Data'!D$3:D$386)&gt;10,IF(AND(ISNUMBER('Control Sample Data'!D75),'Control Sample Data'!D75&lt;$C$389, 'Control Sample Data'!D75&gt;0),'Control Sample Data'!D75,$C$389),""))</f>
        <v>27.77</v>
      </c>
      <c r="S76" s="99">
        <f>IF('Control Sample Data'!E75="","",IF(SUM('Control Sample Data'!E$3:E$386)&gt;10,IF(AND(ISNUMBER('Control Sample Data'!E75),'Control Sample Data'!E75&lt;$C$389, 'Control Sample Data'!E75&gt;0),'Control Sample Data'!E75,$C$389),""))</f>
        <v>28.31</v>
      </c>
      <c r="T76" s="99" t="str">
        <f>IF('Control Sample Data'!F75="","",IF(SUM('Control Sample Data'!F$3:F$386)&gt;10,IF(AND(ISNUMBER('Control Sample Data'!F75),'Control Sample Data'!F75&lt;$C$389, 'Control Sample Data'!F75&gt;0),'Control Sample Data'!F75,$C$389),""))</f>
        <v/>
      </c>
      <c r="U76" s="99" t="str">
        <f>IF('Control Sample Data'!G75="","",IF(SUM('Control Sample Data'!G$3:G$386)&gt;10,IF(AND(ISNUMBER('Control Sample Data'!G75),'Control Sample Data'!G75&lt;$C$389, 'Control Sample Data'!G75&gt;0),'Control Sample Data'!G75,$C$389),""))</f>
        <v/>
      </c>
      <c r="V76" s="99" t="str">
        <f>IF('Control Sample Data'!H75="","",IF(SUM('Control Sample Data'!H$3:H$386)&gt;10,IF(AND(ISNUMBER('Control Sample Data'!H75),'Control Sample Data'!H75&lt;$C$389, 'Control Sample Data'!H75&gt;0),'Control Sample Data'!H75,$C$389),""))</f>
        <v/>
      </c>
      <c r="W76" s="99" t="str">
        <f>IF('Control Sample Data'!I75="","",IF(SUM('Control Sample Data'!I$3:I$386)&gt;10,IF(AND(ISNUMBER('Control Sample Data'!I75),'Control Sample Data'!I75&lt;$C$389, 'Control Sample Data'!I75&gt;0),'Control Sample Data'!I75,$C$389),""))</f>
        <v/>
      </c>
      <c r="X76" s="99" t="str">
        <f>IF('Control Sample Data'!J75="","",IF(SUM('Control Sample Data'!J$3:J$386)&gt;10,IF(AND(ISNUMBER('Control Sample Data'!J75),'Control Sample Data'!J75&lt;$C$389, 'Control Sample Data'!J75&gt;0),'Control Sample Data'!J75,$C$389),""))</f>
        <v/>
      </c>
      <c r="Y76" s="99" t="str">
        <f>IF('Control Sample Data'!K75="","",IF(SUM('Control Sample Data'!K$3:K$386)&gt;10,IF(AND(ISNUMBER('Control Sample Data'!K75),'Control Sample Data'!K75&lt;$C$389, 'Control Sample Data'!K75&gt;0),'Control Sample Data'!K75,$C$389),""))</f>
        <v/>
      </c>
      <c r="Z76" s="99" t="str">
        <f>IF('Control Sample Data'!L75="","",IF(SUM('Control Sample Data'!L$3:L$386)&gt;10,IF(AND(ISNUMBER('Control Sample Data'!L75),'Control Sample Data'!L75&lt;$C$389, 'Control Sample Data'!L75&gt;0),'Control Sample Data'!L75,$C$389),""))</f>
        <v/>
      </c>
      <c r="AA76" s="99" t="str">
        <f>IF('Control Sample Data'!M75="","",IF(SUM('Control Sample Data'!M$3:M$386)&gt;10,IF(AND(ISNUMBER('Control Sample Data'!M75),'Control Sample Data'!M75&lt;$C$389, 'Control Sample Data'!M75&gt;0),'Control Sample Data'!M75,$C$389),""))</f>
        <v/>
      </c>
      <c r="AB76" s="107" t="str">
        <f>IF('Control Sample Data'!N75="","",IF(SUM('Control Sample Data'!N$3:N$386)&gt;10,IF(AND(ISNUMBER('Control Sample Data'!N75),'Control Sample Data'!N75&lt;$C$389, 'Control Sample Data'!N75&gt;0),'Control Sample Data'!N75,$C$389),""))</f>
        <v/>
      </c>
      <c r="AC76" s="136">
        <f>IF(C76="","",IF(AND('miRNA Table'!$F$4="YES",'miRNA Table'!$F$6="YES"),C76-C$391,C76))</f>
        <v>28.56</v>
      </c>
      <c r="AD76" s="137">
        <f>IF(D76="","",IF(AND('miRNA Table'!$F$4="YES",'miRNA Table'!$F$6="YES"),D76-D$391,D76))</f>
        <v>28.4</v>
      </c>
      <c r="AE76" s="137">
        <f>IF(E76="","",IF(AND('miRNA Table'!$F$4="YES",'miRNA Table'!$F$6="YES"),E76-E$391,E76))</f>
        <v>28.45</v>
      </c>
      <c r="AF76" s="137" t="str">
        <f>IF(F76="","",IF(AND('miRNA Table'!$F$4="YES",'miRNA Table'!$F$6="YES"),F76-F$391,F76))</f>
        <v/>
      </c>
      <c r="AG76" s="137" t="str">
        <f>IF(G76="","",IF(AND('miRNA Table'!$F$4="YES",'miRNA Table'!$F$6="YES"),G76-G$391,G76))</f>
        <v/>
      </c>
      <c r="AH76" s="137" t="str">
        <f>IF(H76="","",IF(AND('miRNA Table'!$F$4="YES",'miRNA Table'!$F$6="YES"),H76-H$391,H76))</f>
        <v/>
      </c>
      <c r="AI76" s="137" t="str">
        <f>IF(I76="","",IF(AND('miRNA Table'!$F$4="YES",'miRNA Table'!$F$6="YES"),I76-I$391,I76))</f>
        <v/>
      </c>
      <c r="AJ76" s="137" t="str">
        <f>IF(J76="","",IF(AND('miRNA Table'!$F$4="YES",'miRNA Table'!$F$6="YES"),J76-J$391,J76))</f>
        <v/>
      </c>
      <c r="AK76" s="137" t="str">
        <f>IF(K76="","",IF(AND('miRNA Table'!$F$4="YES",'miRNA Table'!$F$6="YES"),K76-K$391,K76))</f>
        <v/>
      </c>
      <c r="AL76" s="137" t="str">
        <f>IF(L76="","",IF(AND('miRNA Table'!$F$4="YES",'miRNA Table'!$F$6="YES"),L76-L$391,L76))</f>
        <v/>
      </c>
      <c r="AM76" s="137" t="str">
        <f>IF(M76="","",IF(AND('miRNA Table'!$F$4="YES",'miRNA Table'!$F$6="YES"),M76-M$391,M76))</f>
        <v/>
      </c>
      <c r="AN76" s="138" t="str">
        <f>IF(N76="","",IF(AND('miRNA Table'!$F$4="YES",'miRNA Table'!$F$6="YES"),N76-N$391,N76))</f>
        <v/>
      </c>
      <c r="AO76" s="136">
        <f>IF(O76="","",IF(AND('miRNA Table'!$F$4="YES",'miRNA Table'!$F$6="YES"),Q76-Q$391,Q76))</f>
        <v>28.25</v>
      </c>
      <c r="AP76" s="137">
        <f>IF(P76="","",IF(AND('miRNA Table'!$F$4="YES",'miRNA Table'!$F$6="YES"),R76-R$391,R76))</f>
        <v>27.77</v>
      </c>
      <c r="AQ76" s="137">
        <f>IF(Q76="","",IF(AND('miRNA Table'!$F$4="YES",'miRNA Table'!$F$6="YES"),S76-S$391,S76))</f>
        <v>28.31</v>
      </c>
      <c r="AR76" s="137" t="str">
        <f>IF(R76="","",IF(AND('miRNA Table'!$F$4="YES",'miRNA Table'!$F$6="YES"),T76-T$391,T76))</f>
        <v/>
      </c>
      <c r="AS76" s="137" t="str">
        <f>IF(S76="","",IF(AND('miRNA Table'!$F$4="YES",'miRNA Table'!$F$6="YES"),U76-U$391,U76))</f>
        <v/>
      </c>
      <c r="AT76" s="137" t="str">
        <f>IF(T76="","",IF(AND('miRNA Table'!$F$4="YES",'miRNA Table'!$F$6="YES"),V76-V$391,V76))</f>
        <v/>
      </c>
      <c r="AU76" s="137" t="str">
        <f>IF(U76="","",IF(AND('miRNA Table'!$F$4="YES",'miRNA Table'!$F$6="YES"),W76-W$391,W76))</f>
        <v/>
      </c>
      <c r="AV76" s="137" t="str">
        <f>IF(V76="","",IF(AND('miRNA Table'!$F$4="YES",'miRNA Table'!$F$6="YES"),X76-X$391,X76))</f>
        <v/>
      </c>
      <c r="AW76" s="137" t="str">
        <f>IF(W76="","",IF(AND('miRNA Table'!$F$4="YES",'miRNA Table'!$F$6="YES"),Y76-Y$391,Y76))</f>
        <v/>
      </c>
      <c r="AX76" s="137" t="str">
        <f>IF(X76="","",IF(AND('miRNA Table'!$F$4="YES",'miRNA Table'!$F$6="YES"),Z76-Z$391,Z76))</f>
        <v/>
      </c>
      <c r="AY76" s="137" t="str">
        <f>IF(Y76="","",IF(AND('miRNA Table'!$F$4="YES",'miRNA Table'!$F$6="YES"),AA76-AA$391,AA76))</f>
        <v/>
      </c>
      <c r="AZ76" s="138" t="str">
        <f>IF(Z76="","",IF(AND('miRNA Table'!$F$4="YES",'miRNA Table'!$F$6="YES"),AB76-AB$391,AB76))</f>
        <v/>
      </c>
      <c r="BY76" s="97" t="str">
        <f t="shared" si="77"/>
        <v>hsa-miR-146a-5p</v>
      </c>
      <c r="BZ76" s="98" t="s">
        <v>68</v>
      </c>
      <c r="CA76" s="99">
        <f t="shared" si="78"/>
        <v>7.9249999999999972</v>
      </c>
      <c r="CB76" s="99">
        <f t="shared" si="79"/>
        <v>7.754999999999999</v>
      </c>
      <c r="CC76" s="99">
        <f t="shared" si="80"/>
        <v>7.7199999999999989</v>
      </c>
      <c r="CD76" s="99" t="str">
        <f t="shared" si="81"/>
        <v/>
      </c>
      <c r="CE76" s="99" t="str">
        <f t="shared" si="82"/>
        <v/>
      </c>
      <c r="CF76" s="99" t="str">
        <f t="shared" si="83"/>
        <v/>
      </c>
      <c r="CG76" s="99" t="str">
        <f t="shared" si="84"/>
        <v/>
      </c>
      <c r="CH76" s="99" t="str">
        <f t="shared" si="85"/>
        <v/>
      </c>
      <c r="CI76" s="99" t="str">
        <f t="shared" si="86"/>
        <v/>
      </c>
      <c r="CJ76" s="99" t="str">
        <f t="shared" si="87"/>
        <v/>
      </c>
      <c r="CK76" s="99" t="str">
        <f t="shared" si="88"/>
        <v/>
      </c>
      <c r="CL76" s="99" t="str">
        <f t="shared" si="89"/>
        <v/>
      </c>
      <c r="CM76" s="99">
        <f t="shared" si="90"/>
        <v>7.3516666666666666</v>
      </c>
      <c r="CN76" s="99">
        <f t="shared" si="91"/>
        <v>6.9183333333333294</v>
      </c>
      <c r="CO76" s="99">
        <f t="shared" si="92"/>
        <v>7.1749999999999972</v>
      </c>
      <c r="CP76" s="99" t="str">
        <f t="shared" si="93"/>
        <v/>
      </c>
      <c r="CQ76" s="99" t="str">
        <f t="shared" si="94"/>
        <v/>
      </c>
      <c r="CR76" s="99" t="str">
        <f t="shared" si="95"/>
        <v/>
      </c>
      <c r="CS76" s="99" t="str">
        <f t="shared" si="96"/>
        <v/>
      </c>
      <c r="CT76" s="99" t="str">
        <f t="shared" si="97"/>
        <v/>
      </c>
      <c r="CU76" s="99" t="str">
        <f t="shared" si="98"/>
        <v/>
      </c>
      <c r="CV76" s="99" t="str">
        <f t="shared" si="99"/>
        <v/>
      </c>
      <c r="CW76" s="99" t="str">
        <f t="shared" si="100"/>
        <v/>
      </c>
      <c r="CX76" s="99" t="str">
        <f t="shared" si="101"/>
        <v/>
      </c>
      <c r="CY76" s="70">
        <f t="shared" si="102"/>
        <v>7.799999999999998</v>
      </c>
      <c r="CZ76" s="70">
        <f t="shared" si="103"/>
        <v>7.1483333333333308</v>
      </c>
      <c r="DA76" s="100" t="str">
        <f t="shared" si="104"/>
        <v>hsa-miR-146a-5p</v>
      </c>
      <c r="DB76" s="98" t="s">
        <v>68</v>
      </c>
      <c r="DC76" s="101">
        <f t="shared" si="67"/>
        <v>4.114691546698585E-3</v>
      </c>
      <c r="DD76" s="101">
        <f t="shared" si="68"/>
        <v>4.6292686364905597E-3</v>
      </c>
      <c r="DE76" s="101">
        <f t="shared" si="69"/>
        <v>4.7429487671681548E-3</v>
      </c>
      <c r="DF76" s="101" t="str">
        <f t="shared" si="70"/>
        <v/>
      </c>
      <c r="DG76" s="101" t="str">
        <f t="shared" si="71"/>
        <v/>
      </c>
      <c r="DH76" s="101" t="str">
        <f t="shared" si="72"/>
        <v/>
      </c>
      <c r="DI76" s="101" t="str">
        <f t="shared" si="73"/>
        <v/>
      </c>
      <c r="DJ76" s="101" t="str">
        <f t="shared" si="74"/>
        <v/>
      </c>
      <c r="DK76" s="101" t="str">
        <f t="shared" si="75"/>
        <v/>
      </c>
      <c r="DL76" s="101" t="str">
        <f t="shared" si="76"/>
        <v/>
      </c>
      <c r="DM76" s="101" t="str">
        <f t="shared" si="105"/>
        <v/>
      </c>
      <c r="DN76" s="101" t="str">
        <f t="shared" si="106"/>
        <v/>
      </c>
      <c r="DO76" s="101">
        <f t="shared" si="109"/>
        <v>6.1224862043174361E-3</v>
      </c>
      <c r="DP76" s="101">
        <f t="shared" si="65"/>
        <v>8.2674989164155631E-3</v>
      </c>
      <c r="DQ76" s="101">
        <f t="shared" si="65"/>
        <v>6.920058742987208E-3</v>
      </c>
      <c r="DR76" s="101" t="str">
        <f t="shared" si="65"/>
        <v/>
      </c>
      <c r="DS76" s="101" t="str">
        <f t="shared" si="65"/>
        <v/>
      </c>
      <c r="DT76" s="101" t="str">
        <f t="shared" si="65"/>
        <v/>
      </c>
      <c r="DU76" s="101" t="str">
        <f t="shared" si="50"/>
        <v/>
      </c>
      <c r="DV76" s="101" t="str">
        <f t="shared" si="50"/>
        <v/>
      </c>
      <c r="DW76" s="101" t="str">
        <f t="shared" si="50"/>
        <v/>
      </c>
      <c r="DX76" s="101" t="str">
        <f t="shared" si="48"/>
        <v/>
      </c>
      <c r="DY76" s="101" t="str">
        <f t="shared" si="107"/>
        <v/>
      </c>
      <c r="DZ76" s="101" t="str">
        <f t="shared" si="108"/>
        <v/>
      </c>
    </row>
    <row r="77" spans="1:130" ht="15" customHeight="1" x14ac:dyDescent="0.25">
      <c r="A77" s="106" t="str">
        <f>'miRNA Table'!C76</f>
        <v>hsa-miR-146b-5p</v>
      </c>
      <c r="B77" s="98" t="s">
        <v>69</v>
      </c>
      <c r="C77" s="99">
        <f>IF('Test Sample Data'!C76="","",IF(SUM('Test Sample Data'!C$3:C$386)&gt;10,IF(AND(ISNUMBER('Test Sample Data'!C76),'Test Sample Data'!C76&lt;$C$389, 'Test Sample Data'!C76&gt;0),'Test Sample Data'!C76,$C$389),""))</f>
        <v>17.89</v>
      </c>
      <c r="D77" s="99">
        <f>IF('Test Sample Data'!D76="","",IF(SUM('Test Sample Data'!D$3:D$386)&gt;10,IF(AND(ISNUMBER('Test Sample Data'!D76),'Test Sample Data'!D76&lt;$C$389, 'Test Sample Data'!D76&gt;0),'Test Sample Data'!D76,$C$389),""))</f>
        <v>18.02</v>
      </c>
      <c r="E77" s="99">
        <f>IF('Test Sample Data'!E76="","",IF(SUM('Test Sample Data'!E$3:E$386)&gt;10,IF(AND(ISNUMBER('Test Sample Data'!E76),'Test Sample Data'!E76&lt;$C$389, 'Test Sample Data'!E76&gt;0),'Test Sample Data'!E76,$C$389),""))</f>
        <v>17.82</v>
      </c>
      <c r="F77" s="99" t="str">
        <f>IF('Test Sample Data'!F76="","",IF(SUM('Test Sample Data'!F$3:F$386)&gt;10,IF(AND(ISNUMBER('Test Sample Data'!F76),'Test Sample Data'!F76&lt;$C$389, 'Test Sample Data'!F76&gt;0),'Test Sample Data'!F76,$C$389),""))</f>
        <v/>
      </c>
      <c r="G77" s="99" t="str">
        <f>IF('Test Sample Data'!G76="","",IF(SUM('Test Sample Data'!G$3:G$386)&gt;10,IF(AND(ISNUMBER('Test Sample Data'!G76),'Test Sample Data'!G76&lt;$C$389, 'Test Sample Data'!G76&gt;0),'Test Sample Data'!G76,$C$389),""))</f>
        <v/>
      </c>
      <c r="H77" s="99" t="str">
        <f>IF('Test Sample Data'!H76="","",IF(SUM('Test Sample Data'!H$3:H$386)&gt;10,IF(AND(ISNUMBER('Test Sample Data'!H76),'Test Sample Data'!H76&lt;$C$389, 'Test Sample Data'!H76&gt;0),'Test Sample Data'!H76,$C$389),""))</f>
        <v/>
      </c>
      <c r="I77" s="99" t="str">
        <f>IF('Test Sample Data'!I76="","",IF(SUM('Test Sample Data'!I$3:I$386)&gt;10,IF(AND(ISNUMBER('Test Sample Data'!I76),'Test Sample Data'!I76&lt;$C$389, 'Test Sample Data'!I76&gt;0),'Test Sample Data'!I76,$C$389),""))</f>
        <v/>
      </c>
      <c r="J77" s="99" t="str">
        <f>IF('Test Sample Data'!J76="","",IF(SUM('Test Sample Data'!J$3:J$386)&gt;10,IF(AND(ISNUMBER('Test Sample Data'!J76),'Test Sample Data'!J76&lt;$C$389, 'Test Sample Data'!J76&gt;0),'Test Sample Data'!J76,$C$389),""))</f>
        <v/>
      </c>
      <c r="K77" s="99" t="str">
        <f>IF('Test Sample Data'!K76="","",IF(SUM('Test Sample Data'!K$3:K$386)&gt;10,IF(AND(ISNUMBER('Test Sample Data'!K76),'Test Sample Data'!K76&lt;$C$389, 'Test Sample Data'!K76&gt;0),'Test Sample Data'!K76,$C$389),""))</f>
        <v/>
      </c>
      <c r="L77" s="99" t="str">
        <f>IF('Test Sample Data'!L76="","",IF(SUM('Test Sample Data'!L$3:L$386)&gt;10,IF(AND(ISNUMBER('Test Sample Data'!L76),'Test Sample Data'!L76&lt;$C$389, 'Test Sample Data'!L76&gt;0),'Test Sample Data'!L76,$C$389),""))</f>
        <v/>
      </c>
      <c r="M77" s="99" t="str">
        <f>IF('Test Sample Data'!M76="","",IF(SUM('Test Sample Data'!M$3:M$386)&gt;10,IF(AND(ISNUMBER('Test Sample Data'!M76),'Test Sample Data'!M76&lt;$C$389, 'Test Sample Data'!M76&gt;0),'Test Sample Data'!M76,$C$389),""))</f>
        <v/>
      </c>
      <c r="N77" s="99" t="str">
        <f>IF('Test Sample Data'!N76="","",IF(SUM('Test Sample Data'!N$3:N$386)&gt;10,IF(AND(ISNUMBER('Test Sample Data'!N76),'Test Sample Data'!N76&lt;$C$389, 'Test Sample Data'!N76&gt;0),'Test Sample Data'!N76,$C$389),""))</f>
        <v/>
      </c>
      <c r="O77" s="98" t="str">
        <f>'miRNA Table'!C76</f>
        <v>hsa-miR-146b-5p</v>
      </c>
      <c r="P77" s="98" t="s">
        <v>69</v>
      </c>
      <c r="Q77" s="99">
        <f>IF('Control Sample Data'!C76="","",IF(SUM('Control Sample Data'!C$3:C$386)&gt;10,IF(AND(ISNUMBER('Control Sample Data'!C76),'Control Sample Data'!C76&lt;$C$389, 'Control Sample Data'!C76&gt;0),'Control Sample Data'!C76,$C$389),""))</f>
        <v>22.99</v>
      </c>
      <c r="R77" s="99">
        <f>IF('Control Sample Data'!D76="","",IF(SUM('Control Sample Data'!D$3:D$386)&gt;10,IF(AND(ISNUMBER('Control Sample Data'!D76),'Control Sample Data'!D76&lt;$C$389, 'Control Sample Data'!D76&gt;0),'Control Sample Data'!D76,$C$389),""))</f>
        <v>22.89</v>
      </c>
      <c r="S77" s="99">
        <f>IF('Control Sample Data'!E76="","",IF(SUM('Control Sample Data'!E$3:E$386)&gt;10,IF(AND(ISNUMBER('Control Sample Data'!E76),'Control Sample Data'!E76&lt;$C$389, 'Control Sample Data'!E76&gt;0),'Control Sample Data'!E76,$C$389),""))</f>
        <v>23.23</v>
      </c>
      <c r="T77" s="99" t="str">
        <f>IF('Control Sample Data'!F76="","",IF(SUM('Control Sample Data'!F$3:F$386)&gt;10,IF(AND(ISNUMBER('Control Sample Data'!F76),'Control Sample Data'!F76&lt;$C$389, 'Control Sample Data'!F76&gt;0),'Control Sample Data'!F76,$C$389),""))</f>
        <v/>
      </c>
      <c r="U77" s="99" t="str">
        <f>IF('Control Sample Data'!G76="","",IF(SUM('Control Sample Data'!G$3:G$386)&gt;10,IF(AND(ISNUMBER('Control Sample Data'!G76),'Control Sample Data'!G76&lt;$C$389, 'Control Sample Data'!G76&gt;0),'Control Sample Data'!G76,$C$389),""))</f>
        <v/>
      </c>
      <c r="V77" s="99" t="str">
        <f>IF('Control Sample Data'!H76="","",IF(SUM('Control Sample Data'!H$3:H$386)&gt;10,IF(AND(ISNUMBER('Control Sample Data'!H76),'Control Sample Data'!H76&lt;$C$389, 'Control Sample Data'!H76&gt;0),'Control Sample Data'!H76,$C$389),""))</f>
        <v/>
      </c>
      <c r="W77" s="99" t="str">
        <f>IF('Control Sample Data'!I76="","",IF(SUM('Control Sample Data'!I$3:I$386)&gt;10,IF(AND(ISNUMBER('Control Sample Data'!I76),'Control Sample Data'!I76&lt;$C$389, 'Control Sample Data'!I76&gt;0),'Control Sample Data'!I76,$C$389),""))</f>
        <v/>
      </c>
      <c r="X77" s="99" t="str">
        <f>IF('Control Sample Data'!J76="","",IF(SUM('Control Sample Data'!J$3:J$386)&gt;10,IF(AND(ISNUMBER('Control Sample Data'!J76),'Control Sample Data'!J76&lt;$C$389, 'Control Sample Data'!J76&gt;0),'Control Sample Data'!J76,$C$389),""))</f>
        <v/>
      </c>
      <c r="Y77" s="99" t="str">
        <f>IF('Control Sample Data'!K76="","",IF(SUM('Control Sample Data'!K$3:K$386)&gt;10,IF(AND(ISNUMBER('Control Sample Data'!K76),'Control Sample Data'!K76&lt;$C$389, 'Control Sample Data'!K76&gt;0),'Control Sample Data'!K76,$C$389),""))</f>
        <v/>
      </c>
      <c r="Z77" s="99" t="str">
        <f>IF('Control Sample Data'!L76="","",IF(SUM('Control Sample Data'!L$3:L$386)&gt;10,IF(AND(ISNUMBER('Control Sample Data'!L76),'Control Sample Data'!L76&lt;$C$389, 'Control Sample Data'!L76&gt;0),'Control Sample Data'!L76,$C$389),""))</f>
        <v/>
      </c>
      <c r="AA77" s="99" t="str">
        <f>IF('Control Sample Data'!M76="","",IF(SUM('Control Sample Data'!M$3:M$386)&gt;10,IF(AND(ISNUMBER('Control Sample Data'!M76),'Control Sample Data'!M76&lt;$C$389, 'Control Sample Data'!M76&gt;0),'Control Sample Data'!M76,$C$389),""))</f>
        <v/>
      </c>
      <c r="AB77" s="107" t="str">
        <f>IF('Control Sample Data'!N76="","",IF(SUM('Control Sample Data'!N$3:N$386)&gt;10,IF(AND(ISNUMBER('Control Sample Data'!N76),'Control Sample Data'!N76&lt;$C$389, 'Control Sample Data'!N76&gt;0),'Control Sample Data'!N76,$C$389),""))</f>
        <v/>
      </c>
      <c r="AC77" s="136">
        <f>IF(C77="","",IF(AND('miRNA Table'!$F$4="YES",'miRNA Table'!$F$6="YES"),C77-C$391,C77))</f>
        <v>17.89</v>
      </c>
      <c r="AD77" s="137">
        <f>IF(D77="","",IF(AND('miRNA Table'!$F$4="YES",'miRNA Table'!$F$6="YES"),D77-D$391,D77))</f>
        <v>18.02</v>
      </c>
      <c r="AE77" s="137">
        <f>IF(E77="","",IF(AND('miRNA Table'!$F$4="YES",'miRNA Table'!$F$6="YES"),E77-E$391,E77))</f>
        <v>17.82</v>
      </c>
      <c r="AF77" s="137" t="str">
        <f>IF(F77="","",IF(AND('miRNA Table'!$F$4="YES",'miRNA Table'!$F$6="YES"),F77-F$391,F77))</f>
        <v/>
      </c>
      <c r="AG77" s="137" t="str">
        <f>IF(G77="","",IF(AND('miRNA Table'!$F$4="YES",'miRNA Table'!$F$6="YES"),G77-G$391,G77))</f>
        <v/>
      </c>
      <c r="AH77" s="137" t="str">
        <f>IF(H77="","",IF(AND('miRNA Table'!$F$4="YES",'miRNA Table'!$F$6="YES"),H77-H$391,H77))</f>
        <v/>
      </c>
      <c r="AI77" s="137" t="str">
        <f>IF(I77="","",IF(AND('miRNA Table'!$F$4="YES",'miRNA Table'!$F$6="YES"),I77-I$391,I77))</f>
        <v/>
      </c>
      <c r="AJ77" s="137" t="str">
        <f>IF(J77="","",IF(AND('miRNA Table'!$F$4="YES",'miRNA Table'!$F$6="YES"),J77-J$391,J77))</f>
        <v/>
      </c>
      <c r="AK77" s="137" t="str">
        <f>IF(K77="","",IF(AND('miRNA Table'!$F$4="YES",'miRNA Table'!$F$6="YES"),K77-K$391,K77))</f>
        <v/>
      </c>
      <c r="AL77" s="137" t="str">
        <f>IF(L77="","",IF(AND('miRNA Table'!$F$4="YES",'miRNA Table'!$F$6="YES"),L77-L$391,L77))</f>
        <v/>
      </c>
      <c r="AM77" s="137" t="str">
        <f>IF(M77="","",IF(AND('miRNA Table'!$F$4="YES",'miRNA Table'!$F$6="YES"),M77-M$391,M77))</f>
        <v/>
      </c>
      <c r="AN77" s="138" t="str">
        <f>IF(N77="","",IF(AND('miRNA Table'!$F$4="YES",'miRNA Table'!$F$6="YES"),N77-N$391,N77))</f>
        <v/>
      </c>
      <c r="AO77" s="136">
        <f>IF(O77="","",IF(AND('miRNA Table'!$F$4="YES",'miRNA Table'!$F$6="YES"),Q77-Q$391,Q77))</f>
        <v>22.99</v>
      </c>
      <c r="AP77" s="137">
        <f>IF(P77="","",IF(AND('miRNA Table'!$F$4="YES",'miRNA Table'!$F$6="YES"),R77-R$391,R77))</f>
        <v>22.89</v>
      </c>
      <c r="AQ77" s="137">
        <f>IF(Q77="","",IF(AND('miRNA Table'!$F$4="YES",'miRNA Table'!$F$6="YES"),S77-S$391,S77))</f>
        <v>23.23</v>
      </c>
      <c r="AR77" s="137" t="str">
        <f>IF(R77="","",IF(AND('miRNA Table'!$F$4="YES",'miRNA Table'!$F$6="YES"),T77-T$391,T77))</f>
        <v/>
      </c>
      <c r="AS77" s="137" t="str">
        <f>IF(S77="","",IF(AND('miRNA Table'!$F$4="YES",'miRNA Table'!$F$6="YES"),U77-U$391,U77))</f>
        <v/>
      </c>
      <c r="AT77" s="137" t="str">
        <f>IF(T77="","",IF(AND('miRNA Table'!$F$4="YES",'miRNA Table'!$F$6="YES"),V77-V$391,V77))</f>
        <v/>
      </c>
      <c r="AU77" s="137" t="str">
        <f>IF(U77="","",IF(AND('miRNA Table'!$F$4="YES",'miRNA Table'!$F$6="YES"),W77-W$391,W77))</f>
        <v/>
      </c>
      <c r="AV77" s="137" t="str">
        <f>IF(V77="","",IF(AND('miRNA Table'!$F$4="YES",'miRNA Table'!$F$6="YES"),X77-X$391,X77))</f>
        <v/>
      </c>
      <c r="AW77" s="137" t="str">
        <f>IF(W77="","",IF(AND('miRNA Table'!$F$4="YES",'miRNA Table'!$F$6="YES"),Y77-Y$391,Y77))</f>
        <v/>
      </c>
      <c r="AX77" s="137" t="str">
        <f>IF(X77="","",IF(AND('miRNA Table'!$F$4="YES",'miRNA Table'!$F$6="YES"),Z77-Z$391,Z77))</f>
        <v/>
      </c>
      <c r="AY77" s="137" t="str">
        <f>IF(Y77="","",IF(AND('miRNA Table'!$F$4="YES",'miRNA Table'!$F$6="YES"),AA77-AA$391,AA77))</f>
        <v/>
      </c>
      <c r="AZ77" s="138" t="str">
        <f>IF(Z77="","",IF(AND('miRNA Table'!$F$4="YES",'miRNA Table'!$F$6="YES"),AB77-AB$391,AB77))</f>
        <v/>
      </c>
      <c r="BY77" s="97" t="str">
        <f t="shared" si="77"/>
        <v>hsa-miR-146b-5p</v>
      </c>
      <c r="BZ77" s="98" t="s">
        <v>69</v>
      </c>
      <c r="CA77" s="99">
        <f t="shared" si="78"/>
        <v>-2.745000000000001</v>
      </c>
      <c r="CB77" s="99">
        <f t="shared" si="79"/>
        <v>-2.625</v>
      </c>
      <c r="CC77" s="99">
        <f t="shared" si="80"/>
        <v>-2.91</v>
      </c>
      <c r="CD77" s="99" t="str">
        <f t="shared" si="81"/>
        <v/>
      </c>
      <c r="CE77" s="99" t="str">
        <f t="shared" si="82"/>
        <v/>
      </c>
      <c r="CF77" s="99" t="str">
        <f t="shared" si="83"/>
        <v/>
      </c>
      <c r="CG77" s="99" t="str">
        <f t="shared" si="84"/>
        <v/>
      </c>
      <c r="CH77" s="99" t="str">
        <f t="shared" si="85"/>
        <v/>
      </c>
      <c r="CI77" s="99" t="str">
        <f t="shared" si="86"/>
        <v/>
      </c>
      <c r="CJ77" s="99" t="str">
        <f t="shared" si="87"/>
        <v/>
      </c>
      <c r="CK77" s="99" t="str">
        <f t="shared" si="88"/>
        <v/>
      </c>
      <c r="CL77" s="99" t="str">
        <f t="shared" si="89"/>
        <v/>
      </c>
      <c r="CM77" s="99">
        <f t="shared" si="90"/>
        <v>2.091666666666665</v>
      </c>
      <c r="CN77" s="99">
        <f t="shared" si="91"/>
        <v>2.0383333333333304</v>
      </c>
      <c r="CO77" s="99">
        <f t="shared" si="92"/>
        <v>2.0949999999999989</v>
      </c>
      <c r="CP77" s="99" t="str">
        <f t="shared" si="93"/>
        <v/>
      </c>
      <c r="CQ77" s="99" t="str">
        <f t="shared" si="94"/>
        <v/>
      </c>
      <c r="CR77" s="99" t="str">
        <f t="shared" si="95"/>
        <v/>
      </c>
      <c r="CS77" s="99" t="str">
        <f t="shared" si="96"/>
        <v/>
      </c>
      <c r="CT77" s="99" t="str">
        <f t="shared" si="97"/>
        <v/>
      </c>
      <c r="CU77" s="99" t="str">
        <f t="shared" si="98"/>
        <v/>
      </c>
      <c r="CV77" s="99" t="str">
        <f t="shared" si="99"/>
        <v/>
      </c>
      <c r="CW77" s="99" t="str">
        <f t="shared" si="100"/>
        <v/>
      </c>
      <c r="CX77" s="99" t="str">
        <f t="shared" si="101"/>
        <v/>
      </c>
      <c r="CY77" s="70">
        <f t="shared" si="102"/>
        <v>-2.7600000000000002</v>
      </c>
      <c r="CZ77" s="70">
        <f t="shared" si="103"/>
        <v>2.074999999999998</v>
      </c>
      <c r="DA77" s="100" t="str">
        <f t="shared" si="104"/>
        <v>hsa-miR-146b-5p</v>
      </c>
      <c r="DB77" s="98" t="s">
        <v>69</v>
      </c>
      <c r="DC77" s="101">
        <f t="shared" si="67"/>
        <v>6.7038970773435924</v>
      </c>
      <c r="DD77" s="101">
        <f t="shared" si="68"/>
        <v>6.168843301631763</v>
      </c>
      <c r="DE77" s="101">
        <f t="shared" si="69"/>
        <v>7.5161819937120944</v>
      </c>
      <c r="DF77" s="101" t="str">
        <f t="shared" si="70"/>
        <v/>
      </c>
      <c r="DG77" s="101" t="str">
        <f t="shared" si="71"/>
        <v/>
      </c>
      <c r="DH77" s="101" t="str">
        <f t="shared" si="72"/>
        <v/>
      </c>
      <c r="DI77" s="101" t="str">
        <f t="shared" si="73"/>
        <v/>
      </c>
      <c r="DJ77" s="101" t="str">
        <f t="shared" si="74"/>
        <v/>
      </c>
      <c r="DK77" s="101" t="str">
        <f t="shared" si="75"/>
        <v/>
      </c>
      <c r="DL77" s="101" t="str">
        <f t="shared" si="76"/>
        <v/>
      </c>
      <c r="DM77" s="101" t="str">
        <f t="shared" si="105"/>
        <v/>
      </c>
      <c r="DN77" s="101" t="str">
        <f t="shared" si="106"/>
        <v/>
      </c>
      <c r="DO77" s="101">
        <f t="shared" si="109"/>
        <v>0.23460949916778609</v>
      </c>
      <c r="DP77" s="101">
        <f t="shared" si="65"/>
        <v>0.24344481294208412</v>
      </c>
      <c r="DQ77" s="101">
        <f t="shared" si="65"/>
        <v>0.23406806185862325</v>
      </c>
      <c r="DR77" s="101" t="str">
        <f t="shared" si="65"/>
        <v/>
      </c>
      <c r="DS77" s="101" t="str">
        <f t="shared" si="65"/>
        <v/>
      </c>
      <c r="DT77" s="101" t="str">
        <f t="shared" si="65"/>
        <v/>
      </c>
      <c r="DU77" s="101" t="str">
        <f t="shared" si="50"/>
        <v/>
      </c>
      <c r="DV77" s="101" t="str">
        <f t="shared" si="50"/>
        <v/>
      </c>
      <c r="DW77" s="101" t="str">
        <f t="shared" si="50"/>
        <v/>
      </c>
      <c r="DX77" s="101" t="str">
        <f t="shared" si="48"/>
        <v/>
      </c>
      <c r="DY77" s="101" t="str">
        <f t="shared" si="107"/>
        <v/>
      </c>
      <c r="DZ77" s="101" t="str">
        <f t="shared" si="108"/>
        <v/>
      </c>
    </row>
    <row r="78" spans="1:130" ht="15" customHeight="1" x14ac:dyDescent="0.25">
      <c r="A78" s="106" t="str">
        <f>'miRNA Table'!C77</f>
        <v>hsa-miR-147a</v>
      </c>
      <c r="B78" s="98" t="s">
        <v>70</v>
      </c>
      <c r="C78" s="99">
        <f>IF('Test Sample Data'!C77="","",IF(SUM('Test Sample Data'!C$3:C$386)&gt;10,IF(AND(ISNUMBER('Test Sample Data'!C77),'Test Sample Data'!C77&lt;$C$389, 'Test Sample Data'!C77&gt;0),'Test Sample Data'!C77,$C$389),""))</f>
        <v>30.63</v>
      </c>
      <c r="D78" s="99">
        <f>IF('Test Sample Data'!D77="","",IF(SUM('Test Sample Data'!D$3:D$386)&gt;10,IF(AND(ISNUMBER('Test Sample Data'!D77),'Test Sample Data'!D77&lt;$C$389, 'Test Sample Data'!D77&gt;0),'Test Sample Data'!D77,$C$389),""))</f>
        <v>30.45</v>
      </c>
      <c r="E78" s="99">
        <f>IF('Test Sample Data'!E77="","",IF(SUM('Test Sample Data'!E$3:E$386)&gt;10,IF(AND(ISNUMBER('Test Sample Data'!E77),'Test Sample Data'!E77&lt;$C$389, 'Test Sample Data'!E77&gt;0),'Test Sample Data'!E77,$C$389),""))</f>
        <v>30.09</v>
      </c>
      <c r="F78" s="99" t="str">
        <f>IF('Test Sample Data'!F77="","",IF(SUM('Test Sample Data'!F$3:F$386)&gt;10,IF(AND(ISNUMBER('Test Sample Data'!F77),'Test Sample Data'!F77&lt;$C$389, 'Test Sample Data'!F77&gt;0),'Test Sample Data'!F77,$C$389),""))</f>
        <v/>
      </c>
      <c r="G78" s="99" t="str">
        <f>IF('Test Sample Data'!G77="","",IF(SUM('Test Sample Data'!G$3:G$386)&gt;10,IF(AND(ISNUMBER('Test Sample Data'!G77),'Test Sample Data'!G77&lt;$C$389, 'Test Sample Data'!G77&gt;0),'Test Sample Data'!G77,$C$389),""))</f>
        <v/>
      </c>
      <c r="H78" s="99" t="str">
        <f>IF('Test Sample Data'!H77="","",IF(SUM('Test Sample Data'!H$3:H$386)&gt;10,IF(AND(ISNUMBER('Test Sample Data'!H77),'Test Sample Data'!H77&lt;$C$389, 'Test Sample Data'!H77&gt;0),'Test Sample Data'!H77,$C$389),""))</f>
        <v/>
      </c>
      <c r="I78" s="99" t="str">
        <f>IF('Test Sample Data'!I77="","",IF(SUM('Test Sample Data'!I$3:I$386)&gt;10,IF(AND(ISNUMBER('Test Sample Data'!I77),'Test Sample Data'!I77&lt;$C$389, 'Test Sample Data'!I77&gt;0),'Test Sample Data'!I77,$C$389),""))</f>
        <v/>
      </c>
      <c r="J78" s="99" t="str">
        <f>IF('Test Sample Data'!J77="","",IF(SUM('Test Sample Data'!J$3:J$386)&gt;10,IF(AND(ISNUMBER('Test Sample Data'!J77),'Test Sample Data'!J77&lt;$C$389, 'Test Sample Data'!J77&gt;0),'Test Sample Data'!J77,$C$389),""))</f>
        <v/>
      </c>
      <c r="K78" s="99" t="str">
        <f>IF('Test Sample Data'!K77="","",IF(SUM('Test Sample Data'!K$3:K$386)&gt;10,IF(AND(ISNUMBER('Test Sample Data'!K77),'Test Sample Data'!K77&lt;$C$389, 'Test Sample Data'!K77&gt;0),'Test Sample Data'!K77,$C$389),""))</f>
        <v/>
      </c>
      <c r="L78" s="99" t="str">
        <f>IF('Test Sample Data'!L77="","",IF(SUM('Test Sample Data'!L$3:L$386)&gt;10,IF(AND(ISNUMBER('Test Sample Data'!L77),'Test Sample Data'!L77&lt;$C$389, 'Test Sample Data'!L77&gt;0),'Test Sample Data'!L77,$C$389),""))</f>
        <v/>
      </c>
      <c r="M78" s="99" t="str">
        <f>IF('Test Sample Data'!M77="","",IF(SUM('Test Sample Data'!M$3:M$386)&gt;10,IF(AND(ISNUMBER('Test Sample Data'!M77),'Test Sample Data'!M77&lt;$C$389, 'Test Sample Data'!M77&gt;0),'Test Sample Data'!M77,$C$389),""))</f>
        <v/>
      </c>
      <c r="N78" s="99" t="str">
        <f>IF('Test Sample Data'!N77="","",IF(SUM('Test Sample Data'!N$3:N$386)&gt;10,IF(AND(ISNUMBER('Test Sample Data'!N77),'Test Sample Data'!N77&lt;$C$389, 'Test Sample Data'!N77&gt;0),'Test Sample Data'!N77,$C$389),""))</f>
        <v/>
      </c>
      <c r="O78" s="98" t="str">
        <f>'miRNA Table'!C77</f>
        <v>hsa-miR-147a</v>
      </c>
      <c r="P78" s="98" t="s">
        <v>70</v>
      </c>
      <c r="Q78" s="99">
        <f>IF('Control Sample Data'!C77="","",IF(SUM('Control Sample Data'!C$3:C$386)&gt;10,IF(AND(ISNUMBER('Control Sample Data'!C77),'Control Sample Data'!C77&lt;$C$389, 'Control Sample Data'!C77&gt;0),'Control Sample Data'!C77,$C$389),""))</f>
        <v>34.1</v>
      </c>
      <c r="R78" s="99">
        <f>IF('Control Sample Data'!D77="","",IF(SUM('Control Sample Data'!D$3:D$386)&gt;10,IF(AND(ISNUMBER('Control Sample Data'!D77),'Control Sample Data'!D77&lt;$C$389, 'Control Sample Data'!D77&gt;0),'Control Sample Data'!D77,$C$389),""))</f>
        <v>34.729999999999997</v>
      </c>
      <c r="S78" s="99">
        <f>IF('Control Sample Data'!E77="","",IF(SUM('Control Sample Data'!E$3:E$386)&gt;10,IF(AND(ISNUMBER('Control Sample Data'!E77),'Control Sample Data'!E77&lt;$C$389, 'Control Sample Data'!E77&gt;0),'Control Sample Data'!E77,$C$389),""))</f>
        <v>33.92</v>
      </c>
      <c r="T78" s="99" t="str">
        <f>IF('Control Sample Data'!F77="","",IF(SUM('Control Sample Data'!F$3:F$386)&gt;10,IF(AND(ISNUMBER('Control Sample Data'!F77),'Control Sample Data'!F77&lt;$C$389, 'Control Sample Data'!F77&gt;0),'Control Sample Data'!F77,$C$389),""))</f>
        <v/>
      </c>
      <c r="U78" s="99" t="str">
        <f>IF('Control Sample Data'!G77="","",IF(SUM('Control Sample Data'!G$3:G$386)&gt;10,IF(AND(ISNUMBER('Control Sample Data'!G77),'Control Sample Data'!G77&lt;$C$389, 'Control Sample Data'!G77&gt;0),'Control Sample Data'!G77,$C$389),""))</f>
        <v/>
      </c>
      <c r="V78" s="99" t="str">
        <f>IF('Control Sample Data'!H77="","",IF(SUM('Control Sample Data'!H$3:H$386)&gt;10,IF(AND(ISNUMBER('Control Sample Data'!H77),'Control Sample Data'!H77&lt;$C$389, 'Control Sample Data'!H77&gt;0),'Control Sample Data'!H77,$C$389),""))</f>
        <v/>
      </c>
      <c r="W78" s="99" t="str">
        <f>IF('Control Sample Data'!I77="","",IF(SUM('Control Sample Data'!I$3:I$386)&gt;10,IF(AND(ISNUMBER('Control Sample Data'!I77),'Control Sample Data'!I77&lt;$C$389, 'Control Sample Data'!I77&gt;0),'Control Sample Data'!I77,$C$389),""))</f>
        <v/>
      </c>
      <c r="X78" s="99" t="str">
        <f>IF('Control Sample Data'!J77="","",IF(SUM('Control Sample Data'!J$3:J$386)&gt;10,IF(AND(ISNUMBER('Control Sample Data'!J77),'Control Sample Data'!J77&lt;$C$389, 'Control Sample Data'!J77&gt;0),'Control Sample Data'!J77,$C$389),""))</f>
        <v/>
      </c>
      <c r="Y78" s="99" t="str">
        <f>IF('Control Sample Data'!K77="","",IF(SUM('Control Sample Data'!K$3:K$386)&gt;10,IF(AND(ISNUMBER('Control Sample Data'!K77),'Control Sample Data'!K77&lt;$C$389, 'Control Sample Data'!K77&gt;0),'Control Sample Data'!K77,$C$389),""))</f>
        <v/>
      </c>
      <c r="Z78" s="99" t="str">
        <f>IF('Control Sample Data'!L77="","",IF(SUM('Control Sample Data'!L$3:L$386)&gt;10,IF(AND(ISNUMBER('Control Sample Data'!L77),'Control Sample Data'!L77&lt;$C$389, 'Control Sample Data'!L77&gt;0),'Control Sample Data'!L77,$C$389),""))</f>
        <v/>
      </c>
      <c r="AA78" s="99" t="str">
        <f>IF('Control Sample Data'!M77="","",IF(SUM('Control Sample Data'!M$3:M$386)&gt;10,IF(AND(ISNUMBER('Control Sample Data'!M77),'Control Sample Data'!M77&lt;$C$389, 'Control Sample Data'!M77&gt;0),'Control Sample Data'!M77,$C$389),""))</f>
        <v/>
      </c>
      <c r="AB78" s="107" t="str">
        <f>IF('Control Sample Data'!N77="","",IF(SUM('Control Sample Data'!N$3:N$386)&gt;10,IF(AND(ISNUMBER('Control Sample Data'!N77),'Control Sample Data'!N77&lt;$C$389, 'Control Sample Data'!N77&gt;0),'Control Sample Data'!N77,$C$389),""))</f>
        <v/>
      </c>
      <c r="AC78" s="136">
        <f>IF(C78="","",IF(AND('miRNA Table'!$F$4="YES",'miRNA Table'!$F$6="YES"),C78-C$391,C78))</f>
        <v>30.63</v>
      </c>
      <c r="AD78" s="137">
        <f>IF(D78="","",IF(AND('miRNA Table'!$F$4="YES",'miRNA Table'!$F$6="YES"),D78-D$391,D78))</f>
        <v>30.45</v>
      </c>
      <c r="AE78" s="137">
        <f>IF(E78="","",IF(AND('miRNA Table'!$F$4="YES",'miRNA Table'!$F$6="YES"),E78-E$391,E78))</f>
        <v>30.09</v>
      </c>
      <c r="AF78" s="137" t="str">
        <f>IF(F78="","",IF(AND('miRNA Table'!$F$4="YES",'miRNA Table'!$F$6="YES"),F78-F$391,F78))</f>
        <v/>
      </c>
      <c r="AG78" s="137" t="str">
        <f>IF(G78="","",IF(AND('miRNA Table'!$F$4="YES",'miRNA Table'!$F$6="YES"),G78-G$391,G78))</f>
        <v/>
      </c>
      <c r="AH78" s="137" t="str">
        <f>IF(H78="","",IF(AND('miRNA Table'!$F$4="YES",'miRNA Table'!$F$6="YES"),H78-H$391,H78))</f>
        <v/>
      </c>
      <c r="AI78" s="137" t="str">
        <f>IF(I78="","",IF(AND('miRNA Table'!$F$4="YES",'miRNA Table'!$F$6="YES"),I78-I$391,I78))</f>
        <v/>
      </c>
      <c r="AJ78" s="137" t="str">
        <f>IF(J78="","",IF(AND('miRNA Table'!$F$4="YES",'miRNA Table'!$F$6="YES"),J78-J$391,J78))</f>
        <v/>
      </c>
      <c r="AK78" s="137" t="str">
        <f>IF(K78="","",IF(AND('miRNA Table'!$F$4="YES",'miRNA Table'!$F$6="YES"),K78-K$391,K78))</f>
        <v/>
      </c>
      <c r="AL78" s="137" t="str">
        <f>IF(L78="","",IF(AND('miRNA Table'!$F$4="YES",'miRNA Table'!$F$6="YES"),L78-L$391,L78))</f>
        <v/>
      </c>
      <c r="AM78" s="137" t="str">
        <f>IF(M78="","",IF(AND('miRNA Table'!$F$4="YES",'miRNA Table'!$F$6="YES"),M78-M$391,M78))</f>
        <v/>
      </c>
      <c r="AN78" s="138" t="str">
        <f>IF(N78="","",IF(AND('miRNA Table'!$F$4="YES",'miRNA Table'!$F$6="YES"),N78-N$391,N78))</f>
        <v/>
      </c>
      <c r="AO78" s="136">
        <f>IF(O78="","",IF(AND('miRNA Table'!$F$4="YES",'miRNA Table'!$F$6="YES"),Q78-Q$391,Q78))</f>
        <v>34.1</v>
      </c>
      <c r="AP78" s="137">
        <f>IF(P78="","",IF(AND('miRNA Table'!$F$4="YES",'miRNA Table'!$F$6="YES"),R78-R$391,R78))</f>
        <v>34.729999999999997</v>
      </c>
      <c r="AQ78" s="137">
        <f>IF(Q78="","",IF(AND('miRNA Table'!$F$4="YES",'miRNA Table'!$F$6="YES"),S78-S$391,S78))</f>
        <v>33.92</v>
      </c>
      <c r="AR78" s="137" t="str">
        <f>IF(R78="","",IF(AND('miRNA Table'!$F$4="YES",'miRNA Table'!$F$6="YES"),T78-T$391,T78))</f>
        <v/>
      </c>
      <c r="AS78" s="137" t="str">
        <f>IF(S78="","",IF(AND('miRNA Table'!$F$4="YES",'miRNA Table'!$F$6="YES"),U78-U$391,U78))</f>
        <v/>
      </c>
      <c r="AT78" s="137" t="str">
        <f>IF(T78="","",IF(AND('miRNA Table'!$F$4="YES",'miRNA Table'!$F$6="YES"),V78-V$391,V78))</f>
        <v/>
      </c>
      <c r="AU78" s="137" t="str">
        <f>IF(U78="","",IF(AND('miRNA Table'!$F$4="YES",'miRNA Table'!$F$6="YES"),W78-W$391,W78))</f>
        <v/>
      </c>
      <c r="AV78" s="137" t="str">
        <f>IF(V78="","",IF(AND('miRNA Table'!$F$4="YES",'miRNA Table'!$F$6="YES"),X78-X$391,X78))</f>
        <v/>
      </c>
      <c r="AW78" s="137" t="str">
        <f>IF(W78="","",IF(AND('miRNA Table'!$F$4="YES",'miRNA Table'!$F$6="YES"),Y78-Y$391,Y78))</f>
        <v/>
      </c>
      <c r="AX78" s="137" t="str">
        <f>IF(X78="","",IF(AND('miRNA Table'!$F$4="YES",'miRNA Table'!$F$6="YES"),Z78-Z$391,Z78))</f>
        <v/>
      </c>
      <c r="AY78" s="137" t="str">
        <f>IF(Y78="","",IF(AND('miRNA Table'!$F$4="YES",'miRNA Table'!$F$6="YES"),AA78-AA$391,AA78))</f>
        <v/>
      </c>
      <c r="AZ78" s="138" t="str">
        <f>IF(Z78="","",IF(AND('miRNA Table'!$F$4="YES",'miRNA Table'!$F$6="YES"),AB78-AB$391,AB78))</f>
        <v/>
      </c>
      <c r="BY78" s="97" t="str">
        <f t="shared" si="77"/>
        <v>hsa-miR-147a</v>
      </c>
      <c r="BZ78" s="98" t="s">
        <v>70</v>
      </c>
      <c r="CA78" s="99">
        <f t="shared" si="78"/>
        <v>9.9949999999999974</v>
      </c>
      <c r="CB78" s="99">
        <f t="shared" si="79"/>
        <v>9.8049999999999997</v>
      </c>
      <c r="CC78" s="99">
        <f t="shared" si="80"/>
        <v>9.36</v>
      </c>
      <c r="CD78" s="99" t="str">
        <f t="shared" si="81"/>
        <v/>
      </c>
      <c r="CE78" s="99" t="str">
        <f t="shared" si="82"/>
        <v/>
      </c>
      <c r="CF78" s="99" t="str">
        <f t="shared" si="83"/>
        <v/>
      </c>
      <c r="CG78" s="99" t="str">
        <f t="shared" si="84"/>
        <v/>
      </c>
      <c r="CH78" s="99" t="str">
        <f t="shared" si="85"/>
        <v/>
      </c>
      <c r="CI78" s="99" t="str">
        <f t="shared" si="86"/>
        <v/>
      </c>
      <c r="CJ78" s="99" t="str">
        <f t="shared" si="87"/>
        <v/>
      </c>
      <c r="CK78" s="99" t="str">
        <f t="shared" si="88"/>
        <v/>
      </c>
      <c r="CL78" s="99" t="str">
        <f t="shared" si="89"/>
        <v/>
      </c>
      <c r="CM78" s="99">
        <f t="shared" si="90"/>
        <v>13.201666666666668</v>
      </c>
      <c r="CN78" s="99">
        <f t="shared" si="91"/>
        <v>13.878333333333327</v>
      </c>
      <c r="CO78" s="99">
        <f t="shared" si="92"/>
        <v>12.785</v>
      </c>
      <c r="CP78" s="99" t="str">
        <f t="shared" si="93"/>
        <v/>
      </c>
      <c r="CQ78" s="99" t="str">
        <f t="shared" si="94"/>
        <v/>
      </c>
      <c r="CR78" s="99" t="str">
        <f t="shared" si="95"/>
        <v/>
      </c>
      <c r="CS78" s="99" t="str">
        <f t="shared" si="96"/>
        <v/>
      </c>
      <c r="CT78" s="99" t="str">
        <f t="shared" si="97"/>
        <v/>
      </c>
      <c r="CU78" s="99" t="str">
        <f t="shared" si="98"/>
        <v/>
      </c>
      <c r="CV78" s="99" t="str">
        <f t="shared" si="99"/>
        <v/>
      </c>
      <c r="CW78" s="99" t="str">
        <f t="shared" si="100"/>
        <v/>
      </c>
      <c r="CX78" s="99" t="str">
        <f t="shared" si="101"/>
        <v/>
      </c>
      <c r="CY78" s="70">
        <f t="shared" si="102"/>
        <v>9.7199999999999989</v>
      </c>
      <c r="CZ78" s="70">
        <f t="shared" si="103"/>
        <v>13.288333333333332</v>
      </c>
      <c r="DA78" s="100" t="str">
        <f t="shared" si="104"/>
        <v>hsa-miR-147a</v>
      </c>
      <c r="DB78" s="98" t="s">
        <v>70</v>
      </c>
      <c r="DC78" s="101">
        <f t="shared" si="67"/>
        <v>9.7995287940381374E-4</v>
      </c>
      <c r="DD78" s="101">
        <f t="shared" si="68"/>
        <v>1.1178946880846534E-3</v>
      </c>
      <c r="DE78" s="101">
        <f t="shared" si="69"/>
        <v>1.5218058196494143E-3</v>
      </c>
      <c r="DF78" s="101" t="str">
        <f t="shared" si="70"/>
        <v/>
      </c>
      <c r="DG78" s="101" t="str">
        <f t="shared" si="71"/>
        <v/>
      </c>
      <c r="DH78" s="101" t="str">
        <f t="shared" si="72"/>
        <v/>
      </c>
      <c r="DI78" s="101" t="str">
        <f t="shared" si="73"/>
        <v/>
      </c>
      <c r="DJ78" s="101" t="str">
        <f t="shared" si="74"/>
        <v/>
      </c>
      <c r="DK78" s="101" t="str">
        <f t="shared" si="75"/>
        <v/>
      </c>
      <c r="DL78" s="101" t="str">
        <f t="shared" si="76"/>
        <v/>
      </c>
      <c r="DM78" s="101" t="str">
        <f t="shared" si="105"/>
        <v/>
      </c>
      <c r="DN78" s="101" t="str">
        <f t="shared" si="106"/>
        <v/>
      </c>
      <c r="DO78" s="101">
        <f t="shared" si="109"/>
        <v>1.061456841479244E-4</v>
      </c>
      <c r="DP78" s="101">
        <f t="shared" si="65"/>
        <v>6.6405702717428896E-5</v>
      </c>
      <c r="DQ78" s="101">
        <f t="shared" si="65"/>
        <v>1.4168748954879404E-4</v>
      </c>
      <c r="DR78" s="101" t="str">
        <f t="shared" si="65"/>
        <v/>
      </c>
      <c r="DS78" s="101" t="str">
        <f t="shared" si="65"/>
        <v/>
      </c>
      <c r="DT78" s="101" t="str">
        <f t="shared" si="65"/>
        <v/>
      </c>
      <c r="DU78" s="101" t="str">
        <f t="shared" si="50"/>
        <v/>
      </c>
      <c r="DV78" s="101" t="str">
        <f t="shared" si="50"/>
        <v/>
      </c>
      <c r="DW78" s="101" t="str">
        <f t="shared" si="50"/>
        <v/>
      </c>
      <c r="DX78" s="101" t="str">
        <f t="shared" si="48"/>
        <v/>
      </c>
      <c r="DY78" s="101" t="str">
        <f t="shared" si="107"/>
        <v/>
      </c>
      <c r="DZ78" s="101" t="str">
        <f t="shared" si="108"/>
        <v/>
      </c>
    </row>
    <row r="79" spans="1:130" ht="15" customHeight="1" x14ac:dyDescent="0.25">
      <c r="A79" s="106" t="str">
        <f>'miRNA Table'!C78</f>
        <v>hsa-miR-148a-3p</v>
      </c>
      <c r="B79" s="98" t="s">
        <v>71</v>
      </c>
      <c r="C79" s="99">
        <f>IF('Test Sample Data'!C78="","",IF(SUM('Test Sample Data'!C$3:C$386)&gt;10,IF(AND(ISNUMBER('Test Sample Data'!C78),'Test Sample Data'!C78&lt;$C$389, 'Test Sample Data'!C78&gt;0),'Test Sample Data'!C78,$C$389),""))</f>
        <v>26.31</v>
      </c>
      <c r="D79" s="99">
        <f>IF('Test Sample Data'!D78="","",IF(SUM('Test Sample Data'!D$3:D$386)&gt;10,IF(AND(ISNUMBER('Test Sample Data'!D78),'Test Sample Data'!D78&lt;$C$389, 'Test Sample Data'!D78&gt;0),'Test Sample Data'!D78,$C$389),""))</f>
        <v>26.14</v>
      </c>
      <c r="E79" s="99">
        <f>IF('Test Sample Data'!E78="","",IF(SUM('Test Sample Data'!E$3:E$386)&gt;10,IF(AND(ISNUMBER('Test Sample Data'!E78),'Test Sample Data'!E78&lt;$C$389, 'Test Sample Data'!E78&gt;0),'Test Sample Data'!E78,$C$389),""))</f>
        <v>26.02</v>
      </c>
      <c r="F79" s="99" t="str">
        <f>IF('Test Sample Data'!F78="","",IF(SUM('Test Sample Data'!F$3:F$386)&gt;10,IF(AND(ISNUMBER('Test Sample Data'!F78),'Test Sample Data'!F78&lt;$C$389, 'Test Sample Data'!F78&gt;0),'Test Sample Data'!F78,$C$389),""))</f>
        <v/>
      </c>
      <c r="G79" s="99" t="str">
        <f>IF('Test Sample Data'!G78="","",IF(SUM('Test Sample Data'!G$3:G$386)&gt;10,IF(AND(ISNUMBER('Test Sample Data'!G78),'Test Sample Data'!G78&lt;$C$389, 'Test Sample Data'!G78&gt;0),'Test Sample Data'!G78,$C$389),""))</f>
        <v/>
      </c>
      <c r="H79" s="99" t="str">
        <f>IF('Test Sample Data'!H78="","",IF(SUM('Test Sample Data'!H$3:H$386)&gt;10,IF(AND(ISNUMBER('Test Sample Data'!H78),'Test Sample Data'!H78&lt;$C$389, 'Test Sample Data'!H78&gt;0),'Test Sample Data'!H78,$C$389),""))</f>
        <v/>
      </c>
      <c r="I79" s="99" t="str">
        <f>IF('Test Sample Data'!I78="","",IF(SUM('Test Sample Data'!I$3:I$386)&gt;10,IF(AND(ISNUMBER('Test Sample Data'!I78),'Test Sample Data'!I78&lt;$C$389, 'Test Sample Data'!I78&gt;0),'Test Sample Data'!I78,$C$389),""))</f>
        <v/>
      </c>
      <c r="J79" s="99" t="str">
        <f>IF('Test Sample Data'!J78="","",IF(SUM('Test Sample Data'!J$3:J$386)&gt;10,IF(AND(ISNUMBER('Test Sample Data'!J78),'Test Sample Data'!J78&lt;$C$389, 'Test Sample Data'!J78&gt;0),'Test Sample Data'!J78,$C$389),""))</f>
        <v/>
      </c>
      <c r="K79" s="99" t="str">
        <f>IF('Test Sample Data'!K78="","",IF(SUM('Test Sample Data'!K$3:K$386)&gt;10,IF(AND(ISNUMBER('Test Sample Data'!K78),'Test Sample Data'!K78&lt;$C$389, 'Test Sample Data'!K78&gt;0),'Test Sample Data'!K78,$C$389),""))</f>
        <v/>
      </c>
      <c r="L79" s="99" t="str">
        <f>IF('Test Sample Data'!L78="","",IF(SUM('Test Sample Data'!L$3:L$386)&gt;10,IF(AND(ISNUMBER('Test Sample Data'!L78),'Test Sample Data'!L78&lt;$C$389, 'Test Sample Data'!L78&gt;0),'Test Sample Data'!L78,$C$389),""))</f>
        <v/>
      </c>
      <c r="M79" s="99" t="str">
        <f>IF('Test Sample Data'!M78="","",IF(SUM('Test Sample Data'!M$3:M$386)&gt;10,IF(AND(ISNUMBER('Test Sample Data'!M78),'Test Sample Data'!M78&lt;$C$389, 'Test Sample Data'!M78&gt;0),'Test Sample Data'!M78,$C$389),""))</f>
        <v/>
      </c>
      <c r="N79" s="99" t="str">
        <f>IF('Test Sample Data'!N78="","",IF(SUM('Test Sample Data'!N$3:N$386)&gt;10,IF(AND(ISNUMBER('Test Sample Data'!N78),'Test Sample Data'!N78&lt;$C$389, 'Test Sample Data'!N78&gt;0),'Test Sample Data'!N78,$C$389),""))</f>
        <v/>
      </c>
      <c r="O79" s="98" t="str">
        <f>'miRNA Table'!C78</f>
        <v>hsa-miR-148a-3p</v>
      </c>
      <c r="P79" s="98" t="s">
        <v>71</v>
      </c>
      <c r="Q79" s="99">
        <f>IF('Control Sample Data'!C78="","",IF(SUM('Control Sample Data'!C$3:C$386)&gt;10,IF(AND(ISNUMBER('Control Sample Data'!C78),'Control Sample Data'!C78&lt;$C$389, 'Control Sample Data'!C78&gt;0),'Control Sample Data'!C78,$C$389),""))</f>
        <v>21.65</v>
      </c>
      <c r="R79" s="99">
        <f>IF('Control Sample Data'!D78="","",IF(SUM('Control Sample Data'!D$3:D$386)&gt;10,IF(AND(ISNUMBER('Control Sample Data'!D78),'Control Sample Data'!D78&lt;$C$389, 'Control Sample Data'!D78&gt;0),'Control Sample Data'!D78,$C$389),""))</f>
        <v>21.51</v>
      </c>
      <c r="S79" s="99">
        <f>IF('Control Sample Data'!E78="","",IF(SUM('Control Sample Data'!E$3:E$386)&gt;10,IF(AND(ISNUMBER('Control Sample Data'!E78),'Control Sample Data'!E78&lt;$C$389, 'Control Sample Data'!E78&gt;0),'Control Sample Data'!E78,$C$389),""))</f>
        <v>21.93</v>
      </c>
      <c r="T79" s="99" t="str">
        <f>IF('Control Sample Data'!F78="","",IF(SUM('Control Sample Data'!F$3:F$386)&gt;10,IF(AND(ISNUMBER('Control Sample Data'!F78),'Control Sample Data'!F78&lt;$C$389, 'Control Sample Data'!F78&gt;0),'Control Sample Data'!F78,$C$389),""))</f>
        <v/>
      </c>
      <c r="U79" s="99" t="str">
        <f>IF('Control Sample Data'!G78="","",IF(SUM('Control Sample Data'!G$3:G$386)&gt;10,IF(AND(ISNUMBER('Control Sample Data'!G78),'Control Sample Data'!G78&lt;$C$389, 'Control Sample Data'!G78&gt;0),'Control Sample Data'!G78,$C$389),""))</f>
        <v/>
      </c>
      <c r="V79" s="99" t="str">
        <f>IF('Control Sample Data'!H78="","",IF(SUM('Control Sample Data'!H$3:H$386)&gt;10,IF(AND(ISNUMBER('Control Sample Data'!H78),'Control Sample Data'!H78&lt;$C$389, 'Control Sample Data'!H78&gt;0),'Control Sample Data'!H78,$C$389),""))</f>
        <v/>
      </c>
      <c r="W79" s="99" t="str">
        <f>IF('Control Sample Data'!I78="","",IF(SUM('Control Sample Data'!I$3:I$386)&gt;10,IF(AND(ISNUMBER('Control Sample Data'!I78),'Control Sample Data'!I78&lt;$C$389, 'Control Sample Data'!I78&gt;0),'Control Sample Data'!I78,$C$389),""))</f>
        <v/>
      </c>
      <c r="X79" s="99" t="str">
        <f>IF('Control Sample Data'!J78="","",IF(SUM('Control Sample Data'!J$3:J$386)&gt;10,IF(AND(ISNUMBER('Control Sample Data'!J78),'Control Sample Data'!J78&lt;$C$389, 'Control Sample Data'!J78&gt;0),'Control Sample Data'!J78,$C$389),""))</f>
        <v/>
      </c>
      <c r="Y79" s="99" t="str">
        <f>IF('Control Sample Data'!K78="","",IF(SUM('Control Sample Data'!K$3:K$386)&gt;10,IF(AND(ISNUMBER('Control Sample Data'!K78),'Control Sample Data'!K78&lt;$C$389, 'Control Sample Data'!K78&gt;0),'Control Sample Data'!K78,$C$389),""))</f>
        <v/>
      </c>
      <c r="Z79" s="99" t="str">
        <f>IF('Control Sample Data'!L78="","",IF(SUM('Control Sample Data'!L$3:L$386)&gt;10,IF(AND(ISNUMBER('Control Sample Data'!L78),'Control Sample Data'!L78&lt;$C$389, 'Control Sample Data'!L78&gt;0),'Control Sample Data'!L78,$C$389),""))</f>
        <v/>
      </c>
      <c r="AA79" s="99" t="str">
        <f>IF('Control Sample Data'!M78="","",IF(SUM('Control Sample Data'!M$3:M$386)&gt;10,IF(AND(ISNUMBER('Control Sample Data'!M78),'Control Sample Data'!M78&lt;$C$389, 'Control Sample Data'!M78&gt;0),'Control Sample Data'!M78,$C$389),""))</f>
        <v/>
      </c>
      <c r="AB79" s="107" t="str">
        <f>IF('Control Sample Data'!N78="","",IF(SUM('Control Sample Data'!N$3:N$386)&gt;10,IF(AND(ISNUMBER('Control Sample Data'!N78),'Control Sample Data'!N78&lt;$C$389, 'Control Sample Data'!N78&gt;0),'Control Sample Data'!N78,$C$389),""))</f>
        <v/>
      </c>
      <c r="AC79" s="136">
        <f>IF(C79="","",IF(AND('miRNA Table'!$F$4="YES",'miRNA Table'!$F$6="YES"),C79-C$391,C79))</f>
        <v>26.31</v>
      </c>
      <c r="AD79" s="137">
        <f>IF(D79="","",IF(AND('miRNA Table'!$F$4="YES",'miRNA Table'!$F$6="YES"),D79-D$391,D79))</f>
        <v>26.14</v>
      </c>
      <c r="AE79" s="137">
        <f>IF(E79="","",IF(AND('miRNA Table'!$F$4="YES",'miRNA Table'!$F$6="YES"),E79-E$391,E79))</f>
        <v>26.02</v>
      </c>
      <c r="AF79" s="137" t="str">
        <f>IF(F79="","",IF(AND('miRNA Table'!$F$4="YES",'miRNA Table'!$F$6="YES"),F79-F$391,F79))</f>
        <v/>
      </c>
      <c r="AG79" s="137" t="str">
        <f>IF(G79="","",IF(AND('miRNA Table'!$F$4="YES",'miRNA Table'!$F$6="YES"),G79-G$391,G79))</f>
        <v/>
      </c>
      <c r="AH79" s="137" t="str">
        <f>IF(H79="","",IF(AND('miRNA Table'!$F$4="YES",'miRNA Table'!$F$6="YES"),H79-H$391,H79))</f>
        <v/>
      </c>
      <c r="AI79" s="137" t="str">
        <f>IF(I79="","",IF(AND('miRNA Table'!$F$4="YES",'miRNA Table'!$F$6="YES"),I79-I$391,I79))</f>
        <v/>
      </c>
      <c r="AJ79" s="137" t="str">
        <f>IF(J79="","",IF(AND('miRNA Table'!$F$4="YES",'miRNA Table'!$F$6="YES"),J79-J$391,J79))</f>
        <v/>
      </c>
      <c r="AK79" s="137" t="str">
        <f>IF(K79="","",IF(AND('miRNA Table'!$F$4="YES",'miRNA Table'!$F$6="YES"),K79-K$391,K79))</f>
        <v/>
      </c>
      <c r="AL79" s="137" t="str">
        <f>IF(L79="","",IF(AND('miRNA Table'!$F$4="YES",'miRNA Table'!$F$6="YES"),L79-L$391,L79))</f>
        <v/>
      </c>
      <c r="AM79" s="137" t="str">
        <f>IF(M79="","",IF(AND('miRNA Table'!$F$4="YES",'miRNA Table'!$F$6="YES"),M79-M$391,M79))</f>
        <v/>
      </c>
      <c r="AN79" s="138" t="str">
        <f>IF(N79="","",IF(AND('miRNA Table'!$F$4="YES",'miRNA Table'!$F$6="YES"),N79-N$391,N79))</f>
        <v/>
      </c>
      <c r="AO79" s="136">
        <f>IF(O79="","",IF(AND('miRNA Table'!$F$4="YES",'miRNA Table'!$F$6="YES"),Q79-Q$391,Q79))</f>
        <v>21.65</v>
      </c>
      <c r="AP79" s="137">
        <f>IF(P79="","",IF(AND('miRNA Table'!$F$4="YES",'miRNA Table'!$F$6="YES"),R79-R$391,R79))</f>
        <v>21.51</v>
      </c>
      <c r="AQ79" s="137">
        <f>IF(Q79="","",IF(AND('miRNA Table'!$F$4="YES",'miRNA Table'!$F$6="YES"),S79-S$391,S79))</f>
        <v>21.93</v>
      </c>
      <c r="AR79" s="137" t="str">
        <f>IF(R79="","",IF(AND('miRNA Table'!$F$4="YES",'miRNA Table'!$F$6="YES"),T79-T$391,T79))</f>
        <v/>
      </c>
      <c r="AS79" s="137" t="str">
        <f>IF(S79="","",IF(AND('miRNA Table'!$F$4="YES",'miRNA Table'!$F$6="YES"),U79-U$391,U79))</f>
        <v/>
      </c>
      <c r="AT79" s="137" t="str">
        <f>IF(T79="","",IF(AND('miRNA Table'!$F$4="YES",'miRNA Table'!$F$6="YES"),V79-V$391,V79))</f>
        <v/>
      </c>
      <c r="AU79" s="137" t="str">
        <f>IF(U79="","",IF(AND('miRNA Table'!$F$4="YES",'miRNA Table'!$F$6="YES"),W79-W$391,W79))</f>
        <v/>
      </c>
      <c r="AV79" s="137" t="str">
        <f>IF(V79="","",IF(AND('miRNA Table'!$F$4="YES",'miRNA Table'!$F$6="YES"),X79-X$391,X79))</f>
        <v/>
      </c>
      <c r="AW79" s="137" t="str">
        <f>IF(W79="","",IF(AND('miRNA Table'!$F$4="YES",'miRNA Table'!$F$6="YES"),Y79-Y$391,Y79))</f>
        <v/>
      </c>
      <c r="AX79" s="137" t="str">
        <f>IF(X79="","",IF(AND('miRNA Table'!$F$4="YES",'miRNA Table'!$F$6="YES"),Z79-Z$391,Z79))</f>
        <v/>
      </c>
      <c r="AY79" s="137" t="str">
        <f>IF(Y79="","",IF(AND('miRNA Table'!$F$4="YES",'miRNA Table'!$F$6="YES"),AA79-AA$391,AA79))</f>
        <v/>
      </c>
      <c r="AZ79" s="138" t="str">
        <f>IF(Z79="","",IF(AND('miRNA Table'!$F$4="YES",'miRNA Table'!$F$6="YES"),AB79-AB$391,AB79))</f>
        <v/>
      </c>
      <c r="BY79" s="97" t="str">
        <f t="shared" si="77"/>
        <v>hsa-miR-148a-3p</v>
      </c>
      <c r="BZ79" s="98" t="s">
        <v>71</v>
      </c>
      <c r="CA79" s="99">
        <f t="shared" si="78"/>
        <v>5.6749999999999972</v>
      </c>
      <c r="CB79" s="99">
        <f t="shared" si="79"/>
        <v>5.495000000000001</v>
      </c>
      <c r="CC79" s="99">
        <f t="shared" si="80"/>
        <v>5.2899999999999991</v>
      </c>
      <c r="CD79" s="99" t="str">
        <f t="shared" si="81"/>
        <v/>
      </c>
      <c r="CE79" s="99" t="str">
        <f t="shared" si="82"/>
        <v/>
      </c>
      <c r="CF79" s="99" t="str">
        <f t="shared" si="83"/>
        <v/>
      </c>
      <c r="CG79" s="99" t="str">
        <f t="shared" si="84"/>
        <v/>
      </c>
      <c r="CH79" s="99" t="str">
        <f t="shared" si="85"/>
        <v/>
      </c>
      <c r="CI79" s="99" t="str">
        <f t="shared" si="86"/>
        <v/>
      </c>
      <c r="CJ79" s="99" t="str">
        <f t="shared" si="87"/>
        <v/>
      </c>
      <c r="CK79" s="99" t="str">
        <f t="shared" si="88"/>
        <v/>
      </c>
      <c r="CL79" s="99" t="str">
        <f t="shared" si="89"/>
        <v/>
      </c>
      <c r="CM79" s="99">
        <f t="shared" si="90"/>
        <v>0.75166666666666515</v>
      </c>
      <c r="CN79" s="99">
        <f t="shared" si="91"/>
        <v>0.65833333333333144</v>
      </c>
      <c r="CO79" s="99">
        <f t="shared" si="92"/>
        <v>0.79499999999999815</v>
      </c>
      <c r="CP79" s="99" t="str">
        <f t="shared" si="93"/>
        <v/>
      </c>
      <c r="CQ79" s="99" t="str">
        <f t="shared" si="94"/>
        <v/>
      </c>
      <c r="CR79" s="99" t="str">
        <f t="shared" si="95"/>
        <v/>
      </c>
      <c r="CS79" s="99" t="str">
        <f t="shared" si="96"/>
        <v/>
      </c>
      <c r="CT79" s="99" t="str">
        <f t="shared" si="97"/>
        <v/>
      </c>
      <c r="CU79" s="99" t="str">
        <f t="shared" si="98"/>
        <v/>
      </c>
      <c r="CV79" s="99" t="str">
        <f t="shared" si="99"/>
        <v/>
      </c>
      <c r="CW79" s="99" t="str">
        <f t="shared" si="100"/>
        <v/>
      </c>
      <c r="CX79" s="99" t="str">
        <f t="shared" si="101"/>
        <v/>
      </c>
      <c r="CY79" s="70">
        <f t="shared" si="102"/>
        <v>5.4866666666666655</v>
      </c>
      <c r="CZ79" s="70">
        <f t="shared" si="103"/>
        <v>0.73499999999999821</v>
      </c>
      <c r="DA79" s="100" t="str">
        <f t="shared" si="104"/>
        <v>hsa-miR-148a-3p</v>
      </c>
      <c r="DB79" s="98" t="s">
        <v>71</v>
      </c>
      <c r="DC79" s="101">
        <f t="shared" si="67"/>
        <v>1.9572881853502037E-2</v>
      </c>
      <c r="DD79" s="101">
        <f t="shared" si="68"/>
        <v>2.2173802440630969E-2</v>
      </c>
      <c r="DE79" s="101">
        <f t="shared" si="69"/>
        <v>2.5559439329930676E-2</v>
      </c>
      <c r="DF79" s="101" t="str">
        <f t="shared" si="70"/>
        <v/>
      </c>
      <c r="DG79" s="101" t="str">
        <f t="shared" si="71"/>
        <v/>
      </c>
      <c r="DH79" s="101" t="str">
        <f t="shared" si="72"/>
        <v/>
      </c>
      <c r="DI79" s="101" t="str">
        <f t="shared" si="73"/>
        <v/>
      </c>
      <c r="DJ79" s="101" t="str">
        <f t="shared" si="74"/>
        <v/>
      </c>
      <c r="DK79" s="101" t="str">
        <f t="shared" si="75"/>
        <v/>
      </c>
      <c r="DL79" s="101" t="str">
        <f t="shared" si="76"/>
        <v/>
      </c>
      <c r="DM79" s="101" t="str">
        <f t="shared" si="105"/>
        <v/>
      </c>
      <c r="DN79" s="101" t="str">
        <f t="shared" si="106"/>
        <v/>
      </c>
      <c r="DO79" s="101">
        <f t="shared" si="109"/>
        <v>0.59391704115938015</v>
      </c>
      <c r="DP79" s="101">
        <f t="shared" si="65"/>
        <v>0.63360984914353191</v>
      </c>
      <c r="DQ79" s="101">
        <f t="shared" si="65"/>
        <v>0.57634317339943286</v>
      </c>
      <c r="DR79" s="101" t="str">
        <f t="shared" si="65"/>
        <v/>
      </c>
      <c r="DS79" s="101" t="str">
        <f t="shared" si="65"/>
        <v/>
      </c>
      <c r="DT79" s="101" t="str">
        <f t="shared" si="65"/>
        <v/>
      </c>
      <c r="DU79" s="101" t="str">
        <f t="shared" si="50"/>
        <v/>
      </c>
      <c r="DV79" s="101" t="str">
        <f t="shared" si="50"/>
        <v/>
      </c>
      <c r="DW79" s="101" t="str">
        <f t="shared" si="50"/>
        <v/>
      </c>
      <c r="DX79" s="101" t="str">
        <f t="shared" si="48"/>
        <v/>
      </c>
      <c r="DY79" s="101" t="str">
        <f t="shared" si="107"/>
        <v/>
      </c>
      <c r="DZ79" s="101" t="str">
        <f t="shared" si="108"/>
        <v/>
      </c>
    </row>
    <row r="80" spans="1:130" ht="15" customHeight="1" x14ac:dyDescent="0.25">
      <c r="A80" s="106" t="str">
        <f>'miRNA Table'!C79</f>
        <v>hsa-miR-148b-3p</v>
      </c>
      <c r="B80" s="98" t="s">
        <v>72</v>
      </c>
      <c r="C80" s="99">
        <f>IF('Test Sample Data'!C79="","",IF(SUM('Test Sample Data'!C$3:C$386)&gt;10,IF(AND(ISNUMBER('Test Sample Data'!C79),'Test Sample Data'!C79&lt;$C$389, 'Test Sample Data'!C79&gt;0),'Test Sample Data'!C79,$C$389),""))</f>
        <v>26.92</v>
      </c>
      <c r="D80" s="99">
        <f>IF('Test Sample Data'!D79="","",IF(SUM('Test Sample Data'!D$3:D$386)&gt;10,IF(AND(ISNUMBER('Test Sample Data'!D79),'Test Sample Data'!D79&lt;$C$389, 'Test Sample Data'!D79&gt;0),'Test Sample Data'!D79,$C$389),""))</f>
        <v>26.46</v>
      </c>
      <c r="E80" s="99">
        <f>IF('Test Sample Data'!E79="","",IF(SUM('Test Sample Data'!E$3:E$386)&gt;10,IF(AND(ISNUMBER('Test Sample Data'!E79),'Test Sample Data'!E79&lt;$C$389, 'Test Sample Data'!E79&gt;0),'Test Sample Data'!E79,$C$389),""))</f>
        <v>26.46</v>
      </c>
      <c r="F80" s="99" t="str">
        <f>IF('Test Sample Data'!F79="","",IF(SUM('Test Sample Data'!F$3:F$386)&gt;10,IF(AND(ISNUMBER('Test Sample Data'!F79),'Test Sample Data'!F79&lt;$C$389, 'Test Sample Data'!F79&gt;0),'Test Sample Data'!F79,$C$389),""))</f>
        <v/>
      </c>
      <c r="G80" s="99" t="str">
        <f>IF('Test Sample Data'!G79="","",IF(SUM('Test Sample Data'!G$3:G$386)&gt;10,IF(AND(ISNUMBER('Test Sample Data'!G79),'Test Sample Data'!G79&lt;$C$389, 'Test Sample Data'!G79&gt;0),'Test Sample Data'!G79,$C$389),""))</f>
        <v/>
      </c>
      <c r="H80" s="99" t="str">
        <f>IF('Test Sample Data'!H79="","",IF(SUM('Test Sample Data'!H$3:H$386)&gt;10,IF(AND(ISNUMBER('Test Sample Data'!H79),'Test Sample Data'!H79&lt;$C$389, 'Test Sample Data'!H79&gt;0),'Test Sample Data'!H79,$C$389),""))</f>
        <v/>
      </c>
      <c r="I80" s="99" t="str">
        <f>IF('Test Sample Data'!I79="","",IF(SUM('Test Sample Data'!I$3:I$386)&gt;10,IF(AND(ISNUMBER('Test Sample Data'!I79),'Test Sample Data'!I79&lt;$C$389, 'Test Sample Data'!I79&gt;0),'Test Sample Data'!I79,$C$389),""))</f>
        <v/>
      </c>
      <c r="J80" s="99" t="str">
        <f>IF('Test Sample Data'!J79="","",IF(SUM('Test Sample Data'!J$3:J$386)&gt;10,IF(AND(ISNUMBER('Test Sample Data'!J79),'Test Sample Data'!J79&lt;$C$389, 'Test Sample Data'!J79&gt;0),'Test Sample Data'!J79,$C$389),""))</f>
        <v/>
      </c>
      <c r="K80" s="99" t="str">
        <f>IF('Test Sample Data'!K79="","",IF(SUM('Test Sample Data'!K$3:K$386)&gt;10,IF(AND(ISNUMBER('Test Sample Data'!K79),'Test Sample Data'!K79&lt;$C$389, 'Test Sample Data'!K79&gt;0),'Test Sample Data'!K79,$C$389),""))</f>
        <v/>
      </c>
      <c r="L80" s="99" t="str">
        <f>IF('Test Sample Data'!L79="","",IF(SUM('Test Sample Data'!L$3:L$386)&gt;10,IF(AND(ISNUMBER('Test Sample Data'!L79),'Test Sample Data'!L79&lt;$C$389, 'Test Sample Data'!L79&gt;0),'Test Sample Data'!L79,$C$389),""))</f>
        <v/>
      </c>
      <c r="M80" s="99" t="str">
        <f>IF('Test Sample Data'!M79="","",IF(SUM('Test Sample Data'!M$3:M$386)&gt;10,IF(AND(ISNUMBER('Test Sample Data'!M79),'Test Sample Data'!M79&lt;$C$389, 'Test Sample Data'!M79&gt;0),'Test Sample Data'!M79,$C$389),""))</f>
        <v/>
      </c>
      <c r="N80" s="99" t="str">
        <f>IF('Test Sample Data'!N79="","",IF(SUM('Test Sample Data'!N$3:N$386)&gt;10,IF(AND(ISNUMBER('Test Sample Data'!N79),'Test Sample Data'!N79&lt;$C$389, 'Test Sample Data'!N79&gt;0),'Test Sample Data'!N79,$C$389),""))</f>
        <v/>
      </c>
      <c r="O80" s="98" t="str">
        <f>'miRNA Table'!C79</f>
        <v>hsa-miR-148b-3p</v>
      </c>
      <c r="P80" s="98" t="s">
        <v>72</v>
      </c>
      <c r="Q80" s="99">
        <f>IF('Control Sample Data'!C79="","",IF(SUM('Control Sample Data'!C$3:C$386)&gt;10,IF(AND(ISNUMBER('Control Sample Data'!C79),'Control Sample Data'!C79&lt;$C$389, 'Control Sample Data'!C79&gt;0),'Control Sample Data'!C79,$C$389),""))</f>
        <v>29.08</v>
      </c>
      <c r="R80" s="99">
        <f>IF('Control Sample Data'!D79="","",IF(SUM('Control Sample Data'!D$3:D$386)&gt;10,IF(AND(ISNUMBER('Control Sample Data'!D79),'Control Sample Data'!D79&lt;$C$389, 'Control Sample Data'!D79&gt;0),'Control Sample Data'!D79,$C$389),""))</f>
        <v>28.85</v>
      </c>
      <c r="S80" s="99">
        <f>IF('Control Sample Data'!E79="","",IF(SUM('Control Sample Data'!E$3:E$386)&gt;10,IF(AND(ISNUMBER('Control Sample Data'!E79),'Control Sample Data'!E79&lt;$C$389, 'Control Sample Data'!E79&gt;0),'Control Sample Data'!E79,$C$389),""))</f>
        <v>29.36</v>
      </c>
      <c r="T80" s="99" t="str">
        <f>IF('Control Sample Data'!F79="","",IF(SUM('Control Sample Data'!F$3:F$386)&gt;10,IF(AND(ISNUMBER('Control Sample Data'!F79),'Control Sample Data'!F79&lt;$C$389, 'Control Sample Data'!F79&gt;0),'Control Sample Data'!F79,$C$389),""))</f>
        <v/>
      </c>
      <c r="U80" s="99" t="str">
        <f>IF('Control Sample Data'!G79="","",IF(SUM('Control Sample Data'!G$3:G$386)&gt;10,IF(AND(ISNUMBER('Control Sample Data'!G79),'Control Sample Data'!G79&lt;$C$389, 'Control Sample Data'!G79&gt;0),'Control Sample Data'!G79,$C$389),""))</f>
        <v/>
      </c>
      <c r="V80" s="99" t="str">
        <f>IF('Control Sample Data'!H79="","",IF(SUM('Control Sample Data'!H$3:H$386)&gt;10,IF(AND(ISNUMBER('Control Sample Data'!H79),'Control Sample Data'!H79&lt;$C$389, 'Control Sample Data'!H79&gt;0),'Control Sample Data'!H79,$C$389),""))</f>
        <v/>
      </c>
      <c r="W80" s="99" t="str">
        <f>IF('Control Sample Data'!I79="","",IF(SUM('Control Sample Data'!I$3:I$386)&gt;10,IF(AND(ISNUMBER('Control Sample Data'!I79),'Control Sample Data'!I79&lt;$C$389, 'Control Sample Data'!I79&gt;0),'Control Sample Data'!I79,$C$389),""))</f>
        <v/>
      </c>
      <c r="X80" s="99" t="str">
        <f>IF('Control Sample Data'!J79="","",IF(SUM('Control Sample Data'!J$3:J$386)&gt;10,IF(AND(ISNUMBER('Control Sample Data'!J79),'Control Sample Data'!J79&lt;$C$389, 'Control Sample Data'!J79&gt;0),'Control Sample Data'!J79,$C$389),""))</f>
        <v/>
      </c>
      <c r="Y80" s="99" t="str">
        <f>IF('Control Sample Data'!K79="","",IF(SUM('Control Sample Data'!K$3:K$386)&gt;10,IF(AND(ISNUMBER('Control Sample Data'!K79),'Control Sample Data'!K79&lt;$C$389, 'Control Sample Data'!K79&gt;0),'Control Sample Data'!K79,$C$389),""))</f>
        <v/>
      </c>
      <c r="Z80" s="99" t="str">
        <f>IF('Control Sample Data'!L79="","",IF(SUM('Control Sample Data'!L$3:L$386)&gt;10,IF(AND(ISNUMBER('Control Sample Data'!L79),'Control Sample Data'!L79&lt;$C$389, 'Control Sample Data'!L79&gt;0),'Control Sample Data'!L79,$C$389),""))</f>
        <v/>
      </c>
      <c r="AA80" s="99" t="str">
        <f>IF('Control Sample Data'!M79="","",IF(SUM('Control Sample Data'!M$3:M$386)&gt;10,IF(AND(ISNUMBER('Control Sample Data'!M79),'Control Sample Data'!M79&lt;$C$389, 'Control Sample Data'!M79&gt;0),'Control Sample Data'!M79,$C$389),""))</f>
        <v/>
      </c>
      <c r="AB80" s="107" t="str">
        <f>IF('Control Sample Data'!N79="","",IF(SUM('Control Sample Data'!N$3:N$386)&gt;10,IF(AND(ISNUMBER('Control Sample Data'!N79),'Control Sample Data'!N79&lt;$C$389, 'Control Sample Data'!N79&gt;0),'Control Sample Data'!N79,$C$389),""))</f>
        <v/>
      </c>
      <c r="AC80" s="136">
        <f>IF(C80="","",IF(AND('miRNA Table'!$F$4="YES",'miRNA Table'!$F$6="YES"),C80-C$391,C80))</f>
        <v>26.92</v>
      </c>
      <c r="AD80" s="137">
        <f>IF(D80="","",IF(AND('miRNA Table'!$F$4="YES",'miRNA Table'!$F$6="YES"),D80-D$391,D80))</f>
        <v>26.46</v>
      </c>
      <c r="AE80" s="137">
        <f>IF(E80="","",IF(AND('miRNA Table'!$F$4="YES",'miRNA Table'!$F$6="YES"),E80-E$391,E80))</f>
        <v>26.46</v>
      </c>
      <c r="AF80" s="137" t="str">
        <f>IF(F80="","",IF(AND('miRNA Table'!$F$4="YES",'miRNA Table'!$F$6="YES"),F80-F$391,F80))</f>
        <v/>
      </c>
      <c r="AG80" s="137" t="str">
        <f>IF(G80="","",IF(AND('miRNA Table'!$F$4="YES",'miRNA Table'!$F$6="YES"),G80-G$391,G80))</f>
        <v/>
      </c>
      <c r="AH80" s="137" t="str">
        <f>IF(H80="","",IF(AND('miRNA Table'!$F$4="YES",'miRNA Table'!$F$6="YES"),H80-H$391,H80))</f>
        <v/>
      </c>
      <c r="AI80" s="137" t="str">
        <f>IF(I80="","",IF(AND('miRNA Table'!$F$4="YES",'miRNA Table'!$F$6="YES"),I80-I$391,I80))</f>
        <v/>
      </c>
      <c r="AJ80" s="137" t="str">
        <f>IF(J80="","",IF(AND('miRNA Table'!$F$4="YES",'miRNA Table'!$F$6="YES"),J80-J$391,J80))</f>
        <v/>
      </c>
      <c r="AK80" s="137" t="str">
        <f>IF(K80="","",IF(AND('miRNA Table'!$F$4="YES",'miRNA Table'!$F$6="YES"),K80-K$391,K80))</f>
        <v/>
      </c>
      <c r="AL80" s="137" t="str">
        <f>IF(L80="","",IF(AND('miRNA Table'!$F$4="YES",'miRNA Table'!$F$6="YES"),L80-L$391,L80))</f>
        <v/>
      </c>
      <c r="AM80" s="137" t="str">
        <f>IF(M80="","",IF(AND('miRNA Table'!$F$4="YES",'miRNA Table'!$F$6="YES"),M80-M$391,M80))</f>
        <v/>
      </c>
      <c r="AN80" s="138" t="str">
        <f>IF(N80="","",IF(AND('miRNA Table'!$F$4="YES",'miRNA Table'!$F$6="YES"),N80-N$391,N80))</f>
        <v/>
      </c>
      <c r="AO80" s="136">
        <f>IF(O80="","",IF(AND('miRNA Table'!$F$4="YES",'miRNA Table'!$F$6="YES"),Q80-Q$391,Q80))</f>
        <v>29.08</v>
      </c>
      <c r="AP80" s="137">
        <f>IF(P80="","",IF(AND('miRNA Table'!$F$4="YES",'miRNA Table'!$F$6="YES"),R80-R$391,R80))</f>
        <v>28.85</v>
      </c>
      <c r="AQ80" s="137">
        <f>IF(Q80="","",IF(AND('miRNA Table'!$F$4="YES",'miRNA Table'!$F$6="YES"),S80-S$391,S80))</f>
        <v>29.36</v>
      </c>
      <c r="AR80" s="137" t="str">
        <f>IF(R80="","",IF(AND('miRNA Table'!$F$4="YES",'miRNA Table'!$F$6="YES"),T80-T$391,T80))</f>
        <v/>
      </c>
      <c r="AS80" s="137" t="str">
        <f>IF(S80="","",IF(AND('miRNA Table'!$F$4="YES",'miRNA Table'!$F$6="YES"),U80-U$391,U80))</f>
        <v/>
      </c>
      <c r="AT80" s="137" t="str">
        <f>IF(T80="","",IF(AND('miRNA Table'!$F$4="YES",'miRNA Table'!$F$6="YES"),V80-V$391,V80))</f>
        <v/>
      </c>
      <c r="AU80" s="137" t="str">
        <f>IF(U80="","",IF(AND('miRNA Table'!$F$4="YES",'miRNA Table'!$F$6="YES"),W80-W$391,W80))</f>
        <v/>
      </c>
      <c r="AV80" s="137" t="str">
        <f>IF(V80="","",IF(AND('miRNA Table'!$F$4="YES",'miRNA Table'!$F$6="YES"),X80-X$391,X80))</f>
        <v/>
      </c>
      <c r="AW80" s="137" t="str">
        <f>IF(W80="","",IF(AND('miRNA Table'!$F$4="YES",'miRNA Table'!$F$6="YES"),Y80-Y$391,Y80))</f>
        <v/>
      </c>
      <c r="AX80" s="137" t="str">
        <f>IF(X80="","",IF(AND('miRNA Table'!$F$4="YES",'miRNA Table'!$F$6="YES"),Z80-Z$391,Z80))</f>
        <v/>
      </c>
      <c r="AY80" s="137" t="str">
        <f>IF(Y80="","",IF(AND('miRNA Table'!$F$4="YES",'miRNA Table'!$F$6="YES"),AA80-AA$391,AA80))</f>
        <v/>
      </c>
      <c r="AZ80" s="138" t="str">
        <f>IF(Z80="","",IF(AND('miRNA Table'!$F$4="YES",'miRNA Table'!$F$6="YES"),AB80-AB$391,AB80))</f>
        <v/>
      </c>
      <c r="BY80" s="97" t="str">
        <f t="shared" si="77"/>
        <v>hsa-miR-148b-3p</v>
      </c>
      <c r="BZ80" s="98" t="s">
        <v>72</v>
      </c>
      <c r="CA80" s="99">
        <f t="shared" si="78"/>
        <v>6.2850000000000001</v>
      </c>
      <c r="CB80" s="99">
        <f t="shared" si="79"/>
        <v>5.8150000000000013</v>
      </c>
      <c r="CC80" s="99">
        <f t="shared" si="80"/>
        <v>5.73</v>
      </c>
      <c r="CD80" s="99" t="str">
        <f t="shared" si="81"/>
        <v/>
      </c>
      <c r="CE80" s="99" t="str">
        <f t="shared" si="82"/>
        <v/>
      </c>
      <c r="CF80" s="99" t="str">
        <f t="shared" si="83"/>
        <v/>
      </c>
      <c r="CG80" s="99" t="str">
        <f t="shared" si="84"/>
        <v/>
      </c>
      <c r="CH80" s="99" t="str">
        <f t="shared" si="85"/>
        <v/>
      </c>
      <c r="CI80" s="99" t="str">
        <f t="shared" si="86"/>
        <v/>
      </c>
      <c r="CJ80" s="99" t="str">
        <f t="shared" si="87"/>
        <v/>
      </c>
      <c r="CK80" s="99" t="str">
        <f t="shared" si="88"/>
        <v/>
      </c>
      <c r="CL80" s="99" t="str">
        <f t="shared" si="89"/>
        <v/>
      </c>
      <c r="CM80" s="99">
        <f t="shared" si="90"/>
        <v>8.1816666666666649</v>
      </c>
      <c r="CN80" s="99">
        <f t="shared" si="91"/>
        <v>7.9983333333333313</v>
      </c>
      <c r="CO80" s="99">
        <f t="shared" si="92"/>
        <v>8.2249999999999979</v>
      </c>
      <c r="CP80" s="99" t="str">
        <f t="shared" si="93"/>
        <v/>
      </c>
      <c r="CQ80" s="99" t="str">
        <f t="shared" si="94"/>
        <v/>
      </c>
      <c r="CR80" s="99" t="str">
        <f t="shared" si="95"/>
        <v/>
      </c>
      <c r="CS80" s="99" t="str">
        <f t="shared" si="96"/>
        <v/>
      </c>
      <c r="CT80" s="99" t="str">
        <f t="shared" si="97"/>
        <v/>
      </c>
      <c r="CU80" s="99" t="str">
        <f t="shared" si="98"/>
        <v/>
      </c>
      <c r="CV80" s="99" t="str">
        <f t="shared" si="99"/>
        <v/>
      </c>
      <c r="CW80" s="99" t="str">
        <f t="shared" si="100"/>
        <v/>
      </c>
      <c r="CX80" s="99" t="str">
        <f t="shared" si="101"/>
        <v/>
      </c>
      <c r="CY80" s="70">
        <f t="shared" si="102"/>
        <v>5.9433333333333342</v>
      </c>
      <c r="CZ80" s="70">
        <f t="shared" si="103"/>
        <v>8.134999999999998</v>
      </c>
      <c r="DA80" s="100" t="str">
        <f t="shared" si="104"/>
        <v>hsa-miR-148b-3p</v>
      </c>
      <c r="DB80" s="98" t="s">
        <v>72</v>
      </c>
      <c r="DC80" s="101">
        <f t="shared" si="67"/>
        <v>1.2824087637664039E-2</v>
      </c>
      <c r="DD80" s="101">
        <f t="shared" si="68"/>
        <v>1.7762765206812713E-2</v>
      </c>
      <c r="DE80" s="101">
        <f t="shared" si="69"/>
        <v>1.8840747307668132E-2</v>
      </c>
      <c r="DF80" s="101" t="str">
        <f t="shared" si="70"/>
        <v/>
      </c>
      <c r="DG80" s="101" t="str">
        <f t="shared" si="71"/>
        <v/>
      </c>
      <c r="DH80" s="101" t="str">
        <f t="shared" si="72"/>
        <v/>
      </c>
      <c r="DI80" s="101" t="str">
        <f t="shared" si="73"/>
        <v/>
      </c>
      <c r="DJ80" s="101" t="str">
        <f t="shared" si="74"/>
        <v/>
      </c>
      <c r="DK80" s="101" t="str">
        <f t="shared" si="75"/>
        <v/>
      </c>
      <c r="DL80" s="101" t="str">
        <f t="shared" si="76"/>
        <v/>
      </c>
      <c r="DM80" s="101" t="str">
        <f t="shared" si="105"/>
        <v/>
      </c>
      <c r="DN80" s="101" t="str">
        <f t="shared" si="106"/>
        <v/>
      </c>
      <c r="DO80" s="101">
        <f t="shared" si="109"/>
        <v>3.4440775257787637E-3</v>
      </c>
      <c r="DP80" s="101">
        <f t="shared" si="65"/>
        <v>3.9107652845852556E-3</v>
      </c>
      <c r="DQ80" s="101">
        <f t="shared" si="65"/>
        <v>3.3421680690726707E-3</v>
      </c>
      <c r="DR80" s="101" t="str">
        <f t="shared" si="65"/>
        <v/>
      </c>
      <c r="DS80" s="101" t="str">
        <f t="shared" si="65"/>
        <v/>
      </c>
      <c r="DT80" s="101" t="str">
        <f t="shared" si="65"/>
        <v/>
      </c>
      <c r="DU80" s="101" t="str">
        <f t="shared" si="50"/>
        <v/>
      </c>
      <c r="DV80" s="101" t="str">
        <f t="shared" si="50"/>
        <v/>
      </c>
      <c r="DW80" s="101" t="str">
        <f t="shared" si="50"/>
        <v/>
      </c>
      <c r="DX80" s="101" t="str">
        <f t="shared" si="48"/>
        <v/>
      </c>
      <c r="DY80" s="101" t="str">
        <f t="shared" si="107"/>
        <v/>
      </c>
      <c r="DZ80" s="101" t="str">
        <f t="shared" si="108"/>
        <v/>
      </c>
    </row>
    <row r="81" spans="1:130" ht="15" customHeight="1" x14ac:dyDescent="0.25">
      <c r="A81" s="106" t="str">
        <f>'miRNA Table'!C80</f>
        <v>hsa-miR-149-5p</v>
      </c>
      <c r="B81" s="98" t="s">
        <v>73</v>
      </c>
      <c r="C81" s="99">
        <f>IF('Test Sample Data'!C80="","",IF(SUM('Test Sample Data'!C$3:C$386)&gt;10,IF(AND(ISNUMBER('Test Sample Data'!C80),'Test Sample Data'!C80&lt;$C$389, 'Test Sample Data'!C80&gt;0),'Test Sample Data'!C80,$C$389),""))</f>
        <v>26.03</v>
      </c>
      <c r="D81" s="99">
        <f>IF('Test Sample Data'!D80="","",IF(SUM('Test Sample Data'!D$3:D$386)&gt;10,IF(AND(ISNUMBER('Test Sample Data'!D80),'Test Sample Data'!D80&lt;$C$389, 'Test Sample Data'!D80&gt;0),'Test Sample Data'!D80,$C$389),""))</f>
        <v>26.09</v>
      </c>
      <c r="E81" s="99">
        <f>IF('Test Sample Data'!E80="","",IF(SUM('Test Sample Data'!E$3:E$386)&gt;10,IF(AND(ISNUMBER('Test Sample Data'!E80),'Test Sample Data'!E80&lt;$C$389, 'Test Sample Data'!E80&gt;0),'Test Sample Data'!E80,$C$389),""))</f>
        <v>26.02</v>
      </c>
      <c r="F81" s="99" t="str">
        <f>IF('Test Sample Data'!F80="","",IF(SUM('Test Sample Data'!F$3:F$386)&gt;10,IF(AND(ISNUMBER('Test Sample Data'!F80),'Test Sample Data'!F80&lt;$C$389, 'Test Sample Data'!F80&gt;0),'Test Sample Data'!F80,$C$389),""))</f>
        <v/>
      </c>
      <c r="G81" s="99" t="str">
        <f>IF('Test Sample Data'!G80="","",IF(SUM('Test Sample Data'!G$3:G$386)&gt;10,IF(AND(ISNUMBER('Test Sample Data'!G80),'Test Sample Data'!G80&lt;$C$389, 'Test Sample Data'!G80&gt;0),'Test Sample Data'!G80,$C$389),""))</f>
        <v/>
      </c>
      <c r="H81" s="99" t="str">
        <f>IF('Test Sample Data'!H80="","",IF(SUM('Test Sample Data'!H$3:H$386)&gt;10,IF(AND(ISNUMBER('Test Sample Data'!H80),'Test Sample Data'!H80&lt;$C$389, 'Test Sample Data'!H80&gt;0),'Test Sample Data'!H80,$C$389),""))</f>
        <v/>
      </c>
      <c r="I81" s="99" t="str">
        <f>IF('Test Sample Data'!I80="","",IF(SUM('Test Sample Data'!I$3:I$386)&gt;10,IF(AND(ISNUMBER('Test Sample Data'!I80),'Test Sample Data'!I80&lt;$C$389, 'Test Sample Data'!I80&gt;0),'Test Sample Data'!I80,$C$389),""))</f>
        <v/>
      </c>
      <c r="J81" s="99" t="str">
        <f>IF('Test Sample Data'!J80="","",IF(SUM('Test Sample Data'!J$3:J$386)&gt;10,IF(AND(ISNUMBER('Test Sample Data'!J80),'Test Sample Data'!J80&lt;$C$389, 'Test Sample Data'!J80&gt;0),'Test Sample Data'!J80,$C$389),""))</f>
        <v/>
      </c>
      <c r="K81" s="99" t="str">
        <f>IF('Test Sample Data'!K80="","",IF(SUM('Test Sample Data'!K$3:K$386)&gt;10,IF(AND(ISNUMBER('Test Sample Data'!K80),'Test Sample Data'!K80&lt;$C$389, 'Test Sample Data'!K80&gt;0),'Test Sample Data'!K80,$C$389),""))</f>
        <v/>
      </c>
      <c r="L81" s="99" t="str">
        <f>IF('Test Sample Data'!L80="","",IF(SUM('Test Sample Data'!L$3:L$386)&gt;10,IF(AND(ISNUMBER('Test Sample Data'!L80),'Test Sample Data'!L80&lt;$C$389, 'Test Sample Data'!L80&gt;0),'Test Sample Data'!L80,$C$389),""))</f>
        <v/>
      </c>
      <c r="M81" s="99" t="str">
        <f>IF('Test Sample Data'!M80="","",IF(SUM('Test Sample Data'!M$3:M$386)&gt;10,IF(AND(ISNUMBER('Test Sample Data'!M80),'Test Sample Data'!M80&lt;$C$389, 'Test Sample Data'!M80&gt;0),'Test Sample Data'!M80,$C$389),""))</f>
        <v/>
      </c>
      <c r="N81" s="99" t="str">
        <f>IF('Test Sample Data'!N80="","",IF(SUM('Test Sample Data'!N$3:N$386)&gt;10,IF(AND(ISNUMBER('Test Sample Data'!N80),'Test Sample Data'!N80&lt;$C$389, 'Test Sample Data'!N80&gt;0),'Test Sample Data'!N80,$C$389),""))</f>
        <v/>
      </c>
      <c r="O81" s="98" t="str">
        <f>'miRNA Table'!C80</f>
        <v>hsa-miR-149-5p</v>
      </c>
      <c r="P81" s="98" t="s">
        <v>73</v>
      </c>
      <c r="Q81" s="99">
        <f>IF('Control Sample Data'!C80="","",IF(SUM('Control Sample Data'!C$3:C$386)&gt;10,IF(AND(ISNUMBER('Control Sample Data'!C80),'Control Sample Data'!C80&lt;$C$389, 'Control Sample Data'!C80&gt;0),'Control Sample Data'!C80,$C$389),""))</f>
        <v>26.16</v>
      </c>
      <c r="R81" s="99">
        <f>IF('Control Sample Data'!D80="","",IF(SUM('Control Sample Data'!D$3:D$386)&gt;10,IF(AND(ISNUMBER('Control Sample Data'!D80),'Control Sample Data'!D80&lt;$C$389, 'Control Sample Data'!D80&gt;0),'Control Sample Data'!D80,$C$389),""))</f>
        <v>26.25</v>
      </c>
      <c r="S81" s="99">
        <f>IF('Control Sample Data'!E80="","",IF(SUM('Control Sample Data'!E$3:E$386)&gt;10,IF(AND(ISNUMBER('Control Sample Data'!E80),'Control Sample Data'!E80&lt;$C$389, 'Control Sample Data'!E80&gt;0),'Control Sample Data'!E80,$C$389),""))</f>
        <v>26.33</v>
      </c>
      <c r="T81" s="99" t="str">
        <f>IF('Control Sample Data'!F80="","",IF(SUM('Control Sample Data'!F$3:F$386)&gt;10,IF(AND(ISNUMBER('Control Sample Data'!F80),'Control Sample Data'!F80&lt;$C$389, 'Control Sample Data'!F80&gt;0),'Control Sample Data'!F80,$C$389),""))</f>
        <v/>
      </c>
      <c r="U81" s="99" t="str">
        <f>IF('Control Sample Data'!G80="","",IF(SUM('Control Sample Data'!G$3:G$386)&gt;10,IF(AND(ISNUMBER('Control Sample Data'!G80),'Control Sample Data'!G80&lt;$C$389, 'Control Sample Data'!G80&gt;0),'Control Sample Data'!G80,$C$389),""))</f>
        <v/>
      </c>
      <c r="V81" s="99" t="str">
        <f>IF('Control Sample Data'!H80="","",IF(SUM('Control Sample Data'!H$3:H$386)&gt;10,IF(AND(ISNUMBER('Control Sample Data'!H80),'Control Sample Data'!H80&lt;$C$389, 'Control Sample Data'!H80&gt;0),'Control Sample Data'!H80,$C$389),""))</f>
        <v/>
      </c>
      <c r="W81" s="99" t="str">
        <f>IF('Control Sample Data'!I80="","",IF(SUM('Control Sample Data'!I$3:I$386)&gt;10,IF(AND(ISNUMBER('Control Sample Data'!I80),'Control Sample Data'!I80&lt;$C$389, 'Control Sample Data'!I80&gt;0),'Control Sample Data'!I80,$C$389),""))</f>
        <v/>
      </c>
      <c r="X81" s="99" t="str">
        <f>IF('Control Sample Data'!J80="","",IF(SUM('Control Sample Data'!J$3:J$386)&gt;10,IF(AND(ISNUMBER('Control Sample Data'!J80),'Control Sample Data'!J80&lt;$C$389, 'Control Sample Data'!J80&gt;0),'Control Sample Data'!J80,$C$389),""))</f>
        <v/>
      </c>
      <c r="Y81" s="99" t="str">
        <f>IF('Control Sample Data'!K80="","",IF(SUM('Control Sample Data'!K$3:K$386)&gt;10,IF(AND(ISNUMBER('Control Sample Data'!K80),'Control Sample Data'!K80&lt;$C$389, 'Control Sample Data'!K80&gt;0),'Control Sample Data'!K80,$C$389),""))</f>
        <v/>
      </c>
      <c r="Z81" s="99" t="str">
        <f>IF('Control Sample Data'!L80="","",IF(SUM('Control Sample Data'!L$3:L$386)&gt;10,IF(AND(ISNUMBER('Control Sample Data'!L80),'Control Sample Data'!L80&lt;$C$389, 'Control Sample Data'!L80&gt;0),'Control Sample Data'!L80,$C$389),""))</f>
        <v/>
      </c>
      <c r="AA81" s="99" t="str">
        <f>IF('Control Sample Data'!M80="","",IF(SUM('Control Sample Data'!M$3:M$386)&gt;10,IF(AND(ISNUMBER('Control Sample Data'!M80),'Control Sample Data'!M80&lt;$C$389, 'Control Sample Data'!M80&gt;0),'Control Sample Data'!M80,$C$389),""))</f>
        <v/>
      </c>
      <c r="AB81" s="107" t="str">
        <f>IF('Control Sample Data'!N80="","",IF(SUM('Control Sample Data'!N$3:N$386)&gt;10,IF(AND(ISNUMBER('Control Sample Data'!N80),'Control Sample Data'!N80&lt;$C$389, 'Control Sample Data'!N80&gt;0),'Control Sample Data'!N80,$C$389),""))</f>
        <v/>
      </c>
      <c r="AC81" s="136">
        <f>IF(C81="","",IF(AND('miRNA Table'!$F$4="YES",'miRNA Table'!$F$6="YES"),C81-C$391,C81))</f>
        <v>26.03</v>
      </c>
      <c r="AD81" s="137">
        <f>IF(D81="","",IF(AND('miRNA Table'!$F$4="YES",'miRNA Table'!$F$6="YES"),D81-D$391,D81))</f>
        <v>26.09</v>
      </c>
      <c r="AE81" s="137">
        <f>IF(E81="","",IF(AND('miRNA Table'!$F$4="YES",'miRNA Table'!$F$6="YES"),E81-E$391,E81))</f>
        <v>26.02</v>
      </c>
      <c r="AF81" s="137" t="str">
        <f>IF(F81="","",IF(AND('miRNA Table'!$F$4="YES",'miRNA Table'!$F$6="YES"),F81-F$391,F81))</f>
        <v/>
      </c>
      <c r="AG81" s="137" t="str">
        <f>IF(G81="","",IF(AND('miRNA Table'!$F$4="YES",'miRNA Table'!$F$6="YES"),G81-G$391,G81))</f>
        <v/>
      </c>
      <c r="AH81" s="137" t="str">
        <f>IF(H81="","",IF(AND('miRNA Table'!$F$4="YES",'miRNA Table'!$F$6="YES"),H81-H$391,H81))</f>
        <v/>
      </c>
      <c r="AI81" s="137" t="str">
        <f>IF(I81="","",IF(AND('miRNA Table'!$F$4="YES",'miRNA Table'!$F$6="YES"),I81-I$391,I81))</f>
        <v/>
      </c>
      <c r="AJ81" s="137" t="str">
        <f>IF(J81="","",IF(AND('miRNA Table'!$F$4="YES",'miRNA Table'!$F$6="YES"),J81-J$391,J81))</f>
        <v/>
      </c>
      <c r="AK81" s="137" t="str">
        <f>IF(K81="","",IF(AND('miRNA Table'!$F$4="YES",'miRNA Table'!$F$6="YES"),K81-K$391,K81))</f>
        <v/>
      </c>
      <c r="AL81" s="137" t="str">
        <f>IF(L81="","",IF(AND('miRNA Table'!$F$4="YES",'miRNA Table'!$F$6="YES"),L81-L$391,L81))</f>
        <v/>
      </c>
      <c r="AM81" s="137" t="str">
        <f>IF(M81="","",IF(AND('miRNA Table'!$F$4="YES",'miRNA Table'!$F$6="YES"),M81-M$391,M81))</f>
        <v/>
      </c>
      <c r="AN81" s="138" t="str">
        <f>IF(N81="","",IF(AND('miRNA Table'!$F$4="YES",'miRNA Table'!$F$6="YES"),N81-N$391,N81))</f>
        <v/>
      </c>
      <c r="AO81" s="136">
        <f>IF(O81="","",IF(AND('miRNA Table'!$F$4="YES",'miRNA Table'!$F$6="YES"),Q81-Q$391,Q81))</f>
        <v>26.16</v>
      </c>
      <c r="AP81" s="137">
        <f>IF(P81="","",IF(AND('miRNA Table'!$F$4="YES",'miRNA Table'!$F$6="YES"),R81-R$391,R81))</f>
        <v>26.25</v>
      </c>
      <c r="AQ81" s="137">
        <f>IF(Q81="","",IF(AND('miRNA Table'!$F$4="YES",'miRNA Table'!$F$6="YES"),S81-S$391,S81))</f>
        <v>26.33</v>
      </c>
      <c r="AR81" s="137" t="str">
        <f>IF(R81="","",IF(AND('miRNA Table'!$F$4="YES",'miRNA Table'!$F$6="YES"),T81-T$391,T81))</f>
        <v/>
      </c>
      <c r="AS81" s="137" t="str">
        <f>IF(S81="","",IF(AND('miRNA Table'!$F$4="YES",'miRNA Table'!$F$6="YES"),U81-U$391,U81))</f>
        <v/>
      </c>
      <c r="AT81" s="137" t="str">
        <f>IF(T81="","",IF(AND('miRNA Table'!$F$4="YES",'miRNA Table'!$F$6="YES"),V81-V$391,V81))</f>
        <v/>
      </c>
      <c r="AU81" s="137" t="str">
        <f>IF(U81="","",IF(AND('miRNA Table'!$F$4="YES",'miRNA Table'!$F$6="YES"),W81-W$391,W81))</f>
        <v/>
      </c>
      <c r="AV81" s="137" t="str">
        <f>IF(V81="","",IF(AND('miRNA Table'!$F$4="YES",'miRNA Table'!$F$6="YES"),X81-X$391,X81))</f>
        <v/>
      </c>
      <c r="AW81" s="137" t="str">
        <f>IF(W81="","",IF(AND('miRNA Table'!$F$4="YES",'miRNA Table'!$F$6="YES"),Y81-Y$391,Y81))</f>
        <v/>
      </c>
      <c r="AX81" s="137" t="str">
        <f>IF(X81="","",IF(AND('miRNA Table'!$F$4="YES",'miRNA Table'!$F$6="YES"),Z81-Z$391,Z81))</f>
        <v/>
      </c>
      <c r="AY81" s="137" t="str">
        <f>IF(Y81="","",IF(AND('miRNA Table'!$F$4="YES",'miRNA Table'!$F$6="YES"),AA81-AA$391,AA81))</f>
        <v/>
      </c>
      <c r="AZ81" s="138" t="str">
        <f>IF(Z81="","",IF(AND('miRNA Table'!$F$4="YES",'miRNA Table'!$F$6="YES"),AB81-AB$391,AB81))</f>
        <v/>
      </c>
      <c r="BY81" s="97" t="str">
        <f t="shared" si="77"/>
        <v>hsa-miR-149-5p</v>
      </c>
      <c r="BZ81" s="98" t="s">
        <v>73</v>
      </c>
      <c r="CA81" s="99">
        <f t="shared" si="78"/>
        <v>5.3949999999999996</v>
      </c>
      <c r="CB81" s="99">
        <f t="shared" si="79"/>
        <v>5.4450000000000003</v>
      </c>
      <c r="CC81" s="99">
        <f t="shared" si="80"/>
        <v>5.2899999999999991</v>
      </c>
      <c r="CD81" s="99" t="str">
        <f t="shared" si="81"/>
        <v/>
      </c>
      <c r="CE81" s="99" t="str">
        <f t="shared" si="82"/>
        <v/>
      </c>
      <c r="CF81" s="99" t="str">
        <f t="shared" si="83"/>
        <v/>
      </c>
      <c r="CG81" s="99" t="str">
        <f t="shared" si="84"/>
        <v/>
      </c>
      <c r="CH81" s="99" t="str">
        <f t="shared" si="85"/>
        <v/>
      </c>
      <c r="CI81" s="99" t="str">
        <f t="shared" si="86"/>
        <v/>
      </c>
      <c r="CJ81" s="99" t="str">
        <f t="shared" si="87"/>
        <v/>
      </c>
      <c r="CK81" s="99" t="str">
        <f t="shared" si="88"/>
        <v/>
      </c>
      <c r="CL81" s="99" t="str">
        <f t="shared" si="89"/>
        <v/>
      </c>
      <c r="CM81" s="99">
        <f t="shared" si="90"/>
        <v>5.2616666666666667</v>
      </c>
      <c r="CN81" s="99">
        <f t="shared" si="91"/>
        <v>5.3983333333333299</v>
      </c>
      <c r="CO81" s="99">
        <f t="shared" si="92"/>
        <v>5.1949999999999967</v>
      </c>
      <c r="CP81" s="99" t="str">
        <f t="shared" si="93"/>
        <v/>
      </c>
      <c r="CQ81" s="99" t="str">
        <f t="shared" si="94"/>
        <v/>
      </c>
      <c r="CR81" s="99" t="str">
        <f t="shared" si="95"/>
        <v/>
      </c>
      <c r="CS81" s="99" t="str">
        <f t="shared" si="96"/>
        <v/>
      </c>
      <c r="CT81" s="99" t="str">
        <f t="shared" si="97"/>
        <v/>
      </c>
      <c r="CU81" s="99" t="str">
        <f t="shared" si="98"/>
        <v/>
      </c>
      <c r="CV81" s="99" t="str">
        <f t="shared" si="99"/>
        <v/>
      </c>
      <c r="CW81" s="99" t="str">
        <f t="shared" si="100"/>
        <v/>
      </c>
      <c r="CX81" s="99" t="str">
        <f t="shared" si="101"/>
        <v/>
      </c>
      <c r="CY81" s="70">
        <f t="shared" si="102"/>
        <v>5.376666666666666</v>
      </c>
      <c r="CZ81" s="70">
        <f t="shared" si="103"/>
        <v>5.2849999999999975</v>
      </c>
      <c r="DA81" s="100" t="str">
        <f t="shared" si="104"/>
        <v>hsa-miR-149-5p</v>
      </c>
      <c r="DB81" s="98" t="s">
        <v>73</v>
      </c>
      <c r="DC81" s="101">
        <f t="shared" si="67"/>
        <v>2.3765293019390784E-2</v>
      </c>
      <c r="DD81" s="101">
        <f t="shared" si="68"/>
        <v>2.2955759894973581E-2</v>
      </c>
      <c r="DE81" s="101">
        <f t="shared" si="69"/>
        <v>2.5559439329930676E-2</v>
      </c>
      <c r="DF81" s="101" t="str">
        <f t="shared" si="70"/>
        <v/>
      </c>
      <c r="DG81" s="101" t="str">
        <f t="shared" si="71"/>
        <v/>
      </c>
      <c r="DH81" s="101" t="str">
        <f t="shared" si="72"/>
        <v/>
      </c>
      <c r="DI81" s="101" t="str">
        <f t="shared" si="73"/>
        <v/>
      </c>
      <c r="DJ81" s="101" t="str">
        <f t="shared" si="74"/>
        <v/>
      </c>
      <c r="DK81" s="101" t="str">
        <f t="shared" si="75"/>
        <v/>
      </c>
      <c r="DL81" s="101" t="str">
        <f t="shared" si="76"/>
        <v/>
      </c>
      <c r="DM81" s="101" t="str">
        <f t="shared" si="105"/>
        <v/>
      </c>
      <c r="DN81" s="101" t="str">
        <f t="shared" si="106"/>
        <v/>
      </c>
      <c r="DO81" s="101">
        <f t="shared" si="109"/>
        <v>2.6066367033430123E-2</v>
      </c>
      <c r="DP81" s="101">
        <f t="shared" si="65"/>
        <v>2.3710446918318508E-2</v>
      </c>
      <c r="DQ81" s="101">
        <f t="shared" si="65"/>
        <v>2.7299152997396759E-2</v>
      </c>
      <c r="DR81" s="101" t="str">
        <f t="shared" si="65"/>
        <v/>
      </c>
      <c r="DS81" s="101" t="str">
        <f t="shared" si="65"/>
        <v/>
      </c>
      <c r="DT81" s="101" t="str">
        <f t="shared" si="65"/>
        <v/>
      </c>
      <c r="DU81" s="101" t="str">
        <f t="shared" si="50"/>
        <v/>
      </c>
      <c r="DV81" s="101" t="str">
        <f t="shared" si="50"/>
        <v/>
      </c>
      <c r="DW81" s="101" t="str">
        <f t="shared" si="50"/>
        <v/>
      </c>
      <c r="DX81" s="101" t="str">
        <f t="shared" si="48"/>
        <v/>
      </c>
      <c r="DY81" s="101" t="str">
        <f t="shared" si="107"/>
        <v/>
      </c>
      <c r="DZ81" s="101" t="str">
        <f t="shared" si="108"/>
        <v/>
      </c>
    </row>
    <row r="82" spans="1:130" ht="15" customHeight="1" x14ac:dyDescent="0.25">
      <c r="A82" s="106" t="str">
        <f>'miRNA Table'!C81</f>
        <v>hsa-miR-150-5p</v>
      </c>
      <c r="B82" s="98" t="s">
        <v>74</v>
      </c>
      <c r="C82" s="99">
        <f>IF('Test Sample Data'!C81="","",IF(SUM('Test Sample Data'!C$3:C$386)&gt;10,IF(AND(ISNUMBER('Test Sample Data'!C81),'Test Sample Data'!C81&lt;$C$389, 'Test Sample Data'!C81&gt;0),'Test Sample Data'!C81,$C$389),""))</f>
        <v>29.15</v>
      </c>
      <c r="D82" s="99">
        <f>IF('Test Sample Data'!D81="","",IF(SUM('Test Sample Data'!D$3:D$386)&gt;10,IF(AND(ISNUMBER('Test Sample Data'!D81),'Test Sample Data'!D81&lt;$C$389, 'Test Sample Data'!D81&gt;0),'Test Sample Data'!D81,$C$389),""))</f>
        <v>29.29</v>
      </c>
      <c r="E82" s="99">
        <f>IF('Test Sample Data'!E81="","",IF(SUM('Test Sample Data'!E$3:E$386)&gt;10,IF(AND(ISNUMBER('Test Sample Data'!E81),'Test Sample Data'!E81&lt;$C$389, 'Test Sample Data'!E81&gt;0),'Test Sample Data'!E81,$C$389),""))</f>
        <v>29.16</v>
      </c>
      <c r="F82" s="99" t="str">
        <f>IF('Test Sample Data'!F81="","",IF(SUM('Test Sample Data'!F$3:F$386)&gt;10,IF(AND(ISNUMBER('Test Sample Data'!F81),'Test Sample Data'!F81&lt;$C$389, 'Test Sample Data'!F81&gt;0),'Test Sample Data'!F81,$C$389),""))</f>
        <v/>
      </c>
      <c r="G82" s="99" t="str">
        <f>IF('Test Sample Data'!G81="","",IF(SUM('Test Sample Data'!G$3:G$386)&gt;10,IF(AND(ISNUMBER('Test Sample Data'!G81),'Test Sample Data'!G81&lt;$C$389, 'Test Sample Data'!G81&gt;0),'Test Sample Data'!G81,$C$389),""))</f>
        <v/>
      </c>
      <c r="H82" s="99" t="str">
        <f>IF('Test Sample Data'!H81="","",IF(SUM('Test Sample Data'!H$3:H$386)&gt;10,IF(AND(ISNUMBER('Test Sample Data'!H81),'Test Sample Data'!H81&lt;$C$389, 'Test Sample Data'!H81&gt;0),'Test Sample Data'!H81,$C$389),""))</f>
        <v/>
      </c>
      <c r="I82" s="99" t="str">
        <f>IF('Test Sample Data'!I81="","",IF(SUM('Test Sample Data'!I$3:I$386)&gt;10,IF(AND(ISNUMBER('Test Sample Data'!I81),'Test Sample Data'!I81&lt;$C$389, 'Test Sample Data'!I81&gt;0),'Test Sample Data'!I81,$C$389),""))</f>
        <v/>
      </c>
      <c r="J82" s="99" t="str">
        <f>IF('Test Sample Data'!J81="","",IF(SUM('Test Sample Data'!J$3:J$386)&gt;10,IF(AND(ISNUMBER('Test Sample Data'!J81),'Test Sample Data'!J81&lt;$C$389, 'Test Sample Data'!J81&gt;0),'Test Sample Data'!J81,$C$389),""))</f>
        <v/>
      </c>
      <c r="K82" s="99" t="str">
        <f>IF('Test Sample Data'!K81="","",IF(SUM('Test Sample Data'!K$3:K$386)&gt;10,IF(AND(ISNUMBER('Test Sample Data'!K81),'Test Sample Data'!K81&lt;$C$389, 'Test Sample Data'!K81&gt;0),'Test Sample Data'!K81,$C$389),""))</f>
        <v/>
      </c>
      <c r="L82" s="99" t="str">
        <f>IF('Test Sample Data'!L81="","",IF(SUM('Test Sample Data'!L$3:L$386)&gt;10,IF(AND(ISNUMBER('Test Sample Data'!L81),'Test Sample Data'!L81&lt;$C$389, 'Test Sample Data'!L81&gt;0),'Test Sample Data'!L81,$C$389),""))</f>
        <v/>
      </c>
      <c r="M82" s="99" t="str">
        <f>IF('Test Sample Data'!M81="","",IF(SUM('Test Sample Data'!M$3:M$386)&gt;10,IF(AND(ISNUMBER('Test Sample Data'!M81),'Test Sample Data'!M81&lt;$C$389, 'Test Sample Data'!M81&gt;0),'Test Sample Data'!M81,$C$389),""))</f>
        <v/>
      </c>
      <c r="N82" s="99" t="str">
        <f>IF('Test Sample Data'!N81="","",IF(SUM('Test Sample Data'!N$3:N$386)&gt;10,IF(AND(ISNUMBER('Test Sample Data'!N81),'Test Sample Data'!N81&lt;$C$389, 'Test Sample Data'!N81&gt;0),'Test Sample Data'!N81,$C$389),""))</f>
        <v/>
      </c>
      <c r="O82" s="98" t="str">
        <f>'miRNA Table'!C81</f>
        <v>hsa-miR-150-5p</v>
      </c>
      <c r="P82" s="98" t="s">
        <v>74</v>
      </c>
      <c r="Q82" s="99">
        <f>IF('Control Sample Data'!C81="","",IF(SUM('Control Sample Data'!C$3:C$386)&gt;10,IF(AND(ISNUMBER('Control Sample Data'!C81),'Control Sample Data'!C81&lt;$C$389, 'Control Sample Data'!C81&gt;0),'Control Sample Data'!C81,$C$389),""))</f>
        <v>30.43</v>
      </c>
      <c r="R82" s="99">
        <f>IF('Control Sample Data'!D81="","",IF(SUM('Control Sample Data'!D$3:D$386)&gt;10,IF(AND(ISNUMBER('Control Sample Data'!D81),'Control Sample Data'!D81&lt;$C$389, 'Control Sample Data'!D81&gt;0),'Control Sample Data'!D81,$C$389),""))</f>
        <v>30.3</v>
      </c>
      <c r="S82" s="99">
        <f>IF('Control Sample Data'!E81="","",IF(SUM('Control Sample Data'!E$3:E$386)&gt;10,IF(AND(ISNUMBER('Control Sample Data'!E81),'Control Sample Data'!E81&lt;$C$389, 'Control Sample Data'!E81&gt;0),'Control Sample Data'!E81,$C$389),""))</f>
        <v>30.42</v>
      </c>
      <c r="T82" s="99" t="str">
        <f>IF('Control Sample Data'!F81="","",IF(SUM('Control Sample Data'!F$3:F$386)&gt;10,IF(AND(ISNUMBER('Control Sample Data'!F81),'Control Sample Data'!F81&lt;$C$389, 'Control Sample Data'!F81&gt;0),'Control Sample Data'!F81,$C$389),""))</f>
        <v/>
      </c>
      <c r="U82" s="99" t="str">
        <f>IF('Control Sample Data'!G81="","",IF(SUM('Control Sample Data'!G$3:G$386)&gt;10,IF(AND(ISNUMBER('Control Sample Data'!G81),'Control Sample Data'!G81&lt;$C$389, 'Control Sample Data'!G81&gt;0),'Control Sample Data'!G81,$C$389),""))</f>
        <v/>
      </c>
      <c r="V82" s="99" t="str">
        <f>IF('Control Sample Data'!H81="","",IF(SUM('Control Sample Data'!H$3:H$386)&gt;10,IF(AND(ISNUMBER('Control Sample Data'!H81),'Control Sample Data'!H81&lt;$C$389, 'Control Sample Data'!H81&gt;0),'Control Sample Data'!H81,$C$389),""))</f>
        <v/>
      </c>
      <c r="W82" s="99" t="str">
        <f>IF('Control Sample Data'!I81="","",IF(SUM('Control Sample Data'!I$3:I$386)&gt;10,IF(AND(ISNUMBER('Control Sample Data'!I81),'Control Sample Data'!I81&lt;$C$389, 'Control Sample Data'!I81&gt;0),'Control Sample Data'!I81,$C$389),""))</f>
        <v/>
      </c>
      <c r="X82" s="99" t="str">
        <f>IF('Control Sample Data'!J81="","",IF(SUM('Control Sample Data'!J$3:J$386)&gt;10,IF(AND(ISNUMBER('Control Sample Data'!J81),'Control Sample Data'!J81&lt;$C$389, 'Control Sample Data'!J81&gt;0),'Control Sample Data'!J81,$C$389),""))</f>
        <v/>
      </c>
      <c r="Y82" s="99" t="str">
        <f>IF('Control Sample Data'!K81="","",IF(SUM('Control Sample Data'!K$3:K$386)&gt;10,IF(AND(ISNUMBER('Control Sample Data'!K81),'Control Sample Data'!K81&lt;$C$389, 'Control Sample Data'!K81&gt;0),'Control Sample Data'!K81,$C$389),""))</f>
        <v/>
      </c>
      <c r="Z82" s="99" t="str">
        <f>IF('Control Sample Data'!L81="","",IF(SUM('Control Sample Data'!L$3:L$386)&gt;10,IF(AND(ISNUMBER('Control Sample Data'!L81),'Control Sample Data'!L81&lt;$C$389, 'Control Sample Data'!L81&gt;0),'Control Sample Data'!L81,$C$389),""))</f>
        <v/>
      </c>
      <c r="AA82" s="99" t="str">
        <f>IF('Control Sample Data'!M81="","",IF(SUM('Control Sample Data'!M$3:M$386)&gt;10,IF(AND(ISNUMBER('Control Sample Data'!M81),'Control Sample Data'!M81&lt;$C$389, 'Control Sample Data'!M81&gt;0),'Control Sample Data'!M81,$C$389),""))</f>
        <v/>
      </c>
      <c r="AB82" s="107" t="str">
        <f>IF('Control Sample Data'!N81="","",IF(SUM('Control Sample Data'!N$3:N$386)&gt;10,IF(AND(ISNUMBER('Control Sample Data'!N81),'Control Sample Data'!N81&lt;$C$389, 'Control Sample Data'!N81&gt;0),'Control Sample Data'!N81,$C$389),""))</f>
        <v/>
      </c>
      <c r="AC82" s="136">
        <f>IF(C82="","",IF(AND('miRNA Table'!$F$4="YES",'miRNA Table'!$F$6="YES"),C82-C$391,C82))</f>
        <v>29.15</v>
      </c>
      <c r="AD82" s="137">
        <f>IF(D82="","",IF(AND('miRNA Table'!$F$4="YES",'miRNA Table'!$F$6="YES"),D82-D$391,D82))</f>
        <v>29.29</v>
      </c>
      <c r="AE82" s="137">
        <f>IF(E82="","",IF(AND('miRNA Table'!$F$4="YES",'miRNA Table'!$F$6="YES"),E82-E$391,E82))</f>
        <v>29.16</v>
      </c>
      <c r="AF82" s="137" t="str">
        <f>IF(F82="","",IF(AND('miRNA Table'!$F$4="YES",'miRNA Table'!$F$6="YES"),F82-F$391,F82))</f>
        <v/>
      </c>
      <c r="AG82" s="137" t="str">
        <f>IF(G82="","",IF(AND('miRNA Table'!$F$4="YES",'miRNA Table'!$F$6="YES"),G82-G$391,G82))</f>
        <v/>
      </c>
      <c r="AH82" s="137" t="str">
        <f>IF(H82="","",IF(AND('miRNA Table'!$F$4="YES",'miRNA Table'!$F$6="YES"),H82-H$391,H82))</f>
        <v/>
      </c>
      <c r="AI82" s="137" t="str">
        <f>IF(I82="","",IF(AND('miRNA Table'!$F$4="YES",'miRNA Table'!$F$6="YES"),I82-I$391,I82))</f>
        <v/>
      </c>
      <c r="AJ82" s="137" t="str">
        <f>IF(J82="","",IF(AND('miRNA Table'!$F$4="YES",'miRNA Table'!$F$6="YES"),J82-J$391,J82))</f>
        <v/>
      </c>
      <c r="AK82" s="137" t="str">
        <f>IF(K82="","",IF(AND('miRNA Table'!$F$4="YES",'miRNA Table'!$F$6="YES"),K82-K$391,K82))</f>
        <v/>
      </c>
      <c r="AL82" s="137" t="str">
        <f>IF(L82="","",IF(AND('miRNA Table'!$F$4="YES",'miRNA Table'!$F$6="YES"),L82-L$391,L82))</f>
        <v/>
      </c>
      <c r="AM82" s="137" t="str">
        <f>IF(M82="","",IF(AND('miRNA Table'!$F$4="YES",'miRNA Table'!$F$6="YES"),M82-M$391,M82))</f>
        <v/>
      </c>
      <c r="AN82" s="138" t="str">
        <f>IF(N82="","",IF(AND('miRNA Table'!$F$4="YES",'miRNA Table'!$F$6="YES"),N82-N$391,N82))</f>
        <v/>
      </c>
      <c r="AO82" s="136">
        <f>IF(O82="","",IF(AND('miRNA Table'!$F$4="YES",'miRNA Table'!$F$6="YES"),Q82-Q$391,Q82))</f>
        <v>30.43</v>
      </c>
      <c r="AP82" s="137">
        <f>IF(P82="","",IF(AND('miRNA Table'!$F$4="YES",'miRNA Table'!$F$6="YES"),R82-R$391,R82))</f>
        <v>30.3</v>
      </c>
      <c r="AQ82" s="137">
        <f>IF(Q82="","",IF(AND('miRNA Table'!$F$4="YES",'miRNA Table'!$F$6="YES"),S82-S$391,S82))</f>
        <v>30.42</v>
      </c>
      <c r="AR82" s="137" t="str">
        <f>IF(R82="","",IF(AND('miRNA Table'!$F$4="YES",'miRNA Table'!$F$6="YES"),T82-T$391,T82))</f>
        <v/>
      </c>
      <c r="AS82" s="137" t="str">
        <f>IF(S82="","",IF(AND('miRNA Table'!$F$4="YES",'miRNA Table'!$F$6="YES"),U82-U$391,U82))</f>
        <v/>
      </c>
      <c r="AT82" s="137" t="str">
        <f>IF(T82="","",IF(AND('miRNA Table'!$F$4="YES",'miRNA Table'!$F$6="YES"),V82-V$391,V82))</f>
        <v/>
      </c>
      <c r="AU82" s="137" t="str">
        <f>IF(U82="","",IF(AND('miRNA Table'!$F$4="YES",'miRNA Table'!$F$6="YES"),W82-W$391,W82))</f>
        <v/>
      </c>
      <c r="AV82" s="137" t="str">
        <f>IF(V82="","",IF(AND('miRNA Table'!$F$4="YES",'miRNA Table'!$F$6="YES"),X82-X$391,X82))</f>
        <v/>
      </c>
      <c r="AW82" s="137" t="str">
        <f>IF(W82="","",IF(AND('miRNA Table'!$F$4="YES",'miRNA Table'!$F$6="YES"),Y82-Y$391,Y82))</f>
        <v/>
      </c>
      <c r="AX82" s="137" t="str">
        <f>IF(X82="","",IF(AND('miRNA Table'!$F$4="YES",'miRNA Table'!$F$6="YES"),Z82-Z$391,Z82))</f>
        <v/>
      </c>
      <c r="AY82" s="137" t="str">
        <f>IF(Y82="","",IF(AND('miRNA Table'!$F$4="YES",'miRNA Table'!$F$6="YES"),AA82-AA$391,AA82))</f>
        <v/>
      </c>
      <c r="AZ82" s="138" t="str">
        <f>IF(Z82="","",IF(AND('miRNA Table'!$F$4="YES",'miRNA Table'!$F$6="YES"),AB82-AB$391,AB82))</f>
        <v/>
      </c>
      <c r="BY82" s="97" t="str">
        <f t="shared" si="77"/>
        <v>hsa-miR-150-5p</v>
      </c>
      <c r="BZ82" s="98" t="s">
        <v>74</v>
      </c>
      <c r="CA82" s="99">
        <f t="shared" si="78"/>
        <v>8.514999999999997</v>
      </c>
      <c r="CB82" s="99">
        <f t="shared" si="79"/>
        <v>8.6449999999999996</v>
      </c>
      <c r="CC82" s="99">
        <f t="shared" si="80"/>
        <v>8.43</v>
      </c>
      <c r="CD82" s="99" t="str">
        <f t="shared" si="81"/>
        <v/>
      </c>
      <c r="CE82" s="99" t="str">
        <f t="shared" si="82"/>
        <v/>
      </c>
      <c r="CF82" s="99" t="str">
        <f t="shared" si="83"/>
        <v/>
      </c>
      <c r="CG82" s="99" t="str">
        <f t="shared" si="84"/>
        <v/>
      </c>
      <c r="CH82" s="99" t="str">
        <f t="shared" si="85"/>
        <v/>
      </c>
      <c r="CI82" s="99" t="str">
        <f t="shared" si="86"/>
        <v/>
      </c>
      <c r="CJ82" s="99" t="str">
        <f t="shared" si="87"/>
        <v/>
      </c>
      <c r="CK82" s="99" t="str">
        <f t="shared" si="88"/>
        <v/>
      </c>
      <c r="CL82" s="99" t="str">
        <f t="shared" si="89"/>
        <v/>
      </c>
      <c r="CM82" s="99">
        <f t="shared" si="90"/>
        <v>9.5316666666666663</v>
      </c>
      <c r="CN82" s="99">
        <f t="shared" si="91"/>
        <v>9.4483333333333306</v>
      </c>
      <c r="CO82" s="99">
        <f t="shared" si="92"/>
        <v>9.2850000000000001</v>
      </c>
      <c r="CP82" s="99" t="str">
        <f t="shared" si="93"/>
        <v/>
      </c>
      <c r="CQ82" s="99" t="str">
        <f t="shared" si="94"/>
        <v/>
      </c>
      <c r="CR82" s="99" t="str">
        <f t="shared" si="95"/>
        <v/>
      </c>
      <c r="CS82" s="99" t="str">
        <f t="shared" si="96"/>
        <v/>
      </c>
      <c r="CT82" s="99" t="str">
        <f t="shared" si="97"/>
        <v/>
      </c>
      <c r="CU82" s="99" t="str">
        <f t="shared" si="98"/>
        <v/>
      </c>
      <c r="CV82" s="99" t="str">
        <f t="shared" si="99"/>
        <v/>
      </c>
      <c r="CW82" s="99" t="str">
        <f t="shared" si="100"/>
        <v/>
      </c>
      <c r="CX82" s="99" t="str">
        <f t="shared" si="101"/>
        <v/>
      </c>
      <c r="CY82" s="70">
        <f t="shared" si="102"/>
        <v>8.5299999999999994</v>
      </c>
      <c r="CZ82" s="70">
        <f t="shared" si="103"/>
        <v>9.4216666666666651</v>
      </c>
      <c r="DA82" s="100" t="str">
        <f t="shared" si="104"/>
        <v>hsa-miR-150-5p</v>
      </c>
      <c r="DB82" s="98" t="s">
        <v>74</v>
      </c>
      <c r="DC82" s="101">
        <f t="shared" si="67"/>
        <v>2.7335661437406225E-3</v>
      </c>
      <c r="DD82" s="101">
        <f t="shared" si="68"/>
        <v>2.4980187134324787E-3</v>
      </c>
      <c r="DE82" s="101">
        <f t="shared" si="69"/>
        <v>2.8994600988848621E-3</v>
      </c>
      <c r="DF82" s="101" t="str">
        <f t="shared" si="70"/>
        <v/>
      </c>
      <c r="DG82" s="101" t="str">
        <f t="shared" si="71"/>
        <v/>
      </c>
      <c r="DH82" s="101" t="str">
        <f t="shared" si="72"/>
        <v/>
      </c>
      <c r="DI82" s="101" t="str">
        <f t="shared" si="73"/>
        <v/>
      </c>
      <c r="DJ82" s="101" t="str">
        <f t="shared" si="74"/>
        <v/>
      </c>
      <c r="DK82" s="101" t="str">
        <f t="shared" si="75"/>
        <v/>
      </c>
      <c r="DL82" s="101" t="str">
        <f t="shared" si="76"/>
        <v/>
      </c>
      <c r="DM82" s="101" t="str">
        <f t="shared" si="105"/>
        <v/>
      </c>
      <c r="DN82" s="101" t="str">
        <f t="shared" si="106"/>
        <v/>
      </c>
      <c r="DO82" s="101">
        <f t="shared" si="109"/>
        <v>1.3510842293248005E-3</v>
      </c>
      <c r="DP82" s="101">
        <f t="shared" si="65"/>
        <v>1.4314238783404995E-3</v>
      </c>
      <c r="DQ82" s="101">
        <f t="shared" si="65"/>
        <v>1.6030109547080047E-3</v>
      </c>
      <c r="DR82" s="101" t="str">
        <f t="shared" si="65"/>
        <v/>
      </c>
      <c r="DS82" s="101" t="str">
        <f t="shared" si="65"/>
        <v/>
      </c>
      <c r="DT82" s="101" t="str">
        <f t="shared" si="65"/>
        <v/>
      </c>
      <c r="DU82" s="101" t="str">
        <f t="shared" si="50"/>
        <v/>
      </c>
      <c r="DV82" s="101" t="str">
        <f t="shared" si="50"/>
        <v/>
      </c>
      <c r="DW82" s="101" t="str">
        <f t="shared" si="50"/>
        <v/>
      </c>
      <c r="DX82" s="101" t="str">
        <f t="shared" si="48"/>
        <v/>
      </c>
      <c r="DY82" s="101" t="str">
        <f t="shared" si="107"/>
        <v/>
      </c>
      <c r="DZ82" s="101" t="str">
        <f t="shared" si="108"/>
        <v/>
      </c>
    </row>
    <row r="83" spans="1:130" ht="15" customHeight="1" x14ac:dyDescent="0.25">
      <c r="A83" s="106" t="str">
        <f>'miRNA Table'!C82</f>
        <v>hsa-miR-151a-3p</v>
      </c>
      <c r="B83" s="98" t="s">
        <v>75</v>
      </c>
      <c r="C83" s="99">
        <f>IF('Test Sample Data'!C82="","",IF(SUM('Test Sample Data'!C$3:C$386)&gt;10,IF(AND(ISNUMBER('Test Sample Data'!C82),'Test Sample Data'!C82&lt;$C$389, 'Test Sample Data'!C82&gt;0),'Test Sample Data'!C82,$C$389),""))</f>
        <v>30.05</v>
      </c>
      <c r="D83" s="99">
        <f>IF('Test Sample Data'!D82="","",IF(SUM('Test Sample Data'!D$3:D$386)&gt;10,IF(AND(ISNUMBER('Test Sample Data'!D82),'Test Sample Data'!D82&lt;$C$389, 'Test Sample Data'!D82&gt;0),'Test Sample Data'!D82,$C$389),""))</f>
        <v>29.82</v>
      </c>
      <c r="E83" s="99">
        <f>IF('Test Sample Data'!E82="","",IF(SUM('Test Sample Data'!E$3:E$386)&gt;10,IF(AND(ISNUMBER('Test Sample Data'!E82),'Test Sample Data'!E82&lt;$C$389, 'Test Sample Data'!E82&gt;0),'Test Sample Data'!E82,$C$389),""))</f>
        <v>29.16</v>
      </c>
      <c r="F83" s="99" t="str">
        <f>IF('Test Sample Data'!F82="","",IF(SUM('Test Sample Data'!F$3:F$386)&gt;10,IF(AND(ISNUMBER('Test Sample Data'!F82),'Test Sample Data'!F82&lt;$C$389, 'Test Sample Data'!F82&gt;0),'Test Sample Data'!F82,$C$389),""))</f>
        <v/>
      </c>
      <c r="G83" s="99" t="str">
        <f>IF('Test Sample Data'!G82="","",IF(SUM('Test Sample Data'!G$3:G$386)&gt;10,IF(AND(ISNUMBER('Test Sample Data'!G82),'Test Sample Data'!G82&lt;$C$389, 'Test Sample Data'!G82&gt;0),'Test Sample Data'!G82,$C$389),""))</f>
        <v/>
      </c>
      <c r="H83" s="99" t="str">
        <f>IF('Test Sample Data'!H82="","",IF(SUM('Test Sample Data'!H$3:H$386)&gt;10,IF(AND(ISNUMBER('Test Sample Data'!H82),'Test Sample Data'!H82&lt;$C$389, 'Test Sample Data'!H82&gt;0),'Test Sample Data'!H82,$C$389),""))</f>
        <v/>
      </c>
      <c r="I83" s="99" t="str">
        <f>IF('Test Sample Data'!I82="","",IF(SUM('Test Sample Data'!I$3:I$386)&gt;10,IF(AND(ISNUMBER('Test Sample Data'!I82),'Test Sample Data'!I82&lt;$C$389, 'Test Sample Data'!I82&gt;0),'Test Sample Data'!I82,$C$389),""))</f>
        <v/>
      </c>
      <c r="J83" s="99" t="str">
        <f>IF('Test Sample Data'!J82="","",IF(SUM('Test Sample Data'!J$3:J$386)&gt;10,IF(AND(ISNUMBER('Test Sample Data'!J82),'Test Sample Data'!J82&lt;$C$389, 'Test Sample Data'!J82&gt;0),'Test Sample Data'!J82,$C$389),""))</f>
        <v/>
      </c>
      <c r="K83" s="99" t="str">
        <f>IF('Test Sample Data'!K82="","",IF(SUM('Test Sample Data'!K$3:K$386)&gt;10,IF(AND(ISNUMBER('Test Sample Data'!K82),'Test Sample Data'!K82&lt;$C$389, 'Test Sample Data'!K82&gt;0),'Test Sample Data'!K82,$C$389),""))</f>
        <v/>
      </c>
      <c r="L83" s="99" t="str">
        <f>IF('Test Sample Data'!L82="","",IF(SUM('Test Sample Data'!L$3:L$386)&gt;10,IF(AND(ISNUMBER('Test Sample Data'!L82),'Test Sample Data'!L82&lt;$C$389, 'Test Sample Data'!L82&gt;0),'Test Sample Data'!L82,$C$389),""))</f>
        <v/>
      </c>
      <c r="M83" s="99" t="str">
        <f>IF('Test Sample Data'!M82="","",IF(SUM('Test Sample Data'!M$3:M$386)&gt;10,IF(AND(ISNUMBER('Test Sample Data'!M82),'Test Sample Data'!M82&lt;$C$389, 'Test Sample Data'!M82&gt;0),'Test Sample Data'!M82,$C$389),""))</f>
        <v/>
      </c>
      <c r="N83" s="99" t="str">
        <f>IF('Test Sample Data'!N82="","",IF(SUM('Test Sample Data'!N$3:N$386)&gt;10,IF(AND(ISNUMBER('Test Sample Data'!N82),'Test Sample Data'!N82&lt;$C$389, 'Test Sample Data'!N82&gt;0),'Test Sample Data'!N82,$C$389),""))</f>
        <v/>
      </c>
      <c r="O83" s="98" t="str">
        <f>'miRNA Table'!C82</f>
        <v>hsa-miR-151a-3p</v>
      </c>
      <c r="P83" s="98" t="s">
        <v>75</v>
      </c>
      <c r="Q83" s="99">
        <f>IF('Control Sample Data'!C82="","",IF(SUM('Control Sample Data'!C$3:C$386)&gt;10,IF(AND(ISNUMBER('Control Sample Data'!C82),'Control Sample Data'!C82&lt;$C$389, 'Control Sample Data'!C82&gt;0),'Control Sample Data'!C82,$C$389),""))</f>
        <v>24.92</v>
      </c>
      <c r="R83" s="99">
        <f>IF('Control Sample Data'!D82="","",IF(SUM('Control Sample Data'!D$3:D$386)&gt;10,IF(AND(ISNUMBER('Control Sample Data'!D82),'Control Sample Data'!D82&lt;$C$389, 'Control Sample Data'!D82&gt;0),'Control Sample Data'!D82,$C$389),""))</f>
        <v>24.76</v>
      </c>
      <c r="S83" s="99">
        <f>IF('Control Sample Data'!E82="","",IF(SUM('Control Sample Data'!E$3:E$386)&gt;10,IF(AND(ISNUMBER('Control Sample Data'!E82),'Control Sample Data'!E82&lt;$C$389, 'Control Sample Data'!E82&gt;0),'Control Sample Data'!E82,$C$389),""))</f>
        <v>24.56</v>
      </c>
      <c r="T83" s="99" t="str">
        <f>IF('Control Sample Data'!F82="","",IF(SUM('Control Sample Data'!F$3:F$386)&gt;10,IF(AND(ISNUMBER('Control Sample Data'!F82),'Control Sample Data'!F82&lt;$C$389, 'Control Sample Data'!F82&gt;0),'Control Sample Data'!F82,$C$389),""))</f>
        <v/>
      </c>
      <c r="U83" s="99" t="str">
        <f>IF('Control Sample Data'!G82="","",IF(SUM('Control Sample Data'!G$3:G$386)&gt;10,IF(AND(ISNUMBER('Control Sample Data'!G82),'Control Sample Data'!G82&lt;$C$389, 'Control Sample Data'!G82&gt;0),'Control Sample Data'!G82,$C$389),""))</f>
        <v/>
      </c>
      <c r="V83" s="99" t="str">
        <f>IF('Control Sample Data'!H82="","",IF(SUM('Control Sample Data'!H$3:H$386)&gt;10,IF(AND(ISNUMBER('Control Sample Data'!H82),'Control Sample Data'!H82&lt;$C$389, 'Control Sample Data'!H82&gt;0),'Control Sample Data'!H82,$C$389),""))</f>
        <v/>
      </c>
      <c r="W83" s="99" t="str">
        <f>IF('Control Sample Data'!I82="","",IF(SUM('Control Sample Data'!I$3:I$386)&gt;10,IF(AND(ISNUMBER('Control Sample Data'!I82),'Control Sample Data'!I82&lt;$C$389, 'Control Sample Data'!I82&gt;0),'Control Sample Data'!I82,$C$389),""))</f>
        <v/>
      </c>
      <c r="X83" s="99" t="str">
        <f>IF('Control Sample Data'!J82="","",IF(SUM('Control Sample Data'!J$3:J$386)&gt;10,IF(AND(ISNUMBER('Control Sample Data'!J82),'Control Sample Data'!J82&lt;$C$389, 'Control Sample Data'!J82&gt;0),'Control Sample Data'!J82,$C$389),""))</f>
        <v/>
      </c>
      <c r="Y83" s="99" t="str">
        <f>IF('Control Sample Data'!K82="","",IF(SUM('Control Sample Data'!K$3:K$386)&gt;10,IF(AND(ISNUMBER('Control Sample Data'!K82),'Control Sample Data'!K82&lt;$C$389, 'Control Sample Data'!K82&gt;0),'Control Sample Data'!K82,$C$389),""))</f>
        <v/>
      </c>
      <c r="Z83" s="99" t="str">
        <f>IF('Control Sample Data'!L82="","",IF(SUM('Control Sample Data'!L$3:L$386)&gt;10,IF(AND(ISNUMBER('Control Sample Data'!L82),'Control Sample Data'!L82&lt;$C$389, 'Control Sample Data'!L82&gt;0),'Control Sample Data'!L82,$C$389),""))</f>
        <v/>
      </c>
      <c r="AA83" s="99" t="str">
        <f>IF('Control Sample Data'!M82="","",IF(SUM('Control Sample Data'!M$3:M$386)&gt;10,IF(AND(ISNUMBER('Control Sample Data'!M82),'Control Sample Data'!M82&lt;$C$389, 'Control Sample Data'!M82&gt;0),'Control Sample Data'!M82,$C$389),""))</f>
        <v/>
      </c>
      <c r="AB83" s="107" t="str">
        <f>IF('Control Sample Data'!N82="","",IF(SUM('Control Sample Data'!N$3:N$386)&gt;10,IF(AND(ISNUMBER('Control Sample Data'!N82),'Control Sample Data'!N82&lt;$C$389, 'Control Sample Data'!N82&gt;0),'Control Sample Data'!N82,$C$389),""))</f>
        <v/>
      </c>
      <c r="AC83" s="136">
        <f>IF(C83="","",IF(AND('miRNA Table'!$F$4="YES",'miRNA Table'!$F$6="YES"),C83-C$391,C83))</f>
        <v>30.05</v>
      </c>
      <c r="AD83" s="137">
        <f>IF(D83="","",IF(AND('miRNA Table'!$F$4="YES",'miRNA Table'!$F$6="YES"),D83-D$391,D83))</f>
        <v>29.82</v>
      </c>
      <c r="AE83" s="137">
        <f>IF(E83="","",IF(AND('miRNA Table'!$F$4="YES",'miRNA Table'!$F$6="YES"),E83-E$391,E83))</f>
        <v>29.16</v>
      </c>
      <c r="AF83" s="137" t="str">
        <f>IF(F83="","",IF(AND('miRNA Table'!$F$4="YES",'miRNA Table'!$F$6="YES"),F83-F$391,F83))</f>
        <v/>
      </c>
      <c r="AG83" s="137" t="str">
        <f>IF(G83="","",IF(AND('miRNA Table'!$F$4="YES",'miRNA Table'!$F$6="YES"),G83-G$391,G83))</f>
        <v/>
      </c>
      <c r="AH83" s="137" t="str">
        <f>IF(H83="","",IF(AND('miRNA Table'!$F$4="YES",'miRNA Table'!$F$6="YES"),H83-H$391,H83))</f>
        <v/>
      </c>
      <c r="AI83" s="137" t="str">
        <f>IF(I83="","",IF(AND('miRNA Table'!$F$4="YES",'miRNA Table'!$F$6="YES"),I83-I$391,I83))</f>
        <v/>
      </c>
      <c r="AJ83" s="137" t="str">
        <f>IF(J83="","",IF(AND('miRNA Table'!$F$4="YES",'miRNA Table'!$F$6="YES"),J83-J$391,J83))</f>
        <v/>
      </c>
      <c r="AK83" s="137" t="str">
        <f>IF(K83="","",IF(AND('miRNA Table'!$F$4="YES",'miRNA Table'!$F$6="YES"),K83-K$391,K83))</f>
        <v/>
      </c>
      <c r="AL83" s="137" t="str">
        <f>IF(L83="","",IF(AND('miRNA Table'!$F$4="YES",'miRNA Table'!$F$6="YES"),L83-L$391,L83))</f>
        <v/>
      </c>
      <c r="AM83" s="137" t="str">
        <f>IF(M83="","",IF(AND('miRNA Table'!$F$4="YES",'miRNA Table'!$F$6="YES"),M83-M$391,M83))</f>
        <v/>
      </c>
      <c r="AN83" s="138" t="str">
        <f>IF(N83="","",IF(AND('miRNA Table'!$F$4="YES",'miRNA Table'!$F$6="YES"),N83-N$391,N83))</f>
        <v/>
      </c>
      <c r="AO83" s="136">
        <f>IF(O83="","",IF(AND('miRNA Table'!$F$4="YES",'miRNA Table'!$F$6="YES"),Q83-Q$391,Q83))</f>
        <v>24.92</v>
      </c>
      <c r="AP83" s="137">
        <f>IF(P83="","",IF(AND('miRNA Table'!$F$4="YES",'miRNA Table'!$F$6="YES"),R83-R$391,R83))</f>
        <v>24.76</v>
      </c>
      <c r="AQ83" s="137">
        <f>IF(Q83="","",IF(AND('miRNA Table'!$F$4="YES",'miRNA Table'!$F$6="YES"),S83-S$391,S83))</f>
        <v>24.56</v>
      </c>
      <c r="AR83" s="137" t="str">
        <f>IF(R83="","",IF(AND('miRNA Table'!$F$4="YES",'miRNA Table'!$F$6="YES"),T83-T$391,T83))</f>
        <v/>
      </c>
      <c r="AS83" s="137" t="str">
        <f>IF(S83="","",IF(AND('miRNA Table'!$F$4="YES",'miRNA Table'!$F$6="YES"),U83-U$391,U83))</f>
        <v/>
      </c>
      <c r="AT83" s="137" t="str">
        <f>IF(T83="","",IF(AND('miRNA Table'!$F$4="YES",'miRNA Table'!$F$6="YES"),V83-V$391,V83))</f>
        <v/>
      </c>
      <c r="AU83" s="137" t="str">
        <f>IF(U83="","",IF(AND('miRNA Table'!$F$4="YES",'miRNA Table'!$F$6="YES"),W83-W$391,W83))</f>
        <v/>
      </c>
      <c r="AV83" s="137" t="str">
        <f>IF(V83="","",IF(AND('miRNA Table'!$F$4="YES",'miRNA Table'!$F$6="YES"),X83-X$391,X83))</f>
        <v/>
      </c>
      <c r="AW83" s="137" t="str">
        <f>IF(W83="","",IF(AND('miRNA Table'!$F$4="YES",'miRNA Table'!$F$6="YES"),Y83-Y$391,Y83))</f>
        <v/>
      </c>
      <c r="AX83" s="137" t="str">
        <f>IF(X83="","",IF(AND('miRNA Table'!$F$4="YES",'miRNA Table'!$F$6="YES"),Z83-Z$391,Z83))</f>
        <v/>
      </c>
      <c r="AY83" s="137" t="str">
        <f>IF(Y83="","",IF(AND('miRNA Table'!$F$4="YES",'miRNA Table'!$F$6="YES"),AA83-AA$391,AA83))</f>
        <v/>
      </c>
      <c r="AZ83" s="138" t="str">
        <f>IF(Z83="","",IF(AND('miRNA Table'!$F$4="YES",'miRNA Table'!$F$6="YES"),AB83-AB$391,AB83))</f>
        <v/>
      </c>
      <c r="BY83" s="97" t="str">
        <f t="shared" si="77"/>
        <v>hsa-miR-151a-3p</v>
      </c>
      <c r="BZ83" s="98" t="s">
        <v>75</v>
      </c>
      <c r="CA83" s="99">
        <f t="shared" si="78"/>
        <v>9.4149999999999991</v>
      </c>
      <c r="CB83" s="99">
        <f t="shared" si="79"/>
        <v>9.1750000000000007</v>
      </c>
      <c r="CC83" s="99">
        <f t="shared" si="80"/>
        <v>8.43</v>
      </c>
      <c r="CD83" s="99" t="str">
        <f t="shared" si="81"/>
        <v/>
      </c>
      <c r="CE83" s="99" t="str">
        <f t="shared" si="82"/>
        <v/>
      </c>
      <c r="CF83" s="99" t="str">
        <f t="shared" si="83"/>
        <v/>
      </c>
      <c r="CG83" s="99" t="str">
        <f t="shared" si="84"/>
        <v/>
      </c>
      <c r="CH83" s="99" t="str">
        <f t="shared" si="85"/>
        <v/>
      </c>
      <c r="CI83" s="99" t="str">
        <f t="shared" si="86"/>
        <v/>
      </c>
      <c r="CJ83" s="99" t="str">
        <f t="shared" si="87"/>
        <v/>
      </c>
      <c r="CK83" s="99" t="str">
        <f t="shared" si="88"/>
        <v/>
      </c>
      <c r="CL83" s="99" t="str">
        <f t="shared" si="89"/>
        <v/>
      </c>
      <c r="CM83" s="99">
        <f t="shared" si="90"/>
        <v>4.0216666666666683</v>
      </c>
      <c r="CN83" s="99">
        <f t="shared" si="91"/>
        <v>3.9083333333333314</v>
      </c>
      <c r="CO83" s="99">
        <f t="shared" si="92"/>
        <v>3.4249999999999972</v>
      </c>
      <c r="CP83" s="99" t="str">
        <f t="shared" si="93"/>
        <v/>
      </c>
      <c r="CQ83" s="99" t="str">
        <f t="shared" si="94"/>
        <v/>
      </c>
      <c r="CR83" s="99" t="str">
        <f t="shared" si="95"/>
        <v/>
      </c>
      <c r="CS83" s="99" t="str">
        <f t="shared" si="96"/>
        <v/>
      </c>
      <c r="CT83" s="99" t="str">
        <f t="shared" si="97"/>
        <v/>
      </c>
      <c r="CU83" s="99" t="str">
        <f t="shared" si="98"/>
        <v/>
      </c>
      <c r="CV83" s="99" t="str">
        <f t="shared" si="99"/>
        <v/>
      </c>
      <c r="CW83" s="99" t="str">
        <f t="shared" si="100"/>
        <v/>
      </c>
      <c r="CX83" s="99" t="str">
        <f t="shared" si="101"/>
        <v/>
      </c>
      <c r="CY83" s="70">
        <f t="shared" si="102"/>
        <v>9.0066666666666659</v>
      </c>
      <c r="CZ83" s="70">
        <f t="shared" si="103"/>
        <v>3.7849999999999988</v>
      </c>
      <c r="DA83" s="100" t="str">
        <f t="shared" si="104"/>
        <v>hsa-miR-151a-3p</v>
      </c>
      <c r="DB83" s="98" t="s">
        <v>75</v>
      </c>
      <c r="DC83" s="101">
        <f t="shared" si="67"/>
        <v>1.4648818254744331E-3</v>
      </c>
      <c r="DD83" s="101">
        <f t="shared" si="68"/>
        <v>1.7300146857467972E-3</v>
      </c>
      <c r="DE83" s="101">
        <f t="shared" si="69"/>
        <v>2.8994600988848621E-3</v>
      </c>
      <c r="DF83" s="101" t="str">
        <f t="shared" si="70"/>
        <v/>
      </c>
      <c r="DG83" s="101" t="str">
        <f t="shared" si="71"/>
        <v/>
      </c>
      <c r="DH83" s="101" t="str">
        <f t="shared" si="72"/>
        <v/>
      </c>
      <c r="DI83" s="101" t="str">
        <f t="shared" si="73"/>
        <v/>
      </c>
      <c r="DJ83" s="101" t="str">
        <f t="shared" si="74"/>
        <v/>
      </c>
      <c r="DK83" s="101" t="str">
        <f t="shared" si="75"/>
        <v/>
      </c>
      <c r="DL83" s="101" t="str">
        <f t="shared" si="76"/>
        <v/>
      </c>
      <c r="DM83" s="101" t="str">
        <f t="shared" si="105"/>
        <v/>
      </c>
      <c r="DN83" s="101" t="str">
        <f t="shared" si="106"/>
        <v/>
      </c>
      <c r="DO83" s="101">
        <f t="shared" si="109"/>
        <v>6.1568376353219142E-2</v>
      </c>
      <c r="DP83" s="101">
        <f t="shared" si="65"/>
        <v>6.6600031351780373E-2</v>
      </c>
      <c r="DQ83" s="101">
        <f t="shared" si="65"/>
        <v>9.310484144516909E-2</v>
      </c>
      <c r="DR83" s="101" t="str">
        <f t="shared" si="65"/>
        <v/>
      </c>
      <c r="DS83" s="101" t="str">
        <f t="shared" si="65"/>
        <v/>
      </c>
      <c r="DT83" s="101" t="str">
        <f t="shared" si="65"/>
        <v/>
      </c>
      <c r="DU83" s="101" t="str">
        <f t="shared" si="50"/>
        <v/>
      </c>
      <c r="DV83" s="101" t="str">
        <f t="shared" si="50"/>
        <v/>
      </c>
      <c r="DW83" s="101" t="str">
        <f t="shared" si="50"/>
        <v/>
      </c>
      <c r="DX83" s="101" t="str">
        <f t="shared" si="50"/>
        <v/>
      </c>
      <c r="DY83" s="101" t="str">
        <f t="shared" si="107"/>
        <v/>
      </c>
      <c r="DZ83" s="101" t="str">
        <f t="shared" si="108"/>
        <v/>
      </c>
    </row>
    <row r="84" spans="1:130" ht="15" customHeight="1" x14ac:dyDescent="0.25">
      <c r="A84" s="106" t="str">
        <f>'miRNA Table'!C83</f>
        <v>hsa-miR-151a-5p</v>
      </c>
      <c r="B84" s="98" t="s">
        <v>76</v>
      </c>
      <c r="C84" s="99">
        <f>IF('Test Sample Data'!C83="","",IF(SUM('Test Sample Data'!C$3:C$386)&gt;10,IF(AND(ISNUMBER('Test Sample Data'!C83),'Test Sample Data'!C83&lt;$C$389, 'Test Sample Data'!C83&gt;0),'Test Sample Data'!C83,$C$389),""))</f>
        <v>33.11</v>
      </c>
      <c r="D84" s="99">
        <f>IF('Test Sample Data'!D83="","",IF(SUM('Test Sample Data'!D$3:D$386)&gt;10,IF(AND(ISNUMBER('Test Sample Data'!D83),'Test Sample Data'!D83&lt;$C$389, 'Test Sample Data'!D83&gt;0),'Test Sample Data'!D83,$C$389),""))</f>
        <v>32.26</v>
      </c>
      <c r="E84" s="99">
        <f>IF('Test Sample Data'!E83="","",IF(SUM('Test Sample Data'!E$3:E$386)&gt;10,IF(AND(ISNUMBER('Test Sample Data'!E83),'Test Sample Data'!E83&lt;$C$389, 'Test Sample Data'!E83&gt;0),'Test Sample Data'!E83,$C$389),""))</f>
        <v>32.94</v>
      </c>
      <c r="F84" s="99" t="str">
        <f>IF('Test Sample Data'!F83="","",IF(SUM('Test Sample Data'!F$3:F$386)&gt;10,IF(AND(ISNUMBER('Test Sample Data'!F83),'Test Sample Data'!F83&lt;$C$389, 'Test Sample Data'!F83&gt;0),'Test Sample Data'!F83,$C$389),""))</f>
        <v/>
      </c>
      <c r="G84" s="99" t="str">
        <f>IF('Test Sample Data'!G83="","",IF(SUM('Test Sample Data'!G$3:G$386)&gt;10,IF(AND(ISNUMBER('Test Sample Data'!G83),'Test Sample Data'!G83&lt;$C$389, 'Test Sample Data'!G83&gt;0),'Test Sample Data'!G83,$C$389),""))</f>
        <v/>
      </c>
      <c r="H84" s="99" t="str">
        <f>IF('Test Sample Data'!H83="","",IF(SUM('Test Sample Data'!H$3:H$386)&gt;10,IF(AND(ISNUMBER('Test Sample Data'!H83),'Test Sample Data'!H83&lt;$C$389, 'Test Sample Data'!H83&gt;0),'Test Sample Data'!H83,$C$389),""))</f>
        <v/>
      </c>
      <c r="I84" s="99" t="str">
        <f>IF('Test Sample Data'!I83="","",IF(SUM('Test Sample Data'!I$3:I$386)&gt;10,IF(AND(ISNUMBER('Test Sample Data'!I83),'Test Sample Data'!I83&lt;$C$389, 'Test Sample Data'!I83&gt;0),'Test Sample Data'!I83,$C$389),""))</f>
        <v/>
      </c>
      <c r="J84" s="99" t="str">
        <f>IF('Test Sample Data'!J83="","",IF(SUM('Test Sample Data'!J$3:J$386)&gt;10,IF(AND(ISNUMBER('Test Sample Data'!J83),'Test Sample Data'!J83&lt;$C$389, 'Test Sample Data'!J83&gt;0),'Test Sample Data'!J83,$C$389),""))</f>
        <v/>
      </c>
      <c r="K84" s="99" t="str">
        <f>IF('Test Sample Data'!K83="","",IF(SUM('Test Sample Data'!K$3:K$386)&gt;10,IF(AND(ISNUMBER('Test Sample Data'!K83),'Test Sample Data'!K83&lt;$C$389, 'Test Sample Data'!K83&gt;0),'Test Sample Data'!K83,$C$389),""))</f>
        <v/>
      </c>
      <c r="L84" s="99" t="str">
        <f>IF('Test Sample Data'!L83="","",IF(SUM('Test Sample Data'!L$3:L$386)&gt;10,IF(AND(ISNUMBER('Test Sample Data'!L83),'Test Sample Data'!L83&lt;$C$389, 'Test Sample Data'!L83&gt;0),'Test Sample Data'!L83,$C$389),""))</f>
        <v/>
      </c>
      <c r="M84" s="99" t="str">
        <f>IF('Test Sample Data'!M83="","",IF(SUM('Test Sample Data'!M$3:M$386)&gt;10,IF(AND(ISNUMBER('Test Sample Data'!M83),'Test Sample Data'!M83&lt;$C$389, 'Test Sample Data'!M83&gt;0),'Test Sample Data'!M83,$C$389),""))</f>
        <v/>
      </c>
      <c r="N84" s="99" t="str">
        <f>IF('Test Sample Data'!N83="","",IF(SUM('Test Sample Data'!N$3:N$386)&gt;10,IF(AND(ISNUMBER('Test Sample Data'!N83),'Test Sample Data'!N83&lt;$C$389, 'Test Sample Data'!N83&gt;0),'Test Sample Data'!N83,$C$389),""))</f>
        <v/>
      </c>
      <c r="O84" s="98" t="str">
        <f>'miRNA Table'!C83</f>
        <v>hsa-miR-151a-5p</v>
      </c>
      <c r="P84" s="98" t="s">
        <v>76</v>
      </c>
      <c r="Q84" s="99">
        <f>IF('Control Sample Data'!C83="","",IF(SUM('Control Sample Data'!C$3:C$386)&gt;10,IF(AND(ISNUMBER('Control Sample Data'!C83),'Control Sample Data'!C83&lt;$C$389, 'Control Sample Data'!C83&gt;0),'Control Sample Data'!C83,$C$389),""))</f>
        <v>35</v>
      </c>
      <c r="R84" s="99">
        <f>IF('Control Sample Data'!D83="","",IF(SUM('Control Sample Data'!D$3:D$386)&gt;10,IF(AND(ISNUMBER('Control Sample Data'!D83),'Control Sample Data'!D83&lt;$C$389, 'Control Sample Data'!D83&gt;0),'Control Sample Data'!D83,$C$389),""))</f>
        <v>35</v>
      </c>
      <c r="S84" s="99">
        <f>IF('Control Sample Data'!E83="","",IF(SUM('Control Sample Data'!E$3:E$386)&gt;10,IF(AND(ISNUMBER('Control Sample Data'!E83),'Control Sample Data'!E83&lt;$C$389, 'Control Sample Data'!E83&gt;0),'Control Sample Data'!E83,$C$389),""))</f>
        <v>35</v>
      </c>
      <c r="T84" s="99" t="str">
        <f>IF('Control Sample Data'!F83="","",IF(SUM('Control Sample Data'!F$3:F$386)&gt;10,IF(AND(ISNUMBER('Control Sample Data'!F83),'Control Sample Data'!F83&lt;$C$389, 'Control Sample Data'!F83&gt;0),'Control Sample Data'!F83,$C$389),""))</f>
        <v/>
      </c>
      <c r="U84" s="99" t="str">
        <f>IF('Control Sample Data'!G83="","",IF(SUM('Control Sample Data'!G$3:G$386)&gt;10,IF(AND(ISNUMBER('Control Sample Data'!G83),'Control Sample Data'!G83&lt;$C$389, 'Control Sample Data'!G83&gt;0),'Control Sample Data'!G83,$C$389),""))</f>
        <v/>
      </c>
      <c r="V84" s="99" t="str">
        <f>IF('Control Sample Data'!H83="","",IF(SUM('Control Sample Data'!H$3:H$386)&gt;10,IF(AND(ISNUMBER('Control Sample Data'!H83),'Control Sample Data'!H83&lt;$C$389, 'Control Sample Data'!H83&gt;0),'Control Sample Data'!H83,$C$389),""))</f>
        <v/>
      </c>
      <c r="W84" s="99" t="str">
        <f>IF('Control Sample Data'!I83="","",IF(SUM('Control Sample Data'!I$3:I$386)&gt;10,IF(AND(ISNUMBER('Control Sample Data'!I83),'Control Sample Data'!I83&lt;$C$389, 'Control Sample Data'!I83&gt;0),'Control Sample Data'!I83,$C$389),""))</f>
        <v/>
      </c>
      <c r="X84" s="99" t="str">
        <f>IF('Control Sample Data'!J83="","",IF(SUM('Control Sample Data'!J$3:J$386)&gt;10,IF(AND(ISNUMBER('Control Sample Data'!J83),'Control Sample Data'!J83&lt;$C$389, 'Control Sample Data'!J83&gt;0),'Control Sample Data'!J83,$C$389),""))</f>
        <v/>
      </c>
      <c r="Y84" s="99" t="str">
        <f>IF('Control Sample Data'!K83="","",IF(SUM('Control Sample Data'!K$3:K$386)&gt;10,IF(AND(ISNUMBER('Control Sample Data'!K83),'Control Sample Data'!K83&lt;$C$389, 'Control Sample Data'!K83&gt;0),'Control Sample Data'!K83,$C$389),""))</f>
        <v/>
      </c>
      <c r="Z84" s="99" t="str">
        <f>IF('Control Sample Data'!L83="","",IF(SUM('Control Sample Data'!L$3:L$386)&gt;10,IF(AND(ISNUMBER('Control Sample Data'!L83),'Control Sample Data'!L83&lt;$C$389, 'Control Sample Data'!L83&gt;0),'Control Sample Data'!L83,$C$389),""))</f>
        <v/>
      </c>
      <c r="AA84" s="99" t="str">
        <f>IF('Control Sample Data'!M83="","",IF(SUM('Control Sample Data'!M$3:M$386)&gt;10,IF(AND(ISNUMBER('Control Sample Data'!M83),'Control Sample Data'!M83&lt;$C$389, 'Control Sample Data'!M83&gt;0),'Control Sample Data'!M83,$C$389),""))</f>
        <v/>
      </c>
      <c r="AB84" s="107" t="str">
        <f>IF('Control Sample Data'!N83="","",IF(SUM('Control Sample Data'!N$3:N$386)&gt;10,IF(AND(ISNUMBER('Control Sample Data'!N83),'Control Sample Data'!N83&lt;$C$389, 'Control Sample Data'!N83&gt;0),'Control Sample Data'!N83,$C$389),""))</f>
        <v/>
      </c>
      <c r="AC84" s="136">
        <f>IF(C84="","",IF(AND('miRNA Table'!$F$4="YES",'miRNA Table'!$F$6="YES"),C84-C$391,C84))</f>
        <v>33.11</v>
      </c>
      <c r="AD84" s="137">
        <f>IF(D84="","",IF(AND('miRNA Table'!$F$4="YES",'miRNA Table'!$F$6="YES"),D84-D$391,D84))</f>
        <v>32.26</v>
      </c>
      <c r="AE84" s="137">
        <f>IF(E84="","",IF(AND('miRNA Table'!$F$4="YES",'miRNA Table'!$F$6="YES"),E84-E$391,E84))</f>
        <v>32.94</v>
      </c>
      <c r="AF84" s="137" t="str">
        <f>IF(F84="","",IF(AND('miRNA Table'!$F$4="YES",'miRNA Table'!$F$6="YES"),F84-F$391,F84))</f>
        <v/>
      </c>
      <c r="AG84" s="137" t="str">
        <f>IF(G84="","",IF(AND('miRNA Table'!$F$4="YES",'miRNA Table'!$F$6="YES"),G84-G$391,G84))</f>
        <v/>
      </c>
      <c r="AH84" s="137" t="str">
        <f>IF(H84="","",IF(AND('miRNA Table'!$F$4="YES",'miRNA Table'!$F$6="YES"),H84-H$391,H84))</f>
        <v/>
      </c>
      <c r="AI84" s="137" t="str">
        <f>IF(I84="","",IF(AND('miRNA Table'!$F$4="YES",'miRNA Table'!$F$6="YES"),I84-I$391,I84))</f>
        <v/>
      </c>
      <c r="AJ84" s="137" t="str">
        <f>IF(J84="","",IF(AND('miRNA Table'!$F$4="YES",'miRNA Table'!$F$6="YES"),J84-J$391,J84))</f>
        <v/>
      </c>
      <c r="AK84" s="137" t="str">
        <f>IF(K84="","",IF(AND('miRNA Table'!$F$4="YES",'miRNA Table'!$F$6="YES"),K84-K$391,K84))</f>
        <v/>
      </c>
      <c r="AL84" s="137" t="str">
        <f>IF(L84="","",IF(AND('miRNA Table'!$F$4="YES",'miRNA Table'!$F$6="YES"),L84-L$391,L84))</f>
        <v/>
      </c>
      <c r="AM84" s="137" t="str">
        <f>IF(M84="","",IF(AND('miRNA Table'!$F$4="YES",'miRNA Table'!$F$6="YES"),M84-M$391,M84))</f>
        <v/>
      </c>
      <c r="AN84" s="138" t="str">
        <f>IF(N84="","",IF(AND('miRNA Table'!$F$4="YES",'miRNA Table'!$F$6="YES"),N84-N$391,N84))</f>
        <v/>
      </c>
      <c r="AO84" s="136">
        <f>IF(O84="","",IF(AND('miRNA Table'!$F$4="YES",'miRNA Table'!$F$6="YES"),Q84-Q$391,Q84))</f>
        <v>35</v>
      </c>
      <c r="AP84" s="137">
        <f>IF(P84="","",IF(AND('miRNA Table'!$F$4="YES",'miRNA Table'!$F$6="YES"),R84-R$391,R84))</f>
        <v>35</v>
      </c>
      <c r="AQ84" s="137">
        <f>IF(Q84="","",IF(AND('miRNA Table'!$F$4="YES",'miRNA Table'!$F$6="YES"),S84-S$391,S84))</f>
        <v>35</v>
      </c>
      <c r="AR84" s="137" t="str">
        <f>IF(R84="","",IF(AND('miRNA Table'!$F$4="YES",'miRNA Table'!$F$6="YES"),T84-T$391,T84))</f>
        <v/>
      </c>
      <c r="AS84" s="137" t="str">
        <f>IF(S84="","",IF(AND('miRNA Table'!$F$4="YES",'miRNA Table'!$F$6="YES"),U84-U$391,U84))</f>
        <v/>
      </c>
      <c r="AT84" s="137" t="str">
        <f>IF(T84="","",IF(AND('miRNA Table'!$F$4="YES",'miRNA Table'!$F$6="YES"),V84-V$391,V84))</f>
        <v/>
      </c>
      <c r="AU84" s="137" t="str">
        <f>IF(U84="","",IF(AND('miRNA Table'!$F$4="YES",'miRNA Table'!$F$6="YES"),W84-W$391,W84))</f>
        <v/>
      </c>
      <c r="AV84" s="137" t="str">
        <f>IF(V84="","",IF(AND('miRNA Table'!$F$4="YES",'miRNA Table'!$F$6="YES"),X84-X$391,X84))</f>
        <v/>
      </c>
      <c r="AW84" s="137" t="str">
        <f>IF(W84="","",IF(AND('miRNA Table'!$F$4="YES",'miRNA Table'!$F$6="YES"),Y84-Y$391,Y84))</f>
        <v/>
      </c>
      <c r="AX84" s="137" t="str">
        <f>IF(X84="","",IF(AND('miRNA Table'!$F$4="YES",'miRNA Table'!$F$6="YES"),Z84-Z$391,Z84))</f>
        <v/>
      </c>
      <c r="AY84" s="137" t="str">
        <f>IF(Y84="","",IF(AND('miRNA Table'!$F$4="YES",'miRNA Table'!$F$6="YES"),AA84-AA$391,AA84))</f>
        <v/>
      </c>
      <c r="AZ84" s="138" t="str">
        <f>IF(Z84="","",IF(AND('miRNA Table'!$F$4="YES",'miRNA Table'!$F$6="YES"),AB84-AB$391,AB84))</f>
        <v/>
      </c>
      <c r="BY84" s="97" t="str">
        <f t="shared" si="77"/>
        <v>hsa-miR-151a-5p</v>
      </c>
      <c r="BZ84" s="98" t="s">
        <v>76</v>
      </c>
      <c r="CA84" s="99">
        <f t="shared" si="78"/>
        <v>12.474999999999998</v>
      </c>
      <c r="CB84" s="99">
        <f t="shared" si="79"/>
        <v>11.614999999999998</v>
      </c>
      <c r="CC84" s="99">
        <f t="shared" si="80"/>
        <v>12.209999999999997</v>
      </c>
      <c r="CD84" s="99" t="str">
        <f t="shared" si="81"/>
        <v/>
      </c>
      <c r="CE84" s="99" t="str">
        <f t="shared" si="82"/>
        <v/>
      </c>
      <c r="CF84" s="99" t="str">
        <f t="shared" si="83"/>
        <v/>
      </c>
      <c r="CG84" s="99" t="str">
        <f t="shared" si="84"/>
        <v/>
      </c>
      <c r="CH84" s="99" t="str">
        <f t="shared" si="85"/>
        <v/>
      </c>
      <c r="CI84" s="99" t="str">
        <f t="shared" si="86"/>
        <v/>
      </c>
      <c r="CJ84" s="99" t="str">
        <f t="shared" si="87"/>
        <v/>
      </c>
      <c r="CK84" s="99" t="str">
        <f t="shared" si="88"/>
        <v/>
      </c>
      <c r="CL84" s="99" t="str">
        <f t="shared" si="89"/>
        <v/>
      </c>
      <c r="CM84" s="99">
        <f t="shared" si="90"/>
        <v>14.101666666666667</v>
      </c>
      <c r="CN84" s="99">
        <f t="shared" si="91"/>
        <v>14.14833333333333</v>
      </c>
      <c r="CO84" s="99">
        <f t="shared" si="92"/>
        <v>13.864999999999998</v>
      </c>
      <c r="CP84" s="99" t="str">
        <f t="shared" si="93"/>
        <v/>
      </c>
      <c r="CQ84" s="99" t="str">
        <f t="shared" si="94"/>
        <v/>
      </c>
      <c r="CR84" s="99" t="str">
        <f t="shared" si="95"/>
        <v/>
      </c>
      <c r="CS84" s="99" t="str">
        <f t="shared" si="96"/>
        <v/>
      </c>
      <c r="CT84" s="99" t="str">
        <f t="shared" si="97"/>
        <v/>
      </c>
      <c r="CU84" s="99" t="str">
        <f t="shared" si="98"/>
        <v/>
      </c>
      <c r="CV84" s="99" t="str">
        <f t="shared" si="99"/>
        <v/>
      </c>
      <c r="CW84" s="99" t="str">
        <f t="shared" si="100"/>
        <v/>
      </c>
      <c r="CX84" s="99" t="str">
        <f t="shared" si="101"/>
        <v/>
      </c>
      <c r="CY84" s="70">
        <f t="shared" si="102"/>
        <v>12.1</v>
      </c>
      <c r="CZ84" s="70">
        <f t="shared" si="103"/>
        <v>14.038333333333332</v>
      </c>
      <c r="DA84" s="100" t="str">
        <f t="shared" si="104"/>
        <v>hsa-miR-151a-5p</v>
      </c>
      <c r="DB84" s="98" t="s">
        <v>76</v>
      </c>
      <c r="DC84" s="101">
        <f t="shared" si="67"/>
        <v>1.7565107177866472E-4</v>
      </c>
      <c r="DD84" s="101">
        <f t="shared" si="68"/>
        <v>3.1881342458225557E-4</v>
      </c>
      <c r="DE84" s="101">
        <f t="shared" si="69"/>
        <v>2.1106865998727207E-4</v>
      </c>
      <c r="DF84" s="101" t="str">
        <f t="shared" si="70"/>
        <v/>
      </c>
      <c r="DG84" s="101" t="str">
        <f t="shared" si="71"/>
        <v/>
      </c>
      <c r="DH84" s="101" t="str">
        <f t="shared" si="72"/>
        <v/>
      </c>
      <c r="DI84" s="101" t="str">
        <f t="shared" si="73"/>
        <v/>
      </c>
      <c r="DJ84" s="101" t="str">
        <f t="shared" si="74"/>
        <v/>
      </c>
      <c r="DK84" s="101" t="str">
        <f t="shared" si="75"/>
        <v/>
      </c>
      <c r="DL84" s="101" t="str">
        <f t="shared" si="76"/>
        <v/>
      </c>
      <c r="DM84" s="101" t="str">
        <f t="shared" si="105"/>
        <v/>
      </c>
      <c r="DN84" s="101" t="str">
        <f t="shared" si="106"/>
        <v/>
      </c>
      <c r="DO84" s="101">
        <f t="shared" si="109"/>
        <v>5.6882063716252369E-5</v>
      </c>
      <c r="DP84" s="101">
        <f t="shared" si="65"/>
        <v>5.5071547217106916E-5</v>
      </c>
      <c r="DQ84" s="101">
        <f t="shared" si="65"/>
        <v>6.7022266466494862E-5</v>
      </c>
      <c r="DR84" s="101" t="str">
        <f t="shared" si="65"/>
        <v/>
      </c>
      <c r="DS84" s="101" t="str">
        <f t="shared" si="65"/>
        <v/>
      </c>
      <c r="DT84" s="101" t="str">
        <f t="shared" si="65"/>
        <v/>
      </c>
      <c r="DU84" s="101" t="str">
        <f t="shared" si="65"/>
        <v/>
      </c>
      <c r="DV84" s="101" t="str">
        <f t="shared" si="65"/>
        <v/>
      </c>
      <c r="DW84" s="101" t="str">
        <f t="shared" si="65"/>
        <v/>
      </c>
      <c r="DX84" s="101" t="str">
        <f t="shared" si="65"/>
        <v/>
      </c>
      <c r="DY84" s="101" t="str">
        <f t="shared" si="107"/>
        <v/>
      </c>
      <c r="DZ84" s="101" t="str">
        <f t="shared" si="108"/>
        <v/>
      </c>
    </row>
    <row r="85" spans="1:130" ht="15" customHeight="1" x14ac:dyDescent="0.25">
      <c r="A85" s="106" t="str">
        <f>'miRNA Table'!C84</f>
        <v>hsa-miR-152-3p</v>
      </c>
      <c r="B85" s="98" t="s">
        <v>77</v>
      </c>
      <c r="C85" s="99">
        <f>IF('Test Sample Data'!C84="","",IF(SUM('Test Sample Data'!C$3:C$386)&gt;10,IF(AND(ISNUMBER('Test Sample Data'!C84),'Test Sample Data'!C84&lt;$C$389, 'Test Sample Data'!C84&gt;0),'Test Sample Data'!C84,$C$389),""))</f>
        <v>28.33</v>
      </c>
      <c r="D85" s="99">
        <f>IF('Test Sample Data'!D84="","",IF(SUM('Test Sample Data'!D$3:D$386)&gt;10,IF(AND(ISNUMBER('Test Sample Data'!D84),'Test Sample Data'!D84&lt;$C$389, 'Test Sample Data'!D84&gt;0),'Test Sample Data'!D84,$C$389),""))</f>
        <v>28.56</v>
      </c>
      <c r="E85" s="99">
        <f>IF('Test Sample Data'!E84="","",IF(SUM('Test Sample Data'!E$3:E$386)&gt;10,IF(AND(ISNUMBER('Test Sample Data'!E84),'Test Sample Data'!E84&lt;$C$389, 'Test Sample Data'!E84&gt;0),'Test Sample Data'!E84,$C$389),""))</f>
        <v>28.39</v>
      </c>
      <c r="F85" s="99" t="str">
        <f>IF('Test Sample Data'!F84="","",IF(SUM('Test Sample Data'!F$3:F$386)&gt;10,IF(AND(ISNUMBER('Test Sample Data'!F84),'Test Sample Data'!F84&lt;$C$389, 'Test Sample Data'!F84&gt;0),'Test Sample Data'!F84,$C$389),""))</f>
        <v/>
      </c>
      <c r="G85" s="99" t="str">
        <f>IF('Test Sample Data'!G84="","",IF(SUM('Test Sample Data'!G$3:G$386)&gt;10,IF(AND(ISNUMBER('Test Sample Data'!G84),'Test Sample Data'!G84&lt;$C$389, 'Test Sample Data'!G84&gt;0),'Test Sample Data'!G84,$C$389),""))</f>
        <v/>
      </c>
      <c r="H85" s="99" t="str">
        <f>IF('Test Sample Data'!H84="","",IF(SUM('Test Sample Data'!H$3:H$386)&gt;10,IF(AND(ISNUMBER('Test Sample Data'!H84),'Test Sample Data'!H84&lt;$C$389, 'Test Sample Data'!H84&gt;0),'Test Sample Data'!H84,$C$389),""))</f>
        <v/>
      </c>
      <c r="I85" s="99" t="str">
        <f>IF('Test Sample Data'!I84="","",IF(SUM('Test Sample Data'!I$3:I$386)&gt;10,IF(AND(ISNUMBER('Test Sample Data'!I84),'Test Sample Data'!I84&lt;$C$389, 'Test Sample Data'!I84&gt;0),'Test Sample Data'!I84,$C$389),""))</f>
        <v/>
      </c>
      <c r="J85" s="99" t="str">
        <f>IF('Test Sample Data'!J84="","",IF(SUM('Test Sample Data'!J$3:J$386)&gt;10,IF(AND(ISNUMBER('Test Sample Data'!J84),'Test Sample Data'!J84&lt;$C$389, 'Test Sample Data'!J84&gt;0),'Test Sample Data'!J84,$C$389),""))</f>
        <v/>
      </c>
      <c r="K85" s="99" t="str">
        <f>IF('Test Sample Data'!K84="","",IF(SUM('Test Sample Data'!K$3:K$386)&gt;10,IF(AND(ISNUMBER('Test Sample Data'!K84),'Test Sample Data'!K84&lt;$C$389, 'Test Sample Data'!K84&gt;0),'Test Sample Data'!K84,$C$389),""))</f>
        <v/>
      </c>
      <c r="L85" s="99" t="str">
        <f>IF('Test Sample Data'!L84="","",IF(SUM('Test Sample Data'!L$3:L$386)&gt;10,IF(AND(ISNUMBER('Test Sample Data'!L84),'Test Sample Data'!L84&lt;$C$389, 'Test Sample Data'!L84&gt;0),'Test Sample Data'!L84,$C$389),""))</f>
        <v/>
      </c>
      <c r="M85" s="99" t="str">
        <f>IF('Test Sample Data'!M84="","",IF(SUM('Test Sample Data'!M$3:M$386)&gt;10,IF(AND(ISNUMBER('Test Sample Data'!M84),'Test Sample Data'!M84&lt;$C$389, 'Test Sample Data'!M84&gt;0),'Test Sample Data'!M84,$C$389),""))</f>
        <v/>
      </c>
      <c r="N85" s="99" t="str">
        <f>IF('Test Sample Data'!N84="","",IF(SUM('Test Sample Data'!N$3:N$386)&gt;10,IF(AND(ISNUMBER('Test Sample Data'!N84),'Test Sample Data'!N84&lt;$C$389, 'Test Sample Data'!N84&gt;0),'Test Sample Data'!N84,$C$389),""))</f>
        <v/>
      </c>
      <c r="O85" s="98" t="str">
        <f>'miRNA Table'!C84</f>
        <v>hsa-miR-152-3p</v>
      </c>
      <c r="P85" s="98" t="s">
        <v>77</v>
      </c>
      <c r="Q85" s="99">
        <f>IF('Control Sample Data'!C84="","",IF(SUM('Control Sample Data'!C$3:C$386)&gt;10,IF(AND(ISNUMBER('Control Sample Data'!C84),'Control Sample Data'!C84&lt;$C$389, 'Control Sample Data'!C84&gt;0),'Control Sample Data'!C84,$C$389),""))</f>
        <v>26.77</v>
      </c>
      <c r="R85" s="99">
        <f>IF('Control Sample Data'!D84="","",IF(SUM('Control Sample Data'!D$3:D$386)&gt;10,IF(AND(ISNUMBER('Control Sample Data'!D84),'Control Sample Data'!D84&lt;$C$389, 'Control Sample Data'!D84&gt;0),'Control Sample Data'!D84,$C$389),""))</f>
        <v>26.85</v>
      </c>
      <c r="S85" s="99">
        <f>IF('Control Sample Data'!E84="","",IF(SUM('Control Sample Data'!E$3:E$386)&gt;10,IF(AND(ISNUMBER('Control Sample Data'!E84),'Control Sample Data'!E84&lt;$C$389, 'Control Sample Data'!E84&gt;0),'Control Sample Data'!E84,$C$389),""))</f>
        <v>27.04</v>
      </c>
      <c r="T85" s="99" t="str">
        <f>IF('Control Sample Data'!F84="","",IF(SUM('Control Sample Data'!F$3:F$386)&gt;10,IF(AND(ISNUMBER('Control Sample Data'!F84),'Control Sample Data'!F84&lt;$C$389, 'Control Sample Data'!F84&gt;0),'Control Sample Data'!F84,$C$389),""))</f>
        <v/>
      </c>
      <c r="U85" s="99" t="str">
        <f>IF('Control Sample Data'!G84="","",IF(SUM('Control Sample Data'!G$3:G$386)&gt;10,IF(AND(ISNUMBER('Control Sample Data'!G84),'Control Sample Data'!G84&lt;$C$389, 'Control Sample Data'!G84&gt;0),'Control Sample Data'!G84,$C$389),""))</f>
        <v/>
      </c>
      <c r="V85" s="99" t="str">
        <f>IF('Control Sample Data'!H84="","",IF(SUM('Control Sample Data'!H$3:H$386)&gt;10,IF(AND(ISNUMBER('Control Sample Data'!H84),'Control Sample Data'!H84&lt;$C$389, 'Control Sample Data'!H84&gt;0),'Control Sample Data'!H84,$C$389),""))</f>
        <v/>
      </c>
      <c r="W85" s="99" t="str">
        <f>IF('Control Sample Data'!I84="","",IF(SUM('Control Sample Data'!I$3:I$386)&gt;10,IF(AND(ISNUMBER('Control Sample Data'!I84),'Control Sample Data'!I84&lt;$C$389, 'Control Sample Data'!I84&gt;0),'Control Sample Data'!I84,$C$389),""))</f>
        <v/>
      </c>
      <c r="X85" s="99" t="str">
        <f>IF('Control Sample Data'!J84="","",IF(SUM('Control Sample Data'!J$3:J$386)&gt;10,IF(AND(ISNUMBER('Control Sample Data'!J84),'Control Sample Data'!J84&lt;$C$389, 'Control Sample Data'!J84&gt;0),'Control Sample Data'!J84,$C$389),""))</f>
        <v/>
      </c>
      <c r="Y85" s="99" t="str">
        <f>IF('Control Sample Data'!K84="","",IF(SUM('Control Sample Data'!K$3:K$386)&gt;10,IF(AND(ISNUMBER('Control Sample Data'!K84),'Control Sample Data'!K84&lt;$C$389, 'Control Sample Data'!K84&gt;0),'Control Sample Data'!K84,$C$389),""))</f>
        <v/>
      </c>
      <c r="Z85" s="99" t="str">
        <f>IF('Control Sample Data'!L84="","",IF(SUM('Control Sample Data'!L$3:L$386)&gt;10,IF(AND(ISNUMBER('Control Sample Data'!L84),'Control Sample Data'!L84&lt;$C$389, 'Control Sample Data'!L84&gt;0),'Control Sample Data'!L84,$C$389),""))</f>
        <v/>
      </c>
      <c r="AA85" s="99" t="str">
        <f>IF('Control Sample Data'!M84="","",IF(SUM('Control Sample Data'!M$3:M$386)&gt;10,IF(AND(ISNUMBER('Control Sample Data'!M84),'Control Sample Data'!M84&lt;$C$389, 'Control Sample Data'!M84&gt;0),'Control Sample Data'!M84,$C$389),""))</f>
        <v/>
      </c>
      <c r="AB85" s="107" t="str">
        <f>IF('Control Sample Data'!N84="","",IF(SUM('Control Sample Data'!N$3:N$386)&gt;10,IF(AND(ISNUMBER('Control Sample Data'!N84),'Control Sample Data'!N84&lt;$C$389, 'Control Sample Data'!N84&gt;0),'Control Sample Data'!N84,$C$389),""))</f>
        <v/>
      </c>
      <c r="AC85" s="136">
        <f>IF(C85="","",IF(AND('miRNA Table'!$F$4="YES",'miRNA Table'!$F$6="YES"),C85-C$391,C85))</f>
        <v>28.33</v>
      </c>
      <c r="AD85" s="137">
        <f>IF(D85="","",IF(AND('miRNA Table'!$F$4="YES",'miRNA Table'!$F$6="YES"),D85-D$391,D85))</f>
        <v>28.56</v>
      </c>
      <c r="AE85" s="137">
        <f>IF(E85="","",IF(AND('miRNA Table'!$F$4="YES",'miRNA Table'!$F$6="YES"),E85-E$391,E85))</f>
        <v>28.39</v>
      </c>
      <c r="AF85" s="137" t="str">
        <f>IF(F85="","",IF(AND('miRNA Table'!$F$4="YES",'miRNA Table'!$F$6="YES"),F85-F$391,F85))</f>
        <v/>
      </c>
      <c r="AG85" s="137" t="str">
        <f>IF(G85="","",IF(AND('miRNA Table'!$F$4="YES",'miRNA Table'!$F$6="YES"),G85-G$391,G85))</f>
        <v/>
      </c>
      <c r="AH85" s="137" t="str">
        <f>IF(H85="","",IF(AND('miRNA Table'!$F$4="YES",'miRNA Table'!$F$6="YES"),H85-H$391,H85))</f>
        <v/>
      </c>
      <c r="AI85" s="137" t="str">
        <f>IF(I85="","",IF(AND('miRNA Table'!$F$4="YES",'miRNA Table'!$F$6="YES"),I85-I$391,I85))</f>
        <v/>
      </c>
      <c r="AJ85" s="137" t="str">
        <f>IF(J85="","",IF(AND('miRNA Table'!$F$4="YES",'miRNA Table'!$F$6="YES"),J85-J$391,J85))</f>
        <v/>
      </c>
      <c r="AK85" s="137" t="str">
        <f>IF(K85="","",IF(AND('miRNA Table'!$F$4="YES",'miRNA Table'!$F$6="YES"),K85-K$391,K85))</f>
        <v/>
      </c>
      <c r="AL85" s="137" t="str">
        <f>IF(L85="","",IF(AND('miRNA Table'!$F$4="YES",'miRNA Table'!$F$6="YES"),L85-L$391,L85))</f>
        <v/>
      </c>
      <c r="AM85" s="137" t="str">
        <f>IF(M85="","",IF(AND('miRNA Table'!$F$4="YES",'miRNA Table'!$F$6="YES"),M85-M$391,M85))</f>
        <v/>
      </c>
      <c r="AN85" s="138" t="str">
        <f>IF(N85="","",IF(AND('miRNA Table'!$F$4="YES",'miRNA Table'!$F$6="YES"),N85-N$391,N85))</f>
        <v/>
      </c>
      <c r="AO85" s="136">
        <f>IF(O85="","",IF(AND('miRNA Table'!$F$4="YES",'miRNA Table'!$F$6="YES"),Q85-Q$391,Q85))</f>
        <v>26.77</v>
      </c>
      <c r="AP85" s="137">
        <f>IF(P85="","",IF(AND('miRNA Table'!$F$4="YES",'miRNA Table'!$F$6="YES"),R85-R$391,R85))</f>
        <v>26.85</v>
      </c>
      <c r="AQ85" s="137">
        <f>IF(Q85="","",IF(AND('miRNA Table'!$F$4="YES",'miRNA Table'!$F$6="YES"),S85-S$391,S85))</f>
        <v>27.04</v>
      </c>
      <c r="AR85" s="137" t="str">
        <f>IF(R85="","",IF(AND('miRNA Table'!$F$4="YES",'miRNA Table'!$F$6="YES"),T85-T$391,T85))</f>
        <v/>
      </c>
      <c r="AS85" s="137" t="str">
        <f>IF(S85="","",IF(AND('miRNA Table'!$F$4="YES",'miRNA Table'!$F$6="YES"),U85-U$391,U85))</f>
        <v/>
      </c>
      <c r="AT85" s="137" t="str">
        <f>IF(T85="","",IF(AND('miRNA Table'!$F$4="YES",'miRNA Table'!$F$6="YES"),V85-V$391,V85))</f>
        <v/>
      </c>
      <c r="AU85" s="137" t="str">
        <f>IF(U85="","",IF(AND('miRNA Table'!$F$4="YES",'miRNA Table'!$F$6="YES"),W85-W$391,W85))</f>
        <v/>
      </c>
      <c r="AV85" s="137" t="str">
        <f>IF(V85="","",IF(AND('miRNA Table'!$F$4="YES",'miRNA Table'!$F$6="YES"),X85-X$391,X85))</f>
        <v/>
      </c>
      <c r="AW85" s="137" t="str">
        <f>IF(W85="","",IF(AND('miRNA Table'!$F$4="YES",'miRNA Table'!$F$6="YES"),Y85-Y$391,Y85))</f>
        <v/>
      </c>
      <c r="AX85" s="137" t="str">
        <f>IF(X85="","",IF(AND('miRNA Table'!$F$4="YES",'miRNA Table'!$F$6="YES"),Z85-Z$391,Z85))</f>
        <v/>
      </c>
      <c r="AY85" s="137" t="str">
        <f>IF(Y85="","",IF(AND('miRNA Table'!$F$4="YES",'miRNA Table'!$F$6="YES"),AA85-AA$391,AA85))</f>
        <v/>
      </c>
      <c r="AZ85" s="138" t="str">
        <f>IF(Z85="","",IF(AND('miRNA Table'!$F$4="YES",'miRNA Table'!$F$6="YES"),AB85-AB$391,AB85))</f>
        <v/>
      </c>
      <c r="BY85" s="97" t="str">
        <f t="shared" si="77"/>
        <v>hsa-miR-152-3p</v>
      </c>
      <c r="BZ85" s="98" t="s">
        <v>77</v>
      </c>
      <c r="CA85" s="99">
        <f t="shared" si="78"/>
        <v>7.6949999999999967</v>
      </c>
      <c r="CB85" s="99">
        <f t="shared" si="79"/>
        <v>7.9149999999999991</v>
      </c>
      <c r="CC85" s="99">
        <f t="shared" si="80"/>
        <v>7.66</v>
      </c>
      <c r="CD85" s="99" t="str">
        <f t="shared" si="81"/>
        <v/>
      </c>
      <c r="CE85" s="99" t="str">
        <f t="shared" si="82"/>
        <v/>
      </c>
      <c r="CF85" s="99" t="str">
        <f t="shared" si="83"/>
        <v/>
      </c>
      <c r="CG85" s="99" t="str">
        <f t="shared" si="84"/>
        <v/>
      </c>
      <c r="CH85" s="99" t="str">
        <f t="shared" si="85"/>
        <v/>
      </c>
      <c r="CI85" s="99" t="str">
        <f t="shared" si="86"/>
        <v/>
      </c>
      <c r="CJ85" s="99" t="str">
        <f t="shared" si="87"/>
        <v/>
      </c>
      <c r="CK85" s="99" t="str">
        <f t="shared" si="88"/>
        <v/>
      </c>
      <c r="CL85" s="99" t="str">
        <f t="shared" si="89"/>
        <v/>
      </c>
      <c r="CM85" s="99">
        <f t="shared" si="90"/>
        <v>5.8716666666666661</v>
      </c>
      <c r="CN85" s="99">
        <f t="shared" si="91"/>
        <v>5.9983333333333313</v>
      </c>
      <c r="CO85" s="99">
        <f t="shared" si="92"/>
        <v>5.9049999999999976</v>
      </c>
      <c r="CP85" s="99" t="str">
        <f t="shared" si="93"/>
        <v/>
      </c>
      <c r="CQ85" s="99" t="str">
        <f t="shared" si="94"/>
        <v/>
      </c>
      <c r="CR85" s="99" t="str">
        <f t="shared" si="95"/>
        <v/>
      </c>
      <c r="CS85" s="99" t="str">
        <f t="shared" si="96"/>
        <v/>
      </c>
      <c r="CT85" s="99" t="str">
        <f t="shared" si="97"/>
        <v/>
      </c>
      <c r="CU85" s="99" t="str">
        <f t="shared" si="98"/>
        <v/>
      </c>
      <c r="CV85" s="99" t="str">
        <f t="shared" si="99"/>
        <v/>
      </c>
      <c r="CW85" s="99" t="str">
        <f t="shared" si="100"/>
        <v/>
      </c>
      <c r="CX85" s="99" t="str">
        <f t="shared" si="101"/>
        <v/>
      </c>
      <c r="CY85" s="70">
        <f t="shared" si="102"/>
        <v>7.756666666666665</v>
      </c>
      <c r="CZ85" s="70">
        <f t="shared" si="103"/>
        <v>5.924999999999998</v>
      </c>
      <c r="DA85" s="100" t="str">
        <f t="shared" si="104"/>
        <v>hsa-miR-152-3p</v>
      </c>
      <c r="DB85" s="98" t="s">
        <v>77</v>
      </c>
      <c r="DC85" s="101">
        <f t="shared" si="67"/>
        <v>4.8258540512770799E-3</v>
      </c>
      <c r="DD85" s="101">
        <f t="shared" si="68"/>
        <v>4.1433114897196019E-3</v>
      </c>
      <c r="DE85" s="101">
        <f t="shared" si="69"/>
        <v>4.9443616951964078E-3</v>
      </c>
      <c r="DF85" s="101" t="str">
        <f t="shared" si="70"/>
        <v/>
      </c>
      <c r="DG85" s="101" t="str">
        <f t="shared" si="71"/>
        <v/>
      </c>
      <c r="DH85" s="101" t="str">
        <f t="shared" si="72"/>
        <v/>
      </c>
      <c r="DI85" s="101" t="str">
        <f t="shared" si="73"/>
        <v/>
      </c>
      <c r="DJ85" s="101" t="str">
        <f t="shared" si="74"/>
        <v/>
      </c>
      <c r="DK85" s="101" t="str">
        <f t="shared" si="75"/>
        <v/>
      </c>
      <c r="DL85" s="101" t="str">
        <f t="shared" si="76"/>
        <v/>
      </c>
      <c r="DM85" s="101" t="str">
        <f t="shared" si="105"/>
        <v/>
      </c>
      <c r="DN85" s="101" t="str">
        <f t="shared" si="106"/>
        <v/>
      </c>
      <c r="DO85" s="101">
        <f t="shared" si="109"/>
        <v>1.7078597711578963E-2</v>
      </c>
      <c r="DP85" s="101">
        <f t="shared" si="65"/>
        <v>1.5643061138341012E-2</v>
      </c>
      <c r="DQ85" s="101">
        <f t="shared" si="65"/>
        <v>1.6688522000747708E-2</v>
      </c>
      <c r="DR85" s="101" t="str">
        <f t="shared" si="65"/>
        <v/>
      </c>
      <c r="DS85" s="101" t="str">
        <f t="shared" si="65"/>
        <v/>
      </c>
      <c r="DT85" s="101" t="str">
        <f t="shared" si="65"/>
        <v/>
      </c>
      <c r="DU85" s="101" t="str">
        <f t="shared" si="65"/>
        <v/>
      </c>
      <c r="DV85" s="101" t="str">
        <f t="shared" si="65"/>
        <v/>
      </c>
      <c r="DW85" s="101" t="str">
        <f t="shared" si="65"/>
        <v/>
      </c>
      <c r="DX85" s="101" t="str">
        <f t="shared" si="65"/>
        <v/>
      </c>
      <c r="DY85" s="101" t="str">
        <f t="shared" si="107"/>
        <v/>
      </c>
      <c r="DZ85" s="101" t="str">
        <f t="shared" si="108"/>
        <v/>
      </c>
    </row>
    <row r="86" spans="1:130" ht="15" customHeight="1" x14ac:dyDescent="0.25">
      <c r="A86" s="106" t="str">
        <f>'miRNA Table'!C85</f>
        <v>hsa-miR-153-3p</v>
      </c>
      <c r="B86" s="98" t="s">
        <v>78</v>
      </c>
      <c r="C86" s="99">
        <f>IF('Test Sample Data'!C85="","",IF(SUM('Test Sample Data'!C$3:C$386)&gt;10,IF(AND(ISNUMBER('Test Sample Data'!C85),'Test Sample Data'!C85&lt;$C$389, 'Test Sample Data'!C85&gt;0),'Test Sample Data'!C85,$C$389),""))</f>
        <v>26.64</v>
      </c>
      <c r="D86" s="99">
        <f>IF('Test Sample Data'!D85="","",IF(SUM('Test Sample Data'!D$3:D$386)&gt;10,IF(AND(ISNUMBER('Test Sample Data'!D85),'Test Sample Data'!D85&lt;$C$389, 'Test Sample Data'!D85&gt;0),'Test Sample Data'!D85,$C$389),""))</f>
        <v>26.73</v>
      </c>
      <c r="E86" s="99">
        <f>IF('Test Sample Data'!E85="","",IF(SUM('Test Sample Data'!E$3:E$386)&gt;10,IF(AND(ISNUMBER('Test Sample Data'!E85),'Test Sample Data'!E85&lt;$C$389, 'Test Sample Data'!E85&gt;0),'Test Sample Data'!E85,$C$389),""))</f>
        <v>26.7</v>
      </c>
      <c r="F86" s="99" t="str">
        <f>IF('Test Sample Data'!F85="","",IF(SUM('Test Sample Data'!F$3:F$386)&gt;10,IF(AND(ISNUMBER('Test Sample Data'!F85),'Test Sample Data'!F85&lt;$C$389, 'Test Sample Data'!F85&gt;0),'Test Sample Data'!F85,$C$389),""))</f>
        <v/>
      </c>
      <c r="G86" s="99" t="str">
        <f>IF('Test Sample Data'!G85="","",IF(SUM('Test Sample Data'!G$3:G$386)&gt;10,IF(AND(ISNUMBER('Test Sample Data'!G85),'Test Sample Data'!G85&lt;$C$389, 'Test Sample Data'!G85&gt;0),'Test Sample Data'!G85,$C$389),""))</f>
        <v/>
      </c>
      <c r="H86" s="99" t="str">
        <f>IF('Test Sample Data'!H85="","",IF(SUM('Test Sample Data'!H$3:H$386)&gt;10,IF(AND(ISNUMBER('Test Sample Data'!H85),'Test Sample Data'!H85&lt;$C$389, 'Test Sample Data'!H85&gt;0),'Test Sample Data'!H85,$C$389),""))</f>
        <v/>
      </c>
      <c r="I86" s="99" t="str">
        <f>IF('Test Sample Data'!I85="","",IF(SUM('Test Sample Data'!I$3:I$386)&gt;10,IF(AND(ISNUMBER('Test Sample Data'!I85),'Test Sample Data'!I85&lt;$C$389, 'Test Sample Data'!I85&gt;0),'Test Sample Data'!I85,$C$389),""))</f>
        <v/>
      </c>
      <c r="J86" s="99" t="str">
        <f>IF('Test Sample Data'!J85="","",IF(SUM('Test Sample Data'!J$3:J$386)&gt;10,IF(AND(ISNUMBER('Test Sample Data'!J85),'Test Sample Data'!J85&lt;$C$389, 'Test Sample Data'!J85&gt;0),'Test Sample Data'!J85,$C$389),""))</f>
        <v/>
      </c>
      <c r="K86" s="99" t="str">
        <f>IF('Test Sample Data'!K85="","",IF(SUM('Test Sample Data'!K$3:K$386)&gt;10,IF(AND(ISNUMBER('Test Sample Data'!K85),'Test Sample Data'!K85&lt;$C$389, 'Test Sample Data'!K85&gt;0),'Test Sample Data'!K85,$C$389),""))</f>
        <v/>
      </c>
      <c r="L86" s="99" t="str">
        <f>IF('Test Sample Data'!L85="","",IF(SUM('Test Sample Data'!L$3:L$386)&gt;10,IF(AND(ISNUMBER('Test Sample Data'!L85),'Test Sample Data'!L85&lt;$C$389, 'Test Sample Data'!L85&gt;0),'Test Sample Data'!L85,$C$389),""))</f>
        <v/>
      </c>
      <c r="M86" s="99" t="str">
        <f>IF('Test Sample Data'!M85="","",IF(SUM('Test Sample Data'!M$3:M$386)&gt;10,IF(AND(ISNUMBER('Test Sample Data'!M85),'Test Sample Data'!M85&lt;$C$389, 'Test Sample Data'!M85&gt;0),'Test Sample Data'!M85,$C$389),""))</f>
        <v/>
      </c>
      <c r="N86" s="99" t="str">
        <f>IF('Test Sample Data'!N85="","",IF(SUM('Test Sample Data'!N$3:N$386)&gt;10,IF(AND(ISNUMBER('Test Sample Data'!N85),'Test Sample Data'!N85&lt;$C$389, 'Test Sample Data'!N85&gt;0),'Test Sample Data'!N85,$C$389),""))</f>
        <v/>
      </c>
      <c r="O86" s="98" t="str">
        <f>'miRNA Table'!C85</f>
        <v>hsa-miR-153-3p</v>
      </c>
      <c r="P86" s="98" t="s">
        <v>78</v>
      </c>
      <c r="Q86" s="99">
        <f>IF('Control Sample Data'!C85="","",IF(SUM('Control Sample Data'!C$3:C$386)&gt;10,IF(AND(ISNUMBER('Control Sample Data'!C85),'Control Sample Data'!C85&lt;$C$389, 'Control Sample Data'!C85&gt;0),'Control Sample Data'!C85,$C$389),""))</f>
        <v>26.25</v>
      </c>
      <c r="R86" s="99">
        <f>IF('Control Sample Data'!D85="","",IF(SUM('Control Sample Data'!D$3:D$386)&gt;10,IF(AND(ISNUMBER('Control Sample Data'!D85),'Control Sample Data'!D85&lt;$C$389, 'Control Sample Data'!D85&gt;0),'Control Sample Data'!D85,$C$389),""))</f>
        <v>26.23</v>
      </c>
      <c r="S86" s="99">
        <f>IF('Control Sample Data'!E85="","",IF(SUM('Control Sample Data'!E$3:E$386)&gt;10,IF(AND(ISNUMBER('Control Sample Data'!E85),'Control Sample Data'!E85&lt;$C$389, 'Control Sample Data'!E85&gt;0),'Control Sample Data'!E85,$C$389),""))</f>
        <v>26.38</v>
      </c>
      <c r="T86" s="99" t="str">
        <f>IF('Control Sample Data'!F85="","",IF(SUM('Control Sample Data'!F$3:F$386)&gt;10,IF(AND(ISNUMBER('Control Sample Data'!F85),'Control Sample Data'!F85&lt;$C$389, 'Control Sample Data'!F85&gt;0),'Control Sample Data'!F85,$C$389),""))</f>
        <v/>
      </c>
      <c r="U86" s="99" t="str">
        <f>IF('Control Sample Data'!G85="","",IF(SUM('Control Sample Data'!G$3:G$386)&gt;10,IF(AND(ISNUMBER('Control Sample Data'!G85),'Control Sample Data'!G85&lt;$C$389, 'Control Sample Data'!G85&gt;0),'Control Sample Data'!G85,$C$389),""))</f>
        <v/>
      </c>
      <c r="V86" s="99" t="str">
        <f>IF('Control Sample Data'!H85="","",IF(SUM('Control Sample Data'!H$3:H$386)&gt;10,IF(AND(ISNUMBER('Control Sample Data'!H85),'Control Sample Data'!H85&lt;$C$389, 'Control Sample Data'!H85&gt;0),'Control Sample Data'!H85,$C$389),""))</f>
        <v/>
      </c>
      <c r="W86" s="99" t="str">
        <f>IF('Control Sample Data'!I85="","",IF(SUM('Control Sample Data'!I$3:I$386)&gt;10,IF(AND(ISNUMBER('Control Sample Data'!I85),'Control Sample Data'!I85&lt;$C$389, 'Control Sample Data'!I85&gt;0),'Control Sample Data'!I85,$C$389),""))</f>
        <v/>
      </c>
      <c r="X86" s="99" t="str">
        <f>IF('Control Sample Data'!J85="","",IF(SUM('Control Sample Data'!J$3:J$386)&gt;10,IF(AND(ISNUMBER('Control Sample Data'!J85),'Control Sample Data'!J85&lt;$C$389, 'Control Sample Data'!J85&gt;0),'Control Sample Data'!J85,$C$389),""))</f>
        <v/>
      </c>
      <c r="Y86" s="99" t="str">
        <f>IF('Control Sample Data'!K85="","",IF(SUM('Control Sample Data'!K$3:K$386)&gt;10,IF(AND(ISNUMBER('Control Sample Data'!K85),'Control Sample Data'!K85&lt;$C$389, 'Control Sample Data'!K85&gt;0),'Control Sample Data'!K85,$C$389),""))</f>
        <v/>
      </c>
      <c r="Z86" s="99" t="str">
        <f>IF('Control Sample Data'!L85="","",IF(SUM('Control Sample Data'!L$3:L$386)&gt;10,IF(AND(ISNUMBER('Control Sample Data'!L85),'Control Sample Data'!L85&lt;$C$389, 'Control Sample Data'!L85&gt;0),'Control Sample Data'!L85,$C$389),""))</f>
        <v/>
      </c>
      <c r="AA86" s="99" t="str">
        <f>IF('Control Sample Data'!M85="","",IF(SUM('Control Sample Data'!M$3:M$386)&gt;10,IF(AND(ISNUMBER('Control Sample Data'!M85),'Control Sample Data'!M85&lt;$C$389, 'Control Sample Data'!M85&gt;0),'Control Sample Data'!M85,$C$389),""))</f>
        <v/>
      </c>
      <c r="AB86" s="107" t="str">
        <f>IF('Control Sample Data'!N85="","",IF(SUM('Control Sample Data'!N$3:N$386)&gt;10,IF(AND(ISNUMBER('Control Sample Data'!N85),'Control Sample Data'!N85&lt;$C$389, 'Control Sample Data'!N85&gt;0),'Control Sample Data'!N85,$C$389),""))</f>
        <v/>
      </c>
      <c r="AC86" s="136">
        <f>IF(C86="","",IF(AND('miRNA Table'!$F$4="YES",'miRNA Table'!$F$6="YES"),C86-C$391,C86))</f>
        <v>26.64</v>
      </c>
      <c r="AD86" s="137">
        <f>IF(D86="","",IF(AND('miRNA Table'!$F$4="YES",'miRNA Table'!$F$6="YES"),D86-D$391,D86))</f>
        <v>26.73</v>
      </c>
      <c r="AE86" s="137">
        <f>IF(E86="","",IF(AND('miRNA Table'!$F$4="YES",'miRNA Table'!$F$6="YES"),E86-E$391,E86))</f>
        <v>26.7</v>
      </c>
      <c r="AF86" s="137" t="str">
        <f>IF(F86="","",IF(AND('miRNA Table'!$F$4="YES",'miRNA Table'!$F$6="YES"),F86-F$391,F86))</f>
        <v/>
      </c>
      <c r="AG86" s="137" t="str">
        <f>IF(G86="","",IF(AND('miRNA Table'!$F$4="YES",'miRNA Table'!$F$6="YES"),G86-G$391,G86))</f>
        <v/>
      </c>
      <c r="AH86" s="137" t="str">
        <f>IF(H86="","",IF(AND('miRNA Table'!$F$4="YES",'miRNA Table'!$F$6="YES"),H86-H$391,H86))</f>
        <v/>
      </c>
      <c r="AI86" s="137" t="str">
        <f>IF(I86="","",IF(AND('miRNA Table'!$F$4="YES",'miRNA Table'!$F$6="YES"),I86-I$391,I86))</f>
        <v/>
      </c>
      <c r="AJ86" s="137" t="str">
        <f>IF(J86="","",IF(AND('miRNA Table'!$F$4="YES",'miRNA Table'!$F$6="YES"),J86-J$391,J86))</f>
        <v/>
      </c>
      <c r="AK86" s="137" t="str">
        <f>IF(K86="","",IF(AND('miRNA Table'!$F$4="YES",'miRNA Table'!$F$6="YES"),K86-K$391,K86))</f>
        <v/>
      </c>
      <c r="AL86" s="137" t="str">
        <f>IF(L86="","",IF(AND('miRNA Table'!$F$4="YES",'miRNA Table'!$F$6="YES"),L86-L$391,L86))</f>
        <v/>
      </c>
      <c r="AM86" s="137" t="str">
        <f>IF(M86="","",IF(AND('miRNA Table'!$F$4="YES",'miRNA Table'!$F$6="YES"),M86-M$391,M86))</f>
        <v/>
      </c>
      <c r="AN86" s="138" t="str">
        <f>IF(N86="","",IF(AND('miRNA Table'!$F$4="YES",'miRNA Table'!$F$6="YES"),N86-N$391,N86))</f>
        <v/>
      </c>
      <c r="AO86" s="136">
        <f>IF(O86="","",IF(AND('miRNA Table'!$F$4="YES",'miRNA Table'!$F$6="YES"),Q86-Q$391,Q86))</f>
        <v>26.25</v>
      </c>
      <c r="AP86" s="137">
        <f>IF(P86="","",IF(AND('miRNA Table'!$F$4="YES",'miRNA Table'!$F$6="YES"),R86-R$391,R86))</f>
        <v>26.23</v>
      </c>
      <c r="AQ86" s="137">
        <f>IF(Q86="","",IF(AND('miRNA Table'!$F$4="YES",'miRNA Table'!$F$6="YES"),S86-S$391,S86))</f>
        <v>26.38</v>
      </c>
      <c r="AR86" s="137" t="str">
        <f>IF(R86="","",IF(AND('miRNA Table'!$F$4="YES",'miRNA Table'!$F$6="YES"),T86-T$391,T86))</f>
        <v/>
      </c>
      <c r="AS86" s="137" t="str">
        <f>IF(S86="","",IF(AND('miRNA Table'!$F$4="YES",'miRNA Table'!$F$6="YES"),U86-U$391,U86))</f>
        <v/>
      </c>
      <c r="AT86" s="137" t="str">
        <f>IF(T86="","",IF(AND('miRNA Table'!$F$4="YES",'miRNA Table'!$F$6="YES"),V86-V$391,V86))</f>
        <v/>
      </c>
      <c r="AU86" s="137" t="str">
        <f>IF(U86="","",IF(AND('miRNA Table'!$F$4="YES",'miRNA Table'!$F$6="YES"),W86-W$391,W86))</f>
        <v/>
      </c>
      <c r="AV86" s="137" t="str">
        <f>IF(V86="","",IF(AND('miRNA Table'!$F$4="YES",'miRNA Table'!$F$6="YES"),X86-X$391,X86))</f>
        <v/>
      </c>
      <c r="AW86" s="137" t="str">
        <f>IF(W86="","",IF(AND('miRNA Table'!$F$4="YES",'miRNA Table'!$F$6="YES"),Y86-Y$391,Y86))</f>
        <v/>
      </c>
      <c r="AX86" s="137" t="str">
        <f>IF(X86="","",IF(AND('miRNA Table'!$F$4="YES",'miRNA Table'!$F$6="YES"),Z86-Z$391,Z86))</f>
        <v/>
      </c>
      <c r="AY86" s="137" t="str">
        <f>IF(Y86="","",IF(AND('miRNA Table'!$F$4="YES",'miRNA Table'!$F$6="YES"),AA86-AA$391,AA86))</f>
        <v/>
      </c>
      <c r="AZ86" s="138" t="str">
        <f>IF(Z86="","",IF(AND('miRNA Table'!$F$4="YES",'miRNA Table'!$F$6="YES"),AB86-AB$391,AB86))</f>
        <v/>
      </c>
      <c r="BY86" s="97" t="str">
        <f t="shared" si="77"/>
        <v>hsa-miR-153-3p</v>
      </c>
      <c r="BZ86" s="98" t="s">
        <v>78</v>
      </c>
      <c r="CA86" s="99">
        <f t="shared" si="78"/>
        <v>6.004999999999999</v>
      </c>
      <c r="CB86" s="99">
        <f t="shared" si="79"/>
        <v>6.0850000000000009</v>
      </c>
      <c r="CC86" s="99">
        <f t="shared" si="80"/>
        <v>5.9699999999999989</v>
      </c>
      <c r="CD86" s="99" t="str">
        <f t="shared" si="81"/>
        <v/>
      </c>
      <c r="CE86" s="99" t="str">
        <f t="shared" si="82"/>
        <v/>
      </c>
      <c r="CF86" s="99" t="str">
        <f t="shared" si="83"/>
        <v/>
      </c>
      <c r="CG86" s="99" t="str">
        <f t="shared" si="84"/>
        <v/>
      </c>
      <c r="CH86" s="99" t="str">
        <f t="shared" si="85"/>
        <v/>
      </c>
      <c r="CI86" s="99" t="str">
        <f t="shared" si="86"/>
        <v/>
      </c>
      <c r="CJ86" s="99" t="str">
        <f t="shared" si="87"/>
        <v/>
      </c>
      <c r="CK86" s="99" t="str">
        <f t="shared" si="88"/>
        <v/>
      </c>
      <c r="CL86" s="99" t="str">
        <f t="shared" si="89"/>
        <v/>
      </c>
      <c r="CM86" s="99">
        <f t="shared" si="90"/>
        <v>5.3516666666666666</v>
      </c>
      <c r="CN86" s="99">
        <f t="shared" si="91"/>
        <v>5.3783333333333303</v>
      </c>
      <c r="CO86" s="99">
        <f t="shared" si="92"/>
        <v>5.2449999999999974</v>
      </c>
      <c r="CP86" s="99" t="str">
        <f t="shared" si="93"/>
        <v/>
      </c>
      <c r="CQ86" s="99" t="str">
        <f t="shared" si="94"/>
        <v/>
      </c>
      <c r="CR86" s="99" t="str">
        <f t="shared" si="95"/>
        <v/>
      </c>
      <c r="CS86" s="99" t="str">
        <f t="shared" si="96"/>
        <v/>
      </c>
      <c r="CT86" s="99" t="str">
        <f t="shared" si="97"/>
        <v/>
      </c>
      <c r="CU86" s="99" t="str">
        <f t="shared" si="98"/>
        <v/>
      </c>
      <c r="CV86" s="99" t="str">
        <f t="shared" si="99"/>
        <v/>
      </c>
      <c r="CW86" s="99" t="str">
        <f t="shared" si="100"/>
        <v/>
      </c>
      <c r="CX86" s="99" t="str">
        <f t="shared" si="101"/>
        <v/>
      </c>
      <c r="CY86" s="70">
        <f t="shared" si="102"/>
        <v>6.02</v>
      </c>
      <c r="CZ86" s="70">
        <f t="shared" si="103"/>
        <v>5.3249999999999984</v>
      </c>
      <c r="DA86" s="100" t="str">
        <f t="shared" si="104"/>
        <v>hsa-miR-153-3p</v>
      </c>
      <c r="DB86" s="98" t="s">
        <v>78</v>
      </c>
      <c r="DC86" s="101">
        <f t="shared" si="67"/>
        <v>1.5570941606685445E-2</v>
      </c>
      <c r="DD86" s="101">
        <f t="shared" si="68"/>
        <v>1.4731008373722486E-2</v>
      </c>
      <c r="DE86" s="101">
        <f t="shared" si="69"/>
        <v>1.5953314464174913E-2</v>
      </c>
      <c r="DF86" s="101" t="str">
        <f t="shared" si="70"/>
        <v/>
      </c>
      <c r="DG86" s="101" t="str">
        <f t="shared" si="71"/>
        <v/>
      </c>
      <c r="DH86" s="101" t="str">
        <f t="shared" si="72"/>
        <v/>
      </c>
      <c r="DI86" s="101" t="str">
        <f t="shared" si="73"/>
        <v/>
      </c>
      <c r="DJ86" s="101" t="str">
        <f t="shared" si="74"/>
        <v/>
      </c>
      <c r="DK86" s="101" t="str">
        <f t="shared" si="75"/>
        <v/>
      </c>
      <c r="DL86" s="101" t="str">
        <f t="shared" si="76"/>
        <v/>
      </c>
      <c r="DM86" s="101" t="str">
        <f t="shared" si="105"/>
        <v/>
      </c>
      <c r="DN86" s="101" t="str">
        <f t="shared" si="106"/>
        <v/>
      </c>
      <c r="DO86" s="101">
        <f t="shared" si="109"/>
        <v>2.4489944817269748E-2</v>
      </c>
      <c r="DP86" s="101">
        <f t="shared" si="65"/>
        <v>2.4041432422887327E-2</v>
      </c>
      <c r="DQ86" s="101">
        <f t="shared" si="65"/>
        <v>2.6369243629063108E-2</v>
      </c>
      <c r="DR86" s="101" t="str">
        <f t="shared" si="65"/>
        <v/>
      </c>
      <c r="DS86" s="101" t="str">
        <f t="shared" si="65"/>
        <v/>
      </c>
      <c r="DT86" s="101" t="str">
        <f t="shared" si="65"/>
        <v/>
      </c>
      <c r="DU86" s="101" t="str">
        <f t="shared" si="65"/>
        <v/>
      </c>
      <c r="DV86" s="101" t="str">
        <f t="shared" si="65"/>
        <v/>
      </c>
      <c r="DW86" s="101" t="str">
        <f t="shared" si="65"/>
        <v/>
      </c>
      <c r="DX86" s="101" t="str">
        <f t="shared" si="65"/>
        <v/>
      </c>
      <c r="DY86" s="101" t="str">
        <f t="shared" si="107"/>
        <v/>
      </c>
      <c r="DZ86" s="101" t="str">
        <f t="shared" si="108"/>
        <v/>
      </c>
    </row>
    <row r="87" spans="1:130" ht="15" customHeight="1" x14ac:dyDescent="0.25">
      <c r="A87" s="106" t="str">
        <f>'miRNA Table'!C86</f>
        <v>hsa-miR-154-5p</v>
      </c>
      <c r="B87" s="98" t="s">
        <v>79</v>
      </c>
      <c r="C87" s="99">
        <f>IF('Test Sample Data'!C86="","",IF(SUM('Test Sample Data'!C$3:C$386)&gt;10,IF(AND(ISNUMBER('Test Sample Data'!C86),'Test Sample Data'!C86&lt;$C$389, 'Test Sample Data'!C86&gt;0),'Test Sample Data'!C86,$C$389),""))</f>
        <v>20.18</v>
      </c>
      <c r="D87" s="99">
        <f>IF('Test Sample Data'!D86="","",IF(SUM('Test Sample Data'!D$3:D$386)&gt;10,IF(AND(ISNUMBER('Test Sample Data'!D86),'Test Sample Data'!D86&lt;$C$389, 'Test Sample Data'!D86&gt;0),'Test Sample Data'!D86,$C$389),""))</f>
        <v>20.2</v>
      </c>
      <c r="E87" s="99">
        <f>IF('Test Sample Data'!E86="","",IF(SUM('Test Sample Data'!E$3:E$386)&gt;10,IF(AND(ISNUMBER('Test Sample Data'!E86),'Test Sample Data'!E86&lt;$C$389, 'Test Sample Data'!E86&gt;0),'Test Sample Data'!E86,$C$389),""))</f>
        <v>20.11</v>
      </c>
      <c r="F87" s="99" t="str">
        <f>IF('Test Sample Data'!F86="","",IF(SUM('Test Sample Data'!F$3:F$386)&gt;10,IF(AND(ISNUMBER('Test Sample Data'!F86),'Test Sample Data'!F86&lt;$C$389, 'Test Sample Data'!F86&gt;0),'Test Sample Data'!F86,$C$389),""))</f>
        <v/>
      </c>
      <c r="G87" s="99" t="str">
        <f>IF('Test Sample Data'!G86="","",IF(SUM('Test Sample Data'!G$3:G$386)&gt;10,IF(AND(ISNUMBER('Test Sample Data'!G86),'Test Sample Data'!G86&lt;$C$389, 'Test Sample Data'!G86&gt;0),'Test Sample Data'!G86,$C$389),""))</f>
        <v/>
      </c>
      <c r="H87" s="99" t="str">
        <f>IF('Test Sample Data'!H86="","",IF(SUM('Test Sample Data'!H$3:H$386)&gt;10,IF(AND(ISNUMBER('Test Sample Data'!H86),'Test Sample Data'!H86&lt;$C$389, 'Test Sample Data'!H86&gt;0),'Test Sample Data'!H86,$C$389),""))</f>
        <v/>
      </c>
      <c r="I87" s="99" t="str">
        <f>IF('Test Sample Data'!I86="","",IF(SUM('Test Sample Data'!I$3:I$386)&gt;10,IF(AND(ISNUMBER('Test Sample Data'!I86),'Test Sample Data'!I86&lt;$C$389, 'Test Sample Data'!I86&gt;0),'Test Sample Data'!I86,$C$389),""))</f>
        <v/>
      </c>
      <c r="J87" s="99" t="str">
        <f>IF('Test Sample Data'!J86="","",IF(SUM('Test Sample Data'!J$3:J$386)&gt;10,IF(AND(ISNUMBER('Test Sample Data'!J86),'Test Sample Data'!J86&lt;$C$389, 'Test Sample Data'!J86&gt;0),'Test Sample Data'!J86,$C$389),""))</f>
        <v/>
      </c>
      <c r="K87" s="99" t="str">
        <f>IF('Test Sample Data'!K86="","",IF(SUM('Test Sample Data'!K$3:K$386)&gt;10,IF(AND(ISNUMBER('Test Sample Data'!K86),'Test Sample Data'!K86&lt;$C$389, 'Test Sample Data'!K86&gt;0),'Test Sample Data'!K86,$C$389),""))</f>
        <v/>
      </c>
      <c r="L87" s="99" t="str">
        <f>IF('Test Sample Data'!L86="","",IF(SUM('Test Sample Data'!L$3:L$386)&gt;10,IF(AND(ISNUMBER('Test Sample Data'!L86),'Test Sample Data'!L86&lt;$C$389, 'Test Sample Data'!L86&gt;0),'Test Sample Data'!L86,$C$389),""))</f>
        <v/>
      </c>
      <c r="M87" s="99" t="str">
        <f>IF('Test Sample Data'!M86="","",IF(SUM('Test Sample Data'!M$3:M$386)&gt;10,IF(AND(ISNUMBER('Test Sample Data'!M86),'Test Sample Data'!M86&lt;$C$389, 'Test Sample Data'!M86&gt;0),'Test Sample Data'!M86,$C$389),""))</f>
        <v/>
      </c>
      <c r="N87" s="99" t="str">
        <f>IF('Test Sample Data'!N86="","",IF(SUM('Test Sample Data'!N$3:N$386)&gt;10,IF(AND(ISNUMBER('Test Sample Data'!N86),'Test Sample Data'!N86&lt;$C$389, 'Test Sample Data'!N86&gt;0),'Test Sample Data'!N86,$C$389),""))</f>
        <v/>
      </c>
      <c r="O87" s="98" t="str">
        <f>'miRNA Table'!C86</f>
        <v>hsa-miR-154-5p</v>
      </c>
      <c r="P87" s="98" t="s">
        <v>79</v>
      </c>
      <c r="Q87" s="99">
        <f>IF('Control Sample Data'!C86="","",IF(SUM('Control Sample Data'!C$3:C$386)&gt;10,IF(AND(ISNUMBER('Control Sample Data'!C86),'Control Sample Data'!C86&lt;$C$389, 'Control Sample Data'!C86&gt;0),'Control Sample Data'!C86,$C$389),""))</f>
        <v>22.3</v>
      </c>
      <c r="R87" s="99">
        <f>IF('Control Sample Data'!D86="","",IF(SUM('Control Sample Data'!D$3:D$386)&gt;10,IF(AND(ISNUMBER('Control Sample Data'!D86),'Control Sample Data'!D86&lt;$C$389, 'Control Sample Data'!D86&gt;0),'Control Sample Data'!D86,$C$389),""))</f>
        <v>22.22</v>
      </c>
      <c r="S87" s="99">
        <f>IF('Control Sample Data'!E86="","",IF(SUM('Control Sample Data'!E$3:E$386)&gt;10,IF(AND(ISNUMBER('Control Sample Data'!E86),'Control Sample Data'!E86&lt;$C$389, 'Control Sample Data'!E86&gt;0),'Control Sample Data'!E86,$C$389),""))</f>
        <v>22.28</v>
      </c>
      <c r="T87" s="99" t="str">
        <f>IF('Control Sample Data'!F86="","",IF(SUM('Control Sample Data'!F$3:F$386)&gt;10,IF(AND(ISNUMBER('Control Sample Data'!F86),'Control Sample Data'!F86&lt;$C$389, 'Control Sample Data'!F86&gt;0),'Control Sample Data'!F86,$C$389),""))</f>
        <v/>
      </c>
      <c r="U87" s="99" t="str">
        <f>IF('Control Sample Data'!G86="","",IF(SUM('Control Sample Data'!G$3:G$386)&gt;10,IF(AND(ISNUMBER('Control Sample Data'!G86),'Control Sample Data'!G86&lt;$C$389, 'Control Sample Data'!G86&gt;0),'Control Sample Data'!G86,$C$389),""))</f>
        <v/>
      </c>
      <c r="V87" s="99" t="str">
        <f>IF('Control Sample Data'!H86="","",IF(SUM('Control Sample Data'!H$3:H$386)&gt;10,IF(AND(ISNUMBER('Control Sample Data'!H86),'Control Sample Data'!H86&lt;$C$389, 'Control Sample Data'!H86&gt;0),'Control Sample Data'!H86,$C$389),""))</f>
        <v/>
      </c>
      <c r="W87" s="99" t="str">
        <f>IF('Control Sample Data'!I86="","",IF(SUM('Control Sample Data'!I$3:I$386)&gt;10,IF(AND(ISNUMBER('Control Sample Data'!I86),'Control Sample Data'!I86&lt;$C$389, 'Control Sample Data'!I86&gt;0),'Control Sample Data'!I86,$C$389),""))</f>
        <v/>
      </c>
      <c r="X87" s="99" t="str">
        <f>IF('Control Sample Data'!J86="","",IF(SUM('Control Sample Data'!J$3:J$386)&gt;10,IF(AND(ISNUMBER('Control Sample Data'!J86),'Control Sample Data'!J86&lt;$C$389, 'Control Sample Data'!J86&gt;0),'Control Sample Data'!J86,$C$389),""))</f>
        <v/>
      </c>
      <c r="Y87" s="99" t="str">
        <f>IF('Control Sample Data'!K86="","",IF(SUM('Control Sample Data'!K$3:K$386)&gt;10,IF(AND(ISNUMBER('Control Sample Data'!K86),'Control Sample Data'!K86&lt;$C$389, 'Control Sample Data'!K86&gt;0),'Control Sample Data'!K86,$C$389),""))</f>
        <v/>
      </c>
      <c r="Z87" s="99" t="str">
        <f>IF('Control Sample Data'!L86="","",IF(SUM('Control Sample Data'!L$3:L$386)&gt;10,IF(AND(ISNUMBER('Control Sample Data'!L86),'Control Sample Data'!L86&lt;$C$389, 'Control Sample Data'!L86&gt;0),'Control Sample Data'!L86,$C$389),""))</f>
        <v/>
      </c>
      <c r="AA87" s="99" t="str">
        <f>IF('Control Sample Data'!M86="","",IF(SUM('Control Sample Data'!M$3:M$386)&gt;10,IF(AND(ISNUMBER('Control Sample Data'!M86),'Control Sample Data'!M86&lt;$C$389, 'Control Sample Data'!M86&gt;0),'Control Sample Data'!M86,$C$389),""))</f>
        <v/>
      </c>
      <c r="AB87" s="107" t="str">
        <f>IF('Control Sample Data'!N86="","",IF(SUM('Control Sample Data'!N$3:N$386)&gt;10,IF(AND(ISNUMBER('Control Sample Data'!N86),'Control Sample Data'!N86&lt;$C$389, 'Control Sample Data'!N86&gt;0),'Control Sample Data'!N86,$C$389),""))</f>
        <v/>
      </c>
      <c r="AC87" s="136">
        <f>IF(C87="","",IF(AND('miRNA Table'!$F$4="YES",'miRNA Table'!$F$6="YES"),C87-C$391,C87))</f>
        <v>20.18</v>
      </c>
      <c r="AD87" s="137">
        <f>IF(D87="","",IF(AND('miRNA Table'!$F$4="YES",'miRNA Table'!$F$6="YES"),D87-D$391,D87))</f>
        <v>20.2</v>
      </c>
      <c r="AE87" s="137">
        <f>IF(E87="","",IF(AND('miRNA Table'!$F$4="YES",'miRNA Table'!$F$6="YES"),E87-E$391,E87))</f>
        <v>20.11</v>
      </c>
      <c r="AF87" s="137" t="str">
        <f>IF(F87="","",IF(AND('miRNA Table'!$F$4="YES",'miRNA Table'!$F$6="YES"),F87-F$391,F87))</f>
        <v/>
      </c>
      <c r="AG87" s="137" t="str">
        <f>IF(G87="","",IF(AND('miRNA Table'!$F$4="YES",'miRNA Table'!$F$6="YES"),G87-G$391,G87))</f>
        <v/>
      </c>
      <c r="AH87" s="137" t="str">
        <f>IF(H87="","",IF(AND('miRNA Table'!$F$4="YES",'miRNA Table'!$F$6="YES"),H87-H$391,H87))</f>
        <v/>
      </c>
      <c r="AI87" s="137" t="str">
        <f>IF(I87="","",IF(AND('miRNA Table'!$F$4="YES",'miRNA Table'!$F$6="YES"),I87-I$391,I87))</f>
        <v/>
      </c>
      <c r="AJ87" s="137" t="str">
        <f>IF(J87="","",IF(AND('miRNA Table'!$F$4="YES",'miRNA Table'!$F$6="YES"),J87-J$391,J87))</f>
        <v/>
      </c>
      <c r="AK87" s="137" t="str">
        <f>IF(K87="","",IF(AND('miRNA Table'!$F$4="YES",'miRNA Table'!$F$6="YES"),K87-K$391,K87))</f>
        <v/>
      </c>
      <c r="AL87" s="137" t="str">
        <f>IF(L87="","",IF(AND('miRNA Table'!$F$4="YES",'miRNA Table'!$F$6="YES"),L87-L$391,L87))</f>
        <v/>
      </c>
      <c r="AM87" s="137" t="str">
        <f>IF(M87="","",IF(AND('miRNA Table'!$F$4="YES",'miRNA Table'!$F$6="YES"),M87-M$391,M87))</f>
        <v/>
      </c>
      <c r="AN87" s="138" t="str">
        <f>IF(N87="","",IF(AND('miRNA Table'!$F$4="YES",'miRNA Table'!$F$6="YES"),N87-N$391,N87))</f>
        <v/>
      </c>
      <c r="AO87" s="136">
        <f>IF(O87="","",IF(AND('miRNA Table'!$F$4="YES",'miRNA Table'!$F$6="YES"),Q87-Q$391,Q87))</f>
        <v>22.3</v>
      </c>
      <c r="AP87" s="137">
        <f>IF(P87="","",IF(AND('miRNA Table'!$F$4="YES",'miRNA Table'!$F$6="YES"),R87-R$391,R87))</f>
        <v>22.22</v>
      </c>
      <c r="AQ87" s="137">
        <f>IF(Q87="","",IF(AND('miRNA Table'!$F$4="YES",'miRNA Table'!$F$6="YES"),S87-S$391,S87))</f>
        <v>22.28</v>
      </c>
      <c r="AR87" s="137" t="str">
        <f>IF(R87="","",IF(AND('miRNA Table'!$F$4="YES",'miRNA Table'!$F$6="YES"),T87-T$391,T87))</f>
        <v/>
      </c>
      <c r="AS87" s="137" t="str">
        <f>IF(S87="","",IF(AND('miRNA Table'!$F$4="YES",'miRNA Table'!$F$6="YES"),U87-U$391,U87))</f>
        <v/>
      </c>
      <c r="AT87" s="137" t="str">
        <f>IF(T87="","",IF(AND('miRNA Table'!$F$4="YES",'miRNA Table'!$F$6="YES"),V87-V$391,V87))</f>
        <v/>
      </c>
      <c r="AU87" s="137" t="str">
        <f>IF(U87="","",IF(AND('miRNA Table'!$F$4="YES",'miRNA Table'!$F$6="YES"),W87-W$391,W87))</f>
        <v/>
      </c>
      <c r="AV87" s="137" t="str">
        <f>IF(V87="","",IF(AND('miRNA Table'!$F$4="YES",'miRNA Table'!$F$6="YES"),X87-X$391,X87))</f>
        <v/>
      </c>
      <c r="AW87" s="137" t="str">
        <f>IF(W87="","",IF(AND('miRNA Table'!$F$4="YES",'miRNA Table'!$F$6="YES"),Y87-Y$391,Y87))</f>
        <v/>
      </c>
      <c r="AX87" s="137" t="str">
        <f>IF(X87="","",IF(AND('miRNA Table'!$F$4="YES",'miRNA Table'!$F$6="YES"),Z87-Z$391,Z87))</f>
        <v/>
      </c>
      <c r="AY87" s="137" t="str">
        <f>IF(Y87="","",IF(AND('miRNA Table'!$F$4="YES",'miRNA Table'!$F$6="YES"),AA87-AA$391,AA87))</f>
        <v/>
      </c>
      <c r="AZ87" s="138" t="str">
        <f>IF(Z87="","",IF(AND('miRNA Table'!$F$4="YES",'miRNA Table'!$F$6="YES"),AB87-AB$391,AB87))</f>
        <v/>
      </c>
      <c r="BY87" s="97" t="str">
        <f t="shared" si="77"/>
        <v>hsa-miR-154-5p</v>
      </c>
      <c r="BZ87" s="98" t="s">
        <v>79</v>
      </c>
      <c r="CA87" s="99">
        <f t="shared" si="78"/>
        <v>-0.45500000000000185</v>
      </c>
      <c r="CB87" s="99">
        <f t="shared" si="79"/>
        <v>-0.44500000000000028</v>
      </c>
      <c r="CC87" s="99">
        <f t="shared" si="80"/>
        <v>-0.62000000000000099</v>
      </c>
      <c r="CD87" s="99" t="str">
        <f t="shared" si="81"/>
        <v/>
      </c>
      <c r="CE87" s="99" t="str">
        <f t="shared" si="82"/>
        <v/>
      </c>
      <c r="CF87" s="99" t="str">
        <f t="shared" si="83"/>
        <v/>
      </c>
      <c r="CG87" s="99" t="str">
        <f t="shared" si="84"/>
        <v/>
      </c>
      <c r="CH87" s="99" t="str">
        <f t="shared" si="85"/>
        <v/>
      </c>
      <c r="CI87" s="99" t="str">
        <f t="shared" si="86"/>
        <v/>
      </c>
      <c r="CJ87" s="99" t="str">
        <f t="shared" si="87"/>
        <v/>
      </c>
      <c r="CK87" s="99" t="str">
        <f t="shared" si="88"/>
        <v/>
      </c>
      <c r="CL87" s="99" t="str">
        <f t="shared" si="89"/>
        <v/>
      </c>
      <c r="CM87" s="99">
        <f t="shared" si="90"/>
        <v>1.4016666666666673</v>
      </c>
      <c r="CN87" s="99">
        <f t="shared" si="91"/>
        <v>1.3683333333333287</v>
      </c>
      <c r="CO87" s="99">
        <f t="shared" si="92"/>
        <v>1.1449999999999996</v>
      </c>
      <c r="CP87" s="99" t="str">
        <f t="shared" si="93"/>
        <v/>
      </c>
      <c r="CQ87" s="99" t="str">
        <f t="shared" si="94"/>
        <v/>
      </c>
      <c r="CR87" s="99" t="str">
        <f t="shared" si="95"/>
        <v/>
      </c>
      <c r="CS87" s="99" t="str">
        <f t="shared" si="96"/>
        <v/>
      </c>
      <c r="CT87" s="99" t="str">
        <f t="shared" si="97"/>
        <v/>
      </c>
      <c r="CU87" s="99" t="str">
        <f t="shared" si="98"/>
        <v/>
      </c>
      <c r="CV87" s="99" t="str">
        <f t="shared" si="99"/>
        <v/>
      </c>
      <c r="CW87" s="99" t="str">
        <f t="shared" si="100"/>
        <v/>
      </c>
      <c r="CX87" s="99" t="str">
        <f t="shared" si="101"/>
        <v/>
      </c>
      <c r="CY87" s="70">
        <f t="shared" si="102"/>
        <v>-0.50666666666666771</v>
      </c>
      <c r="CZ87" s="70">
        <f t="shared" si="103"/>
        <v>1.3049999999999986</v>
      </c>
      <c r="DA87" s="100" t="str">
        <f t="shared" si="104"/>
        <v>hsa-miR-154-5p</v>
      </c>
      <c r="DB87" s="98" t="s">
        <v>79</v>
      </c>
      <c r="DC87" s="101">
        <f t="shared" si="67"/>
        <v>1.3707828049797051</v>
      </c>
      <c r="DD87" s="101">
        <f t="shared" si="68"/>
        <v>1.3613141164994735</v>
      </c>
      <c r="DE87" s="101">
        <f t="shared" si="69"/>
        <v>1.5368751812880135</v>
      </c>
      <c r="DF87" s="101" t="str">
        <f t="shared" si="70"/>
        <v/>
      </c>
      <c r="DG87" s="101" t="str">
        <f t="shared" si="71"/>
        <v/>
      </c>
      <c r="DH87" s="101" t="str">
        <f t="shared" si="72"/>
        <v/>
      </c>
      <c r="DI87" s="101" t="str">
        <f t="shared" si="73"/>
        <v/>
      </c>
      <c r="DJ87" s="101" t="str">
        <f t="shared" si="74"/>
        <v/>
      </c>
      <c r="DK87" s="101" t="str">
        <f t="shared" si="75"/>
        <v/>
      </c>
      <c r="DL87" s="101" t="str">
        <f t="shared" si="76"/>
        <v/>
      </c>
      <c r="DM87" s="101" t="str">
        <f t="shared" si="105"/>
        <v/>
      </c>
      <c r="DN87" s="101" t="str">
        <f t="shared" si="106"/>
        <v/>
      </c>
      <c r="DO87" s="101">
        <f t="shared" si="109"/>
        <v>0.37849163827784926</v>
      </c>
      <c r="DP87" s="101">
        <f t="shared" si="65"/>
        <v>0.38733846095263952</v>
      </c>
      <c r="DQ87" s="101">
        <f t="shared" si="65"/>
        <v>0.45218968878054422</v>
      </c>
      <c r="DR87" s="101" t="str">
        <f t="shared" si="65"/>
        <v/>
      </c>
      <c r="DS87" s="101" t="str">
        <f t="shared" si="65"/>
        <v/>
      </c>
      <c r="DT87" s="101" t="str">
        <f t="shared" si="65"/>
        <v/>
      </c>
      <c r="DU87" s="101" t="str">
        <f t="shared" si="65"/>
        <v/>
      </c>
      <c r="DV87" s="101" t="str">
        <f t="shared" si="65"/>
        <v/>
      </c>
      <c r="DW87" s="101" t="str">
        <f t="shared" si="65"/>
        <v/>
      </c>
      <c r="DX87" s="101" t="str">
        <f t="shared" si="65"/>
        <v/>
      </c>
      <c r="DY87" s="101" t="str">
        <f t="shared" si="107"/>
        <v/>
      </c>
      <c r="DZ87" s="101" t="str">
        <f t="shared" si="108"/>
        <v/>
      </c>
    </row>
    <row r="88" spans="1:130" ht="15" customHeight="1" x14ac:dyDescent="0.25">
      <c r="A88" s="106" t="str">
        <f>'miRNA Table'!C87</f>
        <v>hsa-miR-155-5p</v>
      </c>
      <c r="B88" s="98" t="s">
        <v>5633</v>
      </c>
      <c r="C88" s="99">
        <f>IF('Test Sample Data'!C87="","",IF(SUM('Test Sample Data'!C$3:C$386)&gt;10,IF(AND(ISNUMBER('Test Sample Data'!C87),'Test Sample Data'!C87&lt;$C$389, 'Test Sample Data'!C87&gt;0),'Test Sample Data'!C87,$C$389),""))</f>
        <v>14.21</v>
      </c>
      <c r="D88" s="99">
        <f>IF('Test Sample Data'!D87="","",IF(SUM('Test Sample Data'!D$3:D$386)&gt;10,IF(AND(ISNUMBER('Test Sample Data'!D87),'Test Sample Data'!D87&lt;$C$389, 'Test Sample Data'!D87&gt;0),'Test Sample Data'!D87,$C$389),""))</f>
        <v>14.67</v>
      </c>
      <c r="E88" s="99">
        <f>IF('Test Sample Data'!E87="","",IF(SUM('Test Sample Data'!E$3:E$386)&gt;10,IF(AND(ISNUMBER('Test Sample Data'!E87),'Test Sample Data'!E87&lt;$C$389, 'Test Sample Data'!E87&gt;0),'Test Sample Data'!E87,$C$389),""))</f>
        <v>14.65</v>
      </c>
      <c r="F88" s="99" t="str">
        <f>IF('Test Sample Data'!F87="","",IF(SUM('Test Sample Data'!F$3:F$386)&gt;10,IF(AND(ISNUMBER('Test Sample Data'!F87),'Test Sample Data'!F87&lt;$C$389, 'Test Sample Data'!F87&gt;0),'Test Sample Data'!F87,$C$389),""))</f>
        <v/>
      </c>
      <c r="G88" s="99" t="str">
        <f>IF('Test Sample Data'!G87="","",IF(SUM('Test Sample Data'!G$3:G$386)&gt;10,IF(AND(ISNUMBER('Test Sample Data'!G87),'Test Sample Data'!G87&lt;$C$389, 'Test Sample Data'!G87&gt;0),'Test Sample Data'!G87,$C$389),""))</f>
        <v/>
      </c>
      <c r="H88" s="99" t="str">
        <f>IF('Test Sample Data'!H87="","",IF(SUM('Test Sample Data'!H$3:H$386)&gt;10,IF(AND(ISNUMBER('Test Sample Data'!H87),'Test Sample Data'!H87&lt;$C$389, 'Test Sample Data'!H87&gt;0),'Test Sample Data'!H87,$C$389),""))</f>
        <v/>
      </c>
      <c r="I88" s="99" t="str">
        <f>IF('Test Sample Data'!I87="","",IF(SUM('Test Sample Data'!I$3:I$386)&gt;10,IF(AND(ISNUMBER('Test Sample Data'!I87),'Test Sample Data'!I87&lt;$C$389, 'Test Sample Data'!I87&gt;0),'Test Sample Data'!I87,$C$389),""))</f>
        <v/>
      </c>
      <c r="J88" s="99" t="str">
        <f>IF('Test Sample Data'!J87="","",IF(SUM('Test Sample Data'!J$3:J$386)&gt;10,IF(AND(ISNUMBER('Test Sample Data'!J87),'Test Sample Data'!J87&lt;$C$389, 'Test Sample Data'!J87&gt;0),'Test Sample Data'!J87,$C$389),""))</f>
        <v/>
      </c>
      <c r="K88" s="99" t="str">
        <f>IF('Test Sample Data'!K87="","",IF(SUM('Test Sample Data'!K$3:K$386)&gt;10,IF(AND(ISNUMBER('Test Sample Data'!K87),'Test Sample Data'!K87&lt;$C$389, 'Test Sample Data'!K87&gt;0),'Test Sample Data'!K87,$C$389),""))</f>
        <v/>
      </c>
      <c r="L88" s="99" t="str">
        <f>IF('Test Sample Data'!L87="","",IF(SUM('Test Sample Data'!L$3:L$386)&gt;10,IF(AND(ISNUMBER('Test Sample Data'!L87),'Test Sample Data'!L87&lt;$C$389, 'Test Sample Data'!L87&gt;0),'Test Sample Data'!L87,$C$389),""))</f>
        <v/>
      </c>
      <c r="M88" s="99" t="str">
        <f>IF('Test Sample Data'!M87="","",IF(SUM('Test Sample Data'!M$3:M$386)&gt;10,IF(AND(ISNUMBER('Test Sample Data'!M87),'Test Sample Data'!M87&lt;$C$389, 'Test Sample Data'!M87&gt;0),'Test Sample Data'!M87,$C$389),""))</f>
        <v/>
      </c>
      <c r="N88" s="99" t="str">
        <f>IF('Test Sample Data'!N87="","",IF(SUM('Test Sample Data'!N$3:N$386)&gt;10,IF(AND(ISNUMBER('Test Sample Data'!N87),'Test Sample Data'!N87&lt;$C$389, 'Test Sample Data'!N87&gt;0),'Test Sample Data'!N87,$C$389),""))</f>
        <v/>
      </c>
      <c r="O88" s="98" t="str">
        <f>'miRNA Table'!C87</f>
        <v>hsa-miR-155-5p</v>
      </c>
      <c r="P88" s="98" t="s">
        <v>5633</v>
      </c>
      <c r="Q88" s="99">
        <f>IF('Control Sample Data'!C87="","",IF(SUM('Control Sample Data'!C$3:C$386)&gt;10,IF(AND(ISNUMBER('Control Sample Data'!C87),'Control Sample Data'!C87&lt;$C$389, 'Control Sample Data'!C87&gt;0),'Control Sample Data'!C87,$C$389),""))</f>
        <v>14.08</v>
      </c>
      <c r="R88" s="99">
        <f>IF('Control Sample Data'!D87="","",IF(SUM('Control Sample Data'!D$3:D$386)&gt;10,IF(AND(ISNUMBER('Control Sample Data'!D87),'Control Sample Data'!D87&lt;$C$389, 'Control Sample Data'!D87&gt;0),'Control Sample Data'!D87,$C$389),""))</f>
        <v>14.02</v>
      </c>
      <c r="S88" s="99">
        <f>IF('Control Sample Data'!E87="","",IF(SUM('Control Sample Data'!E$3:E$386)&gt;10,IF(AND(ISNUMBER('Control Sample Data'!E87),'Control Sample Data'!E87&lt;$C$389, 'Control Sample Data'!E87&gt;0),'Control Sample Data'!E87,$C$389),""))</f>
        <v>14.13</v>
      </c>
      <c r="T88" s="99" t="str">
        <f>IF('Control Sample Data'!F87="","",IF(SUM('Control Sample Data'!F$3:F$386)&gt;10,IF(AND(ISNUMBER('Control Sample Data'!F87),'Control Sample Data'!F87&lt;$C$389, 'Control Sample Data'!F87&gt;0),'Control Sample Data'!F87,$C$389),""))</f>
        <v/>
      </c>
      <c r="U88" s="99" t="str">
        <f>IF('Control Sample Data'!G87="","",IF(SUM('Control Sample Data'!G$3:G$386)&gt;10,IF(AND(ISNUMBER('Control Sample Data'!G87),'Control Sample Data'!G87&lt;$C$389, 'Control Sample Data'!G87&gt;0),'Control Sample Data'!G87,$C$389),""))</f>
        <v/>
      </c>
      <c r="V88" s="99" t="str">
        <f>IF('Control Sample Data'!H87="","",IF(SUM('Control Sample Data'!H$3:H$386)&gt;10,IF(AND(ISNUMBER('Control Sample Data'!H87),'Control Sample Data'!H87&lt;$C$389, 'Control Sample Data'!H87&gt;0),'Control Sample Data'!H87,$C$389),""))</f>
        <v/>
      </c>
      <c r="W88" s="99" t="str">
        <f>IF('Control Sample Data'!I87="","",IF(SUM('Control Sample Data'!I$3:I$386)&gt;10,IF(AND(ISNUMBER('Control Sample Data'!I87),'Control Sample Data'!I87&lt;$C$389, 'Control Sample Data'!I87&gt;0),'Control Sample Data'!I87,$C$389),""))</f>
        <v/>
      </c>
      <c r="X88" s="99" t="str">
        <f>IF('Control Sample Data'!J87="","",IF(SUM('Control Sample Data'!J$3:J$386)&gt;10,IF(AND(ISNUMBER('Control Sample Data'!J87),'Control Sample Data'!J87&lt;$C$389, 'Control Sample Data'!J87&gt;0),'Control Sample Data'!J87,$C$389),""))</f>
        <v/>
      </c>
      <c r="Y88" s="99" t="str">
        <f>IF('Control Sample Data'!K87="","",IF(SUM('Control Sample Data'!K$3:K$386)&gt;10,IF(AND(ISNUMBER('Control Sample Data'!K87),'Control Sample Data'!K87&lt;$C$389, 'Control Sample Data'!K87&gt;0),'Control Sample Data'!K87,$C$389),""))</f>
        <v/>
      </c>
      <c r="Z88" s="99" t="str">
        <f>IF('Control Sample Data'!L87="","",IF(SUM('Control Sample Data'!L$3:L$386)&gt;10,IF(AND(ISNUMBER('Control Sample Data'!L87),'Control Sample Data'!L87&lt;$C$389, 'Control Sample Data'!L87&gt;0),'Control Sample Data'!L87,$C$389),""))</f>
        <v/>
      </c>
      <c r="AA88" s="99" t="str">
        <f>IF('Control Sample Data'!M87="","",IF(SUM('Control Sample Data'!M$3:M$386)&gt;10,IF(AND(ISNUMBER('Control Sample Data'!M87),'Control Sample Data'!M87&lt;$C$389, 'Control Sample Data'!M87&gt;0),'Control Sample Data'!M87,$C$389),""))</f>
        <v/>
      </c>
      <c r="AB88" s="107" t="str">
        <f>IF('Control Sample Data'!N87="","",IF(SUM('Control Sample Data'!N$3:N$386)&gt;10,IF(AND(ISNUMBER('Control Sample Data'!N87),'Control Sample Data'!N87&lt;$C$389, 'Control Sample Data'!N87&gt;0),'Control Sample Data'!N87,$C$389),""))</f>
        <v/>
      </c>
      <c r="AC88" s="136">
        <f>IF(C88="","",IF(AND('miRNA Table'!$F$4="YES",'miRNA Table'!$F$6="YES"),C88-C$391,C88))</f>
        <v>14.21</v>
      </c>
      <c r="AD88" s="137">
        <f>IF(D88="","",IF(AND('miRNA Table'!$F$4="YES",'miRNA Table'!$F$6="YES"),D88-D$391,D88))</f>
        <v>14.67</v>
      </c>
      <c r="AE88" s="137">
        <f>IF(E88="","",IF(AND('miRNA Table'!$F$4="YES",'miRNA Table'!$F$6="YES"),E88-E$391,E88))</f>
        <v>14.65</v>
      </c>
      <c r="AF88" s="137" t="str">
        <f>IF(F88="","",IF(AND('miRNA Table'!$F$4="YES",'miRNA Table'!$F$6="YES"),F88-F$391,F88))</f>
        <v/>
      </c>
      <c r="AG88" s="137" t="str">
        <f>IF(G88="","",IF(AND('miRNA Table'!$F$4="YES",'miRNA Table'!$F$6="YES"),G88-G$391,G88))</f>
        <v/>
      </c>
      <c r="AH88" s="137" t="str">
        <f>IF(H88="","",IF(AND('miRNA Table'!$F$4="YES",'miRNA Table'!$F$6="YES"),H88-H$391,H88))</f>
        <v/>
      </c>
      <c r="AI88" s="137" t="str">
        <f>IF(I88="","",IF(AND('miRNA Table'!$F$4="YES",'miRNA Table'!$F$6="YES"),I88-I$391,I88))</f>
        <v/>
      </c>
      <c r="AJ88" s="137" t="str">
        <f>IF(J88="","",IF(AND('miRNA Table'!$F$4="YES",'miRNA Table'!$F$6="YES"),J88-J$391,J88))</f>
        <v/>
      </c>
      <c r="AK88" s="137" t="str">
        <f>IF(K88="","",IF(AND('miRNA Table'!$F$4="YES",'miRNA Table'!$F$6="YES"),K88-K$391,K88))</f>
        <v/>
      </c>
      <c r="AL88" s="137" t="str">
        <f>IF(L88="","",IF(AND('miRNA Table'!$F$4="YES",'miRNA Table'!$F$6="YES"),L88-L$391,L88))</f>
        <v/>
      </c>
      <c r="AM88" s="137" t="str">
        <f>IF(M88="","",IF(AND('miRNA Table'!$F$4="YES",'miRNA Table'!$F$6="YES"),M88-M$391,M88))</f>
        <v/>
      </c>
      <c r="AN88" s="138" t="str">
        <f>IF(N88="","",IF(AND('miRNA Table'!$F$4="YES",'miRNA Table'!$F$6="YES"),N88-N$391,N88))</f>
        <v/>
      </c>
      <c r="AO88" s="136">
        <f>IF(O88="","",IF(AND('miRNA Table'!$F$4="YES",'miRNA Table'!$F$6="YES"),Q88-Q$391,Q88))</f>
        <v>14.08</v>
      </c>
      <c r="AP88" s="137">
        <f>IF(P88="","",IF(AND('miRNA Table'!$F$4="YES",'miRNA Table'!$F$6="YES"),R88-R$391,R88))</f>
        <v>14.02</v>
      </c>
      <c r="AQ88" s="137">
        <f>IF(Q88="","",IF(AND('miRNA Table'!$F$4="YES",'miRNA Table'!$F$6="YES"),S88-S$391,S88))</f>
        <v>14.13</v>
      </c>
      <c r="AR88" s="137" t="str">
        <f>IF(R88="","",IF(AND('miRNA Table'!$F$4="YES",'miRNA Table'!$F$6="YES"),T88-T$391,T88))</f>
        <v/>
      </c>
      <c r="AS88" s="137" t="str">
        <f>IF(S88="","",IF(AND('miRNA Table'!$F$4="YES",'miRNA Table'!$F$6="YES"),U88-U$391,U88))</f>
        <v/>
      </c>
      <c r="AT88" s="137" t="str">
        <f>IF(T88="","",IF(AND('miRNA Table'!$F$4="YES",'miRNA Table'!$F$6="YES"),V88-V$391,V88))</f>
        <v/>
      </c>
      <c r="AU88" s="137" t="str">
        <f>IF(U88="","",IF(AND('miRNA Table'!$F$4="YES",'miRNA Table'!$F$6="YES"),W88-W$391,W88))</f>
        <v/>
      </c>
      <c r="AV88" s="137" t="str">
        <f>IF(V88="","",IF(AND('miRNA Table'!$F$4="YES",'miRNA Table'!$F$6="YES"),X88-X$391,X88))</f>
        <v/>
      </c>
      <c r="AW88" s="137" t="str">
        <f>IF(W88="","",IF(AND('miRNA Table'!$F$4="YES",'miRNA Table'!$F$6="YES"),Y88-Y$391,Y88))</f>
        <v/>
      </c>
      <c r="AX88" s="137" t="str">
        <f>IF(X88="","",IF(AND('miRNA Table'!$F$4="YES",'miRNA Table'!$F$6="YES"),Z88-Z$391,Z88))</f>
        <v/>
      </c>
      <c r="AY88" s="137" t="str">
        <f>IF(Y88="","",IF(AND('miRNA Table'!$F$4="YES",'miRNA Table'!$F$6="YES"),AA88-AA$391,AA88))</f>
        <v/>
      </c>
      <c r="AZ88" s="138" t="str">
        <f>IF(Z88="","",IF(AND('miRNA Table'!$F$4="YES",'miRNA Table'!$F$6="YES"),AB88-AB$391,AB88))</f>
        <v/>
      </c>
      <c r="BY88" s="97" t="str">
        <f t="shared" si="77"/>
        <v>hsa-miR-155-5p</v>
      </c>
      <c r="BZ88" s="98" t="s">
        <v>5633</v>
      </c>
      <c r="CA88" s="99">
        <f t="shared" si="78"/>
        <v>-6.4250000000000007</v>
      </c>
      <c r="CB88" s="99">
        <f t="shared" si="79"/>
        <v>-5.9749999999999996</v>
      </c>
      <c r="CC88" s="99">
        <f t="shared" si="80"/>
        <v>-6.08</v>
      </c>
      <c r="CD88" s="99" t="str">
        <f t="shared" si="81"/>
        <v/>
      </c>
      <c r="CE88" s="99" t="str">
        <f t="shared" si="82"/>
        <v/>
      </c>
      <c r="CF88" s="99" t="str">
        <f t="shared" si="83"/>
        <v/>
      </c>
      <c r="CG88" s="99" t="str">
        <f t="shared" si="84"/>
        <v/>
      </c>
      <c r="CH88" s="99" t="str">
        <f t="shared" si="85"/>
        <v/>
      </c>
      <c r="CI88" s="99" t="str">
        <f t="shared" si="86"/>
        <v/>
      </c>
      <c r="CJ88" s="99" t="str">
        <f t="shared" si="87"/>
        <v/>
      </c>
      <c r="CK88" s="99" t="str">
        <f t="shared" si="88"/>
        <v/>
      </c>
      <c r="CL88" s="99" t="str">
        <f t="shared" si="89"/>
        <v/>
      </c>
      <c r="CM88" s="99">
        <f t="shared" si="90"/>
        <v>-6.8183333333333334</v>
      </c>
      <c r="CN88" s="99">
        <f t="shared" si="91"/>
        <v>-6.8316666666666706</v>
      </c>
      <c r="CO88" s="99">
        <f t="shared" si="92"/>
        <v>-7.0050000000000008</v>
      </c>
      <c r="CP88" s="99" t="str">
        <f t="shared" si="93"/>
        <v/>
      </c>
      <c r="CQ88" s="99" t="str">
        <f t="shared" si="94"/>
        <v/>
      </c>
      <c r="CR88" s="99" t="str">
        <f t="shared" si="95"/>
        <v/>
      </c>
      <c r="CS88" s="99" t="str">
        <f t="shared" si="96"/>
        <v/>
      </c>
      <c r="CT88" s="99" t="str">
        <f t="shared" si="97"/>
        <v/>
      </c>
      <c r="CU88" s="99" t="str">
        <f t="shared" si="98"/>
        <v/>
      </c>
      <c r="CV88" s="99" t="str">
        <f t="shared" si="99"/>
        <v/>
      </c>
      <c r="CW88" s="99" t="str">
        <f t="shared" si="100"/>
        <v/>
      </c>
      <c r="CX88" s="99" t="str">
        <f t="shared" si="101"/>
        <v/>
      </c>
      <c r="CY88" s="70">
        <f t="shared" si="102"/>
        <v>-6.16</v>
      </c>
      <c r="CZ88" s="70">
        <f t="shared" si="103"/>
        <v>-6.8850000000000016</v>
      </c>
      <c r="DA88" s="100" t="str">
        <f t="shared" si="104"/>
        <v>hsa-miR-155-5p</v>
      </c>
      <c r="DB88" s="98" t="s">
        <v>5633</v>
      </c>
      <c r="DC88" s="101">
        <f t="shared" si="67"/>
        <v>85.924640177936922</v>
      </c>
      <c r="DD88" s="101">
        <f t="shared" si="68"/>
        <v>62.900518306896032</v>
      </c>
      <c r="DE88" s="101">
        <f t="shared" si="69"/>
        <v>67.649154595928337</v>
      </c>
      <c r="DF88" s="101" t="str">
        <f t="shared" si="70"/>
        <v/>
      </c>
      <c r="DG88" s="101" t="str">
        <f t="shared" si="71"/>
        <v/>
      </c>
      <c r="DH88" s="101" t="str">
        <f t="shared" si="72"/>
        <v/>
      </c>
      <c r="DI88" s="101" t="str">
        <f t="shared" si="73"/>
        <v/>
      </c>
      <c r="DJ88" s="101" t="str">
        <f t="shared" si="74"/>
        <v/>
      </c>
      <c r="DK88" s="101" t="str">
        <f t="shared" si="75"/>
        <v/>
      </c>
      <c r="DL88" s="101" t="str">
        <f t="shared" si="76"/>
        <v/>
      </c>
      <c r="DM88" s="101" t="str">
        <f t="shared" si="105"/>
        <v/>
      </c>
      <c r="DN88" s="101" t="str">
        <f t="shared" si="106"/>
        <v/>
      </c>
      <c r="DO88" s="101">
        <f t="shared" si="109"/>
        <v>112.85553236471827</v>
      </c>
      <c r="DP88" s="101">
        <f t="shared" si="65"/>
        <v>113.90337354838523</v>
      </c>
      <c r="DQ88" s="101">
        <f t="shared" si="65"/>
        <v>128.44438380921639</v>
      </c>
      <c r="DR88" s="101" t="str">
        <f t="shared" si="65"/>
        <v/>
      </c>
      <c r="DS88" s="101" t="str">
        <f t="shared" si="65"/>
        <v/>
      </c>
      <c r="DT88" s="101" t="str">
        <f t="shared" si="65"/>
        <v/>
      </c>
      <c r="DU88" s="101" t="str">
        <f t="shared" si="65"/>
        <v/>
      </c>
      <c r="DV88" s="101" t="str">
        <f t="shared" si="65"/>
        <v/>
      </c>
      <c r="DW88" s="101" t="str">
        <f t="shared" si="65"/>
        <v/>
      </c>
      <c r="DX88" s="101" t="str">
        <f t="shared" si="65"/>
        <v/>
      </c>
      <c r="DY88" s="101" t="str">
        <f t="shared" si="107"/>
        <v/>
      </c>
      <c r="DZ88" s="101" t="str">
        <f t="shared" si="108"/>
        <v/>
      </c>
    </row>
    <row r="89" spans="1:130" ht="15" customHeight="1" x14ac:dyDescent="0.25">
      <c r="A89" s="106" t="str">
        <f>'miRNA Table'!C88</f>
        <v>hsa-miR-155-3p</v>
      </c>
      <c r="B89" s="98" t="s">
        <v>5634</v>
      </c>
      <c r="C89" s="99">
        <f>IF('Test Sample Data'!C88="","",IF(SUM('Test Sample Data'!C$3:C$386)&gt;10,IF(AND(ISNUMBER('Test Sample Data'!C88),'Test Sample Data'!C88&lt;$C$389, 'Test Sample Data'!C88&gt;0),'Test Sample Data'!C88,$C$389),""))</f>
        <v>25.01</v>
      </c>
      <c r="D89" s="99">
        <f>IF('Test Sample Data'!D88="","",IF(SUM('Test Sample Data'!D$3:D$386)&gt;10,IF(AND(ISNUMBER('Test Sample Data'!D88),'Test Sample Data'!D88&lt;$C$389, 'Test Sample Data'!D88&gt;0),'Test Sample Data'!D88,$C$389),""))</f>
        <v>24.19</v>
      </c>
      <c r="E89" s="99">
        <f>IF('Test Sample Data'!E88="","",IF(SUM('Test Sample Data'!E$3:E$386)&gt;10,IF(AND(ISNUMBER('Test Sample Data'!E88),'Test Sample Data'!E88&lt;$C$389, 'Test Sample Data'!E88&gt;0),'Test Sample Data'!E88,$C$389),""))</f>
        <v>24.09</v>
      </c>
      <c r="F89" s="99" t="str">
        <f>IF('Test Sample Data'!F88="","",IF(SUM('Test Sample Data'!F$3:F$386)&gt;10,IF(AND(ISNUMBER('Test Sample Data'!F88),'Test Sample Data'!F88&lt;$C$389, 'Test Sample Data'!F88&gt;0),'Test Sample Data'!F88,$C$389),""))</f>
        <v/>
      </c>
      <c r="G89" s="99" t="str">
        <f>IF('Test Sample Data'!G88="","",IF(SUM('Test Sample Data'!G$3:G$386)&gt;10,IF(AND(ISNUMBER('Test Sample Data'!G88),'Test Sample Data'!G88&lt;$C$389, 'Test Sample Data'!G88&gt;0),'Test Sample Data'!G88,$C$389),""))</f>
        <v/>
      </c>
      <c r="H89" s="99" t="str">
        <f>IF('Test Sample Data'!H88="","",IF(SUM('Test Sample Data'!H$3:H$386)&gt;10,IF(AND(ISNUMBER('Test Sample Data'!H88),'Test Sample Data'!H88&lt;$C$389, 'Test Sample Data'!H88&gt;0),'Test Sample Data'!H88,$C$389),""))</f>
        <v/>
      </c>
      <c r="I89" s="99" t="str">
        <f>IF('Test Sample Data'!I88="","",IF(SUM('Test Sample Data'!I$3:I$386)&gt;10,IF(AND(ISNUMBER('Test Sample Data'!I88),'Test Sample Data'!I88&lt;$C$389, 'Test Sample Data'!I88&gt;0),'Test Sample Data'!I88,$C$389),""))</f>
        <v/>
      </c>
      <c r="J89" s="99" t="str">
        <f>IF('Test Sample Data'!J88="","",IF(SUM('Test Sample Data'!J$3:J$386)&gt;10,IF(AND(ISNUMBER('Test Sample Data'!J88),'Test Sample Data'!J88&lt;$C$389, 'Test Sample Data'!J88&gt;0),'Test Sample Data'!J88,$C$389),""))</f>
        <v/>
      </c>
      <c r="K89" s="99" t="str">
        <f>IF('Test Sample Data'!K88="","",IF(SUM('Test Sample Data'!K$3:K$386)&gt;10,IF(AND(ISNUMBER('Test Sample Data'!K88),'Test Sample Data'!K88&lt;$C$389, 'Test Sample Data'!K88&gt;0),'Test Sample Data'!K88,$C$389),""))</f>
        <v/>
      </c>
      <c r="L89" s="99" t="str">
        <f>IF('Test Sample Data'!L88="","",IF(SUM('Test Sample Data'!L$3:L$386)&gt;10,IF(AND(ISNUMBER('Test Sample Data'!L88),'Test Sample Data'!L88&lt;$C$389, 'Test Sample Data'!L88&gt;0),'Test Sample Data'!L88,$C$389),""))</f>
        <v/>
      </c>
      <c r="M89" s="99" t="str">
        <f>IF('Test Sample Data'!M88="","",IF(SUM('Test Sample Data'!M$3:M$386)&gt;10,IF(AND(ISNUMBER('Test Sample Data'!M88),'Test Sample Data'!M88&lt;$C$389, 'Test Sample Data'!M88&gt;0),'Test Sample Data'!M88,$C$389),""))</f>
        <v/>
      </c>
      <c r="N89" s="99" t="str">
        <f>IF('Test Sample Data'!N88="","",IF(SUM('Test Sample Data'!N$3:N$386)&gt;10,IF(AND(ISNUMBER('Test Sample Data'!N88),'Test Sample Data'!N88&lt;$C$389, 'Test Sample Data'!N88&gt;0),'Test Sample Data'!N88,$C$389),""))</f>
        <v/>
      </c>
      <c r="O89" s="98" t="str">
        <f>'miRNA Table'!C88</f>
        <v>hsa-miR-155-3p</v>
      </c>
      <c r="P89" s="98" t="s">
        <v>5634</v>
      </c>
      <c r="Q89" s="99">
        <f>IF('Control Sample Data'!C88="","",IF(SUM('Control Sample Data'!C$3:C$386)&gt;10,IF(AND(ISNUMBER('Control Sample Data'!C88),'Control Sample Data'!C88&lt;$C$389, 'Control Sample Data'!C88&gt;0),'Control Sample Data'!C88,$C$389),""))</f>
        <v>24.52</v>
      </c>
      <c r="R89" s="99">
        <f>IF('Control Sample Data'!D88="","",IF(SUM('Control Sample Data'!D$3:D$386)&gt;10,IF(AND(ISNUMBER('Control Sample Data'!D88),'Control Sample Data'!D88&lt;$C$389, 'Control Sample Data'!D88&gt;0),'Control Sample Data'!D88,$C$389),""))</f>
        <v>24.44</v>
      </c>
      <c r="S89" s="99">
        <f>IF('Control Sample Data'!E88="","",IF(SUM('Control Sample Data'!E$3:E$386)&gt;10,IF(AND(ISNUMBER('Control Sample Data'!E88),'Control Sample Data'!E88&lt;$C$389, 'Control Sample Data'!E88&gt;0),'Control Sample Data'!E88,$C$389),""))</f>
        <v>24.52</v>
      </c>
      <c r="T89" s="99" t="str">
        <f>IF('Control Sample Data'!F88="","",IF(SUM('Control Sample Data'!F$3:F$386)&gt;10,IF(AND(ISNUMBER('Control Sample Data'!F88),'Control Sample Data'!F88&lt;$C$389, 'Control Sample Data'!F88&gt;0),'Control Sample Data'!F88,$C$389),""))</f>
        <v/>
      </c>
      <c r="U89" s="99" t="str">
        <f>IF('Control Sample Data'!G88="","",IF(SUM('Control Sample Data'!G$3:G$386)&gt;10,IF(AND(ISNUMBER('Control Sample Data'!G88),'Control Sample Data'!G88&lt;$C$389, 'Control Sample Data'!G88&gt;0),'Control Sample Data'!G88,$C$389),""))</f>
        <v/>
      </c>
      <c r="V89" s="99" t="str">
        <f>IF('Control Sample Data'!H88="","",IF(SUM('Control Sample Data'!H$3:H$386)&gt;10,IF(AND(ISNUMBER('Control Sample Data'!H88),'Control Sample Data'!H88&lt;$C$389, 'Control Sample Data'!H88&gt;0),'Control Sample Data'!H88,$C$389),""))</f>
        <v/>
      </c>
      <c r="W89" s="99" t="str">
        <f>IF('Control Sample Data'!I88="","",IF(SUM('Control Sample Data'!I$3:I$386)&gt;10,IF(AND(ISNUMBER('Control Sample Data'!I88),'Control Sample Data'!I88&lt;$C$389, 'Control Sample Data'!I88&gt;0),'Control Sample Data'!I88,$C$389),""))</f>
        <v/>
      </c>
      <c r="X89" s="99" t="str">
        <f>IF('Control Sample Data'!J88="","",IF(SUM('Control Sample Data'!J$3:J$386)&gt;10,IF(AND(ISNUMBER('Control Sample Data'!J88),'Control Sample Data'!J88&lt;$C$389, 'Control Sample Data'!J88&gt;0),'Control Sample Data'!J88,$C$389),""))</f>
        <v/>
      </c>
      <c r="Y89" s="99" t="str">
        <f>IF('Control Sample Data'!K88="","",IF(SUM('Control Sample Data'!K$3:K$386)&gt;10,IF(AND(ISNUMBER('Control Sample Data'!K88),'Control Sample Data'!K88&lt;$C$389, 'Control Sample Data'!K88&gt;0),'Control Sample Data'!K88,$C$389),""))</f>
        <v/>
      </c>
      <c r="Z89" s="99" t="str">
        <f>IF('Control Sample Data'!L88="","",IF(SUM('Control Sample Data'!L$3:L$386)&gt;10,IF(AND(ISNUMBER('Control Sample Data'!L88),'Control Sample Data'!L88&lt;$C$389, 'Control Sample Data'!L88&gt;0),'Control Sample Data'!L88,$C$389),""))</f>
        <v/>
      </c>
      <c r="AA89" s="99" t="str">
        <f>IF('Control Sample Data'!M88="","",IF(SUM('Control Sample Data'!M$3:M$386)&gt;10,IF(AND(ISNUMBER('Control Sample Data'!M88),'Control Sample Data'!M88&lt;$C$389, 'Control Sample Data'!M88&gt;0),'Control Sample Data'!M88,$C$389),""))</f>
        <v/>
      </c>
      <c r="AB89" s="107" t="str">
        <f>IF('Control Sample Data'!N88="","",IF(SUM('Control Sample Data'!N$3:N$386)&gt;10,IF(AND(ISNUMBER('Control Sample Data'!N88),'Control Sample Data'!N88&lt;$C$389, 'Control Sample Data'!N88&gt;0),'Control Sample Data'!N88,$C$389),""))</f>
        <v/>
      </c>
      <c r="AC89" s="136">
        <f>IF(C89="","",IF(AND('miRNA Table'!$F$4="YES",'miRNA Table'!$F$6="YES"),C89-C$391,C89))</f>
        <v>25.01</v>
      </c>
      <c r="AD89" s="137">
        <f>IF(D89="","",IF(AND('miRNA Table'!$F$4="YES",'miRNA Table'!$F$6="YES"),D89-D$391,D89))</f>
        <v>24.19</v>
      </c>
      <c r="AE89" s="137">
        <f>IF(E89="","",IF(AND('miRNA Table'!$F$4="YES",'miRNA Table'!$F$6="YES"),E89-E$391,E89))</f>
        <v>24.09</v>
      </c>
      <c r="AF89" s="137" t="str">
        <f>IF(F89="","",IF(AND('miRNA Table'!$F$4="YES",'miRNA Table'!$F$6="YES"),F89-F$391,F89))</f>
        <v/>
      </c>
      <c r="AG89" s="137" t="str">
        <f>IF(G89="","",IF(AND('miRNA Table'!$F$4="YES",'miRNA Table'!$F$6="YES"),G89-G$391,G89))</f>
        <v/>
      </c>
      <c r="AH89" s="137" t="str">
        <f>IF(H89="","",IF(AND('miRNA Table'!$F$4="YES",'miRNA Table'!$F$6="YES"),H89-H$391,H89))</f>
        <v/>
      </c>
      <c r="AI89" s="137" t="str">
        <f>IF(I89="","",IF(AND('miRNA Table'!$F$4="YES",'miRNA Table'!$F$6="YES"),I89-I$391,I89))</f>
        <v/>
      </c>
      <c r="AJ89" s="137" t="str">
        <f>IF(J89="","",IF(AND('miRNA Table'!$F$4="YES",'miRNA Table'!$F$6="YES"),J89-J$391,J89))</f>
        <v/>
      </c>
      <c r="AK89" s="137" t="str">
        <f>IF(K89="","",IF(AND('miRNA Table'!$F$4="YES",'miRNA Table'!$F$6="YES"),K89-K$391,K89))</f>
        <v/>
      </c>
      <c r="AL89" s="137" t="str">
        <f>IF(L89="","",IF(AND('miRNA Table'!$F$4="YES",'miRNA Table'!$F$6="YES"),L89-L$391,L89))</f>
        <v/>
      </c>
      <c r="AM89" s="137" t="str">
        <f>IF(M89="","",IF(AND('miRNA Table'!$F$4="YES",'miRNA Table'!$F$6="YES"),M89-M$391,M89))</f>
        <v/>
      </c>
      <c r="AN89" s="138" t="str">
        <f>IF(N89="","",IF(AND('miRNA Table'!$F$4="YES",'miRNA Table'!$F$6="YES"),N89-N$391,N89))</f>
        <v/>
      </c>
      <c r="AO89" s="136">
        <f>IF(O89="","",IF(AND('miRNA Table'!$F$4="YES",'miRNA Table'!$F$6="YES"),Q89-Q$391,Q89))</f>
        <v>24.52</v>
      </c>
      <c r="AP89" s="137">
        <f>IF(P89="","",IF(AND('miRNA Table'!$F$4="YES",'miRNA Table'!$F$6="YES"),R89-R$391,R89))</f>
        <v>24.44</v>
      </c>
      <c r="AQ89" s="137">
        <f>IF(Q89="","",IF(AND('miRNA Table'!$F$4="YES",'miRNA Table'!$F$6="YES"),S89-S$391,S89))</f>
        <v>24.52</v>
      </c>
      <c r="AR89" s="137" t="str">
        <f>IF(R89="","",IF(AND('miRNA Table'!$F$4="YES",'miRNA Table'!$F$6="YES"),T89-T$391,T89))</f>
        <v/>
      </c>
      <c r="AS89" s="137" t="str">
        <f>IF(S89="","",IF(AND('miRNA Table'!$F$4="YES",'miRNA Table'!$F$6="YES"),U89-U$391,U89))</f>
        <v/>
      </c>
      <c r="AT89" s="137" t="str">
        <f>IF(T89="","",IF(AND('miRNA Table'!$F$4="YES",'miRNA Table'!$F$6="YES"),V89-V$391,V89))</f>
        <v/>
      </c>
      <c r="AU89" s="137" t="str">
        <f>IF(U89="","",IF(AND('miRNA Table'!$F$4="YES",'miRNA Table'!$F$6="YES"),W89-W$391,W89))</f>
        <v/>
      </c>
      <c r="AV89" s="137" t="str">
        <f>IF(V89="","",IF(AND('miRNA Table'!$F$4="YES",'miRNA Table'!$F$6="YES"),X89-X$391,X89))</f>
        <v/>
      </c>
      <c r="AW89" s="137" t="str">
        <f>IF(W89="","",IF(AND('miRNA Table'!$F$4="YES",'miRNA Table'!$F$6="YES"),Y89-Y$391,Y89))</f>
        <v/>
      </c>
      <c r="AX89" s="137" t="str">
        <f>IF(X89="","",IF(AND('miRNA Table'!$F$4="YES",'miRNA Table'!$F$6="YES"),Z89-Z$391,Z89))</f>
        <v/>
      </c>
      <c r="AY89" s="137" t="str">
        <f>IF(Y89="","",IF(AND('miRNA Table'!$F$4="YES",'miRNA Table'!$F$6="YES"),AA89-AA$391,AA89))</f>
        <v/>
      </c>
      <c r="AZ89" s="138" t="str">
        <f>IF(Z89="","",IF(AND('miRNA Table'!$F$4="YES",'miRNA Table'!$F$6="YES"),AB89-AB$391,AB89))</f>
        <v/>
      </c>
      <c r="BY89" s="97" t="str">
        <f t="shared" si="77"/>
        <v>hsa-miR-155-3p</v>
      </c>
      <c r="BZ89" s="98" t="s">
        <v>5634</v>
      </c>
      <c r="CA89" s="99">
        <f t="shared" si="78"/>
        <v>4.375</v>
      </c>
      <c r="CB89" s="99">
        <f t="shared" si="79"/>
        <v>3.5450000000000017</v>
      </c>
      <c r="CC89" s="99">
        <f t="shared" si="80"/>
        <v>3.3599999999999994</v>
      </c>
      <c r="CD89" s="99" t="str">
        <f t="shared" si="81"/>
        <v/>
      </c>
      <c r="CE89" s="99" t="str">
        <f t="shared" si="82"/>
        <v/>
      </c>
      <c r="CF89" s="99" t="str">
        <f t="shared" si="83"/>
        <v/>
      </c>
      <c r="CG89" s="99" t="str">
        <f t="shared" si="84"/>
        <v/>
      </c>
      <c r="CH89" s="99" t="str">
        <f t="shared" si="85"/>
        <v/>
      </c>
      <c r="CI89" s="99" t="str">
        <f t="shared" si="86"/>
        <v/>
      </c>
      <c r="CJ89" s="99" t="str">
        <f t="shared" si="87"/>
        <v/>
      </c>
      <c r="CK89" s="99" t="str">
        <f t="shared" si="88"/>
        <v/>
      </c>
      <c r="CL89" s="99" t="str">
        <f t="shared" si="89"/>
        <v/>
      </c>
      <c r="CM89" s="99">
        <f t="shared" si="90"/>
        <v>3.6216666666666661</v>
      </c>
      <c r="CN89" s="99">
        <f t="shared" si="91"/>
        <v>3.5883333333333312</v>
      </c>
      <c r="CO89" s="99">
        <f t="shared" si="92"/>
        <v>3.384999999999998</v>
      </c>
      <c r="CP89" s="99" t="str">
        <f t="shared" si="93"/>
        <v/>
      </c>
      <c r="CQ89" s="99" t="str">
        <f t="shared" si="94"/>
        <v/>
      </c>
      <c r="CR89" s="99" t="str">
        <f t="shared" si="95"/>
        <v/>
      </c>
      <c r="CS89" s="99" t="str">
        <f t="shared" si="96"/>
        <v/>
      </c>
      <c r="CT89" s="99" t="str">
        <f t="shared" si="97"/>
        <v/>
      </c>
      <c r="CU89" s="99" t="str">
        <f t="shared" si="98"/>
        <v/>
      </c>
      <c r="CV89" s="99" t="str">
        <f t="shared" si="99"/>
        <v/>
      </c>
      <c r="CW89" s="99" t="str">
        <f t="shared" si="100"/>
        <v/>
      </c>
      <c r="CX89" s="99" t="str">
        <f t="shared" si="101"/>
        <v/>
      </c>
      <c r="CY89" s="70">
        <f t="shared" si="102"/>
        <v>3.7600000000000002</v>
      </c>
      <c r="CZ89" s="70">
        <f t="shared" si="103"/>
        <v>3.531666666666665</v>
      </c>
      <c r="DA89" s="100" t="str">
        <f t="shared" si="104"/>
        <v>hsa-miR-155-3p</v>
      </c>
      <c r="DB89" s="98" t="s">
        <v>5634</v>
      </c>
      <c r="DC89" s="101">
        <f t="shared" si="67"/>
        <v>4.8194088293998169E-2</v>
      </c>
      <c r="DD89" s="101">
        <f t="shared" si="68"/>
        <v>8.5673925311231358E-2</v>
      </c>
      <c r="DE89" s="101">
        <f t="shared" si="69"/>
        <v>9.7395572457562515E-2</v>
      </c>
      <c r="DF89" s="101" t="str">
        <f t="shared" si="70"/>
        <v/>
      </c>
      <c r="DG89" s="101" t="str">
        <f t="shared" si="71"/>
        <v/>
      </c>
      <c r="DH89" s="101" t="str">
        <f t="shared" si="72"/>
        <v/>
      </c>
      <c r="DI89" s="101" t="str">
        <f t="shared" si="73"/>
        <v/>
      </c>
      <c r="DJ89" s="101" t="str">
        <f t="shared" si="74"/>
        <v/>
      </c>
      <c r="DK89" s="101" t="str">
        <f t="shared" si="75"/>
        <v/>
      </c>
      <c r="DL89" s="101" t="str">
        <f t="shared" si="76"/>
        <v/>
      </c>
      <c r="DM89" s="101" t="str">
        <f t="shared" si="105"/>
        <v/>
      </c>
      <c r="DN89" s="101" t="str">
        <f t="shared" si="106"/>
        <v/>
      </c>
      <c r="DO89" s="101">
        <f t="shared" si="109"/>
        <v>8.1239959651515592E-2</v>
      </c>
      <c r="DP89" s="101">
        <f t="shared" si="65"/>
        <v>8.3138853694232559E-2</v>
      </c>
      <c r="DQ89" s="101">
        <f t="shared" si="65"/>
        <v>9.5722374818399056E-2</v>
      </c>
      <c r="DR89" s="101" t="str">
        <f t="shared" si="65"/>
        <v/>
      </c>
      <c r="DS89" s="101" t="str">
        <f t="shared" si="65"/>
        <v/>
      </c>
      <c r="DT89" s="101" t="str">
        <f t="shared" si="65"/>
        <v/>
      </c>
      <c r="DU89" s="101" t="str">
        <f t="shared" si="65"/>
        <v/>
      </c>
      <c r="DV89" s="101" t="str">
        <f t="shared" si="65"/>
        <v/>
      </c>
      <c r="DW89" s="101" t="str">
        <f t="shared" si="65"/>
        <v/>
      </c>
      <c r="DX89" s="101" t="str">
        <f t="shared" si="65"/>
        <v/>
      </c>
      <c r="DY89" s="101" t="str">
        <f t="shared" si="107"/>
        <v/>
      </c>
      <c r="DZ89" s="101" t="str">
        <f t="shared" si="108"/>
        <v/>
      </c>
    </row>
    <row r="90" spans="1:130" ht="15" customHeight="1" x14ac:dyDescent="0.25">
      <c r="A90" s="106" t="str">
        <f>'miRNA Table'!C89</f>
        <v>hsa-miR-15a-5p</v>
      </c>
      <c r="B90" s="98" t="s">
        <v>5635</v>
      </c>
      <c r="C90" s="99">
        <f>IF('Test Sample Data'!C89="","",IF(SUM('Test Sample Data'!C$3:C$386)&gt;10,IF(AND(ISNUMBER('Test Sample Data'!C89),'Test Sample Data'!C89&lt;$C$389, 'Test Sample Data'!C89&gt;0),'Test Sample Data'!C89,$C$389),""))</f>
        <v>18.920000000000002</v>
      </c>
      <c r="D90" s="99">
        <f>IF('Test Sample Data'!D89="","",IF(SUM('Test Sample Data'!D$3:D$386)&gt;10,IF(AND(ISNUMBER('Test Sample Data'!D89),'Test Sample Data'!D89&lt;$C$389, 'Test Sample Data'!D89&gt;0),'Test Sample Data'!D89,$C$389),""))</f>
        <v>18.96</v>
      </c>
      <c r="E90" s="99">
        <f>IF('Test Sample Data'!E89="","",IF(SUM('Test Sample Data'!E$3:E$386)&gt;10,IF(AND(ISNUMBER('Test Sample Data'!E89),'Test Sample Data'!E89&lt;$C$389, 'Test Sample Data'!E89&gt;0),'Test Sample Data'!E89,$C$389),""))</f>
        <v>18.850000000000001</v>
      </c>
      <c r="F90" s="99" t="str">
        <f>IF('Test Sample Data'!F89="","",IF(SUM('Test Sample Data'!F$3:F$386)&gt;10,IF(AND(ISNUMBER('Test Sample Data'!F89),'Test Sample Data'!F89&lt;$C$389, 'Test Sample Data'!F89&gt;0),'Test Sample Data'!F89,$C$389),""))</f>
        <v/>
      </c>
      <c r="G90" s="99" t="str">
        <f>IF('Test Sample Data'!G89="","",IF(SUM('Test Sample Data'!G$3:G$386)&gt;10,IF(AND(ISNUMBER('Test Sample Data'!G89),'Test Sample Data'!G89&lt;$C$389, 'Test Sample Data'!G89&gt;0),'Test Sample Data'!G89,$C$389),""))</f>
        <v/>
      </c>
      <c r="H90" s="99" t="str">
        <f>IF('Test Sample Data'!H89="","",IF(SUM('Test Sample Data'!H$3:H$386)&gt;10,IF(AND(ISNUMBER('Test Sample Data'!H89),'Test Sample Data'!H89&lt;$C$389, 'Test Sample Data'!H89&gt;0),'Test Sample Data'!H89,$C$389),""))</f>
        <v/>
      </c>
      <c r="I90" s="99" t="str">
        <f>IF('Test Sample Data'!I89="","",IF(SUM('Test Sample Data'!I$3:I$386)&gt;10,IF(AND(ISNUMBER('Test Sample Data'!I89),'Test Sample Data'!I89&lt;$C$389, 'Test Sample Data'!I89&gt;0),'Test Sample Data'!I89,$C$389),""))</f>
        <v/>
      </c>
      <c r="J90" s="99" t="str">
        <f>IF('Test Sample Data'!J89="","",IF(SUM('Test Sample Data'!J$3:J$386)&gt;10,IF(AND(ISNUMBER('Test Sample Data'!J89),'Test Sample Data'!J89&lt;$C$389, 'Test Sample Data'!J89&gt;0),'Test Sample Data'!J89,$C$389),""))</f>
        <v/>
      </c>
      <c r="K90" s="99" t="str">
        <f>IF('Test Sample Data'!K89="","",IF(SUM('Test Sample Data'!K$3:K$386)&gt;10,IF(AND(ISNUMBER('Test Sample Data'!K89),'Test Sample Data'!K89&lt;$C$389, 'Test Sample Data'!K89&gt;0),'Test Sample Data'!K89,$C$389),""))</f>
        <v/>
      </c>
      <c r="L90" s="99" t="str">
        <f>IF('Test Sample Data'!L89="","",IF(SUM('Test Sample Data'!L$3:L$386)&gt;10,IF(AND(ISNUMBER('Test Sample Data'!L89),'Test Sample Data'!L89&lt;$C$389, 'Test Sample Data'!L89&gt;0),'Test Sample Data'!L89,$C$389),""))</f>
        <v/>
      </c>
      <c r="M90" s="99" t="str">
        <f>IF('Test Sample Data'!M89="","",IF(SUM('Test Sample Data'!M$3:M$386)&gt;10,IF(AND(ISNUMBER('Test Sample Data'!M89),'Test Sample Data'!M89&lt;$C$389, 'Test Sample Data'!M89&gt;0),'Test Sample Data'!M89,$C$389),""))</f>
        <v/>
      </c>
      <c r="N90" s="99" t="str">
        <f>IF('Test Sample Data'!N89="","",IF(SUM('Test Sample Data'!N$3:N$386)&gt;10,IF(AND(ISNUMBER('Test Sample Data'!N89),'Test Sample Data'!N89&lt;$C$389, 'Test Sample Data'!N89&gt;0),'Test Sample Data'!N89,$C$389),""))</f>
        <v/>
      </c>
      <c r="O90" s="98" t="str">
        <f>'miRNA Table'!C89</f>
        <v>hsa-miR-15a-5p</v>
      </c>
      <c r="P90" s="98" t="s">
        <v>5635</v>
      </c>
      <c r="Q90" s="99">
        <f>IF('Control Sample Data'!C89="","",IF(SUM('Control Sample Data'!C$3:C$386)&gt;10,IF(AND(ISNUMBER('Control Sample Data'!C89),'Control Sample Data'!C89&lt;$C$389, 'Control Sample Data'!C89&gt;0),'Control Sample Data'!C89,$C$389),""))</f>
        <v>18.559999999999999</v>
      </c>
      <c r="R90" s="99">
        <f>IF('Control Sample Data'!D89="","",IF(SUM('Control Sample Data'!D$3:D$386)&gt;10,IF(AND(ISNUMBER('Control Sample Data'!D89),'Control Sample Data'!D89&lt;$C$389, 'Control Sample Data'!D89&gt;0),'Control Sample Data'!D89,$C$389),""))</f>
        <v>18.350000000000001</v>
      </c>
      <c r="S90" s="99">
        <f>IF('Control Sample Data'!E89="","",IF(SUM('Control Sample Data'!E$3:E$386)&gt;10,IF(AND(ISNUMBER('Control Sample Data'!E89),'Control Sample Data'!E89&lt;$C$389, 'Control Sample Data'!E89&gt;0),'Control Sample Data'!E89,$C$389),""))</f>
        <v>18.739999999999998</v>
      </c>
      <c r="T90" s="99" t="str">
        <f>IF('Control Sample Data'!F89="","",IF(SUM('Control Sample Data'!F$3:F$386)&gt;10,IF(AND(ISNUMBER('Control Sample Data'!F89),'Control Sample Data'!F89&lt;$C$389, 'Control Sample Data'!F89&gt;0),'Control Sample Data'!F89,$C$389),""))</f>
        <v/>
      </c>
      <c r="U90" s="99" t="str">
        <f>IF('Control Sample Data'!G89="","",IF(SUM('Control Sample Data'!G$3:G$386)&gt;10,IF(AND(ISNUMBER('Control Sample Data'!G89),'Control Sample Data'!G89&lt;$C$389, 'Control Sample Data'!G89&gt;0),'Control Sample Data'!G89,$C$389),""))</f>
        <v/>
      </c>
      <c r="V90" s="99" t="str">
        <f>IF('Control Sample Data'!H89="","",IF(SUM('Control Sample Data'!H$3:H$386)&gt;10,IF(AND(ISNUMBER('Control Sample Data'!H89),'Control Sample Data'!H89&lt;$C$389, 'Control Sample Data'!H89&gt;0),'Control Sample Data'!H89,$C$389),""))</f>
        <v/>
      </c>
      <c r="W90" s="99" t="str">
        <f>IF('Control Sample Data'!I89="","",IF(SUM('Control Sample Data'!I$3:I$386)&gt;10,IF(AND(ISNUMBER('Control Sample Data'!I89),'Control Sample Data'!I89&lt;$C$389, 'Control Sample Data'!I89&gt;0),'Control Sample Data'!I89,$C$389),""))</f>
        <v/>
      </c>
      <c r="X90" s="99" t="str">
        <f>IF('Control Sample Data'!J89="","",IF(SUM('Control Sample Data'!J$3:J$386)&gt;10,IF(AND(ISNUMBER('Control Sample Data'!J89),'Control Sample Data'!J89&lt;$C$389, 'Control Sample Data'!J89&gt;0),'Control Sample Data'!J89,$C$389),""))</f>
        <v/>
      </c>
      <c r="Y90" s="99" t="str">
        <f>IF('Control Sample Data'!K89="","",IF(SUM('Control Sample Data'!K$3:K$386)&gt;10,IF(AND(ISNUMBER('Control Sample Data'!K89),'Control Sample Data'!K89&lt;$C$389, 'Control Sample Data'!K89&gt;0),'Control Sample Data'!K89,$C$389),""))</f>
        <v/>
      </c>
      <c r="Z90" s="99" t="str">
        <f>IF('Control Sample Data'!L89="","",IF(SUM('Control Sample Data'!L$3:L$386)&gt;10,IF(AND(ISNUMBER('Control Sample Data'!L89),'Control Sample Data'!L89&lt;$C$389, 'Control Sample Data'!L89&gt;0),'Control Sample Data'!L89,$C$389),""))</f>
        <v/>
      </c>
      <c r="AA90" s="99" t="str">
        <f>IF('Control Sample Data'!M89="","",IF(SUM('Control Sample Data'!M$3:M$386)&gt;10,IF(AND(ISNUMBER('Control Sample Data'!M89),'Control Sample Data'!M89&lt;$C$389, 'Control Sample Data'!M89&gt;0),'Control Sample Data'!M89,$C$389),""))</f>
        <v/>
      </c>
      <c r="AB90" s="107" t="str">
        <f>IF('Control Sample Data'!N89="","",IF(SUM('Control Sample Data'!N$3:N$386)&gt;10,IF(AND(ISNUMBER('Control Sample Data'!N89),'Control Sample Data'!N89&lt;$C$389, 'Control Sample Data'!N89&gt;0),'Control Sample Data'!N89,$C$389),""))</f>
        <v/>
      </c>
      <c r="AC90" s="136">
        <f>IF(C90="","",IF(AND('miRNA Table'!$F$4="YES",'miRNA Table'!$F$6="YES"),C90-C$391,C90))</f>
        <v>18.920000000000002</v>
      </c>
      <c r="AD90" s="137">
        <f>IF(D90="","",IF(AND('miRNA Table'!$F$4="YES",'miRNA Table'!$F$6="YES"),D90-D$391,D90))</f>
        <v>18.96</v>
      </c>
      <c r="AE90" s="137">
        <f>IF(E90="","",IF(AND('miRNA Table'!$F$4="YES",'miRNA Table'!$F$6="YES"),E90-E$391,E90))</f>
        <v>18.850000000000001</v>
      </c>
      <c r="AF90" s="137" t="str">
        <f>IF(F90="","",IF(AND('miRNA Table'!$F$4="YES",'miRNA Table'!$F$6="YES"),F90-F$391,F90))</f>
        <v/>
      </c>
      <c r="AG90" s="137" t="str">
        <f>IF(G90="","",IF(AND('miRNA Table'!$F$4="YES",'miRNA Table'!$F$6="YES"),G90-G$391,G90))</f>
        <v/>
      </c>
      <c r="AH90" s="137" t="str">
        <f>IF(H90="","",IF(AND('miRNA Table'!$F$4="YES",'miRNA Table'!$F$6="YES"),H90-H$391,H90))</f>
        <v/>
      </c>
      <c r="AI90" s="137" t="str">
        <f>IF(I90="","",IF(AND('miRNA Table'!$F$4="YES",'miRNA Table'!$F$6="YES"),I90-I$391,I90))</f>
        <v/>
      </c>
      <c r="AJ90" s="137" t="str">
        <f>IF(J90="","",IF(AND('miRNA Table'!$F$4="YES",'miRNA Table'!$F$6="YES"),J90-J$391,J90))</f>
        <v/>
      </c>
      <c r="AK90" s="137" t="str">
        <f>IF(K90="","",IF(AND('miRNA Table'!$F$4="YES",'miRNA Table'!$F$6="YES"),K90-K$391,K90))</f>
        <v/>
      </c>
      <c r="AL90" s="137" t="str">
        <f>IF(L90="","",IF(AND('miRNA Table'!$F$4="YES",'miRNA Table'!$F$6="YES"),L90-L$391,L90))</f>
        <v/>
      </c>
      <c r="AM90" s="137" t="str">
        <f>IF(M90="","",IF(AND('miRNA Table'!$F$4="YES",'miRNA Table'!$F$6="YES"),M90-M$391,M90))</f>
        <v/>
      </c>
      <c r="AN90" s="138" t="str">
        <f>IF(N90="","",IF(AND('miRNA Table'!$F$4="YES",'miRNA Table'!$F$6="YES"),N90-N$391,N90))</f>
        <v/>
      </c>
      <c r="AO90" s="136">
        <f>IF(O90="","",IF(AND('miRNA Table'!$F$4="YES",'miRNA Table'!$F$6="YES"),Q90-Q$391,Q90))</f>
        <v>18.559999999999999</v>
      </c>
      <c r="AP90" s="137">
        <f>IF(P90="","",IF(AND('miRNA Table'!$F$4="YES",'miRNA Table'!$F$6="YES"),R90-R$391,R90))</f>
        <v>18.350000000000001</v>
      </c>
      <c r="AQ90" s="137">
        <f>IF(Q90="","",IF(AND('miRNA Table'!$F$4="YES",'miRNA Table'!$F$6="YES"),S90-S$391,S90))</f>
        <v>18.739999999999998</v>
      </c>
      <c r="AR90" s="137" t="str">
        <f>IF(R90="","",IF(AND('miRNA Table'!$F$4="YES",'miRNA Table'!$F$6="YES"),T90-T$391,T90))</f>
        <v/>
      </c>
      <c r="AS90" s="137" t="str">
        <f>IF(S90="","",IF(AND('miRNA Table'!$F$4="YES",'miRNA Table'!$F$6="YES"),U90-U$391,U90))</f>
        <v/>
      </c>
      <c r="AT90" s="137" t="str">
        <f>IF(T90="","",IF(AND('miRNA Table'!$F$4="YES",'miRNA Table'!$F$6="YES"),V90-V$391,V90))</f>
        <v/>
      </c>
      <c r="AU90" s="137" t="str">
        <f>IF(U90="","",IF(AND('miRNA Table'!$F$4="YES",'miRNA Table'!$F$6="YES"),W90-W$391,W90))</f>
        <v/>
      </c>
      <c r="AV90" s="137" t="str">
        <f>IF(V90="","",IF(AND('miRNA Table'!$F$4="YES",'miRNA Table'!$F$6="YES"),X90-X$391,X90))</f>
        <v/>
      </c>
      <c r="AW90" s="137" t="str">
        <f>IF(W90="","",IF(AND('miRNA Table'!$F$4="YES",'miRNA Table'!$F$6="YES"),Y90-Y$391,Y90))</f>
        <v/>
      </c>
      <c r="AX90" s="137" t="str">
        <f>IF(X90="","",IF(AND('miRNA Table'!$F$4="YES",'miRNA Table'!$F$6="YES"),Z90-Z$391,Z90))</f>
        <v/>
      </c>
      <c r="AY90" s="137" t="str">
        <f>IF(Y90="","",IF(AND('miRNA Table'!$F$4="YES",'miRNA Table'!$F$6="YES"),AA90-AA$391,AA90))</f>
        <v/>
      </c>
      <c r="AZ90" s="138" t="str">
        <f>IF(Z90="","",IF(AND('miRNA Table'!$F$4="YES",'miRNA Table'!$F$6="YES"),AB90-AB$391,AB90))</f>
        <v/>
      </c>
      <c r="BY90" s="97" t="str">
        <f t="shared" si="77"/>
        <v>hsa-miR-15a-5p</v>
      </c>
      <c r="BZ90" s="98" t="s">
        <v>5635</v>
      </c>
      <c r="CA90" s="99">
        <f t="shared" si="78"/>
        <v>-1.7149999999999999</v>
      </c>
      <c r="CB90" s="99">
        <f t="shared" si="79"/>
        <v>-1.6849999999999987</v>
      </c>
      <c r="CC90" s="99">
        <f t="shared" si="80"/>
        <v>-1.879999999999999</v>
      </c>
      <c r="CD90" s="99" t="str">
        <f t="shared" si="81"/>
        <v/>
      </c>
      <c r="CE90" s="99" t="str">
        <f t="shared" si="82"/>
        <v/>
      </c>
      <c r="CF90" s="99" t="str">
        <f t="shared" si="83"/>
        <v/>
      </c>
      <c r="CG90" s="99" t="str">
        <f t="shared" si="84"/>
        <v/>
      </c>
      <c r="CH90" s="99" t="str">
        <f t="shared" si="85"/>
        <v/>
      </c>
      <c r="CI90" s="99" t="str">
        <f t="shared" si="86"/>
        <v/>
      </c>
      <c r="CJ90" s="99" t="str">
        <f t="shared" si="87"/>
        <v/>
      </c>
      <c r="CK90" s="99" t="str">
        <f t="shared" si="88"/>
        <v/>
      </c>
      <c r="CL90" s="99" t="str">
        <f t="shared" si="89"/>
        <v/>
      </c>
      <c r="CM90" s="99">
        <f t="shared" si="90"/>
        <v>-2.3383333333333347</v>
      </c>
      <c r="CN90" s="99">
        <f t="shared" si="91"/>
        <v>-2.5016666666666687</v>
      </c>
      <c r="CO90" s="99">
        <f t="shared" si="92"/>
        <v>-2.3950000000000031</v>
      </c>
      <c r="CP90" s="99" t="str">
        <f t="shared" si="93"/>
        <v/>
      </c>
      <c r="CQ90" s="99" t="str">
        <f t="shared" si="94"/>
        <v/>
      </c>
      <c r="CR90" s="99" t="str">
        <f t="shared" si="95"/>
        <v/>
      </c>
      <c r="CS90" s="99" t="str">
        <f t="shared" si="96"/>
        <v/>
      </c>
      <c r="CT90" s="99" t="str">
        <f t="shared" si="97"/>
        <v/>
      </c>
      <c r="CU90" s="99" t="str">
        <f t="shared" si="98"/>
        <v/>
      </c>
      <c r="CV90" s="99" t="str">
        <f t="shared" si="99"/>
        <v/>
      </c>
      <c r="CW90" s="99" t="str">
        <f t="shared" si="100"/>
        <v/>
      </c>
      <c r="CX90" s="99" t="str">
        <f t="shared" si="101"/>
        <v/>
      </c>
      <c r="CY90" s="70">
        <f t="shared" si="102"/>
        <v>-1.7599999999999991</v>
      </c>
      <c r="CZ90" s="70">
        <f t="shared" si="103"/>
        <v>-2.4116666666666688</v>
      </c>
      <c r="DA90" s="100" t="str">
        <f t="shared" si="104"/>
        <v>hsa-miR-15a-5p</v>
      </c>
      <c r="DB90" s="98" t="s">
        <v>5635</v>
      </c>
      <c r="DC90" s="101">
        <f t="shared" si="67"/>
        <v>3.2829664352419932</v>
      </c>
      <c r="DD90" s="101">
        <f t="shared" si="68"/>
        <v>3.2154039629726028</v>
      </c>
      <c r="DE90" s="101">
        <f t="shared" si="69"/>
        <v>3.6807506024994971</v>
      </c>
      <c r="DF90" s="101" t="str">
        <f t="shared" si="70"/>
        <v/>
      </c>
      <c r="DG90" s="101" t="str">
        <f t="shared" si="71"/>
        <v/>
      </c>
      <c r="DH90" s="101" t="str">
        <f t="shared" si="72"/>
        <v/>
      </c>
      <c r="DI90" s="101" t="str">
        <f t="shared" si="73"/>
        <v/>
      </c>
      <c r="DJ90" s="101" t="str">
        <f t="shared" si="74"/>
        <v/>
      </c>
      <c r="DK90" s="101" t="str">
        <f t="shared" si="75"/>
        <v/>
      </c>
      <c r="DL90" s="101" t="str">
        <f t="shared" si="76"/>
        <v/>
      </c>
      <c r="DM90" s="101" t="str">
        <f t="shared" si="105"/>
        <v/>
      </c>
      <c r="DN90" s="101" t="str">
        <f t="shared" si="106"/>
        <v/>
      </c>
      <c r="DO90" s="101">
        <f t="shared" si="109"/>
        <v>5.0571807156877524</v>
      </c>
      <c r="DP90" s="101">
        <f t="shared" si="65"/>
        <v>5.6633930800315833</v>
      </c>
      <c r="DQ90" s="101">
        <f t="shared" si="65"/>
        <v>5.2597710408202945</v>
      </c>
      <c r="DR90" s="101" t="str">
        <f t="shared" si="65"/>
        <v/>
      </c>
      <c r="DS90" s="101" t="str">
        <f t="shared" si="65"/>
        <v/>
      </c>
      <c r="DT90" s="101" t="str">
        <f t="shared" si="65"/>
        <v/>
      </c>
      <c r="DU90" s="101" t="str">
        <f t="shared" si="65"/>
        <v/>
      </c>
      <c r="DV90" s="101" t="str">
        <f t="shared" si="65"/>
        <v/>
      </c>
      <c r="DW90" s="101" t="str">
        <f t="shared" si="65"/>
        <v/>
      </c>
      <c r="DX90" s="101" t="str">
        <f t="shared" si="65"/>
        <v/>
      </c>
      <c r="DY90" s="101" t="str">
        <f t="shared" si="107"/>
        <v/>
      </c>
      <c r="DZ90" s="101" t="str">
        <f t="shared" si="108"/>
        <v/>
      </c>
    </row>
    <row r="91" spans="1:130" ht="15" customHeight="1" x14ac:dyDescent="0.25">
      <c r="A91" s="106" t="str">
        <f>'miRNA Table'!C90</f>
        <v>hsa-miR-15b-5p</v>
      </c>
      <c r="B91" s="98" t="s">
        <v>5636</v>
      </c>
      <c r="C91" s="99">
        <f>IF('Test Sample Data'!C90="","",IF(SUM('Test Sample Data'!C$3:C$386)&gt;10,IF(AND(ISNUMBER('Test Sample Data'!C90),'Test Sample Data'!C90&lt;$C$389, 'Test Sample Data'!C90&gt;0),'Test Sample Data'!C90,$C$389),""))</f>
        <v>18.2</v>
      </c>
      <c r="D91" s="99">
        <f>IF('Test Sample Data'!D90="","",IF(SUM('Test Sample Data'!D$3:D$386)&gt;10,IF(AND(ISNUMBER('Test Sample Data'!D90),'Test Sample Data'!D90&lt;$C$389, 'Test Sample Data'!D90&gt;0),'Test Sample Data'!D90,$C$389),""))</f>
        <v>18.309999999999999</v>
      </c>
      <c r="E91" s="99">
        <f>IF('Test Sample Data'!E90="","",IF(SUM('Test Sample Data'!E$3:E$386)&gt;10,IF(AND(ISNUMBER('Test Sample Data'!E90),'Test Sample Data'!E90&lt;$C$389, 'Test Sample Data'!E90&gt;0),'Test Sample Data'!E90,$C$389),""))</f>
        <v>18.2</v>
      </c>
      <c r="F91" s="99" t="str">
        <f>IF('Test Sample Data'!F90="","",IF(SUM('Test Sample Data'!F$3:F$386)&gt;10,IF(AND(ISNUMBER('Test Sample Data'!F90),'Test Sample Data'!F90&lt;$C$389, 'Test Sample Data'!F90&gt;0),'Test Sample Data'!F90,$C$389),""))</f>
        <v/>
      </c>
      <c r="G91" s="99" t="str">
        <f>IF('Test Sample Data'!G90="","",IF(SUM('Test Sample Data'!G$3:G$386)&gt;10,IF(AND(ISNUMBER('Test Sample Data'!G90),'Test Sample Data'!G90&lt;$C$389, 'Test Sample Data'!G90&gt;0),'Test Sample Data'!G90,$C$389),""))</f>
        <v/>
      </c>
      <c r="H91" s="99" t="str">
        <f>IF('Test Sample Data'!H90="","",IF(SUM('Test Sample Data'!H$3:H$386)&gt;10,IF(AND(ISNUMBER('Test Sample Data'!H90),'Test Sample Data'!H90&lt;$C$389, 'Test Sample Data'!H90&gt;0),'Test Sample Data'!H90,$C$389),""))</f>
        <v/>
      </c>
      <c r="I91" s="99" t="str">
        <f>IF('Test Sample Data'!I90="","",IF(SUM('Test Sample Data'!I$3:I$386)&gt;10,IF(AND(ISNUMBER('Test Sample Data'!I90),'Test Sample Data'!I90&lt;$C$389, 'Test Sample Data'!I90&gt;0),'Test Sample Data'!I90,$C$389),""))</f>
        <v/>
      </c>
      <c r="J91" s="99" t="str">
        <f>IF('Test Sample Data'!J90="","",IF(SUM('Test Sample Data'!J$3:J$386)&gt;10,IF(AND(ISNUMBER('Test Sample Data'!J90),'Test Sample Data'!J90&lt;$C$389, 'Test Sample Data'!J90&gt;0),'Test Sample Data'!J90,$C$389),""))</f>
        <v/>
      </c>
      <c r="K91" s="99" t="str">
        <f>IF('Test Sample Data'!K90="","",IF(SUM('Test Sample Data'!K$3:K$386)&gt;10,IF(AND(ISNUMBER('Test Sample Data'!K90),'Test Sample Data'!K90&lt;$C$389, 'Test Sample Data'!K90&gt;0),'Test Sample Data'!K90,$C$389),""))</f>
        <v/>
      </c>
      <c r="L91" s="99" t="str">
        <f>IF('Test Sample Data'!L90="","",IF(SUM('Test Sample Data'!L$3:L$386)&gt;10,IF(AND(ISNUMBER('Test Sample Data'!L90),'Test Sample Data'!L90&lt;$C$389, 'Test Sample Data'!L90&gt;0),'Test Sample Data'!L90,$C$389),""))</f>
        <v/>
      </c>
      <c r="M91" s="99" t="str">
        <f>IF('Test Sample Data'!M90="","",IF(SUM('Test Sample Data'!M$3:M$386)&gt;10,IF(AND(ISNUMBER('Test Sample Data'!M90),'Test Sample Data'!M90&lt;$C$389, 'Test Sample Data'!M90&gt;0),'Test Sample Data'!M90,$C$389),""))</f>
        <v/>
      </c>
      <c r="N91" s="99" t="str">
        <f>IF('Test Sample Data'!N90="","",IF(SUM('Test Sample Data'!N$3:N$386)&gt;10,IF(AND(ISNUMBER('Test Sample Data'!N90),'Test Sample Data'!N90&lt;$C$389, 'Test Sample Data'!N90&gt;0),'Test Sample Data'!N90,$C$389),""))</f>
        <v/>
      </c>
      <c r="O91" s="98" t="str">
        <f>'miRNA Table'!C90</f>
        <v>hsa-miR-15b-5p</v>
      </c>
      <c r="P91" s="98" t="s">
        <v>5636</v>
      </c>
      <c r="Q91" s="99">
        <f>IF('Control Sample Data'!C90="","",IF(SUM('Control Sample Data'!C$3:C$386)&gt;10,IF(AND(ISNUMBER('Control Sample Data'!C90),'Control Sample Data'!C90&lt;$C$389, 'Control Sample Data'!C90&gt;0),'Control Sample Data'!C90,$C$389),""))</f>
        <v>17.89</v>
      </c>
      <c r="R91" s="99">
        <f>IF('Control Sample Data'!D90="","",IF(SUM('Control Sample Data'!D$3:D$386)&gt;10,IF(AND(ISNUMBER('Control Sample Data'!D90),'Control Sample Data'!D90&lt;$C$389, 'Control Sample Data'!D90&gt;0),'Control Sample Data'!D90,$C$389),""))</f>
        <v>17.77</v>
      </c>
      <c r="S91" s="99">
        <f>IF('Control Sample Data'!E90="","",IF(SUM('Control Sample Data'!E$3:E$386)&gt;10,IF(AND(ISNUMBER('Control Sample Data'!E90),'Control Sample Data'!E90&lt;$C$389, 'Control Sample Data'!E90&gt;0),'Control Sample Data'!E90,$C$389),""))</f>
        <v>18.010000000000002</v>
      </c>
      <c r="T91" s="99" t="str">
        <f>IF('Control Sample Data'!F90="","",IF(SUM('Control Sample Data'!F$3:F$386)&gt;10,IF(AND(ISNUMBER('Control Sample Data'!F90),'Control Sample Data'!F90&lt;$C$389, 'Control Sample Data'!F90&gt;0),'Control Sample Data'!F90,$C$389),""))</f>
        <v/>
      </c>
      <c r="U91" s="99" t="str">
        <f>IF('Control Sample Data'!G90="","",IF(SUM('Control Sample Data'!G$3:G$386)&gt;10,IF(AND(ISNUMBER('Control Sample Data'!G90),'Control Sample Data'!G90&lt;$C$389, 'Control Sample Data'!G90&gt;0),'Control Sample Data'!G90,$C$389),""))</f>
        <v/>
      </c>
      <c r="V91" s="99" t="str">
        <f>IF('Control Sample Data'!H90="","",IF(SUM('Control Sample Data'!H$3:H$386)&gt;10,IF(AND(ISNUMBER('Control Sample Data'!H90),'Control Sample Data'!H90&lt;$C$389, 'Control Sample Data'!H90&gt;0),'Control Sample Data'!H90,$C$389),""))</f>
        <v/>
      </c>
      <c r="W91" s="99" t="str">
        <f>IF('Control Sample Data'!I90="","",IF(SUM('Control Sample Data'!I$3:I$386)&gt;10,IF(AND(ISNUMBER('Control Sample Data'!I90),'Control Sample Data'!I90&lt;$C$389, 'Control Sample Data'!I90&gt;0),'Control Sample Data'!I90,$C$389),""))</f>
        <v/>
      </c>
      <c r="X91" s="99" t="str">
        <f>IF('Control Sample Data'!J90="","",IF(SUM('Control Sample Data'!J$3:J$386)&gt;10,IF(AND(ISNUMBER('Control Sample Data'!J90),'Control Sample Data'!J90&lt;$C$389, 'Control Sample Data'!J90&gt;0),'Control Sample Data'!J90,$C$389),""))</f>
        <v/>
      </c>
      <c r="Y91" s="99" t="str">
        <f>IF('Control Sample Data'!K90="","",IF(SUM('Control Sample Data'!K$3:K$386)&gt;10,IF(AND(ISNUMBER('Control Sample Data'!K90),'Control Sample Data'!K90&lt;$C$389, 'Control Sample Data'!K90&gt;0),'Control Sample Data'!K90,$C$389),""))</f>
        <v/>
      </c>
      <c r="Z91" s="99" t="str">
        <f>IF('Control Sample Data'!L90="","",IF(SUM('Control Sample Data'!L$3:L$386)&gt;10,IF(AND(ISNUMBER('Control Sample Data'!L90),'Control Sample Data'!L90&lt;$C$389, 'Control Sample Data'!L90&gt;0),'Control Sample Data'!L90,$C$389),""))</f>
        <v/>
      </c>
      <c r="AA91" s="99" t="str">
        <f>IF('Control Sample Data'!M90="","",IF(SUM('Control Sample Data'!M$3:M$386)&gt;10,IF(AND(ISNUMBER('Control Sample Data'!M90),'Control Sample Data'!M90&lt;$C$389, 'Control Sample Data'!M90&gt;0),'Control Sample Data'!M90,$C$389),""))</f>
        <v/>
      </c>
      <c r="AB91" s="107" t="str">
        <f>IF('Control Sample Data'!N90="","",IF(SUM('Control Sample Data'!N$3:N$386)&gt;10,IF(AND(ISNUMBER('Control Sample Data'!N90),'Control Sample Data'!N90&lt;$C$389, 'Control Sample Data'!N90&gt;0),'Control Sample Data'!N90,$C$389),""))</f>
        <v/>
      </c>
      <c r="AC91" s="136">
        <f>IF(C91="","",IF(AND('miRNA Table'!$F$4="YES",'miRNA Table'!$F$6="YES"),C91-C$391,C91))</f>
        <v>18.2</v>
      </c>
      <c r="AD91" s="137">
        <f>IF(D91="","",IF(AND('miRNA Table'!$F$4="YES",'miRNA Table'!$F$6="YES"),D91-D$391,D91))</f>
        <v>18.309999999999999</v>
      </c>
      <c r="AE91" s="137">
        <f>IF(E91="","",IF(AND('miRNA Table'!$F$4="YES",'miRNA Table'!$F$6="YES"),E91-E$391,E91))</f>
        <v>18.2</v>
      </c>
      <c r="AF91" s="137" t="str">
        <f>IF(F91="","",IF(AND('miRNA Table'!$F$4="YES",'miRNA Table'!$F$6="YES"),F91-F$391,F91))</f>
        <v/>
      </c>
      <c r="AG91" s="137" t="str">
        <f>IF(G91="","",IF(AND('miRNA Table'!$F$4="YES",'miRNA Table'!$F$6="YES"),G91-G$391,G91))</f>
        <v/>
      </c>
      <c r="AH91" s="137" t="str">
        <f>IF(H91="","",IF(AND('miRNA Table'!$F$4="YES",'miRNA Table'!$F$6="YES"),H91-H$391,H91))</f>
        <v/>
      </c>
      <c r="AI91" s="137" t="str">
        <f>IF(I91="","",IF(AND('miRNA Table'!$F$4="YES",'miRNA Table'!$F$6="YES"),I91-I$391,I91))</f>
        <v/>
      </c>
      <c r="AJ91" s="137" t="str">
        <f>IF(J91="","",IF(AND('miRNA Table'!$F$4="YES",'miRNA Table'!$F$6="YES"),J91-J$391,J91))</f>
        <v/>
      </c>
      <c r="AK91" s="137" t="str">
        <f>IF(K91="","",IF(AND('miRNA Table'!$F$4="YES",'miRNA Table'!$F$6="YES"),K91-K$391,K91))</f>
        <v/>
      </c>
      <c r="AL91" s="137" t="str">
        <f>IF(L91="","",IF(AND('miRNA Table'!$F$4="YES",'miRNA Table'!$F$6="YES"),L91-L$391,L91))</f>
        <v/>
      </c>
      <c r="AM91" s="137" t="str">
        <f>IF(M91="","",IF(AND('miRNA Table'!$F$4="YES",'miRNA Table'!$F$6="YES"),M91-M$391,M91))</f>
        <v/>
      </c>
      <c r="AN91" s="138" t="str">
        <f>IF(N91="","",IF(AND('miRNA Table'!$F$4="YES",'miRNA Table'!$F$6="YES"),N91-N$391,N91))</f>
        <v/>
      </c>
      <c r="AO91" s="136">
        <f>IF(O91="","",IF(AND('miRNA Table'!$F$4="YES",'miRNA Table'!$F$6="YES"),Q91-Q$391,Q91))</f>
        <v>17.89</v>
      </c>
      <c r="AP91" s="137">
        <f>IF(P91="","",IF(AND('miRNA Table'!$F$4="YES",'miRNA Table'!$F$6="YES"),R91-R$391,R91))</f>
        <v>17.77</v>
      </c>
      <c r="AQ91" s="137">
        <f>IF(Q91="","",IF(AND('miRNA Table'!$F$4="YES",'miRNA Table'!$F$6="YES"),S91-S$391,S91))</f>
        <v>18.010000000000002</v>
      </c>
      <c r="AR91" s="137" t="str">
        <f>IF(R91="","",IF(AND('miRNA Table'!$F$4="YES",'miRNA Table'!$F$6="YES"),T91-T$391,T91))</f>
        <v/>
      </c>
      <c r="AS91" s="137" t="str">
        <f>IF(S91="","",IF(AND('miRNA Table'!$F$4="YES",'miRNA Table'!$F$6="YES"),U91-U$391,U91))</f>
        <v/>
      </c>
      <c r="AT91" s="137" t="str">
        <f>IF(T91="","",IF(AND('miRNA Table'!$F$4="YES",'miRNA Table'!$F$6="YES"),V91-V$391,V91))</f>
        <v/>
      </c>
      <c r="AU91" s="137" t="str">
        <f>IF(U91="","",IF(AND('miRNA Table'!$F$4="YES",'miRNA Table'!$F$6="YES"),W91-W$391,W91))</f>
        <v/>
      </c>
      <c r="AV91" s="137" t="str">
        <f>IF(V91="","",IF(AND('miRNA Table'!$F$4="YES",'miRNA Table'!$F$6="YES"),X91-X$391,X91))</f>
        <v/>
      </c>
      <c r="AW91" s="137" t="str">
        <f>IF(W91="","",IF(AND('miRNA Table'!$F$4="YES",'miRNA Table'!$F$6="YES"),Y91-Y$391,Y91))</f>
        <v/>
      </c>
      <c r="AX91" s="137" t="str">
        <f>IF(X91="","",IF(AND('miRNA Table'!$F$4="YES",'miRNA Table'!$F$6="YES"),Z91-Z$391,Z91))</f>
        <v/>
      </c>
      <c r="AY91" s="137" t="str">
        <f>IF(Y91="","",IF(AND('miRNA Table'!$F$4="YES",'miRNA Table'!$F$6="YES"),AA91-AA$391,AA91))</f>
        <v/>
      </c>
      <c r="AZ91" s="138" t="str">
        <f>IF(Z91="","",IF(AND('miRNA Table'!$F$4="YES",'miRNA Table'!$F$6="YES"),AB91-AB$391,AB91))</f>
        <v/>
      </c>
      <c r="BY91" s="97" t="str">
        <f t="shared" si="77"/>
        <v>hsa-miR-15b-5p</v>
      </c>
      <c r="BZ91" s="98" t="s">
        <v>5636</v>
      </c>
      <c r="CA91" s="99">
        <f t="shared" si="78"/>
        <v>-2.4350000000000023</v>
      </c>
      <c r="CB91" s="99">
        <f t="shared" si="79"/>
        <v>-2.3350000000000009</v>
      </c>
      <c r="CC91" s="99">
        <f t="shared" si="80"/>
        <v>-2.5300000000000011</v>
      </c>
      <c r="CD91" s="99" t="str">
        <f t="shared" si="81"/>
        <v/>
      </c>
      <c r="CE91" s="99" t="str">
        <f t="shared" si="82"/>
        <v/>
      </c>
      <c r="CF91" s="99" t="str">
        <f t="shared" si="83"/>
        <v/>
      </c>
      <c r="CG91" s="99" t="str">
        <f t="shared" si="84"/>
        <v/>
      </c>
      <c r="CH91" s="99" t="str">
        <f t="shared" si="85"/>
        <v/>
      </c>
      <c r="CI91" s="99" t="str">
        <f t="shared" si="86"/>
        <v/>
      </c>
      <c r="CJ91" s="99" t="str">
        <f t="shared" si="87"/>
        <v/>
      </c>
      <c r="CK91" s="99" t="str">
        <f t="shared" si="88"/>
        <v/>
      </c>
      <c r="CL91" s="99" t="str">
        <f t="shared" si="89"/>
        <v/>
      </c>
      <c r="CM91" s="99">
        <f t="shared" si="90"/>
        <v>-3.0083333333333329</v>
      </c>
      <c r="CN91" s="99">
        <f t="shared" si="91"/>
        <v>-3.0816666666666706</v>
      </c>
      <c r="CO91" s="99">
        <f t="shared" si="92"/>
        <v>-3.125</v>
      </c>
      <c r="CP91" s="99" t="str">
        <f t="shared" si="93"/>
        <v/>
      </c>
      <c r="CQ91" s="99" t="str">
        <f t="shared" si="94"/>
        <v/>
      </c>
      <c r="CR91" s="99" t="str">
        <f t="shared" si="95"/>
        <v/>
      </c>
      <c r="CS91" s="99" t="str">
        <f t="shared" si="96"/>
        <v/>
      </c>
      <c r="CT91" s="99" t="str">
        <f t="shared" si="97"/>
        <v/>
      </c>
      <c r="CU91" s="99" t="str">
        <f t="shared" si="98"/>
        <v/>
      </c>
      <c r="CV91" s="99" t="str">
        <f t="shared" si="99"/>
        <v/>
      </c>
      <c r="CW91" s="99" t="str">
        <f t="shared" si="100"/>
        <v/>
      </c>
      <c r="CX91" s="99" t="str">
        <f t="shared" si="101"/>
        <v/>
      </c>
      <c r="CY91" s="70">
        <f t="shared" si="102"/>
        <v>-2.4333333333333349</v>
      </c>
      <c r="CZ91" s="70">
        <f t="shared" si="103"/>
        <v>-3.0716666666666677</v>
      </c>
      <c r="DA91" s="100" t="str">
        <f t="shared" si="104"/>
        <v>hsa-miR-15b-5p</v>
      </c>
      <c r="DB91" s="98" t="s">
        <v>5636</v>
      </c>
      <c r="DC91" s="101">
        <f t="shared" si="67"/>
        <v>5.4076433321125119</v>
      </c>
      <c r="DD91" s="101">
        <f t="shared" si="68"/>
        <v>5.0455096353250006</v>
      </c>
      <c r="DE91" s="101">
        <f t="shared" si="69"/>
        <v>5.7757167820899893</v>
      </c>
      <c r="DF91" s="101" t="str">
        <f t="shared" si="70"/>
        <v/>
      </c>
      <c r="DG91" s="101" t="str">
        <f t="shared" si="71"/>
        <v/>
      </c>
      <c r="DH91" s="101" t="str">
        <f t="shared" si="72"/>
        <v/>
      </c>
      <c r="DI91" s="101" t="str">
        <f t="shared" si="73"/>
        <v/>
      </c>
      <c r="DJ91" s="101" t="str">
        <f t="shared" si="74"/>
        <v/>
      </c>
      <c r="DK91" s="101" t="str">
        <f t="shared" si="75"/>
        <v/>
      </c>
      <c r="DL91" s="101" t="str">
        <f t="shared" si="76"/>
        <v/>
      </c>
      <c r="DM91" s="101" t="str">
        <f t="shared" si="105"/>
        <v/>
      </c>
      <c r="DN91" s="101" t="str">
        <f t="shared" si="106"/>
        <v/>
      </c>
      <c r="DO91" s="101">
        <f t="shared" si="109"/>
        <v>8.0463435285428258</v>
      </c>
      <c r="DP91" s="101">
        <f t="shared" si="65"/>
        <v>8.465918890409533</v>
      </c>
      <c r="DQ91" s="101">
        <f t="shared" si="65"/>
        <v>8.7240618613220615</v>
      </c>
      <c r="DR91" s="101" t="str">
        <f t="shared" si="65"/>
        <v/>
      </c>
      <c r="DS91" s="101" t="str">
        <f t="shared" si="65"/>
        <v/>
      </c>
      <c r="DT91" s="101" t="str">
        <f t="shared" si="65"/>
        <v/>
      </c>
      <c r="DU91" s="101" t="str">
        <f t="shared" si="65"/>
        <v/>
      </c>
      <c r="DV91" s="101" t="str">
        <f t="shared" si="65"/>
        <v/>
      </c>
      <c r="DW91" s="101" t="str">
        <f t="shared" si="65"/>
        <v/>
      </c>
      <c r="DX91" s="101" t="str">
        <f t="shared" si="65"/>
        <v/>
      </c>
      <c r="DY91" s="101" t="str">
        <f t="shared" si="107"/>
        <v/>
      </c>
      <c r="DZ91" s="101" t="str">
        <f t="shared" si="108"/>
        <v/>
      </c>
    </row>
    <row r="92" spans="1:130" ht="15" customHeight="1" x14ac:dyDescent="0.25">
      <c r="A92" s="106" t="str">
        <f>'miRNA Table'!C91</f>
        <v>hsa-miR-15b-3p</v>
      </c>
      <c r="B92" s="98" t="s">
        <v>5637</v>
      </c>
      <c r="C92" s="99">
        <f>IF('Test Sample Data'!C91="","",IF(SUM('Test Sample Data'!C$3:C$386)&gt;10,IF(AND(ISNUMBER('Test Sample Data'!C91),'Test Sample Data'!C91&lt;$C$389, 'Test Sample Data'!C91&gt;0),'Test Sample Data'!C91,$C$389),""))</f>
        <v>17.2</v>
      </c>
      <c r="D92" s="99">
        <f>IF('Test Sample Data'!D91="","",IF(SUM('Test Sample Data'!D$3:D$386)&gt;10,IF(AND(ISNUMBER('Test Sample Data'!D91),'Test Sample Data'!D91&lt;$C$389, 'Test Sample Data'!D91&gt;0),'Test Sample Data'!D91,$C$389),""))</f>
        <v>17.29</v>
      </c>
      <c r="E92" s="99">
        <f>IF('Test Sample Data'!E91="","",IF(SUM('Test Sample Data'!E$3:E$386)&gt;10,IF(AND(ISNUMBER('Test Sample Data'!E91),'Test Sample Data'!E91&lt;$C$389, 'Test Sample Data'!E91&gt;0),'Test Sample Data'!E91,$C$389),""))</f>
        <v>17.12</v>
      </c>
      <c r="F92" s="99" t="str">
        <f>IF('Test Sample Data'!F91="","",IF(SUM('Test Sample Data'!F$3:F$386)&gt;10,IF(AND(ISNUMBER('Test Sample Data'!F91),'Test Sample Data'!F91&lt;$C$389, 'Test Sample Data'!F91&gt;0),'Test Sample Data'!F91,$C$389),""))</f>
        <v/>
      </c>
      <c r="G92" s="99" t="str">
        <f>IF('Test Sample Data'!G91="","",IF(SUM('Test Sample Data'!G$3:G$386)&gt;10,IF(AND(ISNUMBER('Test Sample Data'!G91),'Test Sample Data'!G91&lt;$C$389, 'Test Sample Data'!G91&gt;0),'Test Sample Data'!G91,$C$389),""))</f>
        <v/>
      </c>
      <c r="H92" s="99" t="str">
        <f>IF('Test Sample Data'!H91="","",IF(SUM('Test Sample Data'!H$3:H$386)&gt;10,IF(AND(ISNUMBER('Test Sample Data'!H91),'Test Sample Data'!H91&lt;$C$389, 'Test Sample Data'!H91&gt;0),'Test Sample Data'!H91,$C$389),""))</f>
        <v/>
      </c>
      <c r="I92" s="99" t="str">
        <f>IF('Test Sample Data'!I91="","",IF(SUM('Test Sample Data'!I$3:I$386)&gt;10,IF(AND(ISNUMBER('Test Sample Data'!I91),'Test Sample Data'!I91&lt;$C$389, 'Test Sample Data'!I91&gt;0),'Test Sample Data'!I91,$C$389),""))</f>
        <v/>
      </c>
      <c r="J92" s="99" t="str">
        <f>IF('Test Sample Data'!J91="","",IF(SUM('Test Sample Data'!J$3:J$386)&gt;10,IF(AND(ISNUMBER('Test Sample Data'!J91),'Test Sample Data'!J91&lt;$C$389, 'Test Sample Data'!J91&gt;0),'Test Sample Data'!J91,$C$389),""))</f>
        <v/>
      </c>
      <c r="K92" s="99" t="str">
        <f>IF('Test Sample Data'!K91="","",IF(SUM('Test Sample Data'!K$3:K$386)&gt;10,IF(AND(ISNUMBER('Test Sample Data'!K91),'Test Sample Data'!K91&lt;$C$389, 'Test Sample Data'!K91&gt;0),'Test Sample Data'!K91,$C$389),""))</f>
        <v/>
      </c>
      <c r="L92" s="99" t="str">
        <f>IF('Test Sample Data'!L91="","",IF(SUM('Test Sample Data'!L$3:L$386)&gt;10,IF(AND(ISNUMBER('Test Sample Data'!L91),'Test Sample Data'!L91&lt;$C$389, 'Test Sample Data'!L91&gt;0),'Test Sample Data'!L91,$C$389),""))</f>
        <v/>
      </c>
      <c r="M92" s="99" t="str">
        <f>IF('Test Sample Data'!M91="","",IF(SUM('Test Sample Data'!M$3:M$386)&gt;10,IF(AND(ISNUMBER('Test Sample Data'!M91),'Test Sample Data'!M91&lt;$C$389, 'Test Sample Data'!M91&gt;0),'Test Sample Data'!M91,$C$389),""))</f>
        <v/>
      </c>
      <c r="N92" s="99" t="str">
        <f>IF('Test Sample Data'!N91="","",IF(SUM('Test Sample Data'!N$3:N$386)&gt;10,IF(AND(ISNUMBER('Test Sample Data'!N91),'Test Sample Data'!N91&lt;$C$389, 'Test Sample Data'!N91&gt;0),'Test Sample Data'!N91,$C$389),""))</f>
        <v/>
      </c>
      <c r="O92" s="98" t="str">
        <f>'miRNA Table'!C91</f>
        <v>hsa-miR-15b-3p</v>
      </c>
      <c r="P92" s="98" t="s">
        <v>5637</v>
      </c>
      <c r="Q92" s="99">
        <f>IF('Control Sample Data'!C91="","",IF(SUM('Control Sample Data'!C$3:C$386)&gt;10,IF(AND(ISNUMBER('Control Sample Data'!C91),'Control Sample Data'!C91&lt;$C$389, 'Control Sample Data'!C91&gt;0),'Control Sample Data'!C91,$C$389),""))</f>
        <v>17.3</v>
      </c>
      <c r="R92" s="99">
        <f>IF('Control Sample Data'!D91="","",IF(SUM('Control Sample Data'!D$3:D$386)&gt;10,IF(AND(ISNUMBER('Control Sample Data'!D91),'Control Sample Data'!D91&lt;$C$389, 'Control Sample Data'!D91&gt;0),'Control Sample Data'!D91,$C$389),""))</f>
        <v>17.13</v>
      </c>
      <c r="S92" s="99">
        <f>IF('Control Sample Data'!E91="","",IF(SUM('Control Sample Data'!E$3:E$386)&gt;10,IF(AND(ISNUMBER('Control Sample Data'!E91),'Control Sample Data'!E91&lt;$C$389, 'Control Sample Data'!E91&gt;0),'Control Sample Data'!E91,$C$389),""))</f>
        <v>17.48</v>
      </c>
      <c r="T92" s="99" t="str">
        <f>IF('Control Sample Data'!F91="","",IF(SUM('Control Sample Data'!F$3:F$386)&gt;10,IF(AND(ISNUMBER('Control Sample Data'!F91),'Control Sample Data'!F91&lt;$C$389, 'Control Sample Data'!F91&gt;0),'Control Sample Data'!F91,$C$389),""))</f>
        <v/>
      </c>
      <c r="U92" s="99" t="str">
        <f>IF('Control Sample Data'!G91="","",IF(SUM('Control Sample Data'!G$3:G$386)&gt;10,IF(AND(ISNUMBER('Control Sample Data'!G91),'Control Sample Data'!G91&lt;$C$389, 'Control Sample Data'!G91&gt;0),'Control Sample Data'!G91,$C$389),""))</f>
        <v/>
      </c>
      <c r="V92" s="99" t="str">
        <f>IF('Control Sample Data'!H91="","",IF(SUM('Control Sample Data'!H$3:H$386)&gt;10,IF(AND(ISNUMBER('Control Sample Data'!H91),'Control Sample Data'!H91&lt;$C$389, 'Control Sample Data'!H91&gt;0),'Control Sample Data'!H91,$C$389),""))</f>
        <v/>
      </c>
      <c r="W92" s="99" t="str">
        <f>IF('Control Sample Data'!I91="","",IF(SUM('Control Sample Data'!I$3:I$386)&gt;10,IF(AND(ISNUMBER('Control Sample Data'!I91),'Control Sample Data'!I91&lt;$C$389, 'Control Sample Data'!I91&gt;0),'Control Sample Data'!I91,$C$389),""))</f>
        <v/>
      </c>
      <c r="X92" s="99" t="str">
        <f>IF('Control Sample Data'!J91="","",IF(SUM('Control Sample Data'!J$3:J$386)&gt;10,IF(AND(ISNUMBER('Control Sample Data'!J91),'Control Sample Data'!J91&lt;$C$389, 'Control Sample Data'!J91&gt;0),'Control Sample Data'!J91,$C$389),""))</f>
        <v/>
      </c>
      <c r="Y92" s="99" t="str">
        <f>IF('Control Sample Data'!K91="","",IF(SUM('Control Sample Data'!K$3:K$386)&gt;10,IF(AND(ISNUMBER('Control Sample Data'!K91),'Control Sample Data'!K91&lt;$C$389, 'Control Sample Data'!K91&gt;0),'Control Sample Data'!K91,$C$389),""))</f>
        <v/>
      </c>
      <c r="Z92" s="99" t="str">
        <f>IF('Control Sample Data'!L91="","",IF(SUM('Control Sample Data'!L$3:L$386)&gt;10,IF(AND(ISNUMBER('Control Sample Data'!L91),'Control Sample Data'!L91&lt;$C$389, 'Control Sample Data'!L91&gt;0),'Control Sample Data'!L91,$C$389),""))</f>
        <v/>
      </c>
      <c r="AA92" s="99" t="str">
        <f>IF('Control Sample Data'!M91="","",IF(SUM('Control Sample Data'!M$3:M$386)&gt;10,IF(AND(ISNUMBER('Control Sample Data'!M91),'Control Sample Data'!M91&lt;$C$389, 'Control Sample Data'!M91&gt;0),'Control Sample Data'!M91,$C$389),""))</f>
        <v/>
      </c>
      <c r="AB92" s="107" t="str">
        <f>IF('Control Sample Data'!N91="","",IF(SUM('Control Sample Data'!N$3:N$386)&gt;10,IF(AND(ISNUMBER('Control Sample Data'!N91),'Control Sample Data'!N91&lt;$C$389, 'Control Sample Data'!N91&gt;0),'Control Sample Data'!N91,$C$389),""))</f>
        <v/>
      </c>
      <c r="AC92" s="136">
        <f>IF(C92="","",IF(AND('miRNA Table'!$F$4="YES",'miRNA Table'!$F$6="YES"),C92-C$391,C92))</f>
        <v>17.2</v>
      </c>
      <c r="AD92" s="137">
        <f>IF(D92="","",IF(AND('miRNA Table'!$F$4="YES",'miRNA Table'!$F$6="YES"),D92-D$391,D92))</f>
        <v>17.29</v>
      </c>
      <c r="AE92" s="137">
        <f>IF(E92="","",IF(AND('miRNA Table'!$F$4="YES",'miRNA Table'!$F$6="YES"),E92-E$391,E92))</f>
        <v>17.12</v>
      </c>
      <c r="AF92" s="137" t="str">
        <f>IF(F92="","",IF(AND('miRNA Table'!$F$4="YES",'miRNA Table'!$F$6="YES"),F92-F$391,F92))</f>
        <v/>
      </c>
      <c r="AG92" s="137" t="str">
        <f>IF(G92="","",IF(AND('miRNA Table'!$F$4="YES",'miRNA Table'!$F$6="YES"),G92-G$391,G92))</f>
        <v/>
      </c>
      <c r="AH92" s="137" t="str">
        <f>IF(H92="","",IF(AND('miRNA Table'!$F$4="YES",'miRNA Table'!$F$6="YES"),H92-H$391,H92))</f>
        <v/>
      </c>
      <c r="AI92" s="137" t="str">
        <f>IF(I92="","",IF(AND('miRNA Table'!$F$4="YES",'miRNA Table'!$F$6="YES"),I92-I$391,I92))</f>
        <v/>
      </c>
      <c r="AJ92" s="137" t="str">
        <f>IF(J92="","",IF(AND('miRNA Table'!$F$4="YES",'miRNA Table'!$F$6="YES"),J92-J$391,J92))</f>
        <v/>
      </c>
      <c r="AK92" s="137" t="str">
        <f>IF(K92="","",IF(AND('miRNA Table'!$F$4="YES",'miRNA Table'!$F$6="YES"),K92-K$391,K92))</f>
        <v/>
      </c>
      <c r="AL92" s="137" t="str">
        <f>IF(L92="","",IF(AND('miRNA Table'!$F$4="YES",'miRNA Table'!$F$6="YES"),L92-L$391,L92))</f>
        <v/>
      </c>
      <c r="AM92" s="137" t="str">
        <f>IF(M92="","",IF(AND('miRNA Table'!$F$4="YES",'miRNA Table'!$F$6="YES"),M92-M$391,M92))</f>
        <v/>
      </c>
      <c r="AN92" s="138" t="str">
        <f>IF(N92="","",IF(AND('miRNA Table'!$F$4="YES",'miRNA Table'!$F$6="YES"),N92-N$391,N92))</f>
        <v/>
      </c>
      <c r="AO92" s="136">
        <f>IF(O92="","",IF(AND('miRNA Table'!$F$4="YES",'miRNA Table'!$F$6="YES"),Q92-Q$391,Q92))</f>
        <v>17.3</v>
      </c>
      <c r="AP92" s="137">
        <f>IF(P92="","",IF(AND('miRNA Table'!$F$4="YES",'miRNA Table'!$F$6="YES"),R92-R$391,R92))</f>
        <v>17.13</v>
      </c>
      <c r="AQ92" s="137">
        <f>IF(Q92="","",IF(AND('miRNA Table'!$F$4="YES",'miRNA Table'!$F$6="YES"),S92-S$391,S92))</f>
        <v>17.48</v>
      </c>
      <c r="AR92" s="137" t="str">
        <f>IF(R92="","",IF(AND('miRNA Table'!$F$4="YES",'miRNA Table'!$F$6="YES"),T92-T$391,T92))</f>
        <v/>
      </c>
      <c r="AS92" s="137" t="str">
        <f>IF(S92="","",IF(AND('miRNA Table'!$F$4="YES",'miRNA Table'!$F$6="YES"),U92-U$391,U92))</f>
        <v/>
      </c>
      <c r="AT92" s="137" t="str">
        <f>IF(T92="","",IF(AND('miRNA Table'!$F$4="YES",'miRNA Table'!$F$6="YES"),V92-V$391,V92))</f>
        <v/>
      </c>
      <c r="AU92" s="137" t="str">
        <f>IF(U92="","",IF(AND('miRNA Table'!$F$4="YES",'miRNA Table'!$F$6="YES"),W92-W$391,W92))</f>
        <v/>
      </c>
      <c r="AV92" s="137" t="str">
        <f>IF(V92="","",IF(AND('miRNA Table'!$F$4="YES",'miRNA Table'!$F$6="YES"),X92-X$391,X92))</f>
        <v/>
      </c>
      <c r="AW92" s="137" t="str">
        <f>IF(W92="","",IF(AND('miRNA Table'!$F$4="YES",'miRNA Table'!$F$6="YES"),Y92-Y$391,Y92))</f>
        <v/>
      </c>
      <c r="AX92" s="137" t="str">
        <f>IF(X92="","",IF(AND('miRNA Table'!$F$4="YES",'miRNA Table'!$F$6="YES"),Z92-Z$391,Z92))</f>
        <v/>
      </c>
      <c r="AY92" s="137" t="str">
        <f>IF(Y92="","",IF(AND('miRNA Table'!$F$4="YES",'miRNA Table'!$F$6="YES"),AA92-AA$391,AA92))</f>
        <v/>
      </c>
      <c r="AZ92" s="138" t="str">
        <f>IF(Z92="","",IF(AND('miRNA Table'!$F$4="YES",'miRNA Table'!$F$6="YES"),AB92-AB$391,AB92))</f>
        <v/>
      </c>
      <c r="BY92" s="97" t="str">
        <f t="shared" si="77"/>
        <v>hsa-miR-15b-3p</v>
      </c>
      <c r="BZ92" s="98" t="s">
        <v>5637</v>
      </c>
      <c r="CA92" s="99">
        <f t="shared" si="78"/>
        <v>-3.4350000000000023</v>
      </c>
      <c r="CB92" s="99">
        <f t="shared" si="79"/>
        <v>-3.3550000000000004</v>
      </c>
      <c r="CC92" s="99">
        <f t="shared" si="80"/>
        <v>-3.6099999999999994</v>
      </c>
      <c r="CD92" s="99" t="str">
        <f t="shared" si="81"/>
        <v/>
      </c>
      <c r="CE92" s="99" t="str">
        <f t="shared" si="82"/>
        <v/>
      </c>
      <c r="CF92" s="99" t="str">
        <f t="shared" si="83"/>
        <v/>
      </c>
      <c r="CG92" s="99" t="str">
        <f t="shared" si="84"/>
        <v/>
      </c>
      <c r="CH92" s="99" t="str">
        <f t="shared" si="85"/>
        <v/>
      </c>
      <c r="CI92" s="99" t="str">
        <f t="shared" si="86"/>
        <v/>
      </c>
      <c r="CJ92" s="99" t="str">
        <f t="shared" si="87"/>
        <v/>
      </c>
      <c r="CK92" s="99" t="str">
        <f t="shared" si="88"/>
        <v/>
      </c>
      <c r="CL92" s="99" t="str">
        <f t="shared" si="89"/>
        <v/>
      </c>
      <c r="CM92" s="99">
        <f t="shared" si="90"/>
        <v>-3.5983333333333327</v>
      </c>
      <c r="CN92" s="99">
        <f t="shared" si="91"/>
        <v>-3.7216666666666711</v>
      </c>
      <c r="CO92" s="99">
        <f t="shared" si="92"/>
        <v>-3.6550000000000011</v>
      </c>
      <c r="CP92" s="99" t="str">
        <f t="shared" si="93"/>
        <v/>
      </c>
      <c r="CQ92" s="99" t="str">
        <f t="shared" si="94"/>
        <v/>
      </c>
      <c r="CR92" s="99" t="str">
        <f t="shared" si="95"/>
        <v/>
      </c>
      <c r="CS92" s="99" t="str">
        <f t="shared" si="96"/>
        <v/>
      </c>
      <c r="CT92" s="99" t="str">
        <f t="shared" si="97"/>
        <v/>
      </c>
      <c r="CU92" s="99" t="str">
        <f t="shared" si="98"/>
        <v/>
      </c>
      <c r="CV92" s="99" t="str">
        <f t="shared" si="99"/>
        <v/>
      </c>
      <c r="CW92" s="99" t="str">
        <f t="shared" si="100"/>
        <v/>
      </c>
      <c r="CX92" s="99" t="str">
        <f t="shared" si="101"/>
        <v/>
      </c>
      <c r="CY92" s="70">
        <f t="shared" si="102"/>
        <v>-3.4666666666666672</v>
      </c>
      <c r="CZ92" s="70">
        <f t="shared" si="103"/>
        <v>-3.658333333333335</v>
      </c>
      <c r="DA92" s="100" t="str">
        <f t="shared" si="104"/>
        <v>hsa-miR-15b-3p</v>
      </c>
      <c r="DB92" s="98" t="s">
        <v>5637</v>
      </c>
      <c r="DC92" s="101">
        <f t="shared" si="67"/>
        <v>10.815286664225024</v>
      </c>
      <c r="DD92" s="101">
        <f t="shared" si="68"/>
        <v>10.231884650219435</v>
      </c>
      <c r="DE92" s="101">
        <f t="shared" si="69"/>
        <v>12.210073671684469</v>
      </c>
      <c r="DF92" s="101" t="str">
        <f t="shared" si="70"/>
        <v/>
      </c>
      <c r="DG92" s="101" t="str">
        <f t="shared" si="71"/>
        <v/>
      </c>
      <c r="DH92" s="101" t="str">
        <f t="shared" si="72"/>
        <v/>
      </c>
      <c r="DI92" s="101" t="str">
        <f t="shared" si="73"/>
        <v/>
      </c>
      <c r="DJ92" s="101" t="str">
        <f t="shared" si="74"/>
        <v/>
      </c>
      <c r="DK92" s="101" t="str">
        <f t="shared" si="75"/>
        <v/>
      </c>
      <c r="DL92" s="101" t="str">
        <f t="shared" si="76"/>
        <v/>
      </c>
      <c r="DM92" s="101" t="str">
        <f t="shared" si="105"/>
        <v/>
      </c>
      <c r="DN92" s="101" t="str">
        <f t="shared" si="106"/>
        <v/>
      </c>
      <c r="DO92" s="101">
        <f t="shared" si="109"/>
        <v>12.111732424891175</v>
      </c>
      <c r="DP92" s="101">
        <f t="shared" si="65"/>
        <v>13.192688267371661</v>
      </c>
      <c r="DQ92" s="101">
        <f t="shared" si="65"/>
        <v>12.596927625107265</v>
      </c>
      <c r="DR92" s="101" t="str">
        <f t="shared" si="65"/>
        <v/>
      </c>
      <c r="DS92" s="101" t="str">
        <f t="shared" si="65"/>
        <v/>
      </c>
      <c r="DT92" s="101" t="str">
        <f t="shared" si="65"/>
        <v/>
      </c>
      <c r="DU92" s="101" t="str">
        <f t="shared" si="65"/>
        <v/>
      </c>
      <c r="DV92" s="101" t="str">
        <f t="shared" si="65"/>
        <v/>
      </c>
      <c r="DW92" s="101" t="str">
        <f t="shared" si="65"/>
        <v/>
      </c>
      <c r="DX92" s="101" t="str">
        <f t="shared" si="65"/>
        <v/>
      </c>
      <c r="DY92" s="101" t="str">
        <f t="shared" si="107"/>
        <v/>
      </c>
      <c r="DZ92" s="101" t="str">
        <f t="shared" si="108"/>
        <v/>
      </c>
    </row>
    <row r="93" spans="1:130" ht="15" customHeight="1" x14ac:dyDescent="0.25">
      <c r="A93" s="106" t="str">
        <f>'miRNA Table'!C92</f>
        <v>hsa-miR-16-5p</v>
      </c>
      <c r="B93" s="98" t="s">
        <v>5638</v>
      </c>
      <c r="C93" s="99">
        <f>IF('Test Sample Data'!C92="","",IF(SUM('Test Sample Data'!C$3:C$386)&gt;10,IF(AND(ISNUMBER('Test Sample Data'!C92),'Test Sample Data'!C92&lt;$C$389, 'Test Sample Data'!C92&gt;0),'Test Sample Data'!C92,$C$389),""))</f>
        <v>35</v>
      </c>
      <c r="D93" s="99">
        <f>IF('Test Sample Data'!D92="","",IF(SUM('Test Sample Data'!D$3:D$386)&gt;10,IF(AND(ISNUMBER('Test Sample Data'!D92),'Test Sample Data'!D92&lt;$C$389, 'Test Sample Data'!D92&gt;0),'Test Sample Data'!D92,$C$389),""))</f>
        <v>35</v>
      </c>
      <c r="E93" s="99">
        <f>IF('Test Sample Data'!E92="","",IF(SUM('Test Sample Data'!E$3:E$386)&gt;10,IF(AND(ISNUMBER('Test Sample Data'!E92),'Test Sample Data'!E92&lt;$C$389, 'Test Sample Data'!E92&gt;0),'Test Sample Data'!E92,$C$389),""))</f>
        <v>35</v>
      </c>
      <c r="F93" s="99" t="str">
        <f>IF('Test Sample Data'!F92="","",IF(SUM('Test Sample Data'!F$3:F$386)&gt;10,IF(AND(ISNUMBER('Test Sample Data'!F92),'Test Sample Data'!F92&lt;$C$389, 'Test Sample Data'!F92&gt;0),'Test Sample Data'!F92,$C$389),""))</f>
        <v/>
      </c>
      <c r="G93" s="99" t="str">
        <f>IF('Test Sample Data'!G92="","",IF(SUM('Test Sample Data'!G$3:G$386)&gt;10,IF(AND(ISNUMBER('Test Sample Data'!G92),'Test Sample Data'!G92&lt;$C$389, 'Test Sample Data'!G92&gt;0),'Test Sample Data'!G92,$C$389),""))</f>
        <v/>
      </c>
      <c r="H93" s="99" t="str">
        <f>IF('Test Sample Data'!H92="","",IF(SUM('Test Sample Data'!H$3:H$386)&gt;10,IF(AND(ISNUMBER('Test Sample Data'!H92),'Test Sample Data'!H92&lt;$C$389, 'Test Sample Data'!H92&gt;0),'Test Sample Data'!H92,$C$389),""))</f>
        <v/>
      </c>
      <c r="I93" s="99" t="str">
        <f>IF('Test Sample Data'!I92="","",IF(SUM('Test Sample Data'!I$3:I$386)&gt;10,IF(AND(ISNUMBER('Test Sample Data'!I92),'Test Sample Data'!I92&lt;$C$389, 'Test Sample Data'!I92&gt;0),'Test Sample Data'!I92,$C$389),""))</f>
        <v/>
      </c>
      <c r="J93" s="99" t="str">
        <f>IF('Test Sample Data'!J92="","",IF(SUM('Test Sample Data'!J$3:J$386)&gt;10,IF(AND(ISNUMBER('Test Sample Data'!J92),'Test Sample Data'!J92&lt;$C$389, 'Test Sample Data'!J92&gt;0),'Test Sample Data'!J92,$C$389),""))</f>
        <v/>
      </c>
      <c r="K93" s="99" t="str">
        <f>IF('Test Sample Data'!K92="","",IF(SUM('Test Sample Data'!K$3:K$386)&gt;10,IF(AND(ISNUMBER('Test Sample Data'!K92),'Test Sample Data'!K92&lt;$C$389, 'Test Sample Data'!K92&gt;0),'Test Sample Data'!K92,$C$389),""))</f>
        <v/>
      </c>
      <c r="L93" s="99" t="str">
        <f>IF('Test Sample Data'!L92="","",IF(SUM('Test Sample Data'!L$3:L$386)&gt;10,IF(AND(ISNUMBER('Test Sample Data'!L92),'Test Sample Data'!L92&lt;$C$389, 'Test Sample Data'!L92&gt;0),'Test Sample Data'!L92,$C$389),""))</f>
        <v/>
      </c>
      <c r="M93" s="99" t="str">
        <f>IF('Test Sample Data'!M92="","",IF(SUM('Test Sample Data'!M$3:M$386)&gt;10,IF(AND(ISNUMBER('Test Sample Data'!M92),'Test Sample Data'!M92&lt;$C$389, 'Test Sample Data'!M92&gt;0),'Test Sample Data'!M92,$C$389),""))</f>
        <v/>
      </c>
      <c r="N93" s="99" t="str">
        <f>IF('Test Sample Data'!N92="","",IF(SUM('Test Sample Data'!N$3:N$386)&gt;10,IF(AND(ISNUMBER('Test Sample Data'!N92),'Test Sample Data'!N92&lt;$C$389, 'Test Sample Data'!N92&gt;0),'Test Sample Data'!N92,$C$389),""))</f>
        <v/>
      </c>
      <c r="O93" s="98" t="str">
        <f>'miRNA Table'!C92</f>
        <v>hsa-miR-16-5p</v>
      </c>
      <c r="P93" s="98" t="s">
        <v>5638</v>
      </c>
      <c r="Q93" s="99">
        <f>IF('Control Sample Data'!C92="","",IF(SUM('Control Sample Data'!C$3:C$386)&gt;10,IF(AND(ISNUMBER('Control Sample Data'!C92),'Control Sample Data'!C92&lt;$C$389, 'Control Sample Data'!C92&gt;0),'Control Sample Data'!C92,$C$389),""))</f>
        <v>35</v>
      </c>
      <c r="R93" s="99">
        <f>IF('Control Sample Data'!D92="","",IF(SUM('Control Sample Data'!D$3:D$386)&gt;10,IF(AND(ISNUMBER('Control Sample Data'!D92),'Control Sample Data'!D92&lt;$C$389, 'Control Sample Data'!D92&gt;0),'Control Sample Data'!D92,$C$389),""))</f>
        <v>35</v>
      </c>
      <c r="S93" s="99">
        <f>IF('Control Sample Data'!E92="","",IF(SUM('Control Sample Data'!E$3:E$386)&gt;10,IF(AND(ISNUMBER('Control Sample Data'!E92),'Control Sample Data'!E92&lt;$C$389, 'Control Sample Data'!E92&gt;0),'Control Sample Data'!E92,$C$389),""))</f>
        <v>35</v>
      </c>
      <c r="T93" s="99" t="str">
        <f>IF('Control Sample Data'!F92="","",IF(SUM('Control Sample Data'!F$3:F$386)&gt;10,IF(AND(ISNUMBER('Control Sample Data'!F92),'Control Sample Data'!F92&lt;$C$389, 'Control Sample Data'!F92&gt;0),'Control Sample Data'!F92,$C$389),""))</f>
        <v/>
      </c>
      <c r="U93" s="99" t="str">
        <f>IF('Control Sample Data'!G92="","",IF(SUM('Control Sample Data'!G$3:G$386)&gt;10,IF(AND(ISNUMBER('Control Sample Data'!G92),'Control Sample Data'!G92&lt;$C$389, 'Control Sample Data'!G92&gt;0),'Control Sample Data'!G92,$C$389),""))</f>
        <v/>
      </c>
      <c r="V93" s="99" t="str">
        <f>IF('Control Sample Data'!H92="","",IF(SUM('Control Sample Data'!H$3:H$386)&gt;10,IF(AND(ISNUMBER('Control Sample Data'!H92),'Control Sample Data'!H92&lt;$C$389, 'Control Sample Data'!H92&gt;0),'Control Sample Data'!H92,$C$389),""))</f>
        <v/>
      </c>
      <c r="W93" s="99" t="str">
        <f>IF('Control Sample Data'!I92="","",IF(SUM('Control Sample Data'!I$3:I$386)&gt;10,IF(AND(ISNUMBER('Control Sample Data'!I92),'Control Sample Data'!I92&lt;$C$389, 'Control Sample Data'!I92&gt;0),'Control Sample Data'!I92,$C$389),""))</f>
        <v/>
      </c>
      <c r="X93" s="99" t="str">
        <f>IF('Control Sample Data'!J92="","",IF(SUM('Control Sample Data'!J$3:J$386)&gt;10,IF(AND(ISNUMBER('Control Sample Data'!J92),'Control Sample Data'!J92&lt;$C$389, 'Control Sample Data'!J92&gt;0),'Control Sample Data'!J92,$C$389),""))</f>
        <v/>
      </c>
      <c r="Y93" s="99" t="str">
        <f>IF('Control Sample Data'!K92="","",IF(SUM('Control Sample Data'!K$3:K$386)&gt;10,IF(AND(ISNUMBER('Control Sample Data'!K92),'Control Sample Data'!K92&lt;$C$389, 'Control Sample Data'!K92&gt;0),'Control Sample Data'!K92,$C$389),""))</f>
        <v/>
      </c>
      <c r="Z93" s="99" t="str">
        <f>IF('Control Sample Data'!L92="","",IF(SUM('Control Sample Data'!L$3:L$386)&gt;10,IF(AND(ISNUMBER('Control Sample Data'!L92),'Control Sample Data'!L92&lt;$C$389, 'Control Sample Data'!L92&gt;0),'Control Sample Data'!L92,$C$389),""))</f>
        <v/>
      </c>
      <c r="AA93" s="99" t="str">
        <f>IF('Control Sample Data'!M92="","",IF(SUM('Control Sample Data'!M$3:M$386)&gt;10,IF(AND(ISNUMBER('Control Sample Data'!M92),'Control Sample Data'!M92&lt;$C$389, 'Control Sample Data'!M92&gt;0),'Control Sample Data'!M92,$C$389),""))</f>
        <v/>
      </c>
      <c r="AB93" s="107" t="str">
        <f>IF('Control Sample Data'!N92="","",IF(SUM('Control Sample Data'!N$3:N$386)&gt;10,IF(AND(ISNUMBER('Control Sample Data'!N92),'Control Sample Data'!N92&lt;$C$389, 'Control Sample Data'!N92&gt;0),'Control Sample Data'!N92,$C$389),""))</f>
        <v/>
      </c>
      <c r="AC93" s="136">
        <f>IF(C93="","",IF(AND('miRNA Table'!$F$4="YES",'miRNA Table'!$F$6="YES"),C93-C$391,C93))</f>
        <v>35</v>
      </c>
      <c r="AD93" s="137">
        <f>IF(D93="","",IF(AND('miRNA Table'!$F$4="YES",'miRNA Table'!$F$6="YES"),D93-D$391,D93))</f>
        <v>35</v>
      </c>
      <c r="AE93" s="137">
        <f>IF(E93="","",IF(AND('miRNA Table'!$F$4="YES",'miRNA Table'!$F$6="YES"),E93-E$391,E93))</f>
        <v>35</v>
      </c>
      <c r="AF93" s="137" t="str">
        <f>IF(F93="","",IF(AND('miRNA Table'!$F$4="YES",'miRNA Table'!$F$6="YES"),F93-F$391,F93))</f>
        <v/>
      </c>
      <c r="AG93" s="137" t="str">
        <f>IF(G93="","",IF(AND('miRNA Table'!$F$4="YES",'miRNA Table'!$F$6="YES"),G93-G$391,G93))</f>
        <v/>
      </c>
      <c r="AH93" s="137" t="str">
        <f>IF(H93="","",IF(AND('miRNA Table'!$F$4="YES",'miRNA Table'!$F$6="YES"),H93-H$391,H93))</f>
        <v/>
      </c>
      <c r="AI93" s="137" t="str">
        <f>IF(I93="","",IF(AND('miRNA Table'!$F$4="YES",'miRNA Table'!$F$6="YES"),I93-I$391,I93))</f>
        <v/>
      </c>
      <c r="AJ93" s="137" t="str">
        <f>IF(J93="","",IF(AND('miRNA Table'!$F$4="YES",'miRNA Table'!$F$6="YES"),J93-J$391,J93))</f>
        <v/>
      </c>
      <c r="AK93" s="137" t="str">
        <f>IF(K93="","",IF(AND('miRNA Table'!$F$4="YES",'miRNA Table'!$F$6="YES"),K93-K$391,K93))</f>
        <v/>
      </c>
      <c r="AL93" s="137" t="str">
        <f>IF(L93="","",IF(AND('miRNA Table'!$F$4="YES",'miRNA Table'!$F$6="YES"),L93-L$391,L93))</f>
        <v/>
      </c>
      <c r="AM93" s="137" t="str">
        <f>IF(M93="","",IF(AND('miRNA Table'!$F$4="YES",'miRNA Table'!$F$6="YES"),M93-M$391,M93))</f>
        <v/>
      </c>
      <c r="AN93" s="138" t="str">
        <f>IF(N93="","",IF(AND('miRNA Table'!$F$4="YES",'miRNA Table'!$F$6="YES"),N93-N$391,N93))</f>
        <v/>
      </c>
      <c r="AO93" s="136">
        <f>IF(O93="","",IF(AND('miRNA Table'!$F$4="YES",'miRNA Table'!$F$6="YES"),Q93-Q$391,Q93))</f>
        <v>35</v>
      </c>
      <c r="AP93" s="137">
        <f>IF(P93="","",IF(AND('miRNA Table'!$F$4="YES",'miRNA Table'!$F$6="YES"),R93-R$391,R93))</f>
        <v>35</v>
      </c>
      <c r="AQ93" s="137">
        <f>IF(Q93="","",IF(AND('miRNA Table'!$F$4="YES",'miRNA Table'!$F$6="YES"),S93-S$391,S93))</f>
        <v>35</v>
      </c>
      <c r="AR93" s="137" t="str">
        <f>IF(R93="","",IF(AND('miRNA Table'!$F$4="YES",'miRNA Table'!$F$6="YES"),T93-T$391,T93))</f>
        <v/>
      </c>
      <c r="AS93" s="137" t="str">
        <f>IF(S93="","",IF(AND('miRNA Table'!$F$4="YES",'miRNA Table'!$F$6="YES"),U93-U$391,U93))</f>
        <v/>
      </c>
      <c r="AT93" s="137" t="str">
        <f>IF(T93="","",IF(AND('miRNA Table'!$F$4="YES",'miRNA Table'!$F$6="YES"),V93-V$391,V93))</f>
        <v/>
      </c>
      <c r="AU93" s="137" t="str">
        <f>IF(U93="","",IF(AND('miRNA Table'!$F$4="YES",'miRNA Table'!$F$6="YES"),W93-W$391,W93))</f>
        <v/>
      </c>
      <c r="AV93" s="137" t="str">
        <f>IF(V93="","",IF(AND('miRNA Table'!$F$4="YES",'miRNA Table'!$F$6="YES"),X93-X$391,X93))</f>
        <v/>
      </c>
      <c r="AW93" s="137" t="str">
        <f>IF(W93="","",IF(AND('miRNA Table'!$F$4="YES",'miRNA Table'!$F$6="YES"),Y93-Y$391,Y93))</f>
        <v/>
      </c>
      <c r="AX93" s="137" t="str">
        <f>IF(X93="","",IF(AND('miRNA Table'!$F$4="YES",'miRNA Table'!$F$6="YES"),Z93-Z$391,Z93))</f>
        <v/>
      </c>
      <c r="AY93" s="137" t="str">
        <f>IF(Y93="","",IF(AND('miRNA Table'!$F$4="YES",'miRNA Table'!$F$6="YES"),AA93-AA$391,AA93))</f>
        <v/>
      </c>
      <c r="AZ93" s="138" t="str">
        <f>IF(Z93="","",IF(AND('miRNA Table'!$F$4="YES",'miRNA Table'!$F$6="YES"),AB93-AB$391,AB93))</f>
        <v/>
      </c>
      <c r="BY93" s="97" t="str">
        <f t="shared" si="77"/>
        <v>hsa-miR-16-5p</v>
      </c>
      <c r="BZ93" s="98" t="s">
        <v>5638</v>
      </c>
      <c r="CA93" s="99">
        <f t="shared" si="78"/>
        <v>14.364999999999998</v>
      </c>
      <c r="CB93" s="99">
        <f t="shared" si="79"/>
        <v>14.355</v>
      </c>
      <c r="CC93" s="99">
        <f t="shared" si="80"/>
        <v>14.27</v>
      </c>
      <c r="CD93" s="99" t="str">
        <f t="shared" si="81"/>
        <v/>
      </c>
      <c r="CE93" s="99" t="str">
        <f t="shared" si="82"/>
        <v/>
      </c>
      <c r="CF93" s="99" t="str">
        <f t="shared" si="83"/>
        <v/>
      </c>
      <c r="CG93" s="99" t="str">
        <f t="shared" si="84"/>
        <v/>
      </c>
      <c r="CH93" s="99" t="str">
        <f t="shared" si="85"/>
        <v/>
      </c>
      <c r="CI93" s="99" t="str">
        <f t="shared" si="86"/>
        <v/>
      </c>
      <c r="CJ93" s="99" t="str">
        <f t="shared" si="87"/>
        <v/>
      </c>
      <c r="CK93" s="99" t="str">
        <f t="shared" si="88"/>
        <v/>
      </c>
      <c r="CL93" s="99" t="str">
        <f t="shared" si="89"/>
        <v/>
      </c>
      <c r="CM93" s="99">
        <f t="shared" si="90"/>
        <v>14.101666666666667</v>
      </c>
      <c r="CN93" s="99">
        <f t="shared" si="91"/>
        <v>14.14833333333333</v>
      </c>
      <c r="CO93" s="99">
        <f t="shared" si="92"/>
        <v>13.864999999999998</v>
      </c>
      <c r="CP93" s="99" t="str">
        <f t="shared" si="93"/>
        <v/>
      </c>
      <c r="CQ93" s="99" t="str">
        <f t="shared" si="94"/>
        <v/>
      </c>
      <c r="CR93" s="99" t="str">
        <f t="shared" si="95"/>
        <v/>
      </c>
      <c r="CS93" s="99" t="str">
        <f t="shared" si="96"/>
        <v/>
      </c>
      <c r="CT93" s="99" t="str">
        <f t="shared" si="97"/>
        <v/>
      </c>
      <c r="CU93" s="99" t="str">
        <f t="shared" si="98"/>
        <v/>
      </c>
      <c r="CV93" s="99" t="str">
        <f t="shared" si="99"/>
        <v/>
      </c>
      <c r="CW93" s="99" t="str">
        <f t="shared" si="100"/>
        <v/>
      </c>
      <c r="CX93" s="99" t="str">
        <f t="shared" si="101"/>
        <v/>
      </c>
      <c r="CY93" s="70">
        <f t="shared" si="102"/>
        <v>14.329999999999998</v>
      </c>
      <c r="CZ93" s="70">
        <f t="shared" si="103"/>
        <v>14.038333333333332</v>
      </c>
      <c r="DA93" s="100" t="str">
        <f t="shared" si="104"/>
        <v>hsa-miR-16-5p</v>
      </c>
      <c r="DB93" s="98" t="s">
        <v>5638</v>
      </c>
      <c r="DC93" s="101">
        <f t="shared" si="67"/>
        <v>4.7391899108950229E-5</v>
      </c>
      <c r="DD93" s="101">
        <f t="shared" si="68"/>
        <v>4.7721535835485465E-5</v>
      </c>
      <c r="DE93" s="101">
        <f t="shared" si="69"/>
        <v>5.0617648059963549E-5</v>
      </c>
      <c r="DF93" s="101" t="str">
        <f t="shared" si="70"/>
        <v/>
      </c>
      <c r="DG93" s="101" t="str">
        <f t="shared" si="71"/>
        <v/>
      </c>
      <c r="DH93" s="101" t="str">
        <f t="shared" si="72"/>
        <v/>
      </c>
      <c r="DI93" s="101" t="str">
        <f t="shared" si="73"/>
        <v/>
      </c>
      <c r="DJ93" s="101" t="str">
        <f t="shared" si="74"/>
        <v/>
      </c>
      <c r="DK93" s="101" t="str">
        <f t="shared" si="75"/>
        <v/>
      </c>
      <c r="DL93" s="101" t="str">
        <f t="shared" si="76"/>
        <v/>
      </c>
      <c r="DM93" s="101" t="str">
        <f t="shared" si="105"/>
        <v/>
      </c>
      <c r="DN93" s="101" t="str">
        <f t="shared" si="106"/>
        <v/>
      </c>
      <c r="DO93" s="101">
        <f t="shared" ref="DO93:DV99" si="110">IF(CM93="","",POWER(2, -CM93))</f>
        <v>5.6882063716252369E-5</v>
      </c>
      <c r="DP93" s="101">
        <f t="shared" si="65"/>
        <v>5.5071547217106916E-5</v>
      </c>
      <c r="DQ93" s="101">
        <f t="shared" si="65"/>
        <v>6.7022266466494862E-5</v>
      </c>
      <c r="DR93" s="101" t="str">
        <f t="shared" si="65"/>
        <v/>
      </c>
      <c r="DS93" s="101" t="str">
        <f t="shared" si="65"/>
        <v/>
      </c>
      <c r="DT93" s="101" t="str">
        <f t="shared" si="65"/>
        <v/>
      </c>
      <c r="DU93" s="101" t="str">
        <f t="shared" si="65"/>
        <v/>
      </c>
      <c r="DV93" s="101" t="str">
        <f t="shared" si="65"/>
        <v/>
      </c>
      <c r="DW93" s="101" t="str">
        <f t="shared" si="65"/>
        <v/>
      </c>
      <c r="DX93" s="101" t="str">
        <f t="shared" si="65"/>
        <v/>
      </c>
      <c r="DY93" s="101" t="str">
        <f t="shared" si="107"/>
        <v/>
      </c>
      <c r="DZ93" s="101" t="str">
        <f t="shared" si="108"/>
        <v/>
      </c>
    </row>
    <row r="94" spans="1:130" ht="15" customHeight="1" x14ac:dyDescent="0.25">
      <c r="A94" s="106" t="str">
        <f>'miRNA Table'!C93</f>
        <v>hsa-miR-106a-5p hsa-miR-17-5p</v>
      </c>
      <c r="B94" s="98" t="s">
        <v>5639</v>
      </c>
      <c r="C94" s="99">
        <f>IF('Test Sample Data'!C93="","",IF(SUM('Test Sample Data'!C$3:C$386)&gt;10,IF(AND(ISNUMBER('Test Sample Data'!C93),'Test Sample Data'!C93&lt;$C$389, 'Test Sample Data'!C93&gt;0),'Test Sample Data'!C93,$C$389),""))</f>
        <v>20.03</v>
      </c>
      <c r="D94" s="99">
        <f>IF('Test Sample Data'!D93="","",IF(SUM('Test Sample Data'!D$3:D$386)&gt;10,IF(AND(ISNUMBER('Test Sample Data'!D93),'Test Sample Data'!D93&lt;$C$389, 'Test Sample Data'!D93&gt;0),'Test Sample Data'!D93,$C$389),""))</f>
        <v>20.28</v>
      </c>
      <c r="E94" s="99">
        <f>IF('Test Sample Data'!E93="","",IF(SUM('Test Sample Data'!E$3:E$386)&gt;10,IF(AND(ISNUMBER('Test Sample Data'!E93),'Test Sample Data'!E93&lt;$C$389, 'Test Sample Data'!E93&gt;0),'Test Sample Data'!E93,$C$389),""))</f>
        <v>20.43</v>
      </c>
      <c r="F94" s="99" t="str">
        <f>IF('Test Sample Data'!F93="","",IF(SUM('Test Sample Data'!F$3:F$386)&gt;10,IF(AND(ISNUMBER('Test Sample Data'!F93),'Test Sample Data'!F93&lt;$C$389, 'Test Sample Data'!F93&gt;0),'Test Sample Data'!F93,$C$389),""))</f>
        <v/>
      </c>
      <c r="G94" s="99" t="str">
        <f>IF('Test Sample Data'!G93="","",IF(SUM('Test Sample Data'!G$3:G$386)&gt;10,IF(AND(ISNUMBER('Test Sample Data'!G93),'Test Sample Data'!G93&lt;$C$389, 'Test Sample Data'!G93&gt;0),'Test Sample Data'!G93,$C$389),""))</f>
        <v/>
      </c>
      <c r="H94" s="99" t="str">
        <f>IF('Test Sample Data'!H93="","",IF(SUM('Test Sample Data'!H$3:H$386)&gt;10,IF(AND(ISNUMBER('Test Sample Data'!H93),'Test Sample Data'!H93&lt;$C$389, 'Test Sample Data'!H93&gt;0),'Test Sample Data'!H93,$C$389),""))</f>
        <v/>
      </c>
      <c r="I94" s="99" t="str">
        <f>IF('Test Sample Data'!I93="","",IF(SUM('Test Sample Data'!I$3:I$386)&gt;10,IF(AND(ISNUMBER('Test Sample Data'!I93),'Test Sample Data'!I93&lt;$C$389, 'Test Sample Data'!I93&gt;0),'Test Sample Data'!I93,$C$389),""))</f>
        <v/>
      </c>
      <c r="J94" s="99" t="str">
        <f>IF('Test Sample Data'!J93="","",IF(SUM('Test Sample Data'!J$3:J$386)&gt;10,IF(AND(ISNUMBER('Test Sample Data'!J93),'Test Sample Data'!J93&lt;$C$389, 'Test Sample Data'!J93&gt;0),'Test Sample Data'!J93,$C$389),""))</f>
        <v/>
      </c>
      <c r="K94" s="99" t="str">
        <f>IF('Test Sample Data'!K93="","",IF(SUM('Test Sample Data'!K$3:K$386)&gt;10,IF(AND(ISNUMBER('Test Sample Data'!K93),'Test Sample Data'!K93&lt;$C$389, 'Test Sample Data'!K93&gt;0),'Test Sample Data'!K93,$C$389),""))</f>
        <v/>
      </c>
      <c r="L94" s="99" t="str">
        <f>IF('Test Sample Data'!L93="","",IF(SUM('Test Sample Data'!L$3:L$386)&gt;10,IF(AND(ISNUMBER('Test Sample Data'!L93),'Test Sample Data'!L93&lt;$C$389, 'Test Sample Data'!L93&gt;0),'Test Sample Data'!L93,$C$389),""))</f>
        <v/>
      </c>
      <c r="M94" s="99" t="str">
        <f>IF('Test Sample Data'!M93="","",IF(SUM('Test Sample Data'!M$3:M$386)&gt;10,IF(AND(ISNUMBER('Test Sample Data'!M93),'Test Sample Data'!M93&lt;$C$389, 'Test Sample Data'!M93&gt;0),'Test Sample Data'!M93,$C$389),""))</f>
        <v/>
      </c>
      <c r="N94" s="99" t="str">
        <f>IF('Test Sample Data'!N93="","",IF(SUM('Test Sample Data'!N$3:N$386)&gt;10,IF(AND(ISNUMBER('Test Sample Data'!N93),'Test Sample Data'!N93&lt;$C$389, 'Test Sample Data'!N93&gt;0),'Test Sample Data'!N93,$C$389),""))</f>
        <v/>
      </c>
      <c r="O94" s="98" t="str">
        <f>'miRNA Table'!C93</f>
        <v>hsa-miR-106a-5p hsa-miR-17-5p</v>
      </c>
      <c r="P94" s="98" t="s">
        <v>5639</v>
      </c>
      <c r="Q94" s="99">
        <f>IF('Control Sample Data'!C93="","",IF(SUM('Control Sample Data'!C$3:C$386)&gt;10,IF(AND(ISNUMBER('Control Sample Data'!C93),'Control Sample Data'!C93&lt;$C$389, 'Control Sample Data'!C93&gt;0),'Control Sample Data'!C93,$C$389),""))</f>
        <v>21.25</v>
      </c>
      <c r="R94" s="99">
        <f>IF('Control Sample Data'!D93="","",IF(SUM('Control Sample Data'!D$3:D$386)&gt;10,IF(AND(ISNUMBER('Control Sample Data'!D93),'Control Sample Data'!D93&lt;$C$389, 'Control Sample Data'!D93&gt;0),'Control Sample Data'!D93,$C$389),""))</f>
        <v>21.2</v>
      </c>
      <c r="S94" s="99">
        <f>IF('Control Sample Data'!E93="","",IF(SUM('Control Sample Data'!E$3:E$386)&gt;10,IF(AND(ISNUMBER('Control Sample Data'!E93),'Control Sample Data'!E93&lt;$C$389, 'Control Sample Data'!E93&gt;0),'Control Sample Data'!E93,$C$389),""))</f>
        <v>21.44</v>
      </c>
      <c r="T94" s="99" t="str">
        <f>IF('Control Sample Data'!F93="","",IF(SUM('Control Sample Data'!F$3:F$386)&gt;10,IF(AND(ISNUMBER('Control Sample Data'!F93),'Control Sample Data'!F93&lt;$C$389, 'Control Sample Data'!F93&gt;0),'Control Sample Data'!F93,$C$389),""))</f>
        <v/>
      </c>
      <c r="U94" s="99" t="str">
        <f>IF('Control Sample Data'!G93="","",IF(SUM('Control Sample Data'!G$3:G$386)&gt;10,IF(AND(ISNUMBER('Control Sample Data'!G93),'Control Sample Data'!G93&lt;$C$389, 'Control Sample Data'!G93&gt;0),'Control Sample Data'!G93,$C$389),""))</f>
        <v/>
      </c>
      <c r="V94" s="99" t="str">
        <f>IF('Control Sample Data'!H93="","",IF(SUM('Control Sample Data'!H$3:H$386)&gt;10,IF(AND(ISNUMBER('Control Sample Data'!H93),'Control Sample Data'!H93&lt;$C$389, 'Control Sample Data'!H93&gt;0),'Control Sample Data'!H93,$C$389),""))</f>
        <v/>
      </c>
      <c r="W94" s="99" t="str">
        <f>IF('Control Sample Data'!I93="","",IF(SUM('Control Sample Data'!I$3:I$386)&gt;10,IF(AND(ISNUMBER('Control Sample Data'!I93),'Control Sample Data'!I93&lt;$C$389, 'Control Sample Data'!I93&gt;0),'Control Sample Data'!I93,$C$389),""))</f>
        <v/>
      </c>
      <c r="X94" s="99" t="str">
        <f>IF('Control Sample Data'!J93="","",IF(SUM('Control Sample Data'!J$3:J$386)&gt;10,IF(AND(ISNUMBER('Control Sample Data'!J93),'Control Sample Data'!J93&lt;$C$389, 'Control Sample Data'!J93&gt;0),'Control Sample Data'!J93,$C$389),""))</f>
        <v/>
      </c>
      <c r="Y94" s="99" t="str">
        <f>IF('Control Sample Data'!K93="","",IF(SUM('Control Sample Data'!K$3:K$386)&gt;10,IF(AND(ISNUMBER('Control Sample Data'!K93),'Control Sample Data'!K93&lt;$C$389, 'Control Sample Data'!K93&gt;0),'Control Sample Data'!K93,$C$389),""))</f>
        <v/>
      </c>
      <c r="Z94" s="99" t="str">
        <f>IF('Control Sample Data'!L93="","",IF(SUM('Control Sample Data'!L$3:L$386)&gt;10,IF(AND(ISNUMBER('Control Sample Data'!L93),'Control Sample Data'!L93&lt;$C$389, 'Control Sample Data'!L93&gt;0),'Control Sample Data'!L93,$C$389),""))</f>
        <v/>
      </c>
      <c r="AA94" s="99" t="str">
        <f>IF('Control Sample Data'!M93="","",IF(SUM('Control Sample Data'!M$3:M$386)&gt;10,IF(AND(ISNUMBER('Control Sample Data'!M93),'Control Sample Data'!M93&lt;$C$389, 'Control Sample Data'!M93&gt;0),'Control Sample Data'!M93,$C$389),""))</f>
        <v/>
      </c>
      <c r="AB94" s="107" t="str">
        <f>IF('Control Sample Data'!N93="","",IF(SUM('Control Sample Data'!N$3:N$386)&gt;10,IF(AND(ISNUMBER('Control Sample Data'!N93),'Control Sample Data'!N93&lt;$C$389, 'Control Sample Data'!N93&gt;0),'Control Sample Data'!N93,$C$389),""))</f>
        <v/>
      </c>
      <c r="AC94" s="136">
        <f>IF(C94="","",IF(AND('miRNA Table'!$F$4="YES",'miRNA Table'!$F$6="YES"),C94-C$391,C94))</f>
        <v>20.03</v>
      </c>
      <c r="AD94" s="137">
        <f>IF(D94="","",IF(AND('miRNA Table'!$F$4="YES",'miRNA Table'!$F$6="YES"),D94-D$391,D94))</f>
        <v>20.28</v>
      </c>
      <c r="AE94" s="137">
        <f>IF(E94="","",IF(AND('miRNA Table'!$F$4="YES",'miRNA Table'!$F$6="YES"),E94-E$391,E94))</f>
        <v>20.43</v>
      </c>
      <c r="AF94" s="137" t="str">
        <f>IF(F94="","",IF(AND('miRNA Table'!$F$4="YES",'miRNA Table'!$F$6="YES"),F94-F$391,F94))</f>
        <v/>
      </c>
      <c r="AG94" s="137" t="str">
        <f>IF(G94="","",IF(AND('miRNA Table'!$F$4="YES",'miRNA Table'!$F$6="YES"),G94-G$391,G94))</f>
        <v/>
      </c>
      <c r="AH94" s="137" t="str">
        <f>IF(H94="","",IF(AND('miRNA Table'!$F$4="YES",'miRNA Table'!$F$6="YES"),H94-H$391,H94))</f>
        <v/>
      </c>
      <c r="AI94" s="137" t="str">
        <f>IF(I94="","",IF(AND('miRNA Table'!$F$4="YES",'miRNA Table'!$F$6="YES"),I94-I$391,I94))</f>
        <v/>
      </c>
      <c r="AJ94" s="137" t="str">
        <f>IF(J94="","",IF(AND('miRNA Table'!$F$4="YES",'miRNA Table'!$F$6="YES"),J94-J$391,J94))</f>
        <v/>
      </c>
      <c r="AK94" s="137" t="str">
        <f>IF(K94="","",IF(AND('miRNA Table'!$F$4="YES",'miRNA Table'!$F$6="YES"),K94-K$391,K94))</f>
        <v/>
      </c>
      <c r="AL94" s="137" t="str">
        <f>IF(L94="","",IF(AND('miRNA Table'!$F$4="YES",'miRNA Table'!$F$6="YES"),L94-L$391,L94))</f>
        <v/>
      </c>
      <c r="AM94" s="137" t="str">
        <f>IF(M94="","",IF(AND('miRNA Table'!$F$4="YES",'miRNA Table'!$F$6="YES"),M94-M$391,M94))</f>
        <v/>
      </c>
      <c r="AN94" s="138" t="str">
        <f>IF(N94="","",IF(AND('miRNA Table'!$F$4="YES",'miRNA Table'!$F$6="YES"),N94-N$391,N94))</f>
        <v/>
      </c>
      <c r="AO94" s="136">
        <f>IF(O94="","",IF(AND('miRNA Table'!$F$4="YES",'miRNA Table'!$F$6="YES"),Q94-Q$391,Q94))</f>
        <v>21.25</v>
      </c>
      <c r="AP94" s="137">
        <f>IF(P94="","",IF(AND('miRNA Table'!$F$4="YES",'miRNA Table'!$F$6="YES"),R94-R$391,R94))</f>
        <v>21.2</v>
      </c>
      <c r="AQ94" s="137">
        <f>IF(Q94="","",IF(AND('miRNA Table'!$F$4="YES",'miRNA Table'!$F$6="YES"),S94-S$391,S94))</f>
        <v>21.44</v>
      </c>
      <c r="AR94" s="137" t="str">
        <f>IF(R94="","",IF(AND('miRNA Table'!$F$4="YES",'miRNA Table'!$F$6="YES"),T94-T$391,T94))</f>
        <v/>
      </c>
      <c r="AS94" s="137" t="str">
        <f>IF(S94="","",IF(AND('miRNA Table'!$F$4="YES",'miRNA Table'!$F$6="YES"),U94-U$391,U94))</f>
        <v/>
      </c>
      <c r="AT94" s="137" t="str">
        <f>IF(T94="","",IF(AND('miRNA Table'!$F$4="YES",'miRNA Table'!$F$6="YES"),V94-V$391,V94))</f>
        <v/>
      </c>
      <c r="AU94" s="137" t="str">
        <f>IF(U94="","",IF(AND('miRNA Table'!$F$4="YES",'miRNA Table'!$F$6="YES"),W94-W$391,W94))</f>
        <v/>
      </c>
      <c r="AV94" s="137" t="str">
        <f>IF(V94="","",IF(AND('miRNA Table'!$F$4="YES",'miRNA Table'!$F$6="YES"),X94-X$391,X94))</f>
        <v/>
      </c>
      <c r="AW94" s="137" t="str">
        <f>IF(W94="","",IF(AND('miRNA Table'!$F$4="YES",'miRNA Table'!$F$6="YES"),Y94-Y$391,Y94))</f>
        <v/>
      </c>
      <c r="AX94" s="137" t="str">
        <f>IF(X94="","",IF(AND('miRNA Table'!$F$4="YES",'miRNA Table'!$F$6="YES"),Z94-Z$391,Z94))</f>
        <v/>
      </c>
      <c r="AY94" s="137" t="str">
        <f>IF(Y94="","",IF(AND('miRNA Table'!$F$4="YES",'miRNA Table'!$F$6="YES"),AA94-AA$391,AA94))</f>
        <v/>
      </c>
      <c r="AZ94" s="138" t="str">
        <f>IF(Z94="","",IF(AND('miRNA Table'!$F$4="YES",'miRNA Table'!$F$6="YES"),AB94-AB$391,AB94))</f>
        <v/>
      </c>
      <c r="BY94" s="97" t="str">
        <f t="shared" si="77"/>
        <v>hsa-miR-106a-5p hsa-miR-17-5p</v>
      </c>
      <c r="BZ94" s="98" t="s">
        <v>5639</v>
      </c>
      <c r="CA94" s="99">
        <f t="shared" si="78"/>
        <v>-0.60500000000000043</v>
      </c>
      <c r="CB94" s="99">
        <f t="shared" si="79"/>
        <v>-0.36499999999999844</v>
      </c>
      <c r="CC94" s="99">
        <f t="shared" si="80"/>
        <v>-0.30000000000000071</v>
      </c>
      <c r="CD94" s="99" t="str">
        <f t="shared" si="81"/>
        <v/>
      </c>
      <c r="CE94" s="99" t="str">
        <f t="shared" si="82"/>
        <v/>
      </c>
      <c r="CF94" s="99" t="str">
        <f t="shared" si="83"/>
        <v/>
      </c>
      <c r="CG94" s="99" t="str">
        <f t="shared" si="84"/>
        <v/>
      </c>
      <c r="CH94" s="99" t="str">
        <f t="shared" si="85"/>
        <v/>
      </c>
      <c r="CI94" s="99" t="str">
        <f t="shared" si="86"/>
        <v/>
      </c>
      <c r="CJ94" s="99" t="str">
        <f t="shared" si="87"/>
        <v/>
      </c>
      <c r="CK94" s="99" t="str">
        <f t="shared" si="88"/>
        <v/>
      </c>
      <c r="CL94" s="99" t="str">
        <f t="shared" si="89"/>
        <v/>
      </c>
      <c r="CM94" s="99">
        <f t="shared" si="90"/>
        <v>0.35166666666666657</v>
      </c>
      <c r="CN94" s="99">
        <f t="shared" si="91"/>
        <v>0.34833333333332916</v>
      </c>
      <c r="CO94" s="99">
        <f t="shared" si="92"/>
        <v>0.30499999999999972</v>
      </c>
      <c r="CP94" s="99" t="str">
        <f t="shared" si="93"/>
        <v/>
      </c>
      <c r="CQ94" s="99" t="str">
        <f t="shared" si="94"/>
        <v/>
      </c>
      <c r="CR94" s="99" t="str">
        <f t="shared" si="95"/>
        <v/>
      </c>
      <c r="CS94" s="99" t="str">
        <f t="shared" si="96"/>
        <v/>
      </c>
      <c r="CT94" s="99" t="str">
        <f t="shared" si="97"/>
        <v/>
      </c>
      <c r="CU94" s="99" t="str">
        <f t="shared" si="98"/>
        <v/>
      </c>
      <c r="CV94" s="99" t="str">
        <f t="shared" si="99"/>
        <v/>
      </c>
      <c r="CW94" s="99" t="str">
        <f t="shared" si="100"/>
        <v/>
      </c>
      <c r="CX94" s="99" t="str">
        <f t="shared" si="101"/>
        <v/>
      </c>
      <c r="CY94" s="70">
        <f t="shared" si="102"/>
        <v>-0.42333333333333317</v>
      </c>
      <c r="CZ94" s="70">
        <f t="shared" si="103"/>
        <v>0.33499999999999847</v>
      </c>
      <c r="DA94" s="100" t="str">
        <f t="shared" si="104"/>
        <v>hsa-miR-106a-5p hsa-miR-17-5p</v>
      </c>
      <c r="DB94" s="98" t="s">
        <v>5639</v>
      </c>
      <c r="DC94" s="101">
        <f t="shared" si="67"/>
        <v>1.5209787532410097</v>
      </c>
      <c r="DD94" s="101">
        <f t="shared" si="68"/>
        <v>1.2878816295098241</v>
      </c>
      <c r="DE94" s="101">
        <f t="shared" si="69"/>
        <v>1.231144413344917</v>
      </c>
      <c r="DF94" s="101" t="str">
        <f t="shared" si="70"/>
        <v/>
      </c>
      <c r="DG94" s="101" t="str">
        <f t="shared" si="71"/>
        <v/>
      </c>
      <c r="DH94" s="101" t="str">
        <f t="shared" si="72"/>
        <v/>
      </c>
      <c r="DI94" s="101" t="str">
        <f t="shared" si="73"/>
        <v/>
      </c>
      <c r="DJ94" s="101" t="str">
        <f t="shared" si="74"/>
        <v/>
      </c>
      <c r="DK94" s="101" t="str">
        <f t="shared" si="75"/>
        <v/>
      </c>
      <c r="DL94" s="101" t="str">
        <f t="shared" si="76"/>
        <v/>
      </c>
      <c r="DM94" s="101" t="str">
        <f t="shared" si="105"/>
        <v/>
      </c>
      <c r="DN94" s="101" t="str">
        <f t="shared" si="106"/>
        <v/>
      </c>
      <c r="DO94" s="101">
        <f t="shared" si="110"/>
        <v>0.78367823415263194</v>
      </c>
      <c r="DP94" s="101">
        <f t="shared" si="110"/>
        <v>0.78549100874041744</v>
      </c>
      <c r="DQ94" s="101">
        <f t="shared" si="110"/>
        <v>0.80944221654740856</v>
      </c>
      <c r="DR94" s="101" t="str">
        <f t="shared" si="110"/>
        <v/>
      </c>
      <c r="DS94" s="101" t="str">
        <f t="shared" si="110"/>
        <v/>
      </c>
      <c r="DT94" s="101" t="str">
        <f t="shared" si="110"/>
        <v/>
      </c>
      <c r="DU94" s="101" t="str">
        <f t="shared" si="110"/>
        <v/>
      </c>
      <c r="DV94" s="101" t="str">
        <f t="shared" si="110"/>
        <v/>
      </c>
      <c r="DW94" s="101" t="str">
        <f t="shared" ref="DW94:DX99" si="111">IF(CU94="","",POWER(2, -CU94))</f>
        <v/>
      </c>
      <c r="DX94" s="101" t="str">
        <f t="shared" si="111"/>
        <v/>
      </c>
      <c r="DY94" s="101" t="str">
        <f t="shared" si="107"/>
        <v/>
      </c>
      <c r="DZ94" s="101" t="str">
        <f t="shared" si="108"/>
        <v/>
      </c>
    </row>
    <row r="95" spans="1:130" ht="15" customHeight="1" x14ac:dyDescent="0.25">
      <c r="A95" s="106" t="str">
        <f>'miRNA Table'!C94</f>
        <v>hsa-miR-181a-5p</v>
      </c>
      <c r="B95" s="98" t="s">
        <v>5640</v>
      </c>
      <c r="C95" s="99">
        <f>IF('Test Sample Data'!C94="","",IF(SUM('Test Sample Data'!C$3:C$386)&gt;10,IF(AND(ISNUMBER('Test Sample Data'!C94),'Test Sample Data'!C94&lt;$C$389, 'Test Sample Data'!C94&gt;0),'Test Sample Data'!C94,$C$389),""))</f>
        <v>19.98</v>
      </c>
      <c r="D95" s="99">
        <f>IF('Test Sample Data'!D94="","",IF(SUM('Test Sample Data'!D$3:D$386)&gt;10,IF(AND(ISNUMBER('Test Sample Data'!D94),'Test Sample Data'!D94&lt;$C$389, 'Test Sample Data'!D94&gt;0),'Test Sample Data'!D94,$C$389),""))</f>
        <v>20.23</v>
      </c>
      <c r="E95" s="99">
        <f>IF('Test Sample Data'!E94="","",IF(SUM('Test Sample Data'!E$3:E$386)&gt;10,IF(AND(ISNUMBER('Test Sample Data'!E94),'Test Sample Data'!E94&lt;$C$389, 'Test Sample Data'!E94&gt;0),'Test Sample Data'!E94,$C$389),""))</f>
        <v>20.09</v>
      </c>
      <c r="F95" s="99" t="str">
        <f>IF('Test Sample Data'!F94="","",IF(SUM('Test Sample Data'!F$3:F$386)&gt;10,IF(AND(ISNUMBER('Test Sample Data'!F94),'Test Sample Data'!F94&lt;$C$389, 'Test Sample Data'!F94&gt;0),'Test Sample Data'!F94,$C$389),""))</f>
        <v/>
      </c>
      <c r="G95" s="99" t="str">
        <f>IF('Test Sample Data'!G94="","",IF(SUM('Test Sample Data'!G$3:G$386)&gt;10,IF(AND(ISNUMBER('Test Sample Data'!G94),'Test Sample Data'!G94&lt;$C$389, 'Test Sample Data'!G94&gt;0),'Test Sample Data'!G94,$C$389),""))</f>
        <v/>
      </c>
      <c r="H95" s="99" t="str">
        <f>IF('Test Sample Data'!H94="","",IF(SUM('Test Sample Data'!H$3:H$386)&gt;10,IF(AND(ISNUMBER('Test Sample Data'!H94),'Test Sample Data'!H94&lt;$C$389, 'Test Sample Data'!H94&gt;0),'Test Sample Data'!H94,$C$389),""))</f>
        <v/>
      </c>
      <c r="I95" s="99" t="str">
        <f>IF('Test Sample Data'!I94="","",IF(SUM('Test Sample Data'!I$3:I$386)&gt;10,IF(AND(ISNUMBER('Test Sample Data'!I94),'Test Sample Data'!I94&lt;$C$389, 'Test Sample Data'!I94&gt;0),'Test Sample Data'!I94,$C$389),""))</f>
        <v/>
      </c>
      <c r="J95" s="99" t="str">
        <f>IF('Test Sample Data'!J94="","",IF(SUM('Test Sample Data'!J$3:J$386)&gt;10,IF(AND(ISNUMBER('Test Sample Data'!J94),'Test Sample Data'!J94&lt;$C$389, 'Test Sample Data'!J94&gt;0),'Test Sample Data'!J94,$C$389),""))</f>
        <v/>
      </c>
      <c r="K95" s="99" t="str">
        <f>IF('Test Sample Data'!K94="","",IF(SUM('Test Sample Data'!K$3:K$386)&gt;10,IF(AND(ISNUMBER('Test Sample Data'!K94),'Test Sample Data'!K94&lt;$C$389, 'Test Sample Data'!K94&gt;0),'Test Sample Data'!K94,$C$389),""))</f>
        <v/>
      </c>
      <c r="L95" s="99" t="str">
        <f>IF('Test Sample Data'!L94="","",IF(SUM('Test Sample Data'!L$3:L$386)&gt;10,IF(AND(ISNUMBER('Test Sample Data'!L94),'Test Sample Data'!L94&lt;$C$389, 'Test Sample Data'!L94&gt;0),'Test Sample Data'!L94,$C$389),""))</f>
        <v/>
      </c>
      <c r="M95" s="99" t="str">
        <f>IF('Test Sample Data'!M94="","",IF(SUM('Test Sample Data'!M$3:M$386)&gt;10,IF(AND(ISNUMBER('Test Sample Data'!M94),'Test Sample Data'!M94&lt;$C$389, 'Test Sample Data'!M94&gt;0),'Test Sample Data'!M94,$C$389),""))</f>
        <v/>
      </c>
      <c r="N95" s="99" t="str">
        <f>IF('Test Sample Data'!N94="","",IF(SUM('Test Sample Data'!N$3:N$386)&gt;10,IF(AND(ISNUMBER('Test Sample Data'!N94),'Test Sample Data'!N94&lt;$C$389, 'Test Sample Data'!N94&gt;0),'Test Sample Data'!N94,$C$389),""))</f>
        <v/>
      </c>
      <c r="O95" s="98" t="str">
        <f>'miRNA Table'!C94</f>
        <v>hsa-miR-181a-5p</v>
      </c>
      <c r="P95" s="98" t="s">
        <v>5640</v>
      </c>
      <c r="Q95" s="99">
        <f>IF('Control Sample Data'!C94="","",IF(SUM('Control Sample Data'!C$3:C$386)&gt;10,IF(AND(ISNUMBER('Control Sample Data'!C94),'Control Sample Data'!C94&lt;$C$389, 'Control Sample Data'!C94&gt;0),'Control Sample Data'!C94,$C$389),""))</f>
        <v>21.19</v>
      </c>
      <c r="R95" s="99">
        <f>IF('Control Sample Data'!D94="","",IF(SUM('Control Sample Data'!D$3:D$386)&gt;10,IF(AND(ISNUMBER('Control Sample Data'!D94),'Control Sample Data'!D94&lt;$C$389, 'Control Sample Data'!D94&gt;0),'Control Sample Data'!D94,$C$389),""))</f>
        <v>21.15</v>
      </c>
      <c r="S95" s="99">
        <f>IF('Control Sample Data'!E94="","",IF(SUM('Control Sample Data'!E$3:E$386)&gt;10,IF(AND(ISNUMBER('Control Sample Data'!E94),'Control Sample Data'!E94&lt;$C$389, 'Control Sample Data'!E94&gt;0),'Control Sample Data'!E94,$C$389),""))</f>
        <v>21.43</v>
      </c>
      <c r="T95" s="99" t="str">
        <f>IF('Control Sample Data'!F94="","",IF(SUM('Control Sample Data'!F$3:F$386)&gt;10,IF(AND(ISNUMBER('Control Sample Data'!F94),'Control Sample Data'!F94&lt;$C$389, 'Control Sample Data'!F94&gt;0),'Control Sample Data'!F94,$C$389),""))</f>
        <v/>
      </c>
      <c r="U95" s="99" t="str">
        <f>IF('Control Sample Data'!G94="","",IF(SUM('Control Sample Data'!G$3:G$386)&gt;10,IF(AND(ISNUMBER('Control Sample Data'!G94),'Control Sample Data'!G94&lt;$C$389, 'Control Sample Data'!G94&gt;0),'Control Sample Data'!G94,$C$389),""))</f>
        <v/>
      </c>
      <c r="V95" s="99" t="str">
        <f>IF('Control Sample Data'!H94="","",IF(SUM('Control Sample Data'!H$3:H$386)&gt;10,IF(AND(ISNUMBER('Control Sample Data'!H94),'Control Sample Data'!H94&lt;$C$389, 'Control Sample Data'!H94&gt;0),'Control Sample Data'!H94,$C$389),""))</f>
        <v/>
      </c>
      <c r="W95" s="99" t="str">
        <f>IF('Control Sample Data'!I94="","",IF(SUM('Control Sample Data'!I$3:I$386)&gt;10,IF(AND(ISNUMBER('Control Sample Data'!I94),'Control Sample Data'!I94&lt;$C$389, 'Control Sample Data'!I94&gt;0),'Control Sample Data'!I94,$C$389),""))</f>
        <v/>
      </c>
      <c r="X95" s="99" t="str">
        <f>IF('Control Sample Data'!J94="","",IF(SUM('Control Sample Data'!J$3:J$386)&gt;10,IF(AND(ISNUMBER('Control Sample Data'!J94),'Control Sample Data'!J94&lt;$C$389, 'Control Sample Data'!J94&gt;0),'Control Sample Data'!J94,$C$389),""))</f>
        <v/>
      </c>
      <c r="Y95" s="99" t="str">
        <f>IF('Control Sample Data'!K94="","",IF(SUM('Control Sample Data'!K$3:K$386)&gt;10,IF(AND(ISNUMBER('Control Sample Data'!K94),'Control Sample Data'!K94&lt;$C$389, 'Control Sample Data'!K94&gt;0),'Control Sample Data'!K94,$C$389),""))</f>
        <v/>
      </c>
      <c r="Z95" s="99" t="str">
        <f>IF('Control Sample Data'!L94="","",IF(SUM('Control Sample Data'!L$3:L$386)&gt;10,IF(AND(ISNUMBER('Control Sample Data'!L94),'Control Sample Data'!L94&lt;$C$389, 'Control Sample Data'!L94&gt;0),'Control Sample Data'!L94,$C$389),""))</f>
        <v/>
      </c>
      <c r="AA95" s="99" t="str">
        <f>IF('Control Sample Data'!M94="","",IF(SUM('Control Sample Data'!M$3:M$386)&gt;10,IF(AND(ISNUMBER('Control Sample Data'!M94),'Control Sample Data'!M94&lt;$C$389, 'Control Sample Data'!M94&gt;0),'Control Sample Data'!M94,$C$389),""))</f>
        <v/>
      </c>
      <c r="AB95" s="107" t="str">
        <f>IF('Control Sample Data'!N94="","",IF(SUM('Control Sample Data'!N$3:N$386)&gt;10,IF(AND(ISNUMBER('Control Sample Data'!N94),'Control Sample Data'!N94&lt;$C$389, 'Control Sample Data'!N94&gt;0),'Control Sample Data'!N94,$C$389),""))</f>
        <v/>
      </c>
      <c r="AC95" s="136">
        <f>IF(C95="","",IF(AND('miRNA Table'!$F$4="YES",'miRNA Table'!$F$6="YES"),C95-C$391,C95))</f>
        <v>19.98</v>
      </c>
      <c r="AD95" s="137">
        <f>IF(D95="","",IF(AND('miRNA Table'!$F$4="YES",'miRNA Table'!$F$6="YES"),D95-D$391,D95))</f>
        <v>20.23</v>
      </c>
      <c r="AE95" s="137">
        <f>IF(E95="","",IF(AND('miRNA Table'!$F$4="YES",'miRNA Table'!$F$6="YES"),E95-E$391,E95))</f>
        <v>20.09</v>
      </c>
      <c r="AF95" s="137" t="str">
        <f>IF(F95="","",IF(AND('miRNA Table'!$F$4="YES",'miRNA Table'!$F$6="YES"),F95-F$391,F95))</f>
        <v/>
      </c>
      <c r="AG95" s="137" t="str">
        <f>IF(G95="","",IF(AND('miRNA Table'!$F$4="YES",'miRNA Table'!$F$6="YES"),G95-G$391,G95))</f>
        <v/>
      </c>
      <c r="AH95" s="137" t="str">
        <f>IF(H95="","",IF(AND('miRNA Table'!$F$4="YES",'miRNA Table'!$F$6="YES"),H95-H$391,H95))</f>
        <v/>
      </c>
      <c r="AI95" s="137" t="str">
        <f>IF(I95="","",IF(AND('miRNA Table'!$F$4="YES",'miRNA Table'!$F$6="YES"),I95-I$391,I95))</f>
        <v/>
      </c>
      <c r="AJ95" s="137" t="str">
        <f>IF(J95="","",IF(AND('miRNA Table'!$F$4="YES",'miRNA Table'!$F$6="YES"),J95-J$391,J95))</f>
        <v/>
      </c>
      <c r="AK95" s="137" t="str">
        <f>IF(K95="","",IF(AND('miRNA Table'!$F$4="YES",'miRNA Table'!$F$6="YES"),K95-K$391,K95))</f>
        <v/>
      </c>
      <c r="AL95" s="137" t="str">
        <f>IF(L95="","",IF(AND('miRNA Table'!$F$4="YES",'miRNA Table'!$F$6="YES"),L95-L$391,L95))</f>
        <v/>
      </c>
      <c r="AM95" s="137" t="str">
        <f>IF(M95="","",IF(AND('miRNA Table'!$F$4="YES",'miRNA Table'!$F$6="YES"),M95-M$391,M95))</f>
        <v/>
      </c>
      <c r="AN95" s="138" t="str">
        <f>IF(N95="","",IF(AND('miRNA Table'!$F$4="YES",'miRNA Table'!$F$6="YES"),N95-N$391,N95))</f>
        <v/>
      </c>
      <c r="AO95" s="136">
        <f>IF(O95="","",IF(AND('miRNA Table'!$F$4="YES",'miRNA Table'!$F$6="YES"),Q95-Q$391,Q95))</f>
        <v>21.19</v>
      </c>
      <c r="AP95" s="137">
        <f>IF(P95="","",IF(AND('miRNA Table'!$F$4="YES",'miRNA Table'!$F$6="YES"),R95-R$391,R95))</f>
        <v>21.15</v>
      </c>
      <c r="AQ95" s="137">
        <f>IF(Q95="","",IF(AND('miRNA Table'!$F$4="YES",'miRNA Table'!$F$6="YES"),S95-S$391,S95))</f>
        <v>21.43</v>
      </c>
      <c r="AR95" s="137" t="str">
        <f>IF(R95="","",IF(AND('miRNA Table'!$F$4="YES",'miRNA Table'!$F$6="YES"),T95-T$391,T95))</f>
        <v/>
      </c>
      <c r="AS95" s="137" t="str">
        <f>IF(S95="","",IF(AND('miRNA Table'!$F$4="YES",'miRNA Table'!$F$6="YES"),U95-U$391,U95))</f>
        <v/>
      </c>
      <c r="AT95" s="137" t="str">
        <f>IF(T95="","",IF(AND('miRNA Table'!$F$4="YES",'miRNA Table'!$F$6="YES"),V95-V$391,V95))</f>
        <v/>
      </c>
      <c r="AU95" s="137" t="str">
        <f>IF(U95="","",IF(AND('miRNA Table'!$F$4="YES",'miRNA Table'!$F$6="YES"),W95-W$391,W95))</f>
        <v/>
      </c>
      <c r="AV95" s="137" t="str">
        <f>IF(V95="","",IF(AND('miRNA Table'!$F$4="YES",'miRNA Table'!$F$6="YES"),X95-X$391,X95))</f>
        <v/>
      </c>
      <c r="AW95" s="137" t="str">
        <f>IF(W95="","",IF(AND('miRNA Table'!$F$4="YES",'miRNA Table'!$F$6="YES"),Y95-Y$391,Y95))</f>
        <v/>
      </c>
      <c r="AX95" s="137" t="str">
        <f>IF(X95="","",IF(AND('miRNA Table'!$F$4="YES",'miRNA Table'!$F$6="YES"),Z95-Z$391,Z95))</f>
        <v/>
      </c>
      <c r="AY95" s="137" t="str">
        <f>IF(Y95="","",IF(AND('miRNA Table'!$F$4="YES",'miRNA Table'!$F$6="YES"),AA95-AA$391,AA95))</f>
        <v/>
      </c>
      <c r="AZ95" s="138" t="str">
        <f>IF(Z95="","",IF(AND('miRNA Table'!$F$4="YES",'miRNA Table'!$F$6="YES"),AB95-AB$391,AB95))</f>
        <v/>
      </c>
      <c r="BY95" s="97" t="str">
        <f t="shared" si="77"/>
        <v>hsa-miR-181a-5p</v>
      </c>
      <c r="BZ95" s="98" t="s">
        <v>5640</v>
      </c>
      <c r="CA95" s="99">
        <f t="shared" si="78"/>
        <v>-0.65500000000000114</v>
      </c>
      <c r="CB95" s="99">
        <f t="shared" si="79"/>
        <v>-0.41499999999999915</v>
      </c>
      <c r="CC95" s="99">
        <f t="shared" si="80"/>
        <v>-0.64000000000000057</v>
      </c>
      <c r="CD95" s="99" t="str">
        <f t="shared" si="81"/>
        <v/>
      </c>
      <c r="CE95" s="99" t="str">
        <f t="shared" si="82"/>
        <v/>
      </c>
      <c r="CF95" s="99" t="str">
        <f t="shared" si="83"/>
        <v/>
      </c>
      <c r="CG95" s="99" t="str">
        <f t="shared" si="84"/>
        <v/>
      </c>
      <c r="CH95" s="99" t="str">
        <f t="shared" si="85"/>
        <v/>
      </c>
      <c r="CI95" s="99" t="str">
        <f t="shared" si="86"/>
        <v/>
      </c>
      <c r="CJ95" s="99" t="str">
        <f t="shared" si="87"/>
        <v/>
      </c>
      <c r="CK95" s="99" t="str">
        <f t="shared" si="88"/>
        <v/>
      </c>
      <c r="CL95" s="99" t="str">
        <f t="shared" si="89"/>
        <v/>
      </c>
      <c r="CM95" s="99">
        <f t="shared" si="90"/>
        <v>0.29166666666666785</v>
      </c>
      <c r="CN95" s="99">
        <f t="shared" si="91"/>
        <v>0.29833333333332845</v>
      </c>
      <c r="CO95" s="99">
        <f t="shared" si="92"/>
        <v>0.29499999999999815</v>
      </c>
      <c r="CP95" s="99" t="str">
        <f t="shared" si="93"/>
        <v/>
      </c>
      <c r="CQ95" s="99" t="str">
        <f t="shared" si="94"/>
        <v/>
      </c>
      <c r="CR95" s="99" t="str">
        <f t="shared" si="95"/>
        <v/>
      </c>
      <c r="CS95" s="99" t="str">
        <f t="shared" si="96"/>
        <v/>
      </c>
      <c r="CT95" s="99" t="str">
        <f t="shared" si="97"/>
        <v/>
      </c>
      <c r="CU95" s="99" t="str">
        <f t="shared" si="98"/>
        <v/>
      </c>
      <c r="CV95" s="99" t="str">
        <f t="shared" si="99"/>
        <v/>
      </c>
      <c r="CW95" s="99" t="str">
        <f t="shared" si="100"/>
        <v/>
      </c>
      <c r="CX95" s="99" t="str">
        <f t="shared" si="101"/>
        <v/>
      </c>
      <c r="CY95" s="70">
        <f t="shared" si="102"/>
        <v>-0.57000000000000028</v>
      </c>
      <c r="CZ95" s="70">
        <f t="shared" si="103"/>
        <v>0.29499999999999815</v>
      </c>
      <c r="DA95" s="100" t="str">
        <f t="shared" si="104"/>
        <v>hsa-miR-181a-5p</v>
      </c>
      <c r="DB95" s="98" t="s">
        <v>5640</v>
      </c>
      <c r="DC95" s="101">
        <f t="shared" si="67"/>
        <v>1.5746159531384079</v>
      </c>
      <c r="DD95" s="101">
        <f t="shared" si="68"/>
        <v>1.3332986770911979</v>
      </c>
      <c r="DE95" s="101">
        <f t="shared" si="69"/>
        <v>1.5583291593210002</v>
      </c>
      <c r="DF95" s="101" t="str">
        <f t="shared" si="70"/>
        <v/>
      </c>
      <c r="DG95" s="101" t="str">
        <f t="shared" si="71"/>
        <v/>
      </c>
      <c r="DH95" s="101" t="str">
        <f t="shared" si="72"/>
        <v/>
      </c>
      <c r="DI95" s="101" t="str">
        <f t="shared" si="73"/>
        <v/>
      </c>
      <c r="DJ95" s="101" t="str">
        <f t="shared" si="74"/>
        <v/>
      </c>
      <c r="DK95" s="101" t="str">
        <f t="shared" si="75"/>
        <v/>
      </c>
      <c r="DL95" s="101" t="str">
        <f t="shared" si="76"/>
        <v/>
      </c>
      <c r="DM95" s="101" t="str">
        <f t="shared" si="105"/>
        <v/>
      </c>
      <c r="DN95" s="101" t="str">
        <f t="shared" si="106"/>
        <v/>
      </c>
      <c r="DO95" s="101">
        <f t="shared" si="110"/>
        <v>0.81695772662054922</v>
      </c>
      <c r="DP95" s="101">
        <f t="shared" si="110"/>
        <v>0.81319128934173546</v>
      </c>
      <c r="DQ95" s="101">
        <f t="shared" si="110"/>
        <v>0.81507233240262644</v>
      </c>
      <c r="DR95" s="101" t="str">
        <f t="shared" si="110"/>
        <v/>
      </c>
      <c r="DS95" s="101" t="str">
        <f t="shared" si="110"/>
        <v/>
      </c>
      <c r="DT95" s="101" t="str">
        <f t="shared" si="110"/>
        <v/>
      </c>
      <c r="DU95" s="101" t="str">
        <f t="shared" si="110"/>
        <v/>
      </c>
      <c r="DV95" s="101" t="str">
        <f t="shared" si="110"/>
        <v/>
      </c>
      <c r="DW95" s="101" t="str">
        <f t="shared" si="111"/>
        <v/>
      </c>
      <c r="DX95" s="101" t="str">
        <f t="shared" si="111"/>
        <v/>
      </c>
      <c r="DY95" s="101" t="str">
        <f t="shared" si="107"/>
        <v/>
      </c>
      <c r="DZ95" s="101" t="str">
        <f t="shared" si="108"/>
        <v/>
      </c>
    </row>
    <row r="96" spans="1:130" ht="15" customHeight="1" x14ac:dyDescent="0.25">
      <c r="A96" s="106" t="str">
        <f>'miRNA Table'!C95</f>
        <v>hsa-miR-181a-3p</v>
      </c>
      <c r="B96" s="98" t="s">
        <v>5641</v>
      </c>
      <c r="C96" s="99">
        <f>IF('Test Sample Data'!C95="","",IF(SUM('Test Sample Data'!C$3:C$386)&gt;10,IF(AND(ISNUMBER('Test Sample Data'!C95),'Test Sample Data'!C95&lt;$C$389, 'Test Sample Data'!C95&gt;0),'Test Sample Data'!C95,$C$389),""))</f>
        <v>20.07</v>
      </c>
      <c r="D96" s="99">
        <f>IF('Test Sample Data'!D95="","",IF(SUM('Test Sample Data'!D$3:D$386)&gt;10,IF(AND(ISNUMBER('Test Sample Data'!D95),'Test Sample Data'!D95&lt;$C$389, 'Test Sample Data'!D95&gt;0),'Test Sample Data'!D95,$C$389),""))</f>
        <v>20.21</v>
      </c>
      <c r="E96" s="99">
        <f>IF('Test Sample Data'!E95="","",IF(SUM('Test Sample Data'!E$3:E$386)&gt;10,IF(AND(ISNUMBER('Test Sample Data'!E95),'Test Sample Data'!E95&lt;$C$389, 'Test Sample Data'!E95&gt;0),'Test Sample Data'!E95,$C$389),""))</f>
        <v>20.16</v>
      </c>
      <c r="F96" s="99" t="str">
        <f>IF('Test Sample Data'!F95="","",IF(SUM('Test Sample Data'!F$3:F$386)&gt;10,IF(AND(ISNUMBER('Test Sample Data'!F95),'Test Sample Data'!F95&lt;$C$389, 'Test Sample Data'!F95&gt;0),'Test Sample Data'!F95,$C$389),""))</f>
        <v/>
      </c>
      <c r="G96" s="99" t="str">
        <f>IF('Test Sample Data'!G95="","",IF(SUM('Test Sample Data'!G$3:G$386)&gt;10,IF(AND(ISNUMBER('Test Sample Data'!G95),'Test Sample Data'!G95&lt;$C$389, 'Test Sample Data'!G95&gt;0),'Test Sample Data'!G95,$C$389),""))</f>
        <v/>
      </c>
      <c r="H96" s="99" t="str">
        <f>IF('Test Sample Data'!H95="","",IF(SUM('Test Sample Data'!H$3:H$386)&gt;10,IF(AND(ISNUMBER('Test Sample Data'!H95),'Test Sample Data'!H95&lt;$C$389, 'Test Sample Data'!H95&gt;0),'Test Sample Data'!H95,$C$389),""))</f>
        <v/>
      </c>
      <c r="I96" s="99" t="str">
        <f>IF('Test Sample Data'!I95="","",IF(SUM('Test Sample Data'!I$3:I$386)&gt;10,IF(AND(ISNUMBER('Test Sample Data'!I95),'Test Sample Data'!I95&lt;$C$389, 'Test Sample Data'!I95&gt;0),'Test Sample Data'!I95,$C$389),""))</f>
        <v/>
      </c>
      <c r="J96" s="99" t="str">
        <f>IF('Test Sample Data'!J95="","",IF(SUM('Test Sample Data'!J$3:J$386)&gt;10,IF(AND(ISNUMBER('Test Sample Data'!J95),'Test Sample Data'!J95&lt;$C$389, 'Test Sample Data'!J95&gt;0),'Test Sample Data'!J95,$C$389),""))</f>
        <v/>
      </c>
      <c r="K96" s="99" t="str">
        <f>IF('Test Sample Data'!K95="","",IF(SUM('Test Sample Data'!K$3:K$386)&gt;10,IF(AND(ISNUMBER('Test Sample Data'!K95),'Test Sample Data'!K95&lt;$C$389, 'Test Sample Data'!K95&gt;0),'Test Sample Data'!K95,$C$389),""))</f>
        <v/>
      </c>
      <c r="L96" s="99" t="str">
        <f>IF('Test Sample Data'!L95="","",IF(SUM('Test Sample Data'!L$3:L$386)&gt;10,IF(AND(ISNUMBER('Test Sample Data'!L95),'Test Sample Data'!L95&lt;$C$389, 'Test Sample Data'!L95&gt;0),'Test Sample Data'!L95,$C$389),""))</f>
        <v/>
      </c>
      <c r="M96" s="99" t="str">
        <f>IF('Test Sample Data'!M95="","",IF(SUM('Test Sample Data'!M$3:M$386)&gt;10,IF(AND(ISNUMBER('Test Sample Data'!M95),'Test Sample Data'!M95&lt;$C$389, 'Test Sample Data'!M95&gt;0),'Test Sample Data'!M95,$C$389),""))</f>
        <v/>
      </c>
      <c r="N96" s="99" t="str">
        <f>IF('Test Sample Data'!N95="","",IF(SUM('Test Sample Data'!N$3:N$386)&gt;10,IF(AND(ISNUMBER('Test Sample Data'!N95),'Test Sample Data'!N95&lt;$C$389, 'Test Sample Data'!N95&gt;0),'Test Sample Data'!N95,$C$389),""))</f>
        <v/>
      </c>
      <c r="O96" s="98" t="str">
        <f>'miRNA Table'!C95</f>
        <v>hsa-miR-181a-3p</v>
      </c>
      <c r="P96" s="98" t="s">
        <v>5641</v>
      </c>
      <c r="Q96" s="99">
        <f>IF('Control Sample Data'!C95="","",IF(SUM('Control Sample Data'!C$3:C$386)&gt;10,IF(AND(ISNUMBER('Control Sample Data'!C95),'Control Sample Data'!C95&lt;$C$389, 'Control Sample Data'!C95&gt;0),'Control Sample Data'!C95,$C$389),""))</f>
        <v>21.36</v>
      </c>
      <c r="R96" s="99">
        <f>IF('Control Sample Data'!D95="","",IF(SUM('Control Sample Data'!D$3:D$386)&gt;10,IF(AND(ISNUMBER('Control Sample Data'!D95),'Control Sample Data'!D95&lt;$C$389, 'Control Sample Data'!D95&gt;0),'Control Sample Data'!D95,$C$389),""))</f>
        <v>21.23</v>
      </c>
      <c r="S96" s="99">
        <f>IF('Control Sample Data'!E95="","",IF(SUM('Control Sample Data'!E$3:E$386)&gt;10,IF(AND(ISNUMBER('Control Sample Data'!E95),'Control Sample Data'!E95&lt;$C$389, 'Control Sample Data'!E95&gt;0),'Control Sample Data'!E95,$C$389),""))</f>
        <v>21.56</v>
      </c>
      <c r="T96" s="99" t="str">
        <f>IF('Control Sample Data'!F95="","",IF(SUM('Control Sample Data'!F$3:F$386)&gt;10,IF(AND(ISNUMBER('Control Sample Data'!F95),'Control Sample Data'!F95&lt;$C$389, 'Control Sample Data'!F95&gt;0),'Control Sample Data'!F95,$C$389),""))</f>
        <v/>
      </c>
      <c r="U96" s="99" t="str">
        <f>IF('Control Sample Data'!G95="","",IF(SUM('Control Sample Data'!G$3:G$386)&gt;10,IF(AND(ISNUMBER('Control Sample Data'!G95),'Control Sample Data'!G95&lt;$C$389, 'Control Sample Data'!G95&gt;0),'Control Sample Data'!G95,$C$389),""))</f>
        <v/>
      </c>
      <c r="V96" s="99" t="str">
        <f>IF('Control Sample Data'!H95="","",IF(SUM('Control Sample Data'!H$3:H$386)&gt;10,IF(AND(ISNUMBER('Control Sample Data'!H95),'Control Sample Data'!H95&lt;$C$389, 'Control Sample Data'!H95&gt;0),'Control Sample Data'!H95,$C$389),""))</f>
        <v/>
      </c>
      <c r="W96" s="99" t="str">
        <f>IF('Control Sample Data'!I95="","",IF(SUM('Control Sample Data'!I$3:I$386)&gt;10,IF(AND(ISNUMBER('Control Sample Data'!I95),'Control Sample Data'!I95&lt;$C$389, 'Control Sample Data'!I95&gt;0),'Control Sample Data'!I95,$C$389),""))</f>
        <v/>
      </c>
      <c r="X96" s="99" t="str">
        <f>IF('Control Sample Data'!J95="","",IF(SUM('Control Sample Data'!J$3:J$386)&gt;10,IF(AND(ISNUMBER('Control Sample Data'!J95),'Control Sample Data'!J95&lt;$C$389, 'Control Sample Data'!J95&gt;0),'Control Sample Data'!J95,$C$389),""))</f>
        <v/>
      </c>
      <c r="Y96" s="99" t="str">
        <f>IF('Control Sample Data'!K95="","",IF(SUM('Control Sample Data'!K$3:K$386)&gt;10,IF(AND(ISNUMBER('Control Sample Data'!K95),'Control Sample Data'!K95&lt;$C$389, 'Control Sample Data'!K95&gt;0),'Control Sample Data'!K95,$C$389),""))</f>
        <v/>
      </c>
      <c r="Z96" s="99" t="str">
        <f>IF('Control Sample Data'!L95="","",IF(SUM('Control Sample Data'!L$3:L$386)&gt;10,IF(AND(ISNUMBER('Control Sample Data'!L95),'Control Sample Data'!L95&lt;$C$389, 'Control Sample Data'!L95&gt;0),'Control Sample Data'!L95,$C$389),""))</f>
        <v/>
      </c>
      <c r="AA96" s="99" t="str">
        <f>IF('Control Sample Data'!M95="","",IF(SUM('Control Sample Data'!M$3:M$386)&gt;10,IF(AND(ISNUMBER('Control Sample Data'!M95),'Control Sample Data'!M95&lt;$C$389, 'Control Sample Data'!M95&gt;0),'Control Sample Data'!M95,$C$389),""))</f>
        <v/>
      </c>
      <c r="AB96" s="107" t="str">
        <f>IF('Control Sample Data'!N95="","",IF(SUM('Control Sample Data'!N$3:N$386)&gt;10,IF(AND(ISNUMBER('Control Sample Data'!N95),'Control Sample Data'!N95&lt;$C$389, 'Control Sample Data'!N95&gt;0),'Control Sample Data'!N95,$C$389),""))</f>
        <v/>
      </c>
      <c r="AC96" s="136">
        <f>IF(C96="","",IF(AND('miRNA Table'!$F$4="YES",'miRNA Table'!$F$6="YES"),C96-C$391,C96))</f>
        <v>20.07</v>
      </c>
      <c r="AD96" s="137">
        <f>IF(D96="","",IF(AND('miRNA Table'!$F$4="YES",'miRNA Table'!$F$6="YES"),D96-D$391,D96))</f>
        <v>20.21</v>
      </c>
      <c r="AE96" s="137">
        <f>IF(E96="","",IF(AND('miRNA Table'!$F$4="YES",'miRNA Table'!$F$6="YES"),E96-E$391,E96))</f>
        <v>20.16</v>
      </c>
      <c r="AF96" s="137" t="str">
        <f>IF(F96="","",IF(AND('miRNA Table'!$F$4="YES",'miRNA Table'!$F$6="YES"),F96-F$391,F96))</f>
        <v/>
      </c>
      <c r="AG96" s="137" t="str">
        <f>IF(G96="","",IF(AND('miRNA Table'!$F$4="YES",'miRNA Table'!$F$6="YES"),G96-G$391,G96))</f>
        <v/>
      </c>
      <c r="AH96" s="137" t="str">
        <f>IF(H96="","",IF(AND('miRNA Table'!$F$4="YES",'miRNA Table'!$F$6="YES"),H96-H$391,H96))</f>
        <v/>
      </c>
      <c r="AI96" s="137" t="str">
        <f>IF(I96="","",IF(AND('miRNA Table'!$F$4="YES",'miRNA Table'!$F$6="YES"),I96-I$391,I96))</f>
        <v/>
      </c>
      <c r="AJ96" s="137" t="str">
        <f>IF(J96="","",IF(AND('miRNA Table'!$F$4="YES",'miRNA Table'!$F$6="YES"),J96-J$391,J96))</f>
        <v/>
      </c>
      <c r="AK96" s="137" t="str">
        <f>IF(K96="","",IF(AND('miRNA Table'!$F$4="YES",'miRNA Table'!$F$6="YES"),K96-K$391,K96))</f>
        <v/>
      </c>
      <c r="AL96" s="137" t="str">
        <f>IF(L96="","",IF(AND('miRNA Table'!$F$4="YES",'miRNA Table'!$F$6="YES"),L96-L$391,L96))</f>
        <v/>
      </c>
      <c r="AM96" s="137" t="str">
        <f>IF(M96="","",IF(AND('miRNA Table'!$F$4="YES",'miRNA Table'!$F$6="YES"),M96-M$391,M96))</f>
        <v/>
      </c>
      <c r="AN96" s="138" t="str">
        <f>IF(N96="","",IF(AND('miRNA Table'!$F$4="YES",'miRNA Table'!$F$6="YES"),N96-N$391,N96))</f>
        <v/>
      </c>
      <c r="AO96" s="136">
        <f>IF(O96="","",IF(AND('miRNA Table'!$F$4="YES",'miRNA Table'!$F$6="YES"),Q96-Q$391,Q96))</f>
        <v>21.36</v>
      </c>
      <c r="AP96" s="137">
        <f>IF(P96="","",IF(AND('miRNA Table'!$F$4="YES",'miRNA Table'!$F$6="YES"),R96-R$391,R96))</f>
        <v>21.23</v>
      </c>
      <c r="AQ96" s="137">
        <f>IF(Q96="","",IF(AND('miRNA Table'!$F$4="YES",'miRNA Table'!$F$6="YES"),S96-S$391,S96))</f>
        <v>21.56</v>
      </c>
      <c r="AR96" s="137" t="str">
        <f>IF(R96="","",IF(AND('miRNA Table'!$F$4="YES",'miRNA Table'!$F$6="YES"),T96-T$391,T96))</f>
        <v/>
      </c>
      <c r="AS96" s="137" t="str">
        <f>IF(S96="","",IF(AND('miRNA Table'!$F$4="YES",'miRNA Table'!$F$6="YES"),U96-U$391,U96))</f>
        <v/>
      </c>
      <c r="AT96" s="137" t="str">
        <f>IF(T96="","",IF(AND('miRNA Table'!$F$4="YES",'miRNA Table'!$F$6="YES"),V96-V$391,V96))</f>
        <v/>
      </c>
      <c r="AU96" s="137" t="str">
        <f>IF(U96="","",IF(AND('miRNA Table'!$F$4="YES",'miRNA Table'!$F$6="YES"),W96-W$391,W96))</f>
        <v/>
      </c>
      <c r="AV96" s="137" t="str">
        <f>IF(V96="","",IF(AND('miRNA Table'!$F$4="YES",'miRNA Table'!$F$6="YES"),X96-X$391,X96))</f>
        <v/>
      </c>
      <c r="AW96" s="137" t="str">
        <f>IF(W96="","",IF(AND('miRNA Table'!$F$4="YES",'miRNA Table'!$F$6="YES"),Y96-Y$391,Y96))</f>
        <v/>
      </c>
      <c r="AX96" s="137" t="str">
        <f>IF(X96="","",IF(AND('miRNA Table'!$F$4="YES",'miRNA Table'!$F$6="YES"),Z96-Z$391,Z96))</f>
        <v/>
      </c>
      <c r="AY96" s="137" t="str">
        <f>IF(Y96="","",IF(AND('miRNA Table'!$F$4="YES",'miRNA Table'!$F$6="YES"),AA96-AA$391,AA96))</f>
        <v/>
      </c>
      <c r="AZ96" s="138" t="str">
        <f>IF(Z96="","",IF(AND('miRNA Table'!$F$4="YES",'miRNA Table'!$F$6="YES"),AB96-AB$391,AB96))</f>
        <v/>
      </c>
      <c r="BY96" s="97" t="str">
        <f t="shared" si="77"/>
        <v>hsa-miR-181a-3p</v>
      </c>
      <c r="BZ96" s="98" t="s">
        <v>5641</v>
      </c>
      <c r="CA96" s="99">
        <f t="shared" si="78"/>
        <v>-0.56500000000000128</v>
      </c>
      <c r="CB96" s="99">
        <f t="shared" si="79"/>
        <v>-0.43499999999999872</v>
      </c>
      <c r="CC96" s="99">
        <f t="shared" si="80"/>
        <v>-0.57000000000000028</v>
      </c>
      <c r="CD96" s="99" t="str">
        <f t="shared" si="81"/>
        <v/>
      </c>
      <c r="CE96" s="99" t="str">
        <f t="shared" si="82"/>
        <v/>
      </c>
      <c r="CF96" s="99" t="str">
        <f t="shared" si="83"/>
        <v/>
      </c>
      <c r="CG96" s="99" t="str">
        <f t="shared" si="84"/>
        <v/>
      </c>
      <c r="CH96" s="99" t="str">
        <f t="shared" si="85"/>
        <v/>
      </c>
      <c r="CI96" s="99" t="str">
        <f t="shared" si="86"/>
        <v/>
      </c>
      <c r="CJ96" s="99" t="str">
        <f t="shared" si="87"/>
        <v/>
      </c>
      <c r="CK96" s="99" t="str">
        <f t="shared" si="88"/>
        <v/>
      </c>
      <c r="CL96" s="99" t="str">
        <f t="shared" si="89"/>
        <v/>
      </c>
      <c r="CM96" s="99">
        <f t="shared" si="90"/>
        <v>0.461666666666666</v>
      </c>
      <c r="CN96" s="99">
        <f t="shared" si="91"/>
        <v>0.3783333333333303</v>
      </c>
      <c r="CO96" s="99">
        <f t="shared" si="92"/>
        <v>0.42499999999999716</v>
      </c>
      <c r="CP96" s="99" t="str">
        <f t="shared" si="93"/>
        <v/>
      </c>
      <c r="CQ96" s="99" t="str">
        <f t="shared" si="94"/>
        <v/>
      </c>
      <c r="CR96" s="99" t="str">
        <f t="shared" si="95"/>
        <v/>
      </c>
      <c r="CS96" s="99" t="str">
        <f t="shared" si="96"/>
        <v/>
      </c>
      <c r="CT96" s="99" t="str">
        <f t="shared" si="97"/>
        <v/>
      </c>
      <c r="CU96" s="99" t="str">
        <f t="shared" si="98"/>
        <v/>
      </c>
      <c r="CV96" s="99" t="str">
        <f t="shared" si="99"/>
        <v/>
      </c>
      <c r="CW96" s="99" t="str">
        <f t="shared" si="100"/>
        <v/>
      </c>
      <c r="CX96" s="99" t="str">
        <f t="shared" si="101"/>
        <v/>
      </c>
      <c r="CY96" s="70">
        <f t="shared" si="102"/>
        <v>-0.52333333333333343</v>
      </c>
      <c r="CZ96" s="70">
        <f t="shared" si="103"/>
        <v>0.42166666666666447</v>
      </c>
      <c r="DA96" s="100" t="str">
        <f t="shared" si="104"/>
        <v>hsa-miR-181a-3p</v>
      </c>
      <c r="DB96" s="98" t="s">
        <v>5641</v>
      </c>
      <c r="DC96" s="101">
        <f t="shared" si="67"/>
        <v>1.4793875092488387</v>
      </c>
      <c r="DD96" s="101">
        <f t="shared" si="68"/>
        <v>1.3519108330281246</v>
      </c>
      <c r="DE96" s="101">
        <f t="shared" si="69"/>
        <v>1.4845235706290494</v>
      </c>
      <c r="DF96" s="101" t="str">
        <f t="shared" si="70"/>
        <v/>
      </c>
      <c r="DG96" s="101" t="str">
        <f t="shared" si="71"/>
        <v/>
      </c>
      <c r="DH96" s="101" t="str">
        <f t="shared" si="72"/>
        <v/>
      </c>
      <c r="DI96" s="101" t="str">
        <f t="shared" si="73"/>
        <v/>
      </c>
      <c r="DJ96" s="101" t="str">
        <f t="shared" si="74"/>
        <v/>
      </c>
      <c r="DK96" s="101" t="str">
        <f t="shared" si="75"/>
        <v/>
      </c>
      <c r="DL96" s="101" t="str">
        <f t="shared" si="76"/>
        <v/>
      </c>
      <c r="DM96" s="101" t="str">
        <f t="shared" si="105"/>
        <v/>
      </c>
      <c r="DN96" s="101" t="str">
        <f t="shared" si="106"/>
        <v/>
      </c>
      <c r="DO96" s="101">
        <f t="shared" si="110"/>
        <v>0.72614689612915584</v>
      </c>
      <c r="DP96" s="101">
        <f t="shared" si="110"/>
        <v>0.76932583753239436</v>
      </c>
      <c r="DQ96" s="101">
        <f t="shared" si="110"/>
        <v>0.74483873156135261</v>
      </c>
      <c r="DR96" s="101" t="str">
        <f t="shared" si="110"/>
        <v/>
      </c>
      <c r="DS96" s="101" t="str">
        <f t="shared" si="110"/>
        <v/>
      </c>
      <c r="DT96" s="101" t="str">
        <f t="shared" si="110"/>
        <v/>
      </c>
      <c r="DU96" s="101" t="str">
        <f t="shared" si="110"/>
        <v/>
      </c>
      <c r="DV96" s="101" t="str">
        <f t="shared" si="110"/>
        <v/>
      </c>
      <c r="DW96" s="101" t="str">
        <f t="shared" si="111"/>
        <v/>
      </c>
      <c r="DX96" s="101" t="str">
        <f t="shared" si="111"/>
        <v/>
      </c>
      <c r="DY96" s="101" t="str">
        <f t="shared" si="107"/>
        <v/>
      </c>
      <c r="DZ96" s="101" t="str">
        <f t="shared" si="108"/>
        <v/>
      </c>
    </row>
    <row r="97" spans="1:130" ht="15" customHeight="1" x14ac:dyDescent="0.25">
      <c r="A97" s="106" t="str">
        <f>'miRNA Table'!C96</f>
        <v>hsa-miR-181b-5p</v>
      </c>
      <c r="B97" s="98" t="s">
        <v>5642</v>
      </c>
      <c r="C97" s="99">
        <f>IF('Test Sample Data'!C96="","",IF(SUM('Test Sample Data'!C$3:C$386)&gt;10,IF(AND(ISNUMBER('Test Sample Data'!C96),'Test Sample Data'!C96&lt;$C$389, 'Test Sample Data'!C96&gt;0),'Test Sample Data'!C96,$C$389),""))</f>
        <v>18.350000000000001</v>
      </c>
      <c r="D97" s="99">
        <f>IF('Test Sample Data'!D96="","",IF(SUM('Test Sample Data'!D$3:D$386)&gt;10,IF(AND(ISNUMBER('Test Sample Data'!D96),'Test Sample Data'!D96&lt;$C$389, 'Test Sample Data'!D96&gt;0),'Test Sample Data'!D96,$C$389),""))</f>
        <v>18.11</v>
      </c>
      <c r="E97" s="99">
        <f>IF('Test Sample Data'!E96="","",IF(SUM('Test Sample Data'!E$3:E$386)&gt;10,IF(AND(ISNUMBER('Test Sample Data'!E96),'Test Sample Data'!E96&lt;$C$389, 'Test Sample Data'!E96&gt;0),'Test Sample Data'!E96,$C$389),""))</f>
        <v>18.100000000000001</v>
      </c>
      <c r="F97" s="99" t="str">
        <f>IF('Test Sample Data'!F96="","",IF(SUM('Test Sample Data'!F$3:F$386)&gt;10,IF(AND(ISNUMBER('Test Sample Data'!F96),'Test Sample Data'!F96&lt;$C$389, 'Test Sample Data'!F96&gt;0),'Test Sample Data'!F96,$C$389),""))</f>
        <v/>
      </c>
      <c r="G97" s="99" t="str">
        <f>IF('Test Sample Data'!G96="","",IF(SUM('Test Sample Data'!G$3:G$386)&gt;10,IF(AND(ISNUMBER('Test Sample Data'!G96),'Test Sample Data'!G96&lt;$C$389, 'Test Sample Data'!G96&gt;0),'Test Sample Data'!G96,$C$389),""))</f>
        <v/>
      </c>
      <c r="H97" s="99" t="str">
        <f>IF('Test Sample Data'!H96="","",IF(SUM('Test Sample Data'!H$3:H$386)&gt;10,IF(AND(ISNUMBER('Test Sample Data'!H96),'Test Sample Data'!H96&lt;$C$389, 'Test Sample Data'!H96&gt;0),'Test Sample Data'!H96,$C$389),""))</f>
        <v/>
      </c>
      <c r="I97" s="99" t="str">
        <f>IF('Test Sample Data'!I96="","",IF(SUM('Test Sample Data'!I$3:I$386)&gt;10,IF(AND(ISNUMBER('Test Sample Data'!I96),'Test Sample Data'!I96&lt;$C$389, 'Test Sample Data'!I96&gt;0),'Test Sample Data'!I96,$C$389),""))</f>
        <v/>
      </c>
      <c r="J97" s="99" t="str">
        <f>IF('Test Sample Data'!J96="","",IF(SUM('Test Sample Data'!J$3:J$386)&gt;10,IF(AND(ISNUMBER('Test Sample Data'!J96),'Test Sample Data'!J96&lt;$C$389, 'Test Sample Data'!J96&gt;0),'Test Sample Data'!J96,$C$389),""))</f>
        <v/>
      </c>
      <c r="K97" s="99" t="str">
        <f>IF('Test Sample Data'!K96="","",IF(SUM('Test Sample Data'!K$3:K$386)&gt;10,IF(AND(ISNUMBER('Test Sample Data'!K96),'Test Sample Data'!K96&lt;$C$389, 'Test Sample Data'!K96&gt;0),'Test Sample Data'!K96,$C$389),""))</f>
        <v/>
      </c>
      <c r="L97" s="99" t="str">
        <f>IF('Test Sample Data'!L96="","",IF(SUM('Test Sample Data'!L$3:L$386)&gt;10,IF(AND(ISNUMBER('Test Sample Data'!L96),'Test Sample Data'!L96&lt;$C$389, 'Test Sample Data'!L96&gt;0),'Test Sample Data'!L96,$C$389),""))</f>
        <v/>
      </c>
      <c r="M97" s="99" t="str">
        <f>IF('Test Sample Data'!M96="","",IF(SUM('Test Sample Data'!M$3:M$386)&gt;10,IF(AND(ISNUMBER('Test Sample Data'!M96),'Test Sample Data'!M96&lt;$C$389, 'Test Sample Data'!M96&gt;0),'Test Sample Data'!M96,$C$389),""))</f>
        <v/>
      </c>
      <c r="N97" s="99" t="str">
        <f>IF('Test Sample Data'!N96="","",IF(SUM('Test Sample Data'!N$3:N$386)&gt;10,IF(AND(ISNUMBER('Test Sample Data'!N96),'Test Sample Data'!N96&lt;$C$389, 'Test Sample Data'!N96&gt;0),'Test Sample Data'!N96,$C$389),""))</f>
        <v/>
      </c>
      <c r="O97" s="98" t="str">
        <f>'miRNA Table'!C96</f>
        <v>hsa-miR-181b-5p</v>
      </c>
      <c r="P97" s="98" t="s">
        <v>5642</v>
      </c>
      <c r="Q97" s="99">
        <f>IF('Control Sample Data'!C96="","",IF(SUM('Control Sample Data'!C$3:C$386)&gt;10,IF(AND(ISNUMBER('Control Sample Data'!C96),'Control Sample Data'!C96&lt;$C$389, 'Control Sample Data'!C96&gt;0),'Control Sample Data'!C96,$C$389),""))</f>
        <v>17.510000000000002</v>
      </c>
      <c r="R97" s="99">
        <f>IF('Control Sample Data'!D96="","",IF(SUM('Control Sample Data'!D$3:D$386)&gt;10,IF(AND(ISNUMBER('Control Sample Data'!D96),'Control Sample Data'!D96&lt;$C$389, 'Control Sample Data'!D96&gt;0),'Control Sample Data'!D96,$C$389),""))</f>
        <v>17.53</v>
      </c>
      <c r="S97" s="99">
        <f>IF('Control Sample Data'!E96="","",IF(SUM('Control Sample Data'!E$3:E$386)&gt;10,IF(AND(ISNUMBER('Control Sample Data'!E96),'Control Sample Data'!E96&lt;$C$389, 'Control Sample Data'!E96&gt;0),'Control Sample Data'!E96,$C$389),""))</f>
        <v>17.61</v>
      </c>
      <c r="T97" s="99" t="str">
        <f>IF('Control Sample Data'!F96="","",IF(SUM('Control Sample Data'!F$3:F$386)&gt;10,IF(AND(ISNUMBER('Control Sample Data'!F96),'Control Sample Data'!F96&lt;$C$389, 'Control Sample Data'!F96&gt;0),'Control Sample Data'!F96,$C$389),""))</f>
        <v/>
      </c>
      <c r="U97" s="99" t="str">
        <f>IF('Control Sample Data'!G96="","",IF(SUM('Control Sample Data'!G$3:G$386)&gt;10,IF(AND(ISNUMBER('Control Sample Data'!G96),'Control Sample Data'!G96&lt;$C$389, 'Control Sample Data'!G96&gt;0),'Control Sample Data'!G96,$C$389),""))</f>
        <v/>
      </c>
      <c r="V97" s="99" t="str">
        <f>IF('Control Sample Data'!H96="","",IF(SUM('Control Sample Data'!H$3:H$386)&gt;10,IF(AND(ISNUMBER('Control Sample Data'!H96),'Control Sample Data'!H96&lt;$C$389, 'Control Sample Data'!H96&gt;0),'Control Sample Data'!H96,$C$389),""))</f>
        <v/>
      </c>
      <c r="W97" s="99" t="str">
        <f>IF('Control Sample Data'!I96="","",IF(SUM('Control Sample Data'!I$3:I$386)&gt;10,IF(AND(ISNUMBER('Control Sample Data'!I96),'Control Sample Data'!I96&lt;$C$389, 'Control Sample Data'!I96&gt;0),'Control Sample Data'!I96,$C$389),""))</f>
        <v/>
      </c>
      <c r="X97" s="99" t="str">
        <f>IF('Control Sample Data'!J96="","",IF(SUM('Control Sample Data'!J$3:J$386)&gt;10,IF(AND(ISNUMBER('Control Sample Data'!J96),'Control Sample Data'!J96&lt;$C$389, 'Control Sample Data'!J96&gt;0),'Control Sample Data'!J96,$C$389),""))</f>
        <v/>
      </c>
      <c r="Y97" s="99" t="str">
        <f>IF('Control Sample Data'!K96="","",IF(SUM('Control Sample Data'!K$3:K$386)&gt;10,IF(AND(ISNUMBER('Control Sample Data'!K96),'Control Sample Data'!K96&lt;$C$389, 'Control Sample Data'!K96&gt;0),'Control Sample Data'!K96,$C$389),""))</f>
        <v/>
      </c>
      <c r="Z97" s="99" t="str">
        <f>IF('Control Sample Data'!L96="","",IF(SUM('Control Sample Data'!L$3:L$386)&gt;10,IF(AND(ISNUMBER('Control Sample Data'!L96),'Control Sample Data'!L96&lt;$C$389, 'Control Sample Data'!L96&gt;0),'Control Sample Data'!L96,$C$389),""))</f>
        <v/>
      </c>
      <c r="AA97" s="99" t="str">
        <f>IF('Control Sample Data'!M96="","",IF(SUM('Control Sample Data'!M$3:M$386)&gt;10,IF(AND(ISNUMBER('Control Sample Data'!M96),'Control Sample Data'!M96&lt;$C$389, 'Control Sample Data'!M96&gt;0),'Control Sample Data'!M96,$C$389),""))</f>
        <v/>
      </c>
      <c r="AB97" s="107" t="str">
        <f>IF('Control Sample Data'!N96="","",IF(SUM('Control Sample Data'!N$3:N$386)&gt;10,IF(AND(ISNUMBER('Control Sample Data'!N96),'Control Sample Data'!N96&lt;$C$389, 'Control Sample Data'!N96&gt;0),'Control Sample Data'!N96,$C$389),""))</f>
        <v/>
      </c>
      <c r="AC97" s="136">
        <f>IF(C97="","",IF(AND('miRNA Table'!$F$4="YES",'miRNA Table'!$F$6="YES"),C97-C$391,C97))</f>
        <v>18.350000000000001</v>
      </c>
      <c r="AD97" s="137">
        <f>IF(D97="","",IF(AND('miRNA Table'!$F$4="YES",'miRNA Table'!$F$6="YES"),D97-D$391,D97))</f>
        <v>18.11</v>
      </c>
      <c r="AE97" s="137">
        <f>IF(E97="","",IF(AND('miRNA Table'!$F$4="YES",'miRNA Table'!$F$6="YES"),E97-E$391,E97))</f>
        <v>18.100000000000001</v>
      </c>
      <c r="AF97" s="137" t="str">
        <f>IF(F97="","",IF(AND('miRNA Table'!$F$4="YES",'miRNA Table'!$F$6="YES"),F97-F$391,F97))</f>
        <v/>
      </c>
      <c r="AG97" s="137" t="str">
        <f>IF(G97="","",IF(AND('miRNA Table'!$F$4="YES",'miRNA Table'!$F$6="YES"),G97-G$391,G97))</f>
        <v/>
      </c>
      <c r="AH97" s="137" t="str">
        <f>IF(H97="","",IF(AND('miRNA Table'!$F$4="YES",'miRNA Table'!$F$6="YES"),H97-H$391,H97))</f>
        <v/>
      </c>
      <c r="AI97" s="137" t="str">
        <f>IF(I97="","",IF(AND('miRNA Table'!$F$4="YES",'miRNA Table'!$F$6="YES"),I97-I$391,I97))</f>
        <v/>
      </c>
      <c r="AJ97" s="137" t="str">
        <f>IF(J97="","",IF(AND('miRNA Table'!$F$4="YES",'miRNA Table'!$F$6="YES"),J97-J$391,J97))</f>
        <v/>
      </c>
      <c r="AK97" s="137" t="str">
        <f>IF(K97="","",IF(AND('miRNA Table'!$F$4="YES",'miRNA Table'!$F$6="YES"),K97-K$391,K97))</f>
        <v/>
      </c>
      <c r="AL97" s="137" t="str">
        <f>IF(L97="","",IF(AND('miRNA Table'!$F$4="YES",'miRNA Table'!$F$6="YES"),L97-L$391,L97))</f>
        <v/>
      </c>
      <c r="AM97" s="137" t="str">
        <f>IF(M97="","",IF(AND('miRNA Table'!$F$4="YES",'miRNA Table'!$F$6="YES"),M97-M$391,M97))</f>
        <v/>
      </c>
      <c r="AN97" s="138" t="str">
        <f>IF(N97="","",IF(AND('miRNA Table'!$F$4="YES",'miRNA Table'!$F$6="YES"),N97-N$391,N97))</f>
        <v/>
      </c>
      <c r="AO97" s="136">
        <f>IF(O97="","",IF(AND('miRNA Table'!$F$4="YES",'miRNA Table'!$F$6="YES"),Q97-Q$391,Q97))</f>
        <v>17.510000000000002</v>
      </c>
      <c r="AP97" s="137">
        <f>IF(P97="","",IF(AND('miRNA Table'!$F$4="YES",'miRNA Table'!$F$6="YES"),R97-R$391,R97))</f>
        <v>17.53</v>
      </c>
      <c r="AQ97" s="137">
        <f>IF(Q97="","",IF(AND('miRNA Table'!$F$4="YES",'miRNA Table'!$F$6="YES"),S97-S$391,S97))</f>
        <v>17.61</v>
      </c>
      <c r="AR97" s="137" t="str">
        <f>IF(R97="","",IF(AND('miRNA Table'!$F$4="YES",'miRNA Table'!$F$6="YES"),T97-T$391,T97))</f>
        <v/>
      </c>
      <c r="AS97" s="137" t="str">
        <f>IF(S97="","",IF(AND('miRNA Table'!$F$4="YES",'miRNA Table'!$F$6="YES"),U97-U$391,U97))</f>
        <v/>
      </c>
      <c r="AT97" s="137" t="str">
        <f>IF(T97="","",IF(AND('miRNA Table'!$F$4="YES",'miRNA Table'!$F$6="YES"),V97-V$391,V97))</f>
        <v/>
      </c>
      <c r="AU97" s="137" t="str">
        <f>IF(U97="","",IF(AND('miRNA Table'!$F$4="YES",'miRNA Table'!$F$6="YES"),W97-W$391,W97))</f>
        <v/>
      </c>
      <c r="AV97" s="137" t="str">
        <f>IF(V97="","",IF(AND('miRNA Table'!$F$4="YES",'miRNA Table'!$F$6="YES"),X97-X$391,X97))</f>
        <v/>
      </c>
      <c r="AW97" s="137" t="str">
        <f>IF(W97="","",IF(AND('miRNA Table'!$F$4="YES",'miRNA Table'!$F$6="YES"),Y97-Y$391,Y97))</f>
        <v/>
      </c>
      <c r="AX97" s="137" t="str">
        <f>IF(X97="","",IF(AND('miRNA Table'!$F$4="YES",'miRNA Table'!$F$6="YES"),Z97-Z$391,Z97))</f>
        <v/>
      </c>
      <c r="AY97" s="137" t="str">
        <f>IF(Y97="","",IF(AND('miRNA Table'!$F$4="YES",'miRNA Table'!$F$6="YES"),AA97-AA$391,AA97))</f>
        <v/>
      </c>
      <c r="AZ97" s="138" t="str">
        <f>IF(Z97="","",IF(AND('miRNA Table'!$F$4="YES",'miRNA Table'!$F$6="YES"),AB97-AB$391,AB97))</f>
        <v/>
      </c>
      <c r="BY97" s="97" t="str">
        <f t="shared" si="77"/>
        <v>hsa-miR-181b-5p</v>
      </c>
      <c r="BZ97" s="98" t="s">
        <v>5642</v>
      </c>
      <c r="CA97" s="99">
        <f t="shared" si="78"/>
        <v>-2.2850000000000001</v>
      </c>
      <c r="CB97" s="99">
        <f t="shared" si="79"/>
        <v>-2.5350000000000001</v>
      </c>
      <c r="CC97" s="99">
        <f t="shared" si="80"/>
        <v>-2.629999999999999</v>
      </c>
      <c r="CD97" s="99" t="str">
        <f t="shared" si="81"/>
        <v/>
      </c>
      <c r="CE97" s="99" t="str">
        <f t="shared" si="82"/>
        <v/>
      </c>
      <c r="CF97" s="99" t="str">
        <f t="shared" si="83"/>
        <v/>
      </c>
      <c r="CG97" s="99" t="str">
        <f t="shared" si="84"/>
        <v/>
      </c>
      <c r="CH97" s="99" t="str">
        <f t="shared" si="85"/>
        <v/>
      </c>
      <c r="CI97" s="99" t="str">
        <f t="shared" si="86"/>
        <v/>
      </c>
      <c r="CJ97" s="99" t="str">
        <f t="shared" si="87"/>
        <v/>
      </c>
      <c r="CK97" s="99" t="str">
        <f t="shared" si="88"/>
        <v/>
      </c>
      <c r="CL97" s="99" t="str">
        <f t="shared" si="89"/>
        <v/>
      </c>
      <c r="CM97" s="99">
        <f t="shared" si="90"/>
        <v>-3.3883333333333319</v>
      </c>
      <c r="CN97" s="99">
        <f t="shared" si="91"/>
        <v>-3.321666666666669</v>
      </c>
      <c r="CO97" s="99">
        <f t="shared" si="92"/>
        <v>-3.5250000000000021</v>
      </c>
      <c r="CP97" s="99" t="str">
        <f t="shared" si="93"/>
        <v/>
      </c>
      <c r="CQ97" s="99" t="str">
        <f t="shared" si="94"/>
        <v/>
      </c>
      <c r="CR97" s="99" t="str">
        <f t="shared" si="95"/>
        <v/>
      </c>
      <c r="CS97" s="99" t="str">
        <f t="shared" si="96"/>
        <v/>
      </c>
      <c r="CT97" s="99" t="str">
        <f t="shared" si="97"/>
        <v/>
      </c>
      <c r="CU97" s="99" t="str">
        <f t="shared" si="98"/>
        <v/>
      </c>
      <c r="CV97" s="99" t="str">
        <f t="shared" si="99"/>
        <v/>
      </c>
      <c r="CW97" s="99" t="str">
        <f t="shared" si="100"/>
        <v/>
      </c>
      <c r="CX97" s="99" t="str">
        <f t="shared" si="101"/>
        <v/>
      </c>
      <c r="CY97" s="70">
        <f t="shared" si="102"/>
        <v>-2.4833333333333329</v>
      </c>
      <c r="CZ97" s="70">
        <f t="shared" si="103"/>
        <v>-3.4116666666666675</v>
      </c>
      <c r="DA97" s="100" t="str">
        <f t="shared" si="104"/>
        <v>hsa-miR-181b-5p</v>
      </c>
      <c r="DB97" s="98" t="s">
        <v>5642</v>
      </c>
      <c r="DC97" s="101">
        <f t="shared" si="67"/>
        <v>4.8736410547007649</v>
      </c>
      <c r="DD97" s="101">
        <f t="shared" si="68"/>
        <v>5.7957686182195154</v>
      </c>
      <c r="DE97" s="101">
        <f t="shared" si="69"/>
        <v>6.190259974169555</v>
      </c>
      <c r="DF97" s="101" t="str">
        <f t="shared" si="70"/>
        <v/>
      </c>
      <c r="DG97" s="101" t="str">
        <f t="shared" si="71"/>
        <v/>
      </c>
      <c r="DH97" s="101" t="str">
        <f t="shared" si="72"/>
        <v/>
      </c>
      <c r="DI97" s="101" t="str">
        <f t="shared" si="73"/>
        <v/>
      </c>
      <c r="DJ97" s="101" t="str">
        <f t="shared" si="74"/>
        <v/>
      </c>
      <c r="DK97" s="101" t="str">
        <f t="shared" si="75"/>
        <v/>
      </c>
      <c r="DL97" s="101" t="str">
        <f t="shared" si="76"/>
        <v/>
      </c>
      <c r="DM97" s="101" t="str">
        <f t="shared" si="105"/>
        <v/>
      </c>
      <c r="DN97" s="101" t="str">
        <f t="shared" si="106"/>
        <v/>
      </c>
      <c r="DO97" s="101">
        <f t="shared" si="110"/>
        <v>10.471043616957106</v>
      </c>
      <c r="DP97" s="101">
        <f t="shared" si="110"/>
        <v>9.9981880818312803</v>
      </c>
      <c r="DQ97" s="101">
        <f t="shared" si="110"/>
        <v>11.511468640086576</v>
      </c>
      <c r="DR97" s="101" t="str">
        <f t="shared" si="110"/>
        <v/>
      </c>
      <c r="DS97" s="101" t="str">
        <f t="shared" si="110"/>
        <v/>
      </c>
      <c r="DT97" s="101" t="str">
        <f t="shared" si="110"/>
        <v/>
      </c>
      <c r="DU97" s="101" t="str">
        <f t="shared" si="110"/>
        <v/>
      </c>
      <c r="DV97" s="101" t="str">
        <f t="shared" si="110"/>
        <v/>
      </c>
      <c r="DW97" s="101" t="str">
        <f t="shared" si="111"/>
        <v/>
      </c>
      <c r="DX97" s="101" t="str">
        <f t="shared" si="111"/>
        <v/>
      </c>
      <c r="DY97" s="101" t="str">
        <f t="shared" si="107"/>
        <v/>
      </c>
      <c r="DZ97" s="101" t="str">
        <f t="shared" si="108"/>
        <v/>
      </c>
    </row>
    <row r="98" spans="1:130" ht="15" customHeight="1" x14ac:dyDescent="0.25">
      <c r="A98" s="106" t="str">
        <f>'miRNA Table'!C97</f>
        <v>hsa-miR-181c-5p</v>
      </c>
      <c r="B98" s="98" t="s">
        <v>5643</v>
      </c>
      <c r="C98" s="99">
        <f>IF('Test Sample Data'!C97="","",IF(SUM('Test Sample Data'!C$3:C$386)&gt;10,IF(AND(ISNUMBER('Test Sample Data'!C97),'Test Sample Data'!C97&lt;$C$389, 'Test Sample Data'!C97&gt;0),'Test Sample Data'!C97,$C$389),""))</f>
        <v>18.190000000000001</v>
      </c>
      <c r="D98" s="99">
        <f>IF('Test Sample Data'!D97="","",IF(SUM('Test Sample Data'!D$3:D$386)&gt;10,IF(AND(ISNUMBER('Test Sample Data'!D97),'Test Sample Data'!D97&lt;$C$389, 'Test Sample Data'!D97&gt;0),'Test Sample Data'!D97,$C$389),""))</f>
        <v>18.12</v>
      </c>
      <c r="E98" s="99">
        <f>IF('Test Sample Data'!E97="","",IF(SUM('Test Sample Data'!E$3:E$386)&gt;10,IF(AND(ISNUMBER('Test Sample Data'!E97),'Test Sample Data'!E97&lt;$C$389, 'Test Sample Data'!E97&gt;0),'Test Sample Data'!E97,$C$389),""))</f>
        <v>18.09</v>
      </c>
      <c r="F98" s="99" t="str">
        <f>IF('Test Sample Data'!F97="","",IF(SUM('Test Sample Data'!F$3:F$386)&gt;10,IF(AND(ISNUMBER('Test Sample Data'!F97),'Test Sample Data'!F97&lt;$C$389, 'Test Sample Data'!F97&gt;0),'Test Sample Data'!F97,$C$389),""))</f>
        <v/>
      </c>
      <c r="G98" s="99" t="str">
        <f>IF('Test Sample Data'!G97="","",IF(SUM('Test Sample Data'!G$3:G$386)&gt;10,IF(AND(ISNUMBER('Test Sample Data'!G97),'Test Sample Data'!G97&lt;$C$389, 'Test Sample Data'!G97&gt;0),'Test Sample Data'!G97,$C$389),""))</f>
        <v/>
      </c>
      <c r="H98" s="99" t="str">
        <f>IF('Test Sample Data'!H97="","",IF(SUM('Test Sample Data'!H$3:H$386)&gt;10,IF(AND(ISNUMBER('Test Sample Data'!H97),'Test Sample Data'!H97&lt;$C$389, 'Test Sample Data'!H97&gt;0),'Test Sample Data'!H97,$C$389),""))</f>
        <v/>
      </c>
      <c r="I98" s="99" t="str">
        <f>IF('Test Sample Data'!I97="","",IF(SUM('Test Sample Data'!I$3:I$386)&gt;10,IF(AND(ISNUMBER('Test Sample Data'!I97),'Test Sample Data'!I97&lt;$C$389, 'Test Sample Data'!I97&gt;0),'Test Sample Data'!I97,$C$389),""))</f>
        <v/>
      </c>
      <c r="J98" s="99" t="str">
        <f>IF('Test Sample Data'!J97="","",IF(SUM('Test Sample Data'!J$3:J$386)&gt;10,IF(AND(ISNUMBER('Test Sample Data'!J97),'Test Sample Data'!J97&lt;$C$389, 'Test Sample Data'!J97&gt;0),'Test Sample Data'!J97,$C$389),""))</f>
        <v/>
      </c>
      <c r="K98" s="99" t="str">
        <f>IF('Test Sample Data'!K97="","",IF(SUM('Test Sample Data'!K$3:K$386)&gt;10,IF(AND(ISNUMBER('Test Sample Data'!K97),'Test Sample Data'!K97&lt;$C$389, 'Test Sample Data'!K97&gt;0),'Test Sample Data'!K97,$C$389),""))</f>
        <v/>
      </c>
      <c r="L98" s="99" t="str">
        <f>IF('Test Sample Data'!L97="","",IF(SUM('Test Sample Data'!L$3:L$386)&gt;10,IF(AND(ISNUMBER('Test Sample Data'!L97),'Test Sample Data'!L97&lt;$C$389, 'Test Sample Data'!L97&gt;0),'Test Sample Data'!L97,$C$389),""))</f>
        <v/>
      </c>
      <c r="M98" s="99" t="str">
        <f>IF('Test Sample Data'!M97="","",IF(SUM('Test Sample Data'!M$3:M$386)&gt;10,IF(AND(ISNUMBER('Test Sample Data'!M97),'Test Sample Data'!M97&lt;$C$389, 'Test Sample Data'!M97&gt;0),'Test Sample Data'!M97,$C$389),""))</f>
        <v/>
      </c>
      <c r="N98" s="99" t="str">
        <f>IF('Test Sample Data'!N97="","",IF(SUM('Test Sample Data'!N$3:N$386)&gt;10,IF(AND(ISNUMBER('Test Sample Data'!N97),'Test Sample Data'!N97&lt;$C$389, 'Test Sample Data'!N97&gt;0),'Test Sample Data'!N97,$C$389),""))</f>
        <v/>
      </c>
      <c r="O98" s="98" t="str">
        <f>'miRNA Table'!C97</f>
        <v>hsa-miR-181c-5p</v>
      </c>
      <c r="P98" s="98" t="s">
        <v>5643</v>
      </c>
      <c r="Q98" s="99">
        <f>IF('Control Sample Data'!C97="","",IF(SUM('Control Sample Data'!C$3:C$386)&gt;10,IF(AND(ISNUMBER('Control Sample Data'!C97),'Control Sample Data'!C97&lt;$C$389, 'Control Sample Data'!C97&gt;0),'Control Sample Data'!C97,$C$389),""))</f>
        <v>17.64</v>
      </c>
      <c r="R98" s="99">
        <f>IF('Control Sample Data'!D97="","",IF(SUM('Control Sample Data'!D$3:D$386)&gt;10,IF(AND(ISNUMBER('Control Sample Data'!D97),'Control Sample Data'!D97&lt;$C$389, 'Control Sample Data'!D97&gt;0),'Control Sample Data'!D97,$C$389),""))</f>
        <v>17.41</v>
      </c>
      <c r="S98" s="99">
        <f>IF('Control Sample Data'!E97="","",IF(SUM('Control Sample Data'!E$3:E$386)&gt;10,IF(AND(ISNUMBER('Control Sample Data'!E97),'Control Sample Data'!E97&lt;$C$389, 'Control Sample Data'!E97&gt;0),'Control Sample Data'!E97,$C$389),""))</f>
        <v>17.54</v>
      </c>
      <c r="T98" s="99" t="str">
        <f>IF('Control Sample Data'!F97="","",IF(SUM('Control Sample Data'!F$3:F$386)&gt;10,IF(AND(ISNUMBER('Control Sample Data'!F97),'Control Sample Data'!F97&lt;$C$389, 'Control Sample Data'!F97&gt;0),'Control Sample Data'!F97,$C$389),""))</f>
        <v/>
      </c>
      <c r="U98" s="99" t="str">
        <f>IF('Control Sample Data'!G97="","",IF(SUM('Control Sample Data'!G$3:G$386)&gt;10,IF(AND(ISNUMBER('Control Sample Data'!G97),'Control Sample Data'!G97&lt;$C$389, 'Control Sample Data'!G97&gt;0),'Control Sample Data'!G97,$C$389),""))</f>
        <v/>
      </c>
      <c r="V98" s="99" t="str">
        <f>IF('Control Sample Data'!H97="","",IF(SUM('Control Sample Data'!H$3:H$386)&gt;10,IF(AND(ISNUMBER('Control Sample Data'!H97),'Control Sample Data'!H97&lt;$C$389, 'Control Sample Data'!H97&gt;0),'Control Sample Data'!H97,$C$389),""))</f>
        <v/>
      </c>
      <c r="W98" s="99" t="str">
        <f>IF('Control Sample Data'!I97="","",IF(SUM('Control Sample Data'!I$3:I$386)&gt;10,IF(AND(ISNUMBER('Control Sample Data'!I97),'Control Sample Data'!I97&lt;$C$389, 'Control Sample Data'!I97&gt;0),'Control Sample Data'!I97,$C$389),""))</f>
        <v/>
      </c>
      <c r="X98" s="99" t="str">
        <f>IF('Control Sample Data'!J97="","",IF(SUM('Control Sample Data'!J$3:J$386)&gt;10,IF(AND(ISNUMBER('Control Sample Data'!J97),'Control Sample Data'!J97&lt;$C$389, 'Control Sample Data'!J97&gt;0),'Control Sample Data'!J97,$C$389),""))</f>
        <v/>
      </c>
      <c r="Y98" s="99" t="str">
        <f>IF('Control Sample Data'!K97="","",IF(SUM('Control Sample Data'!K$3:K$386)&gt;10,IF(AND(ISNUMBER('Control Sample Data'!K97),'Control Sample Data'!K97&lt;$C$389, 'Control Sample Data'!K97&gt;0),'Control Sample Data'!K97,$C$389),""))</f>
        <v/>
      </c>
      <c r="Z98" s="99" t="str">
        <f>IF('Control Sample Data'!L97="","",IF(SUM('Control Sample Data'!L$3:L$386)&gt;10,IF(AND(ISNUMBER('Control Sample Data'!L97),'Control Sample Data'!L97&lt;$C$389, 'Control Sample Data'!L97&gt;0),'Control Sample Data'!L97,$C$389),""))</f>
        <v/>
      </c>
      <c r="AA98" s="99" t="str">
        <f>IF('Control Sample Data'!M97="","",IF(SUM('Control Sample Data'!M$3:M$386)&gt;10,IF(AND(ISNUMBER('Control Sample Data'!M97),'Control Sample Data'!M97&lt;$C$389, 'Control Sample Data'!M97&gt;0),'Control Sample Data'!M97,$C$389),""))</f>
        <v/>
      </c>
      <c r="AB98" s="107" t="str">
        <f>IF('Control Sample Data'!N97="","",IF(SUM('Control Sample Data'!N$3:N$386)&gt;10,IF(AND(ISNUMBER('Control Sample Data'!N97),'Control Sample Data'!N97&lt;$C$389, 'Control Sample Data'!N97&gt;0),'Control Sample Data'!N97,$C$389),""))</f>
        <v/>
      </c>
      <c r="AC98" s="136">
        <f>IF(C98="","",IF(AND('miRNA Table'!$F$4="YES",'miRNA Table'!$F$6="YES"),C98-C$391,C98))</f>
        <v>18.190000000000001</v>
      </c>
      <c r="AD98" s="137">
        <f>IF(D98="","",IF(AND('miRNA Table'!$F$4="YES",'miRNA Table'!$F$6="YES"),D98-D$391,D98))</f>
        <v>18.12</v>
      </c>
      <c r="AE98" s="137">
        <f>IF(E98="","",IF(AND('miRNA Table'!$F$4="YES",'miRNA Table'!$F$6="YES"),E98-E$391,E98))</f>
        <v>18.09</v>
      </c>
      <c r="AF98" s="137" t="str">
        <f>IF(F98="","",IF(AND('miRNA Table'!$F$4="YES",'miRNA Table'!$F$6="YES"),F98-F$391,F98))</f>
        <v/>
      </c>
      <c r="AG98" s="137" t="str">
        <f>IF(G98="","",IF(AND('miRNA Table'!$F$4="YES",'miRNA Table'!$F$6="YES"),G98-G$391,G98))</f>
        <v/>
      </c>
      <c r="AH98" s="137" t="str">
        <f>IF(H98="","",IF(AND('miRNA Table'!$F$4="YES",'miRNA Table'!$F$6="YES"),H98-H$391,H98))</f>
        <v/>
      </c>
      <c r="AI98" s="137" t="str">
        <f>IF(I98="","",IF(AND('miRNA Table'!$F$4="YES",'miRNA Table'!$F$6="YES"),I98-I$391,I98))</f>
        <v/>
      </c>
      <c r="AJ98" s="137" t="str">
        <f>IF(J98="","",IF(AND('miRNA Table'!$F$4="YES",'miRNA Table'!$F$6="YES"),J98-J$391,J98))</f>
        <v/>
      </c>
      <c r="AK98" s="137" t="str">
        <f>IF(K98="","",IF(AND('miRNA Table'!$F$4="YES",'miRNA Table'!$F$6="YES"),K98-K$391,K98))</f>
        <v/>
      </c>
      <c r="AL98" s="137" t="str">
        <f>IF(L98="","",IF(AND('miRNA Table'!$F$4="YES",'miRNA Table'!$F$6="YES"),L98-L$391,L98))</f>
        <v/>
      </c>
      <c r="AM98" s="137" t="str">
        <f>IF(M98="","",IF(AND('miRNA Table'!$F$4="YES",'miRNA Table'!$F$6="YES"),M98-M$391,M98))</f>
        <v/>
      </c>
      <c r="AN98" s="138" t="str">
        <f>IF(N98="","",IF(AND('miRNA Table'!$F$4="YES",'miRNA Table'!$F$6="YES"),N98-N$391,N98))</f>
        <v/>
      </c>
      <c r="AO98" s="136">
        <f>IF(O98="","",IF(AND('miRNA Table'!$F$4="YES",'miRNA Table'!$F$6="YES"),Q98-Q$391,Q98))</f>
        <v>17.64</v>
      </c>
      <c r="AP98" s="137">
        <f>IF(P98="","",IF(AND('miRNA Table'!$F$4="YES",'miRNA Table'!$F$6="YES"),R98-R$391,R98))</f>
        <v>17.41</v>
      </c>
      <c r="AQ98" s="137">
        <f>IF(Q98="","",IF(AND('miRNA Table'!$F$4="YES",'miRNA Table'!$F$6="YES"),S98-S$391,S98))</f>
        <v>17.54</v>
      </c>
      <c r="AR98" s="137" t="str">
        <f>IF(R98="","",IF(AND('miRNA Table'!$F$4="YES",'miRNA Table'!$F$6="YES"),T98-T$391,T98))</f>
        <v/>
      </c>
      <c r="AS98" s="137" t="str">
        <f>IF(S98="","",IF(AND('miRNA Table'!$F$4="YES",'miRNA Table'!$F$6="YES"),U98-U$391,U98))</f>
        <v/>
      </c>
      <c r="AT98" s="137" t="str">
        <f>IF(T98="","",IF(AND('miRNA Table'!$F$4="YES",'miRNA Table'!$F$6="YES"),V98-V$391,V98))</f>
        <v/>
      </c>
      <c r="AU98" s="137" t="str">
        <f>IF(U98="","",IF(AND('miRNA Table'!$F$4="YES",'miRNA Table'!$F$6="YES"),W98-W$391,W98))</f>
        <v/>
      </c>
      <c r="AV98" s="137" t="str">
        <f>IF(V98="","",IF(AND('miRNA Table'!$F$4="YES",'miRNA Table'!$F$6="YES"),X98-X$391,X98))</f>
        <v/>
      </c>
      <c r="AW98" s="137" t="str">
        <f>IF(W98="","",IF(AND('miRNA Table'!$F$4="YES",'miRNA Table'!$F$6="YES"),Y98-Y$391,Y98))</f>
        <v/>
      </c>
      <c r="AX98" s="137" t="str">
        <f>IF(X98="","",IF(AND('miRNA Table'!$F$4="YES",'miRNA Table'!$F$6="YES"),Z98-Z$391,Z98))</f>
        <v/>
      </c>
      <c r="AY98" s="137" t="str">
        <f>IF(Y98="","",IF(AND('miRNA Table'!$F$4="YES",'miRNA Table'!$F$6="YES"),AA98-AA$391,AA98))</f>
        <v/>
      </c>
      <c r="AZ98" s="138" t="str">
        <f>IF(Z98="","",IF(AND('miRNA Table'!$F$4="YES",'miRNA Table'!$F$6="YES"),AB98-AB$391,AB98))</f>
        <v/>
      </c>
      <c r="BY98" s="97" t="str">
        <f t="shared" si="77"/>
        <v>hsa-miR-181c-5p</v>
      </c>
      <c r="BZ98" s="98" t="s">
        <v>5643</v>
      </c>
      <c r="CA98" s="99">
        <f t="shared" si="78"/>
        <v>-2.4450000000000003</v>
      </c>
      <c r="CB98" s="99">
        <f t="shared" si="79"/>
        <v>-2.5249999999999986</v>
      </c>
      <c r="CC98" s="99">
        <f t="shared" si="80"/>
        <v>-2.6400000000000006</v>
      </c>
      <c r="CD98" s="99" t="str">
        <f t="shared" si="81"/>
        <v/>
      </c>
      <c r="CE98" s="99" t="str">
        <f t="shared" si="82"/>
        <v/>
      </c>
      <c r="CF98" s="99" t="str">
        <f t="shared" si="83"/>
        <v/>
      </c>
      <c r="CG98" s="99" t="str">
        <f t="shared" si="84"/>
        <v/>
      </c>
      <c r="CH98" s="99" t="str">
        <f t="shared" si="85"/>
        <v/>
      </c>
      <c r="CI98" s="99" t="str">
        <f t="shared" si="86"/>
        <v/>
      </c>
      <c r="CJ98" s="99" t="str">
        <f t="shared" si="87"/>
        <v/>
      </c>
      <c r="CK98" s="99" t="str">
        <f t="shared" si="88"/>
        <v/>
      </c>
      <c r="CL98" s="99" t="str">
        <f t="shared" si="89"/>
        <v/>
      </c>
      <c r="CM98" s="99">
        <f t="shared" si="90"/>
        <v>-3.2583333333333329</v>
      </c>
      <c r="CN98" s="99">
        <f t="shared" si="91"/>
        <v>-3.44166666666667</v>
      </c>
      <c r="CO98" s="99">
        <f t="shared" si="92"/>
        <v>-3.5950000000000024</v>
      </c>
      <c r="CP98" s="99" t="str">
        <f t="shared" si="93"/>
        <v/>
      </c>
      <c r="CQ98" s="99" t="str">
        <f t="shared" si="94"/>
        <v/>
      </c>
      <c r="CR98" s="99" t="str">
        <f t="shared" si="95"/>
        <v/>
      </c>
      <c r="CS98" s="99" t="str">
        <f t="shared" si="96"/>
        <v/>
      </c>
      <c r="CT98" s="99" t="str">
        <f t="shared" si="97"/>
        <v/>
      </c>
      <c r="CU98" s="99" t="str">
        <f t="shared" si="98"/>
        <v/>
      </c>
      <c r="CV98" s="99" t="str">
        <f t="shared" si="99"/>
        <v/>
      </c>
      <c r="CW98" s="99" t="str">
        <f t="shared" si="100"/>
        <v/>
      </c>
      <c r="CX98" s="99" t="str">
        <f t="shared" si="101"/>
        <v/>
      </c>
      <c r="CY98" s="70">
        <f t="shared" si="102"/>
        <v>-2.5366666666666666</v>
      </c>
      <c r="CZ98" s="70">
        <f t="shared" si="103"/>
        <v>-3.4316666666666684</v>
      </c>
      <c r="DA98" s="100" t="str">
        <f t="shared" si="104"/>
        <v>hsa-miR-181c-5p</v>
      </c>
      <c r="DB98" s="98" t="s">
        <v>5643</v>
      </c>
      <c r="DC98" s="101">
        <f t="shared" si="67"/>
        <v>5.4452564659978941</v>
      </c>
      <c r="DD98" s="101">
        <f t="shared" si="68"/>
        <v>5.755734320043274</v>
      </c>
      <c r="DE98" s="101">
        <f t="shared" si="69"/>
        <v>6.233316637284001</v>
      </c>
      <c r="DF98" s="101" t="str">
        <f t="shared" si="70"/>
        <v/>
      </c>
      <c r="DG98" s="101" t="str">
        <f t="shared" si="71"/>
        <v/>
      </c>
      <c r="DH98" s="101" t="str">
        <f t="shared" si="72"/>
        <v/>
      </c>
      <c r="DI98" s="101" t="str">
        <f t="shared" si="73"/>
        <v/>
      </c>
      <c r="DJ98" s="101" t="str">
        <f t="shared" si="74"/>
        <v/>
      </c>
      <c r="DK98" s="101" t="str">
        <f t="shared" si="75"/>
        <v/>
      </c>
      <c r="DL98" s="101" t="str">
        <f t="shared" si="76"/>
        <v/>
      </c>
      <c r="DM98" s="101" t="str">
        <f t="shared" si="105"/>
        <v/>
      </c>
      <c r="DN98" s="101" t="str">
        <f t="shared" si="106"/>
        <v/>
      </c>
      <c r="DO98" s="101">
        <f t="shared" si="110"/>
        <v>9.5687689738992283</v>
      </c>
      <c r="DP98" s="101">
        <f t="shared" si="110"/>
        <v>10.865379550618595</v>
      </c>
      <c r="DQ98" s="101">
        <f t="shared" si="110"/>
        <v>12.083780684502623</v>
      </c>
      <c r="DR98" s="101" t="str">
        <f t="shared" si="110"/>
        <v/>
      </c>
      <c r="DS98" s="101" t="str">
        <f t="shared" si="110"/>
        <v/>
      </c>
      <c r="DT98" s="101" t="str">
        <f t="shared" si="110"/>
        <v/>
      </c>
      <c r="DU98" s="101" t="str">
        <f t="shared" si="110"/>
        <v/>
      </c>
      <c r="DV98" s="101" t="str">
        <f t="shared" si="110"/>
        <v/>
      </c>
      <c r="DW98" s="101" t="str">
        <f t="shared" si="111"/>
        <v/>
      </c>
      <c r="DX98" s="101" t="str">
        <f t="shared" si="111"/>
        <v/>
      </c>
      <c r="DY98" s="101" t="str">
        <f t="shared" si="107"/>
        <v/>
      </c>
      <c r="DZ98" s="101" t="str">
        <f t="shared" si="108"/>
        <v/>
      </c>
    </row>
    <row r="99" spans="1:130" ht="15" customHeight="1" x14ac:dyDescent="0.25">
      <c r="A99" s="106" t="str">
        <f>'miRNA Table'!C98</f>
        <v>hsa-miR-181c-3p</v>
      </c>
      <c r="B99" s="98" t="s">
        <v>5644</v>
      </c>
      <c r="C99" s="99">
        <f>IF('Test Sample Data'!C98="","",IF(SUM('Test Sample Data'!C$3:C$386)&gt;10,IF(AND(ISNUMBER('Test Sample Data'!C98),'Test Sample Data'!C98&lt;$C$389, 'Test Sample Data'!C98&gt;0),'Test Sample Data'!C98,$C$389),""))</f>
        <v>18.649999999999999</v>
      </c>
      <c r="D99" s="99">
        <f>IF('Test Sample Data'!D98="","",IF(SUM('Test Sample Data'!D$3:D$386)&gt;10,IF(AND(ISNUMBER('Test Sample Data'!D98),'Test Sample Data'!D98&lt;$C$389, 'Test Sample Data'!D98&gt;0),'Test Sample Data'!D98,$C$389),""))</f>
        <v>18.149999999999999</v>
      </c>
      <c r="E99" s="99">
        <f>IF('Test Sample Data'!E98="","",IF(SUM('Test Sample Data'!E$3:E$386)&gt;10,IF(AND(ISNUMBER('Test Sample Data'!E98),'Test Sample Data'!E98&lt;$C$389, 'Test Sample Data'!E98&gt;0),'Test Sample Data'!E98,$C$389),""))</f>
        <v>18.239999999999998</v>
      </c>
      <c r="F99" s="99" t="str">
        <f>IF('Test Sample Data'!F98="","",IF(SUM('Test Sample Data'!F$3:F$386)&gt;10,IF(AND(ISNUMBER('Test Sample Data'!F98),'Test Sample Data'!F98&lt;$C$389, 'Test Sample Data'!F98&gt;0),'Test Sample Data'!F98,$C$389),""))</f>
        <v/>
      </c>
      <c r="G99" s="99" t="str">
        <f>IF('Test Sample Data'!G98="","",IF(SUM('Test Sample Data'!G$3:G$386)&gt;10,IF(AND(ISNUMBER('Test Sample Data'!G98),'Test Sample Data'!G98&lt;$C$389, 'Test Sample Data'!G98&gt;0),'Test Sample Data'!G98,$C$389),""))</f>
        <v/>
      </c>
      <c r="H99" s="99" t="str">
        <f>IF('Test Sample Data'!H98="","",IF(SUM('Test Sample Data'!H$3:H$386)&gt;10,IF(AND(ISNUMBER('Test Sample Data'!H98),'Test Sample Data'!H98&lt;$C$389, 'Test Sample Data'!H98&gt;0),'Test Sample Data'!H98,$C$389),""))</f>
        <v/>
      </c>
      <c r="I99" s="99" t="str">
        <f>IF('Test Sample Data'!I98="","",IF(SUM('Test Sample Data'!I$3:I$386)&gt;10,IF(AND(ISNUMBER('Test Sample Data'!I98),'Test Sample Data'!I98&lt;$C$389, 'Test Sample Data'!I98&gt;0),'Test Sample Data'!I98,$C$389),""))</f>
        <v/>
      </c>
      <c r="J99" s="99" t="str">
        <f>IF('Test Sample Data'!J98="","",IF(SUM('Test Sample Data'!J$3:J$386)&gt;10,IF(AND(ISNUMBER('Test Sample Data'!J98),'Test Sample Data'!J98&lt;$C$389, 'Test Sample Data'!J98&gt;0),'Test Sample Data'!J98,$C$389),""))</f>
        <v/>
      </c>
      <c r="K99" s="99" t="str">
        <f>IF('Test Sample Data'!K98="","",IF(SUM('Test Sample Data'!K$3:K$386)&gt;10,IF(AND(ISNUMBER('Test Sample Data'!K98),'Test Sample Data'!K98&lt;$C$389, 'Test Sample Data'!K98&gt;0),'Test Sample Data'!K98,$C$389),""))</f>
        <v/>
      </c>
      <c r="L99" s="99" t="str">
        <f>IF('Test Sample Data'!L98="","",IF(SUM('Test Sample Data'!L$3:L$386)&gt;10,IF(AND(ISNUMBER('Test Sample Data'!L98),'Test Sample Data'!L98&lt;$C$389, 'Test Sample Data'!L98&gt;0),'Test Sample Data'!L98,$C$389),""))</f>
        <v/>
      </c>
      <c r="M99" s="99" t="str">
        <f>IF('Test Sample Data'!M98="","",IF(SUM('Test Sample Data'!M$3:M$386)&gt;10,IF(AND(ISNUMBER('Test Sample Data'!M98),'Test Sample Data'!M98&lt;$C$389, 'Test Sample Data'!M98&gt;0),'Test Sample Data'!M98,$C$389),""))</f>
        <v/>
      </c>
      <c r="N99" s="99" t="str">
        <f>IF('Test Sample Data'!N98="","",IF(SUM('Test Sample Data'!N$3:N$386)&gt;10,IF(AND(ISNUMBER('Test Sample Data'!N98),'Test Sample Data'!N98&lt;$C$389, 'Test Sample Data'!N98&gt;0),'Test Sample Data'!N98,$C$389),""))</f>
        <v/>
      </c>
      <c r="O99" s="98" t="str">
        <f>'miRNA Table'!C98</f>
        <v>hsa-miR-181c-3p</v>
      </c>
      <c r="P99" s="98" t="s">
        <v>5644</v>
      </c>
      <c r="Q99" s="99">
        <f>IF('Control Sample Data'!C98="","",IF(SUM('Control Sample Data'!C$3:C$386)&gt;10,IF(AND(ISNUMBER('Control Sample Data'!C98),'Control Sample Data'!C98&lt;$C$389, 'Control Sample Data'!C98&gt;0),'Control Sample Data'!C98,$C$389),""))</f>
        <v>17.899999999999999</v>
      </c>
      <c r="R99" s="99">
        <f>IF('Control Sample Data'!D98="","",IF(SUM('Control Sample Data'!D$3:D$386)&gt;10,IF(AND(ISNUMBER('Control Sample Data'!D98),'Control Sample Data'!D98&lt;$C$389, 'Control Sample Data'!D98&gt;0),'Control Sample Data'!D98,$C$389),""))</f>
        <v>17.93</v>
      </c>
      <c r="S99" s="99">
        <f>IF('Control Sample Data'!E98="","",IF(SUM('Control Sample Data'!E$3:E$386)&gt;10,IF(AND(ISNUMBER('Control Sample Data'!E98),'Control Sample Data'!E98&lt;$C$389, 'Control Sample Data'!E98&gt;0),'Control Sample Data'!E98,$C$389),""))</f>
        <v>17.66</v>
      </c>
      <c r="T99" s="99" t="str">
        <f>IF('Control Sample Data'!F98="","",IF(SUM('Control Sample Data'!F$3:F$386)&gt;10,IF(AND(ISNUMBER('Control Sample Data'!F98),'Control Sample Data'!F98&lt;$C$389, 'Control Sample Data'!F98&gt;0),'Control Sample Data'!F98,$C$389),""))</f>
        <v/>
      </c>
      <c r="U99" s="99" t="str">
        <f>IF('Control Sample Data'!G98="","",IF(SUM('Control Sample Data'!G$3:G$386)&gt;10,IF(AND(ISNUMBER('Control Sample Data'!G98),'Control Sample Data'!G98&lt;$C$389, 'Control Sample Data'!G98&gt;0),'Control Sample Data'!G98,$C$389),""))</f>
        <v/>
      </c>
      <c r="V99" s="99" t="str">
        <f>IF('Control Sample Data'!H98="","",IF(SUM('Control Sample Data'!H$3:H$386)&gt;10,IF(AND(ISNUMBER('Control Sample Data'!H98),'Control Sample Data'!H98&lt;$C$389, 'Control Sample Data'!H98&gt;0),'Control Sample Data'!H98,$C$389),""))</f>
        <v/>
      </c>
      <c r="W99" s="99" t="str">
        <f>IF('Control Sample Data'!I98="","",IF(SUM('Control Sample Data'!I$3:I$386)&gt;10,IF(AND(ISNUMBER('Control Sample Data'!I98),'Control Sample Data'!I98&lt;$C$389, 'Control Sample Data'!I98&gt;0),'Control Sample Data'!I98,$C$389),""))</f>
        <v/>
      </c>
      <c r="X99" s="99" t="str">
        <f>IF('Control Sample Data'!J98="","",IF(SUM('Control Sample Data'!J$3:J$386)&gt;10,IF(AND(ISNUMBER('Control Sample Data'!J98),'Control Sample Data'!J98&lt;$C$389, 'Control Sample Data'!J98&gt;0),'Control Sample Data'!J98,$C$389),""))</f>
        <v/>
      </c>
      <c r="Y99" s="99" t="str">
        <f>IF('Control Sample Data'!K98="","",IF(SUM('Control Sample Data'!K$3:K$386)&gt;10,IF(AND(ISNUMBER('Control Sample Data'!K98),'Control Sample Data'!K98&lt;$C$389, 'Control Sample Data'!K98&gt;0),'Control Sample Data'!K98,$C$389),""))</f>
        <v/>
      </c>
      <c r="Z99" s="99" t="str">
        <f>IF('Control Sample Data'!L98="","",IF(SUM('Control Sample Data'!L$3:L$386)&gt;10,IF(AND(ISNUMBER('Control Sample Data'!L98),'Control Sample Data'!L98&lt;$C$389, 'Control Sample Data'!L98&gt;0),'Control Sample Data'!L98,$C$389),""))</f>
        <v/>
      </c>
      <c r="AA99" s="99" t="str">
        <f>IF('Control Sample Data'!M98="","",IF(SUM('Control Sample Data'!M$3:M$386)&gt;10,IF(AND(ISNUMBER('Control Sample Data'!M98),'Control Sample Data'!M98&lt;$C$389, 'Control Sample Data'!M98&gt;0),'Control Sample Data'!M98,$C$389),""))</f>
        <v/>
      </c>
      <c r="AB99" s="107" t="str">
        <f>IF('Control Sample Data'!N98="","",IF(SUM('Control Sample Data'!N$3:N$386)&gt;10,IF(AND(ISNUMBER('Control Sample Data'!N98),'Control Sample Data'!N98&lt;$C$389, 'Control Sample Data'!N98&gt;0),'Control Sample Data'!N98,$C$389),""))</f>
        <v/>
      </c>
      <c r="AC99" s="136">
        <f>IF(C99="","",IF(AND('miRNA Table'!$F$4="YES",'miRNA Table'!$F$6="YES"),C99-C$391,C99))</f>
        <v>18.649999999999999</v>
      </c>
      <c r="AD99" s="137">
        <f>IF(D99="","",IF(AND('miRNA Table'!$F$4="YES",'miRNA Table'!$F$6="YES"),D99-D$391,D99))</f>
        <v>18.149999999999999</v>
      </c>
      <c r="AE99" s="137">
        <f>IF(E99="","",IF(AND('miRNA Table'!$F$4="YES",'miRNA Table'!$F$6="YES"),E99-E$391,E99))</f>
        <v>18.239999999999998</v>
      </c>
      <c r="AF99" s="137" t="str">
        <f>IF(F99="","",IF(AND('miRNA Table'!$F$4="YES",'miRNA Table'!$F$6="YES"),F99-F$391,F99))</f>
        <v/>
      </c>
      <c r="AG99" s="137" t="str">
        <f>IF(G99="","",IF(AND('miRNA Table'!$F$4="YES",'miRNA Table'!$F$6="YES"),G99-G$391,G99))</f>
        <v/>
      </c>
      <c r="AH99" s="137" t="str">
        <f>IF(H99="","",IF(AND('miRNA Table'!$F$4="YES",'miRNA Table'!$F$6="YES"),H99-H$391,H99))</f>
        <v/>
      </c>
      <c r="AI99" s="137" t="str">
        <f>IF(I99="","",IF(AND('miRNA Table'!$F$4="YES",'miRNA Table'!$F$6="YES"),I99-I$391,I99))</f>
        <v/>
      </c>
      <c r="AJ99" s="137" t="str">
        <f>IF(J99="","",IF(AND('miRNA Table'!$F$4="YES",'miRNA Table'!$F$6="YES"),J99-J$391,J99))</f>
        <v/>
      </c>
      <c r="AK99" s="137" t="str">
        <f>IF(K99="","",IF(AND('miRNA Table'!$F$4="YES",'miRNA Table'!$F$6="YES"),K99-K$391,K99))</f>
        <v/>
      </c>
      <c r="AL99" s="137" t="str">
        <f>IF(L99="","",IF(AND('miRNA Table'!$F$4="YES",'miRNA Table'!$F$6="YES"),L99-L$391,L99))</f>
        <v/>
      </c>
      <c r="AM99" s="137" t="str">
        <f>IF(M99="","",IF(AND('miRNA Table'!$F$4="YES",'miRNA Table'!$F$6="YES"),M99-M$391,M99))</f>
        <v/>
      </c>
      <c r="AN99" s="138" t="str">
        <f>IF(N99="","",IF(AND('miRNA Table'!$F$4="YES",'miRNA Table'!$F$6="YES"),N99-N$391,N99))</f>
        <v/>
      </c>
      <c r="AO99" s="136">
        <f>IF(O99="","",IF(AND('miRNA Table'!$F$4="YES",'miRNA Table'!$F$6="YES"),Q99-Q$391,Q99))</f>
        <v>17.899999999999999</v>
      </c>
      <c r="AP99" s="137">
        <f>IF(P99="","",IF(AND('miRNA Table'!$F$4="YES",'miRNA Table'!$F$6="YES"),R99-R$391,R99))</f>
        <v>17.93</v>
      </c>
      <c r="AQ99" s="137">
        <f>IF(Q99="","",IF(AND('miRNA Table'!$F$4="YES",'miRNA Table'!$F$6="YES"),S99-S$391,S99))</f>
        <v>17.66</v>
      </c>
      <c r="AR99" s="137" t="str">
        <f>IF(R99="","",IF(AND('miRNA Table'!$F$4="YES",'miRNA Table'!$F$6="YES"),T99-T$391,T99))</f>
        <v/>
      </c>
      <c r="AS99" s="137" t="str">
        <f>IF(S99="","",IF(AND('miRNA Table'!$F$4="YES",'miRNA Table'!$F$6="YES"),U99-U$391,U99))</f>
        <v/>
      </c>
      <c r="AT99" s="137" t="str">
        <f>IF(T99="","",IF(AND('miRNA Table'!$F$4="YES",'miRNA Table'!$F$6="YES"),V99-V$391,V99))</f>
        <v/>
      </c>
      <c r="AU99" s="137" t="str">
        <f>IF(U99="","",IF(AND('miRNA Table'!$F$4="YES",'miRNA Table'!$F$6="YES"),W99-W$391,W99))</f>
        <v/>
      </c>
      <c r="AV99" s="137" t="str">
        <f>IF(V99="","",IF(AND('miRNA Table'!$F$4="YES",'miRNA Table'!$F$6="YES"),X99-X$391,X99))</f>
        <v/>
      </c>
      <c r="AW99" s="137" t="str">
        <f>IF(W99="","",IF(AND('miRNA Table'!$F$4="YES",'miRNA Table'!$F$6="YES"),Y99-Y$391,Y99))</f>
        <v/>
      </c>
      <c r="AX99" s="137" t="str">
        <f>IF(X99="","",IF(AND('miRNA Table'!$F$4="YES",'miRNA Table'!$F$6="YES"),Z99-Z$391,Z99))</f>
        <v/>
      </c>
      <c r="AY99" s="137" t="str">
        <f>IF(Y99="","",IF(AND('miRNA Table'!$F$4="YES",'miRNA Table'!$F$6="YES"),AA99-AA$391,AA99))</f>
        <v/>
      </c>
      <c r="AZ99" s="138" t="str">
        <f>IF(Z99="","",IF(AND('miRNA Table'!$F$4="YES",'miRNA Table'!$F$6="YES"),AB99-AB$391,AB99))</f>
        <v/>
      </c>
      <c r="BY99" s="97" t="str">
        <f t="shared" si="77"/>
        <v>hsa-miR-181c-3p</v>
      </c>
      <c r="BZ99" s="98" t="s">
        <v>5644</v>
      </c>
      <c r="CA99" s="99">
        <f t="shared" si="78"/>
        <v>-1.985000000000003</v>
      </c>
      <c r="CB99" s="99">
        <f t="shared" si="79"/>
        <v>-2.495000000000001</v>
      </c>
      <c r="CC99" s="99">
        <f t="shared" si="80"/>
        <v>-2.490000000000002</v>
      </c>
      <c r="CD99" s="99" t="str">
        <f t="shared" si="81"/>
        <v/>
      </c>
      <c r="CE99" s="99" t="str">
        <f t="shared" si="82"/>
        <v/>
      </c>
      <c r="CF99" s="99" t="str">
        <f t="shared" si="83"/>
        <v/>
      </c>
      <c r="CG99" s="99" t="str">
        <f t="shared" si="84"/>
        <v/>
      </c>
      <c r="CH99" s="99" t="str">
        <f t="shared" si="85"/>
        <v/>
      </c>
      <c r="CI99" s="99" t="str">
        <f t="shared" si="86"/>
        <v/>
      </c>
      <c r="CJ99" s="99" t="str">
        <f t="shared" si="87"/>
        <v/>
      </c>
      <c r="CK99" s="99" t="str">
        <f t="shared" si="88"/>
        <v/>
      </c>
      <c r="CL99" s="99" t="str">
        <f t="shared" si="89"/>
        <v/>
      </c>
      <c r="CM99" s="99">
        <f t="shared" si="90"/>
        <v>-2.9983333333333348</v>
      </c>
      <c r="CN99" s="99">
        <f t="shared" si="91"/>
        <v>-2.9216666666666704</v>
      </c>
      <c r="CO99" s="99">
        <f t="shared" si="92"/>
        <v>-3.4750000000000014</v>
      </c>
      <c r="CP99" s="99" t="str">
        <f t="shared" si="93"/>
        <v/>
      </c>
      <c r="CQ99" s="99" t="str">
        <f t="shared" si="94"/>
        <v/>
      </c>
      <c r="CR99" s="99" t="str">
        <f t="shared" si="95"/>
        <v/>
      </c>
      <c r="CS99" s="99" t="str">
        <f t="shared" si="96"/>
        <v/>
      </c>
      <c r="CT99" s="99" t="str">
        <f t="shared" si="97"/>
        <v/>
      </c>
      <c r="CU99" s="99" t="str">
        <f t="shared" si="98"/>
        <v/>
      </c>
      <c r="CV99" s="99" t="str">
        <f t="shared" si="99"/>
        <v/>
      </c>
      <c r="CW99" s="99" t="str">
        <f t="shared" si="100"/>
        <v/>
      </c>
      <c r="CX99" s="99" t="str">
        <f t="shared" si="101"/>
        <v/>
      </c>
      <c r="CY99" s="70">
        <f t="shared" si="102"/>
        <v>-2.3233333333333355</v>
      </c>
      <c r="CZ99" s="70">
        <f t="shared" si="103"/>
        <v>-3.131666666666669</v>
      </c>
      <c r="DA99" s="100" t="str">
        <f t="shared" si="104"/>
        <v>hsa-miR-181c-3p</v>
      </c>
      <c r="DB99" s="98" t="s">
        <v>5644</v>
      </c>
      <c r="DC99" s="101">
        <f t="shared" si="67"/>
        <v>3.9586266256608353</v>
      </c>
      <c r="DD99" s="101">
        <f t="shared" si="68"/>
        <v>5.6372830205680806</v>
      </c>
      <c r="DE99" s="101">
        <f t="shared" si="69"/>
        <v>5.6177795029519961</v>
      </c>
      <c r="DF99" s="101" t="str">
        <f t="shared" si="70"/>
        <v/>
      </c>
      <c r="DG99" s="101" t="str">
        <f t="shared" si="71"/>
        <v/>
      </c>
      <c r="DH99" s="101" t="str">
        <f t="shared" si="72"/>
        <v/>
      </c>
      <c r="DI99" s="101" t="str">
        <f t="shared" si="73"/>
        <v/>
      </c>
      <c r="DJ99" s="101" t="str">
        <f t="shared" si="74"/>
        <v/>
      </c>
      <c r="DK99" s="101" t="str">
        <f t="shared" si="75"/>
        <v/>
      </c>
      <c r="DL99" s="101" t="str">
        <f t="shared" si="76"/>
        <v/>
      </c>
      <c r="DM99" s="101" t="str">
        <f t="shared" si="105"/>
        <v/>
      </c>
      <c r="DN99" s="101" t="str">
        <f t="shared" si="106"/>
        <v/>
      </c>
      <c r="DO99" s="101">
        <f t="shared" si="110"/>
        <v>7.9907633739042474</v>
      </c>
      <c r="DP99" s="101">
        <f t="shared" si="110"/>
        <v>7.5772096553592521</v>
      </c>
      <c r="DQ99" s="101">
        <f t="shared" si="110"/>
        <v>11.119345758738707</v>
      </c>
      <c r="DR99" s="101" t="str">
        <f t="shared" si="110"/>
        <v/>
      </c>
      <c r="DS99" s="101" t="str">
        <f t="shared" si="110"/>
        <v/>
      </c>
      <c r="DT99" s="101" t="str">
        <f t="shared" si="110"/>
        <v/>
      </c>
      <c r="DU99" s="101" t="str">
        <f t="shared" si="110"/>
        <v/>
      </c>
      <c r="DV99" s="101" t="str">
        <f t="shared" si="110"/>
        <v/>
      </c>
      <c r="DW99" s="101" t="str">
        <f t="shared" si="111"/>
        <v/>
      </c>
      <c r="DX99" s="101" t="str">
        <f t="shared" si="111"/>
        <v/>
      </c>
      <c r="DY99" s="101" t="str">
        <f t="shared" si="107"/>
        <v/>
      </c>
      <c r="DZ99" s="101" t="str">
        <f t="shared" si="108"/>
        <v/>
      </c>
    </row>
    <row r="100" spans="1:130" ht="15" customHeight="1" x14ac:dyDescent="0.25">
      <c r="A100" s="106" t="str">
        <f>'miRNA Table'!C99</f>
        <v>hsa-miR-181d-5p</v>
      </c>
      <c r="B100" s="98" t="s">
        <v>80</v>
      </c>
      <c r="C100" s="99">
        <f>IF('Test Sample Data'!C99="","",IF(SUM('Test Sample Data'!C$3:C$386)&gt;10,IF(AND(ISNUMBER('Test Sample Data'!C99),'Test Sample Data'!C99&lt;$C$389, 'Test Sample Data'!C99&gt;0),'Test Sample Data'!C99,$C$389),""))</f>
        <v>29.89</v>
      </c>
      <c r="D100" s="99">
        <f>IF('Test Sample Data'!D99="","",IF(SUM('Test Sample Data'!D$3:D$386)&gt;10,IF(AND(ISNUMBER('Test Sample Data'!D99),'Test Sample Data'!D99&lt;$C$389, 'Test Sample Data'!D99&gt;0),'Test Sample Data'!D99,$C$389),""))</f>
        <v>29.56</v>
      </c>
      <c r="E100" s="99">
        <f>IF('Test Sample Data'!E99="","",IF(SUM('Test Sample Data'!E$3:E$386)&gt;10,IF(AND(ISNUMBER('Test Sample Data'!E99),'Test Sample Data'!E99&lt;$C$389, 'Test Sample Data'!E99&gt;0),'Test Sample Data'!E99,$C$389),""))</f>
        <v>29.6</v>
      </c>
      <c r="F100" s="99" t="str">
        <f>IF('Test Sample Data'!F99="","",IF(SUM('Test Sample Data'!F$3:F$386)&gt;10,IF(AND(ISNUMBER('Test Sample Data'!F99),'Test Sample Data'!F99&lt;$C$389, 'Test Sample Data'!F99&gt;0),'Test Sample Data'!F99,$C$389),""))</f>
        <v/>
      </c>
      <c r="G100" s="99" t="str">
        <f>IF('Test Sample Data'!G99="","",IF(SUM('Test Sample Data'!G$3:G$386)&gt;10,IF(AND(ISNUMBER('Test Sample Data'!G99),'Test Sample Data'!G99&lt;$C$389, 'Test Sample Data'!G99&gt;0),'Test Sample Data'!G99,$C$389),""))</f>
        <v/>
      </c>
      <c r="H100" s="99" t="str">
        <f>IF('Test Sample Data'!H99="","",IF(SUM('Test Sample Data'!H$3:H$386)&gt;10,IF(AND(ISNUMBER('Test Sample Data'!H99),'Test Sample Data'!H99&lt;$C$389, 'Test Sample Data'!H99&gt;0),'Test Sample Data'!H99,$C$389),""))</f>
        <v/>
      </c>
      <c r="I100" s="99" t="str">
        <f>IF('Test Sample Data'!I99="","",IF(SUM('Test Sample Data'!I$3:I$386)&gt;10,IF(AND(ISNUMBER('Test Sample Data'!I99),'Test Sample Data'!I99&lt;$C$389, 'Test Sample Data'!I99&gt;0),'Test Sample Data'!I99,$C$389),""))</f>
        <v/>
      </c>
      <c r="J100" s="99" t="str">
        <f>IF('Test Sample Data'!J99="","",IF(SUM('Test Sample Data'!J$3:J$386)&gt;10,IF(AND(ISNUMBER('Test Sample Data'!J99),'Test Sample Data'!J99&lt;$C$389, 'Test Sample Data'!J99&gt;0),'Test Sample Data'!J99,$C$389),""))</f>
        <v/>
      </c>
      <c r="K100" s="99" t="str">
        <f>IF('Test Sample Data'!K99="","",IF(SUM('Test Sample Data'!K$3:K$386)&gt;10,IF(AND(ISNUMBER('Test Sample Data'!K99),'Test Sample Data'!K99&lt;$C$389, 'Test Sample Data'!K99&gt;0),'Test Sample Data'!K99,$C$389),""))</f>
        <v/>
      </c>
      <c r="L100" s="99" t="str">
        <f>IF('Test Sample Data'!L99="","",IF(SUM('Test Sample Data'!L$3:L$386)&gt;10,IF(AND(ISNUMBER('Test Sample Data'!L99),'Test Sample Data'!L99&lt;$C$389, 'Test Sample Data'!L99&gt;0),'Test Sample Data'!L99,$C$389),""))</f>
        <v/>
      </c>
      <c r="M100" s="99" t="str">
        <f>IF('Test Sample Data'!M99="","",IF(SUM('Test Sample Data'!M$3:M$386)&gt;10,IF(AND(ISNUMBER('Test Sample Data'!M99),'Test Sample Data'!M99&lt;$C$389, 'Test Sample Data'!M99&gt;0),'Test Sample Data'!M99,$C$389),""))</f>
        <v/>
      </c>
      <c r="N100" s="99" t="str">
        <f>IF('Test Sample Data'!N99="","",IF(SUM('Test Sample Data'!N$3:N$386)&gt;10,IF(AND(ISNUMBER('Test Sample Data'!N99),'Test Sample Data'!N99&lt;$C$389, 'Test Sample Data'!N99&gt;0),'Test Sample Data'!N99,$C$389),""))</f>
        <v/>
      </c>
      <c r="O100" s="98" t="str">
        <f>'miRNA Table'!C99</f>
        <v>hsa-miR-181d-5p</v>
      </c>
      <c r="P100" s="98" t="s">
        <v>80</v>
      </c>
      <c r="Q100" s="99">
        <f>IF('Control Sample Data'!C99="","",IF(SUM('Control Sample Data'!C$3:C$386)&gt;10,IF(AND(ISNUMBER('Control Sample Data'!C99),'Control Sample Data'!C99&lt;$C$389, 'Control Sample Data'!C99&gt;0),'Control Sample Data'!C99,$C$389),""))</f>
        <v>29.08</v>
      </c>
      <c r="R100" s="99">
        <f>IF('Control Sample Data'!D99="","",IF(SUM('Control Sample Data'!D$3:D$386)&gt;10,IF(AND(ISNUMBER('Control Sample Data'!D99),'Control Sample Data'!D99&lt;$C$389, 'Control Sample Data'!D99&gt;0),'Control Sample Data'!D99,$C$389),""))</f>
        <v>29.02</v>
      </c>
      <c r="S100" s="99">
        <f>IF('Control Sample Data'!E99="","",IF(SUM('Control Sample Data'!E$3:E$386)&gt;10,IF(AND(ISNUMBER('Control Sample Data'!E99),'Control Sample Data'!E99&lt;$C$389, 'Control Sample Data'!E99&gt;0),'Control Sample Data'!E99,$C$389),""))</f>
        <v>29.27</v>
      </c>
      <c r="T100" s="99" t="str">
        <f>IF('Control Sample Data'!F99="","",IF(SUM('Control Sample Data'!F$3:F$386)&gt;10,IF(AND(ISNUMBER('Control Sample Data'!F99),'Control Sample Data'!F99&lt;$C$389, 'Control Sample Data'!F99&gt;0),'Control Sample Data'!F99,$C$389),""))</f>
        <v/>
      </c>
      <c r="U100" s="99" t="str">
        <f>IF('Control Sample Data'!G99="","",IF(SUM('Control Sample Data'!G$3:G$386)&gt;10,IF(AND(ISNUMBER('Control Sample Data'!G99),'Control Sample Data'!G99&lt;$C$389, 'Control Sample Data'!G99&gt;0),'Control Sample Data'!G99,$C$389),""))</f>
        <v/>
      </c>
      <c r="V100" s="99" t="str">
        <f>IF('Control Sample Data'!H99="","",IF(SUM('Control Sample Data'!H$3:H$386)&gt;10,IF(AND(ISNUMBER('Control Sample Data'!H99),'Control Sample Data'!H99&lt;$C$389, 'Control Sample Data'!H99&gt;0),'Control Sample Data'!H99,$C$389),""))</f>
        <v/>
      </c>
      <c r="W100" s="99" t="str">
        <f>IF('Control Sample Data'!I99="","",IF(SUM('Control Sample Data'!I$3:I$386)&gt;10,IF(AND(ISNUMBER('Control Sample Data'!I99),'Control Sample Data'!I99&lt;$C$389, 'Control Sample Data'!I99&gt;0),'Control Sample Data'!I99,$C$389),""))</f>
        <v/>
      </c>
      <c r="X100" s="99" t="str">
        <f>IF('Control Sample Data'!J99="","",IF(SUM('Control Sample Data'!J$3:J$386)&gt;10,IF(AND(ISNUMBER('Control Sample Data'!J99),'Control Sample Data'!J99&lt;$C$389, 'Control Sample Data'!J99&gt;0),'Control Sample Data'!J99,$C$389),""))</f>
        <v/>
      </c>
      <c r="Y100" s="99" t="str">
        <f>IF('Control Sample Data'!K99="","",IF(SUM('Control Sample Data'!K$3:K$386)&gt;10,IF(AND(ISNUMBER('Control Sample Data'!K99),'Control Sample Data'!K99&lt;$C$389, 'Control Sample Data'!K99&gt;0),'Control Sample Data'!K99,$C$389),""))</f>
        <v/>
      </c>
      <c r="Z100" s="99" t="str">
        <f>IF('Control Sample Data'!L99="","",IF(SUM('Control Sample Data'!L$3:L$386)&gt;10,IF(AND(ISNUMBER('Control Sample Data'!L99),'Control Sample Data'!L99&lt;$C$389, 'Control Sample Data'!L99&gt;0),'Control Sample Data'!L99,$C$389),""))</f>
        <v/>
      </c>
      <c r="AA100" s="99" t="str">
        <f>IF('Control Sample Data'!M99="","",IF(SUM('Control Sample Data'!M$3:M$386)&gt;10,IF(AND(ISNUMBER('Control Sample Data'!M99),'Control Sample Data'!M99&lt;$C$389, 'Control Sample Data'!M99&gt;0),'Control Sample Data'!M99,$C$389),""))</f>
        <v/>
      </c>
      <c r="AB100" s="107" t="str">
        <f>IF('Control Sample Data'!N99="","",IF(SUM('Control Sample Data'!N$3:N$386)&gt;10,IF(AND(ISNUMBER('Control Sample Data'!N99),'Control Sample Data'!N99&lt;$C$389, 'Control Sample Data'!N99&gt;0),'Control Sample Data'!N99,$C$389),""))</f>
        <v/>
      </c>
      <c r="AC100" s="136">
        <f>IF(C100="","",IF(AND('miRNA Table'!$F$4="YES",'miRNA Table'!$F$6="YES"),C100-C$391,C100))</f>
        <v>29.89</v>
      </c>
      <c r="AD100" s="137">
        <f>IF(D100="","",IF(AND('miRNA Table'!$F$4="YES",'miRNA Table'!$F$6="YES"),D100-D$391,D100))</f>
        <v>29.56</v>
      </c>
      <c r="AE100" s="137">
        <f>IF(E100="","",IF(AND('miRNA Table'!$F$4="YES",'miRNA Table'!$F$6="YES"),E100-E$391,E100))</f>
        <v>29.6</v>
      </c>
      <c r="AF100" s="137" t="str">
        <f>IF(F100="","",IF(AND('miRNA Table'!$F$4="YES",'miRNA Table'!$F$6="YES"),F100-F$391,F100))</f>
        <v/>
      </c>
      <c r="AG100" s="137" t="str">
        <f>IF(G100="","",IF(AND('miRNA Table'!$F$4="YES",'miRNA Table'!$F$6="YES"),G100-G$391,G100))</f>
        <v/>
      </c>
      <c r="AH100" s="137" t="str">
        <f>IF(H100="","",IF(AND('miRNA Table'!$F$4="YES",'miRNA Table'!$F$6="YES"),H100-H$391,H100))</f>
        <v/>
      </c>
      <c r="AI100" s="137" t="str">
        <f>IF(I100="","",IF(AND('miRNA Table'!$F$4="YES",'miRNA Table'!$F$6="YES"),I100-I$391,I100))</f>
        <v/>
      </c>
      <c r="AJ100" s="137" t="str">
        <f>IF(J100="","",IF(AND('miRNA Table'!$F$4="YES",'miRNA Table'!$F$6="YES"),J100-J$391,J100))</f>
        <v/>
      </c>
      <c r="AK100" s="137" t="str">
        <f>IF(K100="","",IF(AND('miRNA Table'!$F$4="YES",'miRNA Table'!$F$6="YES"),K100-K$391,K100))</f>
        <v/>
      </c>
      <c r="AL100" s="137" t="str">
        <f>IF(L100="","",IF(AND('miRNA Table'!$F$4="YES",'miRNA Table'!$F$6="YES"),L100-L$391,L100))</f>
        <v/>
      </c>
      <c r="AM100" s="137" t="str">
        <f>IF(M100="","",IF(AND('miRNA Table'!$F$4="YES",'miRNA Table'!$F$6="YES"),M100-M$391,M100))</f>
        <v/>
      </c>
      <c r="AN100" s="138" t="str">
        <f>IF(N100="","",IF(AND('miRNA Table'!$F$4="YES",'miRNA Table'!$F$6="YES"),N100-N$391,N100))</f>
        <v/>
      </c>
      <c r="AO100" s="136">
        <f>IF(O100="","",IF(AND('miRNA Table'!$F$4="YES",'miRNA Table'!$F$6="YES"),Q100-Q$391,Q100))</f>
        <v>29.08</v>
      </c>
      <c r="AP100" s="137">
        <f>IF(P100="","",IF(AND('miRNA Table'!$F$4="YES",'miRNA Table'!$F$6="YES"),R100-R$391,R100))</f>
        <v>29.02</v>
      </c>
      <c r="AQ100" s="137">
        <f>IF(Q100="","",IF(AND('miRNA Table'!$F$4="YES",'miRNA Table'!$F$6="YES"),S100-S$391,S100))</f>
        <v>29.27</v>
      </c>
      <c r="AR100" s="137" t="str">
        <f>IF(R100="","",IF(AND('miRNA Table'!$F$4="YES",'miRNA Table'!$F$6="YES"),T100-T$391,T100))</f>
        <v/>
      </c>
      <c r="AS100" s="137" t="str">
        <f>IF(S100="","",IF(AND('miRNA Table'!$F$4="YES",'miRNA Table'!$F$6="YES"),U100-U$391,U100))</f>
        <v/>
      </c>
      <c r="AT100" s="137" t="str">
        <f>IF(T100="","",IF(AND('miRNA Table'!$F$4="YES",'miRNA Table'!$F$6="YES"),V100-V$391,V100))</f>
        <v/>
      </c>
      <c r="AU100" s="137" t="str">
        <f>IF(U100="","",IF(AND('miRNA Table'!$F$4="YES",'miRNA Table'!$F$6="YES"),W100-W$391,W100))</f>
        <v/>
      </c>
      <c r="AV100" s="137" t="str">
        <f>IF(V100="","",IF(AND('miRNA Table'!$F$4="YES",'miRNA Table'!$F$6="YES"),X100-X$391,X100))</f>
        <v/>
      </c>
      <c r="AW100" s="137" t="str">
        <f>IF(W100="","",IF(AND('miRNA Table'!$F$4="YES",'miRNA Table'!$F$6="YES"),Y100-Y$391,Y100))</f>
        <v/>
      </c>
      <c r="AX100" s="137" t="str">
        <f>IF(X100="","",IF(AND('miRNA Table'!$F$4="YES",'miRNA Table'!$F$6="YES"),Z100-Z$391,Z100))</f>
        <v/>
      </c>
      <c r="AY100" s="137" t="str">
        <f>IF(Y100="","",IF(AND('miRNA Table'!$F$4="YES",'miRNA Table'!$F$6="YES"),AA100-AA$391,AA100))</f>
        <v/>
      </c>
      <c r="AZ100" s="138" t="str">
        <f>IF(Z100="","",IF(AND('miRNA Table'!$F$4="YES",'miRNA Table'!$F$6="YES"),AB100-AB$391,AB100))</f>
        <v/>
      </c>
      <c r="BY100" s="97" t="str">
        <f t="shared" si="77"/>
        <v>hsa-miR-181d-5p</v>
      </c>
      <c r="BZ100" s="98" t="s">
        <v>80</v>
      </c>
      <c r="CA100" s="99">
        <f t="shared" si="78"/>
        <v>9.254999999999999</v>
      </c>
      <c r="CB100" s="99">
        <f t="shared" si="79"/>
        <v>8.9149999999999991</v>
      </c>
      <c r="CC100" s="99">
        <f t="shared" si="80"/>
        <v>8.870000000000001</v>
      </c>
      <c r="CD100" s="99" t="str">
        <f t="shared" si="81"/>
        <v/>
      </c>
      <c r="CE100" s="99" t="str">
        <f t="shared" si="82"/>
        <v/>
      </c>
      <c r="CF100" s="99" t="str">
        <f t="shared" si="83"/>
        <v/>
      </c>
      <c r="CG100" s="99" t="str">
        <f t="shared" si="84"/>
        <v/>
      </c>
      <c r="CH100" s="99" t="str">
        <f t="shared" si="85"/>
        <v/>
      </c>
      <c r="CI100" s="99" t="str">
        <f t="shared" si="86"/>
        <v/>
      </c>
      <c r="CJ100" s="99" t="str">
        <f t="shared" si="87"/>
        <v/>
      </c>
      <c r="CK100" s="99" t="str">
        <f t="shared" si="88"/>
        <v/>
      </c>
      <c r="CL100" s="99" t="str">
        <f t="shared" si="89"/>
        <v/>
      </c>
      <c r="CM100" s="99">
        <f t="shared" si="90"/>
        <v>8.1816666666666649</v>
      </c>
      <c r="CN100" s="99">
        <f t="shared" si="91"/>
        <v>8.1683333333333294</v>
      </c>
      <c r="CO100" s="99">
        <f t="shared" si="92"/>
        <v>8.134999999999998</v>
      </c>
      <c r="CP100" s="99" t="str">
        <f t="shared" si="93"/>
        <v/>
      </c>
      <c r="CQ100" s="99" t="str">
        <f t="shared" si="94"/>
        <v/>
      </c>
      <c r="CR100" s="99" t="str">
        <f t="shared" si="95"/>
        <v/>
      </c>
      <c r="CS100" s="99" t="str">
        <f t="shared" si="96"/>
        <v/>
      </c>
      <c r="CT100" s="99" t="str">
        <f t="shared" si="97"/>
        <v/>
      </c>
      <c r="CU100" s="99" t="str">
        <f t="shared" si="98"/>
        <v/>
      </c>
      <c r="CV100" s="99" t="str">
        <f t="shared" si="99"/>
        <v/>
      </c>
      <c r="CW100" s="99" t="str">
        <f t="shared" si="100"/>
        <v/>
      </c>
      <c r="CX100" s="99" t="str">
        <f t="shared" si="101"/>
        <v/>
      </c>
      <c r="CY100" s="70">
        <f t="shared" si="102"/>
        <v>9.0133333333333336</v>
      </c>
      <c r="CZ100" s="70">
        <f t="shared" si="103"/>
        <v>8.1616666666666635</v>
      </c>
      <c r="DA100" s="100" t="str">
        <f t="shared" si="104"/>
        <v>hsa-miR-181d-5p</v>
      </c>
      <c r="DB100" s="98" t="s">
        <v>80</v>
      </c>
      <c r="DC100" s="101">
        <f t="shared" ref="DC100:DC163" si="112">IF(CA100="","",POWER(2, -CA100))</f>
        <v>1.6366936223983384E-3</v>
      </c>
      <c r="DD100" s="101">
        <f t="shared" ref="DD100:DD163" si="113">IF(CB100="","",POWER(2, -CB100))</f>
        <v>2.0716557448598009E-3</v>
      </c>
      <c r="DE100" s="101">
        <f t="shared" ref="DE100:DE163" si="114">IF(CC100="","",POWER(2, -CC100))</f>
        <v>2.13729238527488E-3</v>
      </c>
      <c r="DF100" s="101" t="str">
        <f t="shared" ref="DF100:DF163" si="115">IF(CD100="","",POWER(2, -CD100))</f>
        <v/>
      </c>
      <c r="DG100" s="101" t="str">
        <f t="shared" ref="DG100:DG163" si="116">IF(CE100="","",POWER(2, -CE100))</f>
        <v/>
      </c>
      <c r="DH100" s="101" t="str">
        <f t="shared" ref="DH100:DH163" si="117">IF(CF100="","",POWER(2, -CF100))</f>
        <v/>
      </c>
      <c r="DI100" s="101" t="str">
        <f t="shared" ref="DI100:DI163" si="118">IF(CG100="","",POWER(2, -CG100))</f>
        <v/>
      </c>
      <c r="DJ100" s="101" t="str">
        <f t="shared" ref="DJ100:DJ163" si="119">IF(CH100="","",POWER(2, -CH100))</f>
        <v/>
      </c>
      <c r="DK100" s="101" t="str">
        <f t="shared" ref="DK100:DK163" si="120">IF(CI100="","",POWER(2, -CI100))</f>
        <v/>
      </c>
      <c r="DL100" s="101" t="str">
        <f t="shared" ref="DL100:DL163" si="121">IF(CJ100="","",POWER(2, -CJ100))</f>
        <v/>
      </c>
      <c r="DM100" s="101" t="str">
        <f t="shared" si="105"/>
        <v/>
      </c>
      <c r="DN100" s="101" t="str">
        <f t="shared" si="106"/>
        <v/>
      </c>
      <c r="DO100" s="101">
        <f t="shared" ref="DO100:DO163" si="122">IF(CM100="","",POWER(2, -CM100))</f>
        <v>3.4440775257787637E-3</v>
      </c>
      <c r="DP100" s="101">
        <f t="shared" ref="DP100:DP163" si="123">IF(CN100="","",POWER(2, -CN100))</f>
        <v>3.4760551009639061E-3</v>
      </c>
      <c r="DQ100" s="101">
        <f t="shared" ref="DQ100:DQ163" si="124">IF(CO100="","",POWER(2, -CO100))</f>
        <v>3.5573040374686708E-3</v>
      </c>
      <c r="DR100" s="101" t="str">
        <f t="shared" ref="DR100:DR163" si="125">IF(CP100="","",POWER(2, -CP100))</f>
        <v/>
      </c>
      <c r="DS100" s="101" t="str">
        <f t="shared" ref="DS100:DS163" si="126">IF(CQ100="","",POWER(2, -CQ100))</f>
        <v/>
      </c>
      <c r="DT100" s="101" t="str">
        <f t="shared" ref="DT100:DT163" si="127">IF(CR100="","",POWER(2, -CR100))</f>
        <v/>
      </c>
      <c r="DU100" s="101" t="str">
        <f t="shared" ref="DU100:DU163" si="128">IF(CS100="","",POWER(2, -CS100))</f>
        <v/>
      </c>
      <c r="DV100" s="101" t="str">
        <f t="shared" ref="DV100:DV163" si="129">IF(CT100="","",POWER(2, -CT100))</f>
        <v/>
      </c>
      <c r="DW100" s="101" t="str">
        <f t="shared" ref="DW100:DW163" si="130">IF(CU100="","",POWER(2, -CU100))</f>
        <v/>
      </c>
      <c r="DX100" s="101" t="str">
        <f t="shared" ref="DX100:DX163" si="131">IF(CV100="","",POWER(2, -CV100))</f>
        <v/>
      </c>
      <c r="DY100" s="101" t="str">
        <f t="shared" si="107"/>
        <v/>
      </c>
      <c r="DZ100" s="101" t="str">
        <f t="shared" si="108"/>
        <v/>
      </c>
    </row>
    <row r="101" spans="1:130" ht="15" customHeight="1" x14ac:dyDescent="0.25">
      <c r="A101" s="106" t="str">
        <f>'miRNA Table'!C100</f>
        <v>hsa-miR-182-5p</v>
      </c>
      <c r="B101" s="98" t="s">
        <v>81</v>
      </c>
      <c r="C101" s="99">
        <f>IF('Test Sample Data'!C100="","",IF(SUM('Test Sample Data'!C$3:C$386)&gt;10,IF(AND(ISNUMBER('Test Sample Data'!C100),'Test Sample Data'!C100&lt;$C$389, 'Test Sample Data'!C100&gt;0),'Test Sample Data'!C100,$C$389),""))</f>
        <v>31.15</v>
      </c>
      <c r="D101" s="99">
        <f>IF('Test Sample Data'!D100="","",IF(SUM('Test Sample Data'!D$3:D$386)&gt;10,IF(AND(ISNUMBER('Test Sample Data'!D100),'Test Sample Data'!D100&lt;$C$389, 'Test Sample Data'!D100&gt;0),'Test Sample Data'!D100,$C$389),""))</f>
        <v>31.27</v>
      </c>
      <c r="E101" s="99">
        <f>IF('Test Sample Data'!E100="","",IF(SUM('Test Sample Data'!E$3:E$386)&gt;10,IF(AND(ISNUMBER('Test Sample Data'!E100),'Test Sample Data'!E100&lt;$C$389, 'Test Sample Data'!E100&gt;0),'Test Sample Data'!E100,$C$389),""))</f>
        <v>30.75</v>
      </c>
      <c r="F101" s="99" t="str">
        <f>IF('Test Sample Data'!F100="","",IF(SUM('Test Sample Data'!F$3:F$386)&gt;10,IF(AND(ISNUMBER('Test Sample Data'!F100),'Test Sample Data'!F100&lt;$C$389, 'Test Sample Data'!F100&gt;0),'Test Sample Data'!F100,$C$389),""))</f>
        <v/>
      </c>
      <c r="G101" s="99" t="str">
        <f>IF('Test Sample Data'!G100="","",IF(SUM('Test Sample Data'!G$3:G$386)&gt;10,IF(AND(ISNUMBER('Test Sample Data'!G100),'Test Sample Data'!G100&lt;$C$389, 'Test Sample Data'!G100&gt;0),'Test Sample Data'!G100,$C$389),""))</f>
        <v/>
      </c>
      <c r="H101" s="99" t="str">
        <f>IF('Test Sample Data'!H100="","",IF(SUM('Test Sample Data'!H$3:H$386)&gt;10,IF(AND(ISNUMBER('Test Sample Data'!H100),'Test Sample Data'!H100&lt;$C$389, 'Test Sample Data'!H100&gt;0),'Test Sample Data'!H100,$C$389),""))</f>
        <v/>
      </c>
      <c r="I101" s="99" t="str">
        <f>IF('Test Sample Data'!I100="","",IF(SUM('Test Sample Data'!I$3:I$386)&gt;10,IF(AND(ISNUMBER('Test Sample Data'!I100),'Test Sample Data'!I100&lt;$C$389, 'Test Sample Data'!I100&gt;0),'Test Sample Data'!I100,$C$389),""))</f>
        <v/>
      </c>
      <c r="J101" s="99" t="str">
        <f>IF('Test Sample Data'!J100="","",IF(SUM('Test Sample Data'!J$3:J$386)&gt;10,IF(AND(ISNUMBER('Test Sample Data'!J100),'Test Sample Data'!J100&lt;$C$389, 'Test Sample Data'!J100&gt;0),'Test Sample Data'!J100,$C$389),""))</f>
        <v/>
      </c>
      <c r="K101" s="99" t="str">
        <f>IF('Test Sample Data'!K100="","",IF(SUM('Test Sample Data'!K$3:K$386)&gt;10,IF(AND(ISNUMBER('Test Sample Data'!K100),'Test Sample Data'!K100&lt;$C$389, 'Test Sample Data'!K100&gt;0),'Test Sample Data'!K100,$C$389),""))</f>
        <v/>
      </c>
      <c r="L101" s="99" t="str">
        <f>IF('Test Sample Data'!L100="","",IF(SUM('Test Sample Data'!L$3:L$386)&gt;10,IF(AND(ISNUMBER('Test Sample Data'!L100),'Test Sample Data'!L100&lt;$C$389, 'Test Sample Data'!L100&gt;0),'Test Sample Data'!L100,$C$389),""))</f>
        <v/>
      </c>
      <c r="M101" s="99" t="str">
        <f>IF('Test Sample Data'!M100="","",IF(SUM('Test Sample Data'!M$3:M$386)&gt;10,IF(AND(ISNUMBER('Test Sample Data'!M100),'Test Sample Data'!M100&lt;$C$389, 'Test Sample Data'!M100&gt;0),'Test Sample Data'!M100,$C$389),""))</f>
        <v/>
      </c>
      <c r="N101" s="99" t="str">
        <f>IF('Test Sample Data'!N100="","",IF(SUM('Test Sample Data'!N$3:N$386)&gt;10,IF(AND(ISNUMBER('Test Sample Data'!N100),'Test Sample Data'!N100&lt;$C$389, 'Test Sample Data'!N100&gt;0),'Test Sample Data'!N100,$C$389),""))</f>
        <v/>
      </c>
      <c r="O101" s="98" t="str">
        <f>'miRNA Table'!C100</f>
        <v>hsa-miR-182-5p</v>
      </c>
      <c r="P101" s="98" t="s">
        <v>81</v>
      </c>
      <c r="Q101" s="99">
        <f>IF('Control Sample Data'!C100="","",IF(SUM('Control Sample Data'!C$3:C$386)&gt;10,IF(AND(ISNUMBER('Control Sample Data'!C100),'Control Sample Data'!C100&lt;$C$389, 'Control Sample Data'!C100&gt;0),'Control Sample Data'!C100,$C$389),""))</f>
        <v>32.020000000000003</v>
      </c>
      <c r="R101" s="99">
        <f>IF('Control Sample Data'!D100="","",IF(SUM('Control Sample Data'!D$3:D$386)&gt;10,IF(AND(ISNUMBER('Control Sample Data'!D100),'Control Sample Data'!D100&lt;$C$389, 'Control Sample Data'!D100&gt;0),'Control Sample Data'!D100,$C$389),""))</f>
        <v>32.130000000000003</v>
      </c>
      <c r="S101" s="99">
        <f>IF('Control Sample Data'!E100="","",IF(SUM('Control Sample Data'!E$3:E$386)&gt;10,IF(AND(ISNUMBER('Control Sample Data'!E100),'Control Sample Data'!E100&lt;$C$389, 'Control Sample Data'!E100&gt;0),'Control Sample Data'!E100,$C$389),""))</f>
        <v>31.96</v>
      </c>
      <c r="T101" s="99" t="str">
        <f>IF('Control Sample Data'!F100="","",IF(SUM('Control Sample Data'!F$3:F$386)&gt;10,IF(AND(ISNUMBER('Control Sample Data'!F100),'Control Sample Data'!F100&lt;$C$389, 'Control Sample Data'!F100&gt;0),'Control Sample Data'!F100,$C$389),""))</f>
        <v/>
      </c>
      <c r="U101" s="99" t="str">
        <f>IF('Control Sample Data'!G100="","",IF(SUM('Control Sample Data'!G$3:G$386)&gt;10,IF(AND(ISNUMBER('Control Sample Data'!G100),'Control Sample Data'!G100&lt;$C$389, 'Control Sample Data'!G100&gt;0),'Control Sample Data'!G100,$C$389),""))</f>
        <v/>
      </c>
      <c r="V101" s="99" t="str">
        <f>IF('Control Sample Data'!H100="","",IF(SUM('Control Sample Data'!H$3:H$386)&gt;10,IF(AND(ISNUMBER('Control Sample Data'!H100),'Control Sample Data'!H100&lt;$C$389, 'Control Sample Data'!H100&gt;0),'Control Sample Data'!H100,$C$389),""))</f>
        <v/>
      </c>
      <c r="W101" s="99" t="str">
        <f>IF('Control Sample Data'!I100="","",IF(SUM('Control Sample Data'!I$3:I$386)&gt;10,IF(AND(ISNUMBER('Control Sample Data'!I100),'Control Sample Data'!I100&lt;$C$389, 'Control Sample Data'!I100&gt;0),'Control Sample Data'!I100,$C$389),""))</f>
        <v/>
      </c>
      <c r="X101" s="99" t="str">
        <f>IF('Control Sample Data'!J100="","",IF(SUM('Control Sample Data'!J$3:J$386)&gt;10,IF(AND(ISNUMBER('Control Sample Data'!J100),'Control Sample Data'!J100&lt;$C$389, 'Control Sample Data'!J100&gt;0),'Control Sample Data'!J100,$C$389),""))</f>
        <v/>
      </c>
      <c r="Y101" s="99" t="str">
        <f>IF('Control Sample Data'!K100="","",IF(SUM('Control Sample Data'!K$3:K$386)&gt;10,IF(AND(ISNUMBER('Control Sample Data'!K100),'Control Sample Data'!K100&lt;$C$389, 'Control Sample Data'!K100&gt;0),'Control Sample Data'!K100,$C$389),""))</f>
        <v/>
      </c>
      <c r="Z101" s="99" t="str">
        <f>IF('Control Sample Data'!L100="","",IF(SUM('Control Sample Data'!L$3:L$386)&gt;10,IF(AND(ISNUMBER('Control Sample Data'!L100),'Control Sample Data'!L100&lt;$C$389, 'Control Sample Data'!L100&gt;0),'Control Sample Data'!L100,$C$389),""))</f>
        <v/>
      </c>
      <c r="AA101" s="99" t="str">
        <f>IF('Control Sample Data'!M100="","",IF(SUM('Control Sample Data'!M$3:M$386)&gt;10,IF(AND(ISNUMBER('Control Sample Data'!M100),'Control Sample Data'!M100&lt;$C$389, 'Control Sample Data'!M100&gt;0),'Control Sample Data'!M100,$C$389),""))</f>
        <v/>
      </c>
      <c r="AB101" s="107" t="str">
        <f>IF('Control Sample Data'!N100="","",IF(SUM('Control Sample Data'!N$3:N$386)&gt;10,IF(AND(ISNUMBER('Control Sample Data'!N100),'Control Sample Data'!N100&lt;$C$389, 'Control Sample Data'!N100&gt;0),'Control Sample Data'!N100,$C$389),""))</f>
        <v/>
      </c>
      <c r="AC101" s="136">
        <f>IF(C101="","",IF(AND('miRNA Table'!$F$4="YES",'miRNA Table'!$F$6="YES"),C101-C$391,C101))</f>
        <v>31.15</v>
      </c>
      <c r="AD101" s="137">
        <f>IF(D101="","",IF(AND('miRNA Table'!$F$4="YES",'miRNA Table'!$F$6="YES"),D101-D$391,D101))</f>
        <v>31.27</v>
      </c>
      <c r="AE101" s="137">
        <f>IF(E101="","",IF(AND('miRNA Table'!$F$4="YES",'miRNA Table'!$F$6="YES"),E101-E$391,E101))</f>
        <v>30.75</v>
      </c>
      <c r="AF101" s="137" t="str">
        <f>IF(F101="","",IF(AND('miRNA Table'!$F$4="YES",'miRNA Table'!$F$6="YES"),F101-F$391,F101))</f>
        <v/>
      </c>
      <c r="AG101" s="137" t="str">
        <f>IF(G101="","",IF(AND('miRNA Table'!$F$4="YES",'miRNA Table'!$F$6="YES"),G101-G$391,G101))</f>
        <v/>
      </c>
      <c r="AH101" s="137" t="str">
        <f>IF(H101="","",IF(AND('miRNA Table'!$F$4="YES",'miRNA Table'!$F$6="YES"),H101-H$391,H101))</f>
        <v/>
      </c>
      <c r="AI101" s="137" t="str">
        <f>IF(I101="","",IF(AND('miRNA Table'!$F$4="YES",'miRNA Table'!$F$6="YES"),I101-I$391,I101))</f>
        <v/>
      </c>
      <c r="AJ101" s="137" t="str">
        <f>IF(J101="","",IF(AND('miRNA Table'!$F$4="YES",'miRNA Table'!$F$6="YES"),J101-J$391,J101))</f>
        <v/>
      </c>
      <c r="AK101" s="137" t="str">
        <f>IF(K101="","",IF(AND('miRNA Table'!$F$4="YES",'miRNA Table'!$F$6="YES"),K101-K$391,K101))</f>
        <v/>
      </c>
      <c r="AL101" s="137" t="str">
        <f>IF(L101="","",IF(AND('miRNA Table'!$F$4="YES",'miRNA Table'!$F$6="YES"),L101-L$391,L101))</f>
        <v/>
      </c>
      <c r="AM101" s="137" t="str">
        <f>IF(M101="","",IF(AND('miRNA Table'!$F$4="YES",'miRNA Table'!$F$6="YES"),M101-M$391,M101))</f>
        <v/>
      </c>
      <c r="AN101" s="138" t="str">
        <f>IF(N101="","",IF(AND('miRNA Table'!$F$4="YES",'miRNA Table'!$F$6="YES"),N101-N$391,N101))</f>
        <v/>
      </c>
      <c r="AO101" s="136">
        <f>IF(O101="","",IF(AND('miRNA Table'!$F$4="YES",'miRNA Table'!$F$6="YES"),Q101-Q$391,Q101))</f>
        <v>32.020000000000003</v>
      </c>
      <c r="AP101" s="137">
        <f>IF(P101="","",IF(AND('miRNA Table'!$F$4="YES",'miRNA Table'!$F$6="YES"),R101-R$391,R101))</f>
        <v>32.130000000000003</v>
      </c>
      <c r="AQ101" s="137">
        <f>IF(Q101="","",IF(AND('miRNA Table'!$F$4="YES",'miRNA Table'!$F$6="YES"),S101-S$391,S101))</f>
        <v>31.96</v>
      </c>
      <c r="AR101" s="137" t="str">
        <f>IF(R101="","",IF(AND('miRNA Table'!$F$4="YES",'miRNA Table'!$F$6="YES"),T101-T$391,T101))</f>
        <v/>
      </c>
      <c r="AS101" s="137" t="str">
        <f>IF(S101="","",IF(AND('miRNA Table'!$F$4="YES",'miRNA Table'!$F$6="YES"),U101-U$391,U101))</f>
        <v/>
      </c>
      <c r="AT101" s="137" t="str">
        <f>IF(T101="","",IF(AND('miRNA Table'!$F$4="YES",'miRNA Table'!$F$6="YES"),V101-V$391,V101))</f>
        <v/>
      </c>
      <c r="AU101" s="137" t="str">
        <f>IF(U101="","",IF(AND('miRNA Table'!$F$4="YES",'miRNA Table'!$F$6="YES"),W101-W$391,W101))</f>
        <v/>
      </c>
      <c r="AV101" s="137" t="str">
        <f>IF(V101="","",IF(AND('miRNA Table'!$F$4="YES",'miRNA Table'!$F$6="YES"),X101-X$391,X101))</f>
        <v/>
      </c>
      <c r="AW101" s="137" t="str">
        <f>IF(W101="","",IF(AND('miRNA Table'!$F$4="YES",'miRNA Table'!$F$6="YES"),Y101-Y$391,Y101))</f>
        <v/>
      </c>
      <c r="AX101" s="137" t="str">
        <f>IF(X101="","",IF(AND('miRNA Table'!$F$4="YES",'miRNA Table'!$F$6="YES"),Z101-Z$391,Z101))</f>
        <v/>
      </c>
      <c r="AY101" s="137" t="str">
        <f>IF(Y101="","",IF(AND('miRNA Table'!$F$4="YES",'miRNA Table'!$F$6="YES"),AA101-AA$391,AA101))</f>
        <v/>
      </c>
      <c r="AZ101" s="138" t="str">
        <f>IF(Z101="","",IF(AND('miRNA Table'!$F$4="YES",'miRNA Table'!$F$6="YES"),AB101-AB$391,AB101))</f>
        <v/>
      </c>
      <c r="BY101" s="97" t="str">
        <f t="shared" si="77"/>
        <v>hsa-miR-182-5p</v>
      </c>
      <c r="BZ101" s="98" t="s">
        <v>81</v>
      </c>
      <c r="CA101" s="99">
        <f t="shared" si="78"/>
        <v>10.514999999999997</v>
      </c>
      <c r="CB101" s="99">
        <f t="shared" si="79"/>
        <v>10.625</v>
      </c>
      <c r="CC101" s="99">
        <f t="shared" si="80"/>
        <v>10.02</v>
      </c>
      <c r="CD101" s="99" t="str">
        <f t="shared" si="81"/>
        <v/>
      </c>
      <c r="CE101" s="99" t="str">
        <f t="shared" si="82"/>
        <v/>
      </c>
      <c r="CF101" s="99" t="str">
        <f t="shared" si="83"/>
        <v/>
      </c>
      <c r="CG101" s="99" t="str">
        <f t="shared" si="84"/>
        <v/>
      </c>
      <c r="CH101" s="99" t="str">
        <f t="shared" si="85"/>
        <v/>
      </c>
      <c r="CI101" s="99" t="str">
        <f t="shared" si="86"/>
        <v/>
      </c>
      <c r="CJ101" s="99" t="str">
        <f t="shared" si="87"/>
        <v/>
      </c>
      <c r="CK101" s="99" t="str">
        <f t="shared" si="88"/>
        <v/>
      </c>
      <c r="CL101" s="99" t="str">
        <f t="shared" si="89"/>
        <v/>
      </c>
      <c r="CM101" s="99">
        <f t="shared" si="90"/>
        <v>11.12166666666667</v>
      </c>
      <c r="CN101" s="99">
        <f t="shared" si="91"/>
        <v>11.278333333333332</v>
      </c>
      <c r="CO101" s="99">
        <f t="shared" si="92"/>
        <v>10.824999999999999</v>
      </c>
      <c r="CP101" s="99" t="str">
        <f t="shared" si="93"/>
        <v/>
      </c>
      <c r="CQ101" s="99" t="str">
        <f t="shared" si="94"/>
        <v/>
      </c>
      <c r="CR101" s="99" t="str">
        <f t="shared" si="95"/>
        <v/>
      </c>
      <c r="CS101" s="99" t="str">
        <f t="shared" si="96"/>
        <v/>
      </c>
      <c r="CT101" s="99" t="str">
        <f t="shared" si="97"/>
        <v/>
      </c>
      <c r="CU101" s="99" t="str">
        <f t="shared" si="98"/>
        <v/>
      </c>
      <c r="CV101" s="99" t="str">
        <f t="shared" si="99"/>
        <v/>
      </c>
      <c r="CW101" s="99" t="str">
        <f t="shared" si="100"/>
        <v/>
      </c>
      <c r="CX101" s="99" t="str">
        <f t="shared" si="101"/>
        <v/>
      </c>
      <c r="CY101" s="70">
        <f t="shared" si="102"/>
        <v>10.386666666666665</v>
      </c>
      <c r="CZ101" s="70">
        <f t="shared" si="103"/>
        <v>11.075000000000001</v>
      </c>
      <c r="DA101" s="100" t="str">
        <f t="shared" si="104"/>
        <v>hsa-miR-182-5p</v>
      </c>
      <c r="DB101" s="98" t="s">
        <v>81</v>
      </c>
      <c r="DC101" s="101">
        <f t="shared" si="112"/>
        <v>6.8339153593515605E-4</v>
      </c>
      <c r="DD101" s="101">
        <f t="shared" si="113"/>
        <v>6.3322243879443873E-4</v>
      </c>
      <c r="DE101" s="101">
        <f t="shared" si="114"/>
        <v>9.6311787548179631E-4</v>
      </c>
      <c r="DF101" s="101" t="str">
        <f t="shared" si="115"/>
        <v/>
      </c>
      <c r="DG101" s="101" t="str">
        <f t="shared" si="116"/>
        <v/>
      </c>
      <c r="DH101" s="101" t="str">
        <f t="shared" si="117"/>
        <v/>
      </c>
      <c r="DI101" s="101" t="str">
        <f t="shared" si="118"/>
        <v/>
      </c>
      <c r="DJ101" s="101" t="str">
        <f t="shared" si="119"/>
        <v/>
      </c>
      <c r="DK101" s="101" t="str">
        <f t="shared" si="120"/>
        <v/>
      </c>
      <c r="DL101" s="101" t="str">
        <f t="shared" si="121"/>
        <v/>
      </c>
      <c r="DM101" s="101" t="str">
        <f t="shared" si="105"/>
        <v/>
      </c>
      <c r="DN101" s="101" t="str">
        <f t="shared" si="106"/>
        <v/>
      </c>
      <c r="DO101" s="101">
        <f t="shared" si="122"/>
        <v>4.4879161228834435E-4</v>
      </c>
      <c r="DP101" s="101">
        <f t="shared" si="123"/>
        <v>4.026088948782848E-4</v>
      </c>
      <c r="DQ101" s="101">
        <f t="shared" si="124"/>
        <v>5.5125215078424405E-4</v>
      </c>
      <c r="DR101" s="101" t="str">
        <f t="shared" si="125"/>
        <v/>
      </c>
      <c r="DS101" s="101" t="str">
        <f t="shared" si="126"/>
        <v/>
      </c>
      <c r="DT101" s="101" t="str">
        <f t="shared" si="127"/>
        <v/>
      </c>
      <c r="DU101" s="101" t="str">
        <f t="shared" si="128"/>
        <v/>
      </c>
      <c r="DV101" s="101" t="str">
        <f t="shared" si="129"/>
        <v/>
      </c>
      <c r="DW101" s="101" t="str">
        <f t="shared" si="130"/>
        <v/>
      </c>
      <c r="DX101" s="101" t="str">
        <f t="shared" si="131"/>
        <v/>
      </c>
      <c r="DY101" s="101" t="str">
        <f t="shared" si="107"/>
        <v/>
      </c>
      <c r="DZ101" s="101" t="str">
        <f t="shared" si="108"/>
        <v/>
      </c>
    </row>
    <row r="102" spans="1:130" ht="15" customHeight="1" x14ac:dyDescent="0.25">
      <c r="A102" s="106" t="str">
        <f>'miRNA Table'!C101</f>
        <v>hsa-miR-182-3p</v>
      </c>
      <c r="B102" s="98" t="s">
        <v>82</v>
      </c>
      <c r="C102" s="99">
        <f>IF('Test Sample Data'!C101="","",IF(SUM('Test Sample Data'!C$3:C$386)&gt;10,IF(AND(ISNUMBER('Test Sample Data'!C101),'Test Sample Data'!C101&lt;$C$389, 'Test Sample Data'!C101&gt;0),'Test Sample Data'!C101,$C$389),""))</f>
        <v>31.57</v>
      </c>
      <c r="D102" s="99">
        <f>IF('Test Sample Data'!D101="","",IF(SUM('Test Sample Data'!D$3:D$386)&gt;10,IF(AND(ISNUMBER('Test Sample Data'!D101),'Test Sample Data'!D101&lt;$C$389, 'Test Sample Data'!D101&gt;0),'Test Sample Data'!D101,$C$389),""))</f>
        <v>31.24</v>
      </c>
      <c r="E102" s="99">
        <f>IF('Test Sample Data'!E101="","",IF(SUM('Test Sample Data'!E$3:E$386)&gt;10,IF(AND(ISNUMBER('Test Sample Data'!E101),'Test Sample Data'!E101&lt;$C$389, 'Test Sample Data'!E101&gt;0),'Test Sample Data'!E101,$C$389),""))</f>
        <v>31.54</v>
      </c>
      <c r="F102" s="99" t="str">
        <f>IF('Test Sample Data'!F101="","",IF(SUM('Test Sample Data'!F$3:F$386)&gt;10,IF(AND(ISNUMBER('Test Sample Data'!F101),'Test Sample Data'!F101&lt;$C$389, 'Test Sample Data'!F101&gt;0),'Test Sample Data'!F101,$C$389),""))</f>
        <v/>
      </c>
      <c r="G102" s="99" t="str">
        <f>IF('Test Sample Data'!G101="","",IF(SUM('Test Sample Data'!G$3:G$386)&gt;10,IF(AND(ISNUMBER('Test Sample Data'!G101),'Test Sample Data'!G101&lt;$C$389, 'Test Sample Data'!G101&gt;0),'Test Sample Data'!G101,$C$389),""))</f>
        <v/>
      </c>
      <c r="H102" s="99" t="str">
        <f>IF('Test Sample Data'!H101="","",IF(SUM('Test Sample Data'!H$3:H$386)&gt;10,IF(AND(ISNUMBER('Test Sample Data'!H101),'Test Sample Data'!H101&lt;$C$389, 'Test Sample Data'!H101&gt;0),'Test Sample Data'!H101,$C$389),""))</f>
        <v/>
      </c>
      <c r="I102" s="99" t="str">
        <f>IF('Test Sample Data'!I101="","",IF(SUM('Test Sample Data'!I$3:I$386)&gt;10,IF(AND(ISNUMBER('Test Sample Data'!I101),'Test Sample Data'!I101&lt;$C$389, 'Test Sample Data'!I101&gt;0),'Test Sample Data'!I101,$C$389),""))</f>
        <v/>
      </c>
      <c r="J102" s="99" t="str">
        <f>IF('Test Sample Data'!J101="","",IF(SUM('Test Sample Data'!J$3:J$386)&gt;10,IF(AND(ISNUMBER('Test Sample Data'!J101),'Test Sample Data'!J101&lt;$C$389, 'Test Sample Data'!J101&gt;0),'Test Sample Data'!J101,$C$389),""))</f>
        <v/>
      </c>
      <c r="K102" s="99" t="str">
        <f>IF('Test Sample Data'!K101="","",IF(SUM('Test Sample Data'!K$3:K$386)&gt;10,IF(AND(ISNUMBER('Test Sample Data'!K101),'Test Sample Data'!K101&lt;$C$389, 'Test Sample Data'!K101&gt;0),'Test Sample Data'!K101,$C$389),""))</f>
        <v/>
      </c>
      <c r="L102" s="99" t="str">
        <f>IF('Test Sample Data'!L101="","",IF(SUM('Test Sample Data'!L$3:L$386)&gt;10,IF(AND(ISNUMBER('Test Sample Data'!L101),'Test Sample Data'!L101&lt;$C$389, 'Test Sample Data'!L101&gt;0),'Test Sample Data'!L101,$C$389),""))</f>
        <v/>
      </c>
      <c r="M102" s="99" t="str">
        <f>IF('Test Sample Data'!M101="","",IF(SUM('Test Sample Data'!M$3:M$386)&gt;10,IF(AND(ISNUMBER('Test Sample Data'!M101),'Test Sample Data'!M101&lt;$C$389, 'Test Sample Data'!M101&gt;0),'Test Sample Data'!M101,$C$389),""))</f>
        <v/>
      </c>
      <c r="N102" s="99" t="str">
        <f>IF('Test Sample Data'!N101="","",IF(SUM('Test Sample Data'!N$3:N$386)&gt;10,IF(AND(ISNUMBER('Test Sample Data'!N101),'Test Sample Data'!N101&lt;$C$389, 'Test Sample Data'!N101&gt;0),'Test Sample Data'!N101,$C$389),""))</f>
        <v/>
      </c>
      <c r="O102" s="98" t="str">
        <f>'miRNA Table'!C101</f>
        <v>hsa-miR-182-3p</v>
      </c>
      <c r="P102" s="98" t="s">
        <v>82</v>
      </c>
      <c r="Q102" s="99">
        <f>IF('Control Sample Data'!C101="","",IF(SUM('Control Sample Data'!C$3:C$386)&gt;10,IF(AND(ISNUMBER('Control Sample Data'!C101),'Control Sample Data'!C101&lt;$C$389, 'Control Sample Data'!C101&gt;0),'Control Sample Data'!C101,$C$389),""))</f>
        <v>33.83</v>
      </c>
      <c r="R102" s="99">
        <f>IF('Control Sample Data'!D101="","",IF(SUM('Control Sample Data'!D$3:D$386)&gt;10,IF(AND(ISNUMBER('Control Sample Data'!D101),'Control Sample Data'!D101&lt;$C$389, 'Control Sample Data'!D101&gt;0),'Control Sample Data'!D101,$C$389),""))</f>
        <v>34.22</v>
      </c>
      <c r="S102" s="99">
        <f>IF('Control Sample Data'!E101="","",IF(SUM('Control Sample Data'!E$3:E$386)&gt;10,IF(AND(ISNUMBER('Control Sample Data'!E101),'Control Sample Data'!E101&lt;$C$389, 'Control Sample Data'!E101&gt;0),'Control Sample Data'!E101,$C$389),""))</f>
        <v>33.090000000000003</v>
      </c>
      <c r="T102" s="99" t="str">
        <f>IF('Control Sample Data'!F101="","",IF(SUM('Control Sample Data'!F$3:F$386)&gt;10,IF(AND(ISNUMBER('Control Sample Data'!F101),'Control Sample Data'!F101&lt;$C$389, 'Control Sample Data'!F101&gt;0),'Control Sample Data'!F101,$C$389),""))</f>
        <v/>
      </c>
      <c r="U102" s="99" t="str">
        <f>IF('Control Sample Data'!G101="","",IF(SUM('Control Sample Data'!G$3:G$386)&gt;10,IF(AND(ISNUMBER('Control Sample Data'!G101),'Control Sample Data'!G101&lt;$C$389, 'Control Sample Data'!G101&gt;0),'Control Sample Data'!G101,$C$389),""))</f>
        <v/>
      </c>
      <c r="V102" s="99" t="str">
        <f>IF('Control Sample Data'!H101="","",IF(SUM('Control Sample Data'!H$3:H$386)&gt;10,IF(AND(ISNUMBER('Control Sample Data'!H101),'Control Sample Data'!H101&lt;$C$389, 'Control Sample Data'!H101&gt;0),'Control Sample Data'!H101,$C$389),""))</f>
        <v/>
      </c>
      <c r="W102" s="99" t="str">
        <f>IF('Control Sample Data'!I101="","",IF(SUM('Control Sample Data'!I$3:I$386)&gt;10,IF(AND(ISNUMBER('Control Sample Data'!I101),'Control Sample Data'!I101&lt;$C$389, 'Control Sample Data'!I101&gt;0),'Control Sample Data'!I101,$C$389),""))</f>
        <v/>
      </c>
      <c r="X102" s="99" t="str">
        <f>IF('Control Sample Data'!J101="","",IF(SUM('Control Sample Data'!J$3:J$386)&gt;10,IF(AND(ISNUMBER('Control Sample Data'!J101),'Control Sample Data'!J101&lt;$C$389, 'Control Sample Data'!J101&gt;0),'Control Sample Data'!J101,$C$389),""))</f>
        <v/>
      </c>
      <c r="Y102" s="99" t="str">
        <f>IF('Control Sample Data'!K101="","",IF(SUM('Control Sample Data'!K$3:K$386)&gt;10,IF(AND(ISNUMBER('Control Sample Data'!K101),'Control Sample Data'!K101&lt;$C$389, 'Control Sample Data'!K101&gt;0),'Control Sample Data'!K101,$C$389),""))</f>
        <v/>
      </c>
      <c r="Z102" s="99" t="str">
        <f>IF('Control Sample Data'!L101="","",IF(SUM('Control Sample Data'!L$3:L$386)&gt;10,IF(AND(ISNUMBER('Control Sample Data'!L101),'Control Sample Data'!L101&lt;$C$389, 'Control Sample Data'!L101&gt;0),'Control Sample Data'!L101,$C$389),""))</f>
        <v/>
      </c>
      <c r="AA102" s="99" t="str">
        <f>IF('Control Sample Data'!M101="","",IF(SUM('Control Sample Data'!M$3:M$386)&gt;10,IF(AND(ISNUMBER('Control Sample Data'!M101),'Control Sample Data'!M101&lt;$C$389, 'Control Sample Data'!M101&gt;0),'Control Sample Data'!M101,$C$389),""))</f>
        <v/>
      </c>
      <c r="AB102" s="107" t="str">
        <f>IF('Control Sample Data'!N101="","",IF(SUM('Control Sample Data'!N$3:N$386)&gt;10,IF(AND(ISNUMBER('Control Sample Data'!N101),'Control Sample Data'!N101&lt;$C$389, 'Control Sample Data'!N101&gt;0),'Control Sample Data'!N101,$C$389),""))</f>
        <v/>
      </c>
      <c r="AC102" s="136">
        <f>IF(C102="","",IF(AND('miRNA Table'!$F$4="YES",'miRNA Table'!$F$6="YES"),C102-C$391,C102))</f>
        <v>31.57</v>
      </c>
      <c r="AD102" s="137">
        <f>IF(D102="","",IF(AND('miRNA Table'!$F$4="YES",'miRNA Table'!$F$6="YES"),D102-D$391,D102))</f>
        <v>31.24</v>
      </c>
      <c r="AE102" s="137">
        <f>IF(E102="","",IF(AND('miRNA Table'!$F$4="YES",'miRNA Table'!$F$6="YES"),E102-E$391,E102))</f>
        <v>31.54</v>
      </c>
      <c r="AF102" s="137" t="str">
        <f>IF(F102="","",IF(AND('miRNA Table'!$F$4="YES",'miRNA Table'!$F$6="YES"),F102-F$391,F102))</f>
        <v/>
      </c>
      <c r="AG102" s="137" t="str">
        <f>IF(G102="","",IF(AND('miRNA Table'!$F$4="YES",'miRNA Table'!$F$6="YES"),G102-G$391,G102))</f>
        <v/>
      </c>
      <c r="AH102" s="137" t="str">
        <f>IF(H102="","",IF(AND('miRNA Table'!$F$4="YES",'miRNA Table'!$F$6="YES"),H102-H$391,H102))</f>
        <v/>
      </c>
      <c r="AI102" s="137" t="str">
        <f>IF(I102="","",IF(AND('miRNA Table'!$F$4="YES",'miRNA Table'!$F$6="YES"),I102-I$391,I102))</f>
        <v/>
      </c>
      <c r="AJ102" s="137" t="str">
        <f>IF(J102="","",IF(AND('miRNA Table'!$F$4="YES",'miRNA Table'!$F$6="YES"),J102-J$391,J102))</f>
        <v/>
      </c>
      <c r="AK102" s="137" t="str">
        <f>IF(K102="","",IF(AND('miRNA Table'!$F$4="YES",'miRNA Table'!$F$6="YES"),K102-K$391,K102))</f>
        <v/>
      </c>
      <c r="AL102" s="137" t="str">
        <f>IF(L102="","",IF(AND('miRNA Table'!$F$4="YES",'miRNA Table'!$F$6="YES"),L102-L$391,L102))</f>
        <v/>
      </c>
      <c r="AM102" s="137" t="str">
        <f>IF(M102="","",IF(AND('miRNA Table'!$F$4="YES",'miRNA Table'!$F$6="YES"),M102-M$391,M102))</f>
        <v/>
      </c>
      <c r="AN102" s="138" t="str">
        <f>IF(N102="","",IF(AND('miRNA Table'!$F$4="YES",'miRNA Table'!$F$6="YES"),N102-N$391,N102))</f>
        <v/>
      </c>
      <c r="AO102" s="136">
        <f>IF(O102="","",IF(AND('miRNA Table'!$F$4="YES",'miRNA Table'!$F$6="YES"),Q102-Q$391,Q102))</f>
        <v>33.83</v>
      </c>
      <c r="AP102" s="137">
        <f>IF(P102="","",IF(AND('miRNA Table'!$F$4="YES",'miRNA Table'!$F$6="YES"),R102-R$391,R102))</f>
        <v>34.22</v>
      </c>
      <c r="AQ102" s="137">
        <f>IF(Q102="","",IF(AND('miRNA Table'!$F$4="YES",'miRNA Table'!$F$6="YES"),S102-S$391,S102))</f>
        <v>33.090000000000003</v>
      </c>
      <c r="AR102" s="137" t="str">
        <f>IF(R102="","",IF(AND('miRNA Table'!$F$4="YES",'miRNA Table'!$F$6="YES"),T102-T$391,T102))</f>
        <v/>
      </c>
      <c r="AS102" s="137" t="str">
        <f>IF(S102="","",IF(AND('miRNA Table'!$F$4="YES",'miRNA Table'!$F$6="YES"),U102-U$391,U102))</f>
        <v/>
      </c>
      <c r="AT102" s="137" t="str">
        <f>IF(T102="","",IF(AND('miRNA Table'!$F$4="YES",'miRNA Table'!$F$6="YES"),V102-V$391,V102))</f>
        <v/>
      </c>
      <c r="AU102" s="137" t="str">
        <f>IF(U102="","",IF(AND('miRNA Table'!$F$4="YES",'miRNA Table'!$F$6="YES"),W102-W$391,W102))</f>
        <v/>
      </c>
      <c r="AV102" s="137" t="str">
        <f>IF(V102="","",IF(AND('miRNA Table'!$F$4="YES",'miRNA Table'!$F$6="YES"),X102-X$391,X102))</f>
        <v/>
      </c>
      <c r="AW102" s="137" t="str">
        <f>IF(W102="","",IF(AND('miRNA Table'!$F$4="YES",'miRNA Table'!$F$6="YES"),Y102-Y$391,Y102))</f>
        <v/>
      </c>
      <c r="AX102" s="137" t="str">
        <f>IF(X102="","",IF(AND('miRNA Table'!$F$4="YES",'miRNA Table'!$F$6="YES"),Z102-Z$391,Z102))</f>
        <v/>
      </c>
      <c r="AY102" s="137" t="str">
        <f>IF(Y102="","",IF(AND('miRNA Table'!$F$4="YES",'miRNA Table'!$F$6="YES"),AA102-AA$391,AA102))</f>
        <v/>
      </c>
      <c r="AZ102" s="138" t="str">
        <f>IF(Z102="","",IF(AND('miRNA Table'!$F$4="YES",'miRNA Table'!$F$6="YES"),AB102-AB$391,AB102))</f>
        <v/>
      </c>
      <c r="BY102" s="97" t="str">
        <f t="shared" si="77"/>
        <v>hsa-miR-182-3p</v>
      </c>
      <c r="BZ102" s="98" t="s">
        <v>82</v>
      </c>
      <c r="CA102" s="99">
        <f t="shared" si="78"/>
        <v>10.934999999999999</v>
      </c>
      <c r="CB102" s="99">
        <f t="shared" si="79"/>
        <v>10.594999999999999</v>
      </c>
      <c r="CC102" s="99">
        <f t="shared" si="80"/>
        <v>10.809999999999999</v>
      </c>
      <c r="CD102" s="99" t="str">
        <f t="shared" si="81"/>
        <v/>
      </c>
      <c r="CE102" s="99" t="str">
        <f t="shared" si="82"/>
        <v/>
      </c>
      <c r="CF102" s="99" t="str">
        <f t="shared" si="83"/>
        <v/>
      </c>
      <c r="CG102" s="99" t="str">
        <f t="shared" si="84"/>
        <v/>
      </c>
      <c r="CH102" s="99" t="str">
        <f t="shared" si="85"/>
        <v/>
      </c>
      <c r="CI102" s="99" t="str">
        <f t="shared" si="86"/>
        <v/>
      </c>
      <c r="CJ102" s="99" t="str">
        <f t="shared" si="87"/>
        <v/>
      </c>
      <c r="CK102" s="99" t="str">
        <f t="shared" si="88"/>
        <v/>
      </c>
      <c r="CL102" s="99" t="str">
        <f t="shared" si="89"/>
        <v/>
      </c>
      <c r="CM102" s="99">
        <f t="shared" si="90"/>
        <v>12.931666666666665</v>
      </c>
      <c r="CN102" s="99">
        <f t="shared" si="91"/>
        <v>13.368333333333329</v>
      </c>
      <c r="CO102" s="99">
        <f t="shared" si="92"/>
        <v>11.955000000000002</v>
      </c>
      <c r="CP102" s="99" t="str">
        <f t="shared" si="93"/>
        <v/>
      </c>
      <c r="CQ102" s="99" t="str">
        <f t="shared" si="94"/>
        <v/>
      </c>
      <c r="CR102" s="99" t="str">
        <f t="shared" si="95"/>
        <v/>
      </c>
      <c r="CS102" s="99" t="str">
        <f t="shared" si="96"/>
        <v/>
      </c>
      <c r="CT102" s="99" t="str">
        <f t="shared" si="97"/>
        <v/>
      </c>
      <c r="CU102" s="99" t="str">
        <f t="shared" si="98"/>
        <v/>
      </c>
      <c r="CV102" s="99" t="str">
        <f t="shared" si="99"/>
        <v/>
      </c>
      <c r="CW102" s="99" t="str">
        <f t="shared" si="100"/>
        <v/>
      </c>
      <c r="CX102" s="99" t="str">
        <f t="shared" si="101"/>
        <v/>
      </c>
      <c r="CY102" s="70">
        <f t="shared" si="102"/>
        <v>10.78</v>
      </c>
      <c r="CZ102" s="70">
        <f t="shared" si="103"/>
        <v>12.751666666666665</v>
      </c>
      <c r="DA102" s="100" t="str">
        <f t="shared" si="104"/>
        <v>hsa-miR-182-3p</v>
      </c>
      <c r="DB102" s="98" t="s">
        <v>82</v>
      </c>
      <c r="DC102" s="101">
        <f t="shared" si="112"/>
        <v>5.1078366200807152E-4</v>
      </c>
      <c r="DD102" s="101">
        <f t="shared" si="113"/>
        <v>6.4652778827900342E-4</v>
      </c>
      <c r="DE102" s="101">
        <f t="shared" si="114"/>
        <v>5.5701353313887948E-4</v>
      </c>
      <c r="DF102" s="101" t="str">
        <f t="shared" si="115"/>
        <v/>
      </c>
      <c r="DG102" s="101" t="str">
        <f t="shared" si="116"/>
        <v/>
      </c>
      <c r="DH102" s="101" t="str">
        <f t="shared" si="117"/>
        <v/>
      </c>
      <c r="DI102" s="101" t="str">
        <f t="shared" si="118"/>
        <v/>
      </c>
      <c r="DJ102" s="101" t="str">
        <f t="shared" si="119"/>
        <v/>
      </c>
      <c r="DK102" s="101" t="str">
        <f t="shared" si="120"/>
        <v/>
      </c>
      <c r="DL102" s="101" t="str">
        <f t="shared" si="121"/>
        <v/>
      </c>
      <c r="DM102" s="101" t="str">
        <f t="shared" si="105"/>
        <v/>
      </c>
      <c r="DN102" s="101" t="str">
        <f t="shared" si="106"/>
        <v/>
      </c>
      <c r="DO102" s="101">
        <f t="shared" si="122"/>
        <v>1.2799129682115843E-4</v>
      </c>
      <c r="DP102" s="101">
        <f t="shared" si="123"/>
        <v>9.4565053943515494E-5</v>
      </c>
      <c r="DQ102" s="101">
        <f t="shared" si="124"/>
        <v>2.5187577619662052E-4</v>
      </c>
      <c r="DR102" s="101" t="str">
        <f t="shared" si="125"/>
        <v/>
      </c>
      <c r="DS102" s="101" t="str">
        <f t="shared" si="126"/>
        <v/>
      </c>
      <c r="DT102" s="101" t="str">
        <f t="shared" si="127"/>
        <v/>
      </c>
      <c r="DU102" s="101" t="str">
        <f t="shared" si="128"/>
        <v/>
      </c>
      <c r="DV102" s="101" t="str">
        <f t="shared" si="129"/>
        <v/>
      </c>
      <c r="DW102" s="101" t="str">
        <f t="shared" si="130"/>
        <v/>
      </c>
      <c r="DX102" s="101" t="str">
        <f t="shared" si="131"/>
        <v/>
      </c>
      <c r="DY102" s="101" t="str">
        <f t="shared" si="107"/>
        <v/>
      </c>
      <c r="DZ102" s="101" t="str">
        <f t="shared" si="108"/>
        <v/>
      </c>
    </row>
    <row r="103" spans="1:130" ht="15" customHeight="1" x14ac:dyDescent="0.25">
      <c r="A103" s="106" t="str">
        <f>'miRNA Table'!C102</f>
        <v>hsa-miR-183-5p</v>
      </c>
      <c r="B103" s="98" t="s">
        <v>83</v>
      </c>
      <c r="C103" s="99">
        <f>IF('Test Sample Data'!C102="","",IF(SUM('Test Sample Data'!C$3:C$386)&gt;10,IF(AND(ISNUMBER('Test Sample Data'!C102),'Test Sample Data'!C102&lt;$C$389, 'Test Sample Data'!C102&gt;0),'Test Sample Data'!C102,$C$389),""))</f>
        <v>31.3</v>
      </c>
      <c r="D103" s="99">
        <f>IF('Test Sample Data'!D102="","",IF(SUM('Test Sample Data'!D$3:D$386)&gt;10,IF(AND(ISNUMBER('Test Sample Data'!D102),'Test Sample Data'!D102&lt;$C$389, 'Test Sample Data'!D102&gt;0),'Test Sample Data'!D102,$C$389),""))</f>
        <v>32.24</v>
      </c>
      <c r="E103" s="99">
        <f>IF('Test Sample Data'!E102="","",IF(SUM('Test Sample Data'!E$3:E$386)&gt;10,IF(AND(ISNUMBER('Test Sample Data'!E102),'Test Sample Data'!E102&lt;$C$389, 'Test Sample Data'!E102&gt;0),'Test Sample Data'!E102,$C$389),""))</f>
        <v>32.799999999999997</v>
      </c>
      <c r="F103" s="99" t="str">
        <f>IF('Test Sample Data'!F102="","",IF(SUM('Test Sample Data'!F$3:F$386)&gt;10,IF(AND(ISNUMBER('Test Sample Data'!F102),'Test Sample Data'!F102&lt;$C$389, 'Test Sample Data'!F102&gt;0),'Test Sample Data'!F102,$C$389),""))</f>
        <v/>
      </c>
      <c r="G103" s="99" t="str">
        <f>IF('Test Sample Data'!G102="","",IF(SUM('Test Sample Data'!G$3:G$386)&gt;10,IF(AND(ISNUMBER('Test Sample Data'!G102),'Test Sample Data'!G102&lt;$C$389, 'Test Sample Data'!G102&gt;0),'Test Sample Data'!G102,$C$389),""))</f>
        <v/>
      </c>
      <c r="H103" s="99" t="str">
        <f>IF('Test Sample Data'!H102="","",IF(SUM('Test Sample Data'!H$3:H$386)&gt;10,IF(AND(ISNUMBER('Test Sample Data'!H102),'Test Sample Data'!H102&lt;$C$389, 'Test Sample Data'!H102&gt;0),'Test Sample Data'!H102,$C$389),""))</f>
        <v/>
      </c>
      <c r="I103" s="99" t="str">
        <f>IF('Test Sample Data'!I102="","",IF(SUM('Test Sample Data'!I$3:I$386)&gt;10,IF(AND(ISNUMBER('Test Sample Data'!I102),'Test Sample Data'!I102&lt;$C$389, 'Test Sample Data'!I102&gt;0),'Test Sample Data'!I102,$C$389),""))</f>
        <v/>
      </c>
      <c r="J103" s="99" t="str">
        <f>IF('Test Sample Data'!J102="","",IF(SUM('Test Sample Data'!J$3:J$386)&gt;10,IF(AND(ISNUMBER('Test Sample Data'!J102),'Test Sample Data'!J102&lt;$C$389, 'Test Sample Data'!J102&gt;0),'Test Sample Data'!J102,$C$389),""))</f>
        <v/>
      </c>
      <c r="K103" s="99" t="str">
        <f>IF('Test Sample Data'!K102="","",IF(SUM('Test Sample Data'!K$3:K$386)&gt;10,IF(AND(ISNUMBER('Test Sample Data'!K102),'Test Sample Data'!K102&lt;$C$389, 'Test Sample Data'!K102&gt;0),'Test Sample Data'!K102,$C$389),""))</f>
        <v/>
      </c>
      <c r="L103" s="99" t="str">
        <f>IF('Test Sample Data'!L102="","",IF(SUM('Test Sample Data'!L$3:L$386)&gt;10,IF(AND(ISNUMBER('Test Sample Data'!L102),'Test Sample Data'!L102&lt;$C$389, 'Test Sample Data'!L102&gt;0),'Test Sample Data'!L102,$C$389),""))</f>
        <v/>
      </c>
      <c r="M103" s="99" t="str">
        <f>IF('Test Sample Data'!M102="","",IF(SUM('Test Sample Data'!M$3:M$386)&gt;10,IF(AND(ISNUMBER('Test Sample Data'!M102),'Test Sample Data'!M102&lt;$C$389, 'Test Sample Data'!M102&gt;0),'Test Sample Data'!M102,$C$389),""))</f>
        <v/>
      </c>
      <c r="N103" s="99" t="str">
        <f>IF('Test Sample Data'!N102="","",IF(SUM('Test Sample Data'!N$3:N$386)&gt;10,IF(AND(ISNUMBER('Test Sample Data'!N102),'Test Sample Data'!N102&lt;$C$389, 'Test Sample Data'!N102&gt;0),'Test Sample Data'!N102,$C$389),""))</f>
        <v/>
      </c>
      <c r="O103" s="98" t="str">
        <f>'miRNA Table'!C102</f>
        <v>hsa-miR-183-5p</v>
      </c>
      <c r="P103" s="98" t="s">
        <v>83</v>
      </c>
      <c r="Q103" s="99">
        <f>IF('Control Sample Data'!C102="","",IF(SUM('Control Sample Data'!C$3:C$386)&gt;10,IF(AND(ISNUMBER('Control Sample Data'!C102),'Control Sample Data'!C102&lt;$C$389, 'Control Sample Data'!C102&gt;0),'Control Sample Data'!C102,$C$389),""))</f>
        <v>33.950000000000003</v>
      </c>
      <c r="R103" s="99">
        <f>IF('Control Sample Data'!D102="","",IF(SUM('Control Sample Data'!D$3:D$386)&gt;10,IF(AND(ISNUMBER('Control Sample Data'!D102),'Control Sample Data'!D102&lt;$C$389, 'Control Sample Data'!D102&gt;0),'Control Sample Data'!D102,$C$389),""))</f>
        <v>33.26</v>
      </c>
      <c r="S103" s="99">
        <f>IF('Control Sample Data'!E102="","",IF(SUM('Control Sample Data'!E$3:E$386)&gt;10,IF(AND(ISNUMBER('Control Sample Data'!E102),'Control Sample Data'!E102&lt;$C$389, 'Control Sample Data'!E102&gt;0),'Control Sample Data'!E102,$C$389),""))</f>
        <v>32.65</v>
      </c>
      <c r="T103" s="99" t="str">
        <f>IF('Control Sample Data'!F102="","",IF(SUM('Control Sample Data'!F$3:F$386)&gt;10,IF(AND(ISNUMBER('Control Sample Data'!F102),'Control Sample Data'!F102&lt;$C$389, 'Control Sample Data'!F102&gt;0),'Control Sample Data'!F102,$C$389),""))</f>
        <v/>
      </c>
      <c r="U103" s="99" t="str">
        <f>IF('Control Sample Data'!G102="","",IF(SUM('Control Sample Data'!G$3:G$386)&gt;10,IF(AND(ISNUMBER('Control Sample Data'!G102),'Control Sample Data'!G102&lt;$C$389, 'Control Sample Data'!G102&gt;0),'Control Sample Data'!G102,$C$389),""))</f>
        <v/>
      </c>
      <c r="V103" s="99" t="str">
        <f>IF('Control Sample Data'!H102="","",IF(SUM('Control Sample Data'!H$3:H$386)&gt;10,IF(AND(ISNUMBER('Control Sample Data'!H102),'Control Sample Data'!H102&lt;$C$389, 'Control Sample Data'!H102&gt;0),'Control Sample Data'!H102,$C$389),""))</f>
        <v/>
      </c>
      <c r="W103" s="99" t="str">
        <f>IF('Control Sample Data'!I102="","",IF(SUM('Control Sample Data'!I$3:I$386)&gt;10,IF(AND(ISNUMBER('Control Sample Data'!I102),'Control Sample Data'!I102&lt;$C$389, 'Control Sample Data'!I102&gt;0),'Control Sample Data'!I102,$C$389),""))</f>
        <v/>
      </c>
      <c r="X103" s="99" t="str">
        <f>IF('Control Sample Data'!J102="","",IF(SUM('Control Sample Data'!J$3:J$386)&gt;10,IF(AND(ISNUMBER('Control Sample Data'!J102),'Control Sample Data'!J102&lt;$C$389, 'Control Sample Data'!J102&gt;0),'Control Sample Data'!J102,$C$389),""))</f>
        <v/>
      </c>
      <c r="Y103" s="99" t="str">
        <f>IF('Control Sample Data'!K102="","",IF(SUM('Control Sample Data'!K$3:K$386)&gt;10,IF(AND(ISNUMBER('Control Sample Data'!K102),'Control Sample Data'!K102&lt;$C$389, 'Control Sample Data'!K102&gt;0),'Control Sample Data'!K102,$C$389),""))</f>
        <v/>
      </c>
      <c r="Z103" s="99" t="str">
        <f>IF('Control Sample Data'!L102="","",IF(SUM('Control Sample Data'!L$3:L$386)&gt;10,IF(AND(ISNUMBER('Control Sample Data'!L102),'Control Sample Data'!L102&lt;$C$389, 'Control Sample Data'!L102&gt;0),'Control Sample Data'!L102,$C$389),""))</f>
        <v/>
      </c>
      <c r="AA103" s="99" t="str">
        <f>IF('Control Sample Data'!M102="","",IF(SUM('Control Sample Data'!M$3:M$386)&gt;10,IF(AND(ISNUMBER('Control Sample Data'!M102),'Control Sample Data'!M102&lt;$C$389, 'Control Sample Data'!M102&gt;0),'Control Sample Data'!M102,$C$389),""))</f>
        <v/>
      </c>
      <c r="AB103" s="107" t="str">
        <f>IF('Control Sample Data'!N102="","",IF(SUM('Control Sample Data'!N$3:N$386)&gt;10,IF(AND(ISNUMBER('Control Sample Data'!N102),'Control Sample Data'!N102&lt;$C$389, 'Control Sample Data'!N102&gt;0),'Control Sample Data'!N102,$C$389),""))</f>
        <v/>
      </c>
      <c r="AC103" s="136">
        <f>IF(C103="","",IF(AND('miRNA Table'!$F$4="YES",'miRNA Table'!$F$6="YES"),C103-C$391,C103))</f>
        <v>31.3</v>
      </c>
      <c r="AD103" s="137">
        <f>IF(D103="","",IF(AND('miRNA Table'!$F$4="YES",'miRNA Table'!$F$6="YES"),D103-D$391,D103))</f>
        <v>32.24</v>
      </c>
      <c r="AE103" s="137">
        <f>IF(E103="","",IF(AND('miRNA Table'!$F$4="YES",'miRNA Table'!$F$6="YES"),E103-E$391,E103))</f>
        <v>32.799999999999997</v>
      </c>
      <c r="AF103" s="137" t="str">
        <f>IF(F103="","",IF(AND('miRNA Table'!$F$4="YES",'miRNA Table'!$F$6="YES"),F103-F$391,F103))</f>
        <v/>
      </c>
      <c r="AG103" s="137" t="str">
        <f>IF(G103="","",IF(AND('miRNA Table'!$F$4="YES",'miRNA Table'!$F$6="YES"),G103-G$391,G103))</f>
        <v/>
      </c>
      <c r="AH103" s="137" t="str">
        <f>IF(H103="","",IF(AND('miRNA Table'!$F$4="YES",'miRNA Table'!$F$6="YES"),H103-H$391,H103))</f>
        <v/>
      </c>
      <c r="AI103" s="137" t="str">
        <f>IF(I103="","",IF(AND('miRNA Table'!$F$4="YES",'miRNA Table'!$F$6="YES"),I103-I$391,I103))</f>
        <v/>
      </c>
      <c r="AJ103" s="137" t="str">
        <f>IF(J103="","",IF(AND('miRNA Table'!$F$4="YES",'miRNA Table'!$F$6="YES"),J103-J$391,J103))</f>
        <v/>
      </c>
      <c r="AK103" s="137" t="str">
        <f>IF(K103="","",IF(AND('miRNA Table'!$F$4="YES",'miRNA Table'!$F$6="YES"),K103-K$391,K103))</f>
        <v/>
      </c>
      <c r="AL103" s="137" t="str">
        <f>IF(L103="","",IF(AND('miRNA Table'!$F$4="YES",'miRNA Table'!$F$6="YES"),L103-L$391,L103))</f>
        <v/>
      </c>
      <c r="AM103" s="137" t="str">
        <f>IF(M103="","",IF(AND('miRNA Table'!$F$4="YES",'miRNA Table'!$F$6="YES"),M103-M$391,M103))</f>
        <v/>
      </c>
      <c r="AN103" s="138" t="str">
        <f>IF(N103="","",IF(AND('miRNA Table'!$F$4="YES",'miRNA Table'!$F$6="YES"),N103-N$391,N103))</f>
        <v/>
      </c>
      <c r="AO103" s="136">
        <f>IF(O103="","",IF(AND('miRNA Table'!$F$4="YES",'miRNA Table'!$F$6="YES"),Q103-Q$391,Q103))</f>
        <v>33.950000000000003</v>
      </c>
      <c r="AP103" s="137">
        <f>IF(P103="","",IF(AND('miRNA Table'!$F$4="YES",'miRNA Table'!$F$6="YES"),R103-R$391,R103))</f>
        <v>33.26</v>
      </c>
      <c r="AQ103" s="137">
        <f>IF(Q103="","",IF(AND('miRNA Table'!$F$4="YES",'miRNA Table'!$F$6="YES"),S103-S$391,S103))</f>
        <v>32.65</v>
      </c>
      <c r="AR103" s="137" t="str">
        <f>IF(R103="","",IF(AND('miRNA Table'!$F$4="YES",'miRNA Table'!$F$6="YES"),T103-T$391,T103))</f>
        <v/>
      </c>
      <c r="AS103" s="137" t="str">
        <f>IF(S103="","",IF(AND('miRNA Table'!$F$4="YES",'miRNA Table'!$F$6="YES"),U103-U$391,U103))</f>
        <v/>
      </c>
      <c r="AT103" s="137" t="str">
        <f>IF(T103="","",IF(AND('miRNA Table'!$F$4="YES",'miRNA Table'!$F$6="YES"),V103-V$391,V103))</f>
        <v/>
      </c>
      <c r="AU103" s="137" t="str">
        <f>IF(U103="","",IF(AND('miRNA Table'!$F$4="YES",'miRNA Table'!$F$6="YES"),W103-W$391,W103))</f>
        <v/>
      </c>
      <c r="AV103" s="137" t="str">
        <f>IF(V103="","",IF(AND('miRNA Table'!$F$4="YES",'miRNA Table'!$F$6="YES"),X103-X$391,X103))</f>
        <v/>
      </c>
      <c r="AW103" s="137" t="str">
        <f>IF(W103="","",IF(AND('miRNA Table'!$F$4="YES",'miRNA Table'!$F$6="YES"),Y103-Y$391,Y103))</f>
        <v/>
      </c>
      <c r="AX103" s="137" t="str">
        <f>IF(X103="","",IF(AND('miRNA Table'!$F$4="YES",'miRNA Table'!$F$6="YES"),Z103-Z$391,Z103))</f>
        <v/>
      </c>
      <c r="AY103" s="137" t="str">
        <f>IF(Y103="","",IF(AND('miRNA Table'!$F$4="YES",'miRNA Table'!$F$6="YES"),AA103-AA$391,AA103))</f>
        <v/>
      </c>
      <c r="AZ103" s="138" t="str">
        <f>IF(Z103="","",IF(AND('miRNA Table'!$F$4="YES",'miRNA Table'!$F$6="YES"),AB103-AB$391,AB103))</f>
        <v/>
      </c>
      <c r="BY103" s="97" t="str">
        <f t="shared" si="77"/>
        <v>hsa-miR-183-5p</v>
      </c>
      <c r="BZ103" s="98" t="s">
        <v>83</v>
      </c>
      <c r="CA103" s="99">
        <f t="shared" si="78"/>
        <v>10.664999999999999</v>
      </c>
      <c r="CB103" s="99">
        <f t="shared" si="79"/>
        <v>11.595000000000002</v>
      </c>
      <c r="CC103" s="99">
        <f t="shared" si="80"/>
        <v>12.069999999999997</v>
      </c>
      <c r="CD103" s="99" t="str">
        <f t="shared" si="81"/>
        <v/>
      </c>
      <c r="CE103" s="99" t="str">
        <f t="shared" si="82"/>
        <v/>
      </c>
      <c r="CF103" s="99" t="str">
        <f t="shared" si="83"/>
        <v/>
      </c>
      <c r="CG103" s="99" t="str">
        <f t="shared" si="84"/>
        <v/>
      </c>
      <c r="CH103" s="99" t="str">
        <f t="shared" si="85"/>
        <v/>
      </c>
      <c r="CI103" s="99" t="str">
        <f t="shared" si="86"/>
        <v/>
      </c>
      <c r="CJ103" s="99" t="str">
        <f t="shared" si="87"/>
        <v/>
      </c>
      <c r="CK103" s="99" t="str">
        <f t="shared" si="88"/>
        <v/>
      </c>
      <c r="CL103" s="99" t="str">
        <f t="shared" si="89"/>
        <v/>
      </c>
      <c r="CM103" s="99">
        <f t="shared" si="90"/>
        <v>13.051666666666669</v>
      </c>
      <c r="CN103" s="99">
        <f t="shared" si="91"/>
        <v>12.408333333333328</v>
      </c>
      <c r="CO103" s="99">
        <f t="shared" si="92"/>
        <v>11.514999999999997</v>
      </c>
      <c r="CP103" s="99" t="str">
        <f t="shared" si="93"/>
        <v/>
      </c>
      <c r="CQ103" s="99" t="str">
        <f t="shared" si="94"/>
        <v/>
      </c>
      <c r="CR103" s="99" t="str">
        <f t="shared" si="95"/>
        <v/>
      </c>
      <c r="CS103" s="99" t="str">
        <f t="shared" si="96"/>
        <v/>
      </c>
      <c r="CT103" s="99" t="str">
        <f t="shared" si="97"/>
        <v/>
      </c>
      <c r="CU103" s="99" t="str">
        <f t="shared" si="98"/>
        <v/>
      </c>
      <c r="CV103" s="99" t="str">
        <f t="shared" si="99"/>
        <v/>
      </c>
      <c r="CW103" s="99" t="str">
        <f t="shared" si="100"/>
        <v/>
      </c>
      <c r="CX103" s="99" t="str">
        <f t="shared" si="101"/>
        <v/>
      </c>
      <c r="CY103" s="70">
        <f t="shared" si="102"/>
        <v>11.443333333333333</v>
      </c>
      <c r="CZ103" s="70">
        <f t="shared" si="103"/>
        <v>12.324999999999998</v>
      </c>
      <c r="DA103" s="100" t="str">
        <f t="shared" si="104"/>
        <v>hsa-miR-183-5p</v>
      </c>
      <c r="DB103" s="98" t="s">
        <v>83</v>
      </c>
      <c r="DC103" s="101">
        <f t="shared" si="112"/>
        <v>6.1590693790588387E-4</v>
      </c>
      <c r="DD103" s="101">
        <f t="shared" si="113"/>
        <v>3.2326389413950052E-4</v>
      </c>
      <c r="DE103" s="101">
        <f t="shared" si="114"/>
        <v>2.3257763624119643E-4</v>
      </c>
      <c r="DF103" s="101" t="str">
        <f t="shared" si="115"/>
        <v/>
      </c>
      <c r="DG103" s="101" t="str">
        <f t="shared" si="116"/>
        <v/>
      </c>
      <c r="DH103" s="101" t="str">
        <f t="shared" si="117"/>
        <v/>
      </c>
      <c r="DI103" s="101" t="str">
        <f t="shared" si="118"/>
        <v/>
      </c>
      <c r="DJ103" s="101" t="str">
        <f t="shared" si="119"/>
        <v/>
      </c>
      <c r="DK103" s="101" t="str">
        <f t="shared" si="120"/>
        <v/>
      </c>
      <c r="DL103" s="101" t="str">
        <f t="shared" si="121"/>
        <v/>
      </c>
      <c r="DM103" s="101" t="str">
        <f t="shared" si="105"/>
        <v/>
      </c>
      <c r="DN103" s="101" t="str">
        <f t="shared" si="106"/>
        <v/>
      </c>
      <c r="DO103" s="101">
        <f t="shared" si="122"/>
        <v>1.1777601072229243E-4</v>
      </c>
      <c r="DP103" s="101">
        <f t="shared" si="123"/>
        <v>1.8395833514094016E-4</v>
      </c>
      <c r="DQ103" s="101">
        <f t="shared" si="124"/>
        <v>3.4169576796757803E-4</v>
      </c>
      <c r="DR103" s="101" t="str">
        <f t="shared" si="125"/>
        <v/>
      </c>
      <c r="DS103" s="101" t="str">
        <f t="shared" si="126"/>
        <v/>
      </c>
      <c r="DT103" s="101" t="str">
        <f t="shared" si="127"/>
        <v/>
      </c>
      <c r="DU103" s="101" t="str">
        <f t="shared" si="128"/>
        <v/>
      </c>
      <c r="DV103" s="101" t="str">
        <f t="shared" si="129"/>
        <v/>
      </c>
      <c r="DW103" s="101" t="str">
        <f t="shared" si="130"/>
        <v/>
      </c>
      <c r="DX103" s="101" t="str">
        <f t="shared" si="131"/>
        <v/>
      </c>
      <c r="DY103" s="101" t="str">
        <f t="shared" si="107"/>
        <v/>
      </c>
      <c r="DZ103" s="101" t="str">
        <f t="shared" si="108"/>
        <v/>
      </c>
    </row>
    <row r="104" spans="1:130" ht="15" customHeight="1" x14ac:dyDescent="0.25">
      <c r="A104" s="106" t="str">
        <f>'miRNA Table'!C103</f>
        <v>hsa-miR-183-3p</v>
      </c>
      <c r="B104" s="98" t="s">
        <v>84</v>
      </c>
      <c r="C104" s="99">
        <f>IF('Test Sample Data'!C103="","",IF(SUM('Test Sample Data'!C$3:C$386)&gt;10,IF(AND(ISNUMBER('Test Sample Data'!C103),'Test Sample Data'!C103&lt;$C$389, 'Test Sample Data'!C103&gt;0),'Test Sample Data'!C103,$C$389),""))</f>
        <v>35</v>
      </c>
      <c r="D104" s="99">
        <f>IF('Test Sample Data'!D103="","",IF(SUM('Test Sample Data'!D$3:D$386)&gt;10,IF(AND(ISNUMBER('Test Sample Data'!D103),'Test Sample Data'!D103&lt;$C$389, 'Test Sample Data'!D103&gt;0),'Test Sample Data'!D103,$C$389),""))</f>
        <v>35</v>
      </c>
      <c r="E104" s="99">
        <f>IF('Test Sample Data'!E103="","",IF(SUM('Test Sample Data'!E$3:E$386)&gt;10,IF(AND(ISNUMBER('Test Sample Data'!E103),'Test Sample Data'!E103&lt;$C$389, 'Test Sample Data'!E103&gt;0),'Test Sample Data'!E103,$C$389),""))</f>
        <v>35</v>
      </c>
      <c r="F104" s="99" t="str">
        <f>IF('Test Sample Data'!F103="","",IF(SUM('Test Sample Data'!F$3:F$386)&gt;10,IF(AND(ISNUMBER('Test Sample Data'!F103),'Test Sample Data'!F103&lt;$C$389, 'Test Sample Data'!F103&gt;0),'Test Sample Data'!F103,$C$389),""))</f>
        <v/>
      </c>
      <c r="G104" s="99" t="str">
        <f>IF('Test Sample Data'!G103="","",IF(SUM('Test Sample Data'!G$3:G$386)&gt;10,IF(AND(ISNUMBER('Test Sample Data'!G103),'Test Sample Data'!G103&lt;$C$389, 'Test Sample Data'!G103&gt;0),'Test Sample Data'!G103,$C$389),""))</f>
        <v/>
      </c>
      <c r="H104" s="99" t="str">
        <f>IF('Test Sample Data'!H103="","",IF(SUM('Test Sample Data'!H$3:H$386)&gt;10,IF(AND(ISNUMBER('Test Sample Data'!H103),'Test Sample Data'!H103&lt;$C$389, 'Test Sample Data'!H103&gt;0),'Test Sample Data'!H103,$C$389),""))</f>
        <v/>
      </c>
      <c r="I104" s="99" t="str">
        <f>IF('Test Sample Data'!I103="","",IF(SUM('Test Sample Data'!I$3:I$386)&gt;10,IF(AND(ISNUMBER('Test Sample Data'!I103),'Test Sample Data'!I103&lt;$C$389, 'Test Sample Data'!I103&gt;0),'Test Sample Data'!I103,$C$389),""))</f>
        <v/>
      </c>
      <c r="J104" s="99" t="str">
        <f>IF('Test Sample Data'!J103="","",IF(SUM('Test Sample Data'!J$3:J$386)&gt;10,IF(AND(ISNUMBER('Test Sample Data'!J103),'Test Sample Data'!J103&lt;$C$389, 'Test Sample Data'!J103&gt;0),'Test Sample Data'!J103,$C$389),""))</f>
        <v/>
      </c>
      <c r="K104" s="99" t="str">
        <f>IF('Test Sample Data'!K103="","",IF(SUM('Test Sample Data'!K$3:K$386)&gt;10,IF(AND(ISNUMBER('Test Sample Data'!K103),'Test Sample Data'!K103&lt;$C$389, 'Test Sample Data'!K103&gt;0),'Test Sample Data'!K103,$C$389),""))</f>
        <v/>
      </c>
      <c r="L104" s="99" t="str">
        <f>IF('Test Sample Data'!L103="","",IF(SUM('Test Sample Data'!L$3:L$386)&gt;10,IF(AND(ISNUMBER('Test Sample Data'!L103),'Test Sample Data'!L103&lt;$C$389, 'Test Sample Data'!L103&gt;0),'Test Sample Data'!L103,$C$389),""))</f>
        <v/>
      </c>
      <c r="M104" s="99" t="str">
        <f>IF('Test Sample Data'!M103="","",IF(SUM('Test Sample Data'!M$3:M$386)&gt;10,IF(AND(ISNUMBER('Test Sample Data'!M103),'Test Sample Data'!M103&lt;$C$389, 'Test Sample Data'!M103&gt;0),'Test Sample Data'!M103,$C$389),""))</f>
        <v/>
      </c>
      <c r="N104" s="99" t="str">
        <f>IF('Test Sample Data'!N103="","",IF(SUM('Test Sample Data'!N$3:N$386)&gt;10,IF(AND(ISNUMBER('Test Sample Data'!N103),'Test Sample Data'!N103&lt;$C$389, 'Test Sample Data'!N103&gt;0),'Test Sample Data'!N103,$C$389),""))</f>
        <v/>
      </c>
      <c r="O104" s="98" t="str">
        <f>'miRNA Table'!C103</f>
        <v>hsa-miR-183-3p</v>
      </c>
      <c r="P104" s="98" t="s">
        <v>84</v>
      </c>
      <c r="Q104" s="99">
        <f>IF('Control Sample Data'!C103="","",IF(SUM('Control Sample Data'!C$3:C$386)&gt;10,IF(AND(ISNUMBER('Control Sample Data'!C103),'Control Sample Data'!C103&lt;$C$389, 'Control Sample Data'!C103&gt;0),'Control Sample Data'!C103,$C$389),""))</f>
        <v>35</v>
      </c>
      <c r="R104" s="99">
        <f>IF('Control Sample Data'!D103="","",IF(SUM('Control Sample Data'!D$3:D$386)&gt;10,IF(AND(ISNUMBER('Control Sample Data'!D103),'Control Sample Data'!D103&lt;$C$389, 'Control Sample Data'!D103&gt;0),'Control Sample Data'!D103,$C$389),""))</f>
        <v>35</v>
      </c>
      <c r="S104" s="99">
        <f>IF('Control Sample Data'!E103="","",IF(SUM('Control Sample Data'!E$3:E$386)&gt;10,IF(AND(ISNUMBER('Control Sample Data'!E103),'Control Sample Data'!E103&lt;$C$389, 'Control Sample Data'!E103&gt;0),'Control Sample Data'!E103,$C$389),""))</f>
        <v>35</v>
      </c>
      <c r="T104" s="99" t="str">
        <f>IF('Control Sample Data'!F103="","",IF(SUM('Control Sample Data'!F$3:F$386)&gt;10,IF(AND(ISNUMBER('Control Sample Data'!F103),'Control Sample Data'!F103&lt;$C$389, 'Control Sample Data'!F103&gt;0),'Control Sample Data'!F103,$C$389),""))</f>
        <v/>
      </c>
      <c r="U104" s="99" t="str">
        <f>IF('Control Sample Data'!G103="","",IF(SUM('Control Sample Data'!G$3:G$386)&gt;10,IF(AND(ISNUMBER('Control Sample Data'!G103),'Control Sample Data'!G103&lt;$C$389, 'Control Sample Data'!G103&gt;0),'Control Sample Data'!G103,$C$389),""))</f>
        <v/>
      </c>
      <c r="V104" s="99" t="str">
        <f>IF('Control Sample Data'!H103="","",IF(SUM('Control Sample Data'!H$3:H$386)&gt;10,IF(AND(ISNUMBER('Control Sample Data'!H103),'Control Sample Data'!H103&lt;$C$389, 'Control Sample Data'!H103&gt;0),'Control Sample Data'!H103,$C$389),""))</f>
        <v/>
      </c>
      <c r="W104" s="99" t="str">
        <f>IF('Control Sample Data'!I103="","",IF(SUM('Control Sample Data'!I$3:I$386)&gt;10,IF(AND(ISNUMBER('Control Sample Data'!I103),'Control Sample Data'!I103&lt;$C$389, 'Control Sample Data'!I103&gt;0),'Control Sample Data'!I103,$C$389),""))</f>
        <v/>
      </c>
      <c r="X104" s="99" t="str">
        <f>IF('Control Sample Data'!J103="","",IF(SUM('Control Sample Data'!J$3:J$386)&gt;10,IF(AND(ISNUMBER('Control Sample Data'!J103),'Control Sample Data'!J103&lt;$C$389, 'Control Sample Data'!J103&gt;0),'Control Sample Data'!J103,$C$389),""))</f>
        <v/>
      </c>
      <c r="Y104" s="99" t="str">
        <f>IF('Control Sample Data'!K103="","",IF(SUM('Control Sample Data'!K$3:K$386)&gt;10,IF(AND(ISNUMBER('Control Sample Data'!K103),'Control Sample Data'!K103&lt;$C$389, 'Control Sample Data'!K103&gt;0),'Control Sample Data'!K103,$C$389),""))</f>
        <v/>
      </c>
      <c r="Z104" s="99" t="str">
        <f>IF('Control Sample Data'!L103="","",IF(SUM('Control Sample Data'!L$3:L$386)&gt;10,IF(AND(ISNUMBER('Control Sample Data'!L103),'Control Sample Data'!L103&lt;$C$389, 'Control Sample Data'!L103&gt;0),'Control Sample Data'!L103,$C$389),""))</f>
        <v/>
      </c>
      <c r="AA104" s="99" t="str">
        <f>IF('Control Sample Data'!M103="","",IF(SUM('Control Sample Data'!M$3:M$386)&gt;10,IF(AND(ISNUMBER('Control Sample Data'!M103),'Control Sample Data'!M103&lt;$C$389, 'Control Sample Data'!M103&gt;0),'Control Sample Data'!M103,$C$389),""))</f>
        <v/>
      </c>
      <c r="AB104" s="107" t="str">
        <f>IF('Control Sample Data'!N103="","",IF(SUM('Control Sample Data'!N$3:N$386)&gt;10,IF(AND(ISNUMBER('Control Sample Data'!N103),'Control Sample Data'!N103&lt;$C$389, 'Control Sample Data'!N103&gt;0),'Control Sample Data'!N103,$C$389),""))</f>
        <v/>
      </c>
      <c r="AC104" s="136">
        <f>IF(C104="","",IF(AND('miRNA Table'!$F$4="YES",'miRNA Table'!$F$6="YES"),C104-C$391,C104))</f>
        <v>35</v>
      </c>
      <c r="AD104" s="137">
        <f>IF(D104="","",IF(AND('miRNA Table'!$F$4="YES",'miRNA Table'!$F$6="YES"),D104-D$391,D104))</f>
        <v>35</v>
      </c>
      <c r="AE104" s="137">
        <f>IF(E104="","",IF(AND('miRNA Table'!$F$4="YES",'miRNA Table'!$F$6="YES"),E104-E$391,E104))</f>
        <v>35</v>
      </c>
      <c r="AF104" s="137" t="str">
        <f>IF(F104="","",IF(AND('miRNA Table'!$F$4="YES",'miRNA Table'!$F$6="YES"),F104-F$391,F104))</f>
        <v/>
      </c>
      <c r="AG104" s="137" t="str">
        <f>IF(G104="","",IF(AND('miRNA Table'!$F$4="YES",'miRNA Table'!$F$6="YES"),G104-G$391,G104))</f>
        <v/>
      </c>
      <c r="AH104" s="137" t="str">
        <f>IF(H104="","",IF(AND('miRNA Table'!$F$4="YES",'miRNA Table'!$F$6="YES"),H104-H$391,H104))</f>
        <v/>
      </c>
      <c r="AI104" s="137" t="str">
        <f>IF(I104="","",IF(AND('miRNA Table'!$F$4="YES",'miRNA Table'!$F$6="YES"),I104-I$391,I104))</f>
        <v/>
      </c>
      <c r="AJ104" s="137" t="str">
        <f>IF(J104="","",IF(AND('miRNA Table'!$F$4="YES",'miRNA Table'!$F$6="YES"),J104-J$391,J104))</f>
        <v/>
      </c>
      <c r="AK104" s="137" t="str">
        <f>IF(K104="","",IF(AND('miRNA Table'!$F$4="YES",'miRNA Table'!$F$6="YES"),K104-K$391,K104))</f>
        <v/>
      </c>
      <c r="AL104" s="137" t="str">
        <f>IF(L104="","",IF(AND('miRNA Table'!$F$4="YES",'miRNA Table'!$F$6="YES"),L104-L$391,L104))</f>
        <v/>
      </c>
      <c r="AM104" s="137" t="str">
        <f>IF(M104="","",IF(AND('miRNA Table'!$F$4="YES",'miRNA Table'!$F$6="YES"),M104-M$391,M104))</f>
        <v/>
      </c>
      <c r="AN104" s="138" t="str">
        <f>IF(N104="","",IF(AND('miRNA Table'!$F$4="YES",'miRNA Table'!$F$6="YES"),N104-N$391,N104))</f>
        <v/>
      </c>
      <c r="AO104" s="136">
        <f>IF(O104="","",IF(AND('miRNA Table'!$F$4="YES",'miRNA Table'!$F$6="YES"),Q104-Q$391,Q104))</f>
        <v>35</v>
      </c>
      <c r="AP104" s="137">
        <f>IF(P104="","",IF(AND('miRNA Table'!$F$4="YES",'miRNA Table'!$F$6="YES"),R104-R$391,R104))</f>
        <v>35</v>
      </c>
      <c r="AQ104" s="137">
        <f>IF(Q104="","",IF(AND('miRNA Table'!$F$4="YES",'miRNA Table'!$F$6="YES"),S104-S$391,S104))</f>
        <v>35</v>
      </c>
      <c r="AR104" s="137" t="str">
        <f>IF(R104="","",IF(AND('miRNA Table'!$F$4="YES",'miRNA Table'!$F$6="YES"),T104-T$391,T104))</f>
        <v/>
      </c>
      <c r="AS104" s="137" t="str">
        <f>IF(S104="","",IF(AND('miRNA Table'!$F$4="YES",'miRNA Table'!$F$6="YES"),U104-U$391,U104))</f>
        <v/>
      </c>
      <c r="AT104" s="137" t="str">
        <f>IF(T104="","",IF(AND('miRNA Table'!$F$4="YES",'miRNA Table'!$F$6="YES"),V104-V$391,V104))</f>
        <v/>
      </c>
      <c r="AU104" s="137" t="str">
        <f>IF(U104="","",IF(AND('miRNA Table'!$F$4="YES",'miRNA Table'!$F$6="YES"),W104-W$391,W104))</f>
        <v/>
      </c>
      <c r="AV104" s="137" t="str">
        <f>IF(V104="","",IF(AND('miRNA Table'!$F$4="YES",'miRNA Table'!$F$6="YES"),X104-X$391,X104))</f>
        <v/>
      </c>
      <c r="AW104" s="137" t="str">
        <f>IF(W104="","",IF(AND('miRNA Table'!$F$4="YES",'miRNA Table'!$F$6="YES"),Y104-Y$391,Y104))</f>
        <v/>
      </c>
      <c r="AX104" s="137" t="str">
        <f>IF(X104="","",IF(AND('miRNA Table'!$F$4="YES",'miRNA Table'!$F$6="YES"),Z104-Z$391,Z104))</f>
        <v/>
      </c>
      <c r="AY104" s="137" t="str">
        <f>IF(Y104="","",IF(AND('miRNA Table'!$F$4="YES",'miRNA Table'!$F$6="YES"),AA104-AA$391,AA104))</f>
        <v/>
      </c>
      <c r="AZ104" s="138" t="str">
        <f>IF(Z104="","",IF(AND('miRNA Table'!$F$4="YES",'miRNA Table'!$F$6="YES"),AB104-AB$391,AB104))</f>
        <v/>
      </c>
      <c r="BY104" s="97" t="str">
        <f t="shared" si="77"/>
        <v>hsa-miR-183-3p</v>
      </c>
      <c r="BZ104" s="98" t="s">
        <v>84</v>
      </c>
      <c r="CA104" s="99">
        <f t="shared" si="78"/>
        <v>14.364999999999998</v>
      </c>
      <c r="CB104" s="99">
        <f t="shared" si="79"/>
        <v>14.355</v>
      </c>
      <c r="CC104" s="99">
        <f t="shared" si="80"/>
        <v>14.27</v>
      </c>
      <c r="CD104" s="99" t="str">
        <f t="shared" si="81"/>
        <v/>
      </c>
      <c r="CE104" s="99" t="str">
        <f t="shared" si="82"/>
        <v/>
      </c>
      <c r="CF104" s="99" t="str">
        <f t="shared" si="83"/>
        <v/>
      </c>
      <c r="CG104" s="99" t="str">
        <f t="shared" si="84"/>
        <v/>
      </c>
      <c r="CH104" s="99" t="str">
        <f t="shared" si="85"/>
        <v/>
      </c>
      <c r="CI104" s="99" t="str">
        <f t="shared" si="86"/>
        <v/>
      </c>
      <c r="CJ104" s="99" t="str">
        <f t="shared" si="87"/>
        <v/>
      </c>
      <c r="CK104" s="99" t="str">
        <f t="shared" si="88"/>
        <v/>
      </c>
      <c r="CL104" s="99" t="str">
        <f t="shared" si="89"/>
        <v/>
      </c>
      <c r="CM104" s="99">
        <f t="shared" si="90"/>
        <v>14.101666666666667</v>
      </c>
      <c r="CN104" s="99">
        <f t="shared" si="91"/>
        <v>14.14833333333333</v>
      </c>
      <c r="CO104" s="99">
        <f t="shared" si="92"/>
        <v>13.864999999999998</v>
      </c>
      <c r="CP104" s="99" t="str">
        <f t="shared" si="93"/>
        <v/>
      </c>
      <c r="CQ104" s="99" t="str">
        <f t="shared" si="94"/>
        <v/>
      </c>
      <c r="CR104" s="99" t="str">
        <f t="shared" si="95"/>
        <v/>
      </c>
      <c r="CS104" s="99" t="str">
        <f t="shared" si="96"/>
        <v/>
      </c>
      <c r="CT104" s="99" t="str">
        <f t="shared" si="97"/>
        <v/>
      </c>
      <c r="CU104" s="99" t="str">
        <f t="shared" si="98"/>
        <v/>
      </c>
      <c r="CV104" s="99" t="str">
        <f t="shared" si="99"/>
        <v/>
      </c>
      <c r="CW104" s="99" t="str">
        <f t="shared" si="100"/>
        <v/>
      </c>
      <c r="CX104" s="99" t="str">
        <f t="shared" si="101"/>
        <v/>
      </c>
      <c r="CY104" s="70">
        <f t="shared" si="102"/>
        <v>14.329999999999998</v>
      </c>
      <c r="CZ104" s="70">
        <f t="shared" si="103"/>
        <v>14.038333333333332</v>
      </c>
      <c r="DA104" s="100" t="str">
        <f t="shared" si="104"/>
        <v>hsa-miR-183-3p</v>
      </c>
      <c r="DB104" s="98" t="s">
        <v>84</v>
      </c>
      <c r="DC104" s="101">
        <f t="shared" si="112"/>
        <v>4.7391899108950229E-5</v>
      </c>
      <c r="DD104" s="101">
        <f t="shared" si="113"/>
        <v>4.7721535835485465E-5</v>
      </c>
      <c r="DE104" s="101">
        <f t="shared" si="114"/>
        <v>5.0617648059963549E-5</v>
      </c>
      <c r="DF104" s="101" t="str">
        <f t="shared" si="115"/>
        <v/>
      </c>
      <c r="DG104" s="101" t="str">
        <f t="shared" si="116"/>
        <v/>
      </c>
      <c r="DH104" s="101" t="str">
        <f t="shared" si="117"/>
        <v/>
      </c>
      <c r="DI104" s="101" t="str">
        <f t="shared" si="118"/>
        <v/>
      </c>
      <c r="DJ104" s="101" t="str">
        <f t="shared" si="119"/>
        <v/>
      </c>
      <c r="DK104" s="101" t="str">
        <f t="shared" si="120"/>
        <v/>
      </c>
      <c r="DL104" s="101" t="str">
        <f t="shared" si="121"/>
        <v/>
      </c>
      <c r="DM104" s="101" t="str">
        <f t="shared" si="105"/>
        <v/>
      </c>
      <c r="DN104" s="101" t="str">
        <f t="shared" si="106"/>
        <v/>
      </c>
      <c r="DO104" s="101">
        <f t="shared" si="122"/>
        <v>5.6882063716252369E-5</v>
      </c>
      <c r="DP104" s="101">
        <f t="shared" si="123"/>
        <v>5.5071547217106916E-5</v>
      </c>
      <c r="DQ104" s="101">
        <f t="shared" si="124"/>
        <v>6.7022266466494862E-5</v>
      </c>
      <c r="DR104" s="101" t="str">
        <f t="shared" si="125"/>
        <v/>
      </c>
      <c r="DS104" s="101" t="str">
        <f t="shared" si="126"/>
        <v/>
      </c>
      <c r="DT104" s="101" t="str">
        <f t="shared" si="127"/>
        <v/>
      </c>
      <c r="DU104" s="101" t="str">
        <f t="shared" si="128"/>
        <v/>
      </c>
      <c r="DV104" s="101" t="str">
        <f t="shared" si="129"/>
        <v/>
      </c>
      <c r="DW104" s="101" t="str">
        <f t="shared" si="130"/>
        <v/>
      </c>
      <c r="DX104" s="101" t="str">
        <f t="shared" si="131"/>
        <v/>
      </c>
      <c r="DY104" s="101" t="str">
        <f t="shared" si="107"/>
        <v/>
      </c>
      <c r="DZ104" s="101" t="str">
        <f t="shared" si="108"/>
        <v/>
      </c>
    </row>
    <row r="105" spans="1:130" ht="15" customHeight="1" x14ac:dyDescent="0.25">
      <c r="A105" s="106" t="str">
        <f>'miRNA Table'!C104</f>
        <v>hsa-miR-184</v>
      </c>
      <c r="B105" s="98" t="s">
        <v>85</v>
      </c>
      <c r="C105" s="99">
        <f>IF('Test Sample Data'!C104="","",IF(SUM('Test Sample Data'!C$3:C$386)&gt;10,IF(AND(ISNUMBER('Test Sample Data'!C104),'Test Sample Data'!C104&lt;$C$389, 'Test Sample Data'!C104&gt;0),'Test Sample Data'!C104,$C$389),""))</f>
        <v>26.67</v>
      </c>
      <c r="D105" s="99">
        <f>IF('Test Sample Data'!D104="","",IF(SUM('Test Sample Data'!D$3:D$386)&gt;10,IF(AND(ISNUMBER('Test Sample Data'!D104),'Test Sample Data'!D104&lt;$C$389, 'Test Sample Data'!D104&gt;0),'Test Sample Data'!D104,$C$389),""))</f>
        <v>26.27</v>
      </c>
      <c r="E105" s="99">
        <f>IF('Test Sample Data'!E104="","",IF(SUM('Test Sample Data'!E$3:E$386)&gt;10,IF(AND(ISNUMBER('Test Sample Data'!E104),'Test Sample Data'!E104&lt;$C$389, 'Test Sample Data'!E104&gt;0),'Test Sample Data'!E104,$C$389),""))</f>
        <v>26.16</v>
      </c>
      <c r="F105" s="99" t="str">
        <f>IF('Test Sample Data'!F104="","",IF(SUM('Test Sample Data'!F$3:F$386)&gt;10,IF(AND(ISNUMBER('Test Sample Data'!F104),'Test Sample Data'!F104&lt;$C$389, 'Test Sample Data'!F104&gt;0),'Test Sample Data'!F104,$C$389),""))</f>
        <v/>
      </c>
      <c r="G105" s="99" t="str">
        <f>IF('Test Sample Data'!G104="","",IF(SUM('Test Sample Data'!G$3:G$386)&gt;10,IF(AND(ISNUMBER('Test Sample Data'!G104),'Test Sample Data'!G104&lt;$C$389, 'Test Sample Data'!G104&gt;0),'Test Sample Data'!G104,$C$389),""))</f>
        <v/>
      </c>
      <c r="H105" s="99" t="str">
        <f>IF('Test Sample Data'!H104="","",IF(SUM('Test Sample Data'!H$3:H$386)&gt;10,IF(AND(ISNUMBER('Test Sample Data'!H104),'Test Sample Data'!H104&lt;$C$389, 'Test Sample Data'!H104&gt;0),'Test Sample Data'!H104,$C$389),""))</f>
        <v/>
      </c>
      <c r="I105" s="99" t="str">
        <f>IF('Test Sample Data'!I104="","",IF(SUM('Test Sample Data'!I$3:I$386)&gt;10,IF(AND(ISNUMBER('Test Sample Data'!I104),'Test Sample Data'!I104&lt;$C$389, 'Test Sample Data'!I104&gt;0),'Test Sample Data'!I104,$C$389),""))</f>
        <v/>
      </c>
      <c r="J105" s="99" t="str">
        <f>IF('Test Sample Data'!J104="","",IF(SUM('Test Sample Data'!J$3:J$386)&gt;10,IF(AND(ISNUMBER('Test Sample Data'!J104),'Test Sample Data'!J104&lt;$C$389, 'Test Sample Data'!J104&gt;0),'Test Sample Data'!J104,$C$389),""))</f>
        <v/>
      </c>
      <c r="K105" s="99" t="str">
        <f>IF('Test Sample Data'!K104="","",IF(SUM('Test Sample Data'!K$3:K$386)&gt;10,IF(AND(ISNUMBER('Test Sample Data'!K104),'Test Sample Data'!K104&lt;$C$389, 'Test Sample Data'!K104&gt;0),'Test Sample Data'!K104,$C$389),""))</f>
        <v/>
      </c>
      <c r="L105" s="99" t="str">
        <f>IF('Test Sample Data'!L104="","",IF(SUM('Test Sample Data'!L$3:L$386)&gt;10,IF(AND(ISNUMBER('Test Sample Data'!L104),'Test Sample Data'!L104&lt;$C$389, 'Test Sample Data'!L104&gt;0),'Test Sample Data'!L104,$C$389),""))</f>
        <v/>
      </c>
      <c r="M105" s="99" t="str">
        <f>IF('Test Sample Data'!M104="","",IF(SUM('Test Sample Data'!M$3:M$386)&gt;10,IF(AND(ISNUMBER('Test Sample Data'!M104),'Test Sample Data'!M104&lt;$C$389, 'Test Sample Data'!M104&gt;0),'Test Sample Data'!M104,$C$389),""))</f>
        <v/>
      </c>
      <c r="N105" s="99" t="str">
        <f>IF('Test Sample Data'!N104="","",IF(SUM('Test Sample Data'!N$3:N$386)&gt;10,IF(AND(ISNUMBER('Test Sample Data'!N104),'Test Sample Data'!N104&lt;$C$389, 'Test Sample Data'!N104&gt;0),'Test Sample Data'!N104,$C$389),""))</f>
        <v/>
      </c>
      <c r="O105" s="98" t="str">
        <f>'miRNA Table'!C104</f>
        <v>hsa-miR-184</v>
      </c>
      <c r="P105" s="98" t="s">
        <v>85</v>
      </c>
      <c r="Q105" s="99">
        <f>IF('Control Sample Data'!C104="","",IF(SUM('Control Sample Data'!C$3:C$386)&gt;10,IF(AND(ISNUMBER('Control Sample Data'!C104),'Control Sample Data'!C104&lt;$C$389, 'Control Sample Data'!C104&gt;0),'Control Sample Data'!C104,$C$389),""))</f>
        <v>29</v>
      </c>
      <c r="R105" s="99">
        <f>IF('Control Sample Data'!D104="","",IF(SUM('Control Sample Data'!D$3:D$386)&gt;10,IF(AND(ISNUMBER('Control Sample Data'!D104),'Control Sample Data'!D104&lt;$C$389, 'Control Sample Data'!D104&gt;0),'Control Sample Data'!D104,$C$389),""))</f>
        <v>28.84</v>
      </c>
      <c r="S105" s="99">
        <f>IF('Control Sample Data'!E104="","",IF(SUM('Control Sample Data'!E$3:E$386)&gt;10,IF(AND(ISNUMBER('Control Sample Data'!E104),'Control Sample Data'!E104&lt;$C$389, 'Control Sample Data'!E104&gt;0),'Control Sample Data'!E104,$C$389),""))</f>
        <v>28.53</v>
      </c>
      <c r="T105" s="99" t="str">
        <f>IF('Control Sample Data'!F104="","",IF(SUM('Control Sample Data'!F$3:F$386)&gt;10,IF(AND(ISNUMBER('Control Sample Data'!F104),'Control Sample Data'!F104&lt;$C$389, 'Control Sample Data'!F104&gt;0),'Control Sample Data'!F104,$C$389),""))</f>
        <v/>
      </c>
      <c r="U105" s="99" t="str">
        <f>IF('Control Sample Data'!G104="","",IF(SUM('Control Sample Data'!G$3:G$386)&gt;10,IF(AND(ISNUMBER('Control Sample Data'!G104),'Control Sample Data'!G104&lt;$C$389, 'Control Sample Data'!G104&gt;0),'Control Sample Data'!G104,$C$389),""))</f>
        <v/>
      </c>
      <c r="V105" s="99" t="str">
        <f>IF('Control Sample Data'!H104="","",IF(SUM('Control Sample Data'!H$3:H$386)&gt;10,IF(AND(ISNUMBER('Control Sample Data'!H104),'Control Sample Data'!H104&lt;$C$389, 'Control Sample Data'!H104&gt;0),'Control Sample Data'!H104,$C$389),""))</f>
        <v/>
      </c>
      <c r="W105" s="99" t="str">
        <f>IF('Control Sample Data'!I104="","",IF(SUM('Control Sample Data'!I$3:I$386)&gt;10,IF(AND(ISNUMBER('Control Sample Data'!I104),'Control Sample Data'!I104&lt;$C$389, 'Control Sample Data'!I104&gt;0),'Control Sample Data'!I104,$C$389),""))</f>
        <v/>
      </c>
      <c r="X105" s="99" t="str">
        <f>IF('Control Sample Data'!J104="","",IF(SUM('Control Sample Data'!J$3:J$386)&gt;10,IF(AND(ISNUMBER('Control Sample Data'!J104),'Control Sample Data'!J104&lt;$C$389, 'Control Sample Data'!J104&gt;0),'Control Sample Data'!J104,$C$389),""))</f>
        <v/>
      </c>
      <c r="Y105" s="99" t="str">
        <f>IF('Control Sample Data'!K104="","",IF(SUM('Control Sample Data'!K$3:K$386)&gt;10,IF(AND(ISNUMBER('Control Sample Data'!K104),'Control Sample Data'!K104&lt;$C$389, 'Control Sample Data'!K104&gt;0),'Control Sample Data'!K104,$C$389),""))</f>
        <v/>
      </c>
      <c r="Z105" s="99" t="str">
        <f>IF('Control Sample Data'!L104="","",IF(SUM('Control Sample Data'!L$3:L$386)&gt;10,IF(AND(ISNUMBER('Control Sample Data'!L104),'Control Sample Data'!L104&lt;$C$389, 'Control Sample Data'!L104&gt;0),'Control Sample Data'!L104,$C$389),""))</f>
        <v/>
      </c>
      <c r="AA105" s="99" t="str">
        <f>IF('Control Sample Data'!M104="","",IF(SUM('Control Sample Data'!M$3:M$386)&gt;10,IF(AND(ISNUMBER('Control Sample Data'!M104),'Control Sample Data'!M104&lt;$C$389, 'Control Sample Data'!M104&gt;0),'Control Sample Data'!M104,$C$389),""))</f>
        <v/>
      </c>
      <c r="AB105" s="107" t="str">
        <f>IF('Control Sample Data'!N104="","",IF(SUM('Control Sample Data'!N$3:N$386)&gt;10,IF(AND(ISNUMBER('Control Sample Data'!N104),'Control Sample Data'!N104&lt;$C$389, 'Control Sample Data'!N104&gt;0),'Control Sample Data'!N104,$C$389),""))</f>
        <v/>
      </c>
      <c r="AC105" s="136">
        <f>IF(C105="","",IF(AND('miRNA Table'!$F$4="YES",'miRNA Table'!$F$6="YES"),C105-C$391,C105))</f>
        <v>26.67</v>
      </c>
      <c r="AD105" s="137">
        <f>IF(D105="","",IF(AND('miRNA Table'!$F$4="YES",'miRNA Table'!$F$6="YES"),D105-D$391,D105))</f>
        <v>26.27</v>
      </c>
      <c r="AE105" s="137">
        <f>IF(E105="","",IF(AND('miRNA Table'!$F$4="YES",'miRNA Table'!$F$6="YES"),E105-E$391,E105))</f>
        <v>26.16</v>
      </c>
      <c r="AF105" s="137" t="str">
        <f>IF(F105="","",IF(AND('miRNA Table'!$F$4="YES",'miRNA Table'!$F$6="YES"),F105-F$391,F105))</f>
        <v/>
      </c>
      <c r="AG105" s="137" t="str">
        <f>IF(G105="","",IF(AND('miRNA Table'!$F$4="YES",'miRNA Table'!$F$6="YES"),G105-G$391,G105))</f>
        <v/>
      </c>
      <c r="AH105" s="137" t="str">
        <f>IF(H105="","",IF(AND('miRNA Table'!$F$4="YES",'miRNA Table'!$F$6="YES"),H105-H$391,H105))</f>
        <v/>
      </c>
      <c r="AI105" s="137" t="str">
        <f>IF(I105="","",IF(AND('miRNA Table'!$F$4="YES",'miRNA Table'!$F$6="YES"),I105-I$391,I105))</f>
        <v/>
      </c>
      <c r="AJ105" s="137" t="str">
        <f>IF(J105="","",IF(AND('miRNA Table'!$F$4="YES",'miRNA Table'!$F$6="YES"),J105-J$391,J105))</f>
        <v/>
      </c>
      <c r="AK105" s="137" t="str">
        <f>IF(K105="","",IF(AND('miRNA Table'!$F$4="YES",'miRNA Table'!$F$6="YES"),K105-K$391,K105))</f>
        <v/>
      </c>
      <c r="AL105" s="137" t="str">
        <f>IF(L105="","",IF(AND('miRNA Table'!$F$4="YES",'miRNA Table'!$F$6="YES"),L105-L$391,L105))</f>
        <v/>
      </c>
      <c r="AM105" s="137" t="str">
        <f>IF(M105="","",IF(AND('miRNA Table'!$F$4="YES",'miRNA Table'!$F$6="YES"),M105-M$391,M105))</f>
        <v/>
      </c>
      <c r="AN105" s="138" t="str">
        <f>IF(N105="","",IF(AND('miRNA Table'!$F$4="YES",'miRNA Table'!$F$6="YES"),N105-N$391,N105))</f>
        <v/>
      </c>
      <c r="AO105" s="136">
        <f>IF(O105="","",IF(AND('miRNA Table'!$F$4="YES",'miRNA Table'!$F$6="YES"),Q105-Q$391,Q105))</f>
        <v>29</v>
      </c>
      <c r="AP105" s="137">
        <f>IF(P105="","",IF(AND('miRNA Table'!$F$4="YES",'miRNA Table'!$F$6="YES"),R105-R$391,R105))</f>
        <v>28.84</v>
      </c>
      <c r="AQ105" s="137">
        <f>IF(Q105="","",IF(AND('miRNA Table'!$F$4="YES",'miRNA Table'!$F$6="YES"),S105-S$391,S105))</f>
        <v>28.53</v>
      </c>
      <c r="AR105" s="137" t="str">
        <f>IF(R105="","",IF(AND('miRNA Table'!$F$4="YES",'miRNA Table'!$F$6="YES"),T105-T$391,T105))</f>
        <v/>
      </c>
      <c r="AS105" s="137" t="str">
        <f>IF(S105="","",IF(AND('miRNA Table'!$F$4="YES",'miRNA Table'!$F$6="YES"),U105-U$391,U105))</f>
        <v/>
      </c>
      <c r="AT105" s="137" t="str">
        <f>IF(T105="","",IF(AND('miRNA Table'!$F$4="YES",'miRNA Table'!$F$6="YES"),V105-V$391,V105))</f>
        <v/>
      </c>
      <c r="AU105" s="137" t="str">
        <f>IF(U105="","",IF(AND('miRNA Table'!$F$4="YES",'miRNA Table'!$F$6="YES"),W105-W$391,W105))</f>
        <v/>
      </c>
      <c r="AV105" s="137" t="str">
        <f>IF(V105="","",IF(AND('miRNA Table'!$F$4="YES",'miRNA Table'!$F$6="YES"),X105-X$391,X105))</f>
        <v/>
      </c>
      <c r="AW105" s="137" t="str">
        <f>IF(W105="","",IF(AND('miRNA Table'!$F$4="YES",'miRNA Table'!$F$6="YES"),Y105-Y$391,Y105))</f>
        <v/>
      </c>
      <c r="AX105" s="137" t="str">
        <f>IF(X105="","",IF(AND('miRNA Table'!$F$4="YES",'miRNA Table'!$F$6="YES"),Z105-Z$391,Z105))</f>
        <v/>
      </c>
      <c r="AY105" s="137" t="str">
        <f>IF(Y105="","",IF(AND('miRNA Table'!$F$4="YES",'miRNA Table'!$F$6="YES"),AA105-AA$391,AA105))</f>
        <v/>
      </c>
      <c r="AZ105" s="138" t="str">
        <f>IF(Z105="","",IF(AND('miRNA Table'!$F$4="YES",'miRNA Table'!$F$6="YES"),AB105-AB$391,AB105))</f>
        <v/>
      </c>
      <c r="BY105" s="97" t="str">
        <f t="shared" si="77"/>
        <v>hsa-miR-184</v>
      </c>
      <c r="BZ105" s="98" t="s">
        <v>85</v>
      </c>
      <c r="CA105" s="99">
        <f t="shared" si="78"/>
        <v>6.0350000000000001</v>
      </c>
      <c r="CB105" s="99">
        <f t="shared" si="79"/>
        <v>5.625</v>
      </c>
      <c r="CC105" s="99">
        <f t="shared" si="80"/>
        <v>5.43</v>
      </c>
      <c r="CD105" s="99" t="str">
        <f t="shared" si="81"/>
        <v/>
      </c>
      <c r="CE105" s="99" t="str">
        <f t="shared" si="82"/>
        <v/>
      </c>
      <c r="CF105" s="99" t="str">
        <f t="shared" si="83"/>
        <v/>
      </c>
      <c r="CG105" s="99" t="str">
        <f t="shared" si="84"/>
        <v/>
      </c>
      <c r="CH105" s="99" t="str">
        <f t="shared" si="85"/>
        <v/>
      </c>
      <c r="CI105" s="99" t="str">
        <f t="shared" si="86"/>
        <v/>
      </c>
      <c r="CJ105" s="99" t="str">
        <f t="shared" si="87"/>
        <v/>
      </c>
      <c r="CK105" s="99" t="str">
        <f t="shared" si="88"/>
        <v/>
      </c>
      <c r="CL105" s="99" t="str">
        <f t="shared" si="89"/>
        <v/>
      </c>
      <c r="CM105" s="99">
        <f t="shared" si="90"/>
        <v>8.1016666666666666</v>
      </c>
      <c r="CN105" s="99">
        <f t="shared" si="91"/>
        <v>7.9883333333333297</v>
      </c>
      <c r="CO105" s="99">
        <f t="shared" si="92"/>
        <v>7.3949999999999996</v>
      </c>
      <c r="CP105" s="99" t="str">
        <f t="shared" si="93"/>
        <v/>
      </c>
      <c r="CQ105" s="99" t="str">
        <f t="shared" si="94"/>
        <v/>
      </c>
      <c r="CR105" s="99" t="str">
        <f t="shared" si="95"/>
        <v/>
      </c>
      <c r="CS105" s="99" t="str">
        <f t="shared" si="96"/>
        <v/>
      </c>
      <c r="CT105" s="99" t="str">
        <f t="shared" si="97"/>
        <v/>
      </c>
      <c r="CU105" s="99" t="str">
        <f t="shared" si="98"/>
        <v/>
      </c>
      <c r="CV105" s="99" t="str">
        <f t="shared" si="99"/>
        <v/>
      </c>
      <c r="CW105" s="99" t="str">
        <f t="shared" si="100"/>
        <v/>
      </c>
      <c r="CX105" s="99" t="str">
        <f t="shared" si="101"/>
        <v/>
      </c>
      <c r="CY105" s="70">
        <f t="shared" si="102"/>
        <v>5.6966666666666663</v>
      </c>
      <c r="CZ105" s="70">
        <f t="shared" si="103"/>
        <v>7.8283333333333323</v>
      </c>
      <c r="DA105" s="100" t="str">
        <f t="shared" si="104"/>
        <v>hsa-miR-184</v>
      </c>
      <c r="DB105" s="98" t="s">
        <v>85</v>
      </c>
      <c r="DC105" s="101">
        <f t="shared" si="112"/>
        <v>1.5250496262128507E-2</v>
      </c>
      <c r="DD105" s="101">
        <f t="shared" si="113"/>
        <v>2.0263118041422029E-2</v>
      </c>
      <c r="DE105" s="101">
        <f t="shared" si="114"/>
        <v>2.3195680791078904E-2</v>
      </c>
      <c r="DF105" s="101" t="str">
        <f t="shared" si="115"/>
        <v/>
      </c>
      <c r="DG105" s="101" t="str">
        <f t="shared" si="116"/>
        <v/>
      </c>
      <c r="DH105" s="101" t="str">
        <f t="shared" si="117"/>
        <v/>
      </c>
      <c r="DI105" s="101" t="str">
        <f t="shared" si="118"/>
        <v/>
      </c>
      <c r="DJ105" s="101" t="str">
        <f t="shared" si="119"/>
        <v/>
      </c>
      <c r="DK105" s="101" t="str">
        <f t="shared" si="120"/>
        <v/>
      </c>
      <c r="DL105" s="101" t="str">
        <f t="shared" si="121"/>
        <v/>
      </c>
      <c r="DM105" s="101" t="str">
        <f t="shared" si="105"/>
        <v/>
      </c>
      <c r="DN105" s="101" t="str">
        <f t="shared" si="106"/>
        <v/>
      </c>
      <c r="DO105" s="101">
        <f t="shared" si="122"/>
        <v>3.6404520778401507E-3</v>
      </c>
      <c r="DP105" s="101">
        <f t="shared" si="123"/>
        <v>3.9379668082822712E-3</v>
      </c>
      <c r="DQ105" s="101">
        <f t="shared" si="124"/>
        <v>5.9413232548476969E-3</v>
      </c>
      <c r="DR105" s="101" t="str">
        <f t="shared" si="125"/>
        <v/>
      </c>
      <c r="DS105" s="101" t="str">
        <f t="shared" si="126"/>
        <v/>
      </c>
      <c r="DT105" s="101" t="str">
        <f t="shared" si="127"/>
        <v/>
      </c>
      <c r="DU105" s="101" t="str">
        <f t="shared" si="128"/>
        <v/>
      </c>
      <c r="DV105" s="101" t="str">
        <f t="shared" si="129"/>
        <v/>
      </c>
      <c r="DW105" s="101" t="str">
        <f t="shared" si="130"/>
        <v/>
      </c>
      <c r="DX105" s="101" t="str">
        <f t="shared" si="131"/>
        <v/>
      </c>
      <c r="DY105" s="101" t="str">
        <f t="shared" si="107"/>
        <v/>
      </c>
      <c r="DZ105" s="101" t="str">
        <f t="shared" si="108"/>
        <v/>
      </c>
    </row>
    <row r="106" spans="1:130" ht="15" customHeight="1" x14ac:dyDescent="0.25">
      <c r="A106" s="106" t="str">
        <f>'miRNA Table'!C105</f>
        <v>hsa-miR-185-5p</v>
      </c>
      <c r="B106" s="98" t="s">
        <v>86</v>
      </c>
      <c r="C106" s="99">
        <f>IF('Test Sample Data'!C105="","",IF(SUM('Test Sample Data'!C$3:C$386)&gt;10,IF(AND(ISNUMBER('Test Sample Data'!C105),'Test Sample Data'!C105&lt;$C$389, 'Test Sample Data'!C105&gt;0),'Test Sample Data'!C105,$C$389),""))</f>
        <v>35</v>
      </c>
      <c r="D106" s="99">
        <f>IF('Test Sample Data'!D105="","",IF(SUM('Test Sample Data'!D$3:D$386)&gt;10,IF(AND(ISNUMBER('Test Sample Data'!D105),'Test Sample Data'!D105&lt;$C$389, 'Test Sample Data'!D105&gt;0),'Test Sample Data'!D105,$C$389),""))</f>
        <v>35</v>
      </c>
      <c r="E106" s="99">
        <f>IF('Test Sample Data'!E105="","",IF(SUM('Test Sample Data'!E$3:E$386)&gt;10,IF(AND(ISNUMBER('Test Sample Data'!E105),'Test Sample Data'!E105&lt;$C$389, 'Test Sample Data'!E105&gt;0),'Test Sample Data'!E105,$C$389),""))</f>
        <v>35</v>
      </c>
      <c r="F106" s="99" t="str">
        <f>IF('Test Sample Data'!F105="","",IF(SUM('Test Sample Data'!F$3:F$386)&gt;10,IF(AND(ISNUMBER('Test Sample Data'!F105),'Test Sample Data'!F105&lt;$C$389, 'Test Sample Data'!F105&gt;0),'Test Sample Data'!F105,$C$389),""))</f>
        <v/>
      </c>
      <c r="G106" s="99" t="str">
        <f>IF('Test Sample Data'!G105="","",IF(SUM('Test Sample Data'!G$3:G$386)&gt;10,IF(AND(ISNUMBER('Test Sample Data'!G105),'Test Sample Data'!G105&lt;$C$389, 'Test Sample Data'!G105&gt;0),'Test Sample Data'!G105,$C$389),""))</f>
        <v/>
      </c>
      <c r="H106" s="99" t="str">
        <f>IF('Test Sample Data'!H105="","",IF(SUM('Test Sample Data'!H$3:H$386)&gt;10,IF(AND(ISNUMBER('Test Sample Data'!H105),'Test Sample Data'!H105&lt;$C$389, 'Test Sample Data'!H105&gt;0),'Test Sample Data'!H105,$C$389),""))</f>
        <v/>
      </c>
      <c r="I106" s="99" t="str">
        <f>IF('Test Sample Data'!I105="","",IF(SUM('Test Sample Data'!I$3:I$386)&gt;10,IF(AND(ISNUMBER('Test Sample Data'!I105),'Test Sample Data'!I105&lt;$C$389, 'Test Sample Data'!I105&gt;0),'Test Sample Data'!I105,$C$389),""))</f>
        <v/>
      </c>
      <c r="J106" s="99" t="str">
        <f>IF('Test Sample Data'!J105="","",IF(SUM('Test Sample Data'!J$3:J$386)&gt;10,IF(AND(ISNUMBER('Test Sample Data'!J105),'Test Sample Data'!J105&lt;$C$389, 'Test Sample Data'!J105&gt;0),'Test Sample Data'!J105,$C$389),""))</f>
        <v/>
      </c>
      <c r="K106" s="99" t="str">
        <f>IF('Test Sample Data'!K105="","",IF(SUM('Test Sample Data'!K$3:K$386)&gt;10,IF(AND(ISNUMBER('Test Sample Data'!K105),'Test Sample Data'!K105&lt;$C$389, 'Test Sample Data'!K105&gt;0),'Test Sample Data'!K105,$C$389),""))</f>
        <v/>
      </c>
      <c r="L106" s="99" t="str">
        <f>IF('Test Sample Data'!L105="","",IF(SUM('Test Sample Data'!L$3:L$386)&gt;10,IF(AND(ISNUMBER('Test Sample Data'!L105),'Test Sample Data'!L105&lt;$C$389, 'Test Sample Data'!L105&gt;0),'Test Sample Data'!L105,$C$389),""))</f>
        <v/>
      </c>
      <c r="M106" s="99" t="str">
        <f>IF('Test Sample Data'!M105="","",IF(SUM('Test Sample Data'!M$3:M$386)&gt;10,IF(AND(ISNUMBER('Test Sample Data'!M105),'Test Sample Data'!M105&lt;$C$389, 'Test Sample Data'!M105&gt;0),'Test Sample Data'!M105,$C$389),""))</f>
        <v/>
      </c>
      <c r="N106" s="99" t="str">
        <f>IF('Test Sample Data'!N105="","",IF(SUM('Test Sample Data'!N$3:N$386)&gt;10,IF(AND(ISNUMBER('Test Sample Data'!N105),'Test Sample Data'!N105&lt;$C$389, 'Test Sample Data'!N105&gt;0),'Test Sample Data'!N105,$C$389),""))</f>
        <v/>
      </c>
      <c r="O106" s="98" t="str">
        <f>'miRNA Table'!C105</f>
        <v>hsa-miR-185-5p</v>
      </c>
      <c r="P106" s="98" t="s">
        <v>86</v>
      </c>
      <c r="Q106" s="99">
        <f>IF('Control Sample Data'!C105="","",IF(SUM('Control Sample Data'!C$3:C$386)&gt;10,IF(AND(ISNUMBER('Control Sample Data'!C105),'Control Sample Data'!C105&lt;$C$389, 'Control Sample Data'!C105&gt;0),'Control Sample Data'!C105,$C$389),""))</f>
        <v>35</v>
      </c>
      <c r="R106" s="99">
        <f>IF('Control Sample Data'!D105="","",IF(SUM('Control Sample Data'!D$3:D$386)&gt;10,IF(AND(ISNUMBER('Control Sample Data'!D105),'Control Sample Data'!D105&lt;$C$389, 'Control Sample Data'!D105&gt;0),'Control Sample Data'!D105,$C$389),""))</f>
        <v>35</v>
      </c>
      <c r="S106" s="99">
        <f>IF('Control Sample Data'!E105="","",IF(SUM('Control Sample Data'!E$3:E$386)&gt;10,IF(AND(ISNUMBER('Control Sample Data'!E105),'Control Sample Data'!E105&lt;$C$389, 'Control Sample Data'!E105&gt;0),'Control Sample Data'!E105,$C$389),""))</f>
        <v>35</v>
      </c>
      <c r="T106" s="99" t="str">
        <f>IF('Control Sample Data'!F105="","",IF(SUM('Control Sample Data'!F$3:F$386)&gt;10,IF(AND(ISNUMBER('Control Sample Data'!F105),'Control Sample Data'!F105&lt;$C$389, 'Control Sample Data'!F105&gt;0),'Control Sample Data'!F105,$C$389),""))</f>
        <v/>
      </c>
      <c r="U106" s="99" t="str">
        <f>IF('Control Sample Data'!G105="","",IF(SUM('Control Sample Data'!G$3:G$386)&gt;10,IF(AND(ISNUMBER('Control Sample Data'!G105),'Control Sample Data'!G105&lt;$C$389, 'Control Sample Data'!G105&gt;0),'Control Sample Data'!G105,$C$389),""))</f>
        <v/>
      </c>
      <c r="V106" s="99" t="str">
        <f>IF('Control Sample Data'!H105="","",IF(SUM('Control Sample Data'!H$3:H$386)&gt;10,IF(AND(ISNUMBER('Control Sample Data'!H105),'Control Sample Data'!H105&lt;$C$389, 'Control Sample Data'!H105&gt;0),'Control Sample Data'!H105,$C$389),""))</f>
        <v/>
      </c>
      <c r="W106" s="99" t="str">
        <f>IF('Control Sample Data'!I105="","",IF(SUM('Control Sample Data'!I$3:I$386)&gt;10,IF(AND(ISNUMBER('Control Sample Data'!I105),'Control Sample Data'!I105&lt;$C$389, 'Control Sample Data'!I105&gt;0),'Control Sample Data'!I105,$C$389),""))</f>
        <v/>
      </c>
      <c r="X106" s="99" t="str">
        <f>IF('Control Sample Data'!J105="","",IF(SUM('Control Sample Data'!J$3:J$386)&gt;10,IF(AND(ISNUMBER('Control Sample Data'!J105),'Control Sample Data'!J105&lt;$C$389, 'Control Sample Data'!J105&gt;0),'Control Sample Data'!J105,$C$389),""))</f>
        <v/>
      </c>
      <c r="Y106" s="99" t="str">
        <f>IF('Control Sample Data'!K105="","",IF(SUM('Control Sample Data'!K$3:K$386)&gt;10,IF(AND(ISNUMBER('Control Sample Data'!K105),'Control Sample Data'!K105&lt;$C$389, 'Control Sample Data'!K105&gt;0),'Control Sample Data'!K105,$C$389),""))</f>
        <v/>
      </c>
      <c r="Z106" s="99" t="str">
        <f>IF('Control Sample Data'!L105="","",IF(SUM('Control Sample Data'!L$3:L$386)&gt;10,IF(AND(ISNUMBER('Control Sample Data'!L105),'Control Sample Data'!L105&lt;$C$389, 'Control Sample Data'!L105&gt;0),'Control Sample Data'!L105,$C$389),""))</f>
        <v/>
      </c>
      <c r="AA106" s="99" t="str">
        <f>IF('Control Sample Data'!M105="","",IF(SUM('Control Sample Data'!M$3:M$386)&gt;10,IF(AND(ISNUMBER('Control Sample Data'!M105),'Control Sample Data'!M105&lt;$C$389, 'Control Sample Data'!M105&gt;0),'Control Sample Data'!M105,$C$389),""))</f>
        <v/>
      </c>
      <c r="AB106" s="107" t="str">
        <f>IF('Control Sample Data'!N105="","",IF(SUM('Control Sample Data'!N$3:N$386)&gt;10,IF(AND(ISNUMBER('Control Sample Data'!N105),'Control Sample Data'!N105&lt;$C$389, 'Control Sample Data'!N105&gt;0),'Control Sample Data'!N105,$C$389),""))</f>
        <v/>
      </c>
      <c r="AC106" s="136">
        <f>IF(C106="","",IF(AND('miRNA Table'!$F$4="YES",'miRNA Table'!$F$6="YES"),C106-C$391,C106))</f>
        <v>35</v>
      </c>
      <c r="AD106" s="137">
        <f>IF(D106="","",IF(AND('miRNA Table'!$F$4="YES",'miRNA Table'!$F$6="YES"),D106-D$391,D106))</f>
        <v>35</v>
      </c>
      <c r="AE106" s="137">
        <f>IF(E106="","",IF(AND('miRNA Table'!$F$4="YES",'miRNA Table'!$F$6="YES"),E106-E$391,E106))</f>
        <v>35</v>
      </c>
      <c r="AF106" s="137" t="str">
        <f>IF(F106="","",IF(AND('miRNA Table'!$F$4="YES",'miRNA Table'!$F$6="YES"),F106-F$391,F106))</f>
        <v/>
      </c>
      <c r="AG106" s="137" t="str">
        <f>IF(G106="","",IF(AND('miRNA Table'!$F$4="YES",'miRNA Table'!$F$6="YES"),G106-G$391,G106))</f>
        <v/>
      </c>
      <c r="AH106" s="137" t="str">
        <f>IF(H106="","",IF(AND('miRNA Table'!$F$4="YES",'miRNA Table'!$F$6="YES"),H106-H$391,H106))</f>
        <v/>
      </c>
      <c r="AI106" s="137" t="str">
        <f>IF(I106="","",IF(AND('miRNA Table'!$F$4="YES",'miRNA Table'!$F$6="YES"),I106-I$391,I106))</f>
        <v/>
      </c>
      <c r="AJ106" s="137" t="str">
        <f>IF(J106="","",IF(AND('miRNA Table'!$F$4="YES",'miRNA Table'!$F$6="YES"),J106-J$391,J106))</f>
        <v/>
      </c>
      <c r="AK106" s="137" t="str">
        <f>IF(K106="","",IF(AND('miRNA Table'!$F$4="YES",'miRNA Table'!$F$6="YES"),K106-K$391,K106))</f>
        <v/>
      </c>
      <c r="AL106" s="137" t="str">
        <f>IF(L106="","",IF(AND('miRNA Table'!$F$4="YES",'miRNA Table'!$F$6="YES"),L106-L$391,L106))</f>
        <v/>
      </c>
      <c r="AM106" s="137" t="str">
        <f>IF(M106="","",IF(AND('miRNA Table'!$F$4="YES",'miRNA Table'!$F$6="YES"),M106-M$391,M106))</f>
        <v/>
      </c>
      <c r="AN106" s="138" t="str">
        <f>IF(N106="","",IF(AND('miRNA Table'!$F$4="YES",'miRNA Table'!$F$6="YES"),N106-N$391,N106))</f>
        <v/>
      </c>
      <c r="AO106" s="136">
        <f>IF(O106="","",IF(AND('miRNA Table'!$F$4="YES",'miRNA Table'!$F$6="YES"),Q106-Q$391,Q106))</f>
        <v>35</v>
      </c>
      <c r="AP106" s="137">
        <f>IF(P106="","",IF(AND('miRNA Table'!$F$4="YES",'miRNA Table'!$F$6="YES"),R106-R$391,R106))</f>
        <v>35</v>
      </c>
      <c r="AQ106" s="137">
        <f>IF(Q106="","",IF(AND('miRNA Table'!$F$4="YES",'miRNA Table'!$F$6="YES"),S106-S$391,S106))</f>
        <v>35</v>
      </c>
      <c r="AR106" s="137" t="str">
        <f>IF(R106="","",IF(AND('miRNA Table'!$F$4="YES",'miRNA Table'!$F$6="YES"),T106-T$391,T106))</f>
        <v/>
      </c>
      <c r="AS106" s="137" t="str">
        <f>IF(S106="","",IF(AND('miRNA Table'!$F$4="YES",'miRNA Table'!$F$6="YES"),U106-U$391,U106))</f>
        <v/>
      </c>
      <c r="AT106" s="137" t="str">
        <f>IF(T106="","",IF(AND('miRNA Table'!$F$4="YES",'miRNA Table'!$F$6="YES"),V106-V$391,V106))</f>
        <v/>
      </c>
      <c r="AU106" s="137" t="str">
        <f>IF(U106="","",IF(AND('miRNA Table'!$F$4="YES",'miRNA Table'!$F$6="YES"),W106-W$391,W106))</f>
        <v/>
      </c>
      <c r="AV106" s="137" t="str">
        <f>IF(V106="","",IF(AND('miRNA Table'!$F$4="YES",'miRNA Table'!$F$6="YES"),X106-X$391,X106))</f>
        <v/>
      </c>
      <c r="AW106" s="137" t="str">
        <f>IF(W106="","",IF(AND('miRNA Table'!$F$4="YES",'miRNA Table'!$F$6="YES"),Y106-Y$391,Y106))</f>
        <v/>
      </c>
      <c r="AX106" s="137" t="str">
        <f>IF(X106="","",IF(AND('miRNA Table'!$F$4="YES",'miRNA Table'!$F$6="YES"),Z106-Z$391,Z106))</f>
        <v/>
      </c>
      <c r="AY106" s="137" t="str">
        <f>IF(Y106="","",IF(AND('miRNA Table'!$F$4="YES",'miRNA Table'!$F$6="YES"),AA106-AA$391,AA106))</f>
        <v/>
      </c>
      <c r="AZ106" s="138" t="str">
        <f>IF(Z106="","",IF(AND('miRNA Table'!$F$4="YES",'miRNA Table'!$F$6="YES"),AB106-AB$391,AB106))</f>
        <v/>
      </c>
      <c r="BY106" s="97" t="str">
        <f t="shared" si="77"/>
        <v>hsa-miR-185-5p</v>
      </c>
      <c r="BZ106" s="98" t="s">
        <v>86</v>
      </c>
      <c r="CA106" s="99">
        <f t="shared" si="78"/>
        <v>14.364999999999998</v>
      </c>
      <c r="CB106" s="99">
        <f t="shared" si="79"/>
        <v>14.355</v>
      </c>
      <c r="CC106" s="99">
        <f t="shared" si="80"/>
        <v>14.27</v>
      </c>
      <c r="CD106" s="99" t="str">
        <f t="shared" si="81"/>
        <v/>
      </c>
      <c r="CE106" s="99" t="str">
        <f t="shared" si="82"/>
        <v/>
      </c>
      <c r="CF106" s="99" t="str">
        <f t="shared" si="83"/>
        <v/>
      </c>
      <c r="CG106" s="99" t="str">
        <f t="shared" si="84"/>
        <v/>
      </c>
      <c r="CH106" s="99" t="str">
        <f t="shared" si="85"/>
        <v/>
      </c>
      <c r="CI106" s="99" t="str">
        <f t="shared" si="86"/>
        <v/>
      </c>
      <c r="CJ106" s="99" t="str">
        <f t="shared" si="87"/>
        <v/>
      </c>
      <c r="CK106" s="99" t="str">
        <f t="shared" si="88"/>
        <v/>
      </c>
      <c r="CL106" s="99" t="str">
        <f t="shared" si="89"/>
        <v/>
      </c>
      <c r="CM106" s="99">
        <f t="shared" si="90"/>
        <v>14.101666666666667</v>
      </c>
      <c r="CN106" s="99">
        <f t="shared" si="91"/>
        <v>14.14833333333333</v>
      </c>
      <c r="CO106" s="99">
        <f t="shared" si="92"/>
        <v>13.864999999999998</v>
      </c>
      <c r="CP106" s="99" t="str">
        <f t="shared" si="93"/>
        <v/>
      </c>
      <c r="CQ106" s="99" t="str">
        <f t="shared" si="94"/>
        <v/>
      </c>
      <c r="CR106" s="99" t="str">
        <f t="shared" si="95"/>
        <v/>
      </c>
      <c r="CS106" s="99" t="str">
        <f t="shared" si="96"/>
        <v/>
      </c>
      <c r="CT106" s="99" t="str">
        <f t="shared" si="97"/>
        <v/>
      </c>
      <c r="CU106" s="99" t="str">
        <f t="shared" si="98"/>
        <v/>
      </c>
      <c r="CV106" s="99" t="str">
        <f t="shared" si="99"/>
        <v/>
      </c>
      <c r="CW106" s="99" t="str">
        <f t="shared" si="100"/>
        <v/>
      </c>
      <c r="CX106" s="99" t="str">
        <f t="shared" si="101"/>
        <v/>
      </c>
      <c r="CY106" s="70">
        <f t="shared" si="102"/>
        <v>14.329999999999998</v>
      </c>
      <c r="CZ106" s="70">
        <f t="shared" si="103"/>
        <v>14.038333333333332</v>
      </c>
      <c r="DA106" s="100" t="str">
        <f t="shared" si="104"/>
        <v>hsa-miR-185-5p</v>
      </c>
      <c r="DB106" s="98" t="s">
        <v>86</v>
      </c>
      <c r="DC106" s="101">
        <f t="shared" si="112"/>
        <v>4.7391899108950229E-5</v>
      </c>
      <c r="DD106" s="101">
        <f t="shared" si="113"/>
        <v>4.7721535835485465E-5</v>
      </c>
      <c r="DE106" s="101">
        <f t="shared" si="114"/>
        <v>5.0617648059963549E-5</v>
      </c>
      <c r="DF106" s="101" t="str">
        <f t="shared" si="115"/>
        <v/>
      </c>
      <c r="DG106" s="101" t="str">
        <f t="shared" si="116"/>
        <v/>
      </c>
      <c r="DH106" s="101" t="str">
        <f t="shared" si="117"/>
        <v/>
      </c>
      <c r="DI106" s="101" t="str">
        <f t="shared" si="118"/>
        <v/>
      </c>
      <c r="DJ106" s="101" t="str">
        <f t="shared" si="119"/>
        <v/>
      </c>
      <c r="DK106" s="101" t="str">
        <f t="shared" si="120"/>
        <v/>
      </c>
      <c r="DL106" s="101" t="str">
        <f t="shared" si="121"/>
        <v/>
      </c>
      <c r="DM106" s="101" t="str">
        <f t="shared" si="105"/>
        <v/>
      </c>
      <c r="DN106" s="101" t="str">
        <f t="shared" si="106"/>
        <v/>
      </c>
      <c r="DO106" s="101">
        <f t="shared" si="122"/>
        <v>5.6882063716252369E-5</v>
      </c>
      <c r="DP106" s="101">
        <f t="shared" si="123"/>
        <v>5.5071547217106916E-5</v>
      </c>
      <c r="DQ106" s="101">
        <f t="shared" si="124"/>
        <v>6.7022266466494862E-5</v>
      </c>
      <c r="DR106" s="101" t="str">
        <f t="shared" si="125"/>
        <v/>
      </c>
      <c r="DS106" s="101" t="str">
        <f t="shared" si="126"/>
        <v/>
      </c>
      <c r="DT106" s="101" t="str">
        <f t="shared" si="127"/>
        <v/>
      </c>
      <c r="DU106" s="101" t="str">
        <f t="shared" si="128"/>
        <v/>
      </c>
      <c r="DV106" s="101" t="str">
        <f t="shared" si="129"/>
        <v/>
      </c>
      <c r="DW106" s="101" t="str">
        <f t="shared" si="130"/>
        <v/>
      </c>
      <c r="DX106" s="101" t="str">
        <f t="shared" si="131"/>
        <v/>
      </c>
      <c r="DY106" s="101" t="str">
        <f t="shared" si="107"/>
        <v/>
      </c>
      <c r="DZ106" s="101" t="str">
        <f t="shared" si="108"/>
        <v/>
      </c>
    </row>
    <row r="107" spans="1:130" ht="15" customHeight="1" x14ac:dyDescent="0.25">
      <c r="A107" s="106" t="str">
        <f>'miRNA Table'!C106</f>
        <v>hsa-miR-186-5p</v>
      </c>
      <c r="B107" s="98" t="s">
        <v>87</v>
      </c>
      <c r="C107" s="99">
        <f>IF('Test Sample Data'!C106="","",IF(SUM('Test Sample Data'!C$3:C$386)&gt;10,IF(AND(ISNUMBER('Test Sample Data'!C106),'Test Sample Data'!C106&lt;$C$389, 'Test Sample Data'!C106&gt;0),'Test Sample Data'!C106,$C$389),""))</f>
        <v>29.54</v>
      </c>
      <c r="D107" s="99">
        <f>IF('Test Sample Data'!D106="","",IF(SUM('Test Sample Data'!D$3:D$386)&gt;10,IF(AND(ISNUMBER('Test Sample Data'!D106),'Test Sample Data'!D106&lt;$C$389, 'Test Sample Data'!D106&gt;0),'Test Sample Data'!D106,$C$389),""))</f>
        <v>29.45</v>
      </c>
      <c r="E107" s="99">
        <f>IF('Test Sample Data'!E106="","",IF(SUM('Test Sample Data'!E$3:E$386)&gt;10,IF(AND(ISNUMBER('Test Sample Data'!E106),'Test Sample Data'!E106&lt;$C$389, 'Test Sample Data'!E106&gt;0),'Test Sample Data'!E106,$C$389),""))</f>
        <v>29.08</v>
      </c>
      <c r="F107" s="99" t="str">
        <f>IF('Test Sample Data'!F106="","",IF(SUM('Test Sample Data'!F$3:F$386)&gt;10,IF(AND(ISNUMBER('Test Sample Data'!F106),'Test Sample Data'!F106&lt;$C$389, 'Test Sample Data'!F106&gt;0),'Test Sample Data'!F106,$C$389),""))</f>
        <v/>
      </c>
      <c r="G107" s="99" t="str">
        <f>IF('Test Sample Data'!G106="","",IF(SUM('Test Sample Data'!G$3:G$386)&gt;10,IF(AND(ISNUMBER('Test Sample Data'!G106),'Test Sample Data'!G106&lt;$C$389, 'Test Sample Data'!G106&gt;0),'Test Sample Data'!G106,$C$389),""))</f>
        <v/>
      </c>
      <c r="H107" s="99" t="str">
        <f>IF('Test Sample Data'!H106="","",IF(SUM('Test Sample Data'!H$3:H$386)&gt;10,IF(AND(ISNUMBER('Test Sample Data'!H106),'Test Sample Data'!H106&lt;$C$389, 'Test Sample Data'!H106&gt;0),'Test Sample Data'!H106,$C$389),""))</f>
        <v/>
      </c>
      <c r="I107" s="99" t="str">
        <f>IF('Test Sample Data'!I106="","",IF(SUM('Test Sample Data'!I$3:I$386)&gt;10,IF(AND(ISNUMBER('Test Sample Data'!I106),'Test Sample Data'!I106&lt;$C$389, 'Test Sample Data'!I106&gt;0),'Test Sample Data'!I106,$C$389),""))</f>
        <v/>
      </c>
      <c r="J107" s="99" t="str">
        <f>IF('Test Sample Data'!J106="","",IF(SUM('Test Sample Data'!J$3:J$386)&gt;10,IF(AND(ISNUMBER('Test Sample Data'!J106),'Test Sample Data'!J106&lt;$C$389, 'Test Sample Data'!J106&gt;0),'Test Sample Data'!J106,$C$389),""))</f>
        <v/>
      </c>
      <c r="K107" s="99" t="str">
        <f>IF('Test Sample Data'!K106="","",IF(SUM('Test Sample Data'!K$3:K$386)&gt;10,IF(AND(ISNUMBER('Test Sample Data'!K106),'Test Sample Data'!K106&lt;$C$389, 'Test Sample Data'!K106&gt;0),'Test Sample Data'!K106,$C$389),""))</f>
        <v/>
      </c>
      <c r="L107" s="99" t="str">
        <f>IF('Test Sample Data'!L106="","",IF(SUM('Test Sample Data'!L$3:L$386)&gt;10,IF(AND(ISNUMBER('Test Sample Data'!L106),'Test Sample Data'!L106&lt;$C$389, 'Test Sample Data'!L106&gt;0),'Test Sample Data'!L106,$C$389),""))</f>
        <v/>
      </c>
      <c r="M107" s="99" t="str">
        <f>IF('Test Sample Data'!M106="","",IF(SUM('Test Sample Data'!M$3:M$386)&gt;10,IF(AND(ISNUMBER('Test Sample Data'!M106),'Test Sample Data'!M106&lt;$C$389, 'Test Sample Data'!M106&gt;0),'Test Sample Data'!M106,$C$389),""))</f>
        <v/>
      </c>
      <c r="N107" s="99" t="str">
        <f>IF('Test Sample Data'!N106="","",IF(SUM('Test Sample Data'!N$3:N$386)&gt;10,IF(AND(ISNUMBER('Test Sample Data'!N106),'Test Sample Data'!N106&lt;$C$389, 'Test Sample Data'!N106&gt;0),'Test Sample Data'!N106,$C$389),""))</f>
        <v/>
      </c>
      <c r="O107" s="98" t="str">
        <f>'miRNA Table'!C106</f>
        <v>hsa-miR-186-5p</v>
      </c>
      <c r="P107" s="98" t="s">
        <v>87</v>
      </c>
      <c r="Q107" s="99">
        <f>IF('Control Sample Data'!C106="","",IF(SUM('Control Sample Data'!C$3:C$386)&gt;10,IF(AND(ISNUMBER('Control Sample Data'!C106),'Control Sample Data'!C106&lt;$C$389, 'Control Sample Data'!C106&gt;0),'Control Sample Data'!C106,$C$389),""))</f>
        <v>27.33</v>
      </c>
      <c r="R107" s="99">
        <f>IF('Control Sample Data'!D106="","",IF(SUM('Control Sample Data'!D$3:D$386)&gt;10,IF(AND(ISNUMBER('Control Sample Data'!D106),'Control Sample Data'!D106&lt;$C$389, 'Control Sample Data'!D106&gt;0),'Control Sample Data'!D106,$C$389),""))</f>
        <v>27.11</v>
      </c>
      <c r="S107" s="99">
        <f>IF('Control Sample Data'!E106="","",IF(SUM('Control Sample Data'!E$3:E$386)&gt;10,IF(AND(ISNUMBER('Control Sample Data'!E106),'Control Sample Data'!E106&lt;$C$389, 'Control Sample Data'!E106&gt;0),'Control Sample Data'!E106,$C$389),""))</f>
        <v>27.31</v>
      </c>
      <c r="T107" s="99" t="str">
        <f>IF('Control Sample Data'!F106="","",IF(SUM('Control Sample Data'!F$3:F$386)&gt;10,IF(AND(ISNUMBER('Control Sample Data'!F106),'Control Sample Data'!F106&lt;$C$389, 'Control Sample Data'!F106&gt;0),'Control Sample Data'!F106,$C$389),""))</f>
        <v/>
      </c>
      <c r="U107" s="99" t="str">
        <f>IF('Control Sample Data'!G106="","",IF(SUM('Control Sample Data'!G$3:G$386)&gt;10,IF(AND(ISNUMBER('Control Sample Data'!G106),'Control Sample Data'!G106&lt;$C$389, 'Control Sample Data'!G106&gt;0),'Control Sample Data'!G106,$C$389),""))</f>
        <v/>
      </c>
      <c r="V107" s="99" t="str">
        <f>IF('Control Sample Data'!H106="","",IF(SUM('Control Sample Data'!H$3:H$386)&gt;10,IF(AND(ISNUMBER('Control Sample Data'!H106),'Control Sample Data'!H106&lt;$C$389, 'Control Sample Data'!H106&gt;0),'Control Sample Data'!H106,$C$389),""))</f>
        <v/>
      </c>
      <c r="W107" s="99" t="str">
        <f>IF('Control Sample Data'!I106="","",IF(SUM('Control Sample Data'!I$3:I$386)&gt;10,IF(AND(ISNUMBER('Control Sample Data'!I106),'Control Sample Data'!I106&lt;$C$389, 'Control Sample Data'!I106&gt;0),'Control Sample Data'!I106,$C$389),""))</f>
        <v/>
      </c>
      <c r="X107" s="99" t="str">
        <f>IF('Control Sample Data'!J106="","",IF(SUM('Control Sample Data'!J$3:J$386)&gt;10,IF(AND(ISNUMBER('Control Sample Data'!J106),'Control Sample Data'!J106&lt;$C$389, 'Control Sample Data'!J106&gt;0),'Control Sample Data'!J106,$C$389),""))</f>
        <v/>
      </c>
      <c r="Y107" s="99" t="str">
        <f>IF('Control Sample Data'!K106="","",IF(SUM('Control Sample Data'!K$3:K$386)&gt;10,IF(AND(ISNUMBER('Control Sample Data'!K106),'Control Sample Data'!K106&lt;$C$389, 'Control Sample Data'!K106&gt;0),'Control Sample Data'!K106,$C$389),""))</f>
        <v/>
      </c>
      <c r="Z107" s="99" t="str">
        <f>IF('Control Sample Data'!L106="","",IF(SUM('Control Sample Data'!L$3:L$386)&gt;10,IF(AND(ISNUMBER('Control Sample Data'!L106),'Control Sample Data'!L106&lt;$C$389, 'Control Sample Data'!L106&gt;0),'Control Sample Data'!L106,$C$389),""))</f>
        <v/>
      </c>
      <c r="AA107" s="99" t="str">
        <f>IF('Control Sample Data'!M106="","",IF(SUM('Control Sample Data'!M$3:M$386)&gt;10,IF(AND(ISNUMBER('Control Sample Data'!M106),'Control Sample Data'!M106&lt;$C$389, 'Control Sample Data'!M106&gt;0),'Control Sample Data'!M106,$C$389),""))</f>
        <v/>
      </c>
      <c r="AB107" s="107" t="str">
        <f>IF('Control Sample Data'!N106="","",IF(SUM('Control Sample Data'!N$3:N$386)&gt;10,IF(AND(ISNUMBER('Control Sample Data'!N106),'Control Sample Data'!N106&lt;$C$389, 'Control Sample Data'!N106&gt;0),'Control Sample Data'!N106,$C$389),""))</f>
        <v/>
      </c>
      <c r="AC107" s="136">
        <f>IF(C107="","",IF(AND('miRNA Table'!$F$4="YES",'miRNA Table'!$F$6="YES"),C107-C$391,C107))</f>
        <v>29.54</v>
      </c>
      <c r="AD107" s="137">
        <f>IF(D107="","",IF(AND('miRNA Table'!$F$4="YES",'miRNA Table'!$F$6="YES"),D107-D$391,D107))</f>
        <v>29.45</v>
      </c>
      <c r="AE107" s="137">
        <f>IF(E107="","",IF(AND('miRNA Table'!$F$4="YES",'miRNA Table'!$F$6="YES"),E107-E$391,E107))</f>
        <v>29.08</v>
      </c>
      <c r="AF107" s="137" t="str">
        <f>IF(F107="","",IF(AND('miRNA Table'!$F$4="YES",'miRNA Table'!$F$6="YES"),F107-F$391,F107))</f>
        <v/>
      </c>
      <c r="AG107" s="137" t="str">
        <f>IF(G107="","",IF(AND('miRNA Table'!$F$4="YES",'miRNA Table'!$F$6="YES"),G107-G$391,G107))</f>
        <v/>
      </c>
      <c r="AH107" s="137" t="str">
        <f>IF(H107="","",IF(AND('miRNA Table'!$F$4="YES",'miRNA Table'!$F$6="YES"),H107-H$391,H107))</f>
        <v/>
      </c>
      <c r="AI107" s="137" t="str">
        <f>IF(I107="","",IF(AND('miRNA Table'!$F$4="YES",'miRNA Table'!$F$6="YES"),I107-I$391,I107))</f>
        <v/>
      </c>
      <c r="AJ107" s="137" t="str">
        <f>IF(J107="","",IF(AND('miRNA Table'!$F$4="YES",'miRNA Table'!$F$6="YES"),J107-J$391,J107))</f>
        <v/>
      </c>
      <c r="AK107" s="137" t="str">
        <f>IF(K107="","",IF(AND('miRNA Table'!$F$4="YES",'miRNA Table'!$F$6="YES"),K107-K$391,K107))</f>
        <v/>
      </c>
      <c r="AL107" s="137" t="str">
        <f>IF(L107="","",IF(AND('miRNA Table'!$F$4="YES",'miRNA Table'!$F$6="YES"),L107-L$391,L107))</f>
        <v/>
      </c>
      <c r="AM107" s="137" t="str">
        <f>IF(M107="","",IF(AND('miRNA Table'!$F$4="YES",'miRNA Table'!$F$6="YES"),M107-M$391,M107))</f>
        <v/>
      </c>
      <c r="AN107" s="138" t="str">
        <f>IF(N107="","",IF(AND('miRNA Table'!$F$4="YES",'miRNA Table'!$F$6="YES"),N107-N$391,N107))</f>
        <v/>
      </c>
      <c r="AO107" s="136">
        <f>IF(O107="","",IF(AND('miRNA Table'!$F$4="YES",'miRNA Table'!$F$6="YES"),Q107-Q$391,Q107))</f>
        <v>27.33</v>
      </c>
      <c r="AP107" s="137">
        <f>IF(P107="","",IF(AND('miRNA Table'!$F$4="YES",'miRNA Table'!$F$6="YES"),R107-R$391,R107))</f>
        <v>27.11</v>
      </c>
      <c r="AQ107" s="137">
        <f>IF(Q107="","",IF(AND('miRNA Table'!$F$4="YES",'miRNA Table'!$F$6="YES"),S107-S$391,S107))</f>
        <v>27.31</v>
      </c>
      <c r="AR107" s="137" t="str">
        <f>IF(R107="","",IF(AND('miRNA Table'!$F$4="YES",'miRNA Table'!$F$6="YES"),T107-T$391,T107))</f>
        <v/>
      </c>
      <c r="AS107" s="137" t="str">
        <f>IF(S107="","",IF(AND('miRNA Table'!$F$4="YES",'miRNA Table'!$F$6="YES"),U107-U$391,U107))</f>
        <v/>
      </c>
      <c r="AT107" s="137" t="str">
        <f>IF(T107="","",IF(AND('miRNA Table'!$F$4="YES",'miRNA Table'!$F$6="YES"),V107-V$391,V107))</f>
        <v/>
      </c>
      <c r="AU107" s="137" t="str">
        <f>IF(U107="","",IF(AND('miRNA Table'!$F$4="YES",'miRNA Table'!$F$6="YES"),W107-W$391,W107))</f>
        <v/>
      </c>
      <c r="AV107" s="137" t="str">
        <f>IF(V107="","",IF(AND('miRNA Table'!$F$4="YES",'miRNA Table'!$F$6="YES"),X107-X$391,X107))</f>
        <v/>
      </c>
      <c r="AW107" s="137" t="str">
        <f>IF(W107="","",IF(AND('miRNA Table'!$F$4="YES",'miRNA Table'!$F$6="YES"),Y107-Y$391,Y107))</f>
        <v/>
      </c>
      <c r="AX107" s="137" t="str">
        <f>IF(X107="","",IF(AND('miRNA Table'!$F$4="YES",'miRNA Table'!$F$6="YES"),Z107-Z$391,Z107))</f>
        <v/>
      </c>
      <c r="AY107" s="137" t="str">
        <f>IF(Y107="","",IF(AND('miRNA Table'!$F$4="YES",'miRNA Table'!$F$6="YES"),AA107-AA$391,AA107))</f>
        <v/>
      </c>
      <c r="AZ107" s="138" t="str">
        <f>IF(Z107="","",IF(AND('miRNA Table'!$F$4="YES",'miRNA Table'!$F$6="YES"),AB107-AB$391,AB107))</f>
        <v/>
      </c>
      <c r="BY107" s="97" t="str">
        <f t="shared" si="77"/>
        <v>hsa-miR-186-5p</v>
      </c>
      <c r="BZ107" s="98" t="s">
        <v>87</v>
      </c>
      <c r="CA107" s="99">
        <f t="shared" si="78"/>
        <v>8.9049999999999976</v>
      </c>
      <c r="CB107" s="99">
        <f t="shared" si="79"/>
        <v>8.8049999999999997</v>
      </c>
      <c r="CC107" s="99">
        <f t="shared" si="80"/>
        <v>8.3499999999999979</v>
      </c>
      <c r="CD107" s="99" t="str">
        <f t="shared" si="81"/>
        <v/>
      </c>
      <c r="CE107" s="99" t="str">
        <f t="shared" si="82"/>
        <v/>
      </c>
      <c r="CF107" s="99" t="str">
        <f t="shared" si="83"/>
        <v/>
      </c>
      <c r="CG107" s="99" t="str">
        <f t="shared" si="84"/>
        <v/>
      </c>
      <c r="CH107" s="99" t="str">
        <f t="shared" si="85"/>
        <v/>
      </c>
      <c r="CI107" s="99" t="str">
        <f t="shared" si="86"/>
        <v/>
      </c>
      <c r="CJ107" s="99" t="str">
        <f t="shared" si="87"/>
        <v/>
      </c>
      <c r="CK107" s="99" t="str">
        <f t="shared" si="88"/>
        <v/>
      </c>
      <c r="CL107" s="99" t="str">
        <f t="shared" si="89"/>
        <v/>
      </c>
      <c r="CM107" s="99">
        <f t="shared" si="90"/>
        <v>6.4316666666666649</v>
      </c>
      <c r="CN107" s="99">
        <f t="shared" si="91"/>
        <v>6.2583333333333293</v>
      </c>
      <c r="CO107" s="99">
        <f t="shared" si="92"/>
        <v>6.1749999999999972</v>
      </c>
      <c r="CP107" s="99" t="str">
        <f t="shared" si="93"/>
        <v/>
      </c>
      <c r="CQ107" s="99" t="str">
        <f t="shared" si="94"/>
        <v/>
      </c>
      <c r="CR107" s="99" t="str">
        <f t="shared" si="95"/>
        <v/>
      </c>
      <c r="CS107" s="99" t="str">
        <f t="shared" si="96"/>
        <v/>
      </c>
      <c r="CT107" s="99" t="str">
        <f t="shared" si="97"/>
        <v/>
      </c>
      <c r="CU107" s="99" t="str">
        <f t="shared" si="98"/>
        <v/>
      </c>
      <c r="CV107" s="99" t="str">
        <f t="shared" si="99"/>
        <v/>
      </c>
      <c r="CW107" s="99" t="str">
        <f t="shared" si="100"/>
        <v/>
      </c>
      <c r="CX107" s="99" t="str">
        <f t="shared" si="101"/>
        <v/>
      </c>
      <c r="CY107" s="70">
        <f t="shared" si="102"/>
        <v>8.6866666666666656</v>
      </c>
      <c r="CZ107" s="70">
        <f t="shared" si="103"/>
        <v>6.2883333333333304</v>
      </c>
      <c r="DA107" s="100" t="str">
        <f t="shared" si="104"/>
        <v>hsa-miR-186-5p</v>
      </c>
      <c r="DB107" s="98" t="s">
        <v>87</v>
      </c>
      <c r="DC107" s="101">
        <f t="shared" si="112"/>
        <v>2.0860652500934644E-3</v>
      </c>
      <c r="DD107" s="101">
        <f t="shared" si="113"/>
        <v>2.2357893761693073E-3</v>
      </c>
      <c r="DE107" s="101">
        <f t="shared" si="114"/>
        <v>3.064781632409187E-3</v>
      </c>
      <c r="DF107" s="101" t="str">
        <f t="shared" si="115"/>
        <v/>
      </c>
      <c r="DG107" s="101" t="str">
        <f t="shared" si="116"/>
        <v/>
      </c>
      <c r="DH107" s="101" t="str">
        <f t="shared" si="117"/>
        <v/>
      </c>
      <c r="DI107" s="101" t="str">
        <f t="shared" si="118"/>
        <v/>
      </c>
      <c r="DJ107" s="101" t="str">
        <f t="shared" si="119"/>
        <v/>
      </c>
      <c r="DK107" s="101" t="str">
        <f t="shared" si="120"/>
        <v/>
      </c>
      <c r="DL107" s="101" t="str">
        <f t="shared" si="121"/>
        <v/>
      </c>
      <c r="DM107" s="101" t="str">
        <f t="shared" si="105"/>
        <v/>
      </c>
      <c r="DN107" s="101" t="str">
        <f t="shared" si="106"/>
        <v/>
      </c>
      <c r="DO107" s="101">
        <f t="shared" si="122"/>
        <v>1.1584449781132978E-2</v>
      </c>
      <c r="DP107" s="101">
        <f t="shared" si="123"/>
        <v>1.3063331379507999E-2</v>
      </c>
      <c r="DQ107" s="101">
        <f t="shared" si="124"/>
        <v>1.3840117485974418E-2</v>
      </c>
      <c r="DR107" s="101" t="str">
        <f t="shared" si="125"/>
        <v/>
      </c>
      <c r="DS107" s="101" t="str">
        <f t="shared" si="126"/>
        <v/>
      </c>
      <c r="DT107" s="101" t="str">
        <f t="shared" si="127"/>
        <v/>
      </c>
      <c r="DU107" s="101" t="str">
        <f t="shared" si="128"/>
        <v/>
      </c>
      <c r="DV107" s="101" t="str">
        <f t="shared" si="129"/>
        <v/>
      </c>
      <c r="DW107" s="101" t="str">
        <f t="shared" si="130"/>
        <v/>
      </c>
      <c r="DX107" s="101" t="str">
        <f t="shared" si="131"/>
        <v/>
      </c>
      <c r="DY107" s="101" t="str">
        <f t="shared" si="107"/>
        <v/>
      </c>
      <c r="DZ107" s="101" t="str">
        <f t="shared" si="108"/>
        <v/>
      </c>
    </row>
    <row r="108" spans="1:130" ht="15" customHeight="1" x14ac:dyDescent="0.25">
      <c r="A108" s="106" t="str">
        <f>'miRNA Table'!C107</f>
        <v>hsa-miR-186-3p</v>
      </c>
      <c r="B108" s="98" t="s">
        <v>88</v>
      </c>
      <c r="C108" s="99">
        <f>IF('Test Sample Data'!C107="","",IF(SUM('Test Sample Data'!C$3:C$386)&gt;10,IF(AND(ISNUMBER('Test Sample Data'!C107),'Test Sample Data'!C107&lt;$C$389, 'Test Sample Data'!C107&gt;0),'Test Sample Data'!C107,$C$389),""))</f>
        <v>21.26</v>
      </c>
      <c r="D108" s="99">
        <f>IF('Test Sample Data'!D107="","",IF(SUM('Test Sample Data'!D$3:D$386)&gt;10,IF(AND(ISNUMBER('Test Sample Data'!D107),'Test Sample Data'!D107&lt;$C$389, 'Test Sample Data'!D107&gt;0),'Test Sample Data'!D107,$C$389),""))</f>
        <v>21.29</v>
      </c>
      <c r="E108" s="99">
        <f>IF('Test Sample Data'!E107="","",IF(SUM('Test Sample Data'!E$3:E$386)&gt;10,IF(AND(ISNUMBER('Test Sample Data'!E107),'Test Sample Data'!E107&lt;$C$389, 'Test Sample Data'!E107&gt;0),'Test Sample Data'!E107,$C$389),""))</f>
        <v>21.26</v>
      </c>
      <c r="F108" s="99" t="str">
        <f>IF('Test Sample Data'!F107="","",IF(SUM('Test Sample Data'!F$3:F$386)&gt;10,IF(AND(ISNUMBER('Test Sample Data'!F107),'Test Sample Data'!F107&lt;$C$389, 'Test Sample Data'!F107&gt;0),'Test Sample Data'!F107,$C$389),""))</f>
        <v/>
      </c>
      <c r="G108" s="99" t="str">
        <f>IF('Test Sample Data'!G107="","",IF(SUM('Test Sample Data'!G$3:G$386)&gt;10,IF(AND(ISNUMBER('Test Sample Data'!G107),'Test Sample Data'!G107&lt;$C$389, 'Test Sample Data'!G107&gt;0),'Test Sample Data'!G107,$C$389),""))</f>
        <v/>
      </c>
      <c r="H108" s="99" t="str">
        <f>IF('Test Sample Data'!H107="","",IF(SUM('Test Sample Data'!H$3:H$386)&gt;10,IF(AND(ISNUMBER('Test Sample Data'!H107),'Test Sample Data'!H107&lt;$C$389, 'Test Sample Data'!H107&gt;0),'Test Sample Data'!H107,$C$389),""))</f>
        <v/>
      </c>
      <c r="I108" s="99" t="str">
        <f>IF('Test Sample Data'!I107="","",IF(SUM('Test Sample Data'!I$3:I$386)&gt;10,IF(AND(ISNUMBER('Test Sample Data'!I107),'Test Sample Data'!I107&lt;$C$389, 'Test Sample Data'!I107&gt;0),'Test Sample Data'!I107,$C$389),""))</f>
        <v/>
      </c>
      <c r="J108" s="99" t="str">
        <f>IF('Test Sample Data'!J107="","",IF(SUM('Test Sample Data'!J$3:J$386)&gt;10,IF(AND(ISNUMBER('Test Sample Data'!J107),'Test Sample Data'!J107&lt;$C$389, 'Test Sample Data'!J107&gt;0),'Test Sample Data'!J107,$C$389),""))</f>
        <v/>
      </c>
      <c r="K108" s="99" t="str">
        <f>IF('Test Sample Data'!K107="","",IF(SUM('Test Sample Data'!K$3:K$386)&gt;10,IF(AND(ISNUMBER('Test Sample Data'!K107),'Test Sample Data'!K107&lt;$C$389, 'Test Sample Data'!K107&gt;0),'Test Sample Data'!K107,$C$389),""))</f>
        <v/>
      </c>
      <c r="L108" s="99" t="str">
        <f>IF('Test Sample Data'!L107="","",IF(SUM('Test Sample Data'!L$3:L$386)&gt;10,IF(AND(ISNUMBER('Test Sample Data'!L107),'Test Sample Data'!L107&lt;$C$389, 'Test Sample Data'!L107&gt;0),'Test Sample Data'!L107,$C$389),""))</f>
        <v/>
      </c>
      <c r="M108" s="99" t="str">
        <f>IF('Test Sample Data'!M107="","",IF(SUM('Test Sample Data'!M$3:M$386)&gt;10,IF(AND(ISNUMBER('Test Sample Data'!M107),'Test Sample Data'!M107&lt;$C$389, 'Test Sample Data'!M107&gt;0),'Test Sample Data'!M107,$C$389),""))</f>
        <v/>
      </c>
      <c r="N108" s="99" t="str">
        <f>IF('Test Sample Data'!N107="","",IF(SUM('Test Sample Data'!N$3:N$386)&gt;10,IF(AND(ISNUMBER('Test Sample Data'!N107),'Test Sample Data'!N107&lt;$C$389, 'Test Sample Data'!N107&gt;0),'Test Sample Data'!N107,$C$389),""))</f>
        <v/>
      </c>
      <c r="O108" s="98" t="str">
        <f>'miRNA Table'!C107</f>
        <v>hsa-miR-186-3p</v>
      </c>
      <c r="P108" s="98" t="s">
        <v>88</v>
      </c>
      <c r="Q108" s="99">
        <f>IF('Control Sample Data'!C107="","",IF(SUM('Control Sample Data'!C$3:C$386)&gt;10,IF(AND(ISNUMBER('Control Sample Data'!C107),'Control Sample Data'!C107&lt;$C$389, 'Control Sample Data'!C107&gt;0),'Control Sample Data'!C107,$C$389),""))</f>
        <v>25.52</v>
      </c>
      <c r="R108" s="99">
        <f>IF('Control Sample Data'!D107="","",IF(SUM('Control Sample Data'!D$3:D$386)&gt;10,IF(AND(ISNUMBER('Control Sample Data'!D107),'Control Sample Data'!D107&lt;$C$389, 'Control Sample Data'!D107&gt;0),'Control Sample Data'!D107,$C$389),""))</f>
        <v>25.6</v>
      </c>
      <c r="S108" s="99">
        <f>IF('Control Sample Data'!E107="","",IF(SUM('Control Sample Data'!E$3:E$386)&gt;10,IF(AND(ISNUMBER('Control Sample Data'!E107),'Control Sample Data'!E107&lt;$C$389, 'Control Sample Data'!E107&gt;0),'Control Sample Data'!E107,$C$389),""))</f>
        <v>25.81</v>
      </c>
      <c r="T108" s="99" t="str">
        <f>IF('Control Sample Data'!F107="","",IF(SUM('Control Sample Data'!F$3:F$386)&gt;10,IF(AND(ISNUMBER('Control Sample Data'!F107),'Control Sample Data'!F107&lt;$C$389, 'Control Sample Data'!F107&gt;0),'Control Sample Data'!F107,$C$389),""))</f>
        <v/>
      </c>
      <c r="U108" s="99" t="str">
        <f>IF('Control Sample Data'!G107="","",IF(SUM('Control Sample Data'!G$3:G$386)&gt;10,IF(AND(ISNUMBER('Control Sample Data'!G107),'Control Sample Data'!G107&lt;$C$389, 'Control Sample Data'!G107&gt;0),'Control Sample Data'!G107,$C$389),""))</f>
        <v/>
      </c>
      <c r="V108" s="99" t="str">
        <f>IF('Control Sample Data'!H107="","",IF(SUM('Control Sample Data'!H$3:H$386)&gt;10,IF(AND(ISNUMBER('Control Sample Data'!H107),'Control Sample Data'!H107&lt;$C$389, 'Control Sample Data'!H107&gt;0),'Control Sample Data'!H107,$C$389),""))</f>
        <v/>
      </c>
      <c r="W108" s="99" t="str">
        <f>IF('Control Sample Data'!I107="","",IF(SUM('Control Sample Data'!I$3:I$386)&gt;10,IF(AND(ISNUMBER('Control Sample Data'!I107),'Control Sample Data'!I107&lt;$C$389, 'Control Sample Data'!I107&gt;0),'Control Sample Data'!I107,$C$389),""))</f>
        <v/>
      </c>
      <c r="X108" s="99" t="str">
        <f>IF('Control Sample Data'!J107="","",IF(SUM('Control Sample Data'!J$3:J$386)&gt;10,IF(AND(ISNUMBER('Control Sample Data'!J107),'Control Sample Data'!J107&lt;$C$389, 'Control Sample Data'!J107&gt;0),'Control Sample Data'!J107,$C$389),""))</f>
        <v/>
      </c>
      <c r="Y108" s="99" t="str">
        <f>IF('Control Sample Data'!K107="","",IF(SUM('Control Sample Data'!K$3:K$386)&gt;10,IF(AND(ISNUMBER('Control Sample Data'!K107),'Control Sample Data'!K107&lt;$C$389, 'Control Sample Data'!K107&gt;0),'Control Sample Data'!K107,$C$389),""))</f>
        <v/>
      </c>
      <c r="Z108" s="99" t="str">
        <f>IF('Control Sample Data'!L107="","",IF(SUM('Control Sample Data'!L$3:L$386)&gt;10,IF(AND(ISNUMBER('Control Sample Data'!L107),'Control Sample Data'!L107&lt;$C$389, 'Control Sample Data'!L107&gt;0),'Control Sample Data'!L107,$C$389),""))</f>
        <v/>
      </c>
      <c r="AA108" s="99" t="str">
        <f>IF('Control Sample Data'!M107="","",IF(SUM('Control Sample Data'!M$3:M$386)&gt;10,IF(AND(ISNUMBER('Control Sample Data'!M107),'Control Sample Data'!M107&lt;$C$389, 'Control Sample Data'!M107&gt;0),'Control Sample Data'!M107,$C$389),""))</f>
        <v/>
      </c>
      <c r="AB108" s="107" t="str">
        <f>IF('Control Sample Data'!N107="","",IF(SUM('Control Sample Data'!N$3:N$386)&gt;10,IF(AND(ISNUMBER('Control Sample Data'!N107),'Control Sample Data'!N107&lt;$C$389, 'Control Sample Data'!N107&gt;0),'Control Sample Data'!N107,$C$389),""))</f>
        <v/>
      </c>
      <c r="AC108" s="136">
        <f>IF(C108="","",IF(AND('miRNA Table'!$F$4="YES",'miRNA Table'!$F$6="YES"),C108-C$391,C108))</f>
        <v>21.26</v>
      </c>
      <c r="AD108" s="137">
        <f>IF(D108="","",IF(AND('miRNA Table'!$F$4="YES",'miRNA Table'!$F$6="YES"),D108-D$391,D108))</f>
        <v>21.29</v>
      </c>
      <c r="AE108" s="137">
        <f>IF(E108="","",IF(AND('miRNA Table'!$F$4="YES",'miRNA Table'!$F$6="YES"),E108-E$391,E108))</f>
        <v>21.26</v>
      </c>
      <c r="AF108" s="137" t="str">
        <f>IF(F108="","",IF(AND('miRNA Table'!$F$4="YES",'miRNA Table'!$F$6="YES"),F108-F$391,F108))</f>
        <v/>
      </c>
      <c r="AG108" s="137" t="str">
        <f>IF(G108="","",IF(AND('miRNA Table'!$F$4="YES",'miRNA Table'!$F$6="YES"),G108-G$391,G108))</f>
        <v/>
      </c>
      <c r="AH108" s="137" t="str">
        <f>IF(H108="","",IF(AND('miRNA Table'!$F$4="YES",'miRNA Table'!$F$6="YES"),H108-H$391,H108))</f>
        <v/>
      </c>
      <c r="AI108" s="137" t="str">
        <f>IF(I108="","",IF(AND('miRNA Table'!$F$4="YES",'miRNA Table'!$F$6="YES"),I108-I$391,I108))</f>
        <v/>
      </c>
      <c r="AJ108" s="137" t="str">
        <f>IF(J108="","",IF(AND('miRNA Table'!$F$4="YES",'miRNA Table'!$F$6="YES"),J108-J$391,J108))</f>
        <v/>
      </c>
      <c r="AK108" s="137" t="str">
        <f>IF(K108="","",IF(AND('miRNA Table'!$F$4="YES",'miRNA Table'!$F$6="YES"),K108-K$391,K108))</f>
        <v/>
      </c>
      <c r="AL108" s="137" t="str">
        <f>IF(L108="","",IF(AND('miRNA Table'!$F$4="YES",'miRNA Table'!$F$6="YES"),L108-L$391,L108))</f>
        <v/>
      </c>
      <c r="AM108" s="137" t="str">
        <f>IF(M108="","",IF(AND('miRNA Table'!$F$4="YES",'miRNA Table'!$F$6="YES"),M108-M$391,M108))</f>
        <v/>
      </c>
      <c r="AN108" s="138" t="str">
        <f>IF(N108="","",IF(AND('miRNA Table'!$F$4="YES",'miRNA Table'!$F$6="YES"),N108-N$391,N108))</f>
        <v/>
      </c>
      <c r="AO108" s="136">
        <f>IF(O108="","",IF(AND('miRNA Table'!$F$4="YES",'miRNA Table'!$F$6="YES"),Q108-Q$391,Q108))</f>
        <v>25.52</v>
      </c>
      <c r="AP108" s="137">
        <f>IF(P108="","",IF(AND('miRNA Table'!$F$4="YES",'miRNA Table'!$F$6="YES"),R108-R$391,R108))</f>
        <v>25.6</v>
      </c>
      <c r="AQ108" s="137">
        <f>IF(Q108="","",IF(AND('miRNA Table'!$F$4="YES",'miRNA Table'!$F$6="YES"),S108-S$391,S108))</f>
        <v>25.81</v>
      </c>
      <c r="AR108" s="137" t="str">
        <f>IF(R108="","",IF(AND('miRNA Table'!$F$4="YES",'miRNA Table'!$F$6="YES"),T108-T$391,T108))</f>
        <v/>
      </c>
      <c r="AS108" s="137" t="str">
        <f>IF(S108="","",IF(AND('miRNA Table'!$F$4="YES",'miRNA Table'!$F$6="YES"),U108-U$391,U108))</f>
        <v/>
      </c>
      <c r="AT108" s="137" t="str">
        <f>IF(T108="","",IF(AND('miRNA Table'!$F$4="YES",'miRNA Table'!$F$6="YES"),V108-V$391,V108))</f>
        <v/>
      </c>
      <c r="AU108" s="137" t="str">
        <f>IF(U108="","",IF(AND('miRNA Table'!$F$4="YES",'miRNA Table'!$F$6="YES"),W108-W$391,W108))</f>
        <v/>
      </c>
      <c r="AV108" s="137" t="str">
        <f>IF(V108="","",IF(AND('miRNA Table'!$F$4="YES",'miRNA Table'!$F$6="YES"),X108-X$391,X108))</f>
        <v/>
      </c>
      <c r="AW108" s="137" t="str">
        <f>IF(W108="","",IF(AND('miRNA Table'!$F$4="YES",'miRNA Table'!$F$6="YES"),Y108-Y$391,Y108))</f>
        <v/>
      </c>
      <c r="AX108" s="137" t="str">
        <f>IF(X108="","",IF(AND('miRNA Table'!$F$4="YES",'miRNA Table'!$F$6="YES"),Z108-Z$391,Z108))</f>
        <v/>
      </c>
      <c r="AY108" s="137" t="str">
        <f>IF(Y108="","",IF(AND('miRNA Table'!$F$4="YES",'miRNA Table'!$F$6="YES"),AA108-AA$391,AA108))</f>
        <v/>
      </c>
      <c r="AZ108" s="138" t="str">
        <f>IF(Z108="","",IF(AND('miRNA Table'!$F$4="YES",'miRNA Table'!$F$6="YES"),AB108-AB$391,AB108))</f>
        <v/>
      </c>
      <c r="BY108" s="97" t="str">
        <f t="shared" si="77"/>
        <v>hsa-miR-186-3p</v>
      </c>
      <c r="BZ108" s="98" t="s">
        <v>88</v>
      </c>
      <c r="CA108" s="99">
        <f t="shared" si="78"/>
        <v>0.625</v>
      </c>
      <c r="CB108" s="99">
        <f t="shared" si="79"/>
        <v>0.64499999999999957</v>
      </c>
      <c r="CC108" s="99">
        <f t="shared" si="80"/>
        <v>0.53000000000000114</v>
      </c>
      <c r="CD108" s="99" t="str">
        <f t="shared" si="81"/>
        <v/>
      </c>
      <c r="CE108" s="99" t="str">
        <f t="shared" si="82"/>
        <v/>
      </c>
      <c r="CF108" s="99" t="str">
        <f t="shared" si="83"/>
        <v/>
      </c>
      <c r="CG108" s="99" t="str">
        <f t="shared" si="84"/>
        <v/>
      </c>
      <c r="CH108" s="99" t="str">
        <f t="shared" si="85"/>
        <v/>
      </c>
      <c r="CI108" s="99" t="str">
        <f t="shared" si="86"/>
        <v/>
      </c>
      <c r="CJ108" s="99" t="str">
        <f t="shared" si="87"/>
        <v/>
      </c>
      <c r="CK108" s="99" t="str">
        <f t="shared" si="88"/>
        <v/>
      </c>
      <c r="CL108" s="99" t="str">
        <f t="shared" si="89"/>
        <v/>
      </c>
      <c r="CM108" s="99">
        <f t="shared" si="90"/>
        <v>4.6216666666666661</v>
      </c>
      <c r="CN108" s="99">
        <f t="shared" si="91"/>
        <v>4.7483333333333313</v>
      </c>
      <c r="CO108" s="99">
        <f t="shared" si="92"/>
        <v>4.6749999999999972</v>
      </c>
      <c r="CP108" s="99" t="str">
        <f t="shared" si="93"/>
        <v/>
      </c>
      <c r="CQ108" s="99" t="str">
        <f t="shared" si="94"/>
        <v/>
      </c>
      <c r="CR108" s="99" t="str">
        <f t="shared" si="95"/>
        <v/>
      </c>
      <c r="CS108" s="99" t="str">
        <f t="shared" si="96"/>
        <v/>
      </c>
      <c r="CT108" s="99" t="str">
        <f t="shared" si="97"/>
        <v/>
      </c>
      <c r="CU108" s="99" t="str">
        <f t="shared" si="98"/>
        <v/>
      </c>
      <c r="CV108" s="99" t="str">
        <f t="shared" si="99"/>
        <v/>
      </c>
      <c r="CW108" s="99" t="str">
        <f t="shared" si="100"/>
        <v/>
      </c>
      <c r="CX108" s="99" t="str">
        <f t="shared" si="101"/>
        <v/>
      </c>
      <c r="CY108" s="70">
        <f t="shared" si="102"/>
        <v>0.6000000000000002</v>
      </c>
      <c r="CZ108" s="70">
        <f t="shared" si="103"/>
        <v>4.6816666666666649</v>
      </c>
      <c r="DA108" s="100" t="str">
        <f t="shared" si="104"/>
        <v>hsa-miR-186-3p</v>
      </c>
      <c r="DB108" s="98" t="s">
        <v>88</v>
      </c>
      <c r="DC108" s="101">
        <f t="shared" si="112"/>
        <v>0.64841977732550482</v>
      </c>
      <c r="DD108" s="101">
        <f t="shared" si="113"/>
        <v>0.63949279063871456</v>
      </c>
      <c r="DE108" s="101">
        <f t="shared" si="114"/>
        <v>0.69255473405546175</v>
      </c>
      <c r="DF108" s="101" t="str">
        <f t="shared" si="115"/>
        <v/>
      </c>
      <c r="DG108" s="101" t="str">
        <f t="shared" si="116"/>
        <v/>
      </c>
      <c r="DH108" s="101" t="str">
        <f t="shared" si="117"/>
        <v/>
      </c>
      <c r="DI108" s="101" t="str">
        <f t="shared" si="118"/>
        <v/>
      </c>
      <c r="DJ108" s="101" t="str">
        <f t="shared" si="119"/>
        <v/>
      </c>
      <c r="DK108" s="101" t="str">
        <f t="shared" si="120"/>
        <v/>
      </c>
      <c r="DL108" s="101" t="str">
        <f t="shared" si="121"/>
        <v/>
      </c>
      <c r="DM108" s="101" t="str">
        <f t="shared" si="105"/>
        <v/>
      </c>
      <c r="DN108" s="101" t="str">
        <f t="shared" si="106"/>
        <v/>
      </c>
      <c r="DO108" s="101">
        <f t="shared" si="122"/>
        <v>4.0619979825757796E-2</v>
      </c>
      <c r="DP108" s="101">
        <f t="shared" si="123"/>
        <v>3.7205679212275411E-2</v>
      </c>
      <c r="DQ108" s="101">
        <f t="shared" si="124"/>
        <v>3.9145763707004073E-2</v>
      </c>
      <c r="DR108" s="101" t="str">
        <f t="shared" si="125"/>
        <v/>
      </c>
      <c r="DS108" s="101" t="str">
        <f t="shared" si="126"/>
        <v/>
      </c>
      <c r="DT108" s="101" t="str">
        <f t="shared" si="127"/>
        <v/>
      </c>
      <c r="DU108" s="101" t="str">
        <f t="shared" si="128"/>
        <v/>
      </c>
      <c r="DV108" s="101" t="str">
        <f t="shared" si="129"/>
        <v/>
      </c>
      <c r="DW108" s="101" t="str">
        <f t="shared" si="130"/>
        <v/>
      </c>
      <c r="DX108" s="101" t="str">
        <f t="shared" si="131"/>
        <v/>
      </c>
      <c r="DY108" s="101" t="str">
        <f t="shared" si="107"/>
        <v/>
      </c>
      <c r="DZ108" s="101" t="str">
        <f t="shared" si="108"/>
        <v/>
      </c>
    </row>
    <row r="109" spans="1:130" ht="15" customHeight="1" x14ac:dyDescent="0.25">
      <c r="A109" s="106" t="str">
        <f>'miRNA Table'!C108</f>
        <v>hsa-miR-187-3p</v>
      </c>
      <c r="B109" s="98" t="s">
        <v>89</v>
      </c>
      <c r="C109" s="99">
        <f>IF('Test Sample Data'!C108="","",IF(SUM('Test Sample Data'!C$3:C$386)&gt;10,IF(AND(ISNUMBER('Test Sample Data'!C108),'Test Sample Data'!C108&lt;$C$389, 'Test Sample Data'!C108&gt;0),'Test Sample Data'!C108,$C$389),""))</f>
        <v>16.77</v>
      </c>
      <c r="D109" s="99">
        <f>IF('Test Sample Data'!D108="","",IF(SUM('Test Sample Data'!D$3:D$386)&gt;10,IF(AND(ISNUMBER('Test Sample Data'!D108),'Test Sample Data'!D108&lt;$C$389, 'Test Sample Data'!D108&gt;0),'Test Sample Data'!D108,$C$389),""))</f>
        <v>16.86</v>
      </c>
      <c r="E109" s="99">
        <f>IF('Test Sample Data'!E108="","",IF(SUM('Test Sample Data'!E$3:E$386)&gt;10,IF(AND(ISNUMBER('Test Sample Data'!E108),'Test Sample Data'!E108&lt;$C$389, 'Test Sample Data'!E108&gt;0),'Test Sample Data'!E108,$C$389),""))</f>
        <v>16.77</v>
      </c>
      <c r="F109" s="99" t="str">
        <f>IF('Test Sample Data'!F108="","",IF(SUM('Test Sample Data'!F$3:F$386)&gt;10,IF(AND(ISNUMBER('Test Sample Data'!F108),'Test Sample Data'!F108&lt;$C$389, 'Test Sample Data'!F108&gt;0),'Test Sample Data'!F108,$C$389),""))</f>
        <v/>
      </c>
      <c r="G109" s="99" t="str">
        <f>IF('Test Sample Data'!G108="","",IF(SUM('Test Sample Data'!G$3:G$386)&gt;10,IF(AND(ISNUMBER('Test Sample Data'!G108),'Test Sample Data'!G108&lt;$C$389, 'Test Sample Data'!G108&gt;0),'Test Sample Data'!G108,$C$389),""))</f>
        <v/>
      </c>
      <c r="H109" s="99" t="str">
        <f>IF('Test Sample Data'!H108="","",IF(SUM('Test Sample Data'!H$3:H$386)&gt;10,IF(AND(ISNUMBER('Test Sample Data'!H108),'Test Sample Data'!H108&lt;$C$389, 'Test Sample Data'!H108&gt;0),'Test Sample Data'!H108,$C$389),""))</f>
        <v/>
      </c>
      <c r="I109" s="99" t="str">
        <f>IF('Test Sample Data'!I108="","",IF(SUM('Test Sample Data'!I$3:I$386)&gt;10,IF(AND(ISNUMBER('Test Sample Data'!I108),'Test Sample Data'!I108&lt;$C$389, 'Test Sample Data'!I108&gt;0),'Test Sample Data'!I108,$C$389),""))</f>
        <v/>
      </c>
      <c r="J109" s="99" t="str">
        <f>IF('Test Sample Data'!J108="","",IF(SUM('Test Sample Data'!J$3:J$386)&gt;10,IF(AND(ISNUMBER('Test Sample Data'!J108),'Test Sample Data'!J108&lt;$C$389, 'Test Sample Data'!J108&gt;0),'Test Sample Data'!J108,$C$389),""))</f>
        <v/>
      </c>
      <c r="K109" s="99" t="str">
        <f>IF('Test Sample Data'!K108="","",IF(SUM('Test Sample Data'!K$3:K$386)&gt;10,IF(AND(ISNUMBER('Test Sample Data'!K108),'Test Sample Data'!K108&lt;$C$389, 'Test Sample Data'!K108&gt;0),'Test Sample Data'!K108,$C$389),""))</f>
        <v/>
      </c>
      <c r="L109" s="99" t="str">
        <f>IF('Test Sample Data'!L108="","",IF(SUM('Test Sample Data'!L$3:L$386)&gt;10,IF(AND(ISNUMBER('Test Sample Data'!L108),'Test Sample Data'!L108&lt;$C$389, 'Test Sample Data'!L108&gt;0),'Test Sample Data'!L108,$C$389),""))</f>
        <v/>
      </c>
      <c r="M109" s="99" t="str">
        <f>IF('Test Sample Data'!M108="","",IF(SUM('Test Sample Data'!M$3:M$386)&gt;10,IF(AND(ISNUMBER('Test Sample Data'!M108),'Test Sample Data'!M108&lt;$C$389, 'Test Sample Data'!M108&gt;0),'Test Sample Data'!M108,$C$389),""))</f>
        <v/>
      </c>
      <c r="N109" s="99" t="str">
        <f>IF('Test Sample Data'!N108="","",IF(SUM('Test Sample Data'!N$3:N$386)&gt;10,IF(AND(ISNUMBER('Test Sample Data'!N108),'Test Sample Data'!N108&lt;$C$389, 'Test Sample Data'!N108&gt;0),'Test Sample Data'!N108,$C$389),""))</f>
        <v/>
      </c>
      <c r="O109" s="98" t="str">
        <f>'miRNA Table'!C108</f>
        <v>hsa-miR-187-3p</v>
      </c>
      <c r="P109" s="98" t="s">
        <v>89</v>
      </c>
      <c r="Q109" s="99">
        <f>IF('Control Sample Data'!C108="","",IF(SUM('Control Sample Data'!C$3:C$386)&gt;10,IF(AND(ISNUMBER('Control Sample Data'!C108),'Control Sample Data'!C108&lt;$C$389, 'Control Sample Data'!C108&gt;0),'Control Sample Data'!C108,$C$389),""))</f>
        <v>27.12</v>
      </c>
      <c r="R109" s="99">
        <f>IF('Control Sample Data'!D108="","",IF(SUM('Control Sample Data'!D$3:D$386)&gt;10,IF(AND(ISNUMBER('Control Sample Data'!D108),'Control Sample Data'!D108&lt;$C$389, 'Control Sample Data'!D108&gt;0),'Control Sample Data'!D108,$C$389),""))</f>
        <v>27.21</v>
      </c>
      <c r="S109" s="99">
        <f>IF('Control Sample Data'!E108="","",IF(SUM('Control Sample Data'!E$3:E$386)&gt;10,IF(AND(ISNUMBER('Control Sample Data'!E108),'Control Sample Data'!E108&lt;$C$389, 'Control Sample Data'!E108&gt;0),'Control Sample Data'!E108,$C$389),""))</f>
        <v>27.12</v>
      </c>
      <c r="T109" s="99" t="str">
        <f>IF('Control Sample Data'!F108="","",IF(SUM('Control Sample Data'!F$3:F$386)&gt;10,IF(AND(ISNUMBER('Control Sample Data'!F108),'Control Sample Data'!F108&lt;$C$389, 'Control Sample Data'!F108&gt;0),'Control Sample Data'!F108,$C$389),""))</f>
        <v/>
      </c>
      <c r="U109" s="99" t="str">
        <f>IF('Control Sample Data'!G108="","",IF(SUM('Control Sample Data'!G$3:G$386)&gt;10,IF(AND(ISNUMBER('Control Sample Data'!G108),'Control Sample Data'!G108&lt;$C$389, 'Control Sample Data'!G108&gt;0),'Control Sample Data'!G108,$C$389),""))</f>
        <v/>
      </c>
      <c r="V109" s="99" t="str">
        <f>IF('Control Sample Data'!H108="","",IF(SUM('Control Sample Data'!H$3:H$386)&gt;10,IF(AND(ISNUMBER('Control Sample Data'!H108),'Control Sample Data'!H108&lt;$C$389, 'Control Sample Data'!H108&gt;0),'Control Sample Data'!H108,$C$389),""))</f>
        <v/>
      </c>
      <c r="W109" s="99" t="str">
        <f>IF('Control Sample Data'!I108="","",IF(SUM('Control Sample Data'!I$3:I$386)&gt;10,IF(AND(ISNUMBER('Control Sample Data'!I108),'Control Sample Data'!I108&lt;$C$389, 'Control Sample Data'!I108&gt;0),'Control Sample Data'!I108,$C$389),""))</f>
        <v/>
      </c>
      <c r="X109" s="99" t="str">
        <f>IF('Control Sample Data'!J108="","",IF(SUM('Control Sample Data'!J$3:J$386)&gt;10,IF(AND(ISNUMBER('Control Sample Data'!J108),'Control Sample Data'!J108&lt;$C$389, 'Control Sample Data'!J108&gt;0),'Control Sample Data'!J108,$C$389),""))</f>
        <v/>
      </c>
      <c r="Y109" s="99" t="str">
        <f>IF('Control Sample Data'!K108="","",IF(SUM('Control Sample Data'!K$3:K$386)&gt;10,IF(AND(ISNUMBER('Control Sample Data'!K108),'Control Sample Data'!K108&lt;$C$389, 'Control Sample Data'!K108&gt;0),'Control Sample Data'!K108,$C$389),""))</f>
        <v/>
      </c>
      <c r="Z109" s="99" t="str">
        <f>IF('Control Sample Data'!L108="","",IF(SUM('Control Sample Data'!L$3:L$386)&gt;10,IF(AND(ISNUMBER('Control Sample Data'!L108),'Control Sample Data'!L108&lt;$C$389, 'Control Sample Data'!L108&gt;0),'Control Sample Data'!L108,$C$389),""))</f>
        <v/>
      </c>
      <c r="AA109" s="99" t="str">
        <f>IF('Control Sample Data'!M108="","",IF(SUM('Control Sample Data'!M$3:M$386)&gt;10,IF(AND(ISNUMBER('Control Sample Data'!M108),'Control Sample Data'!M108&lt;$C$389, 'Control Sample Data'!M108&gt;0),'Control Sample Data'!M108,$C$389),""))</f>
        <v/>
      </c>
      <c r="AB109" s="107" t="str">
        <f>IF('Control Sample Data'!N108="","",IF(SUM('Control Sample Data'!N$3:N$386)&gt;10,IF(AND(ISNUMBER('Control Sample Data'!N108),'Control Sample Data'!N108&lt;$C$389, 'Control Sample Data'!N108&gt;0),'Control Sample Data'!N108,$C$389),""))</f>
        <v/>
      </c>
      <c r="AC109" s="136">
        <f>IF(C109="","",IF(AND('miRNA Table'!$F$4="YES",'miRNA Table'!$F$6="YES"),C109-C$391,C109))</f>
        <v>16.77</v>
      </c>
      <c r="AD109" s="137">
        <f>IF(D109="","",IF(AND('miRNA Table'!$F$4="YES",'miRNA Table'!$F$6="YES"),D109-D$391,D109))</f>
        <v>16.86</v>
      </c>
      <c r="AE109" s="137">
        <f>IF(E109="","",IF(AND('miRNA Table'!$F$4="YES",'miRNA Table'!$F$6="YES"),E109-E$391,E109))</f>
        <v>16.77</v>
      </c>
      <c r="AF109" s="137" t="str">
        <f>IF(F109="","",IF(AND('miRNA Table'!$F$4="YES",'miRNA Table'!$F$6="YES"),F109-F$391,F109))</f>
        <v/>
      </c>
      <c r="AG109" s="137" t="str">
        <f>IF(G109="","",IF(AND('miRNA Table'!$F$4="YES",'miRNA Table'!$F$6="YES"),G109-G$391,G109))</f>
        <v/>
      </c>
      <c r="AH109" s="137" t="str">
        <f>IF(H109="","",IF(AND('miRNA Table'!$F$4="YES",'miRNA Table'!$F$6="YES"),H109-H$391,H109))</f>
        <v/>
      </c>
      <c r="AI109" s="137" t="str">
        <f>IF(I109="","",IF(AND('miRNA Table'!$F$4="YES",'miRNA Table'!$F$6="YES"),I109-I$391,I109))</f>
        <v/>
      </c>
      <c r="AJ109" s="137" t="str">
        <f>IF(J109="","",IF(AND('miRNA Table'!$F$4="YES",'miRNA Table'!$F$6="YES"),J109-J$391,J109))</f>
        <v/>
      </c>
      <c r="AK109" s="137" t="str">
        <f>IF(K109="","",IF(AND('miRNA Table'!$F$4="YES",'miRNA Table'!$F$6="YES"),K109-K$391,K109))</f>
        <v/>
      </c>
      <c r="AL109" s="137" t="str">
        <f>IF(L109="","",IF(AND('miRNA Table'!$F$4="YES",'miRNA Table'!$F$6="YES"),L109-L$391,L109))</f>
        <v/>
      </c>
      <c r="AM109" s="137" t="str">
        <f>IF(M109="","",IF(AND('miRNA Table'!$F$4="YES",'miRNA Table'!$F$6="YES"),M109-M$391,M109))</f>
        <v/>
      </c>
      <c r="AN109" s="138" t="str">
        <f>IF(N109="","",IF(AND('miRNA Table'!$F$4="YES",'miRNA Table'!$F$6="YES"),N109-N$391,N109))</f>
        <v/>
      </c>
      <c r="AO109" s="136">
        <f>IF(O109="","",IF(AND('miRNA Table'!$F$4="YES",'miRNA Table'!$F$6="YES"),Q109-Q$391,Q109))</f>
        <v>27.12</v>
      </c>
      <c r="AP109" s="137">
        <f>IF(P109="","",IF(AND('miRNA Table'!$F$4="YES",'miRNA Table'!$F$6="YES"),R109-R$391,R109))</f>
        <v>27.21</v>
      </c>
      <c r="AQ109" s="137">
        <f>IF(Q109="","",IF(AND('miRNA Table'!$F$4="YES",'miRNA Table'!$F$6="YES"),S109-S$391,S109))</f>
        <v>27.12</v>
      </c>
      <c r="AR109" s="137" t="str">
        <f>IF(R109="","",IF(AND('miRNA Table'!$F$4="YES",'miRNA Table'!$F$6="YES"),T109-T$391,T109))</f>
        <v/>
      </c>
      <c r="AS109" s="137" t="str">
        <f>IF(S109="","",IF(AND('miRNA Table'!$F$4="YES",'miRNA Table'!$F$6="YES"),U109-U$391,U109))</f>
        <v/>
      </c>
      <c r="AT109" s="137" t="str">
        <f>IF(T109="","",IF(AND('miRNA Table'!$F$4="YES",'miRNA Table'!$F$6="YES"),V109-V$391,V109))</f>
        <v/>
      </c>
      <c r="AU109" s="137" t="str">
        <f>IF(U109="","",IF(AND('miRNA Table'!$F$4="YES",'miRNA Table'!$F$6="YES"),W109-W$391,W109))</f>
        <v/>
      </c>
      <c r="AV109" s="137" t="str">
        <f>IF(V109="","",IF(AND('miRNA Table'!$F$4="YES",'miRNA Table'!$F$6="YES"),X109-X$391,X109))</f>
        <v/>
      </c>
      <c r="AW109" s="137" t="str">
        <f>IF(W109="","",IF(AND('miRNA Table'!$F$4="YES",'miRNA Table'!$F$6="YES"),Y109-Y$391,Y109))</f>
        <v/>
      </c>
      <c r="AX109" s="137" t="str">
        <f>IF(X109="","",IF(AND('miRNA Table'!$F$4="YES",'miRNA Table'!$F$6="YES"),Z109-Z$391,Z109))</f>
        <v/>
      </c>
      <c r="AY109" s="137" t="str">
        <f>IF(Y109="","",IF(AND('miRNA Table'!$F$4="YES",'miRNA Table'!$F$6="YES"),AA109-AA$391,AA109))</f>
        <v/>
      </c>
      <c r="AZ109" s="138" t="str">
        <f>IF(Z109="","",IF(AND('miRNA Table'!$F$4="YES",'miRNA Table'!$F$6="YES"),AB109-AB$391,AB109))</f>
        <v/>
      </c>
      <c r="BY109" s="97" t="str">
        <f t="shared" si="77"/>
        <v>hsa-miR-187-3p</v>
      </c>
      <c r="BZ109" s="98" t="s">
        <v>89</v>
      </c>
      <c r="CA109" s="99">
        <f t="shared" si="78"/>
        <v>-3.865000000000002</v>
      </c>
      <c r="CB109" s="99">
        <f t="shared" si="79"/>
        <v>-3.7850000000000001</v>
      </c>
      <c r="CC109" s="99">
        <f t="shared" si="80"/>
        <v>-3.9600000000000009</v>
      </c>
      <c r="CD109" s="99" t="str">
        <f t="shared" si="81"/>
        <v/>
      </c>
      <c r="CE109" s="99" t="str">
        <f t="shared" si="82"/>
        <v/>
      </c>
      <c r="CF109" s="99" t="str">
        <f t="shared" si="83"/>
        <v/>
      </c>
      <c r="CG109" s="99" t="str">
        <f t="shared" si="84"/>
        <v/>
      </c>
      <c r="CH109" s="99" t="str">
        <f t="shared" si="85"/>
        <v/>
      </c>
      <c r="CI109" s="99" t="str">
        <f t="shared" si="86"/>
        <v/>
      </c>
      <c r="CJ109" s="99" t="str">
        <f t="shared" si="87"/>
        <v/>
      </c>
      <c r="CK109" s="99" t="str">
        <f t="shared" si="88"/>
        <v/>
      </c>
      <c r="CL109" s="99" t="str">
        <f t="shared" si="89"/>
        <v/>
      </c>
      <c r="CM109" s="99">
        <f t="shared" si="90"/>
        <v>6.2216666666666676</v>
      </c>
      <c r="CN109" s="99">
        <f t="shared" si="91"/>
        <v>6.3583333333333307</v>
      </c>
      <c r="CO109" s="99">
        <f t="shared" si="92"/>
        <v>5.9849999999999994</v>
      </c>
      <c r="CP109" s="99" t="str">
        <f t="shared" si="93"/>
        <v/>
      </c>
      <c r="CQ109" s="99" t="str">
        <f t="shared" si="94"/>
        <v/>
      </c>
      <c r="CR109" s="99" t="str">
        <f t="shared" si="95"/>
        <v/>
      </c>
      <c r="CS109" s="99" t="str">
        <f t="shared" si="96"/>
        <v/>
      </c>
      <c r="CT109" s="99" t="str">
        <f t="shared" si="97"/>
        <v/>
      </c>
      <c r="CU109" s="99" t="str">
        <f t="shared" si="98"/>
        <v/>
      </c>
      <c r="CV109" s="99" t="str">
        <f t="shared" si="99"/>
        <v/>
      </c>
      <c r="CW109" s="99" t="str">
        <f t="shared" si="100"/>
        <v/>
      </c>
      <c r="CX109" s="99" t="str">
        <f t="shared" si="101"/>
        <v/>
      </c>
      <c r="CY109" s="70">
        <f t="shared" si="102"/>
        <v>-3.870000000000001</v>
      </c>
      <c r="CZ109" s="70">
        <f t="shared" si="103"/>
        <v>6.1883333333333326</v>
      </c>
      <c r="DA109" s="100" t="str">
        <f t="shared" si="104"/>
        <v>hsa-miR-187-3p</v>
      </c>
      <c r="DB109" s="98" t="s">
        <v>89</v>
      </c>
      <c r="DC109" s="101">
        <f t="shared" si="112"/>
        <v>14.570717337471672</v>
      </c>
      <c r="DD109" s="101">
        <f t="shared" si="113"/>
        <v>13.784738555392273</v>
      </c>
      <c r="DE109" s="101">
        <f t="shared" si="114"/>
        <v>15.562479158596577</v>
      </c>
      <c r="DF109" s="101" t="str">
        <f t="shared" si="115"/>
        <v/>
      </c>
      <c r="DG109" s="101" t="str">
        <f t="shared" si="116"/>
        <v/>
      </c>
      <c r="DH109" s="101" t="str">
        <f t="shared" si="117"/>
        <v/>
      </c>
      <c r="DI109" s="101" t="str">
        <f t="shared" si="118"/>
        <v/>
      </c>
      <c r="DJ109" s="101" t="str">
        <f t="shared" si="119"/>
        <v/>
      </c>
      <c r="DK109" s="101" t="str">
        <f t="shared" si="120"/>
        <v/>
      </c>
      <c r="DL109" s="101" t="str">
        <f t="shared" si="121"/>
        <v/>
      </c>
      <c r="DM109" s="101" t="str">
        <f t="shared" si="105"/>
        <v/>
      </c>
      <c r="DN109" s="101" t="str">
        <f t="shared" si="106"/>
        <v/>
      </c>
      <c r="DO109" s="101">
        <f t="shared" si="122"/>
        <v>1.3399596178880688E-2</v>
      </c>
      <c r="DP109" s="101">
        <f t="shared" si="123"/>
        <v>1.2188519156458986E-2</v>
      </c>
      <c r="DQ109" s="101">
        <f t="shared" si="124"/>
        <v>1.5788303851355687E-2</v>
      </c>
      <c r="DR109" s="101" t="str">
        <f t="shared" si="125"/>
        <v/>
      </c>
      <c r="DS109" s="101" t="str">
        <f t="shared" si="126"/>
        <v/>
      </c>
      <c r="DT109" s="101" t="str">
        <f t="shared" si="127"/>
        <v/>
      </c>
      <c r="DU109" s="101" t="str">
        <f t="shared" si="128"/>
        <v/>
      </c>
      <c r="DV109" s="101" t="str">
        <f t="shared" si="129"/>
        <v/>
      </c>
      <c r="DW109" s="101" t="str">
        <f t="shared" si="130"/>
        <v/>
      </c>
      <c r="DX109" s="101" t="str">
        <f t="shared" si="131"/>
        <v/>
      </c>
      <c r="DY109" s="101" t="str">
        <f t="shared" si="107"/>
        <v/>
      </c>
      <c r="DZ109" s="101" t="str">
        <f t="shared" si="108"/>
        <v/>
      </c>
    </row>
    <row r="110" spans="1:130" ht="15" customHeight="1" x14ac:dyDescent="0.25">
      <c r="A110" s="106" t="str">
        <f>'miRNA Table'!C109</f>
        <v>hsa-miR-187-5p</v>
      </c>
      <c r="B110" s="98" t="s">
        <v>90</v>
      </c>
      <c r="C110" s="99">
        <f>IF('Test Sample Data'!C109="","",IF(SUM('Test Sample Data'!C$3:C$386)&gt;10,IF(AND(ISNUMBER('Test Sample Data'!C109),'Test Sample Data'!C109&lt;$C$389, 'Test Sample Data'!C109&gt;0),'Test Sample Data'!C109,$C$389),""))</f>
        <v>33.49</v>
      </c>
      <c r="D110" s="99">
        <f>IF('Test Sample Data'!D109="","",IF(SUM('Test Sample Data'!D$3:D$386)&gt;10,IF(AND(ISNUMBER('Test Sample Data'!D109),'Test Sample Data'!D109&lt;$C$389, 'Test Sample Data'!D109&gt;0),'Test Sample Data'!D109,$C$389),""))</f>
        <v>35</v>
      </c>
      <c r="E110" s="99">
        <f>IF('Test Sample Data'!E109="","",IF(SUM('Test Sample Data'!E$3:E$386)&gt;10,IF(AND(ISNUMBER('Test Sample Data'!E109),'Test Sample Data'!E109&lt;$C$389, 'Test Sample Data'!E109&gt;0),'Test Sample Data'!E109,$C$389),""))</f>
        <v>33.520000000000003</v>
      </c>
      <c r="F110" s="99" t="str">
        <f>IF('Test Sample Data'!F109="","",IF(SUM('Test Sample Data'!F$3:F$386)&gt;10,IF(AND(ISNUMBER('Test Sample Data'!F109),'Test Sample Data'!F109&lt;$C$389, 'Test Sample Data'!F109&gt;0),'Test Sample Data'!F109,$C$389),""))</f>
        <v/>
      </c>
      <c r="G110" s="99" t="str">
        <f>IF('Test Sample Data'!G109="","",IF(SUM('Test Sample Data'!G$3:G$386)&gt;10,IF(AND(ISNUMBER('Test Sample Data'!G109),'Test Sample Data'!G109&lt;$C$389, 'Test Sample Data'!G109&gt;0),'Test Sample Data'!G109,$C$389),""))</f>
        <v/>
      </c>
      <c r="H110" s="99" t="str">
        <f>IF('Test Sample Data'!H109="","",IF(SUM('Test Sample Data'!H$3:H$386)&gt;10,IF(AND(ISNUMBER('Test Sample Data'!H109),'Test Sample Data'!H109&lt;$C$389, 'Test Sample Data'!H109&gt;0),'Test Sample Data'!H109,$C$389),""))</f>
        <v/>
      </c>
      <c r="I110" s="99" t="str">
        <f>IF('Test Sample Data'!I109="","",IF(SUM('Test Sample Data'!I$3:I$386)&gt;10,IF(AND(ISNUMBER('Test Sample Data'!I109),'Test Sample Data'!I109&lt;$C$389, 'Test Sample Data'!I109&gt;0),'Test Sample Data'!I109,$C$389),""))</f>
        <v/>
      </c>
      <c r="J110" s="99" t="str">
        <f>IF('Test Sample Data'!J109="","",IF(SUM('Test Sample Data'!J$3:J$386)&gt;10,IF(AND(ISNUMBER('Test Sample Data'!J109),'Test Sample Data'!J109&lt;$C$389, 'Test Sample Data'!J109&gt;0),'Test Sample Data'!J109,$C$389),""))</f>
        <v/>
      </c>
      <c r="K110" s="99" t="str">
        <f>IF('Test Sample Data'!K109="","",IF(SUM('Test Sample Data'!K$3:K$386)&gt;10,IF(AND(ISNUMBER('Test Sample Data'!K109),'Test Sample Data'!K109&lt;$C$389, 'Test Sample Data'!K109&gt;0),'Test Sample Data'!K109,$C$389),""))</f>
        <v/>
      </c>
      <c r="L110" s="99" t="str">
        <f>IF('Test Sample Data'!L109="","",IF(SUM('Test Sample Data'!L$3:L$386)&gt;10,IF(AND(ISNUMBER('Test Sample Data'!L109),'Test Sample Data'!L109&lt;$C$389, 'Test Sample Data'!L109&gt;0),'Test Sample Data'!L109,$C$389),""))</f>
        <v/>
      </c>
      <c r="M110" s="99" t="str">
        <f>IF('Test Sample Data'!M109="","",IF(SUM('Test Sample Data'!M$3:M$386)&gt;10,IF(AND(ISNUMBER('Test Sample Data'!M109),'Test Sample Data'!M109&lt;$C$389, 'Test Sample Data'!M109&gt;0),'Test Sample Data'!M109,$C$389),""))</f>
        <v/>
      </c>
      <c r="N110" s="99" t="str">
        <f>IF('Test Sample Data'!N109="","",IF(SUM('Test Sample Data'!N$3:N$386)&gt;10,IF(AND(ISNUMBER('Test Sample Data'!N109),'Test Sample Data'!N109&lt;$C$389, 'Test Sample Data'!N109&gt;0),'Test Sample Data'!N109,$C$389),""))</f>
        <v/>
      </c>
      <c r="O110" s="98" t="str">
        <f>'miRNA Table'!C109</f>
        <v>hsa-miR-187-5p</v>
      </c>
      <c r="P110" s="98" t="s">
        <v>90</v>
      </c>
      <c r="Q110" s="99">
        <f>IF('Control Sample Data'!C109="","",IF(SUM('Control Sample Data'!C$3:C$386)&gt;10,IF(AND(ISNUMBER('Control Sample Data'!C109),'Control Sample Data'!C109&lt;$C$389, 'Control Sample Data'!C109&gt;0),'Control Sample Data'!C109,$C$389),""))</f>
        <v>35</v>
      </c>
      <c r="R110" s="99">
        <f>IF('Control Sample Data'!D109="","",IF(SUM('Control Sample Data'!D$3:D$386)&gt;10,IF(AND(ISNUMBER('Control Sample Data'!D109),'Control Sample Data'!D109&lt;$C$389, 'Control Sample Data'!D109&gt;0),'Control Sample Data'!D109,$C$389),""))</f>
        <v>35</v>
      </c>
      <c r="S110" s="99">
        <f>IF('Control Sample Data'!E109="","",IF(SUM('Control Sample Data'!E$3:E$386)&gt;10,IF(AND(ISNUMBER('Control Sample Data'!E109),'Control Sample Data'!E109&lt;$C$389, 'Control Sample Data'!E109&gt;0),'Control Sample Data'!E109,$C$389),""))</f>
        <v>35</v>
      </c>
      <c r="T110" s="99" t="str">
        <f>IF('Control Sample Data'!F109="","",IF(SUM('Control Sample Data'!F$3:F$386)&gt;10,IF(AND(ISNUMBER('Control Sample Data'!F109),'Control Sample Data'!F109&lt;$C$389, 'Control Sample Data'!F109&gt;0),'Control Sample Data'!F109,$C$389),""))</f>
        <v/>
      </c>
      <c r="U110" s="99" t="str">
        <f>IF('Control Sample Data'!G109="","",IF(SUM('Control Sample Data'!G$3:G$386)&gt;10,IF(AND(ISNUMBER('Control Sample Data'!G109),'Control Sample Data'!G109&lt;$C$389, 'Control Sample Data'!G109&gt;0),'Control Sample Data'!G109,$C$389),""))</f>
        <v/>
      </c>
      <c r="V110" s="99" t="str">
        <f>IF('Control Sample Data'!H109="","",IF(SUM('Control Sample Data'!H$3:H$386)&gt;10,IF(AND(ISNUMBER('Control Sample Data'!H109),'Control Sample Data'!H109&lt;$C$389, 'Control Sample Data'!H109&gt;0),'Control Sample Data'!H109,$C$389),""))</f>
        <v/>
      </c>
      <c r="W110" s="99" t="str">
        <f>IF('Control Sample Data'!I109="","",IF(SUM('Control Sample Data'!I$3:I$386)&gt;10,IF(AND(ISNUMBER('Control Sample Data'!I109),'Control Sample Data'!I109&lt;$C$389, 'Control Sample Data'!I109&gt;0),'Control Sample Data'!I109,$C$389),""))</f>
        <v/>
      </c>
      <c r="X110" s="99" t="str">
        <f>IF('Control Sample Data'!J109="","",IF(SUM('Control Sample Data'!J$3:J$386)&gt;10,IF(AND(ISNUMBER('Control Sample Data'!J109),'Control Sample Data'!J109&lt;$C$389, 'Control Sample Data'!J109&gt;0),'Control Sample Data'!J109,$C$389),""))</f>
        <v/>
      </c>
      <c r="Y110" s="99" t="str">
        <f>IF('Control Sample Data'!K109="","",IF(SUM('Control Sample Data'!K$3:K$386)&gt;10,IF(AND(ISNUMBER('Control Sample Data'!K109),'Control Sample Data'!K109&lt;$C$389, 'Control Sample Data'!K109&gt;0),'Control Sample Data'!K109,$C$389),""))</f>
        <v/>
      </c>
      <c r="Z110" s="99" t="str">
        <f>IF('Control Sample Data'!L109="","",IF(SUM('Control Sample Data'!L$3:L$386)&gt;10,IF(AND(ISNUMBER('Control Sample Data'!L109),'Control Sample Data'!L109&lt;$C$389, 'Control Sample Data'!L109&gt;0),'Control Sample Data'!L109,$C$389),""))</f>
        <v/>
      </c>
      <c r="AA110" s="99" t="str">
        <f>IF('Control Sample Data'!M109="","",IF(SUM('Control Sample Data'!M$3:M$386)&gt;10,IF(AND(ISNUMBER('Control Sample Data'!M109),'Control Sample Data'!M109&lt;$C$389, 'Control Sample Data'!M109&gt;0),'Control Sample Data'!M109,$C$389),""))</f>
        <v/>
      </c>
      <c r="AB110" s="107" t="str">
        <f>IF('Control Sample Data'!N109="","",IF(SUM('Control Sample Data'!N$3:N$386)&gt;10,IF(AND(ISNUMBER('Control Sample Data'!N109),'Control Sample Data'!N109&lt;$C$389, 'Control Sample Data'!N109&gt;0),'Control Sample Data'!N109,$C$389),""))</f>
        <v/>
      </c>
      <c r="AC110" s="136">
        <f>IF(C110="","",IF(AND('miRNA Table'!$F$4="YES",'miRNA Table'!$F$6="YES"),C110-C$391,C110))</f>
        <v>33.49</v>
      </c>
      <c r="AD110" s="137">
        <f>IF(D110="","",IF(AND('miRNA Table'!$F$4="YES",'miRNA Table'!$F$6="YES"),D110-D$391,D110))</f>
        <v>35</v>
      </c>
      <c r="AE110" s="137">
        <f>IF(E110="","",IF(AND('miRNA Table'!$F$4="YES",'miRNA Table'!$F$6="YES"),E110-E$391,E110))</f>
        <v>33.520000000000003</v>
      </c>
      <c r="AF110" s="137" t="str">
        <f>IF(F110="","",IF(AND('miRNA Table'!$F$4="YES",'miRNA Table'!$F$6="YES"),F110-F$391,F110))</f>
        <v/>
      </c>
      <c r="AG110" s="137" t="str">
        <f>IF(G110="","",IF(AND('miRNA Table'!$F$4="YES",'miRNA Table'!$F$6="YES"),G110-G$391,G110))</f>
        <v/>
      </c>
      <c r="AH110" s="137" t="str">
        <f>IF(H110="","",IF(AND('miRNA Table'!$F$4="YES",'miRNA Table'!$F$6="YES"),H110-H$391,H110))</f>
        <v/>
      </c>
      <c r="AI110" s="137" t="str">
        <f>IF(I110="","",IF(AND('miRNA Table'!$F$4="YES",'miRNA Table'!$F$6="YES"),I110-I$391,I110))</f>
        <v/>
      </c>
      <c r="AJ110" s="137" t="str">
        <f>IF(J110="","",IF(AND('miRNA Table'!$F$4="YES",'miRNA Table'!$F$6="YES"),J110-J$391,J110))</f>
        <v/>
      </c>
      <c r="AK110" s="137" t="str">
        <f>IF(K110="","",IF(AND('miRNA Table'!$F$4="YES",'miRNA Table'!$F$6="YES"),K110-K$391,K110))</f>
        <v/>
      </c>
      <c r="AL110" s="137" t="str">
        <f>IF(L110="","",IF(AND('miRNA Table'!$F$4="YES",'miRNA Table'!$F$6="YES"),L110-L$391,L110))</f>
        <v/>
      </c>
      <c r="AM110" s="137" t="str">
        <f>IF(M110="","",IF(AND('miRNA Table'!$F$4="YES",'miRNA Table'!$F$6="YES"),M110-M$391,M110))</f>
        <v/>
      </c>
      <c r="AN110" s="138" t="str">
        <f>IF(N110="","",IF(AND('miRNA Table'!$F$4="YES",'miRNA Table'!$F$6="YES"),N110-N$391,N110))</f>
        <v/>
      </c>
      <c r="AO110" s="136">
        <f>IF(O110="","",IF(AND('miRNA Table'!$F$4="YES",'miRNA Table'!$F$6="YES"),Q110-Q$391,Q110))</f>
        <v>35</v>
      </c>
      <c r="AP110" s="137">
        <f>IF(P110="","",IF(AND('miRNA Table'!$F$4="YES",'miRNA Table'!$F$6="YES"),R110-R$391,R110))</f>
        <v>35</v>
      </c>
      <c r="AQ110" s="137">
        <f>IF(Q110="","",IF(AND('miRNA Table'!$F$4="YES",'miRNA Table'!$F$6="YES"),S110-S$391,S110))</f>
        <v>35</v>
      </c>
      <c r="AR110" s="137" t="str">
        <f>IF(R110="","",IF(AND('miRNA Table'!$F$4="YES",'miRNA Table'!$F$6="YES"),T110-T$391,T110))</f>
        <v/>
      </c>
      <c r="AS110" s="137" t="str">
        <f>IF(S110="","",IF(AND('miRNA Table'!$F$4="YES",'miRNA Table'!$F$6="YES"),U110-U$391,U110))</f>
        <v/>
      </c>
      <c r="AT110" s="137" t="str">
        <f>IF(T110="","",IF(AND('miRNA Table'!$F$4="YES",'miRNA Table'!$F$6="YES"),V110-V$391,V110))</f>
        <v/>
      </c>
      <c r="AU110" s="137" t="str">
        <f>IF(U110="","",IF(AND('miRNA Table'!$F$4="YES",'miRNA Table'!$F$6="YES"),W110-W$391,W110))</f>
        <v/>
      </c>
      <c r="AV110" s="137" t="str">
        <f>IF(V110="","",IF(AND('miRNA Table'!$F$4="YES",'miRNA Table'!$F$6="YES"),X110-X$391,X110))</f>
        <v/>
      </c>
      <c r="AW110" s="137" t="str">
        <f>IF(W110="","",IF(AND('miRNA Table'!$F$4="YES",'miRNA Table'!$F$6="YES"),Y110-Y$391,Y110))</f>
        <v/>
      </c>
      <c r="AX110" s="137" t="str">
        <f>IF(X110="","",IF(AND('miRNA Table'!$F$4="YES",'miRNA Table'!$F$6="YES"),Z110-Z$391,Z110))</f>
        <v/>
      </c>
      <c r="AY110" s="137" t="str">
        <f>IF(Y110="","",IF(AND('miRNA Table'!$F$4="YES",'miRNA Table'!$F$6="YES"),AA110-AA$391,AA110))</f>
        <v/>
      </c>
      <c r="AZ110" s="138" t="str">
        <f>IF(Z110="","",IF(AND('miRNA Table'!$F$4="YES",'miRNA Table'!$F$6="YES"),AB110-AB$391,AB110))</f>
        <v/>
      </c>
      <c r="BY110" s="97" t="str">
        <f t="shared" si="77"/>
        <v>hsa-miR-187-5p</v>
      </c>
      <c r="BZ110" s="98" t="s">
        <v>90</v>
      </c>
      <c r="CA110" s="99">
        <f t="shared" si="78"/>
        <v>12.855</v>
      </c>
      <c r="CB110" s="99">
        <f t="shared" si="79"/>
        <v>14.355</v>
      </c>
      <c r="CC110" s="99">
        <f t="shared" si="80"/>
        <v>12.790000000000003</v>
      </c>
      <c r="CD110" s="99" t="str">
        <f t="shared" si="81"/>
        <v/>
      </c>
      <c r="CE110" s="99" t="str">
        <f t="shared" si="82"/>
        <v/>
      </c>
      <c r="CF110" s="99" t="str">
        <f t="shared" si="83"/>
        <v/>
      </c>
      <c r="CG110" s="99" t="str">
        <f t="shared" si="84"/>
        <v/>
      </c>
      <c r="CH110" s="99" t="str">
        <f t="shared" si="85"/>
        <v/>
      </c>
      <c r="CI110" s="99" t="str">
        <f t="shared" si="86"/>
        <v/>
      </c>
      <c r="CJ110" s="99" t="str">
        <f t="shared" si="87"/>
        <v/>
      </c>
      <c r="CK110" s="99" t="str">
        <f t="shared" si="88"/>
        <v/>
      </c>
      <c r="CL110" s="99" t="str">
        <f t="shared" si="89"/>
        <v/>
      </c>
      <c r="CM110" s="99">
        <f t="shared" si="90"/>
        <v>14.101666666666667</v>
      </c>
      <c r="CN110" s="99">
        <f t="shared" si="91"/>
        <v>14.14833333333333</v>
      </c>
      <c r="CO110" s="99">
        <f t="shared" si="92"/>
        <v>13.864999999999998</v>
      </c>
      <c r="CP110" s="99" t="str">
        <f t="shared" si="93"/>
        <v/>
      </c>
      <c r="CQ110" s="99" t="str">
        <f t="shared" si="94"/>
        <v/>
      </c>
      <c r="CR110" s="99" t="str">
        <f t="shared" si="95"/>
        <v/>
      </c>
      <c r="CS110" s="99" t="str">
        <f t="shared" si="96"/>
        <v/>
      </c>
      <c r="CT110" s="99" t="str">
        <f t="shared" si="97"/>
        <v/>
      </c>
      <c r="CU110" s="99" t="str">
        <f t="shared" si="98"/>
        <v/>
      </c>
      <c r="CV110" s="99" t="str">
        <f t="shared" si="99"/>
        <v/>
      </c>
      <c r="CW110" s="99" t="str">
        <f t="shared" si="100"/>
        <v/>
      </c>
      <c r="CX110" s="99" t="str">
        <f t="shared" si="101"/>
        <v/>
      </c>
      <c r="CY110" s="70">
        <f t="shared" si="102"/>
        <v>13.333333333333334</v>
      </c>
      <c r="CZ110" s="70">
        <f t="shared" si="103"/>
        <v>14.038333333333332</v>
      </c>
      <c r="DA110" s="100" t="str">
        <f t="shared" si="104"/>
        <v>hsa-miR-187-5p</v>
      </c>
      <c r="DB110" s="98" t="s">
        <v>90</v>
      </c>
      <c r="DC110" s="101">
        <f t="shared" si="112"/>
        <v>1.3497688639163433E-4</v>
      </c>
      <c r="DD110" s="101">
        <f t="shared" si="113"/>
        <v>4.7721535835485465E-5</v>
      </c>
      <c r="DE110" s="101">
        <f t="shared" si="114"/>
        <v>1.4119728807437566E-4</v>
      </c>
      <c r="DF110" s="101" t="str">
        <f t="shared" si="115"/>
        <v/>
      </c>
      <c r="DG110" s="101" t="str">
        <f t="shared" si="116"/>
        <v/>
      </c>
      <c r="DH110" s="101" t="str">
        <f t="shared" si="117"/>
        <v/>
      </c>
      <c r="DI110" s="101" t="str">
        <f t="shared" si="118"/>
        <v/>
      </c>
      <c r="DJ110" s="101" t="str">
        <f t="shared" si="119"/>
        <v/>
      </c>
      <c r="DK110" s="101" t="str">
        <f t="shared" si="120"/>
        <v/>
      </c>
      <c r="DL110" s="101" t="str">
        <f t="shared" si="121"/>
        <v/>
      </c>
      <c r="DM110" s="101" t="str">
        <f t="shared" si="105"/>
        <v/>
      </c>
      <c r="DN110" s="101" t="str">
        <f t="shared" si="106"/>
        <v/>
      </c>
      <c r="DO110" s="101">
        <f t="shared" si="122"/>
        <v>5.6882063716252369E-5</v>
      </c>
      <c r="DP110" s="101">
        <f t="shared" si="123"/>
        <v>5.5071547217106916E-5</v>
      </c>
      <c r="DQ110" s="101">
        <f t="shared" si="124"/>
        <v>6.7022266466494862E-5</v>
      </c>
      <c r="DR110" s="101" t="str">
        <f t="shared" si="125"/>
        <v/>
      </c>
      <c r="DS110" s="101" t="str">
        <f t="shared" si="126"/>
        <v/>
      </c>
      <c r="DT110" s="101" t="str">
        <f t="shared" si="127"/>
        <v/>
      </c>
      <c r="DU110" s="101" t="str">
        <f t="shared" si="128"/>
        <v/>
      </c>
      <c r="DV110" s="101" t="str">
        <f t="shared" si="129"/>
        <v/>
      </c>
      <c r="DW110" s="101" t="str">
        <f t="shared" si="130"/>
        <v/>
      </c>
      <c r="DX110" s="101" t="str">
        <f t="shared" si="131"/>
        <v/>
      </c>
      <c r="DY110" s="101" t="str">
        <f t="shared" si="107"/>
        <v/>
      </c>
      <c r="DZ110" s="101" t="str">
        <f t="shared" si="108"/>
        <v/>
      </c>
    </row>
    <row r="111" spans="1:130" ht="15" customHeight="1" x14ac:dyDescent="0.25">
      <c r="A111" s="106" t="str">
        <f>'miRNA Table'!C110</f>
        <v>hsa-miR-18a-5p</v>
      </c>
      <c r="B111" s="98" t="s">
        <v>91</v>
      </c>
      <c r="C111" s="99">
        <f>IF('Test Sample Data'!C110="","",IF(SUM('Test Sample Data'!C$3:C$386)&gt;10,IF(AND(ISNUMBER('Test Sample Data'!C110),'Test Sample Data'!C110&lt;$C$389, 'Test Sample Data'!C110&gt;0),'Test Sample Data'!C110,$C$389),""))</f>
        <v>21</v>
      </c>
      <c r="D111" s="99">
        <f>IF('Test Sample Data'!D110="","",IF(SUM('Test Sample Data'!D$3:D$386)&gt;10,IF(AND(ISNUMBER('Test Sample Data'!D110),'Test Sample Data'!D110&lt;$C$389, 'Test Sample Data'!D110&gt;0),'Test Sample Data'!D110,$C$389),""))</f>
        <v>20.94</v>
      </c>
      <c r="E111" s="99">
        <f>IF('Test Sample Data'!E110="","",IF(SUM('Test Sample Data'!E$3:E$386)&gt;10,IF(AND(ISNUMBER('Test Sample Data'!E110),'Test Sample Data'!E110&lt;$C$389, 'Test Sample Data'!E110&gt;0),'Test Sample Data'!E110,$C$389),""))</f>
        <v>20.77</v>
      </c>
      <c r="F111" s="99" t="str">
        <f>IF('Test Sample Data'!F110="","",IF(SUM('Test Sample Data'!F$3:F$386)&gt;10,IF(AND(ISNUMBER('Test Sample Data'!F110),'Test Sample Data'!F110&lt;$C$389, 'Test Sample Data'!F110&gt;0),'Test Sample Data'!F110,$C$389),""))</f>
        <v/>
      </c>
      <c r="G111" s="99" t="str">
        <f>IF('Test Sample Data'!G110="","",IF(SUM('Test Sample Data'!G$3:G$386)&gt;10,IF(AND(ISNUMBER('Test Sample Data'!G110),'Test Sample Data'!G110&lt;$C$389, 'Test Sample Data'!G110&gt;0),'Test Sample Data'!G110,$C$389),""))</f>
        <v/>
      </c>
      <c r="H111" s="99" t="str">
        <f>IF('Test Sample Data'!H110="","",IF(SUM('Test Sample Data'!H$3:H$386)&gt;10,IF(AND(ISNUMBER('Test Sample Data'!H110),'Test Sample Data'!H110&lt;$C$389, 'Test Sample Data'!H110&gt;0),'Test Sample Data'!H110,$C$389),""))</f>
        <v/>
      </c>
      <c r="I111" s="99" t="str">
        <f>IF('Test Sample Data'!I110="","",IF(SUM('Test Sample Data'!I$3:I$386)&gt;10,IF(AND(ISNUMBER('Test Sample Data'!I110),'Test Sample Data'!I110&lt;$C$389, 'Test Sample Data'!I110&gt;0),'Test Sample Data'!I110,$C$389),""))</f>
        <v/>
      </c>
      <c r="J111" s="99" t="str">
        <f>IF('Test Sample Data'!J110="","",IF(SUM('Test Sample Data'!J$3:J$386)&gt;10,IF(AND(ISNUMBER('Test Sample Data'!J110),'Test Sample Data'!J110&lt;$C$389, 'Test Sample Data'!J110&gt;0),'Test Sample Data'!J110,$C$389),""))</f>
        <v/>
      </c>
      <c r="K111" s="99" t="str">
        <f>IF('Test Sample Data'!K110="","",IF(SUM('Test Sample Data'!K$3:K$386)&gt;10,IF(AND(ISNUMBER('Test Sample Data'!K110),'Test Sample Data'!K110&lt;$C$389, 'Test Sample Data'!K110&gt;0),'Test Sample Data'!K110,$C$389),""))</f>
        <v/>
      </c>
      <c r="L111" s="99" t="str">
        <f>IF('Test Sample Data'!L110="","",IF(SUM('Test Sample Data'!L$3:L$386)&gt;10,IF(AND(ISNUMBER('Test Sample Data'!L110),'Test Sample Data'!L110&lt;$C$389, 'Test Sample Data'!L110&gt;0),'Test Sample Data'!L110,$C$389),""))</f>
        <v/>
      </c>
      <c r="M111" s="99" t="str">
        <f>IF('Test Sample Data'!M110="","",IF(SUM('Test Sample Data'!M$3:M$386)&gt;10,IF(AND(ISNUMBER('Test Sample Data'!M110),'Test Sample Data'!M110&lt;$C$389, 'Test Sample Data'!M110&gt;0),'Test Sample Data'!M110,$C$389),""))</f>
        <v/>
      </c>
      <c r="N111" s="99" t="str">
        <f>IF('Test Sample Data'!N110="","",IF(SUM('Test Sample Data'!N$3:N$386)&gt;10,IF(AND(ISNUMBER('Test Sample Data'!N110),'Test Sample Data'!N110&lt;$C$389, 'Test Sample Data'!N110&gt;0),'Test Sample Data'!N110,$C$389),""))</f>
        <v/>
      </c>
      <c r="O111" s="98" t="str">
        <f>'miRNA Table'!C110</f>
        <v>hsa-miR-18a-5p</v>
      </c>
      <c r="P111" s="98" t="s">
        <v>91</v>
      </c>
      <c r="Q111" s="99">
        <f>IF('Control Sample Data'!C110="","",IF(SUM('Control Sample Data'!C$3:C$386)&gt;10,IF(AND(ISNUMBER('Control Sample Data'!C110),'Control Sample Data'!C110&lt;$C$389, 'Control Sample Data'!C110&gt;0),'Control Sample Data'!C110,$C$389),""))</f>
        <v>23.03</v>
      </c>
      <c r="R111" s="99">
        <f>IF('Control Sample Data'!D110="","",IF(SUM('Control Sample Data'!D$3:D$386)&gt;10,IF(AND(ISNUMBER('Control Sample Data'!D110),'Control Sample Data'!D110&lt;$C$389, 'Control Sample Data'!D110&gt;0),'Control Sample Data'!D110,$C$389),""))</f>
        <v>23.28</v>
      </c>
      <c r="S111" s="99">
        <f>IF('Control Sample Data'!E110="","",IF(SUM('Control Sample Data'!E$3:E$386)&gt;10,IF(AND(ISNUMBER('Control Sample Data'!E110),'Control Sample Data'!E110&lt;$C$389, 'Control Sample Data'!E110&gt;0),'Control Sample Data'!E110,$C$389),""))</f>
        <v>23.16</v>
      </c>
      <c r="T111" s="99" t="str">
        <f>IF('Control Sample Data'!F110="","",IF(SUM('Control Sample Data'!F$3:F$386)&gt;10,IF(AND(ISNUMBER('Control Sample Data'!F110),'Control Sample Data'!F110&lt;$C$389, 'Control Sample Data'!F110&gt;0),'Control Sample Data'!F110,$C$389),""))</f>
        <v/>
      </c>
      <c r="U111" s="99" t="str">
        <f>IF('Control Sample Data'!G110="","",IF(SUM('Control Sample Data'!G$3:G$386)&gt;10,IF(AND(ISNUMBER('Control Sample Data'!G110),'Control Sample Data'!G110&lt;$C$389, 'Control Sample Data'!G110&gt;0),'Control Sample Data'!G110,$C$389),""))</f>
        <v/>
      </c>
      <c r="V111" s="99" t="str">
        <f>IF('Control Sample Data'!H110="","",IF(SUM('Control Sample Data'!H$3:H$386)&gt;10,IF(AND(ISNUMBER('Control Sample Data'!H110),'Control Sample Data'!H110&lt;$C$389, 'Control Sample Data'!H110&gt;0),'Control Sample Data'!H110,$C$389),""))</f>
        <v/>
      </c>
      <c r="W111" s="99" t="str">
        <f>IF('Control Sample Data'!I110="","",IF(SUM('Control Sample Data'!I$3:I$386)&gt;10,IF(AND(ISNUMBER('Control Sample Data'!I110),'Control Sample Data'!I110&lt;$C$389, 'Control Sample Data'!I110&gt;0),'Control Sample Data'!I110,$C$389),""))</f>
        <v/>
      </c>
      <c r="X111" s="99" t="str">
        <f>IF('Control Sample Data'!J110="","",IF(SUM('Control Sample Data'!J$3:J$386)&gt;10,IF(AND(ISNUMBER('Control Sample Data'!J110),'Control Sample Data'!J110&lt;$C$389, 'Control Sample Data'!J110&gt;0),'Control Sample Data'!J110,$C$389),""))</f>
        <v/>
      </c>
      <c r="Y111" s="99" t="str">
        <f>IF('Control Sample Data'!K110="","",IF(SUM('Control Sample Data'!K$3:K$386)&gt;10,IF(AND(ISNUMBER('Control Sample Data'!K110),'Control Sample Data'!K110&lt;$C$389, 'Control Sample Data'!K110&gt;0),'Control Sample Data'!K110,$C$389),""))</f>
        <v/>
      </c>
      <c r="Z111" s="99" t="str">
        <f>IF('Control Sample Data'!L110="","",IF(SUM('Control Sample Data'!L$3:L$386)&gt;10,IF(AND(ISNUMBER('Control Sample Data'!L110),'Control Sample Data'!L110&lt;$C$389, 'Control Sample Data'!L110&gt;0),'Control Sample Data'!L110,$C$389),""))</f>
        <v/>
      </c>
      <c r="AA111" s="99" t="str">
        <f>IF('Control Sample Data'!M110="","",IF(SUM('Control Sample Data'!M$3:M$386)&gt;10,IF(AND(ISNUMBER('Control Sample Data'!M110),'Control Sample Data'!M110&lt;$C$389, 'Control Sample Data'!M110&gt;0),'Control Sample Data'!M110,$C$389),""))</f>
        <v/>
      </c>
      <c r="AB111" s="107" t="str">
        <f>IF('Control Sample Data'!N110="","",IF(SUM('Control Sample Data'!N$3:N$386)&gt;10,IF(AND(ISNUMBER('Control Sample Data'!N110),'Control Sample Data'!N110&lt;$C$389, 'Control Sample Data'!N110&gt;0),'Control Sample Data'!N110,$C$389),""))</f>
        <v/>
      </c>
      <c r="AC111" s="136">
        <f>IF(C111="","",IF(AND('miRNA Table'!$F$4="YES",'miRNA Table'!$F$6="YES"),C111-C$391,C111))</f>
        <v>21</v>
      </c>
      <c r="AD111" s="137">
        <f>IF(D111="","",IF(AND('miRNA Table'!$F$4="YES",'miRNA Table'!$F$6="YES"),D111-D$391,D111))</f>
        <v>20.94</v>
      </c>
      <c r="AE111" s="137">
        <f>IF(E111="","",IF(AND('miRNA Table'!$F$4="YES",'miRNA Table'!$F$6="YES"),E111-E$391,E111))</f>
        <v>20.77</v>
      </c>
      <c r="AF111" s="137" t="str">
        <f>IF(F111="","",IF(AND('miRNA Table'!$F$4="YES",'miRNA Table'!$F$6="YES"),F111-F$391,F111))</f>
        <v/>
      </c>
      <c r="AG111" s="137" t="str">
        <f>IF(G111="","",IF(AND('miRNA Table'!$F$4="YES",'miRNA Table'!$F$6="YES"),G111-G$391,G111))</f>
        <v/>
      </c>
      <c r="AH111" s="137" t="str">
        <f>IF(H111="","",IF(AND('miRNA Table'!$F$4="YES",'miRNA Table'!$F$6="YES"),H111-H$391,H111))</f>
        <v/>
      </c>
      <c r="AI111" s="137" t="str">
        <f>IF(I111="","",IF(AND('miRNA Table'!$F$4="YES",'miRNA Table'!$F$6="YES"),I111-I$391,I111))</f>
        <v/>
      </c>
      <c r="AJ111" s="137" t="str">
        <f>IF(J111="","",IF(AND('miRNA Table'!$F$4="YES",'miRNA Table'!$F$6="YES"),J111-J$391,J111))</f>
        <v/>
      </c>
      <c r="AK111" s="137" t="str">
        <f>IF(K111="","",IF(AND('miRNA Table'!$F$4="YES",'miRNA Table'!$F$6="YES"),K111-K$391,K111))</f>
        <v/>
      </c>
      <c r="AL111" s="137" t="str">
        <f>IF(L111="","",IF(AND('miRNA Table'!$F$4="YES",'miRNA Table'!$F$6="YES"),L111-L$391,L111))</f>
        <v/>
      </c>
      <c r="AM111" s="137" t="str">
        <f>IF(M111="","",IF(AND('miRNA Table'!$F$4="YES",'miRNA Table'!$F$6="YES"),M111-M$391,M111))</f>
        <v/>
      </c>
      <c r="AN111" s="138" t="str">
        <f>IF(N111="","",IF(AND('miRNA Table'!$F$4="YES",'miRNA Table'!$F$6="YES"),N111-N$391,N111))</f>
        <v/>
      </c>
      <c r="AO111" s="136">
        <f>IF(O111="","",IF(AND('miRNA Table'!$F$4="YES",'miRNA Table'!$F$6="YES"),Q111-Q$391,Q111))</f>
        <v>23.03</v>
      </c>
      <c r="AP111" s="137">
        <f>IF(P111="","",IF(AND('miRNA Table'!$F$4="YES",'miRNA Table'!$F$6="YES"),R111-R$391,R111))</f>
        <v>23.28</v>
      </c>
      <c r="AQ111" s="137">
        <f>IF(Q111="","",IF(AND('miRNA Table'!$F$4="YES",'miRNA Table'!$F$6="YES"),S111-S$391,S111))</f>
        <v>23.16</v>
      </c>
      <c r="AR111" s="137" t="str">
        <f>IF(R111="","",IF(AND('miRNA Table'!$F$4="YES",'miRNA Table'!$F$6="YES"),T111-T$391,T111))</f>
        <v/>
      </c>
      <c r="AS111" s="137" t="str">
        <f>IF(S111="","",IF(AND('miRNA Table'!$F$4="YES",'miRNA Table'!$F$6="YES"),U111-U$391,U111))</f>
        <v/>
      </c>
      <c r="AT111" s="137" t="str">
        <f>IF(T111="","",IF(AND('miRNA Table'!$F$4="YES",'miRNA Table'!$F$6="YES"),V111-V$391,V111))</f>
        <v/>
      </c>
      <c r="AU111" s="137" t="str">
        <f>IF(U111="","",IF(AND('miRNA Table'!$F$4="YES",'miRNA Table'!$F$6="YES"),W111-W$391,W111))</f>
        <v/>
      </c>
      <c r="AV111" s="137" t="str">
        <f>IF(V111="","",IF(AND('miRNA Table'!$F$4="YES",'miRNA Table'!$F$6="YES"),X111-X$391,X111))</f>
        <v/>
      </c>
      <c r="AW111" s="137" t="str">
        <f>IF(W111="","",IF(AND('miRNA Table'!$F$4="YES",'miRNA Table'!$F$6="YES"),Y111-Y$391,Y111))</f>
        <v/>
      </c>
      <c r="AX111" s="137" t="str">
        <f>IF(X111="","",IF(AND('miRNA Table'!$F$4="YES",'miRNA Table'!$F$6="YES"),Z111-Z$391,Z111))</f>
        <v/>
      </c>
      <c r="AY111" s="137" t="str">
        <f>IF(Y111="","",IF(AND('miRNA Table'!$F$4="YES",'miRNA Table'!$F$6="YES"),AA111-AA$391,AA111))</f>
        <v/>
      </c>
      <c r="AZ111" s="138" t="str">
        <f>IF(Z111="","",IF(AND('miRNA Table'!$F$4="YES",'miRNA Table'!$F$6="YES"),AB111-AB$391,AB111))</f>
        <v/>
      </c>
      <c r="BY111" s="97" t="str">
        <f t="shared" si="77"/>
        <v>hsa-miR-18a-5p</v>
      </c>
      <c r="BZ111" s="98" t="s">
        <v>91</v>
      </c>
      <c r="CA111" s="99">
        <f t="shared" si="78"/>
        <v>0.36499999999999844</v>
      </c>
      <c r="CB111" s="99">
        <f t="shared" si="79"/>
        <v>0.29500000000000171</v>
      </c>
      <c r="CC111" s="99">
        <f t="shared" si="80"/>
        <v>3.9999999999999147E-2</v>
      </c>
      <c r="CD111" s="99" t="str">
        <f t="shared" si="81"/>
        <v/>
      </c>
      <c r="CE111" s="99" t="str">
        <f t="shared" si="82"/>
        <v/>
      </c>
      <c r="CF111" s="99" t="str">
        <f t="shared" si="83"/>
        <v/>
      </c>
      <c r="CG111" s="99" t="str">
        <f t="shared" si="84"/>
        <v/>
      </c>
      <c r="CH111" s="99" t="str">
        <f t="shared" si="85"/>
        <v/>
      </c>
      <c r="CI111" s="99" t="str">
        <f t="shared" si="86"/>
        <v/>
      </c>
      <c r="CJ111" s="99" t="str">
        <f t="shared" si="87"/>
        <v/>
      </c>
      <c r="CK111" s="99" t="str">
        <f t="shared" si="88"/>
        <v/>
      </c>
      <c r="CL111" s="99" t="str">
        <f t="shared" si="89"/>
        <v/>
      </c>
      <c r="CM111" s="99">
        <f t="shared" si="90"/>
        <v>2.1316666666666677</v>
      </c>
      <c r="CN111" s="99">
        <f t="shared" si="91"/>
        <v>2.428333333333331</v>
      </c>
      <c r="CO111" s="99">
        <f t="shared" si="92"/>
        <v>2.0249999999999986</v>
      </c>
      <c r="CP111" s="99" t="str">
        <f t="shared" si="93"/>
        <v/>
      </c>
      <c r="CQ111" s="99" t="str">
        <f t="shared" si="94"/>
        <v/>
      </c>
      <c r="CR111" s="99" t="str">
        <f t="shared" si="95"/>
        <v/>
      </c>
      <c r="CS111" s="99" t="str">
        <f t="shared" si="96"/>
        <v/>
      </c>
      <c r="CT111" s="99" t="str">
        <f t="shared" si="97"/>
        <v/>
      </c>
      <c r="CU111" s="99" t="str">
        <f t="shared" si="98"/>
        <v/>
      </c>
      <c r="CV111" s="99" t="str">
        <f t="shared" si="99"/>
        <v/>
      </c>
      <c r="CW111" s="99" t="str">
        <f t="shared" si="100"/>
        <v/>
      </c>
      <c r="CX111" s="99" t="str">
        <f t="shared" si="101"/>
        <v/>
      </c>
      <c r="CY111" s="70">
        <f t="shared" si="102"/>
        <v>0.23333333333333309</v>
      </c>
      <c r="CZ111" s="70">
        <f t="shared" si="103"/>
        <v>2.194999999999999</v>
      </c>
      <c r="DA111" s="100" t="str">
        <f t="shared" si="104"/>
        <v>hsa-miR-18a-5p</v>
      </c>
      <c r="DB111" s="98" t="s">
        <v>91</v>
      </c>
      <c r="DC111" s="101">
        <f t="shared" si="112"/>
        <v>0.77646887500104056</v>
      </c>
      <c r="DD111" s="101">
        <f t="shared" si="113"/>
        <v>0.81507233240262433</v>
      </c>
      <c r="DE111" s="101">
        <f t="shared" si="114"/>
        <v>0.97265494741228609</v>
      </c>
      <c r="DF111" s="101" t="str">
        <f t="shared" si="115"/>
        <v/>
      </c>
      <c r="DG111" s="101" t="str">
        <f t="shared" si="116"/>
        <v/>
      </c>
      <c r="DH111" s="101" t="str">
        <f t="shared" si="117"/>
        <v/>
      </c>
      <c r="DI111" s="101" t="str">
        <f t="shared" si="118"/>
        <v/>
      </c>
      <c r="DJ111" s="101" t="str">
        <f t="shared" si="119"/>
        <v/>
      </c>
      <c r="DK111" s="101" t="str">
        <f t="shared" si="120"/>
        <v/>
      </c>
      <c r="DL111" s="101" t="str">
        <f t="shared" si="121"/>
        <v/>
      </c>
      <c r="DM111" s="101" t="str">
        <f t="shared" si="105"/>
        <v/>
      </c>
      <c r="DN111" s="101" t="str">
        <f t="shared" si="106"/>
        <v/>
      </c>
      <c r="DO111" s="101">
        <f t="shared" si="122"/>
        <v>0.22819409007546518</v>
      </c>
      <c r="DP111" s="101">
        <f t="shared" si="123"/>
        <v>0.18577994381326826</v>
      </c>
      <c r="DQ111" s="101">
        <f t="shared" si="124"/>
        <v>0.24570514963631301</v>
      </c>
      <c r="DR111" s="101" t="str">
        <f t="shared" si="125"/>
        <v/>
      </c>
      <c r="DS111" s="101" t="str">
        <f t="shared" si="126"/>
        <v/>
      </c>
      <c r="DT111" s="101" t="str">
        <f t="shared" si="127"/>
        <v/>
      </c>
      <c r="DU111" s="101" t="str">
        <f t="shared" si="128"/>
        <v/>
      </c>
      <c r="DV111" s="101" t="str">
        <f t="shared" si="129"/>
        <v/>
      </c>
      <c r="DW111" s="101" t="str">
        <f t="shared" si="130"/>
        <v/>
      </c>
      <c r="DX111" s="101" t="str">
        <f t="shared" si="131"/>
        <v/>
      </c>
      <c r="DY111" s="101" t="str">
        <f t="shared" si="107"/>
        <v/>
      </c>
      <c r="DZ111" s="101" t="str">
        <f t="shared" si="108"/>
        <v/>
      </c>
    </row>
    <row r="112" spans="1:130" ht="15" customHeight="1" x14ac:dyDescent="0.25">
      <c r="A112" s="106" t="str">
        <f>'miRNA Table'!C111</f>
        <v>hsa-miR-18a-3p</v>
      </c>
      <c r="B112" s="98" t="s">
        <v>5645</v>
      </c>
      <c r="C112" s="99">
        <f>IF('Test Sample Data'!C111="","",IF(SUM('Test Sample Data'!C$3:C$386)&gt;10,IF(AND(ISNUMBER('Test Sample Data'!C111),'Test Sample Data'!C111&lt;$C$389, 'Test Sample Data'!C111&gt;0),'Test Sample Data'!C111,$C$389),""))</f>
        <v>35</v>
      </c>
      <c r="D112" s="99">
        <f>IF('Test Sample Data'!D111="","",IF(SUM('Test Sample Data'!D$3:D$386)&gt;10,IF(AND(ISNUMBER('Test Sample Data'!D111),'Test Sample Data'!D111&lt;$C$389, 'Test Sample Data'!D111&gt;0),'Test Sample Data'!D111,$C$389),""))</f>
        <v>35</v>
      </c>
      <c r="E112" s="99">
        <f>IF('Test Sample Data'!E111="","",IF(SUM('Test Sample Data'!E$3:E$386)&gt;10,IF(AND(ISNUMBER('Test Sample Data'!E111),'Test Sample Data'!E111&lt;$C$389, 'Test Sample Data'!E111&gt;0),'Test Sample Data'!E111,$C$389),""))</f>
        <v>34.44</v>
      </c>
      <c r="F112" s="99" t="str">
        <f>IF('Test Sample Data'!F111="","",IF(SUM('Test Sample Data'!F$3:F$386)&gt;10,IF(AND(ISNUMBER('Test Sample Data'!F111),'Test Sample Data'!F111&lt;$C$389, 'Test Sample Data'!F111&gt;0),'Test Sample Data'!F111,$C$389),""))</f>
        <v/>
      </c>
      <c r="G112" s="99" t="str">
        <f>IF('Test Sample Data'!G111="","",IF(SUM('Test Sample Data'!G$3:G$386)&gt;10,IF(AND(ISNUMBER('Test Sample Data'!G111),'Test Sample Data'!G111&lt;$C$389, 'Test Sample Data'!G111&gt;0),'Test Sample Data'!G111,$C$389),""))</f>
        <v/>
      </c>
      <c r="H112" s="99" t="str">
        <f>IF('Test Sample Data'!H111="","",IF(SUM('Test Sample Data'!H$3:H$386)&gt;10,IF(AND(ISNUMBER('Test Sample Data'!H111),'Test Sample Data'!H111&lt;$C$389, 'Test Sample Data'!H111&gt;0),'Test Sample Data'!H111,$C$389),""))</f>
        <v/>
      </c>
      <c r="I112" s="99" t="str">
        <f>IF('Test Sample Data'!I111="","",IF(SUM('Test Sample Data'!I$3:I$386)&gt;10,IF(AND(ISNUMBER('Test Sample Data'!I111),'Test Sample Data'!I111&lt;$C$389, 'Test Sample Data'!I111&gt;0),'Test Sample Data'!I111,$C$389),""))</f>
        <v/>
      </c>
      <c r="J112" s="99" t="str">
        <f>IF('Test Sample Data'!J111="","",IF(SUM('Test Sample Data'!J$3:J$386)&gt;10,IF(AND(ISNUMBER('Test Sample Data'!J111),'Test Sample Data'!J111&lt;$C$389, 'Test Sample Data'!J111&gt;0),'Test Sample Data'!J111,$C$389),""))</f>
        <v/>
      </c>
      <c r="K112" s="99" t="str">
        <f>IF('Test Sample Data'!K111="","",IF(SUM('Test Sample Data'!K$3:K$386)&gt;10,IF(AND(ISNUMBER('Test Sample Data'!K111),'Test Sample Data'!K111&lt;$C$389, 'Test Sample Data'!K111&gt;0),'Test Sample Data'!K111,$C$389),""))</f>
        <v/>
      </c>
      <c r="L112" s="99" t="str">
        <f>IF('Test Sample Data'!L111="","",IF(SUM('Test Sample Data'!L$3:L$386)&gt;10,IF(AND(ISNUMBER('Test Sample Data'!L111),'Test Sample Data'!L111&lt;$C$389, 'Test Sample Data'!L111&gt;0),'Test Sample Data'!L111,$C$389),""))</f>
        <v/>
      </c>
      <c r="M112" s="99" t="str">
        <f>IF('Test Sample Data'!M111="","",IF(SUM('Test Sample Data'!M$3:M$386)&gt;10,IF(AND(ISNUMBER('Test Sample Data'!M111),'Test Sample Data'!M111&lt;$C$389, 'Test Sample Data'!M111&gt;0),'Test Sample Data'!M111,$C$389),""))</f>
        <v/>
      </c>
      <c r="N112" s="99" t="str">
        <f>IF('Test Sample Data'!N111="","",IF(SUM('Test Sample Data'!N$3:N$386)&gt;10,IF(AND(ISNUMBER('Test Sample Data'!N111),'Test Sample Data'!N111&lt;$C$389, 'Test Sample Data'!N111&gt;0),'Test Sample Data'!N111,$C$389),""))</f>
        <v/>
      </c>
      <c r="O112" s="98" t="str">
        <f>'miRNA Table'!C111</f>
        <v>hsa-miR-18a-3p</v>
      </c>
      <c r="P112" s="98" t="s">
        <v>5645</v>
      </c>
      <c r="Q112" s="99">
        <f>IF('Control Sample Data'!C111="","",IF(SUM('Control Sample Data'!C$3:C$386)&gt;10,IF(AND(ISNUMBER('Control Sample Data'!C111),'Control Sample Data'!C111&lt;$C$389, 'Control Sample Data'!C111&gt;0),'Control Sample Data'!C111,$C$389),""))</f>
        <v>34.1</v>
      </c>
      <c r="R112" s="99">
        <f>IF('Control Sample Data'!D111="","",IF(SUM('Control Sample Data'!D$3:D$386)&gt;10,IF(AND(ISNUMBER('Control Sample Data'!D111),'Control Sample Data'!D111&lt;$C$389, 'Control Sample Data'!D111&gt;0),'Control Sample Data'!D111,$C$389),""))</f>
        <v>34.36</v>
      </c>
      <c r="S112" s="99">
        <f>IF('Control Sample Data'!E111="","",IF(SUM('Control Sample Data'!E$3:E$386)&gt;10,IF(AND(ISNUMBER('Control Sample Data'!E111),'Control Sample Data'!E111&lt;$C$389, 'Control Sample Data'!E111&gt;0),'Control Sample Data'!E111,$C$389),""))</f>
        <v>32.92</v>
      </c>
      <c r="T112" s="99" t="str">
        <f>IF('Control Sample Data'!F111="","",IF(SUM('Control Sample Data'!F$3:F$386)&gt;10,IF(AND(ISNUMBER('Control Sample Data'!F111),'Control Sample Data'!F111&lt;$C$389, 'Control Sample Data'!F111&gt;0),'Control Sample Data'!F111,$C$389),""))</f>
        <v/>
      </c>
      <c r="U112" s="99" t="str">
        <f>IF('Control Sample Data'!G111="","",IF(SUM('Control Sample Data'!G$3:G$386)&gt;10,IF(AND(ISNUMBER('Control Sample Data'!G111),'Control Sample Data'!G111&lt;$C$389, 'Control Sample Data'!G111&gt;0),'Control Sample Data'!G111,$C$389),""))</f>
        <v/>
      </c>
      <c r="V112" s="99" t="str">
        <f>IF('Control Sample Data'!H111="","",IF(SUM('Control Sample Data'!H$3:H$386)&gt;10,IF(AND(ISNUMBER('Control Sample Data'!H111),'Control Sample Data'!H111&lt;$C$389, 'Control Sample Data'!H111&gt;0),'Control Sample Data'!H111,$C$389),""))</f>
        <v/>
      </c>
      <c r="W112" s="99" t="str">
        <f>IF('Control Sample Data'!I111="","",IF(SUM('Control Sample Data'!I$3:I$386)&gt;10,IF(AND(ISNUMBER('Control Sample Data'!I111),'Control Sample Data'!I111&lt;$C$389, 'Control Sample Data'!I111&gt;0),'Control Sample Data'!I111,$C$389),""))</f>
        <v/>
      </c>
      <c r="X112" s="99" t="str">
        <f>IF('Control Sample Data'!J111="","",IF(SUM('Control Sample Data'!J$3:J$386)&gt;10,IF(AND(ISNUMBER('Control Sample Data'!J111),'Control Sample Data'!J111&lt;$C$389, 'Control Sample Data'!J111&gt;0),'Control Sample Data'!J111,$C$389),""))</f>
        <v/>
      </c>
      <c r="Y112" s="99" t="str">
        <f>IF('Control Sample Data'!K111="","",IF(SUM('Control Sample Data'!K$3:K$386)&gt;10,IF(AND(ISNUMBER('Control Sample Data'!K111),'Control Sample Data'!K111&lt;$C$389, 'Control Sample Data'!K111&gt;0),'Control Sample Data'!K111,$C$389),""))</f>
        <v/>
      </c>
      <c r="Z112" s="99" t="str">
        <f>IF('Control Sample Data'!L111="","",IF(SUM('Control Sample Data'!L$3:L$386)&gt;10,IF(AND(ISNUMBER('Control Sample Data'!L111),'Control Sample Data'!L111&lt;$C$389, 'Control Sample Data'!L111&gt;0),'Control Sample Data'!L111,$C$389),""))</f>
        <v/>
      </c>
      <c r="AA112" s="99" t="str">
        <f>IF('Control Sample Data'!M111="","",IF(SUM('Control Sample Data'!M$3:M$386)&gt;10,IF(AND(ISNUMBER('Control Sample Data'!M111),'Control Sample Data'!M111&lt;$C$389, 'Control Sample Data'!M111&gt;0),'Control Sample Data'!M111,$C$389),""))</f>
        <v/>
      </c>
      <c r="AB112" s="107" t="str">
        <f>IF('Control Sample Data'!N111="","",IF(SUM('Control Sample Data'!N$3:N$386)&gt;10,IF(AND(ISNUMBER('Control Sample Data'!N111),'Control Sample Data'!N111&lt;$C$389, 'Control Sample Data'!N111&gt;0),'Control Sample Data'!N111,$C$389),""))</f>
        <v/>
      </c>
      <c r="AC112" s="136">
        <f>IF(C112="","",IF(AND('miRNA Table'!$F$4="YES",'miRNA Table'!$F$6="YES"),C112-C$391,C112))</f>
        <v>35</v>
      </c>
      <c r="AD112" s="137">
        <f>IF(D112="","",IF(AND('miRNA Table'!$F$4="YES",'miRNA Table'!$F$6="YES"),D112-D$391,D112))</f>
        <v>35</v>
      </c>
      <c r="AE112" s="137">
        <f>IF(E112="","",IF(AND('miRNA Table'!$F$4="YES",'miRNA Table'!$F$6="YES"),E112-E$391,E112))</f>
        <v>34.44</v>
      </c>
      <c r="AF112" s="137" t="str">
        <f>IF(F112="","",IF(AND('miRNA Table'!$F$4="YES",'miRNA Table'!$F$6="YES"),F112-F$391,F112))</f>
        <v/>
      </c>
      <c r="AG112" s="137" t="str">
        <f>IF(G112="","",IF(AND('miRNA Table'!$F$4="YES",'miRNA Table'!$F$6="YES"),G112-G$391,G112))</f>
        <v/>
      </c>
      <c r="AH112" s="137" t="str">
        <f>IF(H112="","",IF(AND('miRNA Table'!$F$4="YES",'miRNA Table'!$F$6="YES"),H112-H$391,H112))</f>
        <v/>
      </c>
      <c r="AI112" s="137" t="str">
        <f>IF(I112="","",IF(AND('miRNA Table'!$F$4="YES",'miRNA Table'!$F$6="YES"),I112-I$391,I112))</f>
        <v/>
      </c>
      <c r="AJ112" s="137" t="str">
        <f>IF(J112="","",IF(AND('miRNA Table'!$F$4="YES",'miRNA Table'!$F$6="YES"),J112-J$391,J112))</f>
        <v/>
      </c>
      <c r="AK112" s="137" t="str">
        <f>IF(K112="","",IF(AND('miRNA Table'!$F$4="YES",'miRNA Table'!$F$6="YES"),K112-K$391,K112))</f>
        <v/>
      </c>
      <c r="AL112" s="137" t="str">
        <f>IF(L112="","",IF(AND('miRNA Table'!$F$4="YES",'miRNA Table'!$F$6="YES"),L112-L$391,L112))</f>
        <v/>
      </c>
      <c r="AM112" s="137" t="str">
        <f>IF(M112="","",IF(AND('miRNA Table'!$F$4="YES",'miRNA Table'!$F$6="YES"),M112-M$391,M112))</f>
        <v/>
      </c>
      <c r="AN112" s="138" t="str">
        <f>IF(N112="","",IF(AND('miRNA Table'!$F$4="YES",'miRNA Table'!$F$6="YES"),N112-N$391,N112))</f>
        <v/>
      </c>
      <c r="AO112" s="136">
        <f>IF(O112="","",IF(AND('miRNA Table'!$F$4="YES",'miRNA Table'!$F$6="YES"),Q112-Q$391,Q112))</f>
        <v>34.1</v>
      </c>
      <c r="AP112" s="137">
        <f>IF(P112="","",IF(AND('miRNA Table'!$F$4="YES",'miRNA Table'!$F$6="YES"),R112-R$391,R112))</f>
        <v>34.36</v>
      </c>
      <c r="AQ112" s="137">
        <f>IF(Q112="","",IF(AND('miRNA Table'!$F$4="YES",'miRNA Table'!$F$6="YES"),S112-S$391,S112))</f>
        <v>32.92</v>
      </c>
      <c r="AR112" s="137" t="str">
        <f>IF(R112="","",IF(AND('miRNA Table'!$F$4="YES",'miRNA Table'!$F$6="YES"),T112-T$391,T112))</f>
        <v/>
      </c>
      <c r="AS112" s="137" t="str">
        <f>IF(S112="","",IF(AND('miRNA Table'!$F$4="YES",'miRNA Table'!$F$6="YES"),U112-U$391,U112))</f>
        <v/>
      </c>
      <c r="AT112" s="137" t="str">
        <f>IF(T112="","",IF(AND('miRNA Table'!$F$4="YES",'miRNA Table'!$F$6="YES"),V112-V$391,V112))</f>
        <v/>
      </c>
      <c r="AU112" s="137" t="str">
        <f>IF(U112="","",IF(AND('miRNA Table'!$F$4="YES",'miRNA Table'!$F$6="YES"),W112-W$391,W112))</f>
        <v/>
      </c>
      <c r="AV112" s="137" t="str">
        <f>IF(V112="","",IF(AND('miRNA Table'!$F$4="YES",'miRNA Table'!$F$6="YES"),X112-X$391,X112))</f>
        <v/>
      </c>
      <c r="AW112" s="137" t="str">
        <f>IF(W112="","",IF(AND('miRNA Table'!$F$4="YES",'miRNA Table'!$F$6="YES"),Y112-Y$391,Y112))</f>
        <v/>
      </c>
      <c r="AX112" s="137" t="str">
        <f>IF(X112="","",IF(AND('miRNA Table'!$F$4="YES",'miRNA Table'!$F$6="YES"),Z112-Z$391,Z112))</f>
        <v/>
      </c>
      <c r="AY112" s="137" t="str">
        <f>IF(Y112="","",IF(AND('miRNA Table'!$F$4="YES",'miRNA Table'!$F$6="YES"),AA112-AA$391,AA112))</f>
        <v/>
      </c>
      <c r="AZ112" s="138" t="str">
        <f>IF(Z112="","",IF(AND('miRNA Table'!$F$4="YES",'miRNA Table'!$F$6="YES"),AB112-AB$391,AB112))</f>
        <v/>
      </c>
      <c r="BY112" s="97" t="str">
        <f t="shared" si="77"/>
        <v>hsa-miR-18a-3p</v>
      </c>
      <c r="BZ112" s="98" t="s">
        <v>5645</v>
      </c>
      <c r="CA112" s="99">
        <f t="shared" si="78"/>
        <v>14.364999999999998</v>
      </c>
      <c r="CB112" s="99">
        <f t="shared" si="79"/>
        <v>14.355</v>
      </c>
      <c r="CC112" s="99">
        <f t="shared" si="80"/>
        <v>13.709999999999997</v>
      </c>
      <c r="CD112" s="99" t="str">
        <f t="shared" si="81"/>
        <v/>
      </c>
      <c r="CE112" s="99" t="str">
        <f t="shared" si="82"/>
        <v/>
      </c>
      <c r="CF112" s="99" t="str">
        <f t="shared" si="83"/>
        <v/>
      </c>
      <c r="CG112" s="99" t="str">
        <f t="shared" si="84"/>
        <v/>
      </c>
      <c r="CH112" s="99" t="str">
        <f t="shared" si="85"/>
        <v/>
      </c>
      <c r="CI112" s="99" t="str">
        <f t="shared" si="86"/>
        <v/>
      </c>
      <c r="CJ112" s="99" t="str">
        <f t="shared" si="87"/>
        <v/>
      </c>
      <c r="CK112" s="99" t="str">
        <f t="shared" si="88"/>
        <v/>
      </c>
      <c r="CL112" s="99" t="str">
        <f t="shared" si="89"/>
        <v/>
      </c>
      <c r="CM112" s="99">
        <f t="shared" si="90"/>
        <v>13.201666666666668</v>
      </c>
      <c r="CN112" s="99">
        <f t="shared" si="91"/>
        <v>13.508333333333329</v>
      </c>
      <c r="CO112" s="99">
        <f t="shared" si="92"/>
        <v>11.785</v>
      </c>
      <c r="CP112" s="99" t="str">
        <f t="shared" si="93"/>
        <v/>
      </c>
      <c r="CQ112" s="99" t="str">
        <f t="shared" si="94"/>
        <v/>
      </c>
      <c r="CR112" s="99" t="str">
        <f t="shared" si="95"/>
        <v/>
      </c>
      <c r="CS112" s="99" t="str">
        <f t="shared" si="96"/>
        <v/>
      </c>
      <c r="CT112" s="99" t="str">
        <f t="shared" si="97"/>
        <v/>
      </c>
      <c r="CU112" s="99" t="str">
        <f t="shared" si="98"/>
        <v/>
      </c>
      <c r="CV112" s="99" t="str">
        <f t="shared" si="99"/>
        <v/>
      </c>
      <c r="CW112" s="99" t="str">
        <f t="shared" si="100"/>
        <v/>
      </c>
      <c r="CX112" s="99" t="str">
        <f t="shared" si="101"/>
        <v/>
      </c>
      <c r="CY112" s="70">
        <f t="shared" si="102"/>
        <v>14.143333333333331</v>
      </c>
      <c r="CZ112" s="70">
        <f t="shared" si="103"/>
        <v>12.831666666666665</v>
      </c>
      <c r="DA112" s="100" t="str">
        <f t="shared" si="104"/>
        <v>hsa-miR-18a-3p</v>
      </c>
      <c r="DB112" s="98" t="s">
        <v>5645</v>
      </c>
      <c r="DC112" s="101">
        <f t="shared" si="112"/>
        <v>4.7391899108950229E-5</v>
      </c>
      <c r="DD112" s="101">
        <f t="shared" si="113"/>
        <v>4.7721535835485465E-5</v>
      </c>
      <c r="DE112" s="101">
        <f t="shared" si="114"/>
        <v>7.4624040386478947E-5</v>
      </c>
      <c r="DF112" s="101" t="str">
        <f t="shared" si="115"/>
        <v/>
      </c>
      <c r="DG112" s="101" t="str">
        <f t="shared" si="116"/>
        <v/>
      </c>
      <c r="DH112" s="101" t="str">
        <f t="shared" si="117"/>
        <v/>
      </c>
      <c r="DI112" s="101" t="str">
        <f t="shared" si="118"/>
        <v/>
      </c>
      <c r="DJ112" s="101" t="str">
        <f t="shared" si="119"/>
        <v/>
      </c>
      <c r="DK112" s="101" t="str">
        <f t="shared" si="120"/>
        <v/>
      </c>
      <c r="DL112" s="101" t="str">
        <f t="shared" si="121"/>
        <v/>
      </c>
      <c r="DM112" s="101" t="str">
        <f t="shared" si="105"/>
        <v/>
      </c>
      <c r="DN112" s="101" t="str">
        <f t="shared" si="106"/>
        <v/>
      </c>
      <c r="DO112" s="101">
        <f t="shared" si="122"/>
        <v>1.061456841479244E-4</v>
      </c>
      <c r="DP112" s="101">
        <f t="shared" si="123"/>
        <v>8.581959787734091E-5</v>
      </c>
      <c r="DQ112" s="101">
        <f t="shared" si="124"/>
        <v>2.8337497909758814E-4</v>
      </c>
      <c r="DR112" s="101" t="str">
        <f t="shared" si="125"/>
        <v/>
      </c>
      <c r="DS112" s="101" t="str">
        <f t="shared" si="126"/>
        <v/>
      </c>
      <c r="DT112" s="101" t="str">
        <f t="shared" si="127"/>
        <v/>
      </c>
      <c r="DU112" s="101" t="str">
        <f t="shared" si="128"/>
        <v/>
      </c>
      <c r="DV112" s="101" t="str">
        <f t="shared" si="129"/>
        <v/>
      </c>
      <c r="DW112" s="101" t="str">
        <f t="shared" si="130"/>
        <v/>
      </c>
      <c r="DX112" s="101" t="str">
        <f t="shared" si="131"/>
        <v/>
      </c>
      <c r="DY112" s="101" t="str">
        <f t="shared" si="107"/>
        <v/>
      </c>
      <c r="DZ112" s="101" t="str">
        <f t="shared" si="108"/>
        <v/>
      </c>
    </row>
    <row r="113" spans="1:130" ht="15" customHeight="1" x14ac:dyDescent="0.25">
      <c r="A113" s="106" t="str">
        <f>'miRNA Table'!C112</f>
        <v>hsa-miR-18b-5p</v>
      </c>
      <c r="B113" s="98" t="s">
        <v>5646</v>
      </c>
      <c r="C113" s="99">
        <f>IF('Test Sample Data'!C112="","",IF(SUM('Test Sample Data'!C$3:C$386)&gt;10,IF(AND(ISNUMBER('Test Sample Data'!C112),'Test Sample Data'!C112&lt;$C$389, 'Test Sample Data'!C112&gt;0),'Test Sample Data'!C112,$C$389),""))</f>
        <v>33.1</v>
      </c>
      <c r="D113" s="99">
        <f>IF('Test Sample Data'!D112="","",IF(SUM('Test Sample Data'!D$3:D$386)&gt;10,IF(AND(ISNUMBER('Test Sample Data'!D112),'Test Sample Data'!D112&lt;$C$389, 'Test Sample Data'!D112&gt;0),'Test Sample Data'!D112,$C$389),""))</f>
        <v>33.11</v>
      </c>
      <c r="E113" s="99">
        <f>IF('Test Sample Data'!E112="","",IF(SUM('Test Sample Data'!E$3:E$386)&gt;10,IF(AND(ISNUMBER('Test Sample Data'!E112),'Test Sample Data'!E112&lt;$C$389, 'Test Sample Data'!E112&gt;0),'Test Sample Data'!E112,$C$389),""))</f>
        <v>33.130000000000003</v>
      </c>
      <c r="F113" s="99" t="str">
        <f>IF('Test Sample Data'!F112="","",IF(SUM('Test Sample Data'!F$3:F$386)&gt;10,IF(AND(ISNUMBER('Test Sample Data'!F112),'Test Sample Data'!F112&lt;$C$389, 'Test Sample Data'!F112&gt;0),'Test Sample Data'!F112,$C$389),""))</f>
        <v/>
      </c>
      <c r="G113" s="99" t="str">
        <f>IF('Test Sample Data'!G112="","",IF(SUM('Test Sample Data'!G$3:G$386)&gt;10,IF(AND(ISNUMBER('Test Sample Data'!G112),'Test Sample Data'!G112&lt;$C$389, 'Test Sample Data'!G112&gt;0),'Test Sample Data'!G112,$C$389),""))</f>
        <v/>
      </c>
      <c r="H113" s="99" t="str">
        <f>IF('Test Sample Data'!H112="","",IF(SUM('Test Sample Data'!H$3:H$386)&gt;10,IF(AND(ISNUMBER('Test Sample Data'!H112),'Test Sample Data'!H112&lt;$C$389, 'Test Sample Data'!H112&gt;0),'Test Sample Data'!H112,$C$389),""))</f>
        <v/>
      </c>
      <c r="I113" s="99" t="str">
        <f>IF('Test Sample Data'!I112="","",IF(SUM('Test Sample Data'!I$3:I$386)&gt;10,IF(AND(ISNUMBER('Test Sample Data'!I112),'Test Sample Data'!I112&lt;$C$389, 'Test Sample Data'!I112&gt;0),'Test Sample Data'!I112,$C$389),""))</f>
        <v/>
      </c>
      <c r="J113" s="99" t="str">
        <f>IF('Test Sample Data'!J112="","",IF(SUM('Test Sample Data'!J$3:J$386)&gt;10,IF(AND(ISNUMBER('Test Sample Data'!J112),'Test Sample Data'!J112&lt;$C$389, 'Test Sample Data'!J112&gt;0),'Test Sample Data'!J112,$C$389),""))</f>
        <v/>
      </c>
      <c r="K113" s="99" t="str">
        <f>IF('Test Sample Data'!K112="","",IF(SUM('Test Sample Data'!K$3:K$386)&gt;10,IF(AND(ISNUMBER('Test Sample Data'!K112),'Test Sample Data'!K112&lt;$C$389, 'Test Sample Data'!K112&gt;0),'Test Sample Data'!K112,$C$389),""))</f>
        <v/>
      </c>
      <c r="L113" s="99" t="str">
        <f>IF('Test Sample Data'!L112="","",IF(SUM('Test Sample Data'!L$3:L$386)&gt;10,IF(AND(ISNUMBER('Test Sample Data'!L112),'Test Sample Data'!L112&lt;$C$389, 'Test Sample Data'!L112&gt;0),'Test Sample Data'!L112,$C$389),""))</f>
        <v/>
      </c>
      <c r="M113" s="99" t="str">
        <f>IF('Test Sample Data'!M112="","",IF(SUM('Test Sample Data'!M$3:M$386)&gt;10,IF(AND(ISNUMBER('Test Sample Data'!M112),'Test Sample Data'!M112&lt;$C$389, 'Test Sample Data'!M112&gt;0),'Test Sample Data'!M112,$C$389),""))</f>
        <v/>
      </c>
      <c r="N113" s="99" t="str">
        <f>IF('Test Sample Data'!N112="","",IF(SUM('Test Sample Data'!N$3:N$386)&gt;10,IF(AND(ISNUMBER('Test Sample Data'!N112),'Test Sample Data'!N112&lt;$C$389, 'Test Sample Data'!N112&gt;0),'Test Sample Data'!N112,$C$389),""))</f>
        <v/>
      </c>
      <c r="O113" s="98" t="str">
        <f>'miRNA Table'!C112</f>
        <v>hsa-miR-18b-5p</v>
      </c>
      <c r="P113" s="98" t="s">
        <v>5646</v>
      </c>
      <c r="Q113" s="99">
        <f>IF('Control Sample Data'!C112="","",IF(SUM('Control Sample Data'!C$3:C$386)&gt;10,IF(AND(ISNUMBER('Control Sample Data'!C112),'Control Sample Data'!C112&lt;$C$389, 'Control Sample Data'!C112&gt;0),'Control Sample Data'!C112,$C$389),""))</f>
        <v>33.130000000000003</v>
      </c>
      <c r="R113" s="99">
        <f>IF('Control Sample Data'!D112="","",IF(SUM('Control Sample Data'!D$3:D$386)&gt;10,IF(AND(ISNUMBER('Control Sample Data'!D112),'Control Sample Data'!D112&lt;$C$389, 'Control Sample Data'!D112&gt;0),'Control Sample Data'!D112,$C$389),""))</f>
        <v>35</v>
      </c>
      <c r="S113" s="99">
        <f>IF('Control Sample Data'!E112="","",IF(SUM('Control Sample Data'!E$3:E$386)&gt;10,IF(AND(ISNUMBER('Control Sample Data'!E112),'Control Sample Data'!E112&lt;$C$389, 'Control Sample Data'!E112&gt;0),'Control Sample Data'!E112,$C$389),""))</f>
        <v>34.1</v>
      </c>
      <c r="T113" s="99" t="str">
        <f>IF('Control Sample Data'!F112="","",IF(SUM('Control Sample Data'!F$3:F$386)&gt;10,IF(AND(ISNUMBER('Control Sample Data'!F112),'Control Sample Data'!F112&lt;$C$389, 'Control Sample Data'!F112&gt;0),'Control Sample Data'!F112,$C$389),""))</f>
        <v/>
      </c>
      <c r="U113" s="99" t="str">
        <f>IF('Control Sample Data'!G112="","",IF(SUM('Control Sample Data'!G$3:G$386)&gt;10,IF(AND(ISNUMBER('Control Sample Data'!G112),'Control Sample Data'!G112&lt;$C$389, 'Control Sample Data'!G112&gt;0),'Control Sample Data'!G112,$C$389),""))</f>
        <v/>
      </c>
      <c r="V113" s="99" t="str">
        <f>IF('Control Sample Data'!H112="","",IF(SUM('Control Sample Data'!H$3:H$386)&gt;10,IF(AND(ISNUMBER('Control Sample Data'!H112),'Control Sample Data'!H112&lt;$C$389, 'Control Sample Data'!H112&gt;0),'Control Sample Data'!H112,$C$389),""))</f>
        <v/>
      </c>
      <c r="W113" s="99" t="str">
        <f>IF('Control Sample Data'!I112="","",IF(SUM('Control Sample Data'!I$3:I$386)&gt;10,IF(AND(ISNUMBER('Control Sample Data'!I112),'Control Sample Data'!I112&lt;$C$389, 'Control Sample Data'!I112&gt;0),'Control Sample Data'!I112,$C$389),""))</f>
        <v/>
      </c>
      <c r="X113" s="99" t="str">
        <f>IF('Control Sample Data'!J112="","",IF(SUM('Control Sample Data'!J$3:J$386)&gt;10,IF(AND(ISNUMBER('Control Sample Data'!J112),'Control Sample Data'!J112&lt;$C$389, 'Control Sample Data'!J112&gt;0),'Control Sample Data'!J112,$C$389),""))</f>
        <v/>
      </c>
      <c r="Y113" s="99" t="str">
        <f>IF('Control Sample Data'!K112="","",IF(SUM('Control Sample Data'!K$3:K$386)&gt;10,IF(AND(ISNUMBER('Control Sample Data'!K112),'Control Sample Data'!K112&lt;$C$389, 'Control Sample Data'!K112&gt;0),'Control Sample Data'!K112,$C$389),""))</f>
        <v/>
      </c>
      <c r="Z113" s="99" t="str">
        <f>IF('Control Sample Data'!L112="","",IF(SUM('Control Sample Data'!L$3:L$386)&gt;10,IF(AND(ISNUMBER('Control Sample Data'!L112),'Control Sample Data'!L112&lt;$C$389, 'Control Sample Data'!L112&gt;0),'Control Sample Data'!L112,$C$389),""))</f>
        <v/>
      </c>
      <c r="AA113" s="99" t="str">
        <f>IF('Control Sample Data'!M112="","",IF(SUM('Control Sample Data'!M$3:M$386)&gt;10,IF(AND(ISNUMBER('Control Sample Data'!M112),'Control Sample Data'!M112&lt;$C$389, 'Control Sample Data'!M112&gt;0),'Control Sample Data'!M112,$C$389),""))</f>
        <v/>
      </c>
      <c r="AB113" s="107" t="str">
        <f>IF('Control Sample Data'!N112="","",IF(SUM('Control Sample Data'!N$3:N$386)&gt;10,IF(AND(ISNUMBER('Control Sample Data'!N112),'Control Sample Data'!N112&lt;$C$389, 'Control Sample Data'!N112&gt;0),'Control Sample Data'!N112,$C$389),""))</f>
        <v/>
      </c>
      <c r="AC113" s="136">
        <f>IF(C113="","",IF(AND('miRNA Table'!$F$4="YES",'miRNA Table'!$F$6="YES"),C113-C$391,C113))</f>
        <v>33.1</v>
      </c>
      <c r="AD113" s="137">
        <f>IF(D113="","",IF(AND('miRNA Table'!$F$4="YES",'miRNA Table'!$F$6="YES"),D113-D$391,D113))</f>
        <v>33.11</v>
      </c>
      <c r="AE113" s="137">
        <f>IF(E113="","",IF(AND('miRNA Table'!$F$4="YES",'miRNA Table'!$F$6="YES"),E113-E$391,E113))</f>
        <v>33.130000000000003</v>
      </c>
      <c r="AF113" s="137" t="str">
        <f>IF(F113="","",IF(AND('miRNA Table'!$F$4="YES",'miRNA Table'!$F$6="YES"),F113-F$391,F113))</f>
        <v/>
      </c>
      <c r="AG113" s="137" t="str">
        <f>IF(G113="","",IF(AND('miRNA Table'!$F$4="YES",'miRNA Table'!$F$6="YES"),G113-G$391,G113))</f>
        <v/>
      </c>
      <c r="AH113" s="137" t="str">
        <f>IF(H113="","",IF(AND('miRNA Table'!$F$4="YES",'miRNA Table'!$F$6="YES"),H113-H$391,H113))</f>
        <v/>
      </c>
      <c r="AI113" s="137" t="str">
        <f>IF(I113="","",IF(AND('miRNA Table'!$F$4="YES",'miRNA Table'!$F$6="YES"),I113-I$391,I113))</f>
        <v/>
      </c>
      <c r="AJ113" s="137" t="str">
        <f>IF(J113="","",IF(AND('miRNA Table'!$F$4="YES",'miRNA Table'!$F$6="YES"),J113-J$391,J113))</f>
        <v/>
      </c>
      <c r="AK113" s="137" t="str">
        <f>IF(K113="","",IF(AND('miRNA Table'!$F$4="YES",'miRNA Table'!$F$6="YES"),K113-K$391,K113))</f>
        <v/>
      </c>
      <c r="AL113" s="137" t="str">
        <f>IF(L113="","",IF(AND('miRNA Table'!$F$4="YES",'miRNA Table'!$F$6="YES"),L113-L$391,L113))</f>
        <v/>
      </c>
      <c r="AM113" s="137" t="str">
        <f>IF(M113="","",IF(AND('miRNA Table'!$F$4="YES",'miRNA Table'!$F$6="YES"),M113-M$391,M113))</f>
        <v/>
      </c>
      <c r="AN113" s="138" t="str">
        <f>IF(N113="","",IF(AND('miRNA Table'!$F$4="YES",'miRNA Table'!$F$6="YES"),N113-N$391,N113))</f>
        <v/>
      </c>
      <c r="AO113" s="136">
        <f>IF(O113="","",IF(AND('miRNA Table'!$F$4="YES",'miRNA Table'!$F$6="YES"),Q113-Q$391,Q113))</f>
        <v>33.130000000000003</v>
      </c>
      <c r="AP113" s="137">
        <f>IF(P113="","",IF(AND('miRNA Table'!$F$4="YES",'miRNA Table'!$F$6="YES"),R113-R$391,R113))</f>
        <v>35</v>
      </c>
      <c r="AQ113" s="137">
        <f>IF(Q113="","",IF(AND('miRNA Table'!$F$4="YES",'miRNA Table'!$F$6="YES"),S113-S$391,S113))</f>
        <v>34.1</v>
      </c>
      <c r="AR113" s="137" t="str">
        <f>IF(R113="","",IF(AND('miRNA Table'!$F$4="YES",'miRNA Table'!$F$6="YES"),T113-T$391,T113))</f>
        <v/>
      </c>
      <c r="AS113" s="137" t="str">
        <f>IF(S113="","",IF(AND('miRNA Table'!$F$4="YES",'miRNA Table'!$F$6="YES"),U113-U$391,U113))</f>
        <v/>
      </c>
      <c r="AT113" s="137" t="str">
        <f>IF(T113="","",IF(AND('miRNA Table'!$F$4="YES",'miRNA Table'!$F$6="YES"),V113-V$391,V113))</f>
        <v/>
      </c>
      <c r="AU113" s="137" t="str">
        <f>IF(U113="","",IF(AND('miRNA Table'!$F$4="YES",'miRNA Table'!$F$6="YES"),W113-W$391,W113))</f>
        <v/>
      </c>
      <c r="AV113" s="137" t="str">
        <f>IF(V113="","",IF(AND('miRNA Table'!$F$4="YES",'miRNA Table'!$F$6="YES"),X113-X$391,X113))</f>
        <v/>
      </c>
      <c r="AW113" s="137" t="str">
        <f>IF(W113="","",IF(AND('miRNA Table'!$F$4="YES",'miRNA Table'!$F$6="YES"),Y113-Y$391,Y113))</f>
        <v/>
      </c>
      <c r="AX113" s="137" t="str">
        <f>IF(X113="","",IF(AND('miRNA Table'!$F$4="YES",'miRNA Table'!$F$6="YES"),Z113-Z$391,Z113))</f>
        <v/>
      </c>
      <c r="AY113" s="137" t="str">
        <f>IF(Y113="","",IF(AND('miRNA Table'!$F$4="YES",'miRNA Table'!$F$6="YES"),AA113-AA$391,AA113))</f>
        <v/>
      </c>
      <c r="AZ113" s="138" t="str">
        <f>IF(Z113="","",IF(AND('miRNA Table'!$F$4="YES",'miRNA Table'!$F$6="YES"),AB113-AB$391,AB113))</f>
        <v/>
      </c>
      <c r="BY113" s="97" t="str">
        <f t="shared" si="77"/>
        <v>hsa-miR-18b-5p</v>
      </c>
      <c r="BZ113" s="98" t="s">
        <v>5646</v>
      </c>
      <c r="CA113" s="99">
        <f t="shared" si="78"/>
        <v>12.465</v>
      </c>
      <c r="CB113" s="99">
        <f t="shared" si="79"/>
        <v>12.465</v>
      </c>
      <c r="CC113" s="99">
        <f t="shared" si="80"/>
        <v>12.400000000000002</v>
      </c>
      <c r="CD113" s="99" t="str">
        <f t="shared" si="81"/>
        <v/>
      </c>
      <c r="CE113" s="99" t="str">
        <f t="shared" si="82"/>
        <v/>
      </c>
      <c r="CF113" s="99" t="str">
        <f t="shared" si="83"/>
        <v/>
      </c>
      <c r="CG113" s="99" t="str">
        <f t="shared" si="84"/>
        <v/>
      </c>
      <c r="CH113" s="99" t="str">
        <f t="shared" si="85"/>
        <v/>
      </c>
      <c r="CI113" s="99" t="str">
        <f t="shared" si="86"/>
        <v/>
      </c>
      <c r="CJ113" s="99" t="str">
        <f t="shared" si="87"/>
        <v/>
      </c>
      <c r="CK113" s="99" t="str">
        <f t="shared" si="88"/>
        <v/>
      </c>
      <c r="CL113" s="99" t="str">
        <f t="shared" si="89"/>
        <v/>
      </c>
      <c r="CM113" s="99">
        <f t="shared" si="90"/>
        <v>12.231666666666669</v>
      </c>
      <c r="CN113" s="99">
        <f t="shared" si="91"/>
        <v>14.14833333333333</v>
      </c>
      <c r="CO113" s="99">
        <f t="shared" si="92"/>
        <v>12.965</v>
      </c>
      <c r="CP113" s="99" t="str">
        <f t="shared" si="93"/>
        <v/>
      </c>
      <c r="CQ113" s="99" t="str">
        <f t="shared" si="94"/>
        <v/>
      </c>
      <c r="CR113" s="99" t="str">
        <f t="shared" si="95"/>
        <v/>
      </c>
      <c r="CS113" s="99" t="str">
        <f t="shared" si="96"/>
        <v/>
      </c>
      <c r="CT113" s="99" t="str">
        <f t="shared" si="97"/>
        <v/>
      </c>
      <c r="CU113" s="99" t="str">
        <f t="shared" si="98"/>
        <v/>
      </c>
      <c r="CV113" s="99" t="str">
        <f t="shared" si="99"/>
        <v/>
      </c>
      <c r="CW113" s="99" t="str">
        <f t="shared" si="100"/>
        <v/>
      </c>
      <c r="CX113" s="99" t="str">
        <f t="shared" si="101"/>
        <v/>
      </c>
      <c r="CY113" s="70">
        <f t="shared" si="102"/>
        <v>12.443333333333333</v>
      </c>
      <c r="CZ113" s="70">
        <f t="shared" si="103"/>
        <v>13.115</v>
      </c>
      <c r="DA113" s="100" t="str">
        <f t="shared" si="104"/>
        <v>hsa-miR-18b-5p</v>
      </c>
      <c r="DB113" s="98" t="s">
        <v>5646</v>
      </c>
      <c r="DC113" s="101">
        <f t="shared" si="112"/>
        <v>1.7687282160093744E-4</v>
      </c>
      <c r="DD113" s="101">
        <f t="shared" si="113"/>
        <v>1.7687282160093744E-4</v>
      </c>
      <c r="DE113" s="101">
        <f t="shared" si="114"/>
        <v>1.8502399493535113E-4</v>
      </c>
      <c r="DF113" s="101" t="str">
        <f t="shared" si="115"/>
        <v/>
      </c>
      <c r="DG113" s="101" t="str">
        <f t="shared" si="116"/>
        <v/>
      </c>
      <c r="DH113" s="101" t="str">
        <f t="shared" si="117"/>
        <v/>
      </c>
      <c r="DI113" s="101" t="str">
        <f t="shared" si="118"/>
        <v/>
      </c>
      <c r="DJ113" s="101" t="str">
        <f t="shared" si="119"/>
        <v/>
      </c>
      <c r="DK113" s="101" t="str">
        <f t="shared" si="120"/>
        <v/>
      </c>
      <c r="DL113" s="101" t="str">
        <f t="shared" si="121"/>
        <v/>
      </c>
      <c r="DM113" s="101" t="str">
        <f t="shared" si="105"/>
        <v/>
      </c>
      <c r="DN113" s="101" t="str">
        <f t="shared" si="106"/>
        <v/>
      </c>
      <c r="DO113" s="101">
        <f t="shared" si="122"/>
        <v>2.079224751114558E-4</v>
      </c>
      <c r="DP113" s="101">
        <f t="shared" si="123"/>
        <v>5.5071547217106916E-5</v>
      </c>
      <c r="DQ113" s="101">
        <f t="shared" si="124"/>
        <v>1.2506797156162141E-4</v>
      </c>
      <c r="DR113" s="101" t="str">
        <f t="shared" si="125"/>
        <v/>
      </c>
      <c r="DS113" s="101" t="str">
        <f t="shared" si="126"/>
        <v/>
      </c>
      <c r="DT113" s="101" t="str">
        <f t="shared" si="127"/>
        <v/>
      </c>
      <c r="DU113" s="101" t="str">
        <f t="shared" si="128"/>
        <v/>
      </c>
      <c r="DV113" s="101" t="str">
        <f t="shared" si="129"/>
        <v/>
      </c>
      <c r="DW113" s="101" t="str">
        <f t="shared" si="130"/>
        <v/>
      </c>
      <c r="DX113" s="101" t="str">
        <f t="shared" si="131"/>
        <v/>
      </c>
      <c r="DY113" s="101" t="str">
        <f t="shared" si="107"/>
        <v/>
      </c>
      <c r="DZ113" s="101" t="str">
        <f t="shared" si="108"/>
        <v/>
      </c>
    </row>
    <row r="114" spans="1:130" ht="15" customHeight="1" x14ac:dyDescent="0.25">
      <c r="A114" s="106" t="str">
        <f>'miRNA Table'!C113</f>
        <v>hsa-miR-18b-3p</v>
      </c>
      <c r="B114" s="98" t="s">
        <v>5647</v>
      </c>
      <c r="C114" s="99">
        <f>IF('Test Sample Data'!C113="","",IF(SUM('Test Sample Data'!C$3:C$386)&gt;10,IF(AND(ISNUMBER('Test Sample Data'!C113),'Test Sample Data'!C113&lt;$C$389, 'Test Sample Data'!C113&gt;0),'Test Sample Data'!C113,$C$389),""))</f>
        <v>25.02</v>
      </c>
      <c r="D114" s="99">
        <f>IF('Test Sample Data'!D113="","",IF(SUM('Test Sample Data'!D$3:D$386)&gt;10,IF(AND(ISNUMBER('Test Sample Data'!D113),'Test Sample Data'!D113&lt;$C$389, 'Test Sample Data'!D113&gt;0),'Test Sample Data'!D113,$C$389),""))</f>
        <v>25</v>
      </c>
      <c r="E114" s="99">
        <f>IF('Test Sample Data'!E113="","",IF(SUM('Test Sample Data'!E$3:E$386)&gt;10,IF(AND(ISNUMBER('Test Sample Data'!E113),'Test Sample Data'!E113&lt;$C$389, 'Test Sample Data'!E113&gt;0),'Test Sample Data'!E113,$C$389),""))</f>
        <v>24.89</v>
      </c>
      <c r="F114" s="99" t="str">
        <f>IF('Test Sample Data'!F113="","",IF(SUM('Test Sample Data'!F$3:F$386)&gt;10,IF(AND(ISNUMBER('Test Sample Data'!F113),'Test Sample Data'!F113&lt;$C$389, 'Test Sample Data'!F113&gt;0),'Test Sample Data'!F113,$C$389),""))</f>
        <v/>
      </c>
      <c r="G114" s="99" t="str">
        <f>IF('Test Sample Data'!G113="","",IF(SUM('Test Sample Data'!G$3:G$386)&gt;10,IF(AND(ISNUMBER('Test Sample Data'!G113),'Test Sample Data'!G113&lt;$C$389, 'Test Sample Data'!G113&gt;0),'Test Sample Data'!G113,$C$389),""))</f>
        <v/>
      </c>
      <c r="H114" s="99" t="str">
        <f>IF('Test Sample Data'!H113="","",IF(SUM('Test Sample Data'!H$3:H$386)&gt;10,IF(AND(ISNUMBER('Test Sample Data'!H113),'Test Sample Data'!H113&lt;$C$389, 'Test Sample Data'!H113&gt;0),'Test Sample Data'!H113,$C$389),""))</f>
        <v/>
      </c>
      <c r="I114" s="99" t="str">
        <f>IF('Test Sample Data'!I113="","",IF(SUM('Test Sample Data'!I$3:I$386)&gt;10,IF(AND(ISNUMBER('Test Sample Data'!I113),'Test Sample Data'!I113&lt;$C$389, 'Test Sample Data'!I113&gt;0),'Test Sample Data'!I113,$C$389),""))</f>
        <v/>
      </c>
      <c r="J114" s="99" t="str">
        <f>IF('Test Sample Data'!J113="","",IF(SUM('Test Sample Data'!J$3:J$386)&gt;10,IF(AND(ISNUMBER('Test Sample Data'!J113),'Test Sample Data'!J113&lt;$C$389, 'Test Sample Data'!J113&gt;0),'Test Sample Data'!J113,$C$389),""))</f>
        <v/>
      </c>
      <c r="K114" s="99" t="str">
        <f>IF('Test Sample Data'!K113="","",IF(SUM('Test Sample Data'!K$3:K$386)&gt;10,IF(AND(ISNUMBER('Test Sample Data'!K113),'Test Sample Data'!K113&lt;$C$389, 'Test Sample Data'!K113&gt;0),'Test Sample Data'!K113,$C$389),""))</f>
        <v/>
      </c>
      <c r="L114" s="99" t="str">
        <f>IF('Test Sample Data'!L113="","",IF(SUM('Test Sample Data'!L$3:L$386)&gt;10,IF(AND(ISNUMBER('Test Sample Data'!L113),'Test Sample Data'!L113&lt;$C$389, 'Test Sample Data'!L113&gt;0),'Test Sample Data'!L113,$C$389),""))</f>
        <v/>
      </c>
      <c r="M114" s="99" t="str">
        <f>IF('Test Sample Data'!M113="","",IF(SUM('Test Sample Data'!M$3:M$386)&gt;10,IF(AND(ISNUMBER('Test Sample Data'!M113),'Test Sample Data'!M113&lt;$C$389, 'Test Sample Data'!M113&gt;0),'Test Sample Data'!M113,$C$389),""))</f>
        <v/>
      </c>
      <c r="N114" s="99" t="str">
        <f>IF('Test Sample Data'!N113="","",IF(SUM('Test Sample Data'!N$3:N$386)&gt;10,IF(AND(ISNUMBER('Test Sample Data'!N113),'Test Sample Data'!N113&lt;$C$389, 'Test Sample Data'!N113&gt;0),'Test Sample Data'!N113,$C$389),""))</f>
        <v/>
      </c>
      <c r="O114" s="98" t="str">
        <f>'miRNA Table'!C113</f>
        <v>hsa-miR-18b-3p</v>
      </c>
      <c r="P114" s="98" t="s">
        <v>5647</v>
      </c>
      <c r="Q114" s="99">
        <f>IF('Control Sample Data'!C113="","",IF(SUM('Control Sample Data'!C$3:C$386)&gt;10,IF(AND(ISNUMBER('Control Sample Data'!C113),'Control Sample Data'!C113&lt;$C$389, 'Control Sample Data'!C113&gt;0),'Control Sample Data'!C113,$C$389),""))</f>
        <v>25.3</v>
      </c>
      <c r="R114" s="99">
        <f>IF('Control Sample Data'!D113="","",IF(SUM('Control Sample Data'!D$3:D$386)&gt;10,IF(AND(ISNUMBER('Control Sample Data'!D113),'Control Sample Data'!D113&lt;$C$389, 'Control Sample Data'!D113&gt;0),'Control Sample Data'!D113,$C$389),""))</f>
        <v>25.36</v>
      </c>
      <c r="S114" s="99">
        <f>IF('Control Sample Data'!E113="","",IF(SUM('Control Sample Data'!E$3:E$386)&gt;10,IF(AND(ISNUMBER('Control Sample Data'!E113),'Control Sample Data'!E113&lt;$C$389, 'Control Sample Data'!E113&gt;0),'Control Sample Data'!E113,$C$389),""))</f>
        <v>25.3</v>
      </c>
      <c r="T114" s="99" t="str">
        <f>IF('Control Sample Data'!F113="","",IF(SUM('Control Sample Data'!F$3:F$386)&gt;10,IF(AND(ISNUMBER('Control Sample Data'!F113),'Control Sample Data'!F113&lt;$C$389, 'Control Sample Data'!F113&gt;0),'Control Sample Data'!F113,$C$389),""))</f>
        <v/>
      </c>
      <c r="U114" s="99" t="str">
        <f>IF('Control Sample Data'!G113="","",IF(SUM('Control Sample Data'!G$3:G$386)&gt;10,IF(AND(ISNUMBER('Control Sample Data'!G113),'Control Sample Data'!G113&lt;$C$389, 'Control Sample Data'!G113&gt;0),'Control Sample Data'!G113,$C$389),""))</f>
        <v/>
      </c>
      <c r="V114" s="99" t="str">
        <f>IF('Control Sample Data'!H113="","",IF(SUM('Control Sample Data'!H$3:H$386)&gt;10,IF(AND(ISNUMBER('Control Sample Data'!H113),'Control Sample Data'!H113&lt;$C$389, 'Control Sample Data'!H113&gt;0),'Control Sample Data'!H113,$C$389),""))</f>
        <v/>
      </c>
      <c r="W114" s="99" t="str">
        <f>IF('Control Sample Data'!I113="","",IF(SUM('Control Sample Data'!I$3:I$386)&gt;10,IF(AND(ISNUMBER('Control Sample Data'!I113),'Control Sample Data'!I113&lt;$C$389, 'Control Sample Data'!I113&gt;0),'Control Sample Data'!I113,$C$389),""))</f>
        <v/>
      </c>
      <c r="X114" s="99" t="str">
        <f>IF('Control Sample Data'!J113="","",IF(SUM('Control Sample Data'!J$3:J$386)&gt;10,IF(AND(ISNUMBER('Control Sample Data'!J113),'Control Sample Data'!J113&lt;$C$389, 'Control Sample Data'!J113&gt;0),'Control Sample Data'!J113,$C$389),""))</f>
        <v/>
      </c>
      <c r="Y114" s="99" t="str">
        <f>IF('Control Sample Data'!K113="","",IF(SUM('Control Sample Data'!K$3:K$386)&gt;10,IF(AND(ISNUMBER('Control Sample Data'!K113),'Control Sample Data'!K113&lt;$C$389, 'Control Sample Data'!K113&gt;0),'Control Sample Data'!K113,$C$389),""))</f>
        <v/>
      </c>
      <c r="Z114" s="99" t="str">
        <f>IF('Control Sample Data'!L113="","",IF(SUM('Control Sample Data'!L$3:L$386)&gt;10,IF(AND(ISNUMBER('Control Sample Data'!L113),'Control Sample Data'!L113&lt;$C$389, 'Control Sample Data'!L113&gt;0),'Control Sample Data'!L113,$C$389),""))</f>
        <v/>
      </c>
      <c r="AA114" s="99" t="str">
        <f>IF('Control Sample Data'!M113="","",IF(SUM('Control Sample Data'!M$3:M$386)&gt;10,IF(AND(ISNUMBER('Control Sample Data'!M113),'Control Sample Data'!M113&lt;$C$389, 'Control Sample Data'!M113&gt;0),'Control Sample Data'!M113,$C$389),""))</f>
        <v/>
      </c>
      <c r="AB114" s="107" t="str">
        <f>IF('Control Sample Data'!N113="","",IF(SUM('Control Sample Data'!N$3:N$386)&gt;10,IF(AND(ISNUMBER('Control Sample Data'!N113),'Control Sample Data'!N113&lt;$C$389, 'Control Sample Data'!N113&gt;0),'Control Sample Data'!N113,$C$389),""))</f>
        <v/>
      </c>
      <c r="AC114" s="136">
        <f>IF(C114="","",IF(AND('miRNA Table'!$F$4="YES",'miRNA Table'!$F$6="YES"),C114-C$391,C114))</f>
        <v>25.02</v>
      </c>
      <c r="AD114" s="137">
        <f>IF(D114="","",IF(AND('miRNA Table'!$F$4="YES",'miRNA Table'!$F$6="YES"),D114-D$391,D114))</f>
        <v>25</v>
      </c>
      <c r="AE114" s="137">
        <f>IF(E114="","",IF(AND('miRNA Table'!$F$4="YES",'miRNA Table'!$F$6="YES"),E114-E$391,E114))</f>
        <v>24.89</v>
      </c>
      <c r="AF114" s="137" t="str">
        <f>IF(F114="","",IF(AND('miRNA Table'!$F$4="YES",'miRNA Table'!$F$6="YES"),F114-F$391,F114))</f>
        <v/>
      </c>
      <c r="AG114" s="137" t="str">
        <f>IF(G114="","",IF(AND('miRNA Table'!$F$4="YES",'miRNA Table'!$F$6="YES"),G114-G$391,G114))</f>
        <v/>
      </c>
      <c r="AH114" s="137" t="str">
        <f>IF(H114="","",IF(AND('miRNA Table'!$F$4="YES",'miRNA Table'!$F$6="YES"),H114-H$391,H114))</f>
        <v/>
      </c>
      <c r="AI114" s="137" t="str">
        <f>IF(I114="","",IF(AND('miRNA Table'!$F$4="YES",'miRNA Table'!$F$6="YES"),I114-I$391,I114))</f>
        <v/>
      </c>
      <c r="AJ114" s="137" t="str">
        <f>IF(J114="","",IF(AND('miRNA Table'!$F$4="YES",'miRNA Table'!$F$6="YES"),J114-J$391,J114))</f>
        <v/>
      </c>
      <c r="AK114" s="137" t="str">
        <f>IF(K114="","",IF(AND('miRNA Table'!$F$4="YES",'miRNA Table'!$F$6="YES"),K114-K$391,K114))</f>
        <v/>
      </c>
      <c r="AL114" s="137" t="str">
        <f>IF(L114="","",IF(AND('miRNA Table'!$F$4="YES",'miRNA Table'!$F$6="YES"),L114-L$391,L114))</f>
        <v/>
      </c>
      <c r="AM114" s="137" t="str">
        <f>IF(M114="","",IF(AND('miRNA Table'!$F$4="YES",'miRNA Table'!$F$6="YES"),M114-M$391,M114))</f>
        <v/>
      </c>
      <c r="AN114" s="138" t="str">
        <f>IF(N114="","",IF(AND('miRNA Table'!$F$4="YES",'miRNA Table'!$F$6="YES"),N114-N$391,N114))</f>
        <v/>
      </c>
      <c r="AO114" s="136">
        <f>IF(O114="","",IF(AND('miRNA Table'!$F$4="YES",'miRNA Table'!$F$6="YES"),Q114-Q$391,Q114))</f>
        <v>25.3</v>
      </c>
      <c r="AP114" s="137">
        <f>IF(P114="","",IF(AND('miRNA Table'!$F$4="YES",'miRNA Table'!$F$6="YES"),R114-R$391,R114))</f>
        <v>25.36</v>
      </c>
      <c r="AQ114" s="137">
        <f>IF(Q114="","",IF(AND('miRNA Table'!$F$4="YES",'miRNA Table'!$F$6="YES"),S114-S$391,S114))</f>
        <v>25.3</v>
      </c>
      <c r="AR114" s="137" t="str">
        <f>IF(R114="","",IF(AND('miRNA Table'!$F$4="YES",'miRNA Table'!$F$6="YES"),T114-T$391,T114))</f>
        <v/>
      </c>
      <c r="AS114" s="137" t="str">
        <f>IF(S114="","",IF(AND('miRNA Table'!$F$4="YES",'miRNA Table'!$F$6="YES"),U114-U$391,U114))</f>
        <v/>
      </c>
      <c r="AT114" s="137" t="str">
        <f>IF(T114="","",IF(AND('miRNA Table'!$F$4="YES",'miRNA Table'!$F$6="YES"),V114-V$391,V114))</f>
        <v/>
      </c>
      <c r="AU114" s="137" t="str">
        <f>IF(U114="","",IF(AND('miRNA Table'!$F$4="YES",'miRNA Table'!$F$6="YES"),W114-W$391,W114))</f>
        <v/>
      </c>
      <c r="AV114" s="137" t="str">
        <f>IF(V114="","",IF(AND('miRNA Table'!$F$4="YES",'miRNA Table'!$F$6="YES"),X114-X$391,X114))</f>
        <v/>
      </c>
      <c r="AW114" s="137" t="str">
        <f>IF(W114="","",IF(AND('miRNA Table'!$F$4="YES",'miRNA Table'!$F$6="YES"),Y114-Y$391,Y114))</f>
        <v/>
      </c>
      <c r="AX114" s="137" t="str">
        <f>IF(X114="","",IF(AND('miRNA Table'!$F$4="YES",'miRNA Table'!$F$6="YES"),Z114-Z$391,Z114))</f>
        <v/>
      </c>
      <c r="AY114" s="137" t="str">
        <f>IF(Y114="","",IF(AND('miRNA Table'!$F$4="YES",'miRNA Table'!$F$6="YES"),AA114-AA$391,AA114))</f>
        <v/>
      </c>
      <c r="AZ114" s="138" t="str">
        <f>IF(Z114="","",IF(AND('miRNA Table'!$F$4="YES",'miRNA Table'!$F$6="YES"),AB114-AB$391,AB114))</f>
        <v/>
      </c>
      <c r="BY114" s="97" t="str">
        <f t="shared" si="77"/>
        <v>hsa-miR-18b-3p</v>
      </c>
      <c r="BZ114" s="98" t="s">
        <v>5647</v>
      </c>
      <c r="CA114" s="99">
        <f t="shared" si="78"/>
        <v>4.384999999999998</v>
      </c>
      <c r="CB114" s="99">
        <f t="shared" si="79"/>
        <v>4.3550000000000004</v>
      </c>
      <c r="CC114" s="99">
        <f t="shared" si="80"/>
        <v>4.16</v>
      </c>
      <c r="CD114" s="99" t="str">
        <f t="shared" si="81"/>
        <v/>
      </c>
      <c r="CE114" s="99" t="str">
        <f t="shared" si="82"/>
        <v/>
      </c>
      <c r="CF114" s="99" t="str">
        <f t="shared" si="83"/>
        <v/>
      </c>
      <c r="CG114" s="99" t="str">
        <f t="shared" si="84"/>
        <v/>
      </c>
      <c r="CH114" s="99" t="str">
        <f t="shared" si="85"/>
        <v/>
      </c>
      <c r="CI114" s="99" t="str">
        <f t="shared" si="86"/>
        <v/>
      </c>
      <c r="CJ114" s="99" t="str">
        <f t="shared" si="87"/>
        <v/>
      </c>
      <c r="CK114" s="99" t="str">
        <f t="shared" si="88"/>
        <v/>
      </c>
      <c r="CL114" s="99" t="str">
        <f t="shared" si="89"/>
        <v/>
      </c>
      <c r="CM114" s="99">
        <f t="shared" si="90"/>
        <v>4.4016666666666673</v>
      </c>
      <c r="CN114" s="99">
        <f t="shared" si="91"/>
        <v>4.5083333333333293</v>
      </c>
      <c r="CO114" s="99">
        <f t="shared" si="92"/>
        <v>4.1649999999999991</v>
      </c>
      <c r="CP114" s="99" t="str">
        <f t="shared" si="93"/>
        <v/>
      </c>
      <c r="CQ114" s="99" t="str">
        <f t="shared" si="94"/>
        <v/>
      </c>
      <c r="CR114" s="99" t="str">
        <f t="shared" si="95"/>
        <v/>
      </c>
      <c r="CS114" s="99" t="str">
        <f t="shared" si="96"/>
        <v/>
      </c>
      <c r="CT114" s="99" t="str">
        <f t="shared" si="97"/>
        <v/>
      </c>
      <c r="CU114" s="99" t="str">
        <f t="shared" si="98"/>
        <v/>
      </c>
      <c r="CV114" s="99" t="str">
        <f t="shared" si="99"/>
        <v/>
      </c>
      <c r="CW114" s="99" t="str">
        <f t="shared" si="100"/>
        <v/>
      </c>
      <c r="CX114" s="99" t="str">
        <f t="shared" si="101"/>
        <v/>
      </c>
      <c r="CY114" s="70">
        <f t="shared" si="102"/>
        <v>4.3</v>
      </c>
      <c r="CZ114" s="70">
        <f t="shared" si="103"/>
        <v>4.3583333333333316</v>
      </c>
      <c r="DA114" s="100" t="str">
        <f t="shared" si="104"/>
        <v>hsa-miR-18b-3p</v>
      </c>
      <c r="DB114" s="98" t="s">
        <v>5647</v>
      </c>
      <c r="DC114" s="101">
        <f t="shared" si="112"/>
        <v>4.7861187409199528E-2</v>
      </c>
      <c r="DD114" s="101">
        <f t="shared" si="113"/>
        <v>4.8866852695537089E-2</v>
      </c>
      <c r="DE114" s="101">
        <f t="shared" si="114"/>
        <v>5.5939066932998265E-2</v>
      </c>
      <c r="DF114" s="101" t="str">
        <f t="shared" si="115"/>
        <v/>
      </c>
      <c r="DG114" s="101" t="str">
        <f t="shared" si="116"/>
        <v/>
      </c>
      <c r="DH114" s="101" t="str">
        <f t="shared" si="117"/>
        <v/>
      </c>
      <c r="DI114" s="101" t="str">
        <f t="shared" si="118"/>
        <v/>
      </c>
      <c r="DJ114" s="101" t="str">
        <f t="shared" si="119"/>
        <v/>
      </c>
      <c r="DK114" s="101" t="str">
        <f t="shared" si="120"/>
        <v/>
      </c>
      <c r="DL114" s="101" t="str">
        <f t="shared" si="121"/>
        <v/>
      </c>
      <c r="DM114" s="101" t="str">
        <f t="shared" si="105"/>
        <v/>
      </c>
      <c r="DN114" s="101" t="str">
        <f t="shared" si="106"/>
        <v/>
      </c>
      <c r="DO114" s="101">
        <f t="shared" si="122"/>
        <v>4.7311454784731158E-2</v>
      </c>
      <c r="DP114" s="101">
        <f t="shared" si="123"/>
        <v>4.3939634113198539E-2</v>
      </c>
      <c r="DQ114" s="101">
        <f t="shared" si="124"/>
        <v>5.5745532463755826E-2</v>
      </c>
      <c r="DR114" s="101" t="str">
        <f t="shared" si="125"/>
        <v/>
      </c>
      <c r="DS114" s="101" t="str">
        <f t="shared" si="126"/>
        <v/>
      </c>
      <c r="DT114" s="101" t="str">
        <f t="shared" si="127"/>
        <v/>
      </c>
      <c r="DU114" s="101" t="str">
        <f t="shared" si="128"/>
        <v/>
      </c>
      <c r="DV114" s="101" t="str">
        <f t="shared" si="129"/>
        <v/>
      </c>
      <c r="DW114" s="101" t="str">
        <f t="shared" si="130"/>
        <v/>
      </c>
      <c r="DX114" s="101" t="str">
        <f t="shared" si="131"/>
        <v/>
      </c>
      <c r="DY114" s="101" t="str">
        <f t="shared" si="107"/>
        <v/>
      </c>
      <c r="DZ114" s="101" t="str">
        <f t="shared" si="108"/>
        <v/>
      </c>
    </row>
    <row r="115" spans="1:130" ht="15" customHeight="1" x14ac:dyDescent="0.25">
      <c r="A115" s="106" t="str">
        <f>'miRNA Table'!C114</f>
        <v>hsa-miR-190a-5p</v>
      </c>
      <c r="B115" s="98" t="s">
        <v>5648</v>
      </c>
      <c r="C115" s="99">
        <f>IF('Test Sample Data'!C114="","",IF(SUM('Test Sample Data'!C$3:C$386)&gt;10,IF(AND(ISNUMBER('Test Sample Data'!C114),'Test Sample Data'!C114&lt;$C$389, 'Test Sample Data'!C114&gt;0),'Test Sample Data'!C114,$C$389),""))</f>
        <v>35</v>
      </c>
      <c r="D115" s="99">
        <f>IF('Test Sample Data'!D114="","",IF(SUM('Test Sample Data'!D$3:D$386)&gt;10,IF(AND(ISNUMBER('Test Sample Data'!D114),'Test Sample Data'!D114&lt;$C$389, 'Test Sample Data'!D114&gt;0),'Test Sample Data'!D114,$C$389),""))</f>
        <v>35</v>
      </c>
      <c r="E115" s="99">
        <f>IF('Test Sample Data'!E114="","",IF(SUM('Test Sample Data'!E$3:E$386)&gt;10,IF(AND(ISNUMBER('Test Sample Data'!E114),'Test Sample Data'!E114&lt;$C$389, 'Test Sample Data'!E114&gt;0),'Test Sample Data'!E114,$C$389),""))</f>
        <v>35</v>
      </c>
      <c r="F115" s="99" t="str">
        <f>IF('Test Sample Data'!F114="","",IF(SUM('Test Sample Data'!F$3:F$386)&gt;10,IF(AND(ISNUMBER('Test Sample Data'!F114),'Test Sample Data'!F114&lt;$C$389, 'Test Sample Data'!F114&gt;0),'Test Sample Data'!F114,$C$389),""))</f>
        <v/>
      </c>
      <c r="G115" s="99" t="str">
        <f>IF('Test Sample Data'!G114="","",IF(SUM('Test Sample Data'!G$3:G$386)&gt;10,IF(AND(ISNUMBER('Test Sample Data'!G114),'Test Sample Data'!G114&lt;$C$389, 'Test Sample Data'!G114&gt;0),'Test Sample Data'!G114,$C$389),""))</f>
        <v/>
      </c>
      <c r="H115" s="99" t="str">
        <f>IF('Test Sample Data'!H114="","",IF(SUM('Test Sample Data'!H$3:H$386)&gt;10,IF(AND(ISNUMBER('Test Sample Data'!H114),'Test Sample Data'!H114&lt;$C$389, 'Test Sample Data'!H114&gt;0),'Test Sample Data'!H114,$C$389),""))</f>
        <v/>
      </c>
      <c r="I115" s="99" t="str">
        <f>IF('Test Sample Data'!I114="","",IF(SUM('Test Sample Data'!I$3:I$386)&gt;10,IF(AND(ISNUMBER('Test Sample Data'!I114),'Test Sample Data'!I114&lt;$C$389, 'Test Sample Data'!I114&gt;0),'Test Sample Data'!I114,$C$389),""))</f>
        <v/>
      </c>
      <c r="J115" s="99" t="str">
        <f>IF('Test Sample Data'!J114="","",IF(SUM('Test Sample Data'!J$3:J$386)&gt;10,IF(AND(ISNUMBER('Test Sample Data'!J114),'Test Sample Data'!J114&lt;$C$389, 'Test Sample Data'!J114&gt;0),'Test Sample Data'!J114,$C$389),""))</f>
        <v/>
      </c>
      <c r="K115" s="99" t="str">
        <f>IF('Test Sample Data'!K114="","",IF(SUM('Test Sample Data'!K$3:K$386)&gt;10,IF(AND(ISNUMBER('Test Sample Data'!K114),'Test Sample Data'!K114&lt;$C$389, 'Test Sample Data'!K114&gt;0),'Test Sample Data'!K114,$C$389),""))</f>
        <v/>
      </c>
      <c r="L115" s="99" t="str">
        <f>IF('Test Sample Data'!L114="","",IF(SUM('Test Sample Data'!L$3:L$386)&gt;10,IF(AND(ISNUMBER('Test Sample Data'!L114),'Test Sample Data'!L114&lt;$C$389, 'Test Sample Data'!L114&gt;0),'Test Sample Data'!L114,$C$389),""))</f>
        <v/>
      </c>
      <c r="M115" s="99" t="str">
        <f>IF('Test Sample Data'!M114="","",IF(SUM('Test Sample Data'!M$3:M$386)&gt;10,IF(AND(ISNUMBER('Test Sample Data'!M114),'Test Sample Data'!M114&lt;$C$389, 'Test Sample Data'!M114&gt;0),'Test Sample Data'!M114,$C$389),""))</f>
        <v/>
      </c>
      <c r="N115" s="99" t="str">
        <f>IF('Test Sample Data'!N114="","",IF(SUM('Test Sample Data'!N$3:N$386)&gt;10,IF(AND(ISNUMBER('Test Sample Data'!N114),'Test Sample Data'!N114&lt;$C$389, 'Test Sample Data'!N114&gt;0),'Test Sample Data'!N114,$C$389),""))</f>
        <v/>
      </c>
      <c r="O115" s="98" t="str">
        <f>'miRNA Table'!C114</f>
        <v>hsa-miR-190a-5p</v>
      </c>
      <c r="P115" s="98" t="s">
        <v>5648</v>
      </c>
      <c r="Q115" s="99">
        <f>IF('Control Sample Data'!C114="","",IF(SUM('Control Sample Data'!C$3:C$386)&gt;10,IF(AND(ISNUMBER('Control Sample Data'!C114),'Control Sample Data'!C114&lt;$C$389, 'Control Sample Data'!C114&gt;0),'Control Sample Data'!C114,$C$389),""))</f>
        <v>35</v>
      </c>
      <c r="R115" s="99">
        <f>IF('Control Sample Data'!D114="","",IF(SUM('Control Sample Data'!D$3:D$386)&gt;10,IF(AND(ISNUMBER('Control Sample Data'!D114),'Control Sample Data'!D114&lt;$C$389, 'Control Sample Data'!D114&gt;0),'Control Sample Data'!D114,$C$389),""))</f>
        <v>35</v>
      </c>
      <c r="S115" s="99">
        <f>IF('Control Sample Data'!E114="","",IF(SUM('Control Sample Data'!E$3:E$386)&gt;10,IF(AND(ISNUMBER('Control Sample Data'!E114),'Control Sample Data'!E114&lt;$C$389, 'Control Sample Data'!E114&gt;0),'Control Sample Data'!E114,$C$389),""))</f>
        <v>35</v>
      </c>
      <c r="T115" s="99" t="str">
        <f>IF('Control Sample Data'!F114="","",IF(SUM('Control Sample Data'!F$3:F$386)&gt;10,IF(AND(ISNUMBER('Control Sample Data'!F114),'Control Sample Data'!F114&lt;$C$389, 'Control Sample Data'!F114&gt;0),'Control Sample Data'!F114,$C$389),""))</f>
        <v/>
      </c>
      <c r="U115" s="99" t="str">
        <f>IF('Control Sample Data'!G114="","",IF(SUM('Control Sample Data'!G$3:G$386)&gt;10,IF(AND(ISNUMBER('Control Sample Data'!G114),'Control Sample Data'!G114&lt;$C$389, 'Control Sample Data'!G114&gt;0),'Control Sample Data'!G114,$C$389),""))</f>
        <v/>
      </c>
      <c r="V115" s="99" t="str">
        <f>IF('Control Sample Data'!H114="","",IF(SUM('Control Sample Data'!H$3:H$386)&gt;10,IF(AND(ISNUMBER('Control Sample Data'!H114),'Control Sample Data'!H114&lt;$C$389, 'Control Sample Data'!H114&gt;0),'Control Sample Data'!H114,$C$389),""))</f>
        <v/>
      </c>
      <c r="W115" s="99" t="str">
        <f>IF('Control Sample Data'!I114="","",IF(SUM('Control Sample Data'!I$3:I$386)&gt;10,IF(AND(ISNUMBER('Control Sample Data'!I114),'Control Sample Data'!I114&lt;$C$389, 'Control Sample Data'!I114&gt;0),'Control Sample Data'!I114,$C$389),""))</f>
        <v/>
      </c>
      <c r="X115" s="99" t="str">
        <f>IF('Control Sample Data'!J114="","",IF(SUM('Control Sample Data'!J$3:J$386)&gt;10,IF(AND(ISNUMBER('Control Sample Data'!J114),'Control Sample Data'!J114&lt;$C$389, 'Control Sample Data'!J114&gt;0),'Control Sample Data'!J114,$C$389),""))</f>
        <v/>
      </c>
      <c r="Y115" s="99" t="str">
        <f>IF('Control Sample Data'!K114="","",IF(SUM('Control Sample Data'!K$3:K$386)&gt;10,IF(AND(ISNUMBER('Control Sample Data'!K114),'Control Sample Data'!K114&lt;$C$389, 'Control Sample Data'!K114&gt;0),'Control Sample Data'!K114,$C$389),""))</f>
        <v/>
      </c>
      <c r="Z115" s="99" t="str">
        <f>IF('Control Sample Data'!L114="","",IF(SUM('Control Sample Data'!L$3:L$386)&gt;10,IF(AND(ISNUMBER('Control Sample Data'!L114),'Control Sample Data'!L114&lt;$C$389, 'Control Sample Data'!L114&gt;0),'Control Sample Data'!L114,$C$389),""))</f>
        <v/>
      </c>
      <c r="AA115" s="99" t="str">
        <f>IF('Control Sample Data'!M114="","",IF(SUM('Control Sample Data'!M$3:M$386)&gt;10,IF(AND(ISNUMBER('Control Sample Data'!M114),'Control Sample Data'!M114&lt;$C$389, 'Control Sample Data'!M114&gt;0),'Control Sample Data'!M114,$C$389),""))</f>
        <v/>
      </c>
      <c r="AB115" s="107" t="str">
        <f>IF('Control Sample Data'!N114="","",IF(SUM('Control Sample Data'!N$3:N$386)&gt;10,IF(AND(ISNUMBER('Control Sample Data'!N114),'Control Sample Data'!N114&lt;$C$389, 'Control Sample Data'!N114&gt;0),'Control Sample Data'!N114,$C$389),""))</f>
        <v/>
      </c>
      <c r="AC115" s="136">
        <f>IF(C115="","",IF(AND('miRNA Table'!$F$4="YES",'miRNA Table'!$F$6="YES"),C115-C$391,C115))</f>
        <v>35</v>
      </c>
      <c r="AD115" s="137">
        <f>IF(D115="","",IF(AND('miRNA Table'!$F$4="YES",'miRNA Table'!$F$6="YES"),D115-D$391,D115))</f>
        <v>35</v>
      </c>
      <c r="AE115" s="137">
        <f>IF(E115="","",IF(AND('miRNA Table'!$F$4="YES",'miRNA Table'!$F$6="YES"),E115-E$391,E115))</f>
        <v>35</v>
      </c>
      <c r="AF115" s="137" t="str">
        <f>IF(F115="","",IF(AND('miRNA Table'!$F$4="YES",'miRNA Table'!$F$6="YES"),F115-F$391,F115))</f>
        <v/>
      </c>
      <c r="AG115" s="137" t="str">
        <f>IF(G115="","",IF(AND('miRNA Table'!$F$4="YES",'miRNA Table'!$F$6="YES"),G115-G$391,G115))</f>
        <v/>
      </c>
      <c r="AH115" s="137" t="str">
        <f>IF(H115="","",IF(AND('miRNA Table'!$F$4="YES",'miRNA Table'!$F$6="YES"),H115-H$391,H115))</f>
        <v/>
      </c>
      <c r="AI115" s="137" t="str">
        <f>IF(I115="","",IF(AND('miRNA Table'!$F$4="YES",'miRNA Table'!$F$6="YES"),I115-I$391,I115))</f>
        <v/>
      </c>
      <c r="AJ115" s="137" t="str">
        <f>IF(J115="","",IF(AND('miRNA Table'!$F$4="YES",'miRNA Table'!$F$6="YES"),J115-J$391,J115))</f>
        <v/>
      </c>
      <c r="AK115" s="137" t="str">
        <f>IF(K115="","",IF(AND('miRNA Table'!$F$4="YES",'miRNA Table'!$F$6="YES"),K115-K$391,K115))</f>
        <v/>
      </c>
      <c r="AL115" s="137" t="str">
        <f>IF(L115="","",IF(AND('miRNA Table'!$F$4="YES",'miRNA Table'!$F$6="YES"),L115-L$391,L115))</f>
        <v/>
      </c>
      <c r="AM115" s="137" t="str">
        <f>IF(M115="","",IF(AND('miRNA Table'!$F$4="YES",'miRNA Table'!$F$6="YES"),M115-M$391,M115))</f>
        <v/>
      </c>
      <c r="AN115" s="138" t="str">
        <f>IF(N115="","",IF(AND('miRNA Table'!$F$4="YES",'miRNA Table'!$F$6="YES"),N115-N$391,N115))</f>
        <v/>
      </c>
      <c r="AO115" s="136">
        <f>IF(O115="","",IF(AND('miRNA Table'!$F$4="YES",'miRNA Table'!$F$6="YES"),Q115-Q$391,Q115))</f>
        <v>35</v>
      </c>
      <c r="AP115" s="137">
        <f>IF(P115="","",IF(AND('miRNA Table'!$F$4="YES",'miRNA Table'!$F$6="YES"),R115-R$391,R115))</f>
        <v>35</v>
      </c>
      <c r="AQ115" s="137">
        <f>IF(Q115="","",IF(AND('miRNA Table'!$F$4="YES",'miRNA Table'!$F$6="YES"),S115-S$391,S115))</f>
        <v>35</v>
      </c>
      <c r="AR115" s="137" t="str">
        <f>IF(R115="","",IF(AND('miRNA Table'!$F$4="YES",'miRNA Table'!$F$6="YES"),T115-T$391,T115))</f>
        <v/>
      </c>
      <c r="AS115" s="137" t="str">
        <f>IF(S115="","",IF(AND('miRNA Table'!$F$4="YES",'miRNA Table'!$F$6="YES"),U115-U$391,U115))</f>
        <v/>
      </c>
      <c r="AT115" s="137" t="str">
        <f>IF(T115="","",IF(AND('miRNA Table'!$F$4="YES",'miRNA Table'!$F$6="YES"),V115-V$391,V115))</f>
        <v/>
      </c>
      <c r="AU115" s="137" t="str">
        <f>IF(U115="","",IF(AND('miRNA Table'!$F$4="YES",'miRNA Table'!$F$6="YES"),W115-W$391,W115))</f>
        <v/>
      </c>
      <c r="AV115" s="137" t="str">
        <f>IF(V115="","",IF(AND('miRNA Table'!$F$4="YES",'miRNA Table'!$F$6="YES"),X115-X$391,X115))</f>
        <v/>
      </c>
      <c r="AW115" s="137" t="str">
        <f>IF(W115="","",IF(AND('miRNA Table'!$F$4="YES",'miRNA Table'!$F$6="YES"),Y115-Y$391,Y115))</f>
        <v/>
      </c>
      <c r="AX115" s="137" t="str">
        <f>IF(X115="","",IF(AND('miRNA Table'!$F$4="YES",'miRNA Table'!$F$6="YES"),Z115-Z$391,Z115))</f>
        <v/>
      </c>
      <c r="AY115" s="137" t="str">
        <f>IF(Y115="","",IF(AND('miRNA Table'!$F$4="YES",'miRNA Table'!$F$6="YES"),AA115-AA$391,AA115))</f>
        <v/>
      </c>
      <c r="AZ115" s="138" t="str">
        <f>IF(Z115="","",IF(AND('miRNA Table'!$F$4="YES",'miRNA Table'!$F$6="YES"),AB115-AB$391,AB115))</f>
        <v/>
      </c>
      <c r="BY115" s="97" t="str">
        <f t="shared" si="77"/>
        <v>hsa-miR-190a-5p</v>
      </c>
      <c r="BZ115" s="98" t="s">
        <v>5648</v>
      </c>
      <c r="CA115" s="99">
        <f t="shared" si="78"/>
        <v>14.364999999999998</v>
      </c>
      <c r="CB115" s="99">
        <f t="shared" si="79"/>
        <v>14.355</v>
      </c>
      <c r="CC115" s="99">
        <f t="shared" si="80"/>
        <v>14.27</v>
      </c>
      <c r="CD115" s="99" t="str">
        <f t="shared" si="81"/>
        <v/>
      </c>
      <c r="CE115" s="99" t="str">
        <f t="shared" si="82"/>
        <v/>
      </c>
      <c r="CF115" s="99" t="str">
        <f t="shared" si="83"/>
        <v/>
      </c>
      <c r="CG115" s="99" t="str">
        <f t="shared" si="84"/>
        <v/>
      </c>
      <c r="CH115" s="99" t="str">
        <f t="shared" si="85"/>
        <v/>
      </c>
      <c r="CI115" s="99" t="str">
        <f t="shared" si="86"/>
        <v/>
      </c>
      <c r="CJ115" s="99" t="str">
        <f t="shared" si="87"/>
        <v/>
      </c>
      <c r="CK115" s="99" t="str">
        <f t="shared" si="88"/>
        <v/>
      </c>
      <c r="CL115" s="99" t="str">
        <f t="shared" si="89"/>
        <v/>
      </c>
      <c r="CM115" s="99">
        <f t="shared" si="90"/>
        <v>14.101666666666667</v>
      </c>
      <c r="CN115" s="99">
        <f t="shared" si="91"/>
        <v>14.14833333333333</v>
      </c>
      <c r="CO115" s="99">
        <f t="shared" si="92"/>
        <v>13.864999999999998</v>
      </c>
      <c r="CP115" s="99" t="str">
        <f t="shared" si="93"/>
        <v/>
      </c>
      <c r="CQ115" s="99" t="str">
        <f t="shared" si="94"/>
        <v/>
      </c>
      <c r="CR115" s="99" t="str">
        <f t="shared" si="95"/>
        <v/>
      </c>
      <c r="CS115" s="99" t="str">
        <f t="shared" si="96"/>
        <v/>
      </c>
      <c r="CT115" s="99" t="str">
        <f t="shared" si="97"/>
        <v/>
      </c>
      <c r="CU115" s="99" t="str">
        <f t="shared" si="98"/>
        <v/>
      </c>
      <c r="CV115" s="99" t="str">
        <f t="shared" si="99"/>
        <v/>
      </c>
      <c r="CW115" s="99" t="str">
        <f t="shared" si="100"/>
        <v/>
      </c>
      <c r="CX115" s="99" t="str">
        <f t="shared" si="101"/>
        <v/>
      </c>
      <c r="CY115" s="70">
        <f t="shared" si="102"/>
        <v>14.329999999999998</v>
      </c>
      <c r="CZ115" s="70">
        <f t="shared" si="103"/>
        <v>14.038333333333332</v>
      </c>
      <c r="DA115" s="100" t="str">
        <f t="shared" si="104"/>
        <v>hsa-miR-190a-5p</v>
      </c>
      <c r="DB115" s="98" t="s">
        <v>5648</v>
      </c>
      <c r="DC115" s="101">
        <f t="shared" si="112"/>
        <v>4.7391899108950229E-5</v>
      </c>
      <c r="DD115" s="101">
        <f t="shared" si="113"/>
        <v>4.7721535835485465E-5</v>
      </c>
      <c r="DE115" s="101">
        <f t="shared" si="114"/>
        <v>5.0617648059963549E-5</v>
      </c>
      <c r="DF115" s="101" t="str">
        <f t="shared" si="115"/>
        <v/>
      </c>
      <c r="DG115" s="101" t="str">
        <f t="shared" si="116"/>
        <v/>
      </c>
      <c r="DH115" s="101" t="str">
        <f t="shared" si="117"/>
        <v/>
      </c>
      <c r="DI115" s="101" t="str">
        <f t="shared" si="118"/>
        <v/>
      </c>
      <c r="DJ115" s="101" t="str">
        <f t="shared" si="119"/>
        <v/>
      </c>
      <c r="DK115" s="101" t="str">
        <f t="shared" si="120"/>
        <v/>
      </c>
      <c r="DL115" s="101" t="str">
        <f t="shared" si="121"/>
        <v/>
      </c>
      <c r="DM115" s="101" t="str">
        <f t="shared" si="105"/>
        <v/>
      </c>
      <c r="DN115" s="101" t="str">
        <f t="shared" si="106"/>
        <v/>
      </c>
      <c r="DO115" s="101">
        <f t="shared" si="122"/>
        <v>5.6882063716252369E-5</v>
      </c>
      <c r="DP115" s="101">
        <f t="shared" si="123"/>
        <v>5.5071547217106916E-5</v>
      </c>
      <c r="DQ115" s="101">
        <f t="shared" si="124"/>
        <v>6.7022266466494862E-5</v>
      </c>
      <c r="DR115" s="101" t="str">
        <f t="shared" si="125"/>
        <v/>
      </c>
      <c r="DS115" s="101" t="str">
        <f t="shared" si="126"/>
        <v/>
      </c>
      <c r="DT115" s="101" t="str">
        <f t="shared" si="127"/>
        <v/>
      </c>
      <c r="DU115" s="101" t="str">
        <f t="shared" si="128"/>
        <v/>
      </c>
      <c r="DV115" s="101" t="str">
        <f t="shared" si="129"/>
        <v/>
      </c>
      <c r="DW115" s="101" t="str">
        <f t="shared" si="130"/>
        <v/>
      </c>
      <c r="DX115" s="101" t="str">
        <f t="shared" si="131"/>
        <v/>
      </c>
      <c r="DY115" s="101" t="str">
        <f t="shared" si="107"/>
        <v/>
      </c>
      <c r="DZ115" s="101" t="str">
        <f t="shared" si="108"/>
        <v/>
      </c>
    </row>
    <row r="116" spans="1:130" ht="15" customHeight="1" x14ac:dyDescent="0.25">
      <c r="A116" s="106" t="str">
        <f>'miRNA Table'!C115</f>
        <v>hsa-miR-1908-5p</v>
      </c>
      <c r="B116" s="98" t="s">
        <v>5649</v>
      </c>
      <c r="C116" s="99">
        <f>IF('Test Sample Data'!C115="","",IF(SUM('Test Sample Data'!C$3:C$386)&gt;10,IF(AND(ISNUMBER('Test Sample Data'!C115),'Test Sample Data'!C115&lt;$C$389, 'Test Sample Data'!C115&gt;0),'Test Sample Data'!C115,$C$389),""))</f>
        <v>35</v>
      </c>
      <c r="D116" s="99">
        <f>IF('Test Sample Data'!D115="","",IF(SUM('Test Sample Data'!D$3:D$386)&gt;10,IF(AND(ISNUMBER('Test Sample Data'!D115),'Test Sample Data'!D115&lt;$C$389, 'Test Sample Data'!D115&gt;0),'Test Sample Data'!D115,$C$389),""))</f>
        <v>35</v>
      </c>
      <c r="E116" s="99">
        <f>IF('Test Sample Data'!E115="","",IF(SUM('Test Sample Data'!E$3:E$386)&gt;10,IF(AND(ISNUMBER('Test Sample Data'!E115),'Test Sample Data'!E115&lt;$C$389, 'Test Sample Data'!E115&gt;0),'Test Sample Data'!E115,$C$389),""))</f>
        <v>35</v>
      </c>
      <c r="F116" s="99" t="str">
        <f>IF('Test Sample Data'!F115="","",IF(SUM('Test Sample Data'!F$3:F$386)&gt;10,IF(AND(ISNUMBER('Test Sample Data'!F115),'Test Sample Data'!F115&lt;$C$389, 'Test Sample Data'!F115&gt;0),'Test Sample Data'!F115,$C$389),""))</f>
        <v/>
      </c>
      <c r="G116" s="99" t="str">
        <f>IF('Test Sample Data'!G115="","",IF(SUM('Test Sample Data'!G$3:G$386)&gt;10,IF(AND(ISNUMBER('Test Sample Data'!G115),'Test Sample Data'!G115&lt;$C$389, 'Test Sample Data'!G115&gt;0),'Test Sample Data'!G115,$C$389),""))</f>
        <v/>
      </c>
      <c r="H116" s="99" t="str">
        <f>IF('Test Sample Data'!H115="","",IF(SUM('Test Sample Data'!H$3:H$386)&gt;10,IF(AND(ISNUMBER('Test Sample Data'!H115),'Test Sample Data'!H115&lt;$C$389, 'Test Sample Data'!H115&gt;0),'Test Sample Data'!H115,$C$389),""))</f>
        <v/>
      </c>
      <c r="I116" s="99" t="str">
        <f>IF('Test Sample Data'!I115="","",IF(SUM('Test Sample Data'!I$3:I$386)&gt;10,IF(AND(ISNUMBER('Test Sample Data'!I115),'Test Sample Data'!I115&lt;$C$389, 'Test Sample Data'!I115&gt;0),'Test Sample Data'!I115,$C$389),""))</f>
        <v/>
      </c>
      <c r="J116" s="99" t="str">
        <f>IF('Test Sample Data'!J115="","",IF(SUM('Test Sample Data'!J$3:J$386)&gt;10,IF(AND(ISNUMBER('Test Sample Data'!J115),'Test Sample Data'!J115&lt;$C$389, 'Test Sample Data'!J115&gt;0),'Test Sample Data'!J115,$C$389),""))</f>
        <v/>
      </c>
      <c r="K116" s="99" t="str">
        <f>IF('Test Sample Data'!K115="","",IF(SUM('Test Sample Data'!K$3:K$386)&gt;10,IF(AND(ISNUMBER('Test Sample Data'!K115),'Test Sample Data'!K115&lt;$C$389, 'Test Sample Data'!K115&gt;0),'Test Sample Data'!K115,$C$389),""))</f>
        <v/>
      </c>
      <c r="L116" s="99" t="str">
        <f>IF('Test Sample Data'!L115="","",IF(SUM('Test Sample Data'!L$3:L$386)&gt;10,IF(AND(ISNUMBER('Test Sample Data'!L115),'Test Sample Data'!L115&lt;$C$389, 'Test Sample Data'!L115&gt;0),'Test Sample Data'!L115,$C$389),""))</f>
        <v/>
      </c>
      <c r="M116" s="99" t="str">
        <f>IF('Test Sample Data'!M115="","",IF(SUM('Test Sample Data'!M$3:M$386)&gt;10,IF(AND(ISNUMBER('Test Sample Data'!M115),'Test Sample Data'!M115&lt;$C$389, 'Test Sample Data'!M115&gt;0),'Test Sample Data'!M115,$C$389),""))</f>
        <v/>
      </c>
      <c r="N116" s="99" t="str">
        <f>IF('Test Sample Data'!N115="","",IF(SUM('Test Sample Data'!N$3:N$386)&gt;10,IF(AND(ISNUMBER('Test Sample Data'!N115),'Test Sample Data'!N115&lt;$C$389, 'Test Sample Data'!N115&gt;0),'Test Sample Data'!N115,$C$389),""))</f>
        <v/>
      </c>
      <c r="O116" s="98" t="str">
        <f>'miRNA Table'!C115</f>
        <v>hsa-miR-1908-5p</v>
      </c>
      <c r="P116" s="98" t="s">
        <v>5649</v>
      </c>
      <c r="Q116" s="99">
        <f>IF('Control Sample Data'!C115="","",IF(SUM('Control Sample Data'!C$3:C$386)&gt;10,IF(AND(ISNUMBER('Control Sample Data'!C115),'Control Sample Data'!C115&lt;$C$389, 'Control Sample Data'!C115&gt;0),'Control Sample Data'!C115,$C$389),""))</f>
        <v>35</v>
      </c>
      <c r="R116" s="99">
        <f>IF('Control Sample Data'!D115="","",IF(SUM('Control Sample Data'!D$3:D$386)&gt;10,IF(AND(ISNUMBER('Control Sample Data'!D115),'Control Sample Data'!D115&lt;$C$389, 'Control Sample Data'!D115&gt;0),'Control Sample Data'!D115,$C$389),""))</f>
        <v>35</v>
      </c>
      <c r="S116" s="99">
        <f>IF('Control Sample Data'!E115="","",IF(SUM('Control Sample Data'!E$3:E$386)&gt;10,IF(AND(ISNUMBER('Control Sample Data'!E115),'Control Sample Data'!E115&lt;$C$389, 'Control Sample Data'!E115&gt;0),'Control Sample Data'!E115,$C$389),""))</f>
        <v>35</v>
      </c>
      <c r="T116" s="99" t="str">
        <f>IF('Control Sample Data'!F115="","",IF(SUM('Control Sample Data'!F$3:F$386)&gt;10,IF(AND(ISNUMBER('Control Sample Data'!F115),'Control Sample Data'!F115&lt;$C$389, 'Control Sample Data'!F115&gt;0),'Control Sample Data'!F115,$C$389),""))</f>
        <v/>
      </c>
      <c r="U116" s="99" t="str">
        <f>IF('Control Sample Data'!G115="","",IF(SUM('Control Sample Data'!G$3:G$386)&gt;10,IF(AND(ISNUMBER('Control Sample Data'!G115),'Control Sample Data'!G115&lt;$C$389, 'Control Sample Data'!G115&gt;0),'Control Sample Data'!G115,$C$389),""))</f>
        <v/>
      </c>
      <c r="V116" s="99" t="str">
        <f>IF('Control Sample Data'!H115="","",IF(SUM('Control Sample Data'!H$3:H$386)&gt;10,IF(AND(ISNUMBER('Control Sample Data'!H115),'Control Sample Data'!H115&lt;$C$389, 'Control Sample Data'!H115&gt;0),'Control Sample Data'!H115,$C$389),""))</f>
        <v/>
      </c>
      <c r="W116" s="99" t="str">
        <f>IF('Control Sample Data'!I115="","",IF(SUM('Control Sample Data'!I$3:I$386)&gt;10,IF(AND(ISNUMBER('Control Sample Data'!I115),'Control Sample Data'!I115&lt;$C$389, 'Control Sample Data'!I115&gt;0),'Control Sample Data'!I115,$C$389),""))</f>
        <v/>
      </c>
      <c r="X116" s="99" t="str">
        <f>IF('Control Sample Data'!J115="","",IF(SUM('Control Sample Data'!J$3:J$386)&gt;10,IF(AND(ISNUMBER('Control Sample Data'!J115),'Control Sample Data'!J115&lt;$C$389, 'Control Sample Data'!J115&gt;0),'Control Sample Data'!J115,$C$389),""))</f>
        <v/>
      </c>
      <c r="Y116" s="99" t="str">
        <f>IF('Control Sample Data'!K115="","",IF(SUM('Control Sample Data'!K$3:K$386)&gt;10,IF(AND(ISNUMBER('Control Sample Data'!K115),'Control Sample Data'!K115&lt;$C$389, 'Control Sample Data'!K115&gt;0),'Control Sample Data'!K115,$C$389),""))</f>
        <v/>
      </c>
      <c r="Z116" s="99" t="str">
        <f>IF('Control Sample Data'!L115="","",IF(SUM('Control Sample Data'!L$3:L$386)&gt;10,IF(AND(ISNUMBER('Control Sample Data'!L115),'Control Sample Data'!L115&lt;$C$389, 'Control Sample Data'!L115&gt;0),'Control Sample Data'!L115,$C$389),""))</f>
        <v/>
      </c>
      <c r="AA116" s="99" t="str">
        <f>IF('Control Sample Data'!M115="","",IF(SUM('Control Sample Data'!M$3:M$386)&gt;10,IF(AND(ISNUMBER('Control Sample Data'!M115),'Control Sample Data'!M115&lt;$C$389, 'Control Sample Data'!M115&gt;0),'Control Sample Data'!M115,$C$389),""))</f>
        <v/>
      </c>
      <c r="AB116" s="107" t="str">
        <f>IF('Control Sample Data'!N115="","",IF(SUM('Control Sample Data'!N$3:N$386)&gt;10,IF(AND(ISNUMBER('Control Sample Data'!N115),'Control Sample Data'!N115&lt;$C$389, 'Control Sample Data'!N115&gt;0),'Control Sample Data'!N115,$C$389),""))</f>
        <v/>
      </c>
      <c r="AC116" s="136">
        <f>IF(C116="","",IF(AND('miRNA Table'!$F$4="YES",'miRNA Table'!$F$6="YES"),C116-C$391,C116))</f>
        <v>35</v>
      </c>
      <c r="AD116" s="137">
        <f>IF(D116="","",IF(AND('miRNA Table'!$F$4="YES",'miRNA Table'!$F$6="YES"),D116-D$391,D116))</f>
        <v>35</v>
      </c>
      <c r="AE116" s="137">
        <f>IF(E116="","",IF(AND('miRNA Table'!$F$4="YES",'miRNA Table'!$F$6="YES"),E116-E$391,E116))</f>
        <v>35</v>
      </c>
      <c r="AF116" s="137" t="str">
        <f>IF(F116="","",IF(AND('miRNA Table'!$F$4="YES",'miRNA Table'!$F$6="YES"),F116-F$391,F116))</f>
        <v/>
      </c>
      <c r="AG116" s="137" t="str">
        <f>IF(G116="","",IF(AND('miRNA Table'!$F$4="YES",'miRNA Table'!$F$6="YES"),G116-G$391,G116))</f>
        <v/>
      </c>
      <c r="AH116" s="137" t="str">
        <f>IF(H116="","",IF(AND('miRNA Table'!$F$4="YES",'miRNA Table'!$F$6="YES"),H116-H$391,H116))</f>
        <v/>
      </c>
      <c r="AI116" s="137" t="str">
        <f>IF(I116="","",IF(AND('miRNA Table'!$F$4="YES",'miRNA Table'!$F$6="YES"),I116-I$391,I116))</f>
        <v/>
      </c>
      <c r="AJ116" s="137" t="str">
        <f>IF(J116="","",IF(AND('miRNA Table'!$F$4="YES",'miRNA Table'!$F$6="YES"),J116-J$391,J116))</f>
        <v/>
      </c>
      <c r="AK116" s="137" t="str">
        <f>IF(K116="","",IF(AND('miRNA Table'!$F$4="YES",'miRNA Table'!$F$6="YES"),K116-K$391,K116))</f>
        <v/>
      </c>
      <c r="AL116" s="137" t="str">
        <f>IF(L116="","",IF(AND('miRNA Table'!$F$4="YES",'miRNA Table'!$F$6="YES"),L116-L$391,L116))</f>
        <v/>
      </c>
      <c r="AM116" s="137" t="str">
        <f>IF(M116="","",IF(AND('miRNA Table'!$F$4="YES",'miRNA Table'!$F$6="YES"),M116-M$391,M116))</f>
        <v/>
      </c>
      <c r="AN116" s="138" t="str">
        <f>IF(N116="","",IF(AND('miRNA Table'!$F$4="YES",'miRNA Table'!$F$6="YES"),N116-N$391,N116))</f>
        <v/>
      </c>
      <c r="AO116" s="136">
        <f>IF(O116="","",IF(AND('miRNA Table'!$F$4="YES",'miRNA Table'!$F$6="YES"),Q116-Q$391,Q116))</f>
        <v>35</v>
      </c>
      <c r="AP116" s="137">
        <f>IF(P116="","",IF(AND('miRNA Table'!$F$4="YES",'miRNA Table'!$F$6="YES"),R116-R$391,R116))</f>
        <v>35</v>
      </c>
      <c r="AQ116" s="137">
        <f>IF(Q116="","",IF(AND('miRNA Table'!$F$4="YES",'miRNA Table'!$F$6="YES"),S116-S$391,S116))</f>
        <v>35</v>
      </c>
      <c r="AR116" s="137" t="str">
        <f>IF(R116="","",IF(AND('miRNA Table'!$F$4="YES",'miRNA Table'!$F$6="YES"),T116-T$391,T116))</f>
        <v/>
      </c>
      <c r="AS116" s="137" t="str">
        <f>IF(S116="","",IF(AND('miRNA Table'!$F$4="YES",'miRNA Table'!$F$6="YES"),U116-U$391,U116))</f>
        <v/>
      </c>
      <c r="AT116" s="137" t="str">
        <f>IF(T116="","",IF(AND('miRNA Table'!$F$4="YES",'miRNA Table'!$F$6="YES"),V116-V$391,V116))</f>
        <v/>
      </c>
      <c r="AU116" s="137" t="str">
        <f>IF(U116="","",IF(AND('miRNA Table'!$F$4="YES",'miRNA Table'!$F$6="YES"),W116-W$391,W116))</f>
        <v/>
      </c>
      <c r="AV116" s="137" t="str">
        <f>IF(V116="","",IF(AND('miRNA Table'!$F$4="YES",'miRNA Table'!$F$6="YES"),X116-X$391,X116))</f>
        <v/>
      </c>
      <c r="AW116" s="137" t="str">
        <f>IF(W116="","",IF(AND('miRNA Table'!$F$4="YES",'miRNA Table'!$F$6="YES"),Y116-Y$391,Y116))</f>
        <v/>
      </c>
      <c r="AX116" s="137" t="str">
        <f>IF(X116="","",IF(AND('miRNA Table'!$F$4="YES",'miRNA Table'!$F$6="YES"),Z116-Z$391,Z116))</f>
        <v/>
      </c>
      <c r="AY116" s="137" t="str">
        <f>IF(Y116="","",IF(AND('miRNA Table'!$F$4="YES",'miRNA Table'!$F$6="YES"),AA116-AA$391,AA116))</f>
        <v/>
      </c>
      <c r="AZ116" s="138" t="str">
        <f>IF(Z116="","",IF(AND('miRNA Table'!$F$4="YES",'miRNA Table'!$F$6="YES"),AB116-AB$391,AB116))</f>
        <v/>
      </c>
      <c r="BY116" s="97" t="str">
        <f t="shared" si="77"/>
        <v>hsa-miR-1908-5p</v>
      </c>
      <c r="BZ116" s="98" t="s">
        <v>5649</v>
      </c>
      <c r="CA116" s="99">
        <f t="shared" si="78"/>
        <v>14.364999999999998</v>
      </c>
      <c r="CB116" s="99">
        <f t="shared" si="79"/>
        <v>14.355</v>
      </c>
      <c r="CC116" s="99">
        <f t="shared" si="80"/>
        <v>14.27</v>
      </c>
      <c r="CD116" s="99" t="str">
        <f t="shared" si="81"/>
        <v/>
      </c>
      <c r="CE116" s="99" t="str">
        <f t="shared" si="82"/>
        <v/>
      </c>
      <c r="CF116" s="99" t="str">
        <f t="shared" si="83"/>
        <v/>
      </c>
      <c r="CG116" s="99" t="str">
        <f t="shared" si="84"/>
        <v/>
      </c>
      <c r="CH116" s="99" t="str">
        <f t="shared" si="85"/>
        <v/>
      </c>
      <c r="CI116" s="99" t="str">
        <f t="shared" si="86"/>
        <v/>
      </c>
      <c r="CJ116" s="99" t="str">
        <f t="shared" si="87"/>
        <v/>
      </c>
      <c r="CK116" s="99" t="str">
        <f t="shared" si="88"/>
        <v/>
      </c>
      <c r="CL116" s="99" t="str">
        <f t="shared" si="89"/>
        <v/>
      </c>
      <c r="CM116" s="99">
        <f t="shared" si="90"/>
        <v>14.101666666666667</v>
      </c>
      <c r="CN116" s="99">
        <f t="shared" si="91"/>
        <v>14.14833333333333</v>
      </c>
      <c r="CO116" s="99">
        <f t="shared" si="92"/>
        <v>13.864999999999998</v>
      </c>
      <c r="CP116" s="99" t="str">
        <f t="shared" si="93"/>
        <v/>
      </c>
      <c r="CQ116" s="99" t="str">
        <f t="shared" si="94"/>
        <v/>
      </c>
      <c r="CR116" s="99" t="str">
        <f t="shared" si="95"/>
        <v/>
      </c>
      <c r="CS116" s="99" t="str">
        <f t="shared" si="96"/>
        <v/>
      </c>
      <c r="CT116" s="99" t="str">
        <f t="shared" si="97"/>
        <v/>
      </c>
      <c r="CU116" s="99" t="str">
        <f t="shared" si="98"/>
        <v/>
      </c>
      <c r="CV116" s="99" t="str">
        <f t="shared" si="99"/>
        <v/>
      </c>
      <c r="CW116" s="99" t="str">
        <f t="shared" si="100"/>
        <v/>
      </c>
      <c r="CX116" s="99" t="str">
        <f t="shared" si="101"/>
        <v/>
      </c>
      <c r="CY116" s="70">
        <f t="shared" si="102"/>
        <v>14.329999999999998</v>
      </c>
      <c r="CZ116" s="70">
        <f t="shared" si="103"/>
        <v>14.038333333333332</v>
      </c>
      <c r="DA116" s="100" t="str">
        <f t="shared" si="104"/>
        <v>hsa-miR-1908-5p</v>
      </c>
      <c r="DB116" s="98" t="s">
        <v>5649</v>
      </c>
      <c r="DC116" s="101">
        <f t="shared" si="112"/>
        <v>4.7391899108950229E-5</v>
      </c>
      <c r="DD116" s="101">
        <f t="shared" si="113"/>
        <v>4.7721535835485465E-5</v>
      </c>
      <c r="DE116" s="101">
        <f t="shared" si="114"/>
        <v>5.0617648059963549E-5</v>
      </c>
      <c r="DF116" s="101" t="str">
        <f t="shared" si="115"/>
        <v/>
      </c>
      <c r="DG116" s="101" t="str">
        <f t="shared" si="116"/>
        <v/>
      </c>
      <c r="DH116" s="101" t="str">
        <f t="shared" si="117"/>
        <v/>
      </c>
      <c r="DI116" s="101" t="str">
        <f t="shared" si="118"/>
        <v/>
      </c>
      <c r="DJ116" s="101" t="str">
        <f t="shared" si="119"/>
        <v/>
      </c>
      <c r="DK116" s="101" t="str">
        <f t="shared" si="120"/>
        <v/>
      </c>
      <c r="DL116" s="101" t="str">
        <f t="shared" si="121"/>
        <v/>
      </c>
      <c r="DM116" s="101" t="str">
        <f t="shared" si="105"/>
        <v/>
      </c>
      <c r="DN116" s="101" t="str">
        <f t="shared" si="106"/>
        <v/>
      </c>
      <c r="DO116" s="101">
        <f t="shared" si="122"/>
        <v>5.6882063716252369E-5</v>
      </c>
      <c r="DP116" s="101">
        <f t="shared" si="123"/>
        <v>5.5071547217106916E-5</v>
      </c>
      <c r="DQ116" s="101">
        <f t="shared" si="124"/>
        <v>6.7022266466494862E-5</v>
      </c>
      <c r="DR116" s="101" t="str">
        <f t="shared" si="125"/>
        <v/>
      </c>
      <c r="DS116" s="101" t="str">
        <f t="shared" si="126"/>
        <v/>
      </c>
      <c r="DT116" s="101" t="str">
        <f t="shared" si="127"/>
        <v/>
      </c>
      <c r="DU116" s="101" t="str">
        <f t="shared" si="128"/>
        <v/>
      </c>
      <c r="DV116" s="101" t="str">
        <f t="shared" si="129"/>
        <v/>
      </c>
      <c r="DW116" s="101" t="str">
        <f t="shared" si="130"/>
        <v/>
      </c>
      <c r="DX116" s="101" t="str">
        <f t="shared" si="131"/>
        <v/>
      </c>
      <c r="DY116" s="101" t="str">
        <f t="shared" si="107"/>
        <v/>
      </c>
      <c r="DZ116" s="101" t="str">
        <f t="shared" si="108"/>
        <v/>
      </c>
    </row>
    <row r="117" spans="1:130" ht="15" customHeight="1" x14ac:dyDescent="0.25">
      <c r="A117" s="106" t="str">
        <f>'miRNA Table'!C116</f>
        <v>hsa-miR-191-5p</v>
      </c>
      <c r="B117" s="98" t="s">
        <v>5650</v>
      </c>
      <c r="C117" s="99">
        <f>IF('Test Sample Data'!C116="","",IF(SUM('Test Sample Data'!C$3:C$386)&gt;10,IF(AND(ISNUMBER('Test Sample Data'!C116),'Test Sample Data'!C116&lt;$C$389, 'Test Sample Data'!C116&gt;0),'Test Sample Data'!C116,$C$389),""))</f>
        <v>35</v>
      </c>
      <c r="D117" s="99">
        <f>IF('Test Sample Data'!D116="","",IF(SUM('Test Sample Data'!D$3:D$386)&gt;10,IF(AND(ISNUMBER('Test Sample Data'!D116),'Test Sample Data'!D116&lt;$C$389, 'Test Sample Data'!D116&gt;0),'Test Sample Data'!D116,$C$389),""))</f>
        <v>35</v>
      </c>
      <c r="E117" s="99">
        <f>IF('Test Sample Data'!E116="","",IF(SUM('Test Sample Data'!E$3:E$386)&gt;10,IF(AND(ISNUMBER('Test Sample Data'!E116),'Test Sample Data'!E116&lt;$C$389, 'Test Sample Data'!E116&gt;0),'Test Sample Data'!E116,$C$389),""))</f>
        <v>35</v>
      </c>
      <c r="F117" s="99" t="str">
        <f>IF('Test Sample Data'!F116="","",IF(SUM('Test Sample Data'!F$3:F$386)&gt;10,IF(AND(ISNUMBER('Test Sample Data'!F116),'Test Sample Data'!F116&lt;$C$389, 'Test Sample Data'!F116&gt;0),'Test Sample Data'!F116,$C$389),""))</f>
        <v/>
      </c>
      <c r="G117" s="99" t="str">
        <f>IF('Test Sample Data'!G116="","",IF(SUM('Test Sample Data'!G$3:G$386)&gt;10,IF(AND(ISNUMBER('Test Sample Data'!G116),'Test Sample Data'!G116&lt;$C$389, 'Test Sample Data'!G116&gt;0),'Test Sample Data'!G116,$C$389),""))</f>
        <v/>
      </c>
      <c r="H117" s="99" t="str">
        <f>IF('Test Sample Data'!H116="","",IF(SUM('Test Sample Data'!H$3:H$386)&gt;10,IF(AND(ISNUMBER('Test Sample Data'!H116),'Test Sample Data'!H116&lt;$C$389, 'Test Sample Data'!H116&gt;0),'Test Sample Data'!H116,$C$389),""))</f>
        <v/>
      </c>
      <c r="I117" s="99" t="str">
        <f>IF('Test Sample Data'!I116="","",IF(SUM('Test Sample Data'!I$3:I$386)&gt;10,IF(AND(ISNUMBER('Test Sample Data'!I116),'Test Sample Data'!I116&lt;$C$389, 'Test Sample Data'!I116&gt;0),'Test Sample Data'!I116,$C$389),""))</f>
        <v/>
      </c>
      <c r="J117" s="99" t="str">
        <f>IF('Test Sample Data'!J116="","",IF(SUM('Test Sample Data'!J$3:J$386)&gt;10,IF(AND(ISNUMBER('Test Sample Data'!J116),'Test Sample Data'!J116&lt;$C$389, 'Test Sample Data'!J116&gt;0),'Test Sample Data'!J116,$C$389),""))</f>
        <v/>
      </c>
      <c r="K117" s="99" t="str">
        <f>IF('Test Sample Data'!K116="","",IF(SUM('Test Sample Data'!K$3:K$386)&gt;10,IF(AND(ISNUMBER('Test Sample Data'!K116),'Test Sample Data'!K116&lt;$C$389, 'Test Sample Data'!K116&gt;0),'Test Sample Data'!K116,$C$389),""))</f>
        <v/>
      </c>
      <c r="L117" s="99" t="str">
        <f>IF('Test Sample Data'!L116="","",IF(SUM('Test Sample Data'!L$3:L$386)&gt;10,IF(AND(ISNUMBER('Test Sample Data'!L116),'Test Sample Data'!L116&lt;$C$389, 'Test Sample Data'!L116&gt;0),'Test Sample Data'!L116,$C$389),""))</f>
        <v/>
      </c>
      <c r="M117" s="99" t="str">
        <f>IF('Test Sample Data'!M116="","",IF(SUM('Test Sample Data'!M$3:M$386)&gt;10,IF(AND(ISNUMBER('Test Sample Data'!M116),'Test Sample Data'!M116&lt;$C$389, 'Test Sample Data'!M116&gt;0),'Test Sample Data'!M116,$C$389),""))</f>
        <v/>
      </c>
      <c r="N117" s="99" t="str">
        <f>IF('Test Sample Data'!N116="","",IF(SUM('Test Sample Data'!N$3:N$386)&gt;10,IF(AND(ISNUMBER('Test Sample Data'!N116),'Test Sample Data'!N116&lt;$C$389, 'Test Sample Data'!N116&gt;0),'Test Sample Data'!N116,$C$389),""))</f>
        <v/>
      </c>
      <c r="O117" s="98" t="str">
        <f>'miRNA Table'!C116</f>
        <v>hsa-miR-191-5p</v>
      </c>
      <c r="P117" s="98" t="s">
        <v>5650</v>
      </c>
      <c r="Q117" s="99">
        <f>IF('Control Sample Data'!C116="","",IF(SUM('Control Sample Data'!C$3:C$386)&gt;10,IF(AND(ISNUMBER('Control Sample Data'!C116),'Control Sample Data'!C116&lt;$C$389, 'Control Sample Data'!C116&gt;0),'Control Sample Data'!C116,$C$389),""))</f>
        <v>35</v>
      </c>
      <c r="R117" s="99">
        <f>IF('Control Sample Data'!D116="","",IF(SUM('Control Sample Data'!D$3:D$386)&gt;10,IF(AND(ISNUMBER('Control Sample Data'!D116),'Control Sample Data'!D116&lt;$C$389, 'Control Sample Data'!D116&gt;0),'Control Sample Data'!D116,$C$389),""))</f>
        <v>35</v>
      </c>
      <c r="S117" s="99">
        <f>IF('Control Sample Data'!E116="","",IF(SUM('Control Sample Data'!E$3:E$386)&gt;10,IF(AND(ISNUMBER('Control Sample Data'!E116),'Control Sample Data'!E116&lt;$C$389, 'Control Sample Data'!E116&gt;0),'Control Sample Data'!E116,$C$389),""))</f>
        <v>35</v>
      </c>
      <c r="T117" s="99" t="str">
        <f>IF('Control Sample Data'!F116="","",IF(SUM('Control Sample Data'!F$3:F$386)&gt;10,IF(AND(ISNUMBER('Control Sample Data'!F116),'Control Sample Data'!F116&lt;$C$389, 'Control Sample Data'!F116&gt;0),'Control Sample Data'!F116,$C$389),""))</f>
        <v/>
      </c>
      <c r="U117" s="99" t="str">
        <f>IF('Control Sample Data'!G116="","",IF(SUM('Control Sample Data'!G$3:G$386)&gt;10,IF(AND(ISNUMBER('Control Sample Data'!G116),'Control Sample Data'!G116&lt;$C$389, 'Control Sample Data'!G116&gt;0),'Control Sample Data'!G116,$C$389),""))</f>
        <v/>
      </c>
      <c r="V117" s="99" t="str">
        <f>IF('Control Sample Data'!H116="","",IF(SUM('Control Sample Data'!H$3:H$386)&gt;10,IF(AND(ISNUMBER('Control Sample Data'!H116),'Control Sample Data'!H116&lt;$C$389, 'Control Sample Data'!H116&gt;0),'Control Sample Data'!H116,$C$389),""))</f>
        <v/>
      </c>
      <c r="W117" s="99" t="str">
        <f>IF('Control Sample Data'!I116="","",IF(SUM('Control Sample Data'!I$3:I$386)&gt;10,IF(AND(ISNUMBER('Control Sample Data'!I116),'Control Sample Data'!I116&lt;$C$389, 'Control Sample Data'!I116&gt;0),'Control Sample Data'!I116,$C$389),""))</f>
        <v/>
      </c>
      <c r="X117" s="99" t="str">
        <f>IF('Control Sample Data'!J116="","",IF(SUM('Control Sample Data'!J$3:J$386)&gt;10,IF(AND(ISNUMBER('Control Sample Data'!J116),'Control Sample Data'!J116&lt;$C$389, 'Control Sample Data'!J116&gt;0),'Control Sample Data'!J116,$C$389),""))</f>
        <v/>
      </c>
      <c r="Y117" s="99" t="str">
        <f>IF('Control Sample Data'!K116="","",IF(SUM('Control Sample Data'!K$3:K$386)&gt;10,IF(AND(ISNUMBER('Control Sample Data'!K116),'Control Sample Data'!K116&lt;$C$389, 'Control Sample Data'!K116&gt;0),'Control Sample Data'!K116,$C$389),""))</f>
        <v/>
      </c>
      <c r="Z117" s="99" t="str">
        <f>IF('Control Sample Data'!L116="","",IF(SUM('Control Sample Data'!L$3:L$386)&gt;10,IF(AND(ISNUMBER('Control Sample Data'!L116),'Control Sample Data'!L116&lt;$C$389, 'Control Sample Data'!L116&gt;0),'Control Sample Data'!L116,$C$389),""))</f>
        <v/>
      </c>
      <c r="AA117" s="99" t="str">
        <f>IF('Control Sample Data'!M116="","",IF(SUM('Control Sample Data'!M$3:M$386)&gt;10,IF(AND(ISNUMBER('Control Sample Data'!M116),'Control Sample Data'!M116&lt;$C$389, 'Control Sample Data'!M116&gt;0),'Control Sample Data'!M116,$C$389),""))</f>
        <v/>
      </c>
      <c r="AB117" s="107" t="str">
        <f>IF('Control Sample Data'!N116="","",IF(SUM('Control Sample Data'!N$3:N$386)&gt;10,IF(AND(ISNUMBER('Control Sample Data'!N116),'Control Sample Data'!N116&lt;$C$389, 'Control Sample Data'!N116&gt;0),'Control Sample Data'!N116,$C$389),""))</f>
        <v/>
      </c>
      <c r="AC117" s="136">
        <f>IF(C117="","",IF(AND('miRNA Table'!$F$4="YES",'miRNA Table'!$F$6="YES"),C117-C$391,C117))</f>
        <v>35</v>
      </c>
      <c r="AD117" s="137">
        <f>IF(D117="","",IF(AND('miRNA Table'!$F$4="YES",'miRNA Table'!$F$6="YES"),D117-D$391,D117))</f>
        <v>35</v>
      </c>
      <c r="AE117" s="137">
        <f>IF(E117="","",IF(AND('miRNA Table'!$F$4="YES",'miRNA Table'!$F$6="YES"),E117-E$391,E117))</f>
        <v>35</v>
      </c>
      <c r="AF117" s="137" t="str">
        <f>IF(F117="","",IF(AND('miRNA Table'!$F$4="YES",'miRNA Table'!$F$6="YES"),F117-F$391,F117))</f>
        <v/>
      </c>
      <c r="AG117" s="137" t="str">
        <f>IF(G117="","",IF(AND('miRNA Table'!$F$4="YES",'miRNA Table'!$F$6="YES"),G117-G$391,G117))</f>
        <v/>
      </c>
      <c r="AH117" s="137" t="str">
        <f>IF(H117="","",IF(AND('miRNA Table'!$F$4="YES",'miRNA Table'!$F$6="YES"),H117-H$391,H117))</f>
        <v/>
      </c>
      <c r="AI117" s="137" t="str">
        <f>IF(I117="","",IF(AND('miRNA Table'!$F$4="YES",'miRNA Table'!$F$6="YES"),I117-I$391,I117))</f>
        <v/>
      </c>
      <c r="AJ117" s="137" t="str">
        <f>IF(J117="","",IF(AND('miRNA Table'!$F$4="YES",'miRNA Table'!$F$6="YES"),J117-J$391,J117))</f>
        <v/>
      </c>
      <c r="AK117" s="137" t="str">
        <f>IF(K117="","",IF(AND('miRNA Table'!$F$4="YES",'miRNA Table'!$F$6="YES"),K117-K$391,K117))</f>
        <v/>
      </c>
      <c r="AL117" s="137" t="str">
        <f>IF(L117="","",IF(AND('miRNA Table'!$F$4="YES",'miRNA Table'!$F$6="YES"),L117-L$391,L117))</f>
        <v/>
      </c>
      <c r="AM117" s="137" t="str">
        <f>IF(M117="","",IF(AND('miRNA Table'!$F$4="YES",'miRNA Table'!$F$6="YES"),M117-M$391,M117))</f>
        <v/>
      </c>
      <c r="AN117" s="138" t="str">
        <f>IF(N117="","",IF(AND('miRNA Table'!$F$4="YES",'miRNA Table'!$F$6="YES"),N117-N$391,N117))</f>
        <v/>
      </c>
      <c r="AO117" s="136">
        <f>IF(O117="","",IF(AND('miRNA Table'!$F$4="YES",'miRNA Table'!$F$6="YES"),Q117-Q$391,Q117))</f>
        <v>35</v>
      </c>
      <c r="AP117" s="137">
        <f>IF(P117="","",IF(AND('miRNA Table'!$F$4="YES",'miRNA Table'!$F$6="YES"),R117-R$391,R117))</f>
        <v>35</v>
      </c>
      <c r="AQ117" s="137">
        <f>IF(Q117="","",IF(AND('miRNA Table'!$F$4="YES",'miRNA Table'!$F$6="YES"),S117-S$391,S117))</f>
        <v>35</v>
      </c>
      <c r="AR117" s="137" t="str">
        <f>IF(R117="","",IF(AND('miRNA Table'!$F$4="YES",'miRNA Table'!$F$6="YES"),T117-T$391,T117))</f>
        <v/>
      </c>
      <c r="AS117" s="137" t="str">
        <f>IF(S117="","",IF(AND('miRNA Table'!$F$4="YES",'miRNA Table'!$F$6="YES"),U117-U$391,U117))</f>
        <v/>
      </c>
      <c r="AT117" s="137" t="str">
        <f>IF(T117="","",IF(AND('miRNA Table'!$F$4="YES",'miRNA Table'!$F$6="YES"),V117-V$391,V117))</f>
        <v/>
      </c>
      <c r="AU117" s="137" t="str">
        <f>IF(U117="","",IF(AND('miRNA Table'!$F$4="YES",'miRNA Table'!$F$6="YES"),W117-W$391,W117))</f>
        <v/>
      </c>
      <c r="AV117" s="137" t="str">
        <f>IF(V117="","",IF(AND('miRNA Table'!$F$4="YES",'miRNA Table'!$F$6="YES"),X117-X$391,X117))</f>
        <v/>
      </c>
      <c r="AW117" s="137" t="str">
        <f>IF(W117="","",IF(AND('miRNA Table'!$F$4="YES",'miRNA Table'!$F$6="YES"),Y117-Y$391,Y117))</f>
        <v/>
      </c>
      <c r="AX117" s="137" t="str">
        <f>IF(X117="","",IF(AND('miRNA Table'!$F$4="YES",'miRNA Table'!$F$6="YES"),Z117-Z$391,Z117))</f>
        <v/>
      </c>
      <c r="AY117" s="137" t="str">
        <f>IF(Y117="","",IF(AND('miRNA Table'!$F$4="YES",'miRNA Table'!$F$6="YES"),AA117-AA$391,AA117))</f>
        <v/>
      </c>
      <c r="AZ117" s="138" t="str">
        <f>IF(Z117="","",IF(AND('miRNA Table'!$F$4="YES",'miRNA Table'!$F$6="YES"),AB117-AB$391,AB117))</f>
        <v/>
      </c>
      <c r="BY117" s="97" t="str">
        <f t="shared" si="77"/>
        <v>hsa-miR-191-5p</v>
      </c>
      <c r="BZ117" s="98" t="s">
        <v>5650</v>
      </c>
      <c r="CA117" s="99">
        <f t="shared" si="78"/>
        <v>14.364999999999998</v>
      </c>
      <c r="CB117" s="99">
        <f t="shared" si="79"/>
        <v>14.355</v>
      </c>
      <c r="CC117" s="99">
        <f t="shared" si="80"/>
        <v>14.27</v>
      </c>
      <c r="CD117" s="99" t="str">
        <f t="shared" si="81"/>
        <v/>
      </c>
      <c r="CE117" s="99" t="str">
        <f t="shared" si="82"/>
        <v/>
      </c>
      <c r="CF117" s="99" t="str">
        <f t="shared" si="83"/>
        <v/>
      </c>
      <c r="CG117" s="99" t="str">
        <f t="shared" si="84"/>
        <v/>
      </c>
      <c r="CH117" s="99" t="str">
        <f t="shared" si="85"/>
        <v/>
      </c>
      <c r="CI117" s="99" t="str">
        <f t="shared" si="86"/>
        <v/>
      </c>
      <c r="CJ117" s="99" t="str">
        <f t="shared" si="87"/>
        <v/>
      </c>
      <c r="CK117" s="99" t="str">
        <f t="shared" si="88"/>
        <v/>
      </c>
      <c r="CL117" s="99" t="str">
        <f t="shared" si="89"/>
        <v/>
      </c>
      <c r="CM117" s="99">
        <f t="shared" si="90"/>
        <v>14.101666666666667</v>
      </c>
      <c r="CN117" s="99">
        <f t="shared" si="91"/>
        <v>14.14833333333333</v>
      </c>
      <c r="CO117" s="99">
        <f t="shared" si="92"/>
        <v>13.864999999999998</v>
      </c>
      <c r="CP117" s="99" t="str">
        <f t="shared" si="93"/>
        <v/>
      </c>
      <c r="CQ117" s="99" t="str">
        <f t="shared" si="94"/>
        <v/>
      </c>
      <c r="CR117" s="99" t="str">
        <f t="shared" si="95"/>
        <v/>
      </c>
      <c r="CS117" s="99" t="str">
        <f t="shared" si="96"/>
        <v/>
      </c>
      <c r="CT117" s="99" t="str">
        <f t="shared" si="97"/>
        <v/>
      </c>
      <c r="CU117" s="99" t="str">
        <f t="shared" si="98"/>
        <v/>
      </c>
      <c r="CV117" s="99" t="str">
        <f t="shared" si="99"/>
        <v/>
      </c>
      <c r="CW117" s="99" t="str">
        <f t="shared" si="100"/>
        <v/>
      </c>
      <c r="CX117" s="99" t="str">
        <f t="shared" si="101"/>
        <v/>
      </c>
      <c r="CY117" s="70">
        <f t="shared" si="102"/>
        <v>14.329999999999998</v>
      </c>
      <c r="CZ117" s="70">
        <f t="shared" si="103"/>
        <v>14.038333333333332</v>
      </c>
      <c r="DA117" s="100" t="str">
        <f t="shared" si="104"/>
        <v>hsa-miR-191-5p</v>
      </c>
      <c r="DB117" s="98" t="s">
        <v>5650</v>
      </c>
      <c r="DC117" s="101">
        <f t="shared" si="112"/>
        <v>4.7391899108950229E-5</v>
      </c>
      <c r="DD117" s="101">
        <f t="shared" si="113"/>
        <v>4.7721535835485465E-5</v>
      </c>
      <c r="DE117" s="101">
        <f t="shared" si="114"/>
        <v>5.0617648059963549E-5</v>
      </c>
      <c r="DF117" s="101" t="str">
        <f t="shared" si="115"/>
        <v/>
      </c>
      <c r="DG117" s="101" t="str">
        <f t="shared" si="116"/>
        <v/>
      </c>
      <c r="DH117" s="101" t="str">
        <f t="shared" si="117"/>
        <v/>
      </c>
      <c r="DI117" s="101" t="str">
        <f t="shared" si="118"/>
        <v/>
      </c>
      <c r="DJ117" s="101" t="str">
        <f t="shared" si="119"/>
        <v/>
      </c>
      <c r="DK117" s="101" t="str">
        <f t="shared" si="120"/>
        <v/>
      </c>
      <c r="DL117" s="101" t="str">
        <f t="shared" si="121"/>
        <v/>
      </c>
      <c r="DM117" s="101" t="str">
        <f t="shared" si="105"/>
        <v/>
      </c>
      <c r="DN117" s="101" t="str">
        <f t="shared" si="106"/>
        <v/>
      </c>
      <c r="DO117" s="101">
        <f t="shared" si="122"/>
        <v>5.6882063716252369E-5</v>
      </c>
      <c r="DP117" s="101">
        <f t="shared" si="123"/>
        <v>5.5071547217106916E-5</v>
      </c>
      <c r="DQ117" s="101">
        <f t="shared" si="124"/>
        <v>6.7022266466494862E-5</v>
      </c>
      <c r="DR117" s="101" t="str">
        <f t="shared" si="125"/>
        <v/>
      </c>
      <c r="DS117" s="101" t="str">
        <f t="shared" si="126"/>
        <v/>
      </c>
      <c r="DT117" s="101" t="str">
        <f t="shared" si="127"/>
        <v/>
      </c>
      <c r="DU117" s="101" t="str">
        <f t="shared" si="128"/>
        <v/>
      </c>
      <c r="DV117" s="101" t="str">
        <f t="shared" si="129"/>
        <v/>
      </c>
      <c r="DW117" s="101" t="str">
        <f t="shared" si="130"/>
        <v/>
      </c>
      <c r="DX117" s="101" t="str">
        <f t="shared" si="131"/>
        <v/>
      </c>
      <c r="DY117" s="101" t="str">
        <f t="shared" si="107"/>
        <v/>
      </c>
      <c r="DZ117" s="101" t="str">
        <f t="shared" si="108"/>
        <v/>
      </c>
    </row>
    <row r="118" spans="1:130" ht="15" customHeight="1" x14ac:dyDescent="0.25">
      <c r="A118" s="106" t="str">
        <f>'miRNA Table'!C117</f>
        <v>hsa-miR-191-3p</v>
      </c>
      <c r="B118" s="98" t="s">
        <v>5651</v>
      </c>
      <c r="C118" s="99">
        <f>IF('Test Sample Data'!C117="","",IF(SUM('Test Sample Data'!C$3:C$386)&gt;10,IF(AND(ISNUMBER('Test Sample Data'!C117),'Test Sample Data'!C117&lt;$C$389, 'Test Sample Data'!C117&gt;0),'Test Sample Data'!C117,$C$389),""))</f>
        <v>35</v>
      </c>
      <c r="D118" s="99">
        <f>IF('Test Sample Data'!D117="","",IF(SUM('Test Sample Data'!D$3:D$386)&gt;10,IF(AND(ISNUMBER('Test Sample Data'!D117),'Test Sample Data'!D117&lt;$C$389, 'Test Sample Data'!D117&gt;0),'Test Sample Data'!D117,$C$389),""))</f>
        <v>35</v>
      </c>
      <c r="E118" s="99">
        <f>IF('Test Sample Data'!E117="","",IF(SUM('Test Sample Data'!E$3:E$386)&gt;10,IF(AND(ISNUMBER('Test Sample Data'!E117),'Test Sample Data'!E117&lt;$C$389, 'Test Sample Data'!E117&gt;0),'Test Sample Data'!E117,$C$389),""))</f>
        <v>35</v>
      </c>
      <c r="F118" s="99" t="str">
        <f>IF('Test Sample Data'!F117="","",IF(SUM('Test Sample Data'!F$3:F$386)&gt;10,IF(AND(ISNUMBER('Test Sample Data'!F117),'Test Sample Data'!F117&lt;$C$389, 'Test Sample Data'!F117&gt;0),'Test Sample Data'!F117,$C$389),""))</f>
        <v/>
      </c>
      <c r="G118" s="99" t="str">
        <f>IF('Test Sample Data'!G117="","",IF(SUM('Test Sample Data'!G$3:G$386)&gt;10,IF(AND(ISNUMBER('Test Sample Data'!G117),'Test Sample Data'!G117&lt;$C$389, 'Test Sample Data'!G117&gt;0),'Test Sample Data'!G117,$C$389),""))</f>
        <v/>
      </c>
      <c r="H118" s="99" t="str">
        <f>IF('Test Sample Data'!H117="","",IF(SUM('Test Sample Data'!H$3:H$386)&gt;10,IF(AND(ISNUMBER('Test Sample Data'!H117),'Test Sample Data'!H117&lt;$C$389, 'Test Sample Data'!H117&gt;0),'Test Sample Data'!H117,$C$389),""))</f>
        <v/>
      </c>
      <c r="I118" s="99" t="str">
        <f>IF('Test Sample Data'!I117="","",IF(SUM('Test Sample Data'!I$3:I$386)&gt;10,IF(AND(ISNUMBER('Test Sample Data'!I117),'Test Sample Data'!I117&lt;$C$389, 'Test Sample Data'!I117&gt;0),'Test Sample Data'!I117,$C$389),""))</f>
        <v/>
      </c>
      <c r="J118" s="99" t="str">
        <f>IF('Test Sample Data'!J117="","",IF(SUM('Test Sample Data'!J$3:J$386)&gt;10,IF(AND(ISNUMBER('Test Sample Data'!J117),'Test Sample Data'!J117&lt;$C$389, 'Test Sample Data'!J117&gt;0),'Test Sample Data'!J117,$C$389),""))</f>
        <v/>
      </c>
      <c r="K118" s="99" t="str">
        <f>IF('Test Sample Data'!K117="","",IF(SUM('Test Sample Data'!K$3:K$386)&gt;10,IF(AND(ISNUMBER('Test Sample Data'!K117),'Test Sample Data'!K117&lt;$C$389, 'Test Sample Data'!K117&gt;0),'Test Sample Data'!K117,$C$389),""))</f>
        <v/>
      </c>
      <c r="L118" s="99" t="str">
        <f>IF('Test Sample Data'!L117="","",IF(SUM('Test Sample Data'!L$3:L$386)&gt;10,IF(AND(ISNUMBER('Test Sample Data'!L117),'Test Sample Data'!L117&lt;$C$389, 'Test Sample Data'!L117&gt;0),'Test Sample Data'!L117,$C$389),""))</f>
        <v/>
      </c>
      <c r="M118" s="99" t="str">
        <f>IF('Test Sample Data'!M117="","",IF(SUM('Test Sample Data'!M$3:M$386)&gt;10,IF(AND(ISNUMBER('Test Sample Data'!M117),'Test Sample Data'!M117&lt;$C$389, 'Test Sample Data'!M117&gt;0),'Test Sample Data'!M117,$C$389),""))</f>
        <v/>
      </c>
      <c r="N118" s="99" t="str">
        <f>IF('Test Sample Data'!N117="","",IF(SUM('Test Sample Data'!N$3:N$386)&gt;10,IF(AND(ISNUMBER('Test Sample Data'!N117),'Test Sample Data'!N117&lt;$C$389, 'Test Sample Data'!N117&gt;0),'Test Sample Data'!N117,$C$389),""))</f>
        <v/>
      </c>
      <c r="O118" s="98" t="str">
        <f>'miRNA Table'!C117</f>
        <v>hsa-miR-191-3p</v>
      </c>
      <c r="P118" s="98" t="s">
        <v>5651</v>
      </c>
      <c r="Q118" s="99">
        <f>IF('Control Sample Data'!C117="","",IF(SUM('Control Sample Data'!C$3:C$386)&gt;10,IF(AND(ISNUMBER('Control Sample Data'!C117),'Control Sample Data'!C117&lt;$C$389, 'Control Sample Data'!C117&gt;0),'Control Sample Data'!C117,$C$389),""))</f>
        <v>33.119999999999997</v>
      </c>
      <c r="R118" s="99">
        <f>IF('Control Sample Data'!D117="","",IF(SUM('Control Sample Data'!D$3:D$386)&gt;10,IF(AND(ISNUMBER('Control Sample Data'!D117),'Control Sample Data'!D117&lt;$C$389, 'Control Sample Data'!D117&gt;0),'Control Sample Data'!D117,$C$389),""))</f>
        <v>35</v>
      </c>
      <c r="S118" s="99">
        <f>IF('Control Sample Data'!E117="","",IF(SUM('Control Sample Data'!E$3:E$386)&gt;10,IF(AND(ISNUMBER('Control Sample Data'!E117),'Control Sample Data'!E117&lt;$C$389, 'Control Sample Data'!E117&gt;0),'Control Sample Data'!E117,$C$389),""))</f>
        <v>35</v>
      </c>
      <c r="T118" s="99" t="str">
        <f>IF('Control Sample Data'!F117="","",IF(SUM('Control Sample Data'!F$3:F$386)&gt;10,IF(AND(ISNUMBER('Control Sample Data'!F117),'Control Sample Data'!F117&lt;$C$389, 'Control Sample Data'!F117&gt;0),'Control Sample Data'!F117,$C$389),""))</f>
        <v/>
      </c>
      <c r="U118" s="99" t="str">
        <f>IF('Control Sample Data'!G117="","",IF(SUM('Control Sample Data'!G$3:G$386)&gt;10,IF(AND(ISNUMBER('Control Sample Data'!G117),'Control Sample Data'!G117&lt;$C$389, 'Control Sample Data'!G117&gt;0),'Control Sample Data'!G117,$C$389),""))</f>
        <v/>
      </c>
      <c r="V118" s="99" t="str">
        <f>IF('Control Sample Data'!H117="","",IF(SUM('Control Sample Data'!H$3:H$386)&gt;10,IF(AND(ISNUMBER('Control Sample Data'!H117),'Control Sample Data'!H117&lt;$C$389, 'Control Sample Data'!H117&gt;0),'Control Sample Data'!H117,$C$389),""))</f>
        <v/>
      </c>
      <c r="W118" s="99" t="str">
        <f>IF('Control Sample Data'!I117="","",IF(SUM('Control Sample Data'!I$3:I$386)&gt;10,IF(AND(ISNUMBER('Control Sample Data'!I117),'Control Sample Data'!I117&lt;$C$389, 'Control Sample Data'!I117&gt;0),'Control Sample Data'!I117,$C$389),""))</f>
        <v/>
      </c>
      <c r="X118" s="99" t="str">
        <f>IF('Control Sample Data'!J117="","",IF(SUM('Control Sample Data'!J$3:J$386)&gt;10,IF(AND(ISNUMBER('Control Sample Data'!J117),'Control Sample Data'!J117&lt;$C$389, 'Control Sample Data'!J117&gt;0),'Control Sample Data'!J117,$C$389),""))</f>
        <v/>
      </c>
      <c r="Y118" s="99" t="str">
        <f>IF('Control Sample Data'!K117="","",IF(SUM('Control Sample Data'!K$3:K$386)&gt;10,IF(AND(ISNUMBER('Control Sample Data'!K117),'Control Sample Data'!K117&lt;$C$389, 'Control Sample Data'!K117&gt;0),'Control Sample Data'!K117,$C$389),""))</f>
        <v/>
      </c>
      <c r="Z118" s="99" t="str">
        <f>IF('Control Sample Data'!L117="","",IF(SUM('Control Sample Data'!L$3:L$386)&gt;10,IF(AND(ISNUMBER('Control Sample Data'!L117),'Control Sample Data'!L117&lt;$C$389, 'Control Sample Data'!L117&gt;0),'Control Sample Data'!L117,$C$389),""))</f>
        <v/>
      </c>
      <c r="AA118" s="99" t="str">
        <f>IF('Control Sample Data'!M117="","",IF(SUM('Control Sample Data'!M$3:M$386)&gt;10,IF(AND(ISNUMBER('Control Sample Data'!M117),'Control Sample Data'!M117&lt;$C$389, 'Control Sample Data'!M117&gt;0),'Control Sample Data'!M117,$C$389),""))</f>
        <v/>
      </c>
      <c r="AB118" s="107" t="str">
        <f>IF('Control Sample Data'!N117="","",IF(SUM('Control Sample Data'!N$3:N$386)&gt;10,IF(AND(ISNUMBER('Control Sample Data'!N117),'Control Sample Data'!N117&lt;$C$389, 'Control Sample Data'!N117&gt;0),'Control Sample Data'!N117,$C$389),""))</f>
        <v/>
      </c>
      <c r="AC118" s="136">
        <f>IF(C118="","",IF(AND('miRNA Table'!$F$4="YES",'miRNA Table'!$F$6="YES"),C118-C$391,C118))</f>
        <v>35</v>
      </c>
      <c r="AD118" s="137">
        <f>IF(D118="","",IF(AND('miRNA Table'!$F$4="YES",'miRNA Table'!$F$6="YES"),D118-D$391,D118))</f>
        <v>35</v>
      </c>
      <c r="AE118" s="137">
        <f>IF(E118="","",IF(AND('miRNA Table'!$F$4="YES",'miRNA Table'!$F$6="YES"),E118-E$391,E118))</f>
        <v>35</v>
      </c>
      <c r="AF118" s="137" t="str">
        <f>IF(F118="","",IF(AND('miRNA Table'!$F$4="YES",'miRNA Table'!$F$6="YES"),F118-F$391,F118))</f>
        <v/>
      </c>
      <c r="AG118" s="137" t="str">
        <f>IF(G118="","",IF(AND('miRNA Table'!$F$4="YES",'miRNA Table'!$F$6="YES"),G118-G$391,G118))</f>
        <v/>
      </c>
      <c r="AH118" s="137" t="str">
        <f>IF(H118="","",IF(AND('miRNA Table'!$F$4="YES",'miRNA Table'!$F$6="YES"),H118-H$391,H118))</f>
        <v/>
      </c>
      <c r="AI118" s="137" t="str">
        <f>IF(I118="","",IF(AND('miRNA Table'!$F$4="YES",'miRNA Table'!$F$6="YES"),I118-I$391,I118))</f>
        <v/>
      </c>
      <c r="AJ118" s="137" t="str">
        <f>IF(J118="","",IF(AND('miRNA Table'!$F$4="YES",'miRNA Table'!$F$6="YES"),J118-J$391,J118))</f>
        <v/>
      </c>
      <c r="AK118" s="137" t="str">
        <f>IF(K118="","",IF(AND('miRNA Table'!$F$4="YES",'miRNA Table'!$F$6="YES"),K118-K$391,K118))</f>
        <v/>
      </c>
      <c r="AL118" s="137" t="str">
        <f>IF(L118="","",IF(AND('miRNA Table'!$F$4="YES",'miRNA Table'!$F$6="YES"),L118-L$391,L118))</f>
        <v/>
      </c>
      <c r="AM118" s="137" t="str">
        <f>IF(M118="","",IF(AND('miRNA Table'!$F$4="YES",'miRNA Table'!$F$6="YES"),M118-M$391,M118))</f>
        <v/>
      </c>
      <c r="AN118" s="138" t="str">
        <f>IF(N118="","",IF(AND('miRNA Table'!$F$4="YES",'miRNA Table'!$F$6="YES"),N118-N$391,N118))</f>
        <v/>
      </c>
      <c r="AO118" s="136">
        <f>IF(O118="","",IF(AND('miRNA Table'!$F$4="YES",'miRNA Table'!$F$6="YES"),Q118-Q$391,Q118))</f>
        <v>33.119999999999997</v>
      </c>
      <c r="AP118" s="137">
        <f>IF(P118="","",IF(AND('miRNA Table'!$F$4="YES",'miRNA Table'!$F$6="YES"),R118-R$391,R118))</f>
        <v>35</v>
      </c>
      <c r="AQ118" s="137">
        <f>IF(Q118="","",IF(AND('miRNA Table'!$F$4="YES",'miRNA Table'!$F$6="YES"),S118-S$391,S118))</f>
        <v>35</v>
      </c>
      <c r="AR118" s="137" t="str">
        <f>IF(R118="","",IF(AND('miRNA Table'!$F$4="YES",'miRNA Table'!$F$6="YES"),T118-T$391,T118))</f>
        <v/>
      </c>
      <c r="AS118" s="137" t="str">
        <f>IF(S118="","",IF(AND('miRNA Table'!$F$4="YES",'miRNA Table'!$F$6="YES"),U118-U$391,U118))</f>
        <v/>
      </c>
      <c r="AT118" s="137" t="str">
        <f>IF(T118="","",IF(AND('miRNA Table'!$F$4="YES",'miRNA Table'!$F$6="YES"),V118-V$391,V118))</f>
        <v/>
      </c>
      <c r="AU118" s="137" t="str">
        <f>IF(U118="","",IF(AND('miRNA Table'!$F$4="YES",'miRNA Table'!$F$6="YES"),W118-W$391,W118))</f>
        <v/>
      </c>
      <c r="AV118" s="137" t="str">
        <f>IF(V118="","",IF(AND('miRNA Table'!$F$4="YES",'miRNA Table'!$F$6="YES"),X118-X$391,X118))</f>
        <v/>
      </c>
      <c r="AW118" s="137" t="str">
        <f>IF(W118="","",IF(AND('miRNA Table'!$F$4="YES",'miRNA Table'!$F$6="YES"),Y118-Y$391,Y118))</f>
        <v/>
      </c>
      <c r="AX118" s="137" t="str">
        <f>IF(X118="","",IF(AND('miRNA Table'!$F$4="YES",'miRNA Table'!$F$6="YES"),Z118-Z$391,Z118))</f>
        <v/>
      </c>
      <c r="AY118" s="137" t="str">
        <f>IF(Y118="","",IF(AND('miRNA Table'!$F$4="YES",'miRNA Table'!$F$6="YES"),AA118-AA$391,AA118))</f>
        <v/>
      </c>
      <c r="AZ118" s="138" t="str">
        <f>IF(Z118="","",IF(AND('miRNA Table'!$F$4="YES",'miRNA Table'!$F$6="YES"),AB118-AB$391,AB118))</f>
        <v/>
      </c>
      <c r="BY118" s="97" t="str">
        <f t="shared" si="77"/>
        <v>hsa-miR-191-3p</v>
      </c>
      <c r="BZ118" s="98" t="s">
        <v>5651</v>
      </c>
      <c r="CA118" s="99">
        <f t="shared" si="78"/>
        <v>14.364999999999998</v>
      </c>
      <c r="CB118" s="99">
        <f t="shared" si="79"/>
        <v>14.355</v>
      </c>
      <c r="CC118" s="99">
        <f t="shared" si="80"/>
        <v>14.27</v>
      </c>
      <c r="CD118" s="99" t="str">
        <f t="shared" si="81"/>
        <v/>
      </c>
      <c r="CE118" s="99" t="str">
        <f t="shared" si="82"/>
        <v/>
      </c>
      <c r="CF118" s="99" t="str">
        <f t="shared" si="83"/>
        <v/>
      </c>
      <c r="CG118" s="99" t="str">
        <f t="shared" si="84"/>
        <v/>
      </c>
      <c r="CH118" s="99" t="str">
        <f t="shared" si="85"/>
        <v/>
      </c>
      <c r="CI118" s="99" t="str">
        <f t="shared" si="86"/>
        <v/>
      </c>
      <c r="CJ118" s="99" t="str">
        <f t="shared" si="87"/>
        <v/>
      </c>
      <c r="CK118" s="99" t="str">
        <f t="shared" si="88"/>
        <v/>
      </c>
      <c r="CL118" s="99" t="str">
        <f t="shared" si="89"/>
        <v/>
      </c>
      <c r="CM118" s="99">
        <f t="shared" si="90"/>
        <v>12.221666666666664</v>
      </c>
      <c r="CN118" s="99">
        <f t="shared" si="91"/>
        <v>14.14833333333333</v>
      </c>
      <c r="CO118" s="99">
        <f t="shared" si="92"/>
        <v>13.864999999999998</v>
      </c>
      <c r="CP118" s="99" t="str">
        <f t="shared" si="93"/>
        <v/>
      </c>
      <c r="CQ118" s="99" t="str">
        <f t="shared" si="94"/>
        <v/>
      </c>
      <c r="CR118" s="99" t="str">
        <f t="shared" si="95"/>
        <v/>
      </c>
      <c r="CS118" s="99" t="str">
        <f t="shared" si="96"/>
        <v/>
      </c>
      <c r="CT118" s="99" t="str">
        <f t="shared" si="97"/>
        <v/>
      </c>
      <c r="CU118" s="99" t="str">
        <f t="shared" si="98"/>
        <v/>
      </c>
      <c r="CV118" s="99" t="str">
        <f t="shared" si="99"/>
        <v/>
      </c>
      <c r="CW118" s="99" t="str">
        <f t="shared" si="100"/>
        <v/>
      </c>
      <c r="CX118" s="99" t="str">
        <f t="shared" si="101"/>
        <v/>
      </c>
      <c r="CY118" s="70">
        <f t="shared" si="102"/>
        <v>14.329999999999998</v>
      </c>
      <c r="CZ118" s="70">
        <f t="shared" si="103"/>
        <v>13.411666666666664</v>
      </c>
      <c r="DA118" s="100" t="str">
        <f t="shared" si="104"/>
        <v>hsa-miR-191-3p</v>
      </c>
      <c r="DB118" s="98" t="s">
        <v>5651</v>
      </c>
      <c r="DC118" s="101">
        <f t="shared" si="112"/>
        <v>4.7391899108950229E-5</v>
      </c>
      <c r="DD118" s="101">
        <f t="shared" si="113"/>
        <v>4.7721535835485465E-5</v>
      </c>
      <c r="DE118" s="101">
        <f t="shared" si="114"/>
        <v>5.0617648059963549E-5</v>
      </c>
      <c r="DF118" s="101" t="str">
        <f t="shared" si="115"/>
        <v/>
      </c>
      <c r="DG118" s="101" t="str">
        <f t="shared" si="116"/>
        <v/>
      </c>
      <c r="DH118" s="101" t="str">
        <f t="shared" si="117"/>
        <v/>
      </c>
      <c r="DI118" s="101" t="str">
        <f t="shared" si="118"/>
        <v/>
      </c>
      <c r="DJ118" s="101" t="str">
        <f t="shared" si="119"/>
        <v/>
      </c>
      <c r="DK118" s="101" t="str">
        <f t="shared" si="120"/>
        <v/>
      </c>
      <c r="DL118" s="101" t="str">
        <f t="shared" si="121"/>
        <v/>
      </c>
      <c r="DM118" s="101" t="str">
        <f t="shared" si="105"/>
        <v/>
      </c>
      <c r="DN118" s="101" t="str">
        <f t="shared" si="106"/>
        <v/>
      </c>
      <c r="DO118" s="101">
        <f t="shared" si="122"/>
        <v>2.093686902950114E-4</v>
      </c>
      <c r="DP118" s="101">
        <f t="shared" si="123"/>
        <v>5.5071547217106916E-5</v>
      </c>
      <c r="DQ118" s="101">
        <f t="shared" si="124"/>
        <v>6.7022266466494862E-5</v>
      </c>
      <c r="DR118" s="101" t="str">
        <f t="shared" si="125"/>
        <v/>
      </c>
      <c r="DS118" s="101" t="str">
        <f t="shared" si="126"/>
        <v/>
      </c>
      <c r="DT118" s="101" t="str">
        <f t="shared" si="127"/>
        <v/>
      </c>
      <c r="DU118" s="101" t="str">
        <f t="shared" si="128"/>
        <v/>
      </c>
      <c r="DV118" s="101" t="str">
        <f t="shared" si="129"/>
        <v/>
      </c>
      <c r="DW118" s="101" t="str">
        <f t="shared" si="130"/>
        <v/>
      </c>
      <c r="DX118" s="101" t="str">
        <f t="shared" si="131"/>
        <v/>
      </c>
      <c r="DY118" s="101" t="str">
        <f t="shared" si="107"/>
        <v/>
      </c>
      <c r="DZ118" s="101" t="str">
        <f t="shared" si="108"/>
        <v/>
      </c>
    </row>
    <row r="119" spans="1:130" ht="15" customHeight="1" x14ac:dyDescent="0.25">
      <c r="A119" s="106" t="str">
        <f>'miRNA Table'!C118</f>
        <v>hsa-miR-1914-3p</v>
      </c>
      <c r="B119" s="98" t="s">
        <v>5652</v>
      </c>
      <c r="C119" s="99">
        <f>IF('Test Sample Data'!C118="","",IF(SUM('Test Sample Data'!C$3:C$386)&gt;10,IF(AND(ISNUMBER('Test Sample Data'!C118),'Test Sample Data'!C118&lt;$C$389, 'Test Sample Data'!C118&gt;0),'Test Sample Data'!C118,$C$389),""))</f>
        <v>31.74</v>
      </c>
      <c r="D119" s="99">
        <f>IF('Test Sample Data'!D118="","",IF(SUM('Test Sample Data'!D$3:D$386)&gt;10,IF(AND(ISNUMBER('Test Sample Data'!D118),'Test Sample Data'!D118&lt;$C$389, 'Test Sample Data'!D118&gt;0),'Test Sample Data'!D118,$C$389),""))</f>
        <v>31.72</v>
      </c>
      <c r="E119" s="99">
        <f>IF('Test Sample Data'!E118="","",IF(SUM('Test Sample Data'!E$3:E$386)&gt;10,IF(AND(ISNUMBER('Test Sample Data'!E118),'Test Sample Data'!E118&lt;$C$389, 'Test Sample Data'!E118&gt;0),'Test Sample Data'!E118,$C$389),""))</f>
        <v>32.22</v>
      </c>
      <c r="F119" s="99" t="str">
        <f>IF('Test Sample Data'!F118="","",IF(SUM('Test Sample Data'!F$3:F$386)&gt;10,IF(AND(ISNUMBER('Test Sample Data'!F118),'Test Sample Data'!F118&lt;$C$389, 'Test Sample Data'!F118&gt;0),'Test Sample Data'!F118,$C$389),""))</f>
        <v/>
      </c>
      <c r="G119" s="99" t="str">
        <f>IF('Test Sample Data'!G118="","",IF(SUM('Test Sample Data'!G$3:G$386)&gt;10,IF(AND(ISNUMBER('Test Sample Data'!G118),'Test Sample Data'!G118&lt;$C$389, 'Test Sample Data'!G118&gt;0),'Test Sample Data'!G118,$C$389),""))</f>
        <v/>
      </c>
      <c r="H119" s="99" t="str">
        <f>IF('Test Sample Data'!H118="","",IF(SUM('Test Sample Data'!H$3:H$386)&gt;10,IF(AND(ISNUMBER('Test Sample Data'!H118),'Test Sample Data'!H118&lt;$C$389, 'Test Sample Data'!H118&gt;0),'Test Sample Data'!H118,$C$389),""))</f>
        <v/>
      </c>
      <c r="I119" s="99" t="str">
        <f>IF('Test Sample Data'!I118="","",IF(SUM('Test Sample Data'!I$3:I$386)&gt;10,IF(AND(ISNUMBER('Test Sample Data'!I118),'Test Sample Data'!I118&lt;$C$389, 'Test Sample Data'!I118&gt;0),'Test Sample Data'!I118,$C$389),""))</f>
        <v/>
      </c>
      <c r="J119" s="99" t="str">
        <f>IF('Test Sample Data'!J118="","",IF(SUM('Test Sample Data'!J$3:J$386)&gt;10,IF(AND(ISNUMBER('Test Sample Data'!J118),'Test Sample Data'!J118&lt;$C$389, 'Test Sample Data'!J118&gt;0),'Test Sample Data'!J118,$C$389),""))</f>
        <v/>
      </c>
      <c r="K119" s="99" t="str">
        <f>IF('Test Sample Data'!K118="","",IF(SUM('Test Sample Data'!K$3:K$386)&gt;10,IF(AND(ISNUMBER('Test Sample Data'!K118),'Test Sample Data'!K118&lt;$C$389, 'Test Sample Data'!K118&gt;0),'Test Sample Data'!K118,$C$389),""))</f>
        <v/>
      </c>
      <c r="L119" s="99" t="str">
        <f>IF('Test Sample Data'!L118="","",IF(SUM('Test Sample Data'!L$3:L$386)&gt;10,IF(AND(ISNUMBER('Test Sample Data'!L118),'Test Sample Data'!L118&lt;$C$389, 'Test Sample Data'!L118&gt;0),'Test Sample Data'!L118,$C$389),""))</f>
        <v/>
      </c>
      <c r="M119" s="99" t="str">
        <f>IF('Test Sample Data'!M118="","",IF(SUM('Test Sample Data'!M$3:M$386)&gt;10,IF(AND(ISNUMBER('Test Sample Data'!M118),'Test Sample Data'!M118&lt;$C$389, 'Test Sample Data'!M118&gt;0),'Test Sample Data'!M118,$C$389),""))</f>
        <v/>
      </c>
      <c r="N119" s="99" t="str">
        <f>IF('Test Sample Data'!N118="","",IF(SUM('Test Sample Data'!N$3:N$386)&gt;10,IF(AND(ISNUMBER('Test Sample Data'!N118),'Test Sample Data'!N118&lt;$C$389, 'Test Sample Data'!N118&gt;0),'Test Sample Data'!N118,$C$389),""))</f>
        <v/>
      </c>
      <c r="O119" s="98" t="str">
        <f>'miRNA Table'!C118</f>
        <v>hsa-miR-1914-3p</v>
      </c>
      <c r="P119" s="98" t="s">
        <v>5652</v>
      </c>
      <c r="Q119" s="99">
        <f>IF('Control Sample Data'!C118="","",IF(SUM('Control Sample Data'!C$3:C$386)&gt;10,IF(AND(ISNUMBER('Control Sample Data'!C118),'Control Sample Data'!C118&lt;$C$389, 'Control Sample Data'!C118&gt;0),'Control Sample Data'!C118,$C$389),""))</f>
        <v>33.369999999999997</v>
      </c>
      <c r="R119" s="99">
        <f>IF('Control Sample Data'!D118="","",IF(SUM('Control Sample Data'!D$3:D$386)&gt;10,IF(AND(ISNUMBER('Control Sample Data'!D118),'Control Sample Data'!D118&lt;$C$389, 'Control Sample Data'!D118&gt;0),'Control Sample Data'!D118,$C$389),""))</f>
        <v>33.47</v>
      </c>
      <c r="S119" s="99">
        <f>IF('Control Sample Data'!E118="","",IF(SUM('Control Sample Data'!E$3:E$386)&gt;10,IF(AND(ISNUMBER('Control Sample Data'!E118),'Control Sample Data'!E118&lt;$C$389, 'Control Sample Data'!E118&gt;0),'Control Sample Data'!E118,$C$389),""))</f>
        <v>31.59</v>
      </c>
      <c r="T119" s="99" t="str">
        <f>IF('Control Sample Data'!F118="","",IF(SUM('Control Sample Data'!F$3:F$386)&gt;10,IF(AND(ISNUMBER('Control Sample Data'!F118),'Control Sample Data'!F118&lt;$C$389, 'Control Sample Data'!F118&gt;0),'Control Sample Data'!F118,$C$389),""))</f>
        <v/>
      </c>
      <c r="U119" s="99" t="str">
        <f>IF('Control Sample Data'!G118="","",IF(SUM('Control Sample Data'!G$3:G$386)&gt;10,IF(AND(ISNUMBER('Control Sample Data'!G118),'Control Sample Data'!G118&lt;$C$389, 'Control Sample Data'!G118&gt;0),'Control Sample Data'!G118,$C$389),""))</f>
        <v/>
      </c>
      <c r="V119" s="99" t="str">
        <f>IF('Control Sample Data'!H118="","",IF(SUM('Control Sample Data'!H$3:H$386)&gt;10,IF(AND(ISNUMBER('Control Sample Data'!H118),'Control Sample Data'!H118&lt;$C$389, 'Control Sample Data'!H118&gt;0),'Control Sample Data'!H118,$C$389),""))</f>
        <v/>
      </c>
      <c r="W119" s="99" t="str">
        <f>IF('Control Sample Data'!I118="","",IF(SUM('Control Sample Data'!I$3:I$386)&gt;10,IF(AND(ISNUMBER('Control Sample Data'!I118),'Control Sample Data'!I118&lt;$C$389, 'Control Sample Data'!I118&gt;0),'Control Sample Data'!I118,$C$389),""))</f>
        <v/>
      </c>
      <c r="X119" s="99" t="str">
        <f>IF('Control Sample Data'!J118="","",IF(SUM('Control Sample Data'!J$3:J$386)&gt;10,IF(AND(ISNUMBER('Control Sample Data'!J118),'Control Sample Data'!J118&lt;$C$389, 'Control Sample Data'!J118&gt;0),'Control Sample Data'!J118,$C$389),""))</f>
        <v/>
      </c>
      <c r="Y119" s="99" t="str">
        <f>IF('Control Sample Data'!K118="","",IF(SUM('Control Sample Data'!K$3:K$386)&gt;10,IF(AND(ISNUMBER('Control Sample Data'!K118),'Control Sample Data'!K118&lt;$C$389, 'Control Sample Data'!K118&gt;0),'Control Sample Data'!K118,$C$389),""))</f>
        <v/>
      </c>
      <c r="Z119" s="99" t="str">
        <f>IF('Control Sample Data'!L118="","",IF(SUM('Control Sample Data'!L$3:L$386)&gt;10,IF(AND(ISNUMBER('Control Sample Data'!L118),'Control Sample Data'!L118&lt;$C$389, 'Control Sample Data'!L118&gt;0),'Control Sample Data'!L118,$C$389),""))</f>
        <v/>
      </c>
      <c r="AA119" s="99" t="str">
        <f>IF('Control Sample Data'!M118="","",IF(SUM('Control Sample Data'!M$3:M$386)&gt;10,IF(AND(ISNUMBER('Control Sample Data'!M118),'Control Sample Data'!M118&lt;$C$389, 'Control Sample Data'!M118&gt;0),'Control Sample Data'!M118,$C$389),""))</f>
        <v/>
      </c>
      <c r="AB119" s="107" t="str">
        <f>IF('Control Sample Data'!N118="","",IF(SUM('Control Sample Data'!N$3:N$386)&gt;10,IF(AND(ISNUMBER('Control Sample Data'!N118),'Control Sample Data'!N118&lt;$C$389, 'Control Sample Data'!N118&gt;0),'Control Sample Data'!N118,$C$389),""))</f>
        <v/>
      </c>
      <c r="AC119" s="136">
        <f>IF(C119="","",IF(AND('miRNA Table'!$F$4="YES",'miRNA Table'!$F$6="YES"),C119-C$391,C119))</f>
        <v>31.74</v>
      </c>
      <c r="AD119" s="137">
        <f>IF(D119="","",IF(AND('miRNA Table'!$F$4="YES",'miRNA Table'!$F$6="YES"),D119-D$391,D119))</f>
        <v>31.72</v>
      </c>
      <c r="AE119" s="137">
        <f>IF(E119="","",IF(AND('miRNA Table'!$F$4="YES",'miRNA Table'!$F$6="YES"),E119-E$391,E119))</f>
        <v>32.22</v>
      </c>
      <c r="AF119" s="137" t="str">
        <f>IF(F119="","",IF(AND('miRNA Table'!$F$4="YES",'miRNA Table'!$F$6="YES"),F119-F$391,F119))</f>
        <v/>
      </c>
      <c r="AG119" s="137" t="str">
        <f>IF(G119="","",IF(AND('miRNA Table'!$F$4="YES",'miRNA Table'!$F$6="YES"),G119-G$391,G119))</f>
        <v/>
      </c>
      <c r="AH119" s="137" t="str">
        <f>IF(H119="","",IF(AND('miRNA Table'!$F$4="YES",'miRNA Table'!$F$6="YES"),H119-H$391,H119))</f>
        <v/>
      </c>
      <c r="AI119" s="137" t="str">
        <f>IF(I119="","",IF(AND('miRNA Table'!$F$4="YES",'miRNA Table'!$F$6="YES"),I119-I$391,I119))</f>
        <v/>
      </c>
      <c r="AJ119" s="137" t="str">
        <f>IF(J119="","",IF(AND('miRNA Table'!$F$4="YES",'miRNA Table'!$F$6="YES"),J119-J$391,J119))</f>
        <v/>
      </c>
      <c r="AK119" s="137" t="str">
        <f>IF(K119="","",IF(AND('miRNA Table'!$F$4="YES",'miRNA Table'!$F$6="YES"),K119-K$391,K119))</f>
        <v/>
      </c>
      <c r="AL119" s="137" t="str">
        <f>IF(L119="","",IF(AND('miRNA Table'!$F$4="YES",'miRNA Table'!$F$6="YES"),L119-L$391,L119))</f>
        <v/>
      </c>
      <c r="AM119" s="137" t="str">
        <f>IF(M119="","",IF(AND('miRNA Table'!$F$4="YES",'miRNA Table'!$F$6="YES"),M119-M$391,M119))</f>
        <v/>
      </c>
      <c r="AN119" s="138" t="str">
        <f>IF(N119="","",IF(AND('miRNA Table'!$F$4="YES",'miRNA Table'!$F$6="YES"),N119-N$391,N119))</f>
        <v/>
      </c>
      <c r="AO119" s="136">
        <f>IF(O119="","",IF(AND('miRNA Table'!$F$4="YES",'miRNA Table'!$F$6="YES"),Q119-Q$391,Q119))</f>
        <v>33.369999999999997</v>
      </c>
      <c r="AP119" s="137">
        <f>IF(P119="","",IF(AND('miRNA Table'!$F$4="YES",'miRNA Table'!$F$6="YES"),R119-R$391,R119))</f>
        <v>33.47</v>
      </c>
      <c r="AQ119" s="137">
        <f>IF(Q119="","",IF(AND('miRNA Table'!$F$4="YES",'miRNA Table'!$F$6="YES"),S119-S$391,S119))</f>
        <v>31.59</v>
      </c>
      <c r="AR119" s="137" t="str">
        <f>IF(R119="","",IF(AND('miRNA Table'!$F$4="YES",'miRNA Table'!$F$6="YES"),T119-T$391,T119))</f>
        <v/>
      </c>
      <c r="AS119" s="137" t="str">
        <f>IF(S119="","",IF(AND('miRNA Table'!$F$4="YES",'miRNA Table'!$F$6="YES"),U119-U$391,U119))</f>
        <v/>
      </c>
      <c r="AT119" s="137" t="str">
        <f>IF(T119="","",IF(AND('miRNA Table'!$F$4="YES",'miRNA Table'!$F$6="YES"),V119-V$391,V119))</f>
        <v/>
      </c>
      <c r="AU119" s="137" t="str">
        <f>IF(U119="","",IF(AND('miRNA Table'!$F$4="YES",'miRNA Table'!$F$6="YES"),W119-W$391,W119))</f>
        <v/>
      </c>
      <c r="AV119" s="137" t="str">
        <f>IF(V119="","",IF(AND('miRNA Table'!$F$4="YES",'miRNA Table'!$F$6="YES"),X119-X$391,X119))</f>
        <v/>
      </c>
      <c r="AW119" s="137" t="str">
        <f>IF(W119="","",IF(AND('miRNA Table'!$F$4="YES",'miRNA Table'!$F$6="YES"),Y119-Y$391,Y119))</f>
        <v/>
      </c>
      <c r="AX119" s="137" t="str">
        <f>IF(X119="","",IF(AND('miRNA Table'!$F$4="YES",'miRNA Table'!$F$6="YES"),Z119-Z$391,Z119))</f>
        <v/>
      </c>
      <c r="AY119" s="137" t="str">
        <f>IF(Y119="","",IF(AND('miRNA Table'!$F$4="YES",'miRNA Table'!$F$6="YES"),AA119-AA$391,AA119))</f>
        <v/>
      </c>
      <c r="AZ119" s="138" t="str">
        <f>IF(Z119="","",IF(AND('miRNA Table'!$F$4="YES",'miRNA Table'!$F$6="YES"),AB119-AB$391,AB119))</f>
        <v/>
      </c>
      <c r="BY119" s="97" t="str">
        <f t="shared" si="77"/>
        <v>hsa-miR-1914-3p</v>
      </c>
      <c r="BZ119" s="98" t="s">
        <v>5652</v>
      </c>
      <c r="CA119" s="99">
        <f t="shared" si="78"/>
        <v>11.104999999999997</v>
      </c>
      <c r="CB119" s="99">
        <f t="shared" si="79"/>
        <v>11.074999999999999</v>
      </c>
      <c r="CC119" s="99">
        <f t="shared" si="80"/>
        <v>11.489999999999998</v>
      </c>
      <c r="CD119" s="99" t="str">
        <f t="shared" si="81"/>
        <v/>
      </c>
      <c r="CE119" s="99" t="str">
        <f t="shared" si="82"/>
        <v/>
      </c>
      <c r="CF119" s="99" t="str">
        <f t="shared" si="83"/>
        <v/>
      </c>
      <c r="CG119" s="99" t="str">
        <f t="shared" si="84"/>
        <v/>
      </c>
      <c r="CH119" s="99" t="str">
        <f t="shared" si="85"/>
        <v/>
      </c>
      <c r="CI119" s="99" t="str">
        <f t="shared" si="86"/>
        <v/>
      </c>
      <c r="CJ119" s="99" t="str">
        <f t="shared" si="87"/>
        <v/>
      </c>
      <c r="CK119" s="99" t="str">
        <f t="shared" si="88"/>
        <v/>
      </c>
      <c r="CL119" s="99" t="str">
        <f t="shared" si="89"/>
        <v/>
      </c>
      <c r="CM119" s="99">
        <f t="shared" si="90"/>
        <v>12.471666666666664</v>
      </c>
      <c r="CN119" s="99">
        <f t="shared" si="91"/>
        <v>12.618333333333329</v>
      </c>
      <c r="CO119" s="99">
        <f t="shared" si="92"/>
        <v>10.454999999999998</v>
      </c>
      <c r="CP119" s="99" t="str">
        <f t="shared" si="93"/>
        <v/>
      </c>
      <c r="CQ119" s="99" t="str">
        <f t="shared" si="94"/>
        <v/>
      </c>
      <c r="CR119" s="99" t="str">
        <f t="shared" si="95"/>
        <v/>
      </c>
      <c r="CS119" s="99" t="str">
        <f t="shared" si="96"/>
        <v/>
      </c>
      <c r="CT119" s="99" t="str">
        <f t="shared" si="97"/>
        <v/>
      </c>
      <c r="CU119" s="99" t="str">
        <f t="shared" si="98"/>
        <v/>
      </c>
      <c r="CV119" s="99" t="str">
        <f t="shared" si="99"/>
        <v/>
      </c>
      <c r="CW119" s="99" t="str">
        <f t="shared" si="100"/>
        <v/>
      </c>
      <c r="CX119" s="99" t="str">
        <f t="shared" si="101"/>
        <v/>
      </c>
      <c r="CY119" s="70">
        <f t="shared" si="102"/>
        <v>11.223333333333331</v>
      </c>
      <c r="CZ119" s="70">
        <f t="shared" si="103"/>
        <v>11.848333333333329</v>
      </c>
      <c r="DA119" s="100" t="str">
        <f t="shared" si="104"/>
        <v>hsa-miR-1914-3p</v>
      </c>
      <c r="DB119" s="98" t="s">
        <v>5652</v>
      </c>
      <c r="DC119" s="101">
        <f t="shared" si="112"/>
        <v>4.540063196353339E-4</v>
      </c>
      <c r="DD119" s="101">
        <f t="shared" si="113"/>
        <v>4.6354595749537112E-4</v>
      </c>
      <c r="DE119" s="101">
        <f t="shared" si="114"/>
        <v>3.4766850478444171E-4</v>
      </c>
      <c r="DF119" s="101" t="str">
        <f t="shared" si="115"/>
        <v/>
      </c>
      <c r="DG119" s="101" t="str">
        <f t="shared" si="116"/>
        <v/>
      </c>
      <c r="DH119" s="101" t="str">
        <f t="shared" si="117"/>
        <v/>
      </c>
      <c r="DI119" s="101" t="str">
        <f t="shared" si="118"/>
        <v/>
      </c>
      <c r="DJ119" s="101" t="str">
        <f t="shared" si="119"/>
        <v/>
      </c>
      <c r="DK119" s="101" t="str">
        <f t="shared" si="120"/>
        <v/>
      </c>
      <c r="DL119" s="101" t="str">
        <f t="shared" si="121"/>
        <v/>
      </c>
      <c r="DM119" s="101" t="str">
        <f t="shared" si="105"/>
        <v/>
      </c>
      <c r="DN119" s="101" t="str">
        <f t="shared" si="106"/>
        <v/>
      </c>
      <c r="DO119" s="101">
        <f t="shared" si="122"/>
        <v>1.7605738113544016E-4</v>
      </c>
      <c r="DP119" s="101">
        <f t="shared" si="123"/>
        <v>1.5903882973875258E-4</v>
      </c>
      <c r="DQ119" s="101">
        <f t="shared" si="124"/>
        <v>7.1241227746102426E-4</v>
      </c>
      <c r="DR119" s="101" t="str">
        <f t="shared" si="125"/>
        <v/>
      </c>
      <c r="DS119" s="101" t="str">
        <f t="shared" si="126"/>
        <v/>
      </c>
      <c r="DT119" s="101" t="str">
        <f t="shared" si="127"/>
        <v/>
      </c>
      <c r="DU119" s="101" t="str">
        <f t="shared" si="128"/>
        <v/>
      </c>
      <c r="DV119" s="101" t="str">
        <f t="shared" si="129"/>
        <v/>
      </c>
      <c r="DW119" s="101" t="str">
        <f t="shared" si="130"/>
        <v/>
      </c>
      <c r="DX119" s="101" t="str">
        <f t="shared" si="131"/>
        <v/>
      </c>
      <c r="DY119" s="101" t="str">
        <f t="shared" si="107"/>
        <v/>
      </c>
      <c r="DZ119" s="101" t="str">
        <f t="shared" si="108"/>
        <v/>
      </c>
    </row>
    <row r="120" spans="1:130" ht="15" customHeight="1" x14ac:dyDescent="0.25">
      <c r="A120" s="106" t="str">
        <f>'miRNA Table'!C119</f>
        <v>hsa-miR-192-5p</v>
      </c>
      <c r="B120" s="98" t="s">
        <v>5653</v>
      </c>
      <c r="C120" s="99">
        <f>IF('Test Sample Data'!C119="","",IF(SUM('Test Sample Data'!C$3:C$386)&gt;10,IF(AND(ISNUMBER('Test Sample Data'!C119),'Test Sample Data'!C119&lt;$C$389, 'Test Sample Data'!C119&gt;0),'Test Sample Data'!C119,$C$389),""))</f>
        <v>35</v>
      </c>
      <c r="D120" s="99">
        <f>IF('Test Sample Data'!D119="","",IF(SUM('Test Sample Data'!D$3:D$386)&gt;10,IF(AND(ISNUMBER('Test Sample Data'!D119),'Test Sample Data'!D119&lt;$C$389, 'Test Sample Data'!D119&gt;0),'Test Sample Data'!D119,$C$389),""))</f>
        <v>35</v>
      </c>
      <c r="E120" s="99">
        <f>IF('Test Sample Data'!E119="","",IF(SUM('Test Sample Data'!E$3:E$386)&gt;10,IF(AND(ISNUMBER('Test Sample Data'!E119),'Test Sample Data'!E119&lt;$C$389, 'Test Sample Data'!E119&gt;0),'Test Sample Data'!E119,$C$389),""))</f>
        <v>34.06</v>
      </c>
      <c r="F120" s="99" t="str">
        <f>IF('Test Sample Data'!F119="","",IF(SUM('Test Sample Data'!F$3:F$386)&gt;10,IF(AND(ISNUMBER('Test Sample Data'!F119),'Test Sample Data'!F119&lt;$C$389, 'Test Sample Data'!F119&gt;0),'Test Sample Data'!F119,$C$389),""))</f>
        <v/>
      </c>
      <c r="G120" s="99" t="str">
        <f>IF('Test Sample Data'!G119="","",IF(SUM('Test Sample Data'!G$3:G$386)&gt;10,IF(AND(ISNUMBER('Test Sample Data'!G119),'Test Sample Data'!G119&lt;$C$389, 'Test Sample Data'!G119&gt;0),'Test Sample Data'!G119,$C$389),""))</f>
        <v/>
      </c>
      <c r="H120" s="99" t="str">
        <f>IF('Test Sample Data'!H119="","",IF(SUM('Test Sample Data'!H$3:H$386)&gt;10,IF(AND(ISNUMBER('Test Sample Data'!H119),'Test Sample Data'!H119&lt;$C$389, 'Test Sample Data'!H119&gt;0),'Test Sample Data'!H119,$C$389),""))</f>
        <v/>
      </c>
      <c r="I120" s="99" t="str">
        <f>IF('Test Sample Data'!I119="","",IF(SUM('Test Sample Data'!I$3:I$386)&gt;10,IF(AND(ISNUMBER('Test Sample Data'!I119),'Test Sample Data'!I119&lt;$C$389, 'Test Sample Data'!I119&gt;0),'Test Sample Data'!I119,$C$389),""))</f>
        <v/>
      </c>
      <c r="J120" s="99" t="str">
        <f>IF('Test Sample Data'!J119="","",IF(SUM('Test Sample Data'!J$3:J$386)&gt;10,IF(AND(ISNUMBER('Test Sample Data'!J119),'Test Sample Data'!J119&lt;$C$389, 'Test Sample Data'!J119&gt;0),'Test Sample Data'!J119,$C$389),""))</f>
        <v/>
      </c>
      <c r="K120" s="99" t="str">
        <f>IF('Test Sample Data'!K119="","",IF(SUM('Test Sample Data'!K$3:K$386)&gt;10,IF(AND(ISNUMBER('Test Sample Data'!K119),'Test Sample Data'!K119&lt;$C$389, 'Test Sample Data'!K119&gt;0),'Test Sample Data'!K119,$C$389),""))</f>
        <v/>
      </c>
      <c r="L120" s="99" t="str">
        <f>IF('Test Sample Data'!L119="","",IF(SUM('Test Sample Data'!L$3:L$386)&gt;10,IF(AND(ISNUMBER('Test Sample Data'!L119),'Test Sample Data'!L119&lt;$C$389, 'Test Sample Data'!L119&gt;0),'Test Sample Data'!L119,$C$389),""))</f>
        <v/>
      </c>
      <c r="M120" s="99" t="str">
        <f>IF('Test Sample Data'!M119="","",IF(SUM('Test Sample Data'!M$3:M$386)&gt;10,IF(AND(ISNUMBER('Test Sample Data'!M119),'Test Sample Data'!M119&lt;$C$389, 'Test Sample Data'!M119&gt;0),'Test Sample Data'!M119,$C$389),""))</f>
        <v/>
      </c>
      <c r="N120" s="99" t="str">
        <f>IF('Test Sample Data'!N119="","",IF(SUM('Test Sample Data'!N$3:N$386)&gt;10,IF(AND(ISNUMBER('Test Sample Data'!N119),'Test Sample Data'!N119&lt;$C$389, 'Test Sample Data'!N119&gt;0),'Test Sample Data'!N119,$C$389),""))</f>
        <v/>
      </c>
      <c r="O120" s="98" t="str">
        <f>'miRNA Table'!C119</f>
        <v>hsa-miR-192-5p</v>
      </c>
      <c r="P120" s="98" t="s">
        <v>5653</v>
      </c>
      <c r="Q120" s="99">
        <f>IF('Control Sample Data'!C119="","",IF(SUM('Control Sample Data'!C$3:C$386)&gt;10,IF(AND(ISNUMBER('Control Sample Data'!C119),'Control Sample Data'!C119&lt;$C$389, 'Control Sample Data'!C119&gt;0),'Control Sample Data'!C119,$C$389),""))</f>
        <v>35</v>
      </c>
      <c r="R120" s="99">
        <f>IF('Control Sample Data'!D119="","",IF(SUM('Control Sample Data'!D$3:D$386)&gt;10,IF(AND(ISNUMBER('Control Sample Data'!D119),'Control Sample Data'!D119&lt;$C$389, 'Control Sample Data'!D119&gt;0),'Control Sample Data'!D119,$C$389),""))</f>
        <v>35</v>
      </c>
      <c r="S120" s="99">
        <f>IF('Control Sample Data'!E119="","",IF(SUM('Control Sample Data'!E$3:E$386)&gt;10,IF(AND(ISNUMBER('Control Sample Data'!E119),'Control Sample Data'!E119&lt;$C$389, 'Control Sample Data'!E119&gt;0),'Control Sample Data'!E119,$C$389),""))</f>
        <v>35</v>
      </c>
      <c r="T120" s="99" t="str">
        <f>IF('Control Sample Data'!F119="","",IF(SUM('Control Sample Data'!F$3:F$386)&gt;10,IF(AND(ISNUMBER('Control Sample Data'!F119),'Control Sample Data'!F119&lt;$C$389, 'Control Sample Data'!F119&gt;0),'Control Sample Data'!F119,$C$389),""))</f>
        <v/>
      </c>
      <c r="U120" s="99" t="str">
        <f>IF('Control Sample Data'!G119="","",IF(SUM('Control Sample Data'!G$3:G$386)&gt;10,IF(AND(ISNUMBER('Control Sample Data'!G119),'Control Sample Data'!G119&lt;$C$389, 'Control Sample Data'!G119&gt;0),'Control Sample Data'!G119,$C$389),""))</f>
        <v/>
      </c>
      <c r="V120" s="99" t="str">
        <f>IF('Control Sample Data'!H119="","",IF(SUM('Control Sample Data'!H$3:H$386)&gt;10,IF(AND(ISNUMBER('Control Sample Data'!H119),'Control Sample Data'!H119&lt;$C$389, 'Control Sample Data'!H119&gt;0),'Control Sample Data'!H119,$C$389),""))</f>
        <v/>
      </c>
      <c r="W120" s="99" t="str">
        <f>IF('Control Sample Data'!I119="","",IF(SUM('Control Sample Data'!I$3:I$386)&gt;10,IF(AND(ISNUMBER('Control Sample Data'!I119),'Control Sample Data'!I119&lt;$C$389, 'Control Sample Data'!I119&gt;0),'Control Sample Data'!I119,$C$389),""))</f>
        <v/>
      </c>
      <c r="X120" s="99" t="str">
        <f>IF('Control Sample Data'!J119="","",IF(SUM('Control Sample Data'!J$3:J$386)&gt;10,IF(AND(ISNUMBER('Control Sample Data'!J119),'Control Sample Data'!J119&lt;$C$389, 'Control Sample Data'!J119&gt;0),'Control Sample Data'!J119,$C$389),""))</f>
        <v/>
      </c>
      <c r="Y120" s="99" t="str">
        <f>IF('Control Sample Data'!K119="","",IF(SUM('Control Sample Data'!K$3:K$386)&gt;10,IF(AND(ISNUMBER('Control Sample Data'!K119),'Control Sample Data'!K119&lt;$C$389, 'Control Sample Data'!K119&gt;0),'Control Sample Data'!K119,$C$389),""))</f>
        <v/>
      </c>
      <c r="Z120" s="99" t="str">
        <f>IF('Control Sample Data'!L119="","",IF(SUM('Control Sample Data'!L$3:L$386)&gt;10,IF(AND(ISNUMBER('Control Sample Data'!L119),'Control Sample Data'!L119&lt;$C$389, 'Control Sample Data'!L119&gt;0),'Control Sample Data'!L119,$C$389),""))</f>
        <v/>
      </c>
      <c r="AA120" s="99" t="str">
        <f>IF('Control Sample Data'!M119="","",IF(SUM('Control Sample Data'!M$3:M$386)&gt;10,IF(AND(ISNUMBER('Control Sample Data'!M119),'Control Sample Data'!M119&lt;$C$389, 'Control Sample Data'!M119&gt;0),'Control Sample Data'!M119,$C$389),""))</f>
        <v/>
      </c>
      <c r="AB120" s="107" t="str">
        <f>IF('Control Sample Data'!N119="","",IF(SUM('Control Sample Data'!N$3:N$386)&gt;10,IF(AND(ISNUMBER('Control Sample Data'!N119),'Control Sample Data'!N119&lt;$C$389, 'Control Sample Data'!N119&gt;0),'Control Sample Data'!N119,$C$389),""))</f>
        <v/>
      </c>
      <c r="AC120" s="136">
        <f>IF(C120="","",IF(AND('miRNA Table'!$F$4="YES",'miRNA Table'!$F$6="YES"),C120-C$391,C120))</f>
        <v>35</v>
      </c>
      <c r="AD120" s="137">
        <f>IF(D120="","",IF(AND('miRNA Table'!$F$4="YES",'miRNA Table'!$F$6="YES"),D120-D$391,D120))</f>
        <v>35</v>
      </c>
      <c r="AE120" s="137">
        <f>IF(E120="","",IF(AND('miRNA Table'!$F$4="YES",'miRNA Table'!$F$6="YES"),E120-E$391,E120))</f>
        <v>34.06</v>
      </c>
      <c r="AF120" s="137" t="str">
        <f>IF(F120="","",IF(AND('miRNA Table'!$F$4="YES",'miRNA Table'!$F$6="YES"),F120-F$391,F120))</f>
        <v/>
      </c>
      <c r="AG120" s="137" t="str">
        <f>IF(G120="","",IF(AND('miRNA Table'!$F$4="YES",'miRNA Table'!$F$6="YES"),G120-G$391,G120))</f>
        <v/>
      </c>
      <c r="AH120" s="137" t="str">
        <f>IF(H120="","",IF(AND('miRNA Table'!$F$4="YES",'miRNA Table'!$F$6="YES"),H120-H$391,H120))</f>
        <v/>
      </c>
      <c r="AI120" s="137" t="str">
        <f>IF(I120="","",IF(AND('miRNA Table'!$F$4="YES",'miRNA Table'!$F$6="YES"),I120-I$391,I120))</f>
        <v/>
      </c>
      <c r="AJ120" s="137" t="str">
        <f>IF(J120="","",IF(AND('miRNA Table'!$F$4="YES",'miRNA Table'!$F$6="YES"),J120-J$391,J120))</f>
        <v/>
      </c>
      <c r="AK120" s="137" t="str">
        <f>IF(K120="","",IF(AND('miRNA Table'!$F$4="YES",'miRNA Table'!$F$6="YES"),K120-K$391,K120))</f>
        <v/>
      </c>
      <c r="AL120" s="137" t="str">
        <f>IF(L120="","",IF(AND('miRNA Table'!$F$4="YES",'miRNA Table'!$F$6="YES"),L120-L$391,L120))</f>
        <v/>
      </c>
      <c r="AM120" s="137" t="str">
        <f>IF(M120="","",IF(AND('miRNA Table'!$F$4="YES",'miRNA Table'!$F$6="YES"),M120-M$391,M120))</f>
        <v/>
      </c>
      <c r="AN120" s="138" t="str">
        <f>IF(N120="","",IF(AND('miRNA Table'!$F$4="YES",'miRNA Table'!$F$6="YES"),N120-N$391,N120))</f>
        <v/>
      </c>
      <c r="AO120" s="136">
        <f>IF(O120="","",IF(AND('miRNA Table'!$F$4="YES",'miRNA Table'!$F$6="YES"),Q120-Q$391,Q120))</f>
        <v>35</v>
      </c>
      <c r="AP120" s="137">
        <f>IF(P120="","",IF(AND('miRNA Table'!$F$4="YES",'miRNA Table'!$F$6="YES"),R120-R$391,R120))</f>
        <v>35</v>
      </c>
      <c r="AQ120" s="137">
        <f>IF(Q120="","",IF(AND('miRNA Table'!$F$4="YES",'miRNA Table'!$F$6="YES"),S120-S$391,S120))</f>
        <v>35</v>
      </c>
      <c r="AR120" s="137" t="str">
        <f>IF(R120="","",IF(AND('miRNA Table'!$F$4="YES",'miRNA Table'!$F$6="YES"),T120-T$391,T120))</f>
        <v/>
      </c>
      <c r="AS120" s="137" t="str">
        <f>IF(S120="","",IF(AND('miRNA Table'!$F$4="YES",'miRNA Table'!$F$6="YES"),U120-U$391,U120))</f>
        <v/>
      </c>
      <c r="AT120" s="137" t="str">
        <f>IF(T120="","",IF(AND('miRNA Table'!$F$4="YES",'miRNA Table'!$F$6="YES"),V120-V$391,V120))</f>
        <v/>
      </c>
      <c r="AU120" s="137" t="str">
        <f>IF(U120="","",IF(AND('miRNA Table'!$F$4="YES",'miRNA Table'!$F$6="YES"),W120-W$391,W120))</f>
        <v/>
      </c>
      <c r="AV120" s="137" t="str">
        <f>IF(V120="","",IF(AND('miRNA Table'!$F$4="YES",'miRNA Table'!$F$6="YES"),X120-X$391,X120))</f>
        <v/>
      </c>
      <c r="AW120" s="137" t="str">
        <f>IF(W120="","",IF(AND('miRNA Table'!$F$4="YES",'miRNA Table'!$F$6="YES"),Y120-Y$391,Y120))</f>
        <v/>
      </c>
      <c r="AX120" s="137" t="str">
        <f>IF(X120="","",IF(AND('miRNA Table'!$F$4="YES",'miRNA Table'!$F$6="YES"),Z120-Z$391,Z120))</f>
        <v/>
      </c>
      <c r="AY120" s="137" t="str">
        <f>IF(Y120="","",IF(AND('miRNA Table'!$F$4="YES",'miRNA Table'!$F$6="YES"),AA120-AA$391,AA120))</f>
        <v/>
      </c>
      <c r="AZ120" s="138" t="str">
        <f>IF(Z120="","",IF(AND('miRNA Table'!$F$4="YES",'miRNA Table'!$F$6="YES"),AB120-AB$391,AB120))</f>
        <v/>
      </c>
      <c r="BY120" s="97" t="str">
        <f t="shared" si="77"/>
        <v>hsa-miR-192-5p</v>
      </c>
      <c r="BZ120" s="98" t="s">
        <v>5653</v>
      </c>
      <c r="CA120" s="99">
        <f t="shared" si="78"/>
        <v>14.364999999999998</v>
      </c>
      <c r="CB120" s="99">
        <f t="shared" si="79"/>
        <v>14.355</v>
      </c>
      <c r="CC120" s="99">
        <f t="shared" si="80"/>
        <v>13.330000000000002</v>
      </c>
      <c r="CD120" s="99" t="str">
        <f t="shared" si="81"/>
        <v/>
      </c>
      <c r="CE120" s="99" t="str">
        <f t="shared" si="82"/>
        <v/>
      </c>
      <c r="CF120" s="99" t="str">
        <f t="shared" si="83"/>
        <v/>
      </c>
      <c r="CG120" s="99" t="str">
        <f t="shared" si="84"/>
        <v/>
      </c>
      <c r="CH120" s="99" t="str">
        <f t="shared" si="85"/>
        <v/>
      </c>
      <c r="CI120" s="99" t="str">
        <f t="shared" si="86"/>
        <v/>
      </c>
      <c r="CJ120" s="99" t="str">
        <f t="shared" si="87"/>
        <v/>
      </c>
      <c r="CK120" s="99" t="str">
        <f t="shared" si="88"/>
        <v/>
      </c>
      <c r="CL120" s="99" t="str">
        <f t="shared" si="89"/>
        <v/>
      </c>
      <c r="CM120" s="99">
        <f t="shared" si="90"/>
        <v>14.101666666666667</v>
      </c>
      <c r="CN120" s="99">
        <f t="shared" si="91"/>
        <v>14.14833333333333</v>
      </c>
      <c r="CO120" s="99">
        <f t="shared" si="92"/>
        <v>13.864999999999998</v>
      </c>
      <c r="CP120" s="99" t="str">
        <f t="shared" si="93"/>
        <v/>
      </c>
      <c r="CQ120" s="99" t="str">
        <f t="shared" si="94"/>
        <v/>
      </c>
      <c r="CR120" s="99" t="str">
        <f t="shared" si="95"/>
        <v/>
      </c>
      <c r="CS120" s="99" t="str">
        <f t="shared" si="96"/>
        <v/>
      </c>
      <c r="CT120" s="99" t="str">
        <f t="shared" si="97"/>
        <v/>
      </c>
      <c r="CU120" s="99" t="str">
        <f t="shared" si="98"/>
        <v/>
      </c>
      <c r="CV120" s="99" t="str">
        <f t="shared" si="99"/>
        <v/>
      </c>
      <c r="CW120" s="99" t="str">
        <f t="shared" si="100"/>
        <v/>
      </c>
      <c r="CX120" s="99" t="str">
        <f t="shared" si="101"/>
        <v/>
      </c>
      <c r="CY120" s="70">
        <f t="shared" si="102"/>
        <v>14.016666666666666</v>
      </c>
      <c r="CZ120" s="70">
        <f t="shared" si="103"/>
        <v>14.038333333333332</v>
      </c>
      <c r="DA120" s="100" t="str">
        <f t="shared" si="104"/>
        <v>hsa-miR-192-5p</v>
      </c>
      <c r="DB120" s="98" t="s">
        <v>5653</v>
      </c>
      <c r="DC120" s="101">
        <f t="shared" si="112"/>
        <v>4.7391899108950229E-5</v>
      </c>
      <c r="DD120" s="101">
        <f t="shared" si="113"/>
        <v>4.7721535835485465E-5</v>
      </c>
      <c r="DE120" s="101">
        <f t="shared" si="114"/>
        <v>9.7111387177114072E-5</v>
      </c>
      <c r="DF120" s="101" t="str">
        <f t="shared" si="115"/>
        <v/>
      </c>
      <c r="DG120" s="101" t="str">
        <f t="shared" si="116"/>
        <v/>
      </c>
      <c r="DH120" s="101" t="str">
        <f t="shared" si="117"/>
        <v/>
      </c>
      <c r="DI120" s="101" t="str">
        <f t="shared" si="118"/>
        <v/>
      </c>
      <c r="DJ120" s="101" t="str">
        <f t="shared" si="119"/>
        <v/>
      </c>
      <c r="DK120" s="101" t="str">
        <f t="shared" si="120"/>
        <v/>
      </c>
      <c r="DL120" s="101" t="str">
        <f t="shared" si="121"/>
        <v/>
      </c>
      <c r="DM120" s="101" t="str">
        <f t="shared" si="105"/>
        <v/>
      </c>
      <c r="DN120" s="101" t="str">
        <f t="shared" si="106"/>
        <v/>
      </c>
      <c r="DO120" s="101">
        <f t="shared" si="122"/>
        <v>5.6882063716252369E-5</v>
      </c>
      <c r="DP120" s="101">
        <f t="shared" si="123"/>
        <v>5.5071547217106916E-5</v>
      </c>
      <c r="DQ120" s="101">
        <f t="shared" si="124"/>
        <v>6.7022266466494862E-5</v>
      </c>
      <c r="DR120" s="101" t="str">
        <f t="shared" si="125"/>
        <v/>
      </c>
      <c r="DS120" s="101" t="str">
        <f t="shared" si="126"/>
        <v/>
      </c>
      <c r="DT120" s="101" t="str">
        <f t="shared" si="127"/>
        <v/>
      </c>
      <c r="DU120" s="101" t="str">
        <f t="shared" si="128"/>
        <v/>
      </c>
      <c r="DV120" s="101" t="str">
        <f t="shared" si="129"/>
        <v/>
      </c>
      <c r="DW120" s="101" t="str">
        <f t="shared" si="130"/>
        <v/>
      </c>
      <c r="DX120" s="101" t="str">
        <f t="shared" si="131"/>
        <v/>
      </c>
      <c r="DY120" s="101" t="str">
        <f t="shared" si="107"/>
        <v/>
      </c>
      <c r="DZ120" s="101" t="str">
        <f t="shared" si="108"/>
        <v/>
      </c>
    </row>
    <row r="121" spans="1:130" ht="15" customHeight="1" x14ac:dyDescent="0.25">
      <c r="A121" s="106" t="str">
        <f>'miRNA Table'!C120</f>
        <v>hsa-miR-192-3p</v>
      </c>
      <c r="B121" s="98" t="s">
        <v>5654</v>
      </c>
      <c r="C121" s="99">
        <f>IF('Test Sample Data'!C120="","",IF(SUM('Test Sample Data'!C$3:C$386)&gt;10,IF(AND(ISNUMBER('Test Sample Data'!C120),'Test Sample Data'!C120&lt;$C$389, 'Test Sample Data'!C120&gt;0),'Test Sample Data'!C120,$C$389),""))</f>
        <v>35</v>
      </c>
      <c r="D121" s="99">
        <f>IF('Test Sample Data'!D120="","",IF(SUM('Test Sample Data'!D$3:D$386)&gt;10,IF(AND(ISNUMBER('Test Sample Data'!D120),'Test Sample Data'!D120&lt;$C$389, 'Test Sample Data'!D120&gt;0),'Test Sample Data'!D120,$C$389),""))</f>
        <v>35</v>
      </c>
      <c r="E121" s="99">
        <f>IF('Test Sample Data'!E120="","",IF(SUM('Test Sample Data'!E$3:E$386)&gt;10,IF(AND(ISNUMBER('Test Sample Data'!E120),'Test Sample Data'!E120&lt;$C$389, 'Test Sample Data'!E120&gt;0),'Test Sample Data'!E120,$C$389),""))</f>
        <v>33.549999999999997</v>
      </c>
      <c r="F121" s="99" t="str">
        <f>IF('Test Sample Data'!F120="","",IF(SUM('Test Sample Data'!F$3:F$386)&gt;10,IF(AND(ISNUMBER('Test Sample Data'!F120),'Test Sample Data'!F120&lt;$C$389, 'Test Sample Data'!F120&gt;0),'Test Sample Data'!F120,$C$389),""))</f>
        <v/>
      </c>
      <c r="G121" s="99" t="str">
        <f>IF('Test Sample Data'!G120="","",IF(SUM('Test Sample Data'!G$3:G$386)&gt;10,IF(AND(ISNUMBER('Test Sample Data'!G120),'Test Sample Data'!G120&lt;$C$389, 'Test Sample Data'!G120&gt;0),'Test Sample Data'!G120,$C$389),""))</f>
        <v/>
      </c>
      <c r="H121" s="99" t="str">
        <f>IF('Test Sample Data'!H120="","",IF(SUM('Test Sample Data'!H$3:H$386)&gt;10,IF(AND(ISNUMBER('Test Sample Data'!H120),'Test Sample Data'!H120&lt;$C$389, 'Test Sample Data'!H120&gt;0),'Test Sample Data'!H120,$C$389),""))</f>
        <v/>
      </c>
      <c r="I121" s="99" t="str">
        <f>IF('Test Sample Data'!I120="","",IF(SUM('Test Sample Data'!I$3:I$386)&gt;10,IF(AND(ISNUMBER('Test Sample Data'!I120),'Test Sample Data'!I120&lt;$C$389, 'Test Sample Data'!I120&gt;0),'Test Sample Data'!I120,$C$389),""))</f>
        <v/>
      </c>
      <c r="J121" s="99" t="str">
        <f>IF('Test Sample Data'!J120="","",IF(SUM('Test Sample Data'!J$3:J$386)&gt;10,IF(AND(ISNUMBER('Test Sample Data'!J120),'Test Sample Data'!J120&lt;$C$389, 'Test Sample Data'!J120&gt;0),'Test Sample Data'!J120,$C$389),""))</f>
        <v/>
      </c>
      <c r="K121" s="99" t="str">
        <f>IF('Test Sample Data'!K120="","",IF(SUM('Test Sample Data'!K$3:K$386)&gt;10,IF(AND(ISNUMBER('Test Sample Data'!K120),'Test Sample Data'!K120&lt;$C$389, 'Test Sample Data'!K120&gt;0),'Test Sample Data'!K120,$C$389),""))</f>
        <v/>
      </c>
      <c r="L121" s="99" t="str">
        <f>IF('Test Sample Data'!L120="","",IF(SUM('Test Sample Data'!L$3:L$386)&gt;10,IF(AND(ISNUMBER('Test Sample Data'!L120),'Test Sample Data'!L120&lt;$C$389, 'Test Sample Data'!L120&gt;0),'Test Sample Data'!L120,$C$389),""))</f>
        <v/>
      </c>
      <c r="M121" s="99" t="str">
        <f>IF('Test Sample Data'!M120="","",IF(SUM('Test Sample Data'!M$3:M$386)&gt;10,IF(AND(ISNUMBER('Test Sample Data'!M120),'Test Sample Data'!M120&lt;$C$389, 'Test Sample Data'!M120&gt;0),'Test Sample Data'!M120,$C$389),""))</f>
        <v/>
      </c>
      <c r="N121" s="99" t="str">
        <f>IF('Test Sample Data'!N120="","",IF(SUM('Test Sample Data'!N$3:N$386)&gt;10,IF(AND(ISNUMBER('Test Sample Data'!N120),'Test Sample Data'!N120&lt;$C$389, 'Test Sample Data'!N120&gt;0),'Test Sample Data'!N120,$C$389),""))</f>
        <v/>
      </c>
      <c r="O121" s="98" t="str">
        <f>'miRNA Table'!C120</f>
        <v>hsa-miR-192-3p</v>
      </c>
      <c r="P121" s="98" t="s">
        <v>5654</v>
      </c>
      <c r="Q121" s="99">
        <f>IF('Control Sample Data'!C120="","",IF(SUM('Control Sample Data'!C$3:C$386)&gt;10,IF(AND(ISNUMBER('Control Sample Data'!C120),'Control Sample Data'!C120&lt;$C$389, 'Control Sample Data'!C120&gt;0),'Control Sample Data'!C120,$C$389),""))</f>
        <v>35</v>
      </c>
      <c r="R121" s="99">
        <f>IF('Control Sample Data'!D120="","",IF(SUM('Control Sample Data'!D$3:D$386)&gt;10,IF(AND(ISNUMBER('Control Sample Data'!D120),'Control Sample Data'!D120&lt;$C$389, 'Control Sample Data'!D120&gt;0),'Control Sample Data'!D120,$C$389),""))</f>
        <v>35</v>
      </c>
      <c r="S121" s="99">
        <f>IF('Control Sample Data'!E120="","",IF(SUM('Control Sample Data'!E$3:E$386)&gt;10,IF(AND(ISNUMBER('Control Sample Data'!E120),'Control Sample Data'!E120&lt;$C$389, 'Control Sample Data'!E120&gt;0),'Control Sample Data'!E120,$C$389),""))</f>
        <v>35</v>
      </c>
      <c r="T121" s="99" t="str">
        <f>IF('Control Sample Data'!F120="","",IF(SUM('Control Sample Data'!F$3:F$386)&gt;10,IF(AND(ISNUMBER('Control Sample Data'!F120),'Control Sample Data'!F120&lt;$C$389, 'Control Sample Data'!F120&gt;0),'Control Sample Data'!F120,$C$389),""))</f>
        <v/>
      </c>
      <c r="U121" s="99" t="str">
        <f>IF('Control Sample Data'!G120="","",IF(SUM('Control Sample Data'!G$3:G$386)&gt;10,IF(AND(ISNUMBER('Control Sample Data'!G120),'Control Sample Data'!G120&lt;$C$389, 'Control Sample Data'!G120&gt;0),'Control Sample Data'!G120,$C$389),""))</f>
        <v/>
      </c>
      <c r="V121" s="99" t="str">
        <f>IF('Control Sample Data'!H120="","",IF(SUM('Control Sample Data'!H$3:H$386)&gt;10,IF(AND(ISNUMBER('Control Sample Data'!H120),'Control Sample Data'!H120&lt;$C$389, 'Control Sample Data'!H120&gt;0),'Control Sample Data'!H120,$C$389),""))</f>
        <v/>
      </c>
      <c r="W121" s="99" t="str">
        <f>IF('Control Sample Data'!I120="","",IF(SUM('Control Sample Data'!I$3:I$386)&gt;10,IF(AND(ISNUMBER('Control Sample Data'!I120),'Control Sample Data'!I120&lt;$C$389, 'Control Sample Data'!I120&gt;0),'Control Sample Data'!I120,$C$389),""))</f>
        <v/>
      </c>
      <c r="X121" s="99" t="str">
        <f>IF('Control Sample Data'!J120="","",IF(SUM('Control Sample Data'!J$3:J$386)&gt;10,IF(AND(ISNUMBER('Control Sample Data'!J120),'Control Sample Data'!J120&lt;$C$389, 'Control Sample Data'!J120&gt;0),'Control Sample Data'!J120,$C$389),""))</f>
        <v/>
      </c>
      <c r="Y121" s="99" t="str">
        <f>IF('Control Sample Data'!K120="","",IF(SUM('Control Sample Data'!K$3:K$386)&gt;10,IF(AND(ISNUMBER('Control Sample Data'!K120),'Control Sample Data'!K120&lt;$C$389, 'Control Sample Data'!K120&gt;0),'Control Sample Data'!K120,$C$389),""))</f>
        <v/>
      </c>
      <c r="Z121" s="99" t="str">
        <f>IF('Control Sample Data'!L120="","",IF(SUM('Control Sample Data'!L$3:L$386)&gt;10,IF(AND(ISNUMBER('Control Sample Data'!L120),'Control Sample Data'!L120&lt;$C$389, 'Control Sample Data'!L120&gt;0),'Control Sample Data'!L120,$C$389),""))</f>
        <v/>
      </c>
      <c r="AA121" s="99" t="str">
        <f>IF('Control Sample Data'!M120="","",IF(SUM('Control Sample Data'!M$3:M$386)&gt;10,IF(AND(ISNUMBER('Control Sample Data'!M120),'Control Sample Data'!M120&lt;$C$389, 'Control Sample Data'!M120&gt;0),'Control Sample Data'!M120,$C$389),""))</f>
        <v/>
      </c>
      <c r="AB121" s="107" t="str">
        <f>IF('Control Sample Data'!N120="","",IF(SUM('Control Sample Data'!N$3:N$386)&gt;10,IF(AND(ISNUMBER('Control Sample Data'!N120),'Control Sample Data'!N120&lt;$C$389, 'Control Sample Data'!N120&gt;0),'Control Sample Data'!N120,$C$389),""))</f>
        <v/>
      </c>
      <c r="AC121" s="136">
        <f>IF(C121="","",IF(AND('miRNA Table'!$F$4="YES",'miRNA Table'!$F$6="YES"),C121-C$391,C121))</f>
        <v>35</v>
      </c>
      <c r="AD121" s="137">
        <f>IF(D121="","",IF(AND('miRNA Table'!$F$4="YES",'miRNA Table'!$F$6="YES"),D121-D$391,D121))</f>
        <v>35</v>
      </c>
      <c r="AE121" s="137">
        <f>IF(E121="","",IF(AND('miRNA Table'!$F$4="YES",'miRNA Table'!$F$6="YES"),E121-E$391,E121))</f>
        <v>33.549999999999997</v>
      </c>
      <c r="AF121" s="137" t="str">
        <f>IF(F121="","",IF(AND('miRNA Table'!$F$4="YES",'miRNA Table'!$F$6="YES"),F121-F$391,F121))</f>
        <v/>
      </c>
      <c r="AG121" s="137" t="str">
        <f>IF(G121="","",IF(AND('miRNA Table'!$F$4="YES",'miRNA Table'!$F$6="YES"),G121-G$391,G121))</f>
        <v/>
      </c>
      <c r="AH121" s="137" t="str">
        <f>IF(H121="","",IF(AND('miRNA Table'!$F$4="YES",'miRNA Table'!$F$6="YES"),H121-H$391,H121))</f>
        <v/>
      </c>
      <c r="AI121" s="137" t="str">
        <f>IF(I121="","",IF(AND('miRNA Table'!$F$4="YES",'miRNA Table'!$F$6="YES"),I121-I$391,I121))</f>
        <v/>
      </c>
      <c r="AJ121" s="137" t="str">
        <f>IF(J121="","",IF(AND('miRNA Table'!$F$4="YES",'miRNA Table'!$F$6="YES"),J121-J$391,J121))</f>
        <v/>
      </c>
      <c r="AK121" s="137" t="str">
        <f>IF(K121="","",IF(AND('miRNA Table'!$F$4="YES",'miRNA Table'!$F$6="YES"),K121-K$391,K121))</f>
        <v/>
      </c>
      <c r="AL121" s="137" t="str">
        <f>IF(L121="","",IF(AND('miRNA Table'!$F$4="YES",'miRNA Table'!$F$6="YES"),L121-L$391,L121))</f>
        <v/>
      </c>
      <c r="AM121" s="137" t="str">
        <f>IF(M121="","",IF(AND('miRNA Table'!$F$4="YES",'miRNA Table'!$F$6="YES"),M121-M$391,M121))</f>
        <v/>
      </c>
      <c r="AN121" s="138" t="str">
        <f>IF(N121="","",IF(AND('miRNA Table'!$F$4="YES",'miRNA Table'!$F$6="YES"),N121-N$391,N121))</f>
        <v/>
      </c>
      <c r="AO121" s="136">
        <f>IF(O121="","",IF(AND('miRNA Table'!$F$4="YES",'miRNA Table'!$F$6="YES"),Q121-Q$391,Q121))</f>
        <v>35</v>
      </c>
      <c r="AP121" s="137">
        <f>IF(P121="","",IF(AND('miRNA Table'!$F$4="YES",'miRNA Table'!$F$6="YES"),R121-R$391,R121))</f>
        <v>35</v>
      </c>
      <c r="AQ121" s="137">
        <f>IF(Q121="","",IF(AND('miRNA Table'!$F$4="YES",'miRNA Table'!$F$6="YES"),S121-S$391,S121))</f>
        <v>35</v>
      </c>
      <c r="AR121" s="137" t="str">
        <f>IF(R121="","",IF(AND('miRNA Table'!$F$4="YES",'miRNA Table'!$F$6="YES"),T121-T$391,T121))</f>
        <v/>
      </c>
      <c r="AS121" s="137" t="str">
        <f>IF(S121="","",IF(AND('miRNA Table'!$F$4="YES",'miRNA Table'!$F$6="YES"),U121-U$391,U121))</f>
        <v/>
      </c>
      <c r="AT121" s="137" t="str">
        <f>IF(T121="","",IF(AND('miRNA Table'!$F$4="YES",'miRNA Table'!$F$6="YES"),V121-V$391,V121))</f>
        <v/>
      </c>
      <c r="AU121" s="137" t="str">
        <f>IF(U121="","",IF(AND('miRNA Table'!$F$4="YES",'miRNA Table'!$F$6="YES"),W121-W$391,W121))</f>
        <v/>
      </c>
      <c r="AV121" s="137" t="str">
        <f>IF(V121="","",IF(AND('miRNA Table'!$F$4="YES",'miRNA Table'!$F$6="YES"),X121-X$391,X121))</f>
        <v/>
      </c>
      <c r="AW121" s="137" t="str">
        <f>IF(W121="","",IF(AND('miRNA Table'!$F$4="YES",'miRNA Table'!$F$6="YES"),Y121-Y$391,Y121))</f>
        <v/>
      </c>
      <c r="AX121" s="137" t="str">
        <f>IF(X121="","",IF(AND('miRNA Table'!$F$4="YES",'miRNA Table'!$F$6="YES"),Z121-Z$391,Z121))</f>
        <v/>
      </c>
      <c r="AY121" s="137" t="str">
        <f>IF(Y121="","",IF(AND('miRNA Table'!$F$4="YES",'miRNA Table'!$F$6="YES"),AA121-AA$391,AA121))</f>
        <v/>
      </c>
      <c r="AZ121" s="138" t="str">
        <f>IF(Z121="","",IF(AND('miRNA Table'!$F$4="YES",'miRNA Table'!$F$6="YES"),AB121-AB$391,AB121))</f>
        <v/>
      </c>
      <c r="BY121" s="97" t="str">
        <f t="shared" si="77"/>
        <v>hsa-miR-192-3p</v>
      </c>
      <c r="BZ121" s="98" t="s">
        <v>5654</v>
      </c>
      <c r="CA121" s="99">
        <f t="shared" si="78"/>
        <v>14.364999999999998</v>
      </c>
      <c r="CB121" s="99">
        <f t="shared" si="79"/>
        <v>14.355</v>
      </c>
      <c r="CC121" s="99">
        <f t="shared" si="80"/>
        <v>12.819999999999997</v>
      </c>
      <c r="CD121" s="99" t="str">
        <f t="shared" si="81"/>
        <v/>
      </c>
      <c r="CE121" s="99" t="str">
        <f t="shared" si="82"/>
        <v/>
      </c>
      <c r="CF121" s="99" t="str">
        <f t="shared" si="83"/>
        <v/>
      </c>
      <c r="CG121" s="99" t="str">
        <f t="shared" si="84"/>
        <v/>
      </c>
      <c r="CH121" s="99" t="str">
        <f t="shared" si="85"/>
        <v/>
      </c>
      <c r="CI121" s="99" t="str">
        <f t="shared" si="86"/>
        <v/>
      </c>
      <c r="CJ121" s="99" t="str">
        <f t="shared" si="87"/>
        <v/>
      </c>
      <c r="CK121" s="99" t="str">
        <f t="shared" si="88"/>
        <v/>
      </c>
      <c r="CL121" s="99" t="str">
        <f t="shared" si="89"/>
        <v/>
      </c>
      <c r="CM121" s="99">
        <f t="shared" si="90"/>
        <v>14.101666666666667</v>
      </c>
      <c r="CN121" s="99">
        <f t="shared" si="91"/>
        <v>14.14833333333333</v>
      </c>
      <c r="CO121" s="99">
        <f t="shared" si="92"/>
        <v>13.864999999999998</v>
      </c>
      <c r="CP121" s="99" t="str">
        <f t="shared" si="93"/>
        <v/>
      </c>
      <c r="CQ121" s="99" t="str">
        <f t="shared" si="94"/>
        <v/>
      </c>
      <c r="CR121" s="99" t="str">
        <f t="shared" si="95"/>
        <v/>
      </c>
      <c r="CS121" s="99" t="str">
        <f t="shared" si="96"/>
        <v/>
      </c>
      <c r="CT121" s="99" t="str">
        <f t="shared" si="97"/>
        <v/>
      </c>
      <c r="CU121" s="99" t="str">
        <f t="shared" si="98"/>
        <v/>
      </c>
      <c r="CV121" s="99" t="str">
        <f t="shared" si="99"/>
        <v/>
      </c>
      <c r="CW121" s="99" t="str">
        <f t="shared" si="100"/>
        <v/>
      </c>
      <c r="CX121" s="99" t="str">
        <f t="shared" si="101"/>
        <v/>
      </c>
      <c r="CY121" s="70">
        <f t="shared" si="102"/>
        <v>13.846666666666664</v>
      </c>
      <c r="CZ121" s="70">
        <f t="shared" si="103"/>
        <v>14.038333333333332</v>
      </c>
      <c r="DA121" s="100" t="str">
        <f t="shared" si="104"/>
        <v>hsa-miR-192-3p</v>
      </c>
      <c r="DB121" s="98" t="s">
        <v>5654</v>
      </c>
      <c r="DC121" s="101">
        <f t="shared" si="112"/>
        <v>4.7391899108950229E-5</v>
      </c>
      <c r="DD121" s="101">
        <f t="shared" si="113"/>
        <v>4.7721535835485465E-5</v>
      </c>
      <c r="DE121" s="101">
        <f t="shared" si="114"/>
        <v>1.3829148990427255E-4</v>
      </c>
      <c r="DF121" s="101" t="str">
        <f t="shared" si="115"/>
        <v/>
      </c>
      <c r="DG121" s="101" t="str">
        <f t="shared" si="116"/>
        <v/>
      </c>
      <c r="DH121" s="101" t="str">
        <f t="shared" si="117"/>
        <v/>
      </c>
      <c r="DI121" s="101" t="str">
        <f t="shared" si="118"/>
        <v/>
      </c>
      <c r="DJ121" s="101" t="str">
        <f t="shared" si="119"/>
        <v/>
      </c>
      <c r="DK121" s="101" t="str">
        <f t="shared" si="120"/>
        <v/>
      </c>
      <c r="DL121" s="101" t="str">
        <f t="shared" si="121"/>
        <v/>
      </c>
      <c r="DM121" s="101" t="str">
        <f t="shared" si="105"/>
        <v/>
      </c>
      <c r="DN121" s="101" t="str">
        <f t="shared" si="106"/>
        <v/>
      </c>
      <c r="DO121" s="101">
        <f t="shared" si="122"/>
        <v>5.6882063716252369E-5</v>
      </c>
      <c r="DP121" s="101">
        <f t="shared" si="123"/>
        <v>5.5071547217106916E-5</v>
      </c>
      <c r="DQ121" s="101">
        <f t="shared" si="124"/>
        <v>6.7022266466494862E-5</v>
      </c>
      <c r="DR121" s="101" t="str">
        <f t="shared" si="125"/>
        <v/>
      </c>
      <c r="DS121" s="101" t="str">
        <f t="shared" si="126"/>
        <v/>
      </c>
      <c r="DT121" s="101" t="str">
        <f t="shared" si="127"/>
        <v/>
      </c>
      <c r="DU121" s="101" t="str">
        <f t="shared" si="128"/>
        <v/>
      </c>
      <c r="DV121" s="101" t="str">
        <f t="shared" si="129"/>
        <v/>
      </c>
      <c r="DW121" s="101" t="str">
        <f t="shared" si="130"/>
        <v/>
      </c>
      <c r="DX121" s="101" t="str">
        <f t="shared" si="131"/>
        <v/>
      </c>
      <c r="DY121" s="101" t="str">
        <f t="shared" si="107"/>
        <v/>
      </c>
      <c r="DZ121" s="101" t="str">
        <f t="shared" si="108"/>
        <v/>
      </c>
    </row>
    <row r="122" spans="1:130" ht="15" customHeight="1" x14ac:dyDescent="0.25">
      <c r="A122" s="106" t="str">
        <f>'miRNA Table'!C121</f>
        <v>hsa-miR-193a-3p</v>
      </c>
      <c r="B122" s="98" t="s">
        <v>5655</v>
      </c>
      <c r="C122" s="99">
        <f>IF('Test Sample Data'!C121="","",IF(SUM('Test Sample Data'!C$3:C$386)&gt;10,IF(AND(ISNUMBER('Test Sample Data'!C121),'Test Sample Data'!C121&lt;$C$389, 'Test Sample Data'!C121&gt;0),'Test Sample Data'!C121,$C$389),""))</f>
        <v>35</v>
      </c>
      <c r="D122" s="99">
        <f>IF('Test Sample Data'!D121="","",IF(SUM('Test Sample Data'!D$3:D$386)&gt;10,IF(AND(ISNUMBER('Test Sample Data'!D121),'Test Sample Data'!D121&lt;$C$389, 'Test Sample Data'!D121&gt;0),'Test Sample Data'!D121,$C$389),""))</f>
        <v>35</v>
      </c>
      <c r="E122" s="99">
        <f>IF('Test Sample Data'!E121="","",IF(SUM('Test Sample Data'!E$3:E$386)&gt;10,IF(AND(ISNUMBER('Test Sample Data'!E121),'Test Sample Data'!E121&lt;$C$389, 'Test Sample Data'!E121&gt;0),'Test Sample Data'!E121,$C$389),""))</f>
        <v>34.4</v>
      </c>
      <c r="F122" s="99" t="str">
        <f>IF('Test Sample Data'!F121="","",IF(SUM('Test Sample Data'!F$3:F$386)&gt;10,IF(AND(ISNUMBER('Test Sample Data'!F121),'Test Sample Data'!F121&lt;$C$389, 'Test Sample Data'!F121&gt;0),'Test Sample Data'!F121,$C$389),""))</f>
        <v/>
      </c>
      <c r="G122" s="99" t="str">
        <f>IF('Test Sample Data'!G121="","",IF(SUM('Test Sample Data'!G$3:G$386)&gt;10,IF(AND(ISNUMBER('Test Sample Data'!G121),'Test Sample Data'!G121&lt;$C$389, 'Test Sample Data'!G121&gt;0),'Test Sample Data'!G121,$C$389),""))</f>
        <v/>
      </c>
      <c r="H122" s="99" t="str">
        <f>IF('Test Sample Data'!H121="","",IF(SUM('Test Sample Data'!H$3:H$386)&gt;10,IF(AND(ISNUMBER('Test Sample Data'!H121),'Test Sample Data'!H121&lt;$C$389, 'Test Sample Data'!H121&gt;0),'Test Sample Data'!H121,$C$389),""))</f>
        <v/>
      </c>
      <c r="I122" s="99" t="str">
        <f>IF('Test Sample Data'!I121="","",IF(SUM('Test Sample Data'!I$3:I$386)&gt;10,IF(AND(ISNUMBER('Test Sample Data'!I121),'Test Sample Data'!I121&lt;$C$389, 'Test Sample Data'!I121&gt;0),'Test Sample Data'!I121,$C$389),""))</f>
        <v/>
      </c>
      <c r="J122" s="99" t="str">
        <f>IF('Test Sample Data'!J121="","",IF(SUM('Test Sample Data'!J$3:J$386)&gt;10,IF(AND(ISNUMBER('Test Sample Data'!J121),'Test Sample Data'!J121&lt;$C$389, 'Test Sample Data'!J121&gt;0),'Test Sample Data'!J121,$C$389),""))</f>
        <v/>
      </c>
      <c r="K122" s="99" t="str">
        <f>IF('Test Sample Data'!K121="","",IF(SUM('Test Sample Data'!K$3:K$386)&gt;10,IF(AND(ISNUMBER('Test Sample Data'!K121),'Test Sample Data'!K121&lt;$C$389, 'Test Sample Data'!K121&gt;0),'Test Sample Data'!K121,$C$389),""))</f>
        <v/>
      </c>
      <c r="L122" s="99" t="str">
        <f>IF('Test Sample Data'!L121="","",IF(SUM('Test Sample Data'!L$3:L$386)&gt;10,IF(AND(ISNUMBER('Test Sample Data'!L121),'Test Sample Data'!L121&lt;$C$389, 'Test Sample Data'!L121&gt;0),'Test Sample Data'!L121,$C$389),""))</f>
        <v/>
      </c>
      <c r="M122" s="99" t="str">
        <f>IF('Test Sample Data'!M121="","",IF(SUM('Test Sample Data'!M$3:M$386)&gt;10,IF(AND(ISNUMBER('Test Sample Data'!M121),'Test Sample Data'!M121&lt;$C$389, 'Test Sample Data'!M121&gt;0),'Test Sample Data'!M121,$C$389),""))</f>
        <v/>
      </c>
      <c r="N122" s="99" t="str">
        <f>IF('Test Sample Data'!N121="","",IF(SUM('Test Sample Data'!N$3:N$386)&gt;10,IF(AND(ISNUMBER('Test Sample Data'!N121),'Test Sample Data'!N121&lt;$C$389, 'Test Sample Data'!N121&gt;0),'Test Sample Data'!N121,$C$389),""))</f>
        <v/>
      </c>
      <c r="O122" s="98" t="str">
        <f>'miRNA Table'!C121</f>
        <v>hsa-miR-193a-3p</v>
      </c>
      <c r="P122" s="98" t="s">
        <v>5655</v>
      </c>
      <c r="Q122" s="99">
        <f>IF('Control Sample Data'!C121="","",IF(SUM('Control Sample Data'!C$3:C$386)&gt;10,IF(AND(ISNUMBER('Control Sample Data'!C121),'Control Sample Data'!C121&lt;$C$389, 'Control Sample Data'!C121&gt;0),'Control Sample Data'!C121,$C$389),""))</f>
        <v>35</v>
      </c>
      <c r="R122" s="99">
        <f>IF('Control Sample Data'!D121="","",IF(SUM('Control Sample Data'!D$3:D$386)&gt;10,IF(AND(ISNUMBER('Control Sample Data'!D121),'Control Sample Data'!D121&lt;$C$389, 'Control Sample Data'!D121&gt;0),'Control Sample Data'!D121,$C$389),""))</f>
        <v>35</v>
      </c>
      <c r="S122" s="99">
        <f>IF('Control Sample Data'!E121="","",IF(SUM('Control Sample Data'!E$3:E$386)&gt;10,IF(AND(ISNUMBER('Control Sample Data'!E121),'Control Sample Data'!E121&lt;$C$389, 'Control Sample Data'!E121&gt;0),'Control Sample Data'!E121,$C$389),""))</f>
        <v>34.83</v>
      </c>
      <c r="T122" s="99" t="str">
        <f>IF('Control Sample Data'!F121="","",IF(SUM('Control Sample Data'!F$3:F$386)&gt;10,IF(AND(ISNUMBER('Control Sample Data'!F121),'Control Sample Data'!F121&lt;$C$389, 'Control Sample Data'!F121&gt;0),'Control Sample Data'!F121,$C$389),""))</f>
        <v/>
      </c>
      <c r="U122" s="99" t="str">
        <f>IF('Control Sample Data'!G121="","",IF(SUM('Control Sample Data'!G$3:G$386)&gt;10,IF(AND(ISNUMBER('Control Sample Data'!G121),'Control Sample Data'!G121&lt;$C$389, 'Control Sample Data'!G121&gt;0),'Control Sample Data'!G121,$C$389),""))</f>
        <v/>
      </c>
      <c r="V122" s="99" t="str">
        <f>IF('Control Sample Data'!H121="","",IF(SUM('Control Sample Data'!H$3:H$386)&gt;10,IF(AND(ISNUMBER('Control Sample Data'!H121),'Control Sample Data'!H121&lt;$C$389, 'Control Sample Data'!H121&gt;0),'Control Sample Data'!H121,$C$389),""))</f>
        <v/>
      </c>
      <c r="W122" s="99" t="str">
        <f>IF('Control Sample Data'!I121="","",IF(SUM('Control Sample Data'!I$3:I$386)&gt;10,IF(AND(ISNUMBER('Control Sample Data'!I121),'Control Sample Data'!I121&lt;$C$389, 'Control Sample Data'!I121&gt;0),'Control Sample Data'!I121,$C$389),""))</f>
        <v/>
      </c>
      <c r="X122" s="99" t="str">
        <f>IF('Control Sample Data'!J121="","",IF(SUM('Control Sample Data'!J$3:J$386)&gt;10,IF(AND(ISNUMBER('Control Sample Data'!J121),'Control Sample Data'!J121&lt;$C$389, 'Control Sample Data'!J121&gt;0),'Control Sample Data'!J121,$C$389),""))</f>
        <v/>
      </c>
      <c r="Y122" s="99" t="str">
        <f>IF('Control Sample Data'!K121="","",IF(SUM('Control Sample Data'!K$3:K$386)&gt;10,IF(AND(ISNUMBER('Control Sample Data'!K121),'Control Sample Data'!K121&lt;$C$389, 'Control Sample Data'!K121&gt;0),'Control Sample Data'!K121,$C$389),""))</f>
        <v/>
      </c>
      <c r="Z122" s="99" t="str">
        <f>IF('Control Sample Data'!L121="","",IF(SUM('Control Sample Data'!L$3:L$386)&gt;10,IF(AND(ISNUMBER('Control Sample Data'!L121),'Control Sample Data'!L121&lt;$C$389, 'Control Sample Data'!L121&gt;0),'Control Sample Data'!L121,$C$389),""))</f>
        <v/>
      </c>
      <c r="AA122" s="99" t="str">
        <f>IF('Control Sample Data'!M121="","",IF(SUM('Control Sample Data'!M$3:M$386)&gt;10,IF(AND(ISNUMBER('Control Sample Data'!M121),'Control Sample Data'!M121&lt;$C$389, 'Control Sample Data'!M121&gt;0),'Control Sample Data'!M121,$C$389),""))</f>
        <v/>
      </c>
      <c r="AB122" s="107" t="str">
        <f>IF('Control Sample Data'!N121="","",IF(SUM('Control Sample Data'!N$3:N$386)&gt;10,IF(AND(ISNUMBER('Control Sample Data'!N121),'Control Sample Data'!N121&lt;$C$389, 'Control Sample Data'!N121&gt;0),'Control Sample Data'!N121,$C$389),""))</f>
        <v/>
      </c>
      <c r="AC122" s="136">
        <f>IF(C122="","",IF(AND('miRNA Table'!$F$4="YES",'miRNA Table'!$F$6="YES"),C122-C$391,C122))</f>
        <v>35</v>
      </c>
      <c r="AD122" s="137">
        <f>IF(D122="","",IF(AND('miRNA Table'!$F$4="YES",'miRNA Table'!$F$6="YES"),D122-D$391,D122))</f>
        <v>35</v>
      </c>
      <c r="AE122" s="137">
        <f>IF(E122="","",IF(AND('miRNA Table'!$F$4="YES",'miRNA Table'!$F$6="YES"),E122-E$391,E122))</f>
        <v>34.4</v>
      </c>
      <c r="AF122" s="137" t="str">
        <f>IF(F122="","",IF(AND('miRNA Table'!$F$4="YES",'miRNA Table'!$F$6="YES"),F122-F$391,F122))</f>
        <v/>
      </c>
      <c r="AG122" s="137" t="str">
        <f>IF(G122="","",IF(AND('miRNA Table'!$F$4="YES",'miRNA Table'!$F$6="YES"),G122-G$391,G122))</f>
        <v/>
      </c>
      <c r="AH122" s="137" t="str">
        <f>IF(H122="","",IF(AND('miRNA Table'!$F$4="YES",'miRNA Table'!$F$6="YES"),H122-H$391,H122))</f>
        <v/>
      </c>
      <c r="AI122" s="137" t="str">
        <f>IF(I122="","",IF(AND('miRNA Table'!$F$4="YES",'miRNA Table'!$F$6="YES"),I122-I$391,I122))</f>
        <v/>
      </c>
      <c r="AJ122" s="137" t="str">
        <f>IF(J122="","",IF(AND('miRNA Table'!$F$4="YES",'miRNA Table'!$F$6="YES"),J122-J$391,J122))</f>
        <v/>
      </c>
      <c r="AK122" s="137" t="str">
        <f>IF(K122="","",IF(AND('miRNA Table'!$F$4="YES",'miRNA Table'!$F$6="YES"),K122-K$391,K122))</f>
        <v/>
      </c>
      <c r="AL122" s="137" t="str">
        <f>IF(L122="","",IF(AND('miRNA Table'!$F$4="YES",'miRNA Table'!$F$6="YES"),L122-L$391,L122))</f>
        <v/>
      </c>
      <c r="AM122" s="137" t="str">
        <f>IF(M122="","",IF(AND('miRNA Table'!$F$4="YES",'miRNA Table'!$F$6="YES"),M122-M$391,M122))</f>
        <v/>
      </c>
      <c r="AN122" s="138" t="str">
        <f>IF(N122="","",IF(AND('miRNA Table'!$F$4="YES",'miRNA Table'!$F$6="YES"),N122-N$391,N122))</f>
        <v/>
      </c>
      <c r="AO122" s="136">
        <f>IF(O122="","",IF(AND('miRNA Table'!$F$4="YES",'miRNA Table'!$F$6="YES"),Q122-Q$391,Q122))</f>
        <v>35</v>
      </c>
      <c r="AP122" s="137">
        <f>IF(P122="","",IF(AND('miRNA Table'!$F$4="YES",'miRNA Table'!$F$6="YES"),R122-R$391,R122))</f>
        <v>35</v>
      </c>
      <c r="AQ122" s="137">
        <f>IF(Q122="","",IF(AND('miRNA Table'!$F$4="YES",'miRNA Table'!$F$6="YES"),S122-S$391,S122))</f>
        <v>34.83</v>
      </c>
      <c r="AR122" s="137" t="str">
        <f>IF(R122="","",IF(AND('miRNA Table'!$F$4="YES",'miRNA Table'!$F$6="YES"),T122-T$391,T122))</f>
        <v/>
      </c>
      <c r="AS122" s="137" t="str">
        <f>IF(S122="","",IF(AND('miRNA Table'!$F$4="YES",'miRNA Table'!$F$6="YES"),U122-U$391,U122))</f>
        <v/>
      </c>
      <c r="AT122" s="137" t="str">
        <f>IF(T122="","",IF(AND('miRNA Table'!$F$4="YES",'miRNA Table'!$F$6="YES"),V122-V$391,V122))</f>
        <v/>
      </c>
      <c r="AU122" s="137" t="str">
        <f>IF(U122="","",IF(AND('miRNA Table'!$F$4="YES",'miRNA Table'!$F$6="YES"),W122-W$391,W122))</f>
        <v/>
      </c>
      <c r="AV122" s="137" t="str">
        <f>IF(V122="","",IF(AND('miRNA Table'!$F$4="YES",'miRNA Table'!$F$6="YES"),X122-X$391,X122))</f>
        <v/>
      </c>
      <c r="AW122" s="137" t="str">
        <f>IF(W122="","",IF(AND('miRNA Table'!$F$4="YES",'miRNA Table'!$F$6="YES"),Y122-Y$391,Y122))</f>
        <v/>
      </c>
      <c r="AX122" s="137" t="str">
        <f>IF(X122="","",IF(AND('miRNA Table'!$F$4="YES",'miRNA Table'!$F$6="YES"),Z122-Z$391,Z122))</f>
        <v/>
      </c>
      <c r="AY122" s="137" t="str">
        <f>IF(Y122="","",IF(AND('miRNA Table'!$F$4="YES",'miRNA Table'!$F$6="YES"),AA122-AA$391,AA122))</f>
        <v/>
      </c>
      <c r="AZ122" s="138" t="str">
        <f>IF(Z122="","",IF(AND('miRNA Table'!$F$4="YES",'miRNA Table'!$F$6="YES"),AB122-AB$391,AB122))</f>
        <v/>
      </c>
      <c r="BY122" s="97" t="str">
        <f t="shared" si="77"/>
        <v>hsa-miR-193a-3p</v>
      </c>
      <c r="BZ122" s="98" t="s">
        <v>5655</v>
      </c>
      <c r="CA122" s="99">
        <f t="shared" si="78"/>
        <v>14.364999999999998</v>
      </c>
      <c r="CB122" s="99">
        <f t="shared" si="79"/>
        <v>14.355</v>
      </c>
      <c r="CC122" s="99">
        <f t="shared" si="80"/>
        <v>13.669999999999998</v>
      </c>
      <c r="CD122" s="99" t="str">
        <f t="shared" si="81"/>
        <v/>
      </c>
      <c r="CE122" s="99" t="str">
        <f t="shared" si="82"/>
        <v/>
      </c>
      <c r="CF122" s="99" t="str">
        <f t="shared" si="83"/>
        <v/>
      </c>
      <c r="CG122" s="99" t="str">
        <f t="shared" si="84"/>
        <v/>
      </c>
      <c r="CH122" s="99" t="str">
        <f t="shared" si="85"/>
        <v/>
      </c>
      <c r="CI122" s="99" t="str">
        <f t="shared" si="86"/>
        <v/>
      </c>
      <c r="CJ122" s="99" t="str">
        <f t="shared" si="87"/>
        <v/>
      </c>
      <c r="CK122" s="99" t="str">
        <f t="shared" si="88"/>
        <v/>
      </c>
      <c r="CL122" s="99" t="str">
        <f t="shared" si="89"/>
        <v/>
      </c>
      <c r="CM122" s="99">
        <f t="shared" si="90"/>
        <v>14.101666666666667</v>
      </c>
      <c r="CN122" s="99">
        <f t="shared" si="91"/>
        <v>14.14833333333333</v>
      </c>
      <c r="CO122" s="99">
        <f t="shared" si="92"/>
        <v>13.694999999999997</v>
      </c>
      <c r="CP122" s="99" t="str">
        <f t="shared" si="93"/>
        <v/>
      </c>
      <c r="CQ122" s="99" t="str">
        <f t="shared" si="94"/>
        <v/>
      </c>
      <c r="CR122" s="99" t="str">
        <f t="shared" si="95"/>
        <v/>
      </c>
      <c r="CS122" s="99" t="str">
        <f t="shared" si="96"/>
        <v/>
      </c>
      <c r="CT122" s="99" t="str">
        <f t="shared" si="97"/>
        <v/>
      </c>
      <c r="CU122" s="99" t="str">
        <f t="shared" si="98"/>
        <v/>
      </c>
      <c r="CV122" s="99" t="str">
        <f t="shared" si="99"/>
        <v/>
      </c>
      <c r="CW122" s="99" t="str">
        <f t="shared" si="100"/>
        <v/>
      </c>
      <c r="CX122" s="99" t="str">
        <f t="shared" si="101"/>
        <v/>
      </c>
      <c r="CY122" s="70">
        <f t="shared" si="102"/>
        <v>14.13</v>
      </c>
      <c r="CZ122" s="70">
        <f t="shared" si="103"/>
        <v>13.981666666666664</v>
      </c>
      <c r="DA122" s="100" t="str">
        <f t="shared" si="104"/>
        <v>hsa-miR-193a-3p</v>
      </c>
      <c r="DB122" s="98" t="s">
        <v>5655</v>
      </c>
      <c r="DC122" s="101">
        <f t="shared" si="112"/>
        <v>4.7391899108950229E-5</v>
      </c>
      <c r="DD122" s="101">
        <f t="shared" si="113"/>
        <v>4.7721535835485465E-5</v>
      </c>
      <c r="DE122" s="101">
        <f t="shared" si="114"/>
        <v>7.6722007722279672E-5</v>
      </c>
      <c r="DF122" s="101" t="str">
        <f t="shared" si="115"/>
        <v/>
      </c>
      <c r="DG122" s="101" t="str">
        <f t="shared" si="116"/>
        <v/>
      </c>
      <c r="DH122" s="101" t="str">
        <f t="shared" si="117"/>
        <v/>
      </c>
      <c r="DI122" s="101" t="str">
        <f t="shared" si="118"/>
        <v/>
      </c>
      <c r="DJ122" s="101" t="str">
        <f t="shared" si="119"/>
        <v/>
      </c>
      <c r="DK122" s="101" t="str">
        <f t="shared" si="120"/>
        <v/>
      </c>
      <c r="DL122" s="101" t="str">
        <f t="shared" si="121"/>
        <v/>
      </c>
      <c r="DM122" s="101" t="str">
        <f t="shared" si="105"/>
        <v/>
      </c>
      <c r="DN122" s="101" t="str">
        <f t="shared" si="106"/>
        <v/>
      </c>
      <c r="DO122" s="101">
        <f t="shared" si="122"/>
        <v>5.6882063716252369E-5</v>
      </c>
      <c r="DP122" s="101">
        <f t="shared" si="123"/>
        <v>5.5071547217106916E-5</v>
      </c>
      <c r="DQ122" s="101">
        <f t="shared" si="124"/>
        <v>7.5403969551204333E-5</v>
      </c>
      <c r="DR122" s="101" t="str">
        <f t="shared" si="125"/>
        <v/>
      </c>
      <c r="DS122" s="101" t="str">
        <f t="shared" si="126"/>
        <v/>
      </c>
      <c r="DT122" s="101" t="str">
        <f t="shared" si="127"/>
        <v/>
      </c>
      <c r="DU122" s="101" t="str">
        <f t="shared" si="128"/>
        <v/>
      </c>
      <c r="DV122" s="101" t="str">
        <f t="shared" si="129"/>
        <v/>
      </c>
      <c r="DW122" s="101" t="str">
        <f t="shared" si="130"/>
        <v/>
      </c>
      <c r="DX122" s="101" t="str">
        <f t="shared" si="131"/>
        <v/>
      </c>
      <c r="DY122" s="101" t="str">
        <f t="shared" si="107"/>
        <v/>
      </c>
      <c r="DZ122" s="101" t="str">
        <f t="shared" si="108"/>
        <v/>
      </c>
    </row>
    <row r="123" spans="1:130" ht="15" customHeight="1" x14ac:dyDescent="0.25">
      <c r="A123" s="106" t="str">
        <f>'miRNA Table'!C122</f>
        <v>hsa-miR-193a-5p</v>
      </c>
      <c r="B123" s="98" t="s">
        <v>5656</v>
      </c>
      <c r="C123" s="99">
        <f>IF('Test Sample Data'!C122="","",IF(SUM('Test Sample Data'!C$3:C$386)&gt;10,IF(AND(ISNUMBER('Test Sample Data'!C122),'Test Sample Data'!C122&lt;$C$389, 'Test Sample Data'!C122&gt;0),'Test Sample Data'!C122,$C$389),""))</f>
        <v>34.03</v>
      </c>
      <c r="D123" s="99">
        <f>IF('Test Sample Data'!D122="","",IF(SUM('Test Sample Data'!D$3:D$386)&gt;10,IF(AND(ISNUMBER('Test Sample Data'!D122),'Test Sample Data'!D122&lt;$C$389, 'Test Sample Data'!D122&gt;0),'Test Sample Data'!D122,$C$389),""))</f>
        <v>33.92</v>
      </c>
      <c r="E123" s="99">
        <f>IF('Test Sample Data'!E122="","",IF(SUM('Test Sample Data'!E$3:E$386)&gt;10,IF(AND(ISNUMBER('Test Sample Data'!E122),'Test Sample Data'!E122&lt;$C$389, 'Test Sample Data'!E122&gt;0),'Test Sample Data'!E122,$C$389),""))</f>
        <v>32.64</v>
      </c>
      <c r="F123" s="99" t="str">
        <f>IF('Test Sample Data'!F122="","",IF(SUM('Test Sample Data'!F$3:F$386)&gt;10,IF(AND(ISNUMBER('Test Sample Data'!F122),'Test Sample Data'!F122&lt;$C$389, 'Test Sample Data'!F122&gt;0),'Test Sample Data'!F122,$C$389),""))</f>
        <v/>
      </c>
      <c r="G123" s="99" t="str">
        <f>IF('Test Sample Data'!G122="","",IF(SUM('Test Sample Data'!G$3:G$386)&gt;10,IF(AND(ISNUMBER('Test Sample Data'!G122),'Test Sample Data'!G122&lt;$C$389, 'Test Sample Data'!G122&gt;0),'Test Sample Data'!G122,$C$389),""))</f>
        <v/>
      </c>
      <c r="H123" s="99" t="str">
        <f>IF('Test Sample Data'!H122="","",IF(SUM('Test Sample Data'!H$3:H$386)&gt;10,IF(AND(ISNUMBER('Test Sample Data'!H122),'Test Sample Data'!H122&lt;$C$389, 'Test Sample Data'!H122&gt;0),'Test Sample Data'!H122,$C$389),""))</f>
        <v/>
      </c>
      <c r="I123" s="99" t="str">
        <f>IF('Test Sample Data'!I122="","",IF(SUM('Test Sample Data'!I$3:I$386)&gt;10,IF(AND(ISNUMBER('Test Sample Data'!I122),'Test Sample Data'!I122&lt;$C$389, 'Test Sample Data'!I122&gt;0),'Test Sample Data'!I122,$C$389),""))</f>
        <v/>
      </c>
      <c r="J123" s="99" t="str">
        <f>IF('Test Sample Data'!J122="","",IF(SUM('Test Sample Data'!J$3:J$386)&gt;10,IF(AND(ISNUMBER('Test Sample Data'!J122),'Test Sample Data'!J122&lt;$C$389, 'Test Sample Data'!J122&gt;0),'Test Sample Data'!J122,$C$389),""))</f>
        <v/>
      </c>
      <c r="K123" s="99" t="str">
        <f>IF('Test Sample Data'!K122="","",IF(SUM('Test Sample Data'!K$3:K$386)&gt;10,IF(AND(ISNUMBER('Test Sample Data'!K122),'Test Sample Data'!K122&lt;$C$389, 'Test Sample Data'!K122&gt;0),'Test Sample Data'!K122,$C$389),""))</f>
        <v/>
      </c>
      <c r="L123" s="99" t="str">
        <f>IF('Test Sample Data'!L122="","",IF(SUM('Test Sample Data'!L$3:L$386)&gt;10,IF(AND(ISNUMBER('Test Sample Data'!L122),'Test Sample Data'!L122&lt;$C$389, 'Test Sample Data'!L122&gt;0),'Test Sample Data'!L122,$C$389),""))</f>
        <v/>
      </c>
      <c r="M123" s="99" t="str">
        <f>IF('Test Sample Data'!M122="","",IF(SUM('Test Sample Data'!M$3:M$386)&gt;10,IF(AND(ISNUMBER('Test Sample Data'!M122),'Test Sample Data'!M122&lt;$C$389, 'Test Sample Data'!M122&gt;0),'Test Sample Data'!M122,$C$389),""))</f>
        <v/>
      </c>
      <c r="N123" s="99" t="str">
        <f>IF('Test Sample Data'!N122="","",IF(SUM('Test Sample Data'!N$3:N$386)&gt;10,IF(AND(ISNUMBER('Test Sample Data'!N122),'Test Sample Data'!N122&lt;$C$389, 'Test Sample Data'!N122&gt;0),'Test Sample Data'!N122,$C$389),""))</f>
        <v/>
      </c>
      <c r="O123" s="98" t="str">
        <f>'miRNA Table'!C122</f>
        <v>hsa-miR-193a-5p</v>
      </c>
      <c r="P123" s="98" t="s">
        <v>5656</v>
      </c>
      <c r="Q123" s="99">
        <f>IF('Control Sample Data'!C122="","",IF(SUM('Control Sample Data'!C$3:C$386)&gt;10,IF(AND(ISNUMBER('Control Sample Data'!C122),'Control Sample Data'!C122&lt;$C$389, 'Control Sample Data'!C122&gt;0),'Control Sample Data'!C122,$C$389),""))</f>
        <v>29.4</v>
      </c>
      <c r="R123" s="99">
        <f>IF('Control Sample Data'!D122="","",IF(SUM('Control Sample Data'!D$3:D$386)&gt;10,IF(AND(ISNUMBER('Control Sample Data'!D122),'Control Sample Data'!D122&lt;$C$389, 'Control Sample Data'!D122&gt;0),'Control Sample Data'!D122,$C$389),""))</f>
        <v>29.83</v>
      </c>
      <c r="S123" s="99">
        <f>IF('Control Sample Data'!E122="","",IF(SUM('Control Sample Data'!E$3:E$386)&gt;10,IF(AND(ISNUMBER('Control Sample Data'!E122),'Control Sample Data'!E122&lt;$C$389, 'Control Sample Data'!E122&gt;0),'Control Sample Data'!E122,$C$389),""))</f>
        <v>29.71</v>
      </c>
      <c r="T123" s="99" t="str">
        <f>IF('Control Sample Data'!F122="","",IF(SUM('Control Sample Data'!F$3:F$386)&gt;10,IF(AND(ISNUMBER('Control Sample Data'!F122),'Control Sample Data'!F122&lt;$C$389, 'Control Sample Data'!F122&gt;0),'Control Sample Data'!F122,$C$389),""))</f>
        <v/>
      </c>
      <c r="U123" s="99" t="str">
        <f>IF('Control Sample Data'!G122="","",IF(SUM('Control Sample Data'!G$3:G$386)&gt;10,IF(AND(ISNUMBER('Control Sample Data'!G122),'Control Sample Data'!G122&lt;$C$389, 'Control Sample Data'!G122&gt;0),'Control Sample Data'!G122,$C$389),""))</f>
        <v/>
      </c>
      <c r="V123" s="99" t="str">
        <f>IF('Control Sample Data'!H122="","",IF(SUM('Control Sample Data'!H$3:H$386)&gt;10,IF(AND(ISNUMBER('Control Sample Data'!H122),'Control Sample Data'!H122&lt;$C$389, 'Control Sample Data'!H122&gt;0),'Control Sample Data'!H122,$C$389),""))</f>
        <v/>
      </c>
      <c r="W123" s="99" t="str">
        <f>IF('Control Sample Data'!I122="","",IF(SUM('Control Sample Data'!I$3:I$386)&gt;10,IF(AND(ISNUMBER('Control Sample Data'!I122),'Control Sample Data'!I122&lt;$C$389, 'Control Sample Data'!I122&gt;0),'Control Sample Data'!I122,$C$389),""))</f>
        <v/>
      </c>
      <c r="X123" s="99" t="str">
        <f>IF('Control Sample Data'!J122="","",IF(SUM('Control Sample Data'!J$3:J$386)&gt;10,IF(AND(ISNUMBER('Control Sample Data'!J122),'Control Sample Data'!J122&lt;$C$389, 'Control Sample Data'!J122&gt;0),'Control Sample Data'!J122,$C$389),""))</f>
        <v/>
      </c>
      <c r="Y123" s="99" t="str">
        <f>IF('Control Sample Data'!K122="","",IF(SUM('Control Sample Data'!K$3:K$386)&gt;10,IF(AND(ISNUMBER('Control Sample Data'!K122),'Control Sample Data'!K122&lt;$C$389, 'Control Sample Data'!K122&gt;0),'Control Sample Data'!K122,$C$389),""))</f>
        <v/>
      </c>
      <c r="Z123" s="99" t="str">
        <f>IF('Control Sample Data'!L122="","",IF(SUM('Control Sample Data'!L$3:L$386)&gt;10,IF(AND(ISNUMBER('Control Sample Data'!L122),'Control Sample Data'!L122&lt;$C$389, 'Control Sample Data'!L122&gt;0),'Control Sample Data'!L122,$C$389),""))</f>
        <v/>
      </c>
      <c r="AA123" s="99" t="str">
        <f>IF('Control Sample Data'!M122="","",IF(SUM('Control Sample Data'!M$3:M$386)&gt;10,IF(AND(ISNUMBER('Control Sample Data'!M122),'Control Sample Data'!M122&lt;$C$389, 'Control Sample Data'!M122&gt;0),'Control Sample Data'!M122,$C$389),""))</f>
        <v/>
      </c>
      <c r="AB123" s="107" t="str">
        <f>IF('Control Sample Data'!N122="","",IF(SUM('Control Sample Data'!N$3:N$386)&gt;10,IF(AND(ISNUMBER('Control Sample Data'!N122),'Control Sample Data'!N122&lt;$C$389, 'Control Sample Data'!N122&gt;0),'Control Sample Data'!N122,$C$389),""))</f>
        <v/>
      </c>
      <c r="AC123" s="136">
        <f>IF(C123="","",IF(AND('miRNA Table'!$F$4="YES",'miRNA Table'!$F$6="YES"),C123-C$391,C123))</f>
        <v>34.03</v>
      </c>
      <c r="AD123" s="137">
        <f>IF(D123="","",IF(AND('miRNA Table'!$F$4="YES",'miRNA Table'!$F$6="YES"),D123-D$391,D123))</f>
        <v>33.92</v>
      </c>
      <c r="AE123" s="137">
        <f>IF(E123="","",IF(AND('miRNA Table'!$F$4="YES",'miRNA Table'!$F$6="YES"),E123-E$391,E123))</f>
        <v>32.64</v>
      </c>
      <c r="AF123" s="137" t="str">
        <f>IF(F123="","",IF(AND('miRNA Table'!$F$4="YES",'miRNA Table'!$F$6="YES"),F123-F$391,F123))</f>
        <v/>
      </c>
      <c r="AG123" s="137" t="str">
        <f>IF(G123="","",IF(AND('miRNA Table'!$F$4="YES",'miRNA Table'!$F$6="YES"),G123-G$391,G123))</f>
        <v/>
      </c>
      <c r="AH123" s="137" t="str">
        <f>IF(H123="","",IF(AND('miRNA Table'!$F$4="YES",'miRNA Table'!$F$6="YES"),H123-H$391,H123))</f>
        <v/>
      </c>
      <c r="AI123" s="137" t="str">
        <f>IF(I123="","",IF(AND('miRNA Table'!$F$4="YES",'miRNA Table'!$F$6="YES"),I123-I$391,I123))</f>
        <v/>
      </c>
      <c r="AJ123" s="137" t="str">
        <f>IF(J123="","",IF(AND('miRNA Table'!$F$4="YES",'miRNA Table'!$F$6="YES"),J123-J$391,J123))</f>
        <v/>
      </c>
      <c r="AK123" s="137" t="str">
        <f>IF(K123="","",IF(AND('miRNA Table'!$F$4="YES",'miRNA Table'!$F$6="YES"),K123-K$391,K123))</f>
        <v/>
      </c>
      <c r="AL123" s="137" t="str">
        <f>IF(L123="","",IF(AND('miRNA Table'!$F$4="YES",'miRNA Table'!$F$6="YES"),L123-L$391,L123))</f>
        <v/>
      </c>
      <c r="AM123" s="137" t="str">
        <f>IF(M123="","",IF(AND('miRNA Table'!$F$4="YES",'miRNA Table'!$F$6="YES"),M123-M$391,M123))</f>
        <v/>
      </c>
      <c r="AN123" s="138" t="str">
        <f>IF(N123="","",IF(AND('miRNA Table'!$F$4="YES",'miRNA Table'!$F$6="YES"),N123-N$391,N123))</f>
        <v/>
      </c>
      <c r="AO123" s="136">
        <f>IF(O123="","",IF(AND('miRNA Table'!$F$4="YES",'miRNA Table'!$F$6="YES"),Q123-Q$391,Q123))</f>
        <v>29.4</v>
      </c>
      <c r="AP123" s="137">
        <f>IF(P123="","",IF(AND('miRNA Table'!$F$4="YES",'miRNA Table'!$F$6="YES"),R123-R$391,R123))</f>
        <v>29.83</v>
      </c>
      <c r="AQ123" s="137">
        <f>IF(Q123="","",IF(AND('miRNA Table'!$F$4="YES",'miRNA Table'!$F$6="YES"),S123-S$391,S123))</f>
        <v>29.71</v>
      </c>
      <c r="AR123" s="137" t="str">
        <f>IF(R123="","",IF(AND('miRNA Table'!$F$4="YES",'miRNA Table'!$F$6="YES"),T123-T$391,T123))</f>
        <v/>
      </c>
      <c r="AS123" s="137" t="str">
        <f>IF(S123="","",IF(AND('miRNA Table'!$F$4="YES",'miRNA Table'!$F$6="YES"),U123-U$391,U123))</f>
        <v/>
      </c>
      <c r="AT123" s="137" t="str">
        <f>IF(T123="","",IF(AND('miRNA Table'!$F$4="YES",'miRNA Table'!$F$6="YES"),V123-V$391,V123))</f>
        <v/>
      </c>
      <c r="AU123" s="137" t="str">
        <f>IF(U123="","",IF(AND('miRNA Table'!$F$4="YES",'miRNA Table'!$F$6="YES"),W123-W$391,W123))</f>
        <v/>
      </c>
      <c r="AV123" s="137" t="str">
        <f>IF(V123="","",IF(AND('miRNA Table'!$F$4="YES",'miRNA Table'!$F$6="YES"),X123-X$391,X123))</f>
        <v/>
      </c>
      <c r="AW123" s="137" t="str">
        <f>IF(W123="","",IF(AND('miRNA Table'!$F$4="YES",'miRNA Table'!$F$6="YES"),Y123-Y$391,Y123))</f>
        <v/>
      </c>
      <c r="AX123" s="137" t="str">
        <f>IF(X123="","",IF(AND('miRNA Table'!$F$4="YES",'miRNA Table'!$F$6="YES"),Z123-Z$391,Z123))</f>
        <v/>
      </c>
      <c r="AY123" s="137" t="str">
        <f>IF(Y123="","",IF(AND('miRNA Table'!$F$4="YES",'miRNA Table'!$F$6="YES"),AA123-AA$391,AA123))</f>
        <v/>
      </c>
      <c r="AZ123" s="138" t="str">
        <f>IF(Z123="","",IF(AND('miRNA Table'!$F$4="YES",'miRNA Table'!$F$6="YES"),AB123-AB$391,AB123))</f>
        <v/>
      </c>
      <c r="BY123" s="97" t="str">
        <f t="shared" si="77"/>
        <v>hsa-miR-193a-5p</v>
      </c>
      <c r="BZ123" s="98" t="s">
        <v>5656</v>
      </c>
      <c r="CA123" s="99">
        <f t="shared" si="78"/>
        <v>13.395</v>
      </c>
      <c r="CB123" s="99">
        <f t="shared" si="79"/>
        <v>13.275000000000002</v>
      </c>
      <c r="CC123" s="99">
        <f t="shared" si="80"/>
        <v>11.91</v>
      </c>
      <c r="CD123" s="99" t="str">
        <f t="shared" si="81"/>
        <v/>
      </c>
      <c r="CE123" s="99" t="str">
        <f t="shared" si="82"/>
        <v/>
      </c>
      <c r="CF123" s="99" t="str">
        <f t="shared" si="83"/>
        <v/>
      </c>
      <c r="CG123" s="99" t="str">
        <f t="shared" si="84"/>
        <v/>
      </c>
      <c r="CH123" s="99" t="str">
        <f t="shared" si="85"/>
        <v/>
      </c>
      <c r="CI123" s="99" t="str">
        <f t="shared" si="86"/>
        <v/>
      </c>
      <c r="CJ123" s="99" t="str">
        <f t="shared" si="87"/>
        <v/>
      </c>
      <c r="CK123" s="99" t="str">
        <f t="shared" si="88"/>
        <v/>
      </c>
      <c r="CL123" s="99" t="str">
        <f t="shared" si="89"/>
        <v/>
      </c>
      <c r="CM123" s="99">
        <f t="shared" si="90"/>
        <v>8.5016666666666652</v>
      </c>
      <c r="CN123" s="99">
        <f t="shared" si="91"/>
        <v>8.9783333333333282</v>
      </c>
      <c r="CO123" s="99">
        <f t="shared" si="92"/>
        <v>8.5749999999999993</v>
      </c>
      <c r="CP123" s="99" t="str">
        <f t="shared" si="93"/>
        <v/>
      </c>
      <c r="CQ123" s="99" t="str">
        <f t="shared" si="94"/>
        <v/>
      </c>
      <c r="CR123" s="99" t="str">
        <f t="shared" si="95"/>
        <v/>
      </c>
      <c r="CS123" s="99" t="str">
        <f t="shared" si="96"/>
        <v/>
      </c>
      <c r="CT123" s="99" t="str">
        <f t="shared" si="97"/>
        <v/>
      </c>
      <c r="CU123" s="99" t="str">
        <f t="shared" si="98"/>
        <v/>
      </c>
      <c r="CV123" s="99" t="str">
        <f t="shared" si="99"/>
        <v/>
      </c>
      <c r="CW123" s="99" t="str">
        <f t="shared" si="100"/>
        <v/>
      </c>
      <c r="CX123" s="99" t="str">
        <f t="shared" si="101"/>
        <v/>
      </c>
      <c r="CY123" s="70">
        <f t="shared" si="102"/>
        <v>12.86</v>
      </c>
      <c r="CZ123" s="70">
        <f t="shared" si="103"/>
        <v>8.6849999999999969</v>
      </c>
      <c r="DA123" s="100" t="str">
        <f t="shared" si="104"/>
        <v>hsa-miR-193a-5p</v>
      </c>
      <c r="DB123" s="98" t="s">
        <v>5656</v>
      </c>
      <c r="DC123" s="101">
        <f t="shared" si="112"/>
        <v>9.2833175856995304E-5</v>
      </c>
      <c r="DD123" s="101">
        <f t="shared" si="113"/>
        <v>1.0088504860280895E-4</v>
      </c>
      <c r="DE123" s="101">
        <f t="shared" si="114"/>
        <v>2.5985600157552746E-4</v>
      </c>
      <c r="DF123" s="101" t="str">
        <f t="shared" si="115"/>
        <v/>
      </c>
      <c r="DG123" s="101" t="str">
        <f t="shared" si="116"/>
        <v/>
      </c>
      <c r="DH123" s="101" t="str">
        <f t="shared" si="117"/>
        <v/>
      </c>
      <c r="DI123" s="101" t="str">
        <f t="shared" si="118"/>
        <v/>
      </c>
      <c r="DJ123" s="101" t="str">
        <f t="shared" si="119"/>
        <v/>
      </c>
      <c r="DK123" s="101" t="str">
        <f t="shared" si="120"/>
        <v/>
      </c>
      <c r="DL123" s="101" t="str">
        <f t="shared" si="121"/>
        <v/>
      </c>
      <c r="DM123" s="101" t="str">
        <f t="shared" si="105"/>
        <v/>
      </c>
      <c r="DN123" s="101" t="str">
        <f t="shared" si="106"/>
        <v/>
      </c>
      <c r="DO123" s="101">
        <f t="shared" si="122"/>
        <v>2.7589467619847608E-3</v>
      </c>
      <c r="DP123" s="101">
        <f t="shared" si="123"/>
        <v>1.9826787667694898E-3</v>
      </c>
      <c r="DQ123" s="101">
        <f t="shared" si="124"/>
        <v>2.6222119194927031E-3</v>
      </c>
      <c r="DR123" s="101" t="str">
        <f t="shared" si="125"/>
        <v/>
      </c>
      <c r="DS123" s="101" t="str">
        <f t="shared" si="126"/>
        <v/>
      </c>
      <c r="DT123" s="101" t="str">
        <f t="shared" si="127"/>
        <v/>
      </c>
      <c r="DU123" s="101" t="str">
        <f t="shared" si="128"/>
        <v/>
      </c>
      <c r="DV123" s="101" t="str">
        <f t="shared" si="129"/>
        <v/>
      </c>
      <c r="DW123" s="101" t="str">
        <f t="shared" si="130"/>
        <v/>
      </c>
      <c r="DX123" s="101" t="str">
        <f t="shared" si="131"/>
        <v/>
      </c>
      <c r="DY123" s="101" t="str">
        <f t="shared" si="107"/>
        <v/>
      </c>
      <c r="DZ123" s="101" t="str">
        <f t="shared" si="108"/>
        <v/>
      </c>
    </row>
    <row r="124" spans="1:130" ht="15" customHeight="1" x14ac:dyDescent="0.25">
      <c r="A124" s="106" t="str">
        <f>'miRNA Table'!C123</f>
        <v>hsa-miR-193b-3p</v>
      </c>
      <c r="B124" s="98" t="s">
        <v>92</v>
      </c>
      <c r="C124" s="99">
        <f>IF('Test Sample Data'!C123="","",IF(SUM('Test Sample Data'!C$3:C$386)&gt;10,IF(AND(ISNUMBER('Test Sample Data'!C123),'Test Sample Data'!C123&lt;$C$389, 'Test Sample Data'!C123&gt;0),'Test Sample Data'!C123,$C$389),""))</f>
        <v>35</v>
      </c>
      <c r="D124" s="99">
        <f>IF('Test Sample Data'!D123="","",IF(SUM('Test Sample Data'!D$3:D$386)&gt;10,IF(AND(ISNUMBER('Test Sample Data'!D123),'Test Sample Data'!D123&lt;$C$389, 'Test Sample Data'!D123&gt;0),'Test Sample Data'!D123,$C$389),""))</f>
        <v>35</v>
      </c>
      <c r="E124" s="99">
        <f>IF('Test Sample Data'!E123="","",IF(SUM('Test Sample Data'!E$3:E$386)&gt;10,IF(AND(ISNUMBER('Test Sample Data'!E123),'Test Sample Data'!E123&lt;$C$389, 'Test Sample Data'!E123&gt;0),'Test Sample Data'!E123,$C$389),""))</f>
        <v>35</v>
      </c>
      <c r="F124" s="99" t="str">
        <f>IF('Test Sample Data'!F123="","",IF(SUM('Test Sample Data'!F$3:F$386)&gt;10,IF(AND(ISNUMBER('Test Sample Data'!F123),'Test Sample Data'!F123&lt;$C$389, 'Test Sample Data'!F123&gt;0),'Test Sample Data'!F123,$C$389),""))</f>
        <v/>
      </c>
      <c r="G124" s="99" t="str">
        <f>IF('Test Sample Data'!G123="","",IF(SUM('Test Sample Data'!G$3:G$386)&gt;10,IF(AND(ISNUMBER('Test Sample Data'!G123),'Test Sample Data'!G123&lt;$C$389, 'Test Sample Data'!G123&gt;0),'Test Sample Data'!G123,$C$389),""))</f>
        <v/>
      </c>
      <c r="H124" s="99" t="str">
        <f>IF('Test Sample Data'!H123="","",IF(SUM('Test Sample Data'!H$3:H$386)&gt;10,IF(AND(ISNUMBER('Test Sample Data'!H123),'Test Sample Data'!H123&lt;$C$389, 'Test Sample Data'!H123&gt;0),'Test Sample Data'!H123,$C$389),""))</f>
        <v/>
      </c>
      <c r="I124" s="99" t="str">
        <f>IF('Test Sample Data'!I123="","",IF(SUM('Test Sample Data'!I$3:I$386)&gt;10,IF(AND(ISNUMBER('Test Sample Data'!I123),'Test Sample Data'!I123&lt;$C$389, 'Test Sample Data'!I123&gt;0),'Test Sample Data'!I123,$C$389),""))</f>
        <v/>
      </c>
      <c r="J124" s="99" t="str">
        <f>IF('Test Sample Data'!J123="","",IF(SUM('Test Sample Data'!J$3:J$386)&gt;10,IF(AND(ISNUMBER('Test Sample Data'!J123),'Test Sample Data'!J123&lt;$C$389, 'Test Sample Data'!J123&gt;0),'Test Sample Data'!J123,$C$389),""))</f>
        <v/>
      </c>
      <c r="K124" s="99" t="str">
        <f>IF('Test Sample Data'!K123="","",IF(SUM('Test Sample Data'!K$3:K$386)&gt;10,IF(AND(ISNUMBER('Test Sample Data'!K123),'Test Sample Data'!K123&lt;$C$389, 'Test Sample Data'!K123&gt;0),'Test Sample Data'!K123,$C$389),""))</f>
        <v/>
      </c>
      <c r="L124" s="99" t="str">
        <f>IF('Test Sample Data'!L123="","",IF(SUM('Test Sample Data'!L$3:L$386)&gt;10,IF(AND(ISNUMBER('Test Sample Data'!L123),'Test Sample Data'!L123&lt;$C$389, 'Test Sample Data'!L123&gt;0),'Test Sample Data'!L123,$C$389),""))</f>
        <v/>
      </c>
      <c r="M124" s="99" t="str">
        <f>IF('Test Sample Data'!M123="","",IF(SUM('Test Sample Data'!M$3:M$386)&gt;10,IF(AND(ISNUMBER('Test Sample Data'!M123),'Test Sample Data'!M123&lt;$C$389, 'Test Sample Data'!M123&gt;0),'Test Sample Data'!M123,$C$389),""))</f>
        <v/>
      </c>
      <c r="N124" s="99" t="str">
        <f>IF('Test Sample Data'!N123="","",IF(SUM('Test Sample Data'!N$3:N$386)&gt;10,IF(AND(ISNUMBER('Test Sample Data'!N123),'Test Sample Data'!N123&lt;$C$389, 'Test Sample Data'!N123&gt;0),'Test Sample Data'!N123,$C$389),""))</f>
        <v/>
      </c>
      <c r="O124" s="98" t="str">
        <f>'miRNA Table'!C123</f>
        <v>hsa-miR-193b-3p</v>
      </c>
      <c r="P124" s="98" t="s">
        <v>92</v>
      </c>
      <c r="Q124" s="99">
        <f>IF('Control Sample Data'!C123="","",IF(SUM('Control Sample Data'!C$3:C$386)&gt;10,IF(AND(ISNUMBER('Control Sample Data'!C123),'Control Sample Data'!C123&lt;$C$389, 'Control Sample Data'!C123&gt;0),'Control Sample Data'!C123,$C$389),""))</f>
        <v>35</v>
      </c>
      <c r="R124" s="99">
        <f>IF('Control Sample Data'!D123="","",IF(SUM('Control Sample Data'!D$3:D$386)&gt;10,IF(AND(ISNUMBER('Control Sample Data'!D123),'Control Sample Data'!D123&lt;$C$389, 'Control Sample Data'!D123&gt;0),'Control Sample Data'!D123,$C$389),""))</f>
        <v>35</v>
      </c>
      <c r="S124" s="99">
        <f>IF('Control Sample Data'!E123="","",IF(SUM('Control Sample Data'!E$3:E$386)&gt;10,IF(AND(ISNUMBER('Control Sample Data'!E123),'Control Sample Data'!E123&lt;$C$389, 'Control Sample Data'!E123&gt;0),'Control Sample Data'!E123,$C$389),""))</f>
        <v>35</v>
      </c>
      <c r="T124" s="99" t="str">
        <f>IF('Control Sample Data'!F123="","",IF(SUM('Control Sample Data'!F$3:F$386)&gt;10,IF(AND(ISNUMBER('Control Sample Data'!F123),'Control Sample Data'!F123&lt;$C$389, 'Control Sample Data'!F123&gt;0),'Control Sample Data'!F123,$C$389),""))</f>
        <v/>
      </c>
      <c r="U124" s="99" t="str">
        <f>IF('Control Sample Data'!G123="","",IF(SUM('Control Sample Data'!G$3:G$386)&gt;10,IF(AND(ISNUMBER('Control Sample Data'!G123),'Control Sample Data'!G123&lt;$C$389, 'Control Sample Data'!G123&gt;0),'Control Sample Data'!G123,$C$389),""))</f>
        <v/>
      </c>
      <c r="V124" s="99" t="str">
        <f>IF('Control Sample Data'!H123="","",IF(SUM('Control Sample Data'!H$3:H$386)&gt;10,IF(AND(ISNUMBER('Control Sample Data'!H123),'Control Sample Data'!H123&lt;$C$389, 'Control Sample Data'!H123&gt;0),'Control Sample Data'!H123,$C$389),""))</f>
        <v/>
      </c>
      <c r="W124" s="99" t="str">
        <f>IF('Control Sample Data'!I123="","",IF(SUM('Control Sample Data'!I$3:I$386)&gt;10,IF(AND(ISNUMBER('Control Sample Data'!I123),'Control Sample Data'!I123&lt;$C$389, 'Control Sample Data'!I123&gt;0),'Control Sample Data'!I123,$C$389),""))</f>
        <v/>
      </c>
      <c r="X124" s="99" t="str">
        <f>IF('Control Sample Data'!J123="","",IF(SUM('Control Sample Data'!J$3:J$386)&gt;10,IF(AND(ISNUMBER('Control Sample Data'!J123),'Control Sample Data'!J123&lt;$C$389, 'Control Sample Data'!J123&gt;0),'Control Sample Data'!J123,$C$389),""))</f>
        <v/>
      </c>
      <c r="Y124" s="99" t="str">
        <f>IF('Control Sample Data'!K123="","",IF(SUM('Control Sample Data'!K$3:K$386)&gt;10,IF(AND(ISNUMBER('Control Sample Data'!K123),'Control Sample Data'!K123&lt;$C$389, 'Control Sample Data'!K123&gt;0),'Control Sample Data'!K123,$C$389),""))</f>
        <v/>
      </c>
      <c r="Z124" s="99" t="str">
        <f>IF('Control Sample Data'!L123="","",IF(SUM('Control Sample Data'!L$3:L$386)&gt;10,IF(AND(ISNUMBER('Control Sample Data'!L123),'Control Sample Data'!L123&lt;$C$389, 'Control Sample Data'!L123&gt;0),'Control Sample Data'!L123,$C$389),""))</f>
        <v/>
      </c>
      <c r="AA124" s="99" t="str">
        <f>IF('Control Sample Data'!M123="","",IF(SUM('Control Sample Data'!M$3:M$386)&gt;10,IF(AND(ISNUMBER('Control Sample Data'!M123),'Control Sample Data'!M123&lt;$C$389, 'Control Sample Data'!M123&gt;0),'Control Sample Data'!M123,$C$389),""))</f>
        <v/>
      </c>
      <c r="AB124" s="107" t="str">
        <f>IF('Control Sample Data'!N123="","",IF(SUM('Control Sample Data'!N$3:N$386)&gt;10,IF(AND(ISNUMBER('Control Sample Data'!N123),'Control Sample Data'!N123&lt;$C$389, 'Control Sample Data'!N123&gt;0),'Control Sample Data'!N123,$C$389),""))</f>
        <v/>
      </c>
      <c r="AC124" s="136">
        <f>IF(C124="","",IF(AND('miRNA Table'!$F$4="YES",'miRNA Table'!$F$6="YES"),C124-C$391,C124))</f>
        <v>35</v>
      </c>
      <c r="AD124" s="137">
        <f>IF(D124="","",IF(AND('miRNA Table'!$F$4="YES",'miRNA Table'!$F$6="YES"),D124-D$391,D124))</f>
        <v>35</v>
      </c>
      <c r="AE124" s="137">
        <f>IF(E124="","",IF(AND('miRNA Table'!$F$4="YES",'miRNA Table'!$F$6="YES"),E124-E$391,E124))</f>
        <v>35</v>
      </c>
      <c r="AF124" s="137" t="str">
        <f>IF(F124="","",IF(AND('miRNA Table'!$F$4="YES",'miRNA Table'!$F$6="YES"),F124-F$391,F124))</f>
        <v/>
      </c>
      <c r="AG124" s="137" t="str">
        <f>IF(G124="","",IF(AND('miRNA Table'!$F$4="YES",'miRNA Table'!$F$6="YES"),G124-G$391,G124))</f>
        <v/>
      </c>
      <c r="AH124" s="137" t="str">
        <f>IF(H124="","",IF(AND('miRNA Table'!$F$4="YES",'miRNA Table'!$F$6="YES"),H124-H$391,H124))</f>
        <v/>
      </c>
      <c r="AI124" s="137" t="str">
        <f>IF(I124="","",IF(AND('miRNA Table'!$F$4="YES",'miRNA Table'!$F$6="YES"),I124-I$391,I124))</f>
        <v/>
      </c>
      <c r="AJ124" s="137" t="str">
        <f>IF(J124="","",IF(AND('miRNA Table'!$F$4="YES",'miRNA Table'!$F$6="YES"),J124-J$391,J124))</f>
        <v/>
      </c>
      <c r="AK124" s="137" t="str">
        <f>IF(K124="","",IF(AND('miRNA Table'!$F$4="YES",'miRNA Table'!$F$6="YES"),K124-K$391,K124))</f>
        <v/>
      </c>
      <c r="AL124" s="137" t="str">
        <f>IF(L124="","",IF(AND('miRNA Table'!$F$4="YES",'miRNA Table'!$F$6="YES"),L124-L$391,L124))</f>
        <v/>
      </c>
      <c r="AM124" s="137" t="str">
        <f>IF(M124="","",IF(AND('miRNA Table'!$F$4="YES",'miRNA Table'!$F$6="YES"),M124-M$391,M124))</f>
        <v/>
      </c>
      <c r="AN124" s="138" t="str">
        <f>IF(N124="","",IF(AND('miRNA Table'!$F$4="YES",'miRNA Table'!$F$6="YES"),N124-N$391,N124))</f>
        <v/>
      </c>
      <c r="AO124" s="136">
        <f>IF(O124="","",IF(AND('miRNA Table'!$F$4="YES",'miRNA Table'!$F$6="YES"),Q124-Q$391,Q124))</f>
        <v>35</v>
      </c>
      <c r="AP124" s="137">
        <f>IF(P124="","",IF(AND('miRNA Table'!$F$4="YES",'miRNA Table'!$F$6="YES"),R124-R$391,R124))</f>
        <v>35</v>
      </c>
      <c r="AQ124" s="137">
        <f>IF(Q124="","",IF(AND('miRNA Table'!$F$4="YES",'miRNA Table'!$F$6="YES"),S124-S$391,S124))</f>
        <v>35</v>
      </c>
      <c r="AR124" s="137" t="str">
        <f>IF(R124="","",IF(AND('miRNA Table'!$F$4="YES",'miRNA Table'!$F$6="YES"),T124-T$391,T124))</f>
        <v/>
      </c>
      <c r="AS124" s="137" t="str">
        <f>IF(S124="","",IF(AND('miRNA Table'!$F$4="YES",'miRNA Table'!$F$6="YES"),U124-U$391,U124))</f>
        <v/>
      </c>
      <c r="AT124" s="137" t="str">
        <f>IF(T124="","",IF(AND('miRNA Table'!$F$4="YES",'miRNA Table'!$F$6="YES"),V124-V$391,V124))</f>
        <v/>
      </c>
      <c r="AU124" s="137" t="str">
        <f>IF(U124="","",IF(AND('miRNA Table'!$F$4="YES",'miRNA Table'!$F$6="YES"),W124-W$391,W124))</f>
        <v/>
      </c>
      <c r="AV124" s="137" t="str">
        <f>IF(V124="","",IF(AND('miRNA Table'!$F$4="YES",'miRNA Table'!$F$6="YES"),X124-X$391,X124))</f>
        <v/>
      </c>
      <c r="AW124" s="137" t="str">
        <f>IF(W124="","",IF(AND('miRNA Table'!$F$4="YES",'miRNA Table'!$F$6="YES"),Y124-Y$391,Y124))</f>
        <v/>
      </c>
      <c r="AX124" s="137" t="str">
        <f>IF(X124="","",IF(AND('miRNA Table'!$F$4="YES",'miRNA Table'!$F$6="YES"),Z124-Z$391,Z124))</f>
        <v/>
      </c>
      <c r="AY124" s="137" t="str">
        <f>IF(Y124="","",IF(AND('miRNA Table'!$F$4="YES",'miRNA Table'!$F$6="YES"),AA124-AA$391,AA124))</f>
        <v/>
      </c>
      <c r="AZ124" s="138" t="str">
        <f>IF(Z124="","",IF(AND('miRNA Table'!$F$4="YES",'miRNA Table'!$F$6="YES"),AB124-AB$391,AB124))</f>
        <v/>
      </c>
      <c r="BY124" s="97" t="str">
        <f t="shared" si="77"/>
        <v>hsa-miR-193b-3p</v>
      </c>
      <c r="BZ124" s="98" t="s">
        <v>92</v>
      </c>
      <c r="CA124" s="99">
        <f t="shared" si="78"/>
        <v>14.364999999999998</v>
      </c>
      <c r="CB124" s="99">
        <f t="shared" si="79"/>
        <v>14.355</v>
      </c>
      <c r="CC124" s="99">
        <f t="shared" si="80"/>
        <v>14.27</v>
      </c>
      <c r="CD124" s="99" t="str">
        <f t="shared" si="81"/>
        <v/>
      </c>
      <c r="CE124" s="99" t="str">
        <f t="shared" si="82"/>
        <v/>
      </c>
      <c r="CF124" s="99" t="str">
        <f t="shared" si="83"/>
        <v/>
      </c>
      <c r="CG124" s="99" t="str">
        <f t="shared" si="84"/>
        <v/>
      </c>
      <c r="CH124" s="99" t="str">
        <f t="shared" si="85"/>
        <v/>
      </c>
      <c r="CI124" s="99" t="str">
        <f t="shared" si="86"/>
        <v/>
      </c>
      <c r="CJ124" s="99" t="str">
        <f t="shared" si="87"/>
        <v/>
      </c>
      <c r="CK124" s="99" t="str">
        <f t="shared" si="88"/>
        <v/>
      </c>
      <c r="CL124" s="99" t="str">
        <f t="shared" si="89"/>
        <v/>
      </c>
      <c r="CM124" s="99">
        <f t="shared" si="90"/>
        <v>14.101666666666667</v>
      </c>
      <c r="CN124" s="99">
        <f t="shared" si="91"/>
        <v>14.14833333333333</v>
      </c>
      <c r="CO124" s="99">
        <f t="shared" si="92"/>
        <v>13.864999999999998</v>
      </c>
      <c r="CP124" s="99" t="str">
        <f t="shared" si="93"/>
        <v/>
      </c>
      <c r="CQ124" s="99" t="str">
        <f t="shared" si="94"/>
        <v/>
      </c>
      <c r="CR124" s="99" t="str">
        <f t="shared" si="95"/>
        <v/>
      </c>
      <c r="CS124" s="99" t="str">
        <f t="shared" si="96"/>
        <v/>
      </c>
      <c r="CT124" s="99" t="str">
        <f t="shared" si="97"/>
        <v/>
      </c>
      <c r="CU124" s="99" t="str">
        <f t="shared" si="98"/>
        <v/>
      </c>
      <c r="CV124" s="99" t="str">
        <f t="shared" si="99"/>
        <v/>
      </c>
      <c r="CW124" s="99" t="str">
        <f t="shared" si="100"/>
        <v/>
      </c>
      <c r="CX124" s="99" t="str">
        <f t="shared" si="101"/>
        <v/>
      </c>
      <c r="CY124" s="70">
        <f t="shared" si="102"/>
        <v>14.329999999999998</v>
      </c>
      <c r="CZ124" s="70">
        <f t="shared" si="103"/>
        <v>14.038333333333332</v>
      </c>
      <c r="DA124" s="100" t="str">
        <f t="shared" si="104"/>
        <v>hsa-miR-193b-3p</v>
      </c>
      <c r="DB124" s="98" t="s">
        <v>92</v>
      </c>
      <c r="DC124" s="101">
        <f t="shared" si="112"/>
        <v>4.7391899108950229E-5</v>
      </c>
      <c r="DD124" s="101">
        <f t="shared" si="113"/>
        <v>4.7721535835485465E-5</v>
      </c>
      <c r="DE124" s="101">
        <f t="shared" si="114"/>
        <v>5.0617648059963549E-5</v>
      </c>
      <c r="DF124" s="101" t="str">
        <f t="shared" si="115"/>
        <v/>
      </c>
      <c r="DG124" s="101" t="str">
        <f t="shared" si="116"/>
        <v/>
      </c>
      <c r="DH124" s="101" t="str">
        <f t="shared" si="117"/>
        <v/>
      </c>
      <c r="DI124" s="101" t="str">
        <f t="shared" si="118"/>
        <v/>
      </c>
      <c r="DJ124" s="101" t="str">
        <f t="shared" si="119"/>
        <v/>
      </c>
      <c r="DK124" s="101" t="str">
        <f t="shared" si="120"/>
        <v/>
      </c>
      <c r="DL124" s="101" t="str">
        <f t="shared" si="121"/>
        <v/>
      </c>
      <c r="DM124" s="101" t="str">
        <f t="shared" si="105"/>
        <v/>
      </c>
      <c r="DN124" s="101" t="str">
        <f t="shared" si="106"/>
        <v/>
      </c>
      <c r="DO124" s="101">
        <f t="shared" si="122"/>
        <v>5.6882063716252369E-5</v>
      </c>
      <c r="DP124" s="101">
        <f t="shared" si="123"/>
        <v>5.5071547217106916E-5</v>
      </c>
      <c r="DQ124" s="101">
        <f t="shared" si="124"/>
        <v>6.7022266466494862E-5</v>
      </c>
      <c r="DR124" s="101" t="str">
        <f t="shared" si="125"/>
        <v/>
      </c>
      <c r="DS124" s="101" t="str">
        <f t="shared" si="126"/>
        <v/>
      </c>
      <c r="DT124" s="101" t="str">
        <f t="shared" si="127"/>
        <v/>
      </c>
      <c r="DU124" s="101" t="str">
        <f t="shared" si="128"/>
        <v/>
      </c>
      <c r="DV124" s="101" t="str">
        <f t="shared" si="129"/>
        <v/>
      </c>
      <c r="DW124" s="101" t="str">
        <f t="shared" si="130"/>
        <v/>
      </c>
      <c r="DX124" s="101" t="str">
        <f t="shared" si="131"/>
        <v/>
      </c>
      <c r="DY124" s="101" t="str">
        <f t="shared" si="107"/>
        <v/>
      </c>
      <c r="DZ124" s="101" t="str">
        <f t="shared" si="108"/>
        <v/>
      </c>
    </row>
    <row r="125" spans="1:130" ht="15" customHeight="1" x14ac:dyDescent="0.25">
      <c r="A125" s="106" t="str">
        <f>'miRNA Table'!C124</f>
        <v>hsa-miR-193b-5p</v>
      </c>
      <c r="B125" s="98" t="s">
        <v>93</v>
      </c>
      <c r="C125" s="99">
        <f>IF('Test Sample Data'!C124="","",IF(SUM('Test Sample Data'!C$3:C$386)&gt;10,IF(AND(ISNUMBER('Test Sample Data'!C124),'Test Sample Data'!C124&lt;$C$389, 'Test Sample Data'!C124&gt;0),'Test Sample Data'!C124,$C$389),""))</f>
        <v>31.18</v>
      </c>
      <c r="D125" s="99">
        <f>IF('Test Sample Data'!D124="","",IF(SUM('Test Sample Data'!D$3:D$386)&gt;10,IF(AND(ISNUMBER('Test Sample Data'!D124),'Test Sample Data'!D124&lt;$C$389, 'Test Sample Data'!D124&gt;0),'Test Sample Data'!D124,$C$389),""))</f>
        <v>30.82</v>
      </c>
      <c r="E125" s="99">
        <f>IF('Test Sample Data'!E124="","",IF(SUM('Test Sample Data'!E$3:E$386)&gt;10,IF(AND(ISNUMBER('Test Sample Data'!E124),'Test Sample Data'!E124&lt;$C$389, 'Test Sample Data'!E124&gt;0),'Test Sample Data'!E124,$C$389),""))</f>
        <v>31.32</v>
      </c>
      <c r="F125" s="99" t="str">
        <f>IF('Test Sample Data'!F124="","",IF(SUM('Test Sample Data'!F$3:F$386)&gt;10,IF(AND(ISNUMBER('Test Sample Data'!F124),'Test Sample Data'!F124&lt;$C$389, 'Test Sample Data'!F124&gt;0),'Test Sample Data'!F124,$C$389),""))</f>
        <v/>
      </c>
      <c r="G125" s="99" t="str">
        <f>IF('Test Sample Data'!G124="","",IF(SUM('Test Sample Data'!G$3:G$386)&gt;10,IF(AND(ISNUMBER('Test Sample Data'!G124),'Test Sample Data'!G124&lt;$C$389, 'Test Sample Data'!G124&gt;0),'Test Sample Data'!G124,$C$389),""))</f>
        <v/>
      </c>
      <c r="H125" s="99" t="str">
        <f>IF('Test Sample Data'!H124="","",IF(SUM('Test Sample Data'!H$3:H$386)&gt;10,IF(AND(ISNUMBER('Test Sample Data'!H124),'Test Sample Data'!H124&lt;$C$389, 'Test Sample Data'!H124&gt;0),'Test Sample Data'!H124,$C$389),""))</f>
        <v/>
      </c>
      <c r="I125" s="99" t="str">
        <f>IF('Test Sample Data'!I124="","",IF(SUM('Test Sample Data'!I$3:I$386)&gt;10,IF(AND(ISNUMBER('Test Sample Data'!I124),'Test Sample Data'!I124&lt;$C$389, 'Test Sample Data'!I124&gt;0),'Test Sample Data'!I124,$C$389),""))</f>
        <v/>
      </c>
      <c r="J125" s="99" t="str">
        <f>IF('Test Sample Data'!J124="","",IF(SUM('Test Sample Data'!J$3:J$386)&gt;10,IF(AND(ISNUMBER('Test Sample Data'!J124),'Test Sample Data'!J124&lt;$C$389, 'Test Sample Data'!J124&gt;0),'Test Sample Data'!J124,$C$389),""))</f>
        <v/>
      </c>
      <c r="K125" s="99" t="str">
        <f>IF('Test Sample Data'!K124="","",IF(SUM('Test Sample Data'!K$3:K$386)&gt;10,IF(AND(ISNUMBER('Test Sample Data'!K124),'Test Sample Data'!K124&lt;$C$389, 'Test Sample Data'!K124&gt;0),'Test Sample Data'!K124,$C$389),""))</f>
        <v/>
      </c>
      <c r="L125" s="99" t="str">
        <f>IF('Test Sample Data'!L124="","",IF(SUM('Test Sample Data'!L$3:L$386)&gt;10,IF(AND(ISNUMBER('Test Sample Data'!L124),'Test Sample Data'!L124&lt;$C$389, 'Test Sample Data'!L124&gt;0),'Test Sample Data'!L124,$C$389),""))</f>
        <v/>
      </c>
      <c r="M125" s="99" t="str">
        <f>IF('Test Sample Data'!M124="","",IF(SUM('Test Sample Data'!M$3:M$386)&gt;10,IF(AND(ISNUMBER('Test Sample Data'!M124),'Test Sample Data'!M124&lt;$C$389, 'Test Sample Data'!M124&gt;0),'Test Sample Data'!M124,$C$389),""))</f>
        <v/>
      </c>
      <c r="N125" s="99" t="str">
        <f>IF('Test Sample Data'!N124="","",IF(SUM('Test Sample Data'!N$3:N$386)&gt;10,IF(AND(ISNUMBER('Test Sample Data'!N124),'Test Sample Data'!N124&lt;$C$389, 'Test Sample Data'!N124&gt;0),'Test Sample Data'!N124,$C$389),""))</f>
        <v/>
      </c>
      <c r="O125" s="98" t="str">
        <f>'miRNA Table'!C124</f>
        <v>hsa-miR-193b-5p</v>
      </c>
      <c r="P125" s="98" t="s">
        <v>93</v>
      </c>
      <c r="Q125" s="99">
        <f>IF('Control Sample Data'!C124="","",IF(SUM('Control Sample Data'!C$3:C$386)&gt;10,IF(AND(ISNUMBER('Control Sample Data'!C124),'Control Sample Data'!C124&lt;$C$389, 'Control Sample Data'!C124&gt;0),'Control Sample Data'!C124,$C$389),""))</f>
        <v>29.25</v>
      </c>
      <c r="R125" s="99">
        <f>IF('Control Sample Data'!D124="","",IF(SUM('Control Sample Data'!D$3:D$386)&gt;10,IF(AND(ISNUMBER('Control Sample Data'!D124),'Control Sample Data'!D124&lt;$C$389, 'Control Sample Data'!D124&gt;0),'Control Sample Data'!D124,$C$389),""))</f>
        <v>29.17</v>
      </c>
      <c r="S125" s="99">
        <f>IF('Control Sample Data'!E124="","",IF(SUM('Control Sample Data'!E$3:E$386)&gt;10,IF(AND(ISNUMBER('Control Sample Data'!E124),'Control Sample Data'!E124&lt;$C$389, 'Control Sample Data'!E124&gt;0),'Control Sample Data'!E124,$C$389),""))</f>
        <v>28.79</v>
      </c>
      <c r="T125" s="99" t="str">
        <f>IF('Control Sample Data'!F124="","",IF(SUM('Control Sample Data'!F$3:F$386)&gt;10,IF(AND(ISNUMBER('Control Sample Data'!F124),'Control Sample Data'!F124&lt;$C$389, 'Control Sample Data'!F124&gt;0),'Control Sample Data'!F124,$C$389),""))</f>
        <v/>
      </c>
      <c r="U125" s="99" t="str">
        <f>IF('Control Sample Data'!G124="","",IF(SUM('Control Sample Data'!G$3:G$386)&gt;10,IF(AND(ISNUMBER('Control Sample Data'!G124),'Control Sample Data'!G124&lt;$C$389, 'Control Sample Data'!G124&gt;0),'Control Sample Data'!G124,$C$389),""))</f>
        <v/>
      </c>
      <c r="V125" s="99" t="str">
        <f>IF('Control Sample Data'!H124="","",IF(SUM('Control Sample Data'!H$3:H$386)&gt;10,IF(AND(ISNUMBER('Control Sample Data'!H124),'Control Sample Data'!H124&lt;$C$389, 'Control Sample Data'!H124&gt;0),'Control Sample Data'!H124,$C$389),""))</f>
        <v/>
      </c>
      <c r="W125" s="99" t="str">
        <f>IF('Control Sample Data'!I124="","",IF(SUM('Control Sample Data'!I$3:I$386)&gt;10,IF(AND(ISNUMBER('Control Sample Data'!I124),'Control Sample Data'!I124&lt;$C$389, 'Control Sample Data'!I124&gt;0),'Control Sample Data'!I124,$C$389),""))</f>
        <v/>
      </c>
      <c r="X125" s="99" t="str">
        <f>IF('Control Sample Data'!J124="","",IF(SUM('Control Sample Data'!J$3:J$386)&gt;10,IF(AND(ISNUMBER('Control Sample Data'!J124),'Control Sample Data'!J124&lt;$C$389, 'Control Sample Data'!J124&gt;0),'Control Sample Data'!J124,$C$389),""))</f>
        <v/>
      </c>
      <c r="Y125" s="99" t="str">
        <f>IF('Control Sample Data'!K124="","",IF(SUM('Control Sample Data'!K$3:K$386)&gt;10,IF(AND(ISNUMBER('Control Sample Data'!K124),'Control Sample Data'!K124&lt;$C$389, 'Control Sample Data'!K124&gt;0),'Control Sample Data'!K124,$C$389),""))</f>
        <v/>
      </c>
      <c r="Z125" s="99" t="str">
        <f>IF('Control Sample Data'!L124="","",IF(SUM('Control Sample Data'!L$3:L$386)&gt;10,IF(AND(ISNUMBER('Control Sample Data'!L124),'Control Sample Data'!L124&lt;$C$389, 'Control Sample Data'!L124&gt;0),'Control Sample Data'!L124,$C$389),""))</f>
        <v/>
      </c>
      <c r="AA125" s="99" t="str">
        <f>IF('Control Sample Data'!M124="","",IF(SUM('Control Sample Data'!M$3:M$386)&gt;10,IF(AND(ISNUMBER('Control Sample Data'!M124),'Control Sample Data'!M124&lt;$C$389, 'Control Sample Data'!M124&gt;0),'Control Sample Data'!M124,$C$389),""))</f>
        <v/>
      </c>
      <c r="AB125" s="107" t="str">
        <f>IF('Control Sample Data'!N124="","",IF(SUM('Control Sample Data'!N$3:N$386)&gt;10,IF(AND(ISNUMBER('Control Sample Data'!N124),'Control Sample Data'!N124&lt;$C$389, 'Control Sample Data'!N124&gt;0),'Control Sample Data'!N124,$C$389),""))</f>
        <v/>
      </c>
      <c r="AC125" s="136">
        <f>IF(C125="","",IF(AND('miRNA Table'!$F$4="YES",'miRNA Table'!$F$6="YES"),C125-C$391,C125))</f>
        <v>31.18</v>
      </c>
      <c r="AD125" s="137">
        <f>IF(D125="","",IF(AND('miRNA Table'!$F$4="YES",'miRNA Table'!$F$6="YES"),D125-D$391,D125))</f>
        <v>30.82</v>
      </c>
      <c r="AE125" s="137">
        <f>IF(E125="","",IF(AND('miRNA Table'!$F$4="YES",'miRNA Table'!$F$6="YES"),E125-E$391,E125))</f>
        <v>31.32</v>
      </c>
      <c r="AF125" s="137" t="str">
        <f>IF(F125="","",IF(AND('miRNA Table'!$F$4="YES",'miRNA Table'!$F$6="YES"),F125-F$391,F125))</f>
        <v/>
      </c>
      <c r="AG125" s="137" t="str">
        <f>IF(G125="","",IF(AND('miRNA Table'!$F$4="YES",'miRNA Table'!$F$6="YES"),G125-G$391,G125))</f>
        <v/>
      </c>
      <c r="AH125" s="137" t="str">
        <f>IF(H125="","",IF(AND('miRNA Table'!$F$4="YES",'miRNA Table'!$F$6="YES"),H125-H$391,H125))</f>
        <v/>
      </c>
      <c r="AI125" s="137" t="str">
        <f>IF(I125="","",IF(AND('miRNA Table'!$F$4="YES",'miRNA Table'!$F$6="YES"),I125-I$391,I125))</f>
        <v/>
      </c>
      <c r="AJ125" s="137" t="str">
        <f>IF(J125="","",IF(AND('miRNA Table'!$F$4="YES",'miRNA Table'!$F$6="YES"),J125-J$391,J125))</f>
        <v/>
      </c>
      <c r="AK125" s="137" t="str">
        <f>IF(K125="","",IF(AND('miRNA Table'!$F$4="YES",'miRNA Table'!$F$6="YES"),K125-K$391,K125))</f>
        <v/>
      </c>
      <c r="AL125" s="137" t="str">
        <f>IF(L125="","",IF(AND('miRNA Table'!$F$4="YES",'miRNA Table'!$F$6="YES"),L125-L$391,L125))</f>
        <v/>
      </c>
      <c r="AM125" s="137" t="str">
        <f>IF(M125="","",IF(AND('miRNA Table'!$F$4="YES",'miRNA Table'!$F$6="YES"),M125-M$391,M125))</f>
        <v/>
      </c>
      <c r="AN125" s="138" t="str">
        <f>IF(N125="","",IF(AND('miRNA Table'!$F$4="YES",'miRNA Table'!$F$6="YES"),N125-N$391,N125))</f>
        <v/>
      </c>
      <c r="AO125" s="136">
        <f>IF(O125="","",IF(AND('miRNA Table'!$F$4="YES",'miRNA Table'!$F$6="YES"),Q125-Q$391,Q125))</f>
        <v>29.25</v>
      </c>
      <c r="AP125" s="137">
        <f>IF(P125="","",IF(AND('miRNA Table'!$F$4="YES",'miRNA Table'!$F$6="YES"),R125-R$391,R125))</f>
        <v>29.17</v>
      </c>
      <c r="AQ125" s="137">
        <f>IF(Q125="","",IF(AND('miRNA Table'!$F$4="YES",'miRNA Table'!$F$6="YES"),S125-S$391,S125))</f>
        <v>28.79</v>
      </c>
      <c r="AR125" s="137" t="str">
        <f>IF(R125="","",IF(AND('miRNA Table'!$F$4="YES",'miRNA Table'!$F$6="YES"),T125-T$391,T125))</f>
        <v/>
      </c>
      <c r="AS125" s="137" t="str">
        <f>IF(S125="","",IF(AND('miRNA Table'!$F$4="YES",'miRNA Table'!$F$6="YES"),U125-U$391,U125))</f>
        <v/>
      </c>
      <c r="AT125" s="137" t="str">
        <f>IF(T125="","",IF(AND('miRNA Table'!$F$4="YES",'miRNA Table'!$F$6="YES"),V125-V$391,V125))</f>
        <v/>
      </c>
      <c r="AU125" s="137" t="str">
        <f>IF(U125="","",IF(AND('miRNA Table'!$F$4="YES",'miRNA Table'!$F$6="YES"),W125-W$391,W125))</f>
        <v/>
      </c>
      <c r="AV125" s="137" t="str">
        <f>IF(V125="","",IF(AND('miRNA Table'!$F$4="YES",'miRNA Table'!$F$6="YES"),X125-X$391,X125))</f>
        <v/>
      </c>
      <c r="AW125" s="137" t="str">
        <f>IF(W125="","",IF(AND('miRNA Table'!$F$4="YES",'miRNA Table'!$F$6="YES"),Y125-Y$391,Y125))</f>
        <v/>
      </c>
      <c r="AX125" s="137" t="str">
        <f>IF(X125="","",IF(AND('miRNA Table'!$F$4="YES",'miRNA Table'!$F$6="YES"),Z125-Z$391,Z125))</f>
        <v/>
      </c>
      <c r="AY125" s="137" t="str">
        <f>IF(Y125="","",IF(AND('miRNA Table'!$F$4="YES",'miRNA Table'!$F$6="YES"),AA125-AA$391,AA125))</f>
        <v/>
      </c>
      <c r="AZ125" s="138" t="str">
        <f>IF(Z125="","",IF(AND('miRNA Table'!$F$4="YES",'miRNA Table'!$F$6="YES"),AB125-AB$391,AB125))</f>
        <v/>
      </c>
      <c r="BY125" s="97" t="str">
        <f t="shared" si="77"/>
        <v>hsa-miR-193b-5p</v>
      </c>
      <c r="BZ125" s="98" t="s">
        <v>93</v>
      </c>
      <c r="CA125" s="99">
        <f t="shared" si="78"/>
        <v>10.544999999999998</v>
      </c>
      <c r="CB125" s="99">
        <f t="shared" si="79"/>
        <v>10.175000000000001</v>
      </c>
      <c r="CC125" s="99">
        <f t="shared" si="80"/>
        <v>10.59</v>
      </c>
      <c r="CD125" s="99" t="str">
        <f t="shared" si="81"/>
        <v/>
      </c>
      <c r="CE125" s="99" t="str">
        <f t="shared" si="82"/>
        <v/>
      </c>
      <c r="CF125" s="99" t="str">
        <f t="shared" si="83"/>
        <v/>
      </c>
      <c r="CG125" s="99" t="str">
        <f t="shared" si="84"/>
        <v/>
      </c>
      <c r="CH125" s="99" t="str">
        <f t="shared" si="85"/>
        <v/>
      </c>
      <c r="CI125" s="99" t="str">
        <f t="shared" si="86"/>
        <v/>
      </c>
      <c r="CJ125" s="99" t="str">
        <f t="shared" si="87"/>
        <v/>
      </c>
      <c r="CK125" s="99" t="str">
        <f t="shared" si="88"/>
        <v/>
      </c>
      <c r="CL125" s="99" t="str">
        <f t="shared" si="89"/>
        <v/>
      </c>
      <c r="CM125" s="99">
        <f t="shared" si="90"/>
        <v>8.3516666666666666</v>
      </c>
      <c r="CN125" s="99">
        <f t="shared" si="91"/>
        <v>8.3183333333333316</v>
      </c>
      <c r="CO125" s="99">
        <f t="shared" si="92"/>
        <v>7.6549999999999976</v>
      </c>
      <c r="CP125" s="99" t="str">
        <f t="shared" si="93"/>
        <v/>
      </c>
      <c r="CQ125" s="99" t="str">
        <f t="shared" si="94"/>
        <v/>
      </c>
      <c r="CR125" s="99" t="str">
        <f t="shared" si="95"/>
        <v/>
      </c>
      <c r="CS125" s="99" t="str">
        <f t="shared" si="96"/>
        <v/>
      </c>
      <c r="CT125" s="99" t="str">
        <f t="shared" si="97"/>
        <v/>
      </c>
      <c r="CU125" s="99" t="str">
        <f t="shared" si="98"/>
        <v/>
      </c>
      <c r="CV125" s="99" t="str">
        <f t="shared" si="99"/>
        <v/>
      </c>
      <c r="CW125" s="99" t="str">
        <f t="shared" si="100"/>
        <v/>
      </c>
      <c r="CX125" s="99" t="str">
        <f t="shared" si="101"/>
        <v/>
      </c>
      <c r="CY125" s="70">
        <f t="shared" si="102"/>
        <v>10.436666666666666</v>
      </c>
      <c r="CZ125" s="70">
        <f t="shared" si="103"/>
        <v>8.1083333333333325</v>
      </c>
      <c r="DA125" s="100" t="str">
        <f t="shared" si="104"/>
        <v>hsa-miR-193b-5p</v>
      </c>
      <c r="DB125" s="98" t="s">
        <v>93</v>
      </c>
      <c r="DC125" s="101">
        <f t="shared" si="112"/>
        <v>6.6932754149399705E-4</v>
      </c>
      <c r="DD125" s="101">
        <f t="shared" si="113"/>
        <v>8.650073428733984E-4</v>
      </c>
      <c r="DE125" s="101">
        <f t="shared" si="114"/>
        <v>6.4877237016431244E-4</v>
      </c>
      <c r="DF125" s="101" t="str">
        <f t="shared" si="115"/>
        <v/>
      </c>
      <c r="DG125" s="101" t="str">
        <f t="shared" si="116"/>
        <v/>
      </c>
      <c r="DH125" s="101" t="str">
        <f t="shared" si="117"/>
        <v/>
      </c>
      <c r="DI125" s="101" t="str">
        <f t="shared" si="118"/>
        <v/>
      </c>
      <c r="DJ125" s="101" t="str">
        <f t="shared" si="119"/>
        <v/>
      </c>
      <c r="DK125" s="101" t="str">
        <f t="shared" si="120"/>
        <v/>
      </c>
      <c r="DL125" s="101" t="str">
        <f t="shared" si="121"/>
        <v/>
      </c>
      <c r="DM125" s="101" t="str">
        <f t="shared" si="105"/>
        <v/>
      </c>
      <c r="DN125" s="101" t="str">
        <f t="shared" si="106"/>
        <v/>
      </c>
      <c r="DO125" s="101">
        <f t="shared" si="122"/>
        <v>3.0612431021587207E-3</v>
      </c>
      <c r="DP125" s="101">
        <f t="shared" si="123"/>
        <v>3.1327962678044529E-3</v>
      </c>
      <c r="DQ125" s="101">
        <f t="shared" si="124"/>
        <v>4.9615272755421562E-3</v>
      </c>
      <c r="DR125" s="101" t="str">
        <f t="shared" si="125"/>
        <v/>
      </c>
      <c r="DS125" s="101" t="str">
        <f t="shared" si="126"/>
        <v/>
      </c>
      <c r="DT125" s="101" t="str">
        <f t="shared" si="127"/>
        <v/>
      </c>
      <c r="DU125" s="101" t="str">
        <f t="shared" si="128"/>
        <v/>
      </c>
      <c r="DV125" s="101" t="str">
        <f t="shared" si="129"/>
        <v/>
      </c>
      <c r="DW125" s="101" t="str">
        <f t="shared" si="130"/>
        <v/>
      </c>
      <c r="DX125" s="101" t="str">
        <f t="shared" si="131"/>
        <v/>
      </c>
      <c r="DY125" s="101" t="str">
        <f t="shared" si="107"/>
        <v/>
      </c>
      <c r="DZ125" s="101" t="str">
        <f t="shared" si="108"/>
        <v/>
      </c>
    </row>
    <row r="126" spans="1:130" ht="15" customHeight="1" x14ac:dyDescent="0.25">
      <c r="A126" s="106" t="str">
        <f>'miRNA Table'!C125</f>
        <v>hsa-miR-194-5p</v>
      </c>
      <c r="B126" s="98" t="s">
        <v>94</v>
      </c>
      <c r="C126" s="99">
        <f>IF('Test Sample Data'!C125="","",IF(SUM('Test Sample Data'!C$3:C$386)&gt;10,IF(AND(ISNUMBER('Test Sample Data'!C125),'Test Sample Data'!C125&lt;$C$389, 'Test Sample Data'!C125&gt;0),'Test Sample Data'!C125,$C$389),""))</f>
        <v>13.53</v>
      </c>
      <c r="D126" s="99">
        <f>IF('Test Sample Data'!D125="","",IF(SUM('Test Sample Data'!D$3:D$386)&gt;10,IF(AND(ISNUMBER('Test Sample Data'!D125),'Test Sample Data'!D125&lt;$C$389, 'Test Sample Data'!D125&gt;0),'Test Sample Data'!D125,$C$389),""))</f>
        <v>13.59</v>
      </c>
      <c r="E126" s="99">
        <f>IF('Test Sample Data'!E125="","",IF(SUM('Test Sample Data'!E$3:E$386)&gt;10,IF(AND(ISNUMBER('Test Sample Data'!E125),'Test Sample Data'!E125&lt;$C$389, 'Test Sample Data'!E125&gt;0),'Test Sample Data'!E125,$C$389),""))</f>
        <v>13.59</v>
      </c>
      <c r="F126" s="99" t="str">
        <f>IF('Test Sample Data'!F125="","",IF(SUM('Test Sample Data'!F$3:F$386)&gt;10,IF(AND(ISNUMBER('Test Sample Data'!F125),'Test Sample Data'!F125&lt;$C$389, 'Test Sample Data'!F125&gt;0),'Test Sample Data'!F125,$C$389),""))</f>
        <v/>
      </c>
      <c r="G126" s="99" t="str">
        <f>IF('Test Sample Data'!G125="","",IF(SUM('Test Sample Data'!G$3:G$386)&gt;10,IF(AND(ISNUMBER('Test Sample Data'!G125),'Test Sample Data'!G125&lt;$C$389, 'Test Sample Data'!G125&gt;0),'Test Sample Data'!G125,$C$389),""))</f>
        <v/>
      </c>
      <c r="H126" s="99" t="str">
        <f>IF('Test Sample Data'!H125="","",IF(SUM('Test Sample Data'!H$3:H$386)&gt;10,IF(AND(ISNUMBER('Test Sample Data'!H125),'Test Sample Data'!H125&lt;$C$389, 'Test Sample Data'!H125&gt;0),'Test Sample Data'!H125,$C$389),""))</f>
        <v/>
      </c>
      <c r="I126" s="99" t="str">
        <f>IF('Test Sample Data'!I125="","",IF(SUM('Test Sample Data'!I$3:I$386)&gt;10,IF(AND(ISNUMBER('Test Sample Data'!I125),'Test Sample Data'!I125&lt;$C$389, 'Test Sample Data'!I125&gt;0),'Test Sample Data'!I125,$C$389),""))</f>
        <v/>
      </c>
      <c r="J126" s="99" t="str">
        <f>IF('Test Sample Data'!J125="","",IF(SUM('Test Sample Data'!J$3:J$386)&gt;10,IF(AND(ISNUMBER('Test Sample Data'!J125),'Test Sample Data'!J125&lt;$C$389, 'Test Sample Data'!J125&gt;0),'Test Sample Data'!J125,$C$389),""))</f>
        <v/>
      </c>
      <c r="K126" s="99" t="str">
        <f>IF('Test Sample Data'!K125="","",IF(SUM('Test Sample Data'!K$3:K$386)&gt;10,IF(AND(ISNUMBER('Test Sample Data'!K125),'Test Sample Data'!K125&lt;$C$389, 'Test Sample Data'!K125&gt;0),'Test Sample Data'!K125,$C$389),""))</f>
        <v/>
      </c>
      <c r="L126" s="99" t="str">
        <f>IF('Test Sample Data'!L125="","",IF(SUM('Test Sample Data'!L$3:L$386)&gt;10,IF(AND(ISNUMBER('Test Sample Data'!L125),'Test Sample Data'!L125&lt;$C$389, 'Test Sample Data'!L125&gt;0),'Test Sample Data'!L125,$C$389),""))</f>
        <v/>
      </c>
      <c r="M126" s="99" t="str">
        <f>IF('Test Sample Data'!M125="","",IF(SUM('Test Sample Data'!M$3:M$386)&gt;10,IF(AND(ISNUMBER('Test Sample Data'!M125),'Test Sample Data'!M125&lt;$C$389, 'Test Sample Data'!M125&gt;0),'Test Sample Data'!M125,$C$389),""))</f>
        <v/>
      </c>
      <c r="N126" s="99" t="str">
        <f>IF('Test Sample Data'!N125="","",IF(SUM('Test Sample Data'!N$3:N$386)&gt;10,IF(AND(ISNUMBER('Test Sample Data'!N125),'Test Sample Data'!N125&lt;$C$389, 'Test Sample Data'!N125&gt;0),'Test Sample Data'!N125,$C$389),""))</f>
        <v/>
      </c>
      <c r="O126" s="98" t="str">
        <f>'miRNA Table'!C125</f>
        <v>hsa-miR-194-5p</v>
      </c>
      <c r="P126" s="98" t="s">
        <v>94</v>
      </c>
      <c r="Q126" s="99">
        <f>IF('Control Sample Data'!C125="","",IF(SUM('Control Sample Data'!C$3:C$386)&gt;10,IF(AND(ISNUMBER('Control Sample Data'!C125),'Control Sample Data'!C125&lt;$C$389, 'Control Sample Data'!C125&gt;0),'Control Sample Data'!C125,$C$389),""))</f>
        <v>22.38</v>
      </c>
      <c r="R126" s="99">
        <f>IF('Control Sample Data'!D125="","",IF(SUM('Control Sample Data'!D$3:D$386)&gt;10,IF(AND(ISNUMBER('Control Sample Data'!D125),'Control Sample Data'!D125&lt;$C$389, 'Control Sample Data'!D125&gt;0),'Control Sample Data'!D125,$C$389),""))</f>
        <v>22.43</v>
      </c>
      <c r="S126" s="99">
        <f>IF('Control Sample Data'!E125="","",IF(SUM('Control Sample Data'!E$3:E$386)&gt;10,IF(AND(ISNUMBER('Control Sample Data'!E125),'Control Sample Data'!E125&lt;$C$389, 'Control Sample Data'!E125&gt;0),'Control Sample Data'!E125,$C$389),""))</f>
        <v>22.43</v>
      </c>
      <c r="T126" s="99" t="str">
        <f>IF('Control Sample Data'!F125="","",IF(SUM('Control Sample Data'!F$3:F$386)&gt;10,IF(AND(ISNUMBER('Control Sample Data'!F125),'Control Sample Data'!F125&lt;$C$389, 'Control Sample Data'!F125&gt;0),'Control Sample Data'!F125,$C$389),""))</f>
        <v/>
      </c>
      <c r="U126" s="99" t="str">
        <f>IF('Control Sample Data'!G125="","",IF(SUM('Control Sample Data'!G$3:G$386)&gt;10,IF(AND(ISNUMBER('Control Sample Data'!G125),'Control Sample Data'!G125&lt;$C$389, 'Control Sample Data'!G125&gt;0),'Control Sample Data'!G125,$C$389),""))</f>
        <v/>
      </c>
      <c r="V126" s="99" t="str">
        <f>IF('Control Sample Data'!H125="","",IF(SUM('Control Sample Data'!H$3:H$386)&gt;10,IF(AND(ISNUMBER('Control Sample Data'!H125),'Control Sample Data'!H125&lt;$C$389, 'Control Sample Data'!H125&gt;0),'Control Sample Data'!H125,$C$389),""))</f>
        <v/>
      </c>
      <c r="W126" s="99" t="str">
        <f>IF('Control Sample Data'!I125="","",IF(SUM('Control Sample Data'!I$3:I$386)&gt;10,IF(AND(ISNUMBER('Control Sample Data'!I125),'Control Sample Data'!I125&lt;$C$389, 'Control Sample Data'!I125&gt;0),'Control Sample Data'!I125,$C$389),""))</f>
        <v/>
      </c>
      <c r="X126" s="99" t="str">
        <f>IF('Control Sample Data'!J125="","",IF(SUM('Control Sample Data'!J$3:J$386)&gt;10,IF(AND(ISNUMBER('Control Sample Data'!J125),'Control Sample Data'!J125&lt;$C$389, 'Control Sample Data'!J125&gt;0),'Control Sample Data'!J125,$C$389),""))</f>
        <v/>
      </c>
      <c r="Y126" s="99" t="str">
        <f>IF('Control Sample Data'!K125="","",IF(SUM('Control Sample Data'!K$3:K$386)&gt;10,IF(AND(ISNUMBER('Control Sample Data'!K125),'Control Sample Data'!K125&lt;$C$389, 'Control Sample Data'!K125&gt;0),'Control Sample Data'!K125,$C$389),""))</f>
        <v/>
      </c>
      <c r="Z126" s="99" t="str">
        <f>IF('Control Sample Data'!L125="","",IF(SUM('Control Sample Data'!L$3:L$386)&gt;10,IF(AND(ISNUMBER('Control Sample Data'!L125),'Control Sample Data'!L125&lt;$C$389, 'Control Sample Data'!L125&gt;0),'Control Sample Data'!L125,$C$389),""))</f>
        <v/>
      </c>
      <c r="AA126" s="99" t="str">
        <f>IF('Control Sample Data'!M125="","",IF(SUM('Control Sample Data'!M$3:M$386)&gt;10,IF(AND(ISNUMBER('Control Sample Data'!M125),'Control Sample Data'!M125&lt;$C$389, 'Control Sample Data'!M125&gt;0),'Control Sample Data'!M125,$C$389),""))</f>
        <v/>
      </c>
      <c r="AB126" s="107" t="str">
        <f>IF('Control Sample Data'!N125="","",IF(SUM('Control Sample Data'!N$3:N$386)&gt;10,IF(AND(ISNUMBER('Control Sample Data'!N125),'Control Sample Data'!N125&lt;$C$389, 'Control Sample Data'!N125&gt;0),'Control Sample Data'!N125,$C$389),""))</f>
        <v/>
      </c>
      <c r="AC126" s="136">
        <f>IF(C126="","",IF(AND('miRNA Table'!$F$4="YES",'miRNA Table'!$F$6="YES"),C126-C$391,C126))</f>
        <v>13.53</v>
      </c>
      <c r="AD126" s="137">
        <f>IF(D126="","",IF(AND('miRNA Table'!$F$4="YES",'miRNA Table'!$F$6="YES"),D126-D$391,D126))</f>
        <v>13.59</v>
      </c>
      <c r="AE126" s="137">
        <f>IF(E126="","",IF(AND('miRNA Table'!$F$4="YES",'miRNA Table'!$F$6="YES"),E126-E$391,E126))</f>
        <v>13.59</v>
      </c>
      <c r="AF126" s="137" t="str">
        <f>IF(F126="","",IF(AND('miRNA Table'!$F$4="YES",'miRNA Table'!$F$6="YES"),F126-F$391,F126))</f>
        <v/>
      </c>
      <c r="AG126" s="137" t="str">
        <f>IF(G126="","",IF(AND('miRNA Table'!$F$4="YES",'miRNA Table'!$F$6="YES"),G126-G$391,G126))</f>
        <v/>
      </c>
      <c r="AH126" s="137" t="str">
        <f>IF(H126="","",IF(AND('miRNA Table'!$F$4="YES",'miRNA Table'!$F$6="YES"),H126-H$391,H126))</f>
        <v/>
      </c>
      <c r="AI126" s="137" t="str">
        <f>IF(I126="","",IF(AND('miRNA Table'!$F$4="YES",'miRNA Table'!$F$6="YES"),I126-I$391,I126))</f>
        <v/>
      </c>
      <c r="AJ126" s="137" t="str">
        <f>IF(J126="","",IF(AND('miRNA Table'!$F$4="YES",'miRNA Table'!$F$6="YES"),J126-J$391,J126))</f>
        <v/>
      </c>
      <c r="AK126" s="137" t="str">
        <f>IF(K126="","",IF(AND('miRNA Table'!$F$4="YES",'miRNA Table'!$F$6="YES"),K126-K$391,K126))</f>
        <v/>
      </c>
      <c r="AL126" s="137" t="str">
        <f>IF(L126="","",IF(AND('miRNA Table'!$F$4="YES",'miRNA Table'!$F$6="YES"),L126-L$391,L126))</f>
        <v/>
      </c>
      <c r="AM126" s="137" t="str">
        <f>IF(M126="","",IF(AND('miRNA Table'!$F$4="YES",'miRNA Table'!$F$6="YES"),M126-M$391,M126))</f>
        <v/>
      </c>
      <c r="AN126" s="138" t="str">
        <f>IF(N126="","",IF(AND('miRNA Table'!$F$4="YES",'miRNA Table'!$F$6="YES"),N126-N$391,N126))</f>
        <v/>
      </c>
      <c r="AO126" s="136">
        <f>IF(O126="","",IF(AND('miRNA Table'!$F$4="YES",'miRNA Table'!$F$6="YES"),Q126-Q$391,Q126))</f>
        <v>22.38</v>
      </c>
      <c r="AP126" s="137">
        <f>IF(P126="","",IF(AND('miRNA Table'!$F$4="YES",'miRNA Table'!$F$6="YES"),R126-R$391,R126))</f>
        <v>22.43</v>
      </c>
      <c r="AQ126" s="137">
        <f>IF(Q126="","",IF(AND('miRNA Table'!$F$4="YES",'miRNA Table'!$F$6="YES"),S126-S$391,S126))</f>
        <v>22.43</v>
      </c>
      <c r="AR126" s="137" t="str">
        <f>IF(R126="","",IF(AND('miRNA Table'!$F$4="YES",'miRNA Table'!$F$6="YES"),T126-T$391,T126))</f>
        <v/>
      </c>
      <c r="AS126" s="137" t="str">
        <f>IF(S126="","",IF(AND('miRNA Table'!$F$4="YES",'miRNA Table'!$F$6="YES"),U126-U$391,U126))</f>
        <v/>
      </c>
      <c r="AT126" s="137" t="str">
        <f>IF(T126="","",IF(AND('miRNA Table'!$F$4="YES",'miRNA Table'!$F$6="YES"),V126-V$391,V126))</f>
        <v/>
      </c>
      <c r="AU126" s="137" t="str">
        <f>IF(U126="","",IF(AND('miRNA Table'!$F$4="YES",'miRNA Table'!$F$6="YES"),W126-W$391,W126))</f>
        <v/>
      </c>
      <c r="AV126" s="137" t="str">
        <f>IF(V126="","",IF(AND('miRNA Table'!$F$4="YES",'miRNA Table'!$F$6="YES"),X126-X$391,X126))</f>
        <v/>
      </c>
      <c r="AW126" s="137" t="str">
        <f>IF(W126="","",IF(AND('miRNA Table'!$F$4="YES",'miRNA Table'!$F$6="YES"),Y126-Y$391,Y126))</f>
        <v/>
      </c>
      <c r="AX126" s="137" t="str">
        <f>IF(X126="","",IF(AND('miRNA Table'!$F$4="YES",'miRNA Table'!$F$6="YES"),Z126-Z$391,Z126))</f>
        <v/>
      </c>
      <c r="AY126" s="137" t="str">
        <f>IF(Y126="","",IF(AND('miRNA Table'!$F$4="YES",'miRNA Table'!$F$6="YES"),AA126-AA$391,AA126))</f>
        <v/>
      </c>
      <c r="AZ126" s="138" t="str">
        <f>IF(Z126="","",IF(AND('miRNA Table'!$F$4="YES",'miRNA Table'!$F$6="YES"),AB126-AB$391,AB126))</f>
        <v/>
      </c>
      <c r="BY126" s="97" t="str">
        <f t="shared" si="77"/>
        <v>hsa-miR-194-5p</v>
      </c>
      <c r="BZ126" s="98" t="s">
        <v>94</v>
      </c>
      <c r="CA126" s="99">
        <f t="shared" si="78"/>
        <v>-7.1050000000000022</v>
      </c>
      <c r="CB126" s="99">
        <f t="shared" si="79"/>
        <v>-7.0549999999999997</v>
      </c>
      <c r="CC126" s="99">
        <f t="shared" si="80"/>
        <v>-7.1400000000000006</v>
      </c>
      <c r="CD126" s="99" t="str">
        <f t="shared" si="81"/>
        <v/>
      </c>
      <c r="CE126" s="99" t="str">
        <f t="shared" si="82"/>
        <v/>
      </c>
      <c r="CF126" s="99" t="str">
        <f t="shared" si="83"/>
        <v/>
      </c>
      <c r="CG126" s="99" t="str">
        <f t="shared" si="84"/>
        <v/>
      </c>
      <c r="CH126" s="99" t="str">
        <f t="shared" si="85"/>
        <v/>
      </c>
      <c r="CI126" s="99" t="str">
        <f t="shared" si="86"/>
        <v/>
      </c>
      <c r="CJ126" s="99" t="str">
        <f t="shared" si="87"/>
        <v/>
      </c>
      <c r="CK126" s="99" t="str">
        <f t="shared" si="88"/>
        <v/>
      </c>
      <c r="CL126" s="99" t="str">
        <f t="shared" si="89"/>
        <v/>
      </c>
      <c r="CM126" s="99">
        <f t="shared" si="90"/>
        <v>1.4816666666666656</v>
      </c>
      <c r="CN126" s="99">
        <f t="shared" si="91"/>
        <v>1.5783333333333296</v>
      </c>
      <c r="CO126" s="99">
        <f t="shared" si="92"/>
        <v>1.2949999999999982</v>
      </c>
      <c r="CP126" s="99" t="str">
        <f t="shared" si="93"/>
        <v/>
      </c>
      <c r="CQ126" s="99" t="str">
        <f t="shared" si="94"/>
        <v/>
      </c>
      <c r="CR126" s="99" t="str">
        <f t="shared" si="95"/>
        <v/>
      </c>
      <c r="CS126" s="99" t="str">
        <f t="shared" si="96"/>
        <v/>
      </c>
      <c r="CT126" s="99" t="str">
        <f t="shared" si="97"/>
        <v/>
      </c>
      <c r="CU126" s="99" t="str">
        <f t="shared" si="98"/>
        <v/>
      </c>
      <c r="CV126" s="99" t="str">
        <f t="shared" si="99"/>
        <v/>
      </c>
      <c r="CW126" s="99" t="str">
        <f t="shared" si="100"/>
        <v/>
      </c>
      <c r="CX126" s="99" t="str">
        <f t="shared" si="101"/>
        <v/>
      </c>
      <c r="CY126" s="70">
        <f t="shared" si="102"/>
        <v>-7.1000000000000014</v>
      </c>
      <c r="CZ126" s="70">
        <f t="shared" si="103"/>
        <v>1.4516666666666644</v>
      </c>
      <c r="DA126" s="100" t="str">
        <f t="shared" si="104"/>
        <v>hsa-miR-194-5p</v>
      </c>
      <c r="DB126" s="98" t="s">
        <v>94</v>
      </c>
      <c r="DC126" s="101">
        <f t="shared" si="112"/>
        <v>137.66328197854457</v>
      </c>
      <c r="DD126" s="101">
        <f t="shared" si="113"/>
        <v>132.97396522210101</v>
      </c>
      <c r="DE126" s="101">
        <f t="shared" si="114"/>
        <v>141.04385483220616</v>
      </c>
      <c r="DF126" s="101" t="str">
        <f t="shared" si="115"/>
        <v/>
      </c>
      <c r="DG126" s="101" t="str">
        <f t="shared" si="116"/>
        <v/>
      </c>
      <c r="DH126" s="101" t="str">
        <f t="shared" si="117"/>
        <v/>
      </c>
      <c r="DI126" s="101" t="str">
        <f t="shared" si="118"/>
        <v/>
      </c>
      <c r="DJ126" s="101" t="str">
        <f t="shared" si="119"/>
        <v/>
      </c>
      <c r="DK126" s="101" t="str">
        <f t="shared" si="120"/>
        <v/>
      </c>
      <c r="DL126" s="101" t="str">
        <f t="shared" si="121"/>
        <v/>
      </c>
      <c r="DM126" s="101" t="str">
        <f t="shared" si="105"/>
        <v/>
      </c>
      <c r="DN126" s="101" t="str">
        <f t="shared" si="106"/>
        <v/>
      </c>
      <c r="DO126" s="101">
        <f t="shared" si="122"/>
        <v>0.3580749086144579</v>
      </c>
      <c r="DP126" s="101">
        <f t="shared" si="123"/>
        <v>0.33486852061104444</v>
      </c>
      <c r="DQ126" s="101">
        <f t="shared" si="124"/>
        <v>0.40753616620131322</v>
      </c>
      <c r="DR126" s="101" t="str">
        <f t="shared" si="125"/>
        <v/>
      </c>
      <c r="DS126" s="101" t="str">
        <f t="shared" si="126"/>
        <v/>
      </c>
      <c r="DT126" s="101" t="str">
        <f t="shared" si="127"/>
        <v/>
      </c>
      <c r="DU126" s="101" t="str">
        <f t="shared" si="128"/>
        <v/>
      </c>
      <c r="DV126" s="101" t="str">
        <f t="shared" si="129"/>
        <v/>
      </c>
      <c r="DW126" s="101" t="str">
        <f t="shared" si="130"/>
        <v/>
      </c>
      <c r="DX126" s="101" t="str">
        <f t="shared" si="131"/>
        <v/>
      </c>
      <c r="DY126" s="101" t="str">
        <f t="shared" si="107"/>
        <v/>
      </c>
      <c r="DZ126" s="101" t="str">
        <f t="shared" si="108"/>
        <v/>
      </c>
    </row>
    <row r="127" spans="1:130" ht="15" customHeight="1" x14ac:dyDescent="0.25">
      <c r="A127" s="106" t="str">
        <f>'miRNA Table'!C126</f>
        <v>hsa-miR-195-5p</v>
      </c>
      <c r="B127" s="98" t="s">
        <v>95</v>
      </c>
      <c r="C127" s="99">
        <f>IF('Test Sample Data'!C126="","",IF(SUM('Test Sample Data'!C$3:C$386)&gt;10,IF(AND(ISNUMBER('Test Sample Data'!C126),'Test Sample Data'!C126&lt;$C$389, 'Test Sample Data'!C126&gt;0),'Test Sample Data'!C126,$C$389),""))</f>
        <v>29.52</v>
      </c>
      <c r="D127" s="99">
        <f>IF('Test Sample Data'!D126="","",IF(SUM('Test Sample Data'!D$3:D$386)&gt;10,IF(AND(ISNUMBER('Test Sample Data'!D126),'Test Sample Data'!D126&lt;$C$389, 'Test Sample Data'!D126&gt;0),'Test Sample Data'!D126,$C$389),""))</f>
        <v>29.17</v>
      </c>
      <c r="E127" s="99">
        <f>IF('Test Sample Data'!E126="","",IF(SUM('Test Sample Data'!E$3:E$386)&gt;10,IF(AND(ISNUMBER('Test Sample Data'!E126),'Test Sample Data'!E126&lt;$C$389, 'Test Sample Data'!E126&gt;0),'Test Sample Data'!E126,$C$389),""))</f>
        <v>29.13</v>
      </c>
      <c r="F127" s="99" t="str">
        <f>IF('Test Sample Data'!F126="","",IF(SUM('Test Sample Data'!F$3:F$386)&gt;10,IF(AND(ISNUMBER('Test Sample Data'!F126),'Test Sample Data'!F126&lt;$C$389, 'Test Sample Data'!F126&gt;0),'Test Sample Data'!F126,$C$389),""))</f>
        <v/>
      </c>
      <c r="G127" s="99" t="str">
        <f>IF('Test Sample Data'!G126="","",IF(SUM('Test Sample Data'!G$3:G$386)&gt;10,IF(AND(ISNUMBER('Test Sample Data'!G126),'Test Sample Data'!G126&lt;$C$389, 'Test Sample Data'!G126&gt;0),'Test Sample Data'!G126,$C$389),""))</f>
        <v/>
      </c>
      <c r="H127" s="99" t="str">
        <f>IF('Test Sample Data'!H126="","",IF(SUM('Test Sample Data'!H$3:H$386)&gt;10,IF(AND(ISNUMBER('Test Sample Data'!H126),'Test Sample Data'!H126&lt;$C$389, 'Test Sample Data'!H126&gt;0),'Test Sample Data'!H126,$C$389),""))</f>
        <v/>
      </c>
      <c r="I127" s="99" t="str">
        <f>IF('Test Sample Data'!I126="","",IF(SUM('Test Sample Data'!I$3:I$386)&gt;10,IF(AND(ISNUMBER('Test Sample Data'!I126),'Test Sample Data'!I126&lt;$C$389, 'Test Sample Data'!I126&gt;0),'Test Sample Data'!I126,$C$389),""))</f>
        <v/>
      </c>
      <c r="J127" s="99" t="str">
        <f>IF('Test Sample Data'!J126="","",IF(SUM('Test Sample Data'!J$3:J$386)&gt;10,IF(AND(ISNUMBER('Test Sample Data'!J126),'Test Sample Data'!J126&lt;$C$389, 'Test Sample Data'!J126&gt;0),'Test Sample Data'!J126,$C$389),""))</f>
        <v/>
      </c>
      <c r="K127" s="99" t="str">
        <f>IF('Test Sample Data'!K126="","",IF(SUM('Test Sample Data'!K$3:K$386)&gt;10,IF(AND(ISNUMBER('Test Sample Data'!K126),'Test Sample Data'!K126&lt;$C$389, 'Test Sample Data'!K126&gt;0),'Test Sample Data'!K126,$C$389),""))</f>
        <v/>
      </c>
      <c r="L127" s="99" t="str">
        <f>IF('Test Sample Data'!L126="","",IF(SUM('Test Sample Data'!L$3:L$386)&gt;10,IF(AND(ISNUMBER('Test Sample Data'!L126),'Test Sample Data'!L126&lt;$C$389, 'Test Sample Data'!L126&gt;0),'Test Sample Data'!L126,$C$389),""))</f>
        <v/>
      </c>
      <c r="M127" s="99" t="str">
        <f>IF('Test Sample Data'!M126="","",IF(SUM('Test Sample Data'!M$3:M$386)&gt;10,IF(AND(ISNUMBER('Test Sample Data'!M126),'Test Sample Data'!M126&lt;$C$389, 'Test Sample Data'!M126&gt;0),'Test Sample Data'!M126,$C$389),""))</f>
        <v/>
      </c>
      <c r="N127" s="99" t="str">
        <f>IF('Test Sample Data'!N126="","",IF(SUM('Test Sample Data'!N$3:N$386)&gt;10,IF(AND(ISNUMBER('Test Sample Data'!N126),'Test Sample Data'!N126&lt;$C$389, 'Test Sample Data'!N126&gt;0),'Test Sample Data'!N126,$C$389),""))</f>
        <v/>
      </c>
      <c r="O127" s="98" t="str">
        <f>'miRNA Table'!C126</f>
        <v>hsa-miR-195-5p</v>
      </c>
      <c r="P127" s="98" t="s">
        <v>95</v>
      </c>
      <c r="Q127" s="99">
        <f>IF('Control Sample Data'!C126="","",IF(SUM('Control Sample Data'!C$3:C$386)&gt;10,IF(AND(ISNUMBER('Control Sample Data'!C126),'Control Sample Data'!C126&lt;$C$389, 'Control Sample Data'!C126&gt;0),'Control Sample Data'!C126,$C$389),""))</f>
        <v>28.7</v>
      </c>
      <c r="R127" s="99">
        <f>IF('Control Sample Data'!D126="","",IF(SUM('Control Sample Data'!D$3:D$386)&gt;10,IF(AND(ISNUMBER('Control Sample Data'!D126),'Control Sample Data'!D126&lt;$C$389, 'Control Sample Data'!D126&gt;0),'Control Sample Data'!D126,$C$389),""))</f>
        <v>28.21</v>
      </c>
      <c r="S127" s="99">
        <f>IF('Control Sample Data'!E126="","",IF(SUM('Control Sample Data'!E$3:E$386)&gt;10,IF(AND(ISNUMBER('Control Sample Data'!E126),'Control Sample Data'!E126&lt;$C$389, 'Control Sample Data'!E126&gt;0),'Control Sample Data'!E126,$C$389),""))</f>
        <v>28.29</v>
      </c>
      <c r="T127" s="99" t="str">
        <f>IF('Control Sample Data'!F126="","",IF(SUM('Control Sample Data'!F$3:F$386)&gt;10,IF(AND(ISNUMBER('Control Sample Data'!F126),'Control Sample Data'!F126&lt;$C$389, 'Control Sample Data'!F126&gt;0),'Control Sample Data'!F126,$C$389),""))</f>
        <v/>
      </c>
      <c r="U127" s="99" t="str">
        <f>IF('Control Sample Data'!G126="","",IF(SUM('Control Sample Data'!G$3:G$386)&gt;10,IF(AND(ISNUMBER('Control Sample Data'!G126),'Control Sample Data'!G126&lt;$C$389, 'Control Sample Data'!G126&gt;0),'Control Sample Data'!G126,$C$389),""))</f>
        <v/>
      </c>
      <c r="V127" s="99" t="str">
        <f>IF('Control Sample Data'!H126="","",IF(SUM('Control Sample Data'!H$3:H$386)&gt;10,IF(AND(ISNUMBER('Control Sample Data'!H126),'Control Sample Data'!H126&lt;$C$389, 'Control Sample Data'!H126&gt;0),'Control Sample Data'!H126,$C$389),""))</f>
        <v/>
      </c>
      <c r="W127" s="99" t="str">
        <f>IF('Control Sample Data'!I126="","",IF(SUM('Control Sample Data'!I$3:I$386)&gt;10,IF(AND(ISNUMBER('Control Sample Data'!I126),'Control Sample Data'!I126&lt;$C$389, 'Control Sample Data'!I126&gt;0),'Control Sample Data'!I126,$C$389),""))</f>
        <v/>
      </c>
      <c r="X127" s="99" t="str">
        <f>IF('Control Sample Data'!J126="","",IF(SUM('Control Sample Data'!J$3:J$386)&gt;10,IF(AND(ISNUMBER('Control Sample Data'!J126),'Control Sample Data'!J126&lt;$C$389, 'Control Sample Data'!J126&gt;0),'Control Sample Data'!J126,$C$389),""))</f>
        <v/>
      </c>
      <c r="Y127" s="99" t="str">
        <f>IF('Control Sample Data'!K126="","",IF(SUM('Control Sample Data'!K$3:K$386)&gt;10,IF(AND(ISNUMBER('Control Sample Data'!K126),'Control Sample Data'!K126&lt;$C$389, 'Control Sample Data'!K126&gt;0),'Control Sample Data'!K126,$C$389),""))</f>
        <v/>
      </c>
      <c r="Z127" s="99" t="str">
        <f>IF('Control Sample Data'!L126="","",IF(SUM('Control Sample Data'!L$3:L$386)&gt;10,IF(AND(ISNUMBER('Control Sample Data'!L126),'Control Sample Data'!L126&lt;$C$389, 'Control Sample Data'!L126&gt;0),'Control Sample Data'!L126,$C$389),""))</f>
        <v/>
      </c>
      <c r="AA127" s="99" t="str">
        <f>IF('Control Sample Data'!M126="","",IF(SUM('Control Sample Data'!M$3:M$386)&gt;10,IF(AND(ISNUMBER('Control Sample Data'!M126),'Control Sample Data'!M126&lt;$C$389, 'Control Sample Data'!M126&gt;0),'Control Sample Data'!M126,$C$389),""))</f>
        <v/>
      </c>
      <c r="AB127" s="107" t="str">
        <f>IF('Control Sample Data'!N126="","",IF(SUM('Control Sample Data'!N$3:N$386)&gt;10,IF(AND(ISNUMBER('Control Sample Data'!N126),'Control Sample Data'!N126&lt;$C$389, 'Control Sample Data'!N126&gt;0),'Control Sample Data'!N126,$C$389),""))</f>
        <v/>
      </c>
      <c r="AC127" s="136">
        <f>IF(C127="","",IF(AND('miRNA Table'!$F$4="YES",'miRNA Table'!$F$6="YES"),C127-C$391,C127))</f>
        <v>29.52</v>
      </c>
      <c r="AD127" s="137">
        <f>IF(D127="","",IF(AND('miRNA Table'!$F$4="YES",'miRNA Table'!$F$6="YES"),D127-D$391,D127))</f>
        <v>29.17</v>
      </c>
      <c r="AE127" s="137">
        <f>IF(E127="","",IF(AND('miRNA Table'!$F$4="YES",'miRNA Table'!$F$6="YES"),E127-E$391,E127))</f>
        <v>29.13</v>
      </c>
      <c r="AF127" s="137" t="str">
        <f>IF(F127="","",IF(AND('miRNA Table'!$F$4="YES",'miRNA Table'!$F$6="YES"),F127-F$391,F127))</f>
        <v/>
      </c>
      <c r="AG127" s="137" t="str">
        <f>IF(G127="","",IF(AND('miRNA Table'!$F$4="YES",'miRNA Table'!$F$6="YES"),G127-G$391,G127))</f>
        <v/>
      </c>
      <c r="AH127" s="137" t="str">
        <f>IF(H127="","",IF(AND('miRNA Table'!$F$4="YES",'miRNA Table'!$F$6="YES"),H127-H$391,H127))</f>
        <v/>
      </c>
      <c r="AI127" s="137" t="str">
        <f>IF(I127="","",IF(AND('miRNA Table'!$F$4="YES",'miRNA Table'!$F$6="YES"),I127-I$391,I127))</f>
        <v/>
      </c>
      <c r="AJ127" s="137" t="str">
        <f>IF(J127="","",IF(AND('miRNA Table'!$F$4="YES",'miRNA Table'!$F$6="YES"),J127-J$391,J127))</f>
        <v/>
      </c>
      <c r="AK127" s="137" t="str">
        <f>IF(K127="","",IF(AND('miRNA Table'!$F$4="YES",'miRNA Table'!$F$6="YES"),K127-K$391,K127))</f>
        <v/>
      </c>
      <c r="AL127" s="137" t="str">
        <f>IF(L127="","",IF(AND('miRNA Table'!$F$4="YES",'miRNA Table'!$F$6="YES"),L127-L$391,L127))</f>
        <v/>
      </c>
      <c r="AM127" s="137" t="str">
        <f>IF(M127="","",IF(AND('miRNA Table'!$F$4="YES",'miRNA Table'!$F$6="YES"),M127-M$391,M127))</f>
        <v/>
      </c>
      <c r="AN127" s="138" t="str">
        <f>IF(N127="","",IF(AND('miRNA Table'!$F$4="YES",'miRNA Table'!$F$6="YES"),N127-N$391,N127))</f>
        <v/>
      </c>
      <c r="AO127" s="136">
        <f>IF(O127="","",IF(AND('miRNA Table'!$F$4="YES",'miRNA Table'!$F$6="YES"),Q127-Q$391,Q127))</f>
        <v>28.7</v>
      </c>
      <c r="AP127" s="137">
        <f>IF(P127="","",IF(AND('miRNA Table'!$F$4="YES",'miRNA Table'!$F$6="YES"),R127-R$391,R127))</f>
        <v>28.21</v>
      </c>
      <c r="AQ127" s="137">
        <f>IF(Q127="","",IF(AND('miRNA Table'!$F$4="YES",'miRNA Table'!$F$6="YES"),S127-S$391,S127))</f>
        <v>28.29</v>
      </c>
      <c r="AR127" s="137" t="str">
        <f>IF(R127="","",IF(AND('miRNA Table'!$F$4="YES",'miRNA Table'!$F$6="YES"),T127-T$391,T127))</f>
        <v/>
      </c>
      <c r="AS127" s="137" t="str">
        <f>IF(S127="","",IF(AND('miRNA Table'!$F$4="YES",'miRNA Table'!$F$6="YES"),U127-U$391,U127))</f>
        <v/>
      </c>
      <c r="AT127" s="137" t="str">
        <f>IF(T127="","",IF(AND('miRNA Table'!$F$4="YES",'miRNA Table'!$F$6="YES"),V127-V$391,V127))</f>
        <v/>
      </c>
      <c r="AU127" s="137" t="str">
        <f>IF(U127="","",IF(AND('miRNA Table'!$F$4="YES",'miRNA Table'!$F$6="YES"),W127-W$391,W127))</f>
        <v/>
      </c>
      <c r="AV127" s="137" t="str">
        <f>IF(V127="","",IF(AND('miRNA Table'!$F$4="YES",'miRNA Table'!$F$6="YES"),X127-X$391,X127))</f>
        <v/>
      </c>
      <c r="AW127" s="137" t="str">
        <f>IF(W127="","",IF(AND('miRNA Table'!$F$4="YES",'miRNA Table'!$F$6="YES"),Y127-Y$391,Y127))</f>
        <v/>
      </c>
      <c r="AX127" s="137" t="str">
        <f>IF(X127="","",IF(AND('miRNA Table'!$F$4="YES",'miRNA Table'!$F$6="YES"),Z127-Z$391,Z127))</f>
        <v/>
      </c>
      <c r="AY127" s="137" t="str">
        <f>IF(Y127="","",IF(AND('miRNA Table'!$F$4="YES",'miRNA Table'!$F$6="YES"),AA127-AA$391,AA127))</f>
        <v/>
      </c>
      <c r="AZ127" s="138" t="str">
        <f>IF(Z127="","",IF(AND('miRNA Table'!$F$4="YES",'miRNA Table'!$F$6="YES"),AB127-AB$391,AB127))</f>
        <v/>
      </c>
      <c r="BY127" s="97" t="str">
        <f t="shared" si="77"/>
        <v>hsa-miR-195-5p</v>
      </c>
      <c r="BZ127" s="98" t="s">
        <v>95</v>
      </c>
      <c r="CA127" s="99">
        <f t="shared" si="78"/>
        <v>8.884999999999998</v>
      </c>
      <c r="CB127" s="99">
        <f t="shared" si="79"/>
        <v>8.5250000000000021</v>
      </c>
      <c r="CC127" s="99">
        <f t="shared" si="80"/>
        <v>8.3999999999999986</v>
      </c>
      <c r="CD127" s="99" t="str">
        <f t="shared" si="81"/>
        <v/>
      </c>
      <c r="CE127" s="99" t="str">
        <f t="shared" si="82"/>
        <v/>
      </c>
      <c r="CF127" s="99" t="str">
        <f t="shared" si="83"/>
        <v/>
      </c>
      <c r="CG127" s="99" t="str">
        <f t="shared" si="84"/>
        <v/>
      </c>
      <c r="CH127" s="99" t="str">
        <f t="shared" si="85"/>
        <v/>
      </c>
      <c r="CI127" s="99" t="str">
        <f t="shared" si="86"/>
        <v/>
      </c>
      <c r="CJ127" s="99" t="str">
        <f t="shared" si="87"/>
        <v/>
      </c>
      <c r="CK127" s="99" t="str">
        <f t="shared" si="88"/>
        <v/>
      </c>
      <c r="CL127" s="99" t="str">
        <f t="shared" si="89"/>
        <v/>
      </c>
      <c r="CM127" s="99">
        <f t="shared" si="90"/>
        <v>7.8016666666666659</v>
      </c>
      <c r="CN127" s="99">
        <f t="shared" si="91"/>
        <v>7.3583333333333307</v>
      </c>
      <c r="CO127" s="99">
        <f t="shared" si="92"/>
        <v>7.1549999999999976</v>
      </c>
      <c r="CP127" s="99" t="str">
        <f t="shared" si="93"/>
        <v/>
      </c>
      <c r="CQ127" s="99" t="str">
        <f t="shared" si="94"/>
        <v/>
      </c>
      <c r="CR127" s="99" t="str">
        <f t="shared" si="95"/>
        <v/>
      </c>
      <c r="CS127" s="99" t="str">
        <f t="shared" si="96"/>
        <v/>
      </c>
      <c r="CT127" s="99" t="str">
        <f t="shared" si="97"/>
        <v/>
      </c>
      <c r="CU127" s="99" t="str">
        <f t="shared" si="98"/>
        <v/>
      </c>
      <c r="CV127" s="99" t="str">
        <f t="shared" si="99"/>
        <v/>
      </c>
      <c r="CW127" s="99" t="str">
        <f t="shared" si="100"/>
        <v/>
      </c>
      <c r="CX127" s="99" t="str">
        <f t="shared" si="101"/>
        <v/>
      </c>
      <c r="CY127" s="70">
        <f t="shared" si="102"/>
        <v>8.6033333333333335</v>
      </c>
      <c r="CZ127" s="70">
        <f t="shared" si="103"/>
        <v>7.4383333333333317</v>
      </c>
      <c r="DA127" s="100" t="str">
        <f t="shared" si="104"/>
        <v>hsa-miR-195-5p</v>
      </c>
      <c r="DB127" s="98" t="s">
        <v>95</v>
      </c>
      <c r="DC127" s="101">
        <f t="shared" si="112"/>
        <v>2.1151856357928258E-3</v>
      </c>
      <c r="DD127" s="101">
        <f t="shared" si="113"/>
        <v>2.7146840231295618E-3</v>
      </c>
      <c r="DE127" s="101">
        <f t="shared" si="114"/>
        <v>2.9603839189656245E-3</v>
      </c>
      <c r="DF127" s="101" t="str">
        <f t="shared" si="115"/>
        <v/>
      </c>
      <c r="DG127" s="101" t="str">
        <f t="shared" si="116"/>
        <v/>
      </c>
      <c r="DH127" s="101" t="str">
        <f t="shared" si="117"/>
        <v/>
      </c>
      <c r="DI127" s="101" t="str">
        <f t="shared" si="118"/>
        <v/>
      </c>
      <c r="DJ127" s="101" t="str">
        <f t="shared" si="119"/>
        <v/>
      </c>
      <c r="DK127" s="101" t="str">
        <f t="shared" si="120"/>
        <v/>
      </c>
      <c r="DL127" s="101" t="str">
        <f t="shared" si="121"/>
        <v/>
      </c>
      <c r="DM127" s="101" t="str">
        <f t="shared" si="105"/>
        <v/>
      </c>
      <c r="DN127" s="101" t="str">
        <f t="shared" si="106"/>
        <v/>
      </c>
      <c r="DO127" s="101">
        <f t="shared" si="122"/>
        <v>4.4819222376827937E-3</v>
      </c>
      <c r="DP127" s="101">
        <f t="shared" si="123"/>
        <v>6.0942595782294932E-3</v>
      </c>
      <c r="DQ127" s="101">
        <f t="shared" si="124"/>
        <v>7.0166591631557499E-3</v>
      </c>
      <c r="DR127" s="101" t="str">
        <f t="shared" si="125"/>
        <v/>
      </c>
      <c r="DS127" s="101" t="str">
        <f t="shared" si="126"/>
        <v/>
      </c>
      <c r="DT127" s="101" t="str">
        <f t="shared" si="127"/>
        <v/>
      </c>
      <c r="DU127" s="101" t="str">
        <f t="shared" si="128"/>
        <v/>
      </c>
      <c r="DV127" s="101" t="str">
        <f t="shared" si="129"/>
        <v/>
      </c>
      <c r="DW127" s="101" t="str">
        <f t="shared" si="130"/>
        <v/>
      </c>
      <c r="DX127" s="101" t="str">
        <f t="shared" si="131"/>
        <v/>
      </c>
      <c r="DY127" s="101" t="str">
        <f t="shared" si="107"/>
        <v/>
      </c>
      <c r="DZ127" s="101" t="str">
        <f t="shared" si="108"/>
        <v/>
      </c>
    </row>
    <row r="128" spans="1:130" ht="15" customHeight="1" x14ac:dyDescent="0.25">
      <c r="A128" s="106" t="str">
        <f>'miRNA Table'!C127</f>
        <v>hsa-miR-195-3p</v>
      </c>
      <c r="B128" s="98" t="s">
        <v>96</v>
      </c>
      <c r="C128" s="99">
        <f>IF('Test Sample Data'!C127="","",IF(SUM('Test Sample Data'!C$3:C$386)&gt;10,IF(AND(ISNUMBER('Test Sample Data'!C127),'Test Sample Data'!C127&lt;$C$389, 'Test Sample Data'!C127&gt;0),'Test Sample Data'!C127,$C$389),""))</f>
        <v>21.51</v>
      </c>
      <c r="D128" s="99">
        <f>IF('Test Sample Data'!D127="","",IF(SUM('Test Sample Data'!D$3:D$386)&gt;10,IF(AND(ISNUMBER('Test Sample Data'!D127),'Test Sample Data'!D127&lt;$C$389, 'Test Sample Data'!D127&gt;0),'Test Sample Data'!D127,$C$389),""))</f>
        <v>21.46</v>
      </c>
      <c r="E128" s="99">
        <f>IF('Test Sample Data'!E127="","",IF(SUM('Test Sample Data'!E$3:E$386)&gt;10,IF(AND(ISNUMBER('Test Sample Data'!E127),'Test Sample Data'!E127&lt;$C$389, 'Test Sample Data'!E127&gt;0),'Test Sample Data'!E127,$C$389),""))</f>
        <v>21.32</v>
      </c>
      <c r="F128" s="99" t="str">
        <f>IF('Test Sample Data'!F127="","",IF(SUM('Test Sample Data'!F$3:F$386)&gt;10,IF(AND(ISNUMBER('Test Sample Data'!F127),'Test Sample Data'!F127&lt;$C$389, 'Test Sample Data'!F127&gt;0),'Test Sample Data'!F127,$C$389),""))</f>
        <v/>
      </c>
      <c r="G128" s="99" t="str">
        <f>IF('Test Sample Data'!G127="","",IF(SUM('Test Sample Data'!G$3:G$386)&gt;10,IF(AND(ISNUMBER('Test Sample Data'!G127),'Test Sample Data'!G127&lt;$C$389, 'Test Sample Data'!G127&gt;0),'Test Sample Data'!G127,$C$389),""))</f>
        <v/>
      </c>
      <c r="H128" s="99" t="str">
        <f>IF('Test Sample Data'!H127="","",IF(SUM('Test Sample Data'!H$3:H$386)&gt;10,IF(AND(ISNUMBER('Test Sample Data'!H127),'Test Sample Data'!H127&lt;$C$389, 'Test Sample Data'!H127&gt;0),'Test Sample Data'!H127,$C$389),""))</f>
        <v/>
      </c>
      <c r="I128" s="99" t="str">
        <f>IF('Test Sample Data'!I127="","",IF(SUM('Test Sample Data'!I$3:I$386)&gt;10,IF(AND(ISNUMBER('Test Sample Data'!I127),'Test Sample Data'!I127&lt;$C$389, 'Test Sample Data'!I127&gt;0),'Test Sample Data'!I127,$C$389),""))</f>
        <v/>
      </c>
      <c r="J128" s="99" t="str">
        <f>IF('Test Sample Data'!J127="","",IF(SUM('Test Sample Data'!J$3:J$386)&gt;10,IF(AND(ISNUMBER('Test Sample Data'!J127),'Test Sample Data'!J127&lt;$C$389, 'Test Sample Data'!J127&gt;0),'Test Sample Data'!J127,$C$389),""))</f>
        <v/>
      </c>
      <c r="K128" s="99" t="str">
        <f>IF('Test Sample Data'!K127="","",IF(SUM('Test Sample Data'!K$3:K$386)&gt;10,IF(AND(ISNUMBER('Test Sample Data'!K127),'Test Sample Data'!K127&lt;$C$389, 'Test Sample Data'!K127&gt;0),'Test Sample Data'!K127,$C$389),""))</f>
        <v/>
      </c>
      <c r="L128" s="99" t="str">
        <f>IF('Test Sample Data'!L127="","",IF(SUM('Test Sample Data'!L$3:L$386)&gt;10,IF(AND(ISNUMBER('Test Sample Data'!L127),'Test Sample Data'!L127&lt;$C$389, 'Test Sample Data'!L127&gt;0),'Test Sample Data'!L127,$C$389),""))</f>
        <v/>
      </c>
      <c r="M128" s="99" t="str">
        <f>IF('Test Sample Data'!M127="","",IF(SUM('Test Sample Data'!M$3:M$386)&gt;10,IF(AND(ISNUMBER('Test Sample Data'!M127),'Test Sample Data'!M127&lt;$C$389, 'Test Sample Data'!M127&gt;0),'Test Sample Data'!M127,$C$389),""))</f>
        <v/>
      </c>
      <c r="N128" s="99" t="str">
        <f>IF('Test Sample Data'!N127="","",IF(SUM('Test Sample Data'!N$3:N$386)&gt;10,IF(AND(ISNUMBER('Test Sample Data'!N127),'Test Sample Data'!N127&lt;$C$389, 'Test Sample Data'!N127&gt;0),'Test Sample Data'!N127,$C$389),""))</f>
        <v/>
      </c>
      <c r="O128" s="98" t="str">
        <f>'miRNA Table'!C127</f>
        <v>hsa-miR-195-3p</v>
      </c>
      <c r="P128" s="98" t="s">
        <v>96</v>
      </c>
      <c r="Q128" s="99">
        <f>IF('Control Sample Data'!C127="","",IF(SUM('Control Sample Data'!C$3:C$386)&gt;10,IF(AND(ISNUMBER('Control Sample Data'!C127),'Control Sample Data'!C127&lt;$C$389, 'Control Sample Data'!C127&gt;0),'Control Sample Data'!C127,$C$389),""))</f>
        <v>27.23</v>
      </c>
      <c r="R128" s="99">
        <f>IF('Control Sample Data'!D127="","",IF(SUM('Control Sample Data'!D$3:D$386)&gt;10,IF(AND(ISNUMBER('Control Sample Data'!D127),'Control Sample Data'!D127&lt;$C$389, 'Control Sample Data'!D127&gt;0),'Control Sample Data'!D127,$C$389),""))</f>
        <v>27.15</v>
      </c>
      <c r="S128" s="99">
        <f>IF('Control Sample Data'!E127="","",IF(SUM('Control Sample Data'!E$3:E$386)&gt;10,IF(AND(ISNUMBER('Control Sample Data'!E127),'Control Sample Data'!E127&lt;$C$389, 'Control Sample Data'!E127&gt;0),'Control Sample Data'!E127,$C$389),""))</f>
        <v>27.24</v>
      </c>
      <c r="T128" s="99" t="str">
        <f>IF('Control Sample Data'!F127="","",IF(SUM('Control Sample Data'!F$3:F$386)&gt;10,IF(AND(ISNUMBER('Control Sample Data'!F127),'Control Sample Data'!F127&lt;$C$389, 'Control Sample Data'!F127&gt;0),'Control Sample Data'!F127,$C$389),""))</f>
        <v/>
      </c>
      <c r="U128" s="99" t="str">
        <f>IF('Control Sample Data'!G127="","",IF(SUM('Control Sample Data'!G$3:G$386)&gt;10,IF(AND(ISNUMBER('Control Sample Data'!G127),'Control Sample Data'!G127&lt;$C$389, 'Control Sample Data'!G127&gt;0),'Control Sample Data'!G127,$C$389),""))</f>
        <v/>
      </c>
      <c r="V128" s="99" t="str">
        <f>IF('Control Sample Data'!H127="","",IF(SUM('Control Sample Data'!H$3:H$386)&gt;10,IF(AND(ISNUMBER('Control Sample Data'!H127),'Control Sample Data'!H127&lt;$C$389, 'Control Sample Data'!H127&gt;0),'Control Sample Data'!H127,$C$389),""))</f>
        <v/>
      </c>
      <c r="W128" s="99" t="str">
        <f>IF('Control Sample Data'!I127="","",IF(SUM('Control Sample Data'!I$3:I$386)&gt;10,IF(AND(ISNUMBER('Control Sample Data'!I127),'Control Sample Data'!I127&lt;$C$389, 'Control Sample Data'!I127&gt;0),'Control Sample Data'!I127,$C$389),""))</f>
        <v/>
      </c>
      <c r="X128" s="99" t="str">
        <f>IF('Control Sample Data'!J127="","",IF(SUM('Control Sample Data'!J$3:J$386)&gt;10,IF(AND(ISNUMBER('Control Sample Data'!J127),'Control Sample Data'!J127&lt;$C$389, 'Control Sample Data'!J127&gt;0),'Control Sample Data'!J127,$C$389),""))</f>
        <v/>
      </c>
      <c r="Y128" s="99" t="str">
        <f>IF('Control Sample Data'!K127="","",IF(SUM('Control Sample Data'!K$3:K$386)&gt;10,IF(AND(ISNUMBER('Control Sample Data'!K127),'Control Sample Data'!K127&lt;$C$389, 'Control Sample Data'!K127&gt;0),'Control Sample Data'!K127,$C$389),""))</f>
        <v/>
      </c>
      <c r="Z128" s="99" t="str">
        <f>IF('Control Sample Data'!L127="","",IF(SUM('Control Sample Data'!L$3:L$386)&gt;10,IF(AND(ISNUMBER('Control Sample Data'!L127),'Control Sample Data'!L127&lt;$C$389, 'Control Sample Data'!L127&gt;0),'Control Sample Data'!L127,$C$389),""))</f>
        <v/>
      </c>
      <c r="AA128" s="99" t="str">
        <f>IF('Control Sample Data'!M127="","",IF(SUM('Control Sample Data'!M$3:M$386)&gt;10,IF(AND(ISNUMBER('Control Sample Data'!M127),'Control Sample Data'!M127&lt;$C$389, 'Control Sample Data'!M127&gt;0),'Control Sample Data'!M127,$C$389),""))</f>
        <v/>
      </c>
      <c r="AB128" s="107" t="str">
        <f>IF('Control Sample Data'!N127="","",IF(SUM('Control Sample Data'!N$3:N$386)&gt;10,IF(AND(ISNUMBER('Control Sample Data'!N127),'Control Sample Data'!N127&lt;$C$389, 'Control Sample Data'!N127&gt;0),'Control Sample Data'!N127,$C$389),""))</f>
        <v/>
      </c>
      <c r="AC128" s="136">
        <f>IF(C128="","",IF(AND('miRNA Table'!$F$4="YES",'miRNA Table'!$F$6="YES"),C128-C$391,C128))</f>
        <v>21.51</v>
      </c>
      <c r="AD128" s="137">
        <f>IF(D128="","",IF(AND('miRNA Table'!$F$4="YES",'miRNA Table'!$F$6="YES"),D128-D$391,D128))</f>
        <v>21.46</v>
      </c>
      <c r="AE128" s="137">
        <f>IF(E128="","",IF(AND('miRNA Table'!$F$4="YES",'miRNA Table'!$F$6="YES"),E128-E$391,E128))</f>
        <v>21.32</v>
      </c>
      <c r="AF128" s="137" t="str">
        <f>IF(F128="","",IF(AND('miRNA Table'!$F$4="YES",'miRNA Table'!$F$6="YES"),F128-F$391,F128))</f>
        <v/>
      </c>
      <c r="AG128" s="137" t="str">
        <f>IF(G128="","",IF(AND('miRNA Table'!$F$4="YES",'miRNA Table'!$F$6="YES"),G128-G$391,G128))</f>
        <v/>
      </c>
      <c r="AH128" s="137" t="str">
        <f>IF(H128="","",IF(AND('miRNA Table'!$F$4="YES",'miRNA Table'!$F$6="YES"),H128-H$391,H128))</f>
        <v/>
      </c>
      <c r="AI128" s="137" t="str">
        <f>IF(I128="","",IF(AND('miRNA Table'!$F$4="YES",'miRNA Table'!$F$6="YES"),I128-I$391,I128))</f>
        <v/>
      </c>
      <c r="AJ128" s="137" t="str">
        <f>IF(J128="","",IF(AND('miRNA Table'!$F$4="YES",'miRNA Table'!$F$6="YES"),J128-J$391,J128))</f>
        <v/>
      </c>
      <c r="AK128" s="137" t="str">
        <f>IF(K128="","",IF(AND('miRNA Table'!$F$4="YES",'miRNA Table'!$F$6="YES"),K128-K$391,K128))</f>
        <v/>
      </c>
      <c r="AL128" s="137" t="str">
        <f>IF(L128="","",IF(AND('miRNA Table'!$F$4="YES",'miRNA Table'!$F$6="YES"),L128-L$391,L128))</f>
        <v/>
      </c>
      <c r="AM128" s="137" t="str">
        <f>IF(M128="","",IF(AND('miRNA Table'!$F$4="YES",'miRNA Table'!$F$6="YES"),M128-M$391,M128))</f>
        <v/>
      </c>
      <c r="AN128" s="138" t="str">
        <f>IF(N128="","",IF(AND('miRNA Table'!$F$4="YES",'miRNA Table'!$F$6="YES"),N128-N$391,N128))</f>
        <v/>
      </c>
      <c r="AO128" s="136">
        <f>IF(O128="","",IF(AND('miRNA Table'!$F$4="YES",'miRNA Table'!$F$6="YES"),Q128-Q$391,Q128))</f>
        <v>27.23</v>
      </c>
      <c r="AP128" s="137">
        <f>IF(P128="","",IF(AND('miRNA Table'!$F$4="YES",'miRNA Table'!$F$6="YES"),R128-R$391,R128))</f>
        <v>27.15</v>
      </c>
      <c r="AQ128" s="137">
        <f>IF(Q128="","",IF(AND('miRNA Table'!$F$4="YES",'miRNA Table'!$F$6="YES"),S128-S$391,S128))</f>
        <v>27.24</v>
      </c>
      <c r="AR128" s="137" t="str">
        <f>IF(R128="","",IF(AND('miRNA Table'!$F$4="YES",'miRNA Table'!$F$6="YES"),T128-T$391,T128))</f>
        <v/>
      </c>
      <c r="AS128" s="137" t="str">
        <f>IF(S128="","",IF(AND('miRNA Table'!$F$4="YES",'miRNA Table'!$F$6="YES"),U128-U$391,U128))</f>
        <v/>
      </c>
      <c r="AT128" s="137" t="str">
        <f>IF(T128="","",IF(AND('miRNA Table'!$F$4="YES",'miRNA Table'!$F$6="YES"),V128-V$391,V128))</f>
        <v/>
      </c>
      <c r="AU128" s="137" t="str">
        <f>IF(U128="","",IF(AND('miRNA Table'!$F$4="YES",'miRNA Table'!$F$6="YES"),W128-W$391,W128))</f>
        <v/>
      </c>
      <c r="AV128" s="137" t="str">
        <f>IF(V128="","",IF(AND('miRNA Table'!$F$4="YES",'miRNA Table'!$F$6="YES"),X128-X$391,X128))</f>
        <v/>
      </c>
      <c r="AW128" s="137" t="str">
        <f>IF(W128="","",IF(AND('miRNA Table'!$F$4="YES",'miRNA Table'!$F$6="YES"),Y128-Y$391,Y128))</f>
        <v/>
      </c>
      <c r="AX128" s="137" t="str">
        <f>IF(X128="","",IF(AND('miRNA Table'!$F$4="YES",'miRNA Table'!$F$6="YES"),Z128-Z$391,Z128))</f>
        <v/>
      </c>
      <c r="AY128" s="137" t="str">
        <f>IF(Y128="","",IF(AND('miRNA Table'!$F$4="YES",'miRNA Table'!$F$6="YES"),AA128-AA$391,AA128))</f>
        <v/>
      </c>
      <c r="AZ128" s="138" t="str">
        <f>IF(Z128="","",IF(AND('miRNA Table'!$F$4="YES",'miRNA Table'!$F$6="YES"),AB128-AB$391,AB128))</f>
        <v/>
      </c>
      <c r="BY128" s="97" t="str">
        <f t="shared" si="77"/>
        <v>hsa-miR-195-3p</v>
      </c>
      <c r="BZ128" s="98" t="s">
        <v>96</v>
      </c>
      <c r="CA128" s="99">
        <f t="shared" si="78"/>
        <v>0.875</v>
      </c>
      <c r="CB128" s="99">
        <f t="shared" si="79"/>
        <v>0.81500000000000128</v>
      </c>
      <c r="CC128" s="99">
        <f t="shared" si="80"/>
        <v>0.58999999999999986</v>
      </c>
      <c r="CD128" s="99" t="str">
        <f t="shared" si="81"/>
        <v/>
      </c>
      <c r="CE128" s="99" t="str">
        <f t="shared" si="82"/>
        <v/>
      </c>
      <c r="CF128" s="99" t="str">
        <f t="shared" si="83"/>
        <v/>
      </c>
      <c r="CG128" s="99" t="str">
        <f t="shared" si="84"/>
        <v/>
      </c>
      <c r="CH128" s="99" t="str">
        <f t="shared" si="85"/>
        <v/>
      </c>
      <c r="CI128" s="99" t="str">
        <f t="shared" si="86"/>
        <v/>
      </c>
      <c r="CJ128" s="99" t="str">
        <f t="shared" si="87"/>
        <v/>
      </c>
      <c r="CK128" s="99" t="str">
        <f t="shared" si="88"/>
        <v/>
      </c>
      <c r="CL128" s="99" t="str">
        <f t="shared" si="89"/>
        <v/>
      </c>
      <c r="CM128" s="99">
        <f t="shared" si="90"/>
        <v>6.331666666666667</v>
      </c>
      <c r="CN128" s="99">
        <f t="shared" si="91"/>
        <v>6.2983333333333285</v>
      </c>
      <c r="CO128" s="99">
        <f t="shared" si="92"/>
        <v>6.1049999999999969</v>
      </c>
      <c r="CP128" s="99" t="str">
        <f t="shared" si="93"/>
        <v/>
      </c>
      <c r="CQ128" s="99" t="str">
        <f t="shared" si="94"/>
        <v/>
      </c>
      <c r="CR128" s="99" t="str">
        <f t="shared" si="95"/>
        <v/>
      </c>
      <c r="CS128" s="99" t="str">
        <f t="shared" si="96"/>
        <v/>
      </c>
      <c r="CT128" s="99" t="str">
        <f t="shared" si="97"/>
        <v/>
      </c>
      <c r="CU128" s="99" t="str">
        <f t="shared" si="98"/>
        <v/>
      </c>
      <c r="CV128" s="99" t="str">
        <f t="shared" si="99"/>
        <v/>
      </c>
      <c r="CW128" s="99" t="str">
        <f t="shared" si="100"/>
        <v/>
      </c>
      <c r="CX128" s="99" t="str">
        <f t="shared" si="101"/>
        <v/>
      </c>
      <c r="CY128" s="70">
        <f t="shared" si="102"/>
        <v>0.76000000000000034</v>
      </c>
      <c r="CZ128" s="70">
        <f t="shared" si="103"/>
        <v>6.2449999999999974</v>
      </c>
      <c r="DA128" s="100" t="str">
        <f t="shared" si="104"/>
        <v>hsa-miR-195-3p</v>
      </c>
      <c r="DB128" s="98" t="s">
        <v>96</v>
      </c>
      <c r="DC128" s="101">
        <f t="shared" si="112"/>
        <v>0.54525386633262884</v>
      </c>
      <c r="DD128" s="101">
        <f t="shared" si="113"/>
        <v>0.56840848661800647</v>
      </c>
      <c r="DE128" s="101">
        <f t="shared" si="114"/>
        <v>0.66434290704825583</v>
      </c>
      <c r="DF128" s="101" t="str">
        <f t="shared" si="115"/>
        <v/>
      </c>
      <c r="DG128" s="101" t="str">
        <f t="shared" si="116"/>
        <v/>
      </c>
      <c r="DH128" s="101" t="str">
        <f t="shared" si="117"/>
        <v/>
      </c>
      <c r="DI128" s="101" t="str">
        <f t="shared" si="118"/>
        <v/>
      </c>
      <c r="DJ128" s="101" t="str">
        <f t="shared" si="119"/>
        <v/>
      </c>
      <c r="DK128" s="101" t="str">
        <f t="shared" si="120"/>
        <v/>
      </c>
      <c r="DL128" s="101" t="str">
        <f t="shared" si="121"/>
        <v/>
      </c>
      <c r="DM128" s="101" t="str">
        <f t="shared" si="105"/>
        <v/>
      </c>
      <c r="DN128" s="101" t="str">
        <f t="shared" si="106"/>
        <v/>
      </c>
      <c r="DO128" s="101">
        <f t="shared" si="122"/>
        <v>1.2415905853502673E-2</v>
      </c>
      <c r="DP128" s="101">
        <f t="shared" si="123"/>
        <v>1.2706113895964623E-2</v>
      </c>
      <c r="DQ128" s="101">
        <f t="shared" si="124"/>
        <v>1.452820222833069E-2</v>
      </c>
      <c r="DR128" s="101" t="str">
        <f t="shared" si="125"/>
        <v/>
      </c>
      <c r="DS128" s="101" t="str">
        <f t="shared" si="126"/>
        <v/>
      </c>
      <c r="DT128" s="101" t="str">
        <f t="shared" si="127"/>
        <v/>
      </c>
      <c r="DU128" s="101" t="str">
        <f t="shared" si="128"/>
        <v/>
      </c>
      <c r="DV128" s="101" t="str">
        <f t="shared" si="129"/>
        <v/>
      </c>
      <c r="DW128" s="101" t="str">
        <f t="shared" si="130"/>
        <v/>
      </c>
      <c r="DX128" s="101" t="str">
        <f t="shared" si="131"/>
        <v/>
      </c>
      <c r="DY128" s="101" t="str">
        <f t="shared" si="107"/>
        <v/>
      </c>
      <c r="DZ128" s="101" t="str">
        <f t="shared" si="108"/>
        <v/>
      </c>
    </row>
    <row r="129" spans="1:130" ht="15" customHeight="1" x14ac:dyDescent="0.25">
      <c r="A129" s="106" t="str">
        <f>'miRNA Table'!C128</f>
        <v>hsa-miR-196a-5p</v>
      </c>
      <c r="B129" s="98" t="s">
        <v>97</v>
      </c>
      <c r="C129" s="99">
        <f>IF('Test Sample Data'!C128="","",IF(SUM('Test Sample Data'!C$3:C$386)&gt;10,IF(AND(ISNUMBER('Test Sample Data'!C128),'Test Sample Data'!C128&lt;$C$389, 'Test Sample Data'!C128&gt;0),'Test Sample Data'!C128,$C$389),""))</f>
        <v>24.15</v>
      </c>
      <c r="D129" s="99">
        <f>IF('Test Sample Data'!D128="","",IF(SUM('Test Sample Data'!D$3:D$386)&gt;10,IF(AND(ISNUMBER('Test Sample Data'!D128),'Test Sample Data'!D128&lt;$C$389, 'Test Sample Data'!D128&gt;0),'Test Sample Data'!D128,$C$389),""))</f>
        <v>24.33</v>
      </c>
      <c r="E129" s="99">
        <f>IF('Test Sample Data'!E128="","",IF(SUM('Test Sample Data'!E$3:E$386)&gt;10,IF(AND(ISNUMBER('Test Sample Data'!E128),'Test Sample Data'!E128&lt;$C$389, 'Test Sample Data'!E128&gt;0),'Test Sample Data'!E128,$C$389),""))</f>
        <v>24.19</v>
      </c>
      <c r="F129" s="99" t="str">
        <f>IF('Test Sample Data'!F128="","",IF(SUM('Test Sample Data'!F$3:F$386)&gt;10,IF(AND(ISNUMBER('Test Sample Data'!F128),'Test Sample Data'!F128&lt;$C$389, 'Test Sample Data'!F128&gt;0),'Test Sample Data'!F128,$C$389),""))</f>
        <v/>
      </c>
      <c r="G129" s="99" t="str">
        <f>IF('Test Sample Data'!G128="","",IF(SUM('Test Sample Data'!G$3:G$386)&gt;10,IF(AND(ISNUMBER('Test Sample Data'!G128),'Test Sample Data'!G128&lt;$C$389, 'Test Sample Data'!G128&gt;0),'Test Sample Data'!G128,$C$389),""))</f>
        <v/>
      </c>
      <c r="H129" s="99" t="str">
        <f>IF('Test Sample Data'!H128="","",IF(SUM('Test Sample Data'!H$3:H$386)&gt;10,IF(AND(ISNUMBER('Test Sample Data'!H128),'Test Sample Data'!H128&lt;$C$389, 'Test Sample Data'!H128&gt;0),'Test Sample Data'!H128,$C$389),""))</f>
        <v/>
      </c>
      <c r="I129" s="99" t="str">
        <f>IF('Test Sample Data'!I128="","",IF(SUM('Test Sample Data'!I$3:I$386)&gt;10,IF(AND(ISNUMBER('Test Sample Data'!I128),'Test Sample Data'!I128&lt;$C$389, 'Test Sample Data'!I128&gt;0),'Test Sample Data'!I128,$C$389),""))</f>
        <v/>
      </c>
      <c r="J129" s="99" t="str">
        <f>IF('Test Sample Data'!J128="","",IF(SUM('Test Sample Data'!J$3:J$386)&gt;10,IF(AND(ISNUMBER('Test Sample Data'!J128),'Test Sample Data'!J128&lt;$C$389, 'Test Sample Data'!J128&gt;0),'Test Sample Data'!J128,$C$389),""))</f>
        <v/>
      </c>
      <c r="K129" s="99" t="str">
        <f>IF('Test Sample Data'!K128="","",IF(SUM('Test Sample Data'!K$3:K$386)&gt;10,IF(AND(ISNUMBER('Test Sample Data'!K128),'Test Sample Data'!K128&lt;$C$389, 'Test Sample Data'!K128&gt;0),'Test Sample Data'!K128,$C$389),""))</f>
        <v/>
      </c>
      <c r="L129" s="99" t="str">
        <f>IF('Test Sample Data'!L128="","",IF(SUM('Test Sample Data'!L$3:L$386)&gt;10,IF(AND(ISNUMBER('Test Sample Data'!L128),'Test Sample Data'!L128&lt;$C$389, 'Test Sample Data'!L128&gt;0),'Test Sample Data'!L128,$C$389),""))</f>
        <v/>
      </c>
      <c r="M129" s="99" t="str">
        <f>IF('Test Sample Data'!M128="","",IF(SUM('Test Sample Data'!M$3:M$386)&gt;10,IF(AND(ISNUMBER('Test Sample Data'!M128),'Test Sample Data'!M128&lt;$C$389, 'Test Sample Data'!M128&gt;0),'Test Sample Data'!M128,$C$389),""))</f>
        <v/>
      </c>
      <c r="N129" s="99" t="str">
        <f>IF('Test Sample Data'!N128="","",IF(SUM('Test Sample Data'!N$3:N$386)&gt;10,IF(AND(ISNUMBER('Test Sample Data'!N128),'Test Sample Data'!N128&lt;$C$389, 'Test Sample Data'!N128&gt;0),'Test Sample Data'!N128,$C$389),""))</f>
        <v/>
      </c>
      <c r="O129" s="98" t="str">
        <f>'miRNA Table'!C128</f>
        <v>hsa-miR-196a-5p</v>
      </c>
      <c r="P129" s="98" t="s">
        <v>97</v>
      </c>
      <c r="Q129" s="99">
        <f>IF('Control Sample Data'!C128="","",IF(SUM('Control Sample Data'!C$3:C$386)&gt;10,IF(AND(ISNUMBER('Control Sample Data'!C128),'Control Sample Data'!C128&lt;$C$389, 'Control Sample Data'!C128&gt;0),'Control Sample Data'!C128,$C$389),""))</f>
        <v>31.06</v>
      </c>
      <c r="R129" s="99">
        <f>IF('Control Sample Data'!D128="","",IF(SUM('Control Sample Data'!D$3:D$386)&gt;10,IF(AND(ISNUMBER('Control Sample Data'!D128),'Control Sample Data'!D128&lt;$C$389, 'Control Sample Data'!D128&gt;0),'Control Sample Data'!D128,$C$389),""))</f>
        <v>31.12</v>
      </c>
      <c r="S129" s="99">
        <f>IF('Control Sample Data'!E128="","",IF(SUM('Control Sample Data'!E$3:E$386)&gt;10,IF(AND(ISNUMBER('Control Sample Data'!E128),'Control Sample Data'!E128&lt;$C$389, 'Control Sample Data'!E128&gt;0),'Control Sample Data'!E128,$C$389),""))</f>
        <v>31.19</v>
      </c>
      <c r="T129" s="99" t="str">
        <f>IF('Control Sample Data'!F128="","",IF(SUM('Control Sample Data'!F$3:F$386)&gt;10,IF(AND(ISNUMBER('Control Sample Data'!F128),'Control Sample Data'!F128&lt;$C$389, 'Control Sample Data'!F128&gt;0),'Control Sample Data'!F128,$C$389),""))</f>
        <v/>
      </c>
      <c r="U129" s="99" t="str">
        <f>IF('Control Sample Data'!G128="","",IF(SUM('Control Sample Data'!G$3:G$386)&gt;10,IF(AND(ISNUMBER('Control Sample Data'!G128),'Control Sample Data'!G128&lt;$C$389, 'Control Sample Data'!G128&gt;0),'Control Sample Data'!G128,$C$389),""))</f>
        <v/>
      </c>
      <c r="V129" s="99" t="str">
        <f>IF('Control Sample Data'!H128="","",IF(SUM('Control Sample Data'!H$3:H$386)&gt;10,IF(AND(ISNUMBER('Control Sample Data'!H128),'Control Sample Data'!H128&lt;$C$389, 'Control Sample Data'!H128&gt;0),'Control Sample Data'!H128,$C$389),""))</f>
        <v/>
      </c>
      <c r="W129" s="99" t="str">
        <f>IF('Control Sample Data'!I128="","",IF(SUM('Control Sample Data'!I$3:I$386)&gt;10,IF(AND(ISNUMBER('Control Sample Data'!I128),'Control Sample Data'!I128&lt;$C$389, 'Control Sample Data'!I128&gt;0),'Control Sample Data'!I128,$C$389),""))</f>
        <v/>
      </c>
      <c r="X129" s="99" t="str">
        <f>IF('Control Sample Data'!J128="","",IF(SUM('Control Sample Data'!J$3:J$386)&gt;10,IF(AND(ISNUMBER('Control Sample Data'!J128),'Control Sample Data'!J128&lt;$C$389, 'Control Sample Data'!J128&gt;0),'Control Sample Data'!J128,$C$389),""))</f>
        <v/>
      </c>
      <c r="Y129" s="99" t="str">
        <f>IF('Control Sample Data'!K128="","",IF(SUM('Control Sample Data'!K$3:K$386)&gt;10,IF(AND(ISNUMBER('Control Sample Data'!K128),'Control Sample Data'!K128&lt;$C$389, 'Control Sample Data'!K128&gt;0),'Control Sample Data'!K128,$C$389),""))</f>
        <v/>
      </c>
      <c r="Z129" s="99" t="str">
        <f>IF('Control Sample Data'!L128="","",IF(SUM('Control Sample Data'!L$3:L$386)&gt;10,IF(AND(ISNUMBER('Control Sample Data'!L128),'Control Sample Data'!L128&lt;$C$389, 'Control Sample Data'!L128&gt;0),'Control Sample Data'!L128,$C$389),""))</f>
        <v/>
      </c>
      <c r="AA129" s="99" t="str">
        <f>IF('Control Sample Data'!M128="","",IF(SUM('Control Sample Data'!M$3:M$386)&gt;10,IF(AND(ISNUMBER('Control Sample Data'!M128),'Control Sample Data'!M128&lt;$C$389, 'Control Sample Data'!M128&gt;0),'Control Sample Data'!M128,$C$389),""))</f>
        <v/>
      </c>
      <c r="AB129" s="107" t="str">
        <f>IF('Control Sample Data'!N128="","",IF(SUM('Control Sample Data'!N$3:N$386)&gt;10,IF(AND(ISNUMBER('Control Sample Data'!N128),'Control Sample Data'!N128&lt;$C$389, 'Control Sample Data'!N128&gt;0),'Control Sample Data'!N128,$C$389),""))</f>
        <v/>
      </c>
      <c r="AC129" s="136">
        <f>IF(C129="","",IF(AND('miRNA Table'!$F$4="YES",'miRNA Table'!$F$6="YES"),C129-C$391,C129))</f>
        <v>24.15</v>
      </c>
      <c r="AD129" s="137">
        <f>IF(D129="","",IF(AND('miRNA Table'!$F$4="YES",'miRNA Table'!$F$6="YES"),D129-D$391,D129))</f>
        <v>24.33</v>
      </c>
      <c r="AE129" s="137">
        <f>IF(E129="","",IF(AND('miRNA Table'!$F$4="YES",'miRNA Table'!$F$6="YES"),E129-E$391,E129))</f>
        <v>24.19</v>
      </c>
      <c r="AF129" s="137" t="str">
        <f>IF(F129="","",IF(AND('miRNA Table'!$F$4="YES",'miRNA Table'!$F$6="YES"),F129-F$391,F129))</f>
        <v/>
      </c>
      <c r="AG129" s="137" t="str">
        <f>IF(G129="","",IF(AND('miRNA Table'!$F$4="YES",'miRNA Table'!$F$6="YES"),G129-G$391,G129))</f>
        <v/>
      </c>
      <c r="AH129" s="137" t="str">
        <f>IF(H129="","",IF(AND('miRNA Table'!$F$4="YES",'miRNA Table'!$F$6="YES"),H129-H$391,H129))</f>
        <v/>
      </c>
      <c r="AI129" s="137" t="str">
        <f>IF(I129="","",IF(AND('miRNA Table'!$F$4="YES",'miRNA Table'!$F$6="YES"),I129-I$391,I129))</f>
        <v/>
      </c>
      <c r="AJ129" s="137" t="str">
        <f>IF(J129="","",IF(AND('miRNA Table'!$F$4="YES",'miRNA Table'!$F$6="YES"),J129-J$391,J129))</f>
        <v/>
      </c>
      <c r="AK129" s="137" t="str">
        <f>IF(K129="","",IF(AND('miRNA Table'!$F$4="YES",'miRNA Table'!$F$6="YES"),K129-K$391,K129))</f>
        <v/>
      </c>
      <c r="AL129" s="137" t="str">
        <f>IF(L129="","",IF(AND('miRNA Table'!$F$4="YES",'miRNA Table'!$F$6="YES"),L129-L$391,L129))</f>
        <v/>
      </c>
      <c r="AM129" s="137" t="str">
        <f>IF(M129="","",IF(AND('miRNA Table'!$F$4="YES",'miRNA Table'!$F$6="YES"),M129-M$391,M129))</f>
        <v/>
      </c>
      <c r="AN129" s="138" t="str">
        <f>IF(N129="","",IF(AND('miRNA Table'!$F$4="YES",'miRNA Table'!$F$6="YES"),N129-N$391,N129))</f>
        <v/>
      </c>
      <c r="AO129" s="136">
        <f>IF(O129="","",IF(AND('miRNA Table'!$F$4="YES",'miRNA Table'!$F$6="YES"),Q129-Q$391,Q129))</f>
        <v>31.06</v>
      </c>
      <c r="AP129" s="137">
        <f>IF(P129="","",IF(AND('miRNA Table'!$F$4="YES",'miRNA Table'!$F$6="YES"),R129-R$391,R129))</f>
        <v>31.12</v>
      </c>
      <c r="AQ129" s="137">
        <f>IF(Q129="","",IF(AND('miRNA Table'!$F$4="YES",'miRNA Table'!$F$6="YES"),S129-S$391,S129))</f>
        <v>31.19</v>
      </c>
      <c r="AR129" s="137" t="str">
        <f>IF(R129="","",IF(AND('miRNA Table'!$F$4="YES",'miRNA Table'!$F$6="YES"),T129-T$391,T129))</f>
        <v/>
      </c>
      <c r="AS129" s="137" t="str">
        <f>IF(S129="","",IF(AND('miRNA Table'!$F$4="YES",'miRNA Table'!$F$6="YES"),U129-U$391,U129))</f>
        <v/>
      </c>
      <c r="AT129" s="137" t="str">
        <f>IF(T129="","",IF(AND('miRNA Table'!$F$4="YES",'miRNA Table'!$F$6="YES"),V129-V$391,V129))</f>
        <v/>
      </c>
      <c r="AU129" s="137" t="str">
        <f>IF(U129="","",IF(AND('miRNA Table'!$F$4="YES",'miRNA Table'!$F$6="YES"),W129-W$391,W129))</f>
        <v/>
      </c>
      <c r="AV129" s="137" t="str">
        <f>IF(V129="","",IF(AND('miRNA Table'!$F$4="YES",'miRNA Table'!$F$6="YES"),X129-X$391,X129))</f>
        <v/>
      </c>
      <c r="AW129" s="137" t="str">
        <f>IF(W129="","",IF(AND('miRNA Table'!$F$4="YES",'miRNA Table'!$F$6="YES"),Y129-Y$391,Y129))</f>
        <v/>
      </c>
      <c r="AX129" s="137" t="str">
        <f>IF(X129="","",IF(AND('miRNA Table'!$F$4="YES",'miRNA Table'!$F$6="YES"),Z129-Z$391,Z129))</f>
        <v/>
      </c>
      <c r="AY129" s="137" t="str">
        <f>IF(Y129="","",IF(AND('miRNA Table'!$F$4="YES",'miRNA Table'!$F$6="YES"),AA129-AA$391,AA129))</f>
        <v/>
      </c>
      <c r="AZ129" s="138" t="str">
        <f>IF(Z129="","",IF(AND('miRNA Table'!$F$4="YES",'miRNA Table'!$F$6="YES"),AB129-AB$391,AB129))</f>
        <v/>
      </c>
      <c r="BY129" s="97" t="str">
        <f t="shared" si="77"/>
        <v>hsa-miR-196a-5p</v>
      </c>
      <c r="BZ129" s="98" t="s">
        <v>97</v>
      </c>
      <c r="CA129" s="99">
        <f t="shared" si="78"/>
        <v>3.514999999999997</v>
      </c>
      <c r="CB129" s="99">
        <f t="shared" si="79"/>
        <v>3.6849999999999987</v>
      </c>
      <c r="CC129" s="99">
        <f t="shared" si="80"/>
        <v>3.4600000000000009</v>
      </c>
      <c r="CD129" s="99" t="str">
        <f t="shared" si="81"/>
        <v/>
      </c>
      <c r="CE129" s="99" t="str">
        <f t="shared" si="82"/>
        <v/>
      </c>
      <c r="CF129" s="99" t="str">
        <f t="shared" si="83"/>
        <v/>
      </c>
      <c r="CG129" s="99" t="str">
        <f t="shared" si="84"/>
        <v/>
      </c>
      <c r="CH129" s="99" t="str">
        <f t="shared" si="85"/>
        <v/>
      </c>
      <c r="CI129" s="99" t="str">
        <f t="shared" si="86"/>
        <v/>
      </c>
      <c r="CJ129" s="99" t="str">
        <f t="shared" si="87"/>
        <v/>
      </c>
      <c r="CK129" s="99" t="str">
        <f t="shared" si="88"/>
        <v/>
      </c>
      <c r="CL129" s="99" t="str">
        <f t="shared" si="89"/>
        <v/>
      </c>
      <c r="CM129" s="99">
        <f t="shared" si="90"/>
        <v>10.161666666666665</v>
      </c>
      <c r="CN129" s="99">
        <f t="shared" si="91"/>
        <v>10.268333333333331</v>
      </c>
      <c r="CO129" s="99">
        <f t="shared" si="92"/>
        <v>10.055</v>
      </c>
      <c r="CP129" s="99" t="str">
        <f t="shared" si="93"/>
        <v/>
      </c>
      <c r="CQ129" s="99" t="str">
        <f t="shared" si="94"/>
        <v/>
      </c>
      <c r="CR129" s="99" t="str">
        <f t="shared" si="95"/>
        <v/>
      </c>
      <c r="CS129" s="99" t="str">
        <f t="shared" si="96"/>
        <v/>
      </c>
      <c r="CT129" s="99" t="str">
        <f t="shared" si="97"/>
        <v/>
      </c>
      <c r="CU129" s="99" t="str">
        <f t="shared" si="98"/>
        <v/>
      </c>
      <c r="CV129" s="99" t="str">
        <f t="shared" si="99"/>
        <v/>
      </c>
      <c r="CW129" s="99" t="str">
        <f t="shared" si="100"/>
        <v/>
      </c>
      <c r="CX129" s="99" t="str">
        <f t="shared" si="101"/>
        <v/>
      </c>
      <c r="CY129" s="70">
        <f t="shared" si="102"/>
        <v>3.5533333333333323</v>
      </c>
      <c r="CZ129" s="70">
        <f t="shared" si="103"/>
        <v>10.161666666666665</v>
      </c>
      <c r="DA129" s="100" t="str">
        <f t="shared" si="104"/>
        <v>hsa-miR-196a-5p</v>
      </c>
      <c r="DB129" s="98" t="s">
        <v>97</v>
      </c>
      <c r="DC129" s="101">
        <f t="shared" si="112"/>
        <v>8.7474116599699919E-2</v>
      </c>
      <c r="DD129" s="101">
        <f t="shared" si="113"/>
        <v>7.7750728331154373E-2</v>
      </c>
      <c r="DE129" s="101">
        <f t="shared" si="114"/>
        <v>9.0873282332519359E-2</v>
      </c>
      <c r="DF129" s="101" t="str">
        <f t="shared" si="115"/>
        <v/>
      </c>
      <c r="DG129" s="101" t="str">
        <f t="shared" si="116"/>
        <v/>
      </c>
      <c r="DH129" s="101" t="str">
        <f t="shared" si="117"/>
        <v/>
      </c>
      <c r="DI129" s="101" t="str">
        <f t="shared" si="118"/>
        <v/>
      </c>
      <c r="DJ129" s="101" t="str">
        <f t="shared" si="119"/>
        <v/>
      </c>
      <c r="DK129" s="101" t="str">
        <f t="shared" si="120"/>
        <v/>
      </c>
      <c r="DL129" s="101" t="str">
        <f t="shared" si="121"/>
        <v/>
      </c>
      <c r="DM129" s="101" t="str">
        <f t="shared" si="105"/>
        <v/>
      </c>
      <c r="DN129" s="101" t="str">
        <f t="shared" si="106"/>
        <v/>
      </c>
      <c r="DO129" s="101">
        <f t="shared" si="122"/>
        <v>8.7303876409879099E-4</v>
      </c>
      <c r="DP129" s="101">
        <f t="shared" si="123"/>
        <v>8.1081852239978222E-4</v>
      </c>
      <c r="DQ129" s="101">
        <f t="shared" si="124"/>
        <v>9.4003363584155481E-4</v>
      </c>
      <c r="DR129" s="101" t="str">
        <f t="shared" si="125"/>
        <v/>
      </c>
      <c r="DS129" s="101" t="str">
        <f t="shared" si="126"/>
        <v/>
      </c>
      <c r="DT129" s="101" t="str">
        <f t="shared" si="127"/>
        <v/>
      </c>
      <c r="DU129" s="101" t="str">
        <f t="shared" si="128"/>
        <v/>
      </c>
      <c r="DV129" s="101" t="str">
        <f t="shared" si="129"/>
        <v/>
      </c>
      <c r="DW129" s="101" t="str">
        <f t="shared" si="130"/>
        <v/>
      </c>
      <c r="DX129" s="101" t="str">
        <f t="shared" si="131"/>
        <v/>
      </c>
      <c r="DY129" s="101" t="str">
        <f t="shared" si="107"/>
        <v/>
      </c>
      <c r="DZ129" s="101" t="str">
        <f t="shared" si="108"/>
        <v/>
      </c>
    </row>
    <row r="130" spans="1:130" ht="15" customHeight="1" x14ac:dyDescent="0.25">
      <c r="A130" s="106" t="str">
        <f>'miRNA Table'!C129</f>
        <v>hsa-miR-196a-3p</v>
      </c>
      <c r="B130" s="98" t="s">
        <v>98</v>
      </c>
      <c r="C130" s="99">
        <f>IF('Test Sample Data'!C129="","",IF(SUM('Test Sample Data'!C$3:C$386)&gt;10,IF(AND(ISNUMBER('Test Sample Data'!C129),'Test Sample Data'!C129&lt;$C$389, 'Test Sample Data'!C129&gt;0),'Test Sample Data'!C129,$C$389),""))</f>
        <v>27.2</v>
      </c>
      <c r="D130" s="99">
        <f>IF('Test Sample Data'!D129="","",IF(SUM('Test Sample Data'!D$3:D$386)&gt;10,IF(AND(ISNUMBER('Test Sample Data'!D129),'Test Sample Data'!D129&lt;$C$389, 'Test Sample Data'!D129&gt;0),'Test Sample Data'!D129,$C$389),""))</f>
        <v>27.24</v>
      </c>
      <c r="E130" s="99">
        <f>IF('Test Sample Data'!E129="","",IF(SUM('Test Sample Data'!E$3:E$386)&gt;10,IF(AND(ISNUMBER('Test Sample Data'!E129),'Test Sample Data'!E129&lt;$C$389, 'Test Sample Data'!E129&gt;0),'Test Sample Data'!E129,$C$389),""))</f>
        <v>27.14</v>
      </c>
      <c r="F130" s="99" t="str">
        <f>IF('Test Sample Data'!F129="","",IF(SUM('Test Sample Data'!F$3:F$386)&gt;10,IF(AND(ISNUMBER('Test Sample Data'!F129),'Test Sample Data'!F129&lt;$C$389, 'Test Sample Data'!F129&gt;0),'Test Sample Data'!F129,$C$389),""))</f>
        <v/>
      </c>
      <c r="G130" s="99" t="str">
        <f>IF('Test Sample Data'!G129="","",IF(SUM('Test Sample Data'!G$3:G$386)&gt;10,IF(AND(ISNUMBER('Test Sample Data'!G129),'Test Sample Data'!G129&lt;$C$389, 'Test Sample Data'!G129&gt;0),'Test Sample Data'!G129,$C$389),""))</f>
        <v/>
      </c>
      <c r="H130" s="99" t="str">
        <f>IF('Test Sample Data'!H129="","",IF(SUM('Test Sample Data'!H$3:H$386)&gt;10,IF(AND(ISNUMBER('Test Sample Data'!H129),'Test Sample Data'!H129&lt;$C$389, 'Test Sample Data'!H129&gt;0),'Test Sample Data'!H129,$C$389),""))</f>
        <v/>
      </c>
      <c r="I130" s="99" t="str">
        <f>IF('Test Sample Data'!I129="","",IF(SUM('Test Sample Data'!I$3:I$386)&gt;10,IF(AND(ISNUMBER('Test Sample Data'!I129),'Test Sample Data'!I129&lt;$C$389, 'Test Sample Data'!I129&gt;0),'Test Sample Data'!I129,$C$389),""))</f>
        <v/>
      </c>
      <c r="J130" s="99" t="str">
        <f>IF('Test Sample Data'!J129="","",IF(SUM('Test Sample Data'!J$3:J$386)&gt;10,IF(AND(ISNUMBER('Test Sample Data'!J129),'Test Sample Data'!J129&lt;$C$389, 'Test Sample Data'!J129&gt;0),'Test Sample Data'!J129,$C$389),""))</f>
        <v/>
      </c>
      <c r="K130" s="99" t="str">
        <f>IF('Test Sample Data'!K129="","",IF(SUM('Test Sample Data'!K$3:K$386)&gt;10,IF(AND(ISNUMBER('Test Sample Data'!K129),'Test Sample Data'!K129&lt;$C$389, 'Test Sample Data'!K129&gt;0),'Test Sample Data'!K129,$C$389),""))</f>
        <v/>
      </c>
      <c r="L130" s="99" t="str">
        <f>IF('Test Sample Data'!L129="","",IF(SUM('Test Sample Data'!L$3:L$386)&gt;10,IF(AND(ISNUMBER('Test Sample Data'!L129),'Test Sample Data'!L129&lt;$C$389, 'Test Sample Data'!L129&gt;0),'Test Sample Data'!L129,$C$389),""))</f>
        <v/>
      </c>
      <c r="M130" s="99" t="str">
        <f>IF('Test Sample Data'!M129="","",IF(SUM('Test Sample Data'!M$3:M$386)&gt;10,IF(AND(ISNUMBER('Test Sample Data'!M129),'Test Sample Data'!M129&lt;$C$389, 'Test Sample Data'!M129&gt;0),'Test Sample Data'!M129,$C$389),""))</f>
        <v/>
      </c>
      <c r="N130" s="99" t="str">
        <f>IF('Test Sample Data'!N129="","",IF(SUM('Test Sample Data'!N$3:N$386)&gt;10,IF(AND(ISNUMBER('Test Sample Data'!N129),'Test Sample Data'!N129&lt;$C$389, 'Test Sample Data'!N129&gt;0),'Test Sample Data'!N129,$C$389),""))</f>
        <v/>
      </c>
      <c r="O130" s="98" t="str">
        <f>'miRNA Table'!C129</f>
        <v>hsa-miR-196a-3p</v>
      </c>
      <c r="P130" s="98" t="s">
        <v>98</v>
      </c>
      <c r="Q130" s="99">
        <f>IF('Control Sample Data'!C129="","",IF(SUM('Control Sample Data'!C$3:C$386)&gt;10,IF(AND(ISNUMBER('Control Sample Data'!C129),'Control Sample Data'!C129&lt;$C$389, 'Control Sample Data'!C129&gt;0),'Control Sample Data'!C129,$C$389),""))</f>
        <v>27.09</v>
      </c>
      <c r="R130" s="99">
        <f>IF('Control Sample Data'!D129="","",IF(SUM('Control Sample Data'!D$3:D$386)&gt;10,IF(AND(ISNUMBER('Control Sample Data'!D129),'Control Sample Data'!D129&lt;$C$389, 'Control Sample Data'!D129&gt;0),'Control Sample Data'!D129,$C$389),""))</f>
        <v>27.24</v>
      </c>
      <c r="S130" s="99">
        <f>IF('Control Sample Data'!E129="","",IF(SUM('Control Sample Data'!E$3:E$386)&gt;10,IF(AND(ISNUMBER('Control Sample Data'!E129),'Control Sample Data'!E129&lt;$C$389, 'Control Sample Data'!E129&gt;0),'Control Sample Data'!E129,$C$389),""))</f>
        <v>27.24</v>
      </c>
      <c r="T130" s="99" t="str">
        <f>IF('Control Sample Data'!F129="","",IF(SUM('Control Sample Data'!F$3:F$386)&gt;10,IF(AND(ISNUMBER('Control Sample Data'!F129),'Control Sample Data'!F129&lt;$C$389, 'Control Sample Data'!F129&gt;0),'Control Sample Data'!F129,$C$389),""))</f>
        <v/>
      </c>
      <c r="U130" s="99" t="str">
        <f>IF('Control Sample Data'!G129="","",IF(SUM('Control Sample Data'!G$3:G$386)&gt;10,IF(AND(ISNUMBER('Control Sample Data'!G129),'Control Sample Data'!G129&lt;$C$389, 'Control Sample Data'!G129&gt;0),'Control Sample Data'!G129,$C$389),""))</f>
        <v/>
      </c>
      <c r="V130" s="99" t="str">
        <f>IF('Control Sample Data'!H129="","",IF(SUM('Control Sample Data'!H$3:H$386)&gt;10,IF(AND(ISNUMBER('Control Sample Data'!H129),'Control Sample Data'!H129&lt;$C$389, 'Control Sample Data'!H129&gt;0),'Control Sample Data'!H129,$C$389),""))</f>
        <v/>
      </c>
      <c r="W130" s="99" t="str">
        <f>IF('Control Sample Data'!I129="","",IF(SUM('Control Sample Data'!I$3:I$386)&gt;10,IF(AND(ISNUMBER('Control Sample Data'!I129),'Control Sample Data'!I129&lt;$C$389, 'Control Sample Data'!I129&gt;0),'Control Sample Data'!I129,$C$389),""))</f>
        <v/>
      </c>
      <c r="X130" s="99" t="str">
        <f>IF('Control Sample Data'!J129="","",IF(SUM('Control Sample Data'!J$3:J$386)&gt;10,IF(AND(ISNUMBER('Control Sample Data'!J129),'Control Sample Data'!J129&lt;$C$389, 'Control Sample Data'!J129&gt;0),'Control Sample Data'!J129,$C$389),""))</f>
        <v/>
      </c>
      <c r="Y130" s="99" t="str">
        <f>IF('Control Sample Data'!K129="","",IF(SUM('Control Sample Data'!K$3:K$386)&gt;10,IF(AND(ISNUMBER('Control Sample Data'!K129),'Control Sample Data'!K129&lt;$C$389, 'Control Sample Data'!K129&gt;0),'Control Sample Data'!K129,$C$389),""))</f>
        <v/>
      </c>
      <c r="Z130" s="99" t="str">
        <f>IF('Control Sample Data'!L129="","",IF(SUM('Control Sample Data'!L$3:L$386)&gt;10,IF(AND(ISNUMBER('Control Sample Data'!L129),'Control Sample Data'!L129&lt;$C$389, 'Control Sample Data'!L129&gt;0),'Control Sample Data'!L129,$C$389),""))</f>
        <v/>
      </c>
      <c r="AA130" s="99" t="str">
        <f>IF('Control Sample Data'!M129="","",IF(SUM('Control Sample Data'!M$3:M$386)&gt;10,IF(AND(ISNUMBER('Control Sample Data'!M129),'Control Sample Data'!M129&lt;$C$389, 'Control Sample Data'!M129&gt;0),'Control Sample Data'!M129,$C$389),""))</f>
        <v/>
      </c>
      <c r="AB130" s="107" t="str">
        <f>IF('Control Sample Data'!N129="","",IF(SUM('Control Sample Data'!N$3:N$386)&gt;10,IF(AND(ISNUMBER('Control Sample Data'!N129),'Control Sample Data'!N129&lt;$C$389, 'Control Sample Data'!N129&gt;0),'Control Sample Data'!N129,$C$389),""))</f>
        <v/>
      </c>
      <c r="AC130" s="136">
        <f>IF(C130="","",IF(AND('miRNA Table'!$F$4="YES",'miRNA Table'!$F$6="YES"),C130-C$391,C130))</f>
        <v>27.2</v>
      </c>
      <c r="AD130" s="137">
        <f>IF(D130="","",IF(AND('miRNA Table'!$F$4="YES",'miRNA Table'!$F$6="YES"),D130-D$391,D130))</f>
        <v>27.24</v>
      </c>
      <c r="AE130" s="137">
        <f>IF(E130="","",IF(AND('miRNA Table'!$F$4="YES",'miRNA Table'!$F$6="YES"),E130-E$391,E130))</f>
        <v>27.14</v>
      </c>
      <c r="AF130" s="137" t="str">
        <f>IF(F130="","",IF(AND('miRNA Table'!$F$4="YES",'miRNA Table'!$F$6="YES"),F130-F$391,F130))</f>
        <v/>
      </c>
      <c r="AG130" s="137" t="str">
        <f>IF(G130="","",IF(AND('miRNA Table'!$F$4="YES",'miRNA Table'!$F$6="YES"),G130-G$391,G130))</f>
        <v/>
      </c>
      <c r="AH130" s="137" t="str">
        <f>IF(H130="","",IF(AND('miRNA Table'!$F$4="YES",'miRNA Table'!$F$6="YES"),H130-H$391,H130))</f>
        <v/>
      </c>
      <c r="AI130" s="137" t="str">
        <f>IF(I130="","",IF(AND('miRNA Table'!$F$4="YES",'miRNA Table'!$F$6="YES"),I130-I$391,I130))</f>
        <v/>
      </c>
      <c r="AJ130" s="137" t="str">
        <f>IF(J130="","",IF(AND('miRNA Table'!$F$4="YES",'miRNA Table'!$F$6="YES"),J130-J$391,J130))</f>
        <v/>
      </c>
      <c r="AK130" s="137" t="str">
        <f>IF(K130="","",IF(AND('miRNA Table'!$F$4="YES",'miRNA Table'!$F$6="YES"),K130-K$391,K130))</f>
        <v/>
      </c>
      <c r="AL130" s="137" t="str">
        <f>IF(L130="","",IF(AND('miRNA Table'!$F$4="YES",'miRNA Table'!$F$6="YES"),L130-L$391,L130))</f>
        <v/>
      </c>
      <c r="AM130" s="137" t="str">
        <f>IF(M130="","",IF(AND('miRNA Table'!$F$4="YES",'miRNA Table'!$F$6="YES"),M130-M$391,M130))</f>
        <v/>
      </c>
      <c r="AN130" s="138" t="str">
        <f>IF(N130="","",IF(AND('miRNA Table'!$F$4="YES",'miRNA Table'!$F$6="YES"),N130-N$391,N130))</f>
        <v/>
      </c>
      <c r="AO130" s="136">
        <f>IF(O130="","",IF(AND('miRNA Table'!$F$4="YES",'miRNA Table'!$F$6="YES"),Q130-Q$391,Q130))</f>
        <v>27.09</v>
      </c>
      <c r="AP130" s="137">
        <f>IF(P130="","",IF(AND('miRNA Table'!$F$4="YES",'miRNA Table'!$F$6="YES"),R130-R$391,R130))</f>
        <v>27.24</v>
      </c>
      <c r="AQ130" s="137">
        <f>IF(Q130="","",IF(AND('miRNA Table'!$F$4="YES",'miRNA Table'!$F$6="YES"),S130-S$391,S130))</f>
        <v>27.24</v>
      </c>
      <c r="AR130" s="137" t="str">
        <f>IF(R130="","",IF(AND('miRNA Table'!$F$4="YES",'miRNA Table'!$F$6="YES"),T130-T$391,T130))</f>
        <v/>
      </c>
      <c r="AS130" s="137" t="str">
        <f>IF(S130="","",IF(AND('miRNA Table'!$F$4="YES",'miRNA Table'!$F$6="YES"),U130-U$391,U130))</f>
        <v/>
      </c>
      <c r="AT130" s="137" t="str">
        <f>IF(T130="","",IF(AND('miRNA Table'!$F$4="YES",'miRNA Table'!$F$6="YES"),V130-V$391,V130))</f>
        <v/>
      </c>
      <c r="AU130" s="137" t="str">
        <f>IF(U130="","",IF(AND('miRNA Table'!$F$4="YES",'miRNA Table'!$F$6="YES"),W130-W$391,W130))</f>
        <v/>
      </c>
      <c r="AV130" s="137" t="str">
        <f>IF(V130="","",IF(AND('miRNA Table'!$F$4="YES",'miRNA Table'!$F$6="YES"),X130-X$391,X130))</f>
        <v/>
      </c>
      <c r="AW130" s="137" t="str">
        <f>IF(W130="","",IF(AND('miRNA Table'!$F$4="YES",'miRNA Table'!$F$6="YES"),Y130-Y$391,Y130))</f>
        <v/>
      </c>
      <c r="AX130" s="137" t="str">
        <f>IF(X130="","",IF(AND('miRNA Table'!$F$4="YES",'miRNA Table'!$F$6="YES"),Z130-Z$391,Z130))</f>
        <v/>
      </c>
      <c r="AY130" s="137" t="str">
        <f>IF(Y130="","",IF(AND('miRNA Table'!$F$4="YES",'miRNA Table'!$F$6="YES"),AA130-AA$391,AA130))</f>
        <v/>
      </c>
      <c r="AZ130" s="138" t="str">
        <f>IF(Z130="","",IF(AND('miRNA Table'!$F$4="YES",'miRNA Table'!$F$6="YES"),AB130-AB$391,AB130))</f>
        <v/>
      </c>
      <c r="BY130" s="97" t="str">
        <f t="shared" si="77"/>
        <v>hsa-miR-196a-3p</v>
      </c>
      <c r="BZ130" s="98" t="s">
        <v>98</v>
      </c>
      <c r="CA130" s="99">
        <f t="shared" si="78"/>
        <v>6.5649999999999977</v>
      </c>
      <c r="CB130" s="99">
        <f t="shared" si="79"/>
        <v>6.5949999999999989</v>
      </c>
      <c r="CC130" s="99">
        <f t="shared" si="80"/>
        <v>6.41</v>
      </c>
      <c r="CD130" s="99" t="str">
        <f t="shared" si="81"/>
        <v/>
      </c>
      <c r="CE130" s="99" t="str">
        <f t="shared" si="82"/>
        <v/>
      </c>
      <c r="CF130" s="99" t="str">
        <f t="shared" si="83"/>
        <v/>
      </c>
      <c r="CG130" s="99" t="str">
        <f t="shared" si="84"/>
        <v/>
      </c>
      <c r="CH130" s="99" t="str">
        <f t="shared" si="85"/>
        <v/>
      </c>
      <c r="CI130" s="99" t="str">
        <f t="shared" si="86"/>
        <v/>
      </c>
      <c r="CJ130" s="99" t="str">
        <f t="shared" si="87"/>
        <v/>
      </c>
      <c r="CK130" s="99" t="str">
        <f t="shared" si="88"/>
        <v/>
      </c>
      <c r="CL130" s="99" t="str">
        <f t="shared" si="89"/>
        <v/>
      </c>
      <c r="CM130" s="99">
        <f t="shared" si="90"/>
        <v>6.1916666666666664</v>
      </c>
      <c r="CN130" s="99">
        <f t="shared" si="91"/>
        <v>6.3883333333333283</v>
      </c>
      <c r="CO130" s="99">
        <f t="shared" si="92"/>
        <v>6.1049999999999969</v>
      </c>
      <c r="CP130" s="99" t="str">
        <f t="shared" si="93"/>
        <v/>
      </c>
      <c r="CQ130" s="99" t="str">
        <f t="shared" si="94"/>
        <v/>
      </c>
      <c r="CR130" s="99" t="str">
        <f t="shared" si="95"/>
        <v/>
      </c>
      <c r="CS130" s="99" t="str">
        <f t="shared" si="96"/>
        <v/>
      </c>
      <c r="CT130" s="99" t="str">
        <f t="shared" si="97"/>
        <v/>
      </c>
      <c r="CU130" s="99" t="str">
        <f t="shared" si="98"/>
        <v/>
      </c>
      <c r="CV130" s="99" t="str">
        <f t="shared" si="99"/>
        <v/>
      </c>
      <c r="CW130" s="99" t="str">
        <f t="shared" si="100"/>
        <v/>
      </c>
      <c r="CX130" s="99" t="str">
        <f t="shared" si="101"/>
        <v/>
      </c>
      <c r="CY130" s="70">
        <f t="shared" si="102"/>
        <v>6.5233333333333325</v>
      </c>
      <c r="CZ130" s="70">
        <f t="shared" si="103"/>
        <v>6.2283333333333308</v>
      </c>
      <c r="DA130" s="100" t="str">
        <f t="shared" si="104"/>
        <v>hsa-miR-196a-3p</v>
      </c>
      <c r="DB130" s="98" t="s">
        <v>98</v>
      </c>
      <c r="DC130" s="101">
        <f t="shared" si="112"/>
        <v>1.0561803383032252E-2</v>
      </c>
      <c r="DD130" s="101">
        <f t="shared" si="113"/>
        <v>1.0344444612464049E-2</v>
      </c>
      <c r="DE130" s="101">
        <f t="shared" si="114"/>
        <v>1.1759740214148964E-2</v>
      </c>
      <c r="DF130" s="101" t="str">
        <f t="shared" si="115"/>
        <v/>
      </c>
      <c r="DG130" s="101" t="str">
        <f t="shared" si="116"/>
        <v/>
      </c>
      <c r="DH130" s="101" t="str">
        <f t="shared" si="117"/>
        <v/>
      </c>
      <c r="DI130" s="101" t="str">
        <f t="shared" si="118"/>
        <v/>
      </c>
      <c r="DJ130" s="101" t="str">
        <f t="shared" si="119"/>
        <v/>
      </c>
      <c r="DK130" s="101" t="str">
        <f t="shared" si="120"/>
        <v/>
      </c>
      <c r="DL130" s="101" t="str">
        <f t="shared" si="121"/>
        <v/>
      </c>
      <c r="DM130" s="101" t="str">
        <f t="shared" si="105"/>
        <v/>
      </c>
      <c r="DN130" s="101" t="str">
        <f t="shared" si="106"/>
        <v/>
      </c>
      <c r="DO130" s="101">
        <f t="shared" si="122"/>
        <v>1.3681150178216967E-2</v>
      </c>
      <c r="DP130" s="101">
        <f t="shared" si="123"/>
        <v>1.1937683059363043E-2</v>
      </c>
      <c r="DQ130" s="101">
        <f t="shared" si="124"/>
        <v>1.452820222833069E-2</v>
      </c>
      <c r="DR130" s="101" t="str">
        <f t="shared" si="125"/>
        <v/>
      </c>
      <c r="DS130" s="101" t="str">
        <f t="shared" si="126"/>
        <v/>
      </c>
      <c r="DT130" s="101" t="str">
        <f t="shared" si="127"/>
        <v/>
      </c>
      <c r="DU130" s="101" t="str">
        <f t="shared" si="128"/>
        <v/>
      </c>
      <c r="DV130" s="101" t="str">
        <f t="shared" si="129"/>
        <v/>
      </c>
      <c r="DW130" s="101" t="str">
        <f t="shared" si="130"/>
        <v/>
      </c>
      <c r="DX130" s="101" t="str">
        <f t="shared" si="131"/>
        <v/>
      </c>
      <c r="DY130" s="101" t="str">
        <f t="shared" si="107"/>
        <v/>
      </c>
      <c r="DZ130" s="101" t="str">
        <f t="shared" si="108"/>
        <v/>
      </c>
    </row>
    <row r="131" spans="1:130" ht="15" customHeight="1" x14ac:dyDescent="0.25">
      <c r="A131" s="106" t="str">
        <f>'miRNA Table'!C130</f>
        <v>hsa-miR-196b-5p</v>
      </c>
      <c r="B131" s="98" t="s">
        <v>99</v>
      </c>
      <c r="C131" s="99">
        <f>IF('Test Sample Data'!C130="","",IF(SUM('Test Sample Data'!C$3:C$386)&gt;10,IF(AND(ISNUMBER('Test Sample Data'!C130),'Test Sample Data'!C130&lt;$C$389, 'Test Sample Data'!C130&gt;0),'Test Sample Data'!C130,$C$389),""))</f>
        <v>35</v>
      </c>
      <c r="D131" s="99">
        <f>IF('Test Sample Data'!D130="","",IF(SUM('Test Sample Data'!D$3:D$386)&gt;10,IF(AND(ISNUMBER('Test Sample Data'!D130),'Test Sample Data'!D130&lt;$C$389, 'Test Sample Data'!D130&gt;0),'Test Sample Data'!D130,$C$389),""))</f>
        <v>35</v>
      </c>
      <c r="E131" s="99">
        <f>IF('Test Sample Data'!E130="","",IF(SUM('Test Sample Data'!E$3:E$386)&gt;10,IF(AND(ISNUMBER('Test Sample Data'!E130),'Test Sample Data'!E130&lt;$C$389, 'Test Sample Data'!E130&gt;0),'Test Sample Data'!E130,$C$389),""))</f>
        <v>35</v>
      </c>
      <c r="F131" s="99" t="str">
        <f>IF('Test Sample Data'!F130="","",IF(SUM('Test Sample Data'!F$3:F$386)&gt;10,IF(AND(ISNUMBER('Test Sample Data'!F130),'Test Sample Data'!F130&lt;$C$389, 'Test Sample Data'!F130&gt;0),'Test Sample Data'!F130,$C$389),""))</f>
        <v/>
      </c>
      <c r="G131" s="99" t="str">
        <f>IF('Test Sample Data'!G130="","",IF(SUM('Test Sample Data'!G$3:G$386)&gt;10,IF(AND(ISNUMBER('Test Sample Data'!G130),'Test Sample Data'!G130&lt;$C$389, 'Test Sample Data'!G130&gt;0),'Test Sample Data'!G130,$C$389),""))</f>
        <v/>
      </c>
      <c r="H131" s="99" t="str">
        <f>IF('Test Sample Data'!H130="","",IF(SUM('Test Sample Data'!H$3:H$386)&gt;10,IF(AND(ISNUMBER('Test Sample Data'!H130),'Test Sample Data'!H130&lt;$C$389, 'Test Sample Data'!H130&gt;0),'Test Sample Data'!H130,$C$389),""))</f>
        <v/>
      </c>
      <c r="I131" s="99" t="str">
        <f>IF('Test Sample Data'!I130="","",IF(SUM('Test Sample Data'!I$3:I$386)&gt;10,IF(AND(ISNUMBER('Test Sample Data'!I130),'Test Sample Data'!I130&lt;$C$389, 'Test Sample Data'!I130&gt;0),'Test Sample Data'!I130,$C$389),""))</f>
        <v/>
      </c>
      <c r="J131" s="99" t="str">
        <f>IF('Test Sample Data'!J130="","",IF(SUM('Test Sample Data'!J$3:J$386)&gt;10,IF(AND(ISNUMBER('Test Sample Data'!J130),'Test Sample Data'!J130&lt;$C$389, 'Test Sample Data'!J130&gt;0),'Test Sample Data'!J130,$C$389),""))</f>
        <v/>
      </c>
      <c r="K131" s="99" t="str">
        <f>IF('Test Sample Data'!K130="","",IF(SUM('Test Sample Data'!K$3:K$386)&gt;10,IF(AND(ISNUMBER('Test Sample Data'!K130),'Test Sample Data'!K130&lt;$C$389, 'Test Sample Data'!K130&gt;0),'Test Sample Data'!K130,$C$389),""))</f>
        <v/>
      </c>
      <c r="L131" s="99" t="str">
        <f>IF('Test Sample Data'!L130="","",IF(SUM('Test Sample Data'!L$3:L$386)&gt;10,IF(AND(ISNUMBER('Test Sample Data'!L130),'Test Sample Data'!L130&lt;$C$389, 'Test Sample Data'!L130&gt;0),'Test Sample Data'!L130,$C$389),""))</f>
        <v/>
      </c>
      <c r="M131" s="99" t="str">
        <f>IF('Test Sample Data'!M130="","",IF(SUM('Test Sample Data'!M$3:M$386)&gt;10,IF(AND(ISNUMBER('Test Sample Data'!M130),'Test Sample Data'!M130&lt;$C$389, 'Test Sample Data'!M130&gt;0),'Test Sample Data'!M130,$C$389),""))</f>
        <v/>
      </c>
      <c r="N131" s="99" t="str">
        <f>IF('Test Sample Data'!N130="","",IF(SUM('Test Sample Data'!N$3:N$386)&gt;10,IF(AND(ISNUMBER('Test Sample Data'!N130),'Test Sample Data'!N130&lt;$C$389, 'Test Sample Data'!N130&gt;0),'Test Sample Data'!N130,$C$389),""))</f>
        <v/>
      </c>
      <c r="O131" s="98" t="str">
        <f>'miRNA Table'!C130</f>
        <v>hsa-miR-196b-5p</v>
      </c>
      <c r="P131" s="98" t="s">
        <v>99</v>
      </c>
      <c r="Q131" s="99">
        <f>IF('Control Sample Data'!C130="","",IF(SUM('Control Sample Data'!C$3:C$386)&gt;10,IF(AND(ISNUMBER('Control Sample Data'!C130),'Control Sample Data'!C130&lt;$C$389, 'Control Sample Data'!C130&gt;0),'Control Sample Data'!C130,$C$389),""))</f>
        <v>32.53</v>
      </c>
      <c r="R131" s="99">
        <f>IF('Control Sample Data'!D130="","",IF(SUM('Control Sample Data'!D$3:D$386)&gt;10,IF(AND(ISNUMBER('Control Sample Data'!D130),'Control Sample Data'!D130&lt;$C$389, 'Control Sample Data'!D130&gt;0),'Control Sample Data'!D130,$C$389),""))</f>
        <v>31.86</v>
      </c>
      <c r="S131" s="99">
        <f>IF('Control Sample Data'!E130="","",IF(SUM('Control Sample Data'!E$3:E$386)&gt;10,IF(AND(ISNUMBER('Control Sample Data'!E130),'Control Sample Data'!E130&lt;$C$389, 'Control Sample Data'!E130&gt;0),'Control Sample Data'!E130,$C$389),""))</f>
        <v>33.76</v>
      </c>
      <c r="T131" s="99" t="str">
        <f>IF('Control Sample Data'!F130="","",IF(SUM('Control Sample Data'!F$3:F$386)&gt;10,IF(AND(ISNUMBER('Control Sample Data'!F130),'Control Sample Data'!F130&lt;$C$389, 'Control Sample Data'!F130&gt;0),'Control Sample Data'!F130,$C$389),""))</f>
        <v/>
      </c>
      <c r="U131" s="99" t="str">
        <f>IF('Control Sample Data'!G130="","",IF(SUM('Control Sample Data'!G$3:G$386)&gt;10,IF(AND(ISNUMBER('Control Sample Data'!G130),'Control Sample Data'!G130&lt;$C$389, 'Control Sample Data'!G130&gt;0),'Control Sample Data'!G130,$C$389),""))</f>
        <v/>
      </c>
      <c r="V131" s="99" t="str">
        <f>IF('Control Sample Data'!H130="","",IF(SUM('Control Sample Data'!H$3:H$386)&gt;10,IF(AND(ISNUMBER('Control Sample Data'!H130),'Control Sample Data'!H130&lt;$C$389, 'Control Sample Data'!H130&gt;0),'Control Sample Data'!H130,$C$389),""))</f>
        <v/>
      </c>
      <c r="W131" s="99" t="str">
        <f>IF('Control Sample Data'!I130="","",IF(SUM('Control Sample Data'!I$3:I$386)&gt;10,IF(AND(ISNUMBER('Control Sample Data'!I130),'Control Sample Data'!I130&lt;$C$389, 'Control Sample Data'!I130&gt;0),'Control Sample Data'!I130,$C$389),""))</f>
        <v/>
      </c>
      <c r="X131" s="99" t="str">
        <f>IF('Control Sample Data'!J130="","",IF(SUM('Control Sample Data'!J$3:J$386)&gt;10,IF(AND(ISNUMBER('Control Sample Data'!J130),'Control Sample Data'!J130&lt;$C$389, 'Control Sample Data'!J130&gt;0),'Control Sample Data'!J130,$C$389),""))</f>
        <v/>
      </c>
      <c r="Y131" s="99" t="str">
        <f>IF('Control Sample Data'!K130="","",IF(SUM('Control Sample Data'!K$3:K$386)&gt;10,IF(AND(ISNUMBER('Control Sample Data'!K130),'Control Sample Data'!K130&lt;$C$389, 'Control Sample Data'!K130&gt;0),'Control Sample Data'!K130,$C$389),""))</f>
        <v/>
      </c>
      <c r="Z131" s="99" t="str">
        <f>IF('Control Sample Data'!L130="","",IF(SUM('Control Sample Data'!L$3:L$386)&gt;10,IF(AND(ISNUMBER('Control Sample Data'!L130),'Control Sample Data'!L130&lt;$C$389, 'Control Sample Data'!L130&gt;0),'Control Sample Data'!L130,$C$389),""))</f>
        <v/>
      </c>
      <c r="AA131" s="99" t="str">
        <f>IF('Control Sample Data'!M130="","",IF(SUM('Control Sample Data'!M$3:M$386)&gt;10,IF(AND(ISNUMBER('Control Sample Data'!M130),'Control Sample Data'!M130&lt;$C$389, 'Control Sample Data'!M130&gt;0),'Control Sample Data'!M130,$C$389),""))</f>
        <v/>
      </c>
      <c r="AB131" s="107" t="str">
        <f>IF('Control Sample Data'!N130="","",IF(SUM('Control Sample Data'!N$3:N$386)&gt;10,IF(AND(ISNUMBER('Control Sample Data'!N130),'Control Sample Data'!N130&lt;$C$389, 'Control Sample Data'!N130&gt;0),'Control Sample Data'!N130,$C$389),""))</f>
        <v/>
      </c>
      <c r="AC131" s="136">
        <f>IF(C131="","",IF(AND('miRNA Table'!$F$4="YES",'miRNA Table'!$F$6="YES"),C131-C$391,C131))</f>
        <v>35</v>
      </c>
      <c r="AD131" s="137">
        <f>IF(D131="","",IF(AND('miRNA Table'!$F$4="YES",'miRNA Table'!$F$6="YES"),D131-D$391,D131))</f>
        <v>35</v>
      </c>
      <c r="AE131" s="137">
        <f>IF(E131="","",IF(AND('miRNA Table'!$F$4="YES",'miRNA Table'!$F$6="YES"),E131-E$391,E131))</f>
        <v>35</v>
      </c>
      <c r="AF131" s="137" t="str">
        <f>IF(F131="","",IF(AND('miRNA Table'!$F$4="YES",'miRNA Table'!$F$6="YES"),F131-F$391,F131))</f>
        <v/>
      </c>
      <c r="AG131" s="137" t="str">
        <f>IF(G131="","",IF(AND('miRNA Table'!$F$4="YES",'miRNA Table'!$F$6="YES"),G131-G$391,G131))</f>
        <v/>
      </c>
      <c r="AH131" s="137" t="str">
        <f>IF(H131="","",IF(AND('miRNA Table'!$F$4="YES",'miRNA Table'!$F$6="YES"),H131-H$391,H131))</f>
        <v/>
      </c>
      <c r="AI131" s="137" t="str">
        <f>IF(I131="","",IF(AND('miRNA Table'!$F$4="YES",'miRNA Table'!$F$6="YES"),I131-I$391,I131))</f>
        <v/>
      </c>
      <c r="AJ131" s="137" t="str">
        <f>IF(J131="","",IF(AND('miRNA Table'!$F$4="YES",'miRNA Table'!$F$6="YES"),J131-J$391,J131))</f>
        <v/>
      </c>
      <c r="AK131" s="137" t="str">
        <f>IF(K131="","",IF(AND('miRNA Table'!$F$4="YES",'miRNA Table'!$F$6="YES"),K131-K$391,K131))</f>
        <v/>
      </c>
      <c r="AL131" s="137" t="str">
        <f>IF(L131="","",IF(AND('miRNA Table'!$F$4="YES",'miRNA Table'!$F$6="YES"),L131-L$391,L131))</f>
        <v/>
      </c>
      <c r="AM131" s="137" t="str">
        <f>IF(M131="","",IF(AND('miRNA Table'!$F$4="YES",'miRNA Table'!$F$6="YES"),M131-M$391,M131))</f>
        <v/>
      </c>
      <c r="AN131" s="138" t="str">
        <f>IF(N131="","",IF(AND('miRNA Table'!$F$4="YES",'miRNA Table'!$F$6="YES"),N131-N$391,N131))</f>
        <v/>
      </c>
      <c r="AO131" s="136">
        <f>IF(O131="","",IF(AND('miRNA Table'!$F$4="YES",'miRNA Table'!$F$6="YES"),Q131-Q$391,Q131))</f>
        <v>32.53</v>
      </c>
      <c r="AP131" s="137">
        <f>IF(P131="","",IF(AND('miRNA Table'!$F$4="YES",'miRNA Table'!$F$6="YES"),R131-R$391,R131))</f>
        <v>31.86</v>
      </c>
      <c r="AQ131" s="137">
        <f>IF(Q131="","",IF(AND('miRNA Table'!$F$4="YES",'miRNA Table'!$F$6="YES"),S131-S$391,S131))</f>
        <v>33.76</v>
      </c>
      <c r="AR131" s="137" t="str">
        <f>IF(R131="","",IF(AND('miRNA Table'!$F$4="YES",'miRNA Table'!$F$6="YES"),T131-T$391,T131))</f>
        <v/>
      </c>
      <c r="AS131" s="137" t="str">
        <f>IF(S131="","",IF(AND('miRNA Table'!$F$4="YES",'miRNA Table'!$F$6="YES"),U131-U$391,U131))</f>
        <v/>
      </c>
      <c r="AT131" s="137" t="str">
        <f>IF(T131="","",IF(AND('miRNA Table'!$F$4="YES",'miRNA Table'!$F$6="YES"),V131-V$391,V131))</f>
        <v/>
      </c>
      <c r="AU131" s="137" t="str">
        <f>IF(U131="","",IF(AND('miRNA Table'!$F$4="YES",'miRNA Table'!$F$6="YES"),W131-W$391,W131))</f>
        <v/>
      </c>
      <c r="AV131" s="137" t="str">
        <f>IF(V131="","",IF(AND('miRNA Table'!$F$4="YES",'miRNA Table'!$F$6="YES"),X131-X$391,X131))</f>
        <v/>
      </c>
      <c r="AW131" s="137" t="str">
        <f>IF(W131="","",IF(AND('miRNA Table'!$F$4="YES",'miRNA Table'!$F$6="YES"),Y131-Y$391,Y131))</f>
        <v/>
      </c>
      <c r="AX131" s="137" t="str">
        <f>IF(X131="","",IF(AND('miRNA Table'!$F$4="YES",'miRNA Table'!$F$6="YES"),Z131-Z$391,Z131))</f>
        <v/>
      </c>
      <c r="AY131" s="137" t="str">
        <f>IF(Y131="","",IF(AND('miRNA Table'!$F$4="YES",'miRNA Table'!$F$6="YES"),AA131-AA$391,AA131))</f>
        <v/>
      </c>
      <c r="AZ131" s="138" t="str">
        <f>IF(Z131="","",IF(AND('miRNA Table'!$F$4="YES",'miRNA Table'!$F$6="YES"),AB131-AB$391,AB131))</f>
        <v/>
      </c>
      <c r="BY131" s="97" t="str">
        <f t="shared" si="77"/>
        <v>hsa-miR-196b-5p</v>
      </c>
      <c r="BZ131" s="98" t="s">
        <v>99</v>
      </c>
      <c r="CA131" s="99">
        <f t="shared" si="78"/>
        <v>14.364999999999998</v>
      </c>
      <c r="CB131" s="99">
        <f t="shared" si="79"/>
        <v>14.355</v>
      </c>
      <c r="CC131" s="99">
        <f t="shared" si="80"/>
        <v>14.27</v>
      </c>
      <c r="CD131" s="99" t="str">
        <f t="shared" si="81"/>
        <v/>
      </c>
      <c r="CE131" s="99" t="str">
        <f t="shared" si="82"/>
        <v/>
      </c>
      <c r="CF131" s="99" t="str">
        <f t="shared" si="83"/>
        <v/>
      </c>
      <c r="CG131" s="99" t="str">
        <f t="shared" si="84"/>
        <v/>
      </c>
      <c r="CH131" s="99" t="str">
        <f t="shared" si="85"/>
        <v/>
      </c>
      <c r="CI131" s="99" t="str">
        <f t="shared" si="86"/>
        <v/>
      </c>
      <c r="CJ131" s="99" t="str">
        <f t="shared" si="87"/>
        <v/>
      </c>
      <c r="CK131" s="99" t="str">
        <f t="shared" si="88"/>
        <v/>
      </c>
      <c r="CL131" s="99" t="str">
        <f t="shared" si="89"/>
        <v/>
      </c>
      <c r="CM131" s="99">
        <f t="shared" si="90"/>
        <v>11.631666666666668</v>
      </c>
      <c r="CN131" s="99">
        <f t="shared" si="91"/>
        <v>11.008333333333329</v>
      </c>
      <c r="CO131" s="99">
        <f t="shared" si="92"/>
        <v>12.624999999999996</v>
      </c>
      <c r="CP131" s="99" t="str">
        <f t="shared" si="93"/>
        <v/>
      </c>
      <c r="CQ131" s="99" t="str">
        <f t="shared" si="94"/>
        <v/>
      </c>
      <c r="CR131" s="99" t="str">
        <f t="shared" si="95"/>
        <v/>
      </c>
      <c r="CS131" s="99" t="str">
        <f t="shared" si="96"/>
        <v/>
      </c>
      <c r="CT131" s="99" t="str">
        <f t="shared" si="97"/>
        <v/>
      </c>
      <c r="CU131" s="99" t="str">
        <f t="shared" si="98"/>
        <v/>
      </c>
      <c r="CV131" s="99" t="str">
        <f t="shared" si="99"/>
        <v/>
      </c>
      <c r="CW131" s="99" t="str">
        <f t="shared" si="100"/>
        <v/>
      </c>
      <c r="CX131" s="99" t="str">
        <f t="shared" si="101"/>
        <v/>
      </c>
      <c r="CY131" s="70">
        <f t="shared" si="102"/>
        <v>14.329999999999998</v>
      </c>
      <c r="CZ131" s="70">
        <f t="shared" si="103"/>
        <v>11.754999999999997</v>
      </c>
      <c r="DA131" s="100" t="str">
        <f t="shared" si="104"/>
        <v>hsa-miR-196b-5p</v>
      </c>
      <c r="DB131" s="98" t="s">
        <v>99</v>
      </c>
      <c r="DC131" s="101">
        <f t="shared" si="112"/>
        <v>4.7391899108950229E-5</v>
      </c>
      <c r="DD131" s="101">
        <f t="shared" si="113"/>
        <v>4.7721535835485465E-5</v>
      </c>
      <c r="DE131" s="101">
        <f t="shared" si="114"/>
        <v>5.0617648059963549E-5</v>
      </c>
      <c r="DF131" s="101" t="str">
        <f t="shared" si="115"/>
        <v/>
      </c>
      <c r="DG131" s="101" t="str">
        <f t="shared" si="116"/>
        <v/>
      </c>
      <c r="DH131" s="101" t="str">
        <f t="shared" si="117"/>
        <v/>
      </c>
      <c r="DI131" s="101" t="str">
        <f t="shared" si="118"/>
        <v/>
      </c>
      <c r="DJ131" s="101" t="str">
        <f t="shared" si="119"/>
        <v/>
      </c>
      <c r="DK131" s="101" t="str">
        <f t="shared" si="120"/>
        <v/>
      </c>
      <c r="DL131" s="101" t="str">
        <f t="shared" si="121"/>
        <v/>
      </c>
      <c r="DM131" s="101" t="str">
        <f t="shared" si="105"/>
        <v/>
      </c>
      <c r="DN131" s="101" t="str">
        <f t="shared" si="106"/>
        <v/>
      </c>
      <c r="DO131" s="101">
        <f t="shared" si="122"/>
        <v>3.1515154007628004E-4</v>
      </c>
      <c r="DP131" s="101">
        <f t="shared" si="123"/>
        <v>4.8546895694216328E-4</v>
      </c>
      <c r="DQ131" s="101">
        <f t="shared" si="124"/>
        <v>1.5830560969861006E-4</v>
      </c>
      <c r="DR131" s="101" t="str">
        <f t="shared" si="125"/>
        <v/>
      </c>
      <c r="DS131" s="101" t="str">
        <f t="shared" si="126"/>
        <v/>
      </c>
      <c r="DT131" s="101" t="str">
        <f t="shared" si="127"/>
        <v/>
      </c>
      <c r="DU131" s="101" t="str">
        <f t="shared" si="128"/>
        <v/>
      </c>
      <c r="DV131" s="101" t="str">
        <f t="shared" si="129"/>
        <v/>
      </c>
      <c r="DW131" s="101" t="str">
        <f t="shared" si="130"/>
        <v/>
      </c>
      <c r="DX131" s="101" t="str">
        <f t="shared" si="131"/>
        <v/>
      </c>
      <c r="DY131" s="101" t="str">
        <f t="shared" si="107"/>
        <v/>
      </c>
      <c r="DZ131" s="101" t="str">
        <f t="shared" si="108"/>
        <v/>
      </c>
    </row>
    <row r="132" spans="1:130" ht="15" customHeight="1" x14ac:dyDescent="0.25">
      <c r="A132" s="106" t="str">
        <f>'miRNA Table'!C131</f>
        <v>hsa-miR-197-3p</v>
      </c>
      <c r="B132" s="98" t="s">
        <v>100</v>
      </c>
      <c r="C132" s="99">
        <f>IF('Test Sample Data'!C131="","",IF(SUM('Test Sample Data'!C$3:C$386)&gt;10,IF(AND(ISNUMBER('Test Sample Data'!C131),'Test Sample Data'!C131&lt;$C$389, 'Test Sample Data'!C131&gt;0),'Test Sample Data'!C131,$C$389),""))</f>
        <v>21.07</v>
      </c>
      <c r="D132" s="99">
        <f>IF('Test Sample Data'!D131="","",IF(SUM('Test Sample Data'!D$3:D$386)&gt;10,IF(AND(ISNUMBER('Test Sample Data'!D131),'Test Sample Data'!D131&lt;$C$389, 'Test Sample Data'!D131&gt;0),'Test Sample Data'!D131,$C$389),""))</f>
        <v>21.02</v>
      </c>
      <c r="E132" s="99">
        <f>IF('Test Sample Data'!E131="","",IF(SUM('Test Sample Data'!E$3:E$386)&gt;10,IF(AND(ISNUMBER('Test Sample Data'!E131),'Test Sample Data'!E131&lt;$C$389, 'Test Sample Data'!E131&gt;0),'Test Sample Data'!E131,$C$389),""))</f>
        <v>21.05</v>
      </c>
      <c r="F132" s="99" t="str">
        <f>IF('Test Sample Data'!F131="","",IF(SUM('Test Sample Data'!F$3:F$386)&gt;10,IF(AND(ISNUMBER('Test Sample Data'!F131),'Test Sample Data'!F131&lt;$C$389, 'Test Sample Data'!F131&gt;0),'Test Sample Data'!F131,$C$389),""))</f>
        <v/>
      </c>
      <c r="G132" s="99" t="str">
        <f>IF('Test Sample Data'!G131="","",IF(SUM('Test Sample Data'!G$3:G$386)&gt;10,IF(AND(ISNUMBER('Test Sample Data'!G131),'Test Sample Data'!G131&lt;$C$389, 'Test Sample Data'!G131&gt;0),'Test Sample Data'!G131,$C$389),""))</f>
        <v/>
      </c>
      <c r="H132" s="99" t="str">
        <f>IF('Test Sample Data'!H131="","",IF(SUM('Test Sample Data'!H$3:H$386)&gt;10,IF(AND(ISNUMBER('Test Sample Data'!H131),'Test Sample Data'!H131&lt;$C$389, 'Test Sample Data'!H131&gt;0),'Test Sample Data'!H131,$C$389),""))</f>
        <v/>
      </c>
      <c r="I132" s="99" t="str">
        <f>IF('Test Sample Data'!I131="","",IF(SUM('Test Sample Data'!I$3:I$386)&gt;10,IF(AND(ISNUMBER('Test Sample Data'!I131),'Test Sample Data'!I131&lt;$C$389, 'Test Sample Data'!I131&gt;0),'Test Sample Data'!I131,$C$389),""))</f>
        <v/>
      </c>
      <c r="J132" s="99" t="str">
        <f>IF('Test Sample Data'!J131="","",IF(SUM('Test Sample Data'!J$3:J$386)&gt;10,IF(AND(ISNUMBER('Test Sample Data'!J131),'Test Sample Data'!J131&lt;$C$389, 'Test Sample Data'!J131&gt;0),'Test Sample Data'!J131,$C$389),""))</f>
        <v/>
      </c>
      <c r="K132" s="99" t="str">
        <f>IF('Test Sample Data'!K131="","",IF(SUM('Test Sample Data'!K$3:K$386)&gt;10,IF(AND(ISNUMBER('Test Sample Data'!K131),'Test Sample Data'!K131&lt;$C$389, 'Test Sample Data'!K131&gt;0),'Test Sample Data'!K131,$C$389),""))</f>
        <v/>
      </c>
      <c r="L132" s="99" t="str">
        <f>IF('Test Sample Data'!L131="","",IF(SUM('Test Sample Data'!L$3:L$386)&gt;10,IF(AND(ISNUMBER('Test Sample Data'!L131),'Test Sample Data'!L131&lt;$C$389, 'Test Sample Data'!L131&gt;0),'Test Sample Data'!L131,$C$389),""))</f>
        <v/>
      </c>
      <c r="M132" s="99" t="str">
        <f>IF('Test Sample Data'!M131="","",IF(SUM('Test Sample Data'!M$3:M$386)&gt;10,IF(AND(ISNUMBER('Test Sample Data'!M131),'Test Sample Data'!M131&lt;$C$389, 'Test Sample Data'!M131&gt;0),'Test Sample Data'!M131,$C$389),""))</f>
        <v/>
      </c>
      <c r="N132" s="99" t="str">
        <f>IF('Test Sample Data'!N131="","",IF(SUM('Test Sample Data'!N$3:N$386)&gt;10,IF(AND(ISNUMBER('Test Sample Data'!N131),'Test Sample Data'!N131&lt;$C$389, 'Test Sample Data'!N131&gt;0),'Test Sample Data'!N131,$C$389),""))</f>
        <v/>
      </c>
      <c r="O132" s="98" t="str">
        <f>'miRNA Table'!C131</f>
        <v>hsa-miR-197-3p</v>
      </c>
      <c r="P132" s="98" t="s">
        <v>100</v>
      </c>
      <c r="Q132" s="99">
        <f>IF('Control Sample Data'!C131="","",IF(SUM('Control Sample Data'!C$3:C$386)&gt;10,IF(AND(ISNUMBER('Control Sample Data'!C131),'Control Sample Data'!C131&lt;$C$389, 'Control Sample Data'!C131&gt;0),'Control Sample Data'!C131,$C$389),""))</f>
        <v>32.409999999999997</v>
      </c>
      <c r="R132" s="99">
        <f>IF('Control Sample Data'!D131="","",IF(SUM('Control Sample Data'!D$3:D$386)&gt;10,IF(AND(ISNUMBER('Control Sample Data'!D131),'Control Sample Data'!D131&lt;$C$389, 'Control Sample Data'!D131&gt;0),'Control Sample Data'!D131,$C$389),""))</f>
        <v>32.950000000000003</v>
      </c>
      <c r="S132" s="99">
        <f>IF('Control Sample Data'!E131="","",IF(SUM('Control Sample Data'!E$3:E$386)&gt;10,IF(AND(ISNUMBER('Control Sample Data'!E131),'Control Sample Data'!E131&lt;$C$389, 'Control Sample Data'!E131&gt;0),'Control Sample Data'!E131,$C$389),""))</f>
        <v>33.049999999999997</v>
      </c>
      <c r="T132" s="99" t="str">
        <f>IF('Control Sample Data'!F131="","",IF(SUM('Control Sample Data'!F$3:F$386)&gt;10,IF(AND(ISNUMBER('Control Sample Data'!F131),'Control Sample Data'!F131&lt;$C$389, 'Control Sample Data'!F131&gt;0),'Control Sample Data'!F131,$C$389),""))</f>
        <v/>
      </c>
      <c r="U132" s="99" t="str">
        <f>IF('Control Sample Data'!G131="","",IF(SUM('Control Sample Data'!G$3:G$386)&gt;10,IF(AND(ISNUMBER('Control Sample Data'!G131),'Control Sample Data'!G131&lt;$C$389, 'Control Sample Data'!G131&gt;0),'Control Sample Data'!G131,$C$389),""))</f>
        <v/>
      </c>
      <c r="V132" s="99" t="str">
        <f>IF('Control Sample Data'!H131="","",IF(SUM('Control Sample Data'!H$3:H$386)&gt;10,IF(AND(ISNUMBER('Control Sample Data'!H131),'Control Sample Data'!H131&lt;$C$389, 'Control Sample Data'!H131&gt;0),'Control Sample Data'!H131,$C$389),""))</f>
        <v/>
      </c>
      <c r="W132" s="99" t="str">
        <f>IF('Control Sample Data'!I131="","",IF(SUM('Control Sample Data'!I$3:I$386)&gt;10,IF(AND(ISNUMBER('Control Sample Data'!I131),'Control Sample Data'!I131&lt;$C$389, 'Control Sample Data'!I131&gt;0),'Control Sample Data'!I131,$C$389),""))</f>
        <v/>
      </c>
      <c r="X132" s="99" t="str">
        <f>IF('Control Sample Data'!J131="","",IF(SUM('Control Sample Data'!J$3:J$386)&gt;10,IF(AND(ISNUMBER('Control Sample Data'!J131),'Control Sample Data'!J131&lt;$C$389, 'Control Sample Data'!J131&gt;0),'Control Sample Data'!J131,$C$389),""))</f>
        <v/>
      </c>
      <c r="Y132" s="99" t="str">
        <f>IF('Control Sample Data'!K131="","",IF(SUM('Control Sample Data'!K$3:K$386)&gt;10,IF(AND(ISNUMBER('Control Sample Data'!K131),'Control Sample Data'!K131&lt;$C$389, 'Control Sample Data'!K131&gt;0),'Control Sample Data'!K131,$C$389),""))</f>
        <v/>
      </c>
      <c r="Z132" s="99" t="str">
        <f>IF('Control Sample Data'!L131="","",IF(SUM('Control Sample Data'!L$3:L$386)&gt;10,IF(AND(ISNUMBER('Control Sample Data'!L131),'Control Sample Data'!L131&lt;$C$389, 'Control Sample Data'!L131&gt;0),'Control Sample Data'!L131,$C$389),""))</f>
        <v/>
      </c>
      <c r="AA132" s="99" t="str">
        <f>IF('Control Sample Data'!M131="","",IF(SUM('Control Sample Data'!M$3:M$386)&gt;10,IF(AND(ISNUMBER('Control Sample Data'!M131),'Control Sample Data'!M131&lt;$C$389, 'Control Sample Data'!M131&gt;0),'Control Sample Data'!M131,$C$389),""))</f>
        <v/>
      </c>
      <c r="AB132" s="107" t="str">
        <f>IF('Control Sample Data'!N131="","",IF(SUM('Control Sample Data'!N$3:N$386)&gt;10,IF(AND(ISNUMBER('Control Sample Data'!N131),'Control Sample Data'!N131&lt;$C$389, 'Control Sample Data'!N131&gt;0),'Control Sample Data'!N131,$C$389),""))</f>
        <v/>
      </c>
      <c r="AC132" s="136">
        <f>IF(C132="","",IF(AND('miRNA Table'!$F$4="YES",'miRNA Table'!$F$6="YES"),C132-C$391,C132))</f>
        <v>21.07</v>
      </c>
      <c r="AD132" s="137">
        <f>IF(D132="","",IF(AND('miRNA Table'!$F$4="YES",'miRNA Table'!$F$6="YES"),D132-D$391,D132))</f>
        <v>21.02</v>
      </c>
      <c r="AE132" s="137">
        <f>IF(E132="","",IF(AND('miRNA Table'!$F$4="YES",'miRNA Table'!$F$6="YES"),E132-E$391,E132))</f>
        <v>21.05</v>
      </c>
      <c r="AF132" s="137" t="str">
        <f>IF(F132="","",IF(AND('miRNA Table'!$F$4="YES",'miRNA Table'!$F$6="YES"),F132-F$391,F132))</f>
        <v/>
      </c>
      <c r="AG132" s="137" t="str">
        <f>IF(G132="","",IF(AND('miRNA Table'!$F$4="YES",'miRNA Table'!$F$6="YES"),G132-G$391,G132))</f>
        <v/>
      </c>
      <c r="AH132" s="137" t="str">
        <f>IF(H132="","",IF(AND('miRNA Table'!$F$4="YES",'miRNA Table'!$F$6="YES"),H132-H$391,H132))</f>
        <v/>
      </c>
      <c r="AI132" s="137" t="str">
        <f>IF(I132="","",IF(AND('miRNA Table'!$F$4="YES",'miRNA Table'!$F$6="YES"),I132-I$391,I132))</f>
        <v/>
      </c>
      <c r="AJ132" s="137" t="str">
        <f>IF(J132="","",IF(AND('miRNA Table'!$F$4="YES",'miRNA Table'!$F$6="YES"),J132-J$391,J132))</f>
        <v/>
      </c>
      <c r="AK132" s="137" t="str">
        <f>IF(K132="","",IF(AND('miRNA Table'!$F$4="YES",'miRNA Table'!$F$6="YES"),K132-K$391,K132))</f>
        <v/>
      </c>
      <c r="AL132" s="137" t="str">
        <f>IF(L132="","",IF(AND('miRNA Table'!$F$4="YES",'miRNA Table'!$F$6="YES"),L132-L$391,L132))</f>
        <v/>
      </c>
      <c r="AM132" s="137" t="str">
        <f>IF(M132="","",IF(AND('miRNA Table'!$F$4="YES",'miRNA Table'!$F$6="YES"),M132-M$391,M132))</f>
        <v/>
      </c>
      <c r="AN132" s="138" t="str">
        <f>IF(N132="","",IF(AND('miRNA Table'!$F$4="YES",'miRNA Table'!$F$6="YES"),N132-N$391,N132))</f>
        <v/>
      </c>
      <c r="AO132" s="136">
        <f>IF(O132="","",IF(AND('miRNA Table'!$F$4="YES",'miRNA Table'!$F$6="YES"),Q132-Q$391,Q132))</f>
        <v>32.409999999999997</v>
      </c>
      <c r="AP132" s="137">
        <f>IF(P132="","",IF(AND('miRNA Table'!$F$4="YES",'miRNA Table'!$F$6="YES"),R132-R$391,R132))</f>
        <v>32.950000000000003</v>
      </c>
      <c r="AQ132" s="137">
        <f>IF(Q132="","",IF(AND('miRNA Table'!$F$4="YES",'miRNA Table'!$F$6="YES"),S132-S$391,S132))</f>
        <v>33.049999999999997</v>
      </c>
      <c r="AR132" s="137" t="str">
        <f>IF(R132="","",IF(AND('miRNA Table'!$F$4="YES",'miRNA Table'!$F$6="YES"),T132-T$391,T132))</f>
        <v/>
      </c>
      <c r="AS132" s="137" t="str">
        <f>IF(S132="","",IF(AND('miRNA Table'!$F$4="YES",'miRNA Table'!$F$6="YES"),U132-U$391,U132))</f>
        <v/>
      </c>
      <c r="AT132" s="137" t="str">
        <f>IF(T132="","",IF(AND('miRNA Table'!$F$4="YES",'miRNA Table'!$F$6="YES"),V132-V$391,V132))</f>
        <v/>
      </c>
      <c r="AU132" s="137" t="str">
        <f>IF(U132="","",IF(AND('miRNA Table'!$F$4="YES",'miRNA Table'!$F$6="YES"),W132-W$391,W132))</f>
        <v/>
      </c>
      <c r="AV132" s="137" t="str">
        <f>IF(V132="","",IF(AND('miRNA Table'!$F$4="YES",'miRNA Table'!$F$6="YES"),X132-X$391,X132))</f>
        <v/>
      </c>
      <c r="AW132" s="137" t="str">
        <f>IF(W132="","",IF(AND('miRNA Table'!$F$4="YES",'miRNA Table'!$F$6="YES"),Y132-Y$391,Y132))</f>
        <v/>
      </c>
      <c r="AX132" s="137" t="str">
        <f>IF(X132="","",IF(AND('miRNA Table'!$F$4="YES",'miRNA Table'!$F$6="YES"),Z132-Z$391,Z132))</f>
        <v/>
      </c>
      <c r="AY132" s="137" t="str">
        <f>IF(Y132="","",IF(AND('miRNA Table'!$F$4="YES",'miRNA Table'!$F$6="YES"),AA132-AA$391,AA132))</f>
        <v/>
      </c>
      <c r="AZ132" s="138" t="str">
        <f>IF(Z132="","",IF(AND('miRNA Table'!$F$4="YES",'miRNA Table'!$F$6="YES"),AB132-AB$391,AB132))</f>
        <v/>
      </c>
      <c r="BY132" s="97" t="str">
        <f t="shared" si="77"/>
        <v>hsa-miR-197-3p</v>
      </c>
      <c r="BZ132" s="98" t="s">
        <v>100</v>
      </c>
      <c r="CA132" s="99">
        <f t="shared" si="78"/>
        <v>0.43499999999999872</v>
      </c>
      <c r="CB132" s="99">
        <f t="shared" si="79"/>
        <v>0.375</v>
      </c>
      <c r="CC132" s="99">
        <f t="shared" si="80"/>
        <v>0.32000000000000028</v>
      </c>
      <c r="CD132" s="99" t="str">
        <f t="shared" si="81"/>
        <v/>
      </c>
      <c r="CE132" s="99" t="str">
        <f t="shared" si="82"/>
        <v/>
      </c>
      <c r="CF132" s="99" t="str">
        <f t="shared" si="83"/>
        <v/>
      </c>
      <c r="CG132" s="99" t="str">
        <f t="shared" si="84"/>
        <v/>
      </c>
      <c r="CH132" s="99" t="str">
        <f t="shared" si="85"/>
        <v/>
      </c>
      <c r="CI132" s="99" t="str">
        <f t="shared" si="86"/>
        <v/>
      </c>
      <c r="CJ132" s="99" t="str">
        <f t="shared" si="87"/>
        <v/>
      </c>
      <c r="CK132" s="99" t="str">
        <f t="shared" si="88"/>
        <v/>
      </c>
      <c r="CL132" s="99" t="str">
        <f t="shared" si="89"/>
        <v/>
      </c>
      <c r="CM132" s="99">
        <f t="shared" si="90"/>
        <v>11.511666666666663</v>
      </c>
      <c r="CN132" s="99">
        <f t="shared" si="91"/>
        <v>12.098333333333333</v>
      </c>
      <c r="CO132" s="99">
        <f t="shared" si="92"/>
        <v>11.914999999999996</v>
      </c>
      <c r="CP132" s="99" t="str">
        <f t="shared" si="93"/>
        <v/>
      </c>
      <c r="CQ132" s="99" t="str">
        <f t="shared" si="94"/>
        <v/>
      </c>
      <c r="CR132" s="99" t="str">
        <f t="shared" si="95"/>
        <v/>
      </c>
      <c r="CS132" s="99" t="str">
        <f t="shared" si="96"/>
        <v/>
      </c>
      <c r="CT132" s="99" t="str">
        <f t="shared" si="97"/>
        <v/>
      </c>
      <c r="CU132" s="99" t="str">
        <f t="shared" si="98"/>
        <v/>
      </c>
      <c r="CV132" s="99" t="str">
        <f t="shared" si="99"/>
        <v/>
      </c>
      <c r="CW132" s="99" t="str">
        <f t="shared" si="100"/>
        <v/>
      </c>
      <c r="CX132" s="99" t="str">
        <f t="shared" si="101"/>
        <v/>
      </c>
      <c r="CY132" s="70">
        <f t="shared" si="102"/>
        <v>0.37666666666666632</v>
      </c>
      <c r="CZ132" s="70">
        <f t="shared" si="103"/>
        <v>11.841666666666663</v>
      </c>
      <c r="DA132" s="100" t="str">
        <f t="shared" si="104"/>
        <v>hsa-miR-197-3p</v>
      </c>
      <c r="DB132" s="98" t="s">
        <v>100</v>
      </c>
      <c r="DC132" s="101">
        <f t="shared" si="112"/>
        <v>0.73969375462441933</v>
      </c>
      <c r="DD132" s="101">
        <f t="shared" si="113"/>
        <v>0.77110541270397037</v>
      </c>
      <c r="DE132" s="101">
        <f t="shared" si="114"/>
        <v>0.801069877589622</v>
      </c>
      <c r="DF132" s="101" t="str">
        <f t="shared" si="115"/>
        <v/>
      </c>
      <c r="DG132" s="101" t="str">
        <f t="shared" si="116"/>
        <v/>
      </c>
      <c r="DH132" s="101" t="str">
        <f t="shared" si="117"/>
        <v/>
      </c>
      <c r="DI132" s="101" t="str">
        <f t="shared" si="118"/>
        <v/>
      </c>
      <c r="DJ132" s="101" t="str">
        <f t="shared" si="119"/>
        <v/>
      </c>
      <c r="DK132" s="101" t="str">
        <f t="shared" si="120"/>
        <v/>
      </c>
      <c r="DL132" s="101" t="str">
        <f t="shared" si="121"/>
        <v/>
      </c>
      <c r="DM132" s="101" t="str">
        <f t="shared" si="105"/>
        <v/>
      </c>
      <c r="DN132" s="101" t="str">
        <f t="shared" si="106"/>
        <v/>
      </c>
      <c r="DO132" s="101">
        <f t="shared" si="122"/>
        <v>3.4248616557967245E-4</v>
      </c>
      <c r="DP132" s="101">
        <f t="shared" si="123"/>
        <v>2.2805456454217941E-4</v>
      </c>
      <c r="DQ132" s="101">
        <f t="shared" si="124"/>
        <v>2.5895696810747571E-4</v>
      </c>
      <c r="DR132" s="101" t="str">
        <f t="shared" si="125"/>
        <v/>
      </c>
      <c r="DS132" s="101" t="str">
        <f t="shared" si="126"/>
        <v/>
      </c>
      <c r="DT132" s="101" t="str">
        <f t="shared" si="127"/>
        <v/>
      </c>
      <c r="DU132" s="101" t="str">
        <f t="shared" si="128"/>
        <v/>
      </c>
      <c r="DV132" s="101" t="str">
        <f t="shared" si="129"/>
        <v/>
      </c>
      <c r="DW132" s="101" t="str">
        <f t="shared" si="130"/>
        <v/>
      </c>
      <c r="DX132" s="101" t="str">
        <f t="shared" si="131"/>
        <v/>
      </c>
      <c r="DY132" s="101" t="str">
        <f t="shared" si="107"/>
        <v/>
      </c>
      <c r="DZ132" s="101" t="str">
        <f t="shared" si="108"/>
        <v/>
      </c>
    </row>
    <row r="133" spans="1:130" ht="15" customHeight="1" x14ac:dyDescent="0.25">
      <c r="A133" s="106" t="str">
        <f>'miRNA Table'!C132</f>
        <v>hsa-miR-199a-3p hsa-miR-199b-3p</v>
      </c>
      <c r="B133" s="98" t="s">
        <v>101</v>
      </c>
      <c r="C133" s="99">
        <f>IF('Test Sample Data'!C132="","",IF(SUM('Test Sample Data'!C$3:C$386)&gt;10,IF(AND(ISNUMBER('Test Sample Data'!C132),'Test Sample Data'!C132&lt;$C$389, 'Test Sample Data'!C132&gt;0),'Test Sample Data'!C132,$C$389),""))</f>
        <v>23.55</v>
      </c>
      <c r="D133" s="99">
        <f>IF('Test Sample Data'!D132="","",IF(SUM('Test Sample Data'!D$3:D$386)&gt;10,IF(AND(ISNUMBER('Test Sample Data'!D132),'Test Sample Data'!D132&lt;$C$389, 'Test Sample Data'!D132&gt;0),'Test Sample Data'!D132,$C$389),""))</f>
        <v>23.62</v>
      </c>
      <c r="E133" s="99">
        <f>IF('Test Sample Data'!E132="","",IF(SUM('Test Sample Data'!E$3:E$386)&gt;10,IF(AND(ISNUMBER('Test Sample Data'!E132),'Test Sample Data'!E132&lt;$C$389, 'Test Sample Data'!E132&gt;0),'Test Sample Data'!E132,$C$389),""))</f>
        <v>23.57</v>
      </c>
      <c r="F133" s="99" t="str">
        <f>IF('Test Sample Data'!F132="","",IF(SUM('Test Sample Data'!F$3:F$386)&gt;10,IF(AND(ISNUMBER('Test Sample Data'!F132),'Test Sample Data'!F132&lt;$C$389, 'Test Sample Data'!F132&gt;0),'Test Sample Data'!F132,$C$389),""))</f>
        <v/>
      </c>
      <c r="G133" s="99" t="str">
        <f>IF('Test Sample Data'!G132="","",IF(SUM('Test Sample Data'!G$3:G$386)&gt;10,IF(AND(ISNUMBER('Test Sample Data'!G132),'Test Sample Data'!G132&lt;$C$389, 'Test Sample Data'!G132&gt;0),'Test Sample Data'!G132,$C$389),""))</f>
        <v/>
      </c>
      <c r="H133" s="99" t="str">
        <f>IF('Test Sample Data'!H132="","",IF(SUM('Test Sample Data'!H$3:H$386)&gt;10,IF(AND(ISNUMBER('Test Sample Data'!H132),'Test Sample Data'!H132&lt;$C$389, 'Test Sample Data'!H132&gt;0),'Test Sample Data'!H132,$C$389),""))</f>
        <v/>
      </c>
      <c r="I133" s="99" t="str">
        <f>IF('Test Sample Data'!I132="","",IF(SUM('Test Sample Data'!I$3:I$386)&gt;10,IF(AND(ISNUMBER('Test Sample Data'!I132),'Test Sample Data'!I132&lt;$C$389, 'Test Sample Data'!I132&gt;0),'Test Sample Data'!I132,$C$389),""))</f>
        <v/>
      </c>
      <c r="J133" s="99" t="str">
        <f>IF('Test Sample Data'!J132="","",IF(SUM('Test Sample Data'!J$3:J$386)&gt;10,IF(AND(ISNUMBER('Test Sample Data'!J132),'Test Sample Data'!J132&lt;$C$389, 'Test Sample Data'!J132&gt;0),'Test Sample Data'!J132,$C$389),""))</f>
        <v/>
      </c>
      <c r="K133" s="99" t="str">
        <f>IF('Test Sample Data'!K132="","",IF(SUM('Test Sample Data'!K$3:K$386)&gt;10,IF(AND(ISNUMBER('Test Sample Data'!K132),'Test Sample Data'!K132&lt;$C$389, 'Test Sample Data'!K132&gt;0),'Test Sample Data'!K132,$C$389),""))</f>
        <v/>
      </c>
      <c r="L133" s="99" t="str">
        <f>IF('Test Sample Data'!L132="","",IF(SUM('Test Sample Data'!L$3:L$386)&gt;10,IF(AND(ISNUMBER('Test Sample Data'!L132),'Test Sample Data'!L132&lt;$C$389, 'Test Sample Data'!L132&gt;0),'Test Sample Data'!L132,$C$389),""))</f>
        <v/>
      </c>
      <c r="M133" s="99" t="str">
        <f>IF('Test Sample Data'!M132="","",IF(SUM('Test Sample Data'!M$3:M$386)&gt;10,IF(AND(ISNUMBER('Test Sample Data'!M132),'Test Sample Data'!M132&lt;$C$389, 'Test Sample Data'!M132&gt;0),'Test Sample Data'!M132,$C$389),""))</f>
        <v/>
      </c>
      <c r="N133" s="99" t="str">
        <f>IF('Test Sample Data'!N132="","",IF(SUM('Test Sample Data'!N$3:N$386)&gt;10,IF(AND(ISNUMBER('Test Sample Data'!N132),'Test Sample Data'!N132&lt;$C$389, 'Test Sample Data'!N132&gt;0),'Test Sample Data'!N132,$C$389),""))</f>
        <v/>
      </c>
      <c r="O133" s="98" t="str">
        <f>'miRNA Table'!C132</f>
        <v>hsa-miR-199a-3p hsa-miR-199b-3p</v>
      </c>
      <c r="P133" s="98" t="s">
        <v>101</v>
      </c>
      <c r="Q133" s="99">
        <f>IF('Control Sample Data'!C132="","",IF(SUM('Control Sample Data'!C$3:C$386)&gt;10,IF(AND(ISNUMBER('Control Sample Data'!C132),'Control Sample Data'!C132&lt;$C$389, 'Control Sample Data'!C132&gt;0),'Control Sample Data'!C132,$C$389),""))</f>
        <v>23.41</v>
      </c>
      <c r="R133" s="99">
        <f>IF('Control Sample Data'!D132="","",IF(SUM('Control Sample Data'!D$3:D$386)&gt;10,IF(AND(ISNUMBER('Control Sample Data'!D132),'Control Sample Data'!D132&lt;$C$389, 'Control Sample Data'!D132&gt;0),'Control Sample Data'!D132,$C$389),""))</f>
        <v>23.44</v>
      </c>
      <c r="S133" s="99">
        <f>IF('Control Sample Data'!E132="","",IF(SUM('Control Sample Data'!E$3:E$386)&gt;10,IF(AND(ISNUMBER('Control Sample Data'!E132),'Control Sample Data'!E132&lt;$C$389, 'Control Sample Data'!E132&gt;0),'Control Sample Data'!E132,$C$389),""))</f>
        <v>23.4</v>
      </c>
      <c r="T133" s="99" t="str">
        <f>IF('Control Sample Data'!F132="","",IF(SUM('Control Sample Data'!F$3:F$386)&gt;10,IF(AND(ISNUMBER('Control Sample Data'!F132),'Control Sample Data'!F132&lt;$C$389, 'Control Sample Data'!F132&gt;0),'Control Sample Data'!F132,$C$389),""))</f>
        <v/>
      </c>
      <c r="U133" s="99" t="str">
        <f>IF('Control Sample Data'!G132="","",IF(SUM('Control Sample Data'!G$3:G$386)&gt;10,IF(AND(ISNUMBER('Control Sample Data'!G132),'Control Sample Data'!G132&lt;$C$389, 'Control Sample Data'!G132&gt;0),'Control Sample Data'!G132,$C$389),""))</f>
        <v/>
      </c>
      <c r="V133" s="99" t="str">
        <f>IF('Control Sample Data'!H132="","",IF(SUM('Control Sample Data'!H$3:H$386)&gt;10,IF(AND(ISNUMBER('Control Sample Data'!H132),'Control Sample Data'!H132&lt;$C$389, 'Control Sample Data'!H132&gt;0),'Control Sample Data'!H132,$C$389),""))</f>
        <v/>
      </c>
      <c r="W133" s="99" t="str">
        <f>IF('Control Sample Data'!I132="","",IF(SUM('Control Sample Data'!I$3:I$386)&gt;10,IF(AND(ISNUMBER('Control Sample Data'!I132),'Control Sample Data'!I132&lt;$C$389, 'Control Sample Data'!I132&gt;0),'Control Sample Data'!I132,$C$389),""))</f>
        <v/>
      </c>
      <c r="X133" s="99" t="str">
        <f>IF('Control Sample Data'!J132="","",IF(SUM('Control Sample Data'!J$3:J$386)&gt;10,IF(AND(ISNUMBER('Control Sample Data'!J132),'Control Sample Data'!J132&lt;$C$389, 'Control Sample Data'!J132&gt;0),'Control Sample Data'!J132,$C$389),""))</f>
        <v/>
      </c>
      <c r="Y133" s="99" t="str">
        <f>IF('Control Sample Data'!K132="","",IF(SUM('Control Sample Data'!K$3:K$386)&gt;10,IF(AND(ISNUMBER('Control Sample Data'!K132),'Control Sample Data'!K132&lt;$C$389, 'Control Sample Data'!K132&gt;0),'Control Sample Data'!K132,$C$389),""))</f>
        <v/>
      </c>
      <c r="Z133" s="99" t="str">
        <f>IF('Control Sample Data'!L132="","",IF(SUM('Control Sample Data'!L$3:L$386)&gt;10,IF(AND(ISNUMBER('Control Sample Data'!L132),'Control Sample Data'!L132&lt;$C$389, 'Control Sample Data'!L132&gt;0),'Control Sample Data'!L132,$C$389),""))</f>
        <v/>
      </c>
      <c r="AA133" s="99" t="str">
        <f>IF('Control Sample Data'!M132="","",IF(SUM('Control Sample Data'!M$3:M$386)&gt;10,IF(AND(ISNUMBER('Control Sample Data'!M132),'Control Sample Data'!M132&lt;$C$389, 'Control Sample Data'!M132&gt;0),'Control Sample Data'!M132,$C$389),""))</f>
        <v/>
      </c>
      <c r="AB133" s="107" t="str">
        <f>IF('Control Sample Data'!N132="","",IF(SUM('Control Sample Data'!N$3:N$386)&gt;10,IF(AND(ISNUMBER('Control Sample Data'!N132),'Control Sample Data'!N132&lt;$C$389, 'Control Sample Data'!N132&gt;0),'Control Sample Data'!N132,$C$389),""))</f>
        <v/>
      </c>
      <c r="AC133" s="136">
        <f>IF(C133="","",IF(AND('miRNA Table'!$F$4="YES",'miRNA Table'!$F$6="YES"),C133-C$391,C133))</f>
        <v>23.55</v>
      </c>
      <c r="AD133" s="137">
        <f>IF(D133="","",IF(AND('miRNA Table'!$F$4="YES",'miRNA Table'!$F$6="YES"),D133-D$391,D133))</f>
        <v>23.62</v>
      </c>
      <c r="AE133" s="137">
        <f>IF(E133="","",IF(AND('miRNA Table'!$F$4="YES",'miRNA Table'!$F$6="YES"),E133-E$391,E133))</f>
        <v>23.57</v>
      </c>
      <c r="AF133" s="137" t="str">
        <f>IF(F133="","",IF(AND('miRNA Table'!$F$4="YES",'miRNA Table'!$F$6="YES"),F133-F$391,F133))</f>
        <v/>
      </c>
      <c r="AG133" s="137" t="str">
        <f>IF(G133="","",IF(AND('miRNA Table'!$F$4="YES",'miRNA Table'!$F$6="YES"),G133-G$391,G133))</f>
        <v/>
      </c>
      <c r="AH133" s="137" t="str">
        <f>IF(H133="","",IF(AND('miRNA Table'!$F$4="YES",'miRNA Table'!$F$6="YES"),H133-H$391,H133))</f>
        <v/>
      </c>
      <c r="AI133" s="137" t="str">
        <f>IF(I133="","",IF(AND('miRNA Table'!$F$4="YES",'miRNA Table'!$F$6="YES"),I133-I$391,I133))</f>
        <v/>
      </c>
      <c r="AJ133" s="137" t="str">
        <f>IF(J133="","",IF(AND('miRNA Table'!$F$4="YES",'miRNA Table'!$F$6="YES"),J133-J$391,J133))</f>
        <v/>
      </c>
      <c r="AK133" s="137" t="str">
        <f>IF(K133="","",IF(AND('miRNA Table'!$F$4="YES",'miRNA Table'!$F$6="YES"),K133-K$391,K133))</f>
        <v/>
      </c>
      <c r="AL133" s="137" t="str">
        <f>IF(L133="","",IF(AND('miRNA Table'!$F$4="YES",'miRNA Table'!$F$6="YES"),L133-L$391,L133))</f>
        <v/>
      </c>
      <c r="AM133" s="137" t="str">
        <f>IF(M133="","",IF(AND('miRNA Table'!$F$4="YES",'miRNA Table'!$F$6="YES"),M133-M$391,M133))</f>
        <v/>
      </c>
      <c r="AN133" s="138" t="str">
        <f>IF(N133="","",IF(AND('miRNA Table'!$F$4="YES",'miRNA Table'!$F$6="YES"),N133-N$391,N133))</f>
        <v/>
      </c>
      <c r="AO133" s="136">
        <f>IF(O133="","",IF(AND('miRNA Table'!$F$4="YES",'miRNA Table'!$F$6="YES"),Q133-Q$391,Q133))</f>
        <v>23.41</v>
      </c>
      <c r="AP133" s="137">
        <f>IF(P133="","",IF(AND('miRNA Table'!$F$4="YES",'miRNA Table'!$F$6="YES"),R133-R$391,R133))</f>
        <v>23.44</v>
      </c>
      <c r="AQ133" s="137">
        <f>IF(Q133="","",IF(AND('miRNA Table'!$F$4="YES",'miRNA Table'!$F$6="YES"),S133-S$391,S133))</f>
        <v>23.4</v>
      </c>
      <c r="AR133" s="137" t="str">
        <f>IF(R133="","",IF(AND('miRNA Table'!$F$4="YES",'miRNA Table'!$F$6="YES"),T133-T$391,T133))</f>
        <v/>
      </c>
      <c r="AS133" s="137" t="str">
        <f>IF(S133="","",IF(AND('miRNA Table'!$F$4="YES",'miRNA Table'!$F$6="YES"),U133-U$391,U133))</f>
        <v/>
      </c>
      <c r="AT133" s="137" t="str">
        <f>IF(T133="","",IF(AND('miRNA Table'!$F$4="YES",'miRNA Table'!$F$6="YES"),V133-V$391,V133))</f>
        <v/>
      </c>
      <c r="AU133" s="137" t="str">
        <f>IF(U133="","",IF(AND('miRNA Table'!$F$4="YES",'miRNA Table'!$F$6="YES"),W133-W$391,W133))</f>
        <v/>
      </c>
      <c r="AV133" s="137" t="str">
        <f>IF(V133="","",IF(AND('miRNA Table'!$F$4="YES",'miRNA Table'!$F$6="YES"),X133-X$391,X133))</f>
        <v/>
      </c>
      <c r="AW133" s="137" t="str">
        <f>IF(W133="","",IF(AND('miRNA Table'!$F$4="YES",'miRNA Table'!$F$6="YES"),Y133-Y$391,Y133))</f>
        <v/>
      </c>
      <c r="AX133" s="137" t="str">
        <f>IF(X133="","",IF(AND('miRNA Table'!$F$4="YES",'miRNA Table'!$F$6="YES"),Z133-Z$391,Z133))</f>
        <v/>
      </c>
      <c r="AY133" s="137" t="str">
        <f>IF(Y133="","",IF(AND('miRNA Table'!$F$4="YES",'miRNA Table'!$F$6="YES"),AA133-AA$391,AA133))</f>
        <v/>
      </c>
      <c r="AZ133" s="138" t="str">
        <f>IF(Z133="","",IF(AND('miRNA Table'!$F$4="YES",'miRNA Table'!$F$6="YES"),AB133-AB$391,AB133))</f>
        <v/>
      </c>
      <c r="BY133" s="97" t="str">
        <f t="shared" ref="BY133:BY196" si="132">A133</f>
        <v>hsa-miR-199a-3p hsa-miR-199b-3p</v>
      </c>
      <c r="BZ133" s="98" t="s">
        <v>101</v>
      </c>
      <c r="CA133" s="99">
        <f t="shared" ref="CA133:CA196" si="133">IF(BA$26=0,IF(ISERROR(AC133-BA$28),"",AC133-BA$28),IF(ISERROR(AC133-BA$26),"",AC133-BA$26))</f>
        <v>2.9149999999999991</v>
      </c>
      <c r="CB133" s="99">
        <f t="shared" ref="CB133:CB196" si="134">IF(BB$26=0,IF(ISERROR(AD133-BB$28),"",AD133-BB$28),IF(ISERROR(AD133-BB$26),"",AD133-BB$26))</f>
        <v>2.9750000000000014</v>
      </c>
      <c r="CC133" s="99">
        <f t="shared" ref="CC133:CC196" si="135">IF(BC$26=0,IF(ISERROR(AE133-BC$28),"",AE133-BC$28),IF(ISERROR(AE133-BC$26),"",AE133-BC$26))</f>
        <v>2.84</v>
      </c>
      <c r="CD133" s="99" t="str">
        <f t="shared" ref="CD133:CD196" si="136">IF(BD$26=0,IF(ISERROR(AF133-BD$28),"",AF133-BD$28),IF(ISERROR(AF133-BD$26),"",AF133-BD$26))</f>
        <v/>
      </c>
      <c r="CE133" s="99" t="str">
        <f t="shared" ref="CE133:CE196" si="137">IF(BE$26=0,IF(ISERROR(AG133-BE$28),"",AG133-BE$28),IF(ISERROR(AG133-BE$26),"",AG133-BE$26))</f>
        <v/>
      </c>
      <c r="CF133" s="99" t="str">
        <f t="shared" ref="CF133:CF196" si="138">IF(BF$26=0,IF(ISERROR(AH133-BF$28),"",AH133-BF$28),IF(ISERROR(AH133-BF$26),"",AH133-BF$26))</f>
        <v/>
      </c>
      <c r="CG133" s="99" t="str">
        <f t="shared" ref="CG133:CG196" si="139">IF(BG$26=0,IF(ISERROR(AI133-BG$28),"",AI133-BG$28),IF(ISERROR(AI133-BG$26),"",AI133-BG$26))</f>
        <v/>
      </c>
      <c r="CH133" s="99" t="str">
        <f t="shared" ref="CH133:CH196" si="140">IF(BH$26=0,IF(ISERROR(AJ133-BH$28),"",AJ133-BH$28),IF(ISERROR(AJ133-BH$26),"",AJ133-BH$26))</f>
        <v/>
      </c>
      <c r="CI133" s="99" t="str">
        <f t="shared" ref="CI133:CI196" si="141">IF(BI$26=0,IF(ISERROR(AK133-BI$28),"",AK133-BI$28),IF(ISERROR(AK133-BI$26),"",AK133-BI$26))</f>
        <v/>
      </c>
      <c r="CJ133" s="99" t="str">
        <f t="shared" ref="CJ133:CJ196" si="142">IF(BJ$26=0,IF(ISERROR(AL133-BJ$28),"",AL133-BJ$28),IF(ISERROR(AL133-BJ$26),"",AL133-BJ$26))</f>
        <v/>
      </c>
      <c r="CK133" s="99" t="str">
        <f t="shared" ref="CK133:CK196" si="143">IF(BK$26=0,IF(ISERROR(AM133-BK$28),"",AM133-BK$28),IF(ISERROR(AM133-BK$26),"",AM133-BK$26))</f>
        <v/>
      </c>
      <c r="CL133" s="99" t="str">
        <f t="shared" ref="CL133:CL196" si="144">IF(BL$26=0,IF(ISERROR(AN133-BL$28),"",AN133-BL$28),IF(ISERROR(AN133-BL$26),"",AN133-BL$26))</f>
        <v/>
      </c>
      <c r="CM133" s="99">
        <f t="shared" ref="CM133:CM196" si="145">IF(BM$26=0,IF(ISERROR(AO133-BM$28),"",AO133-BM$28),IF(ISERROR(AO133-BM$26),"",AO133-BM$26))</f>
        <v>2.5116666666666667</v>
      </c>
      <c r="CN133" s="99">
        <f t="shared" ref="CN133:CN196" si="146">IF(BN$26=0,IF(ISERROR(AP133-BN$28),"",AP133-BN$28),IF(ISERROR(AP133-BN$26),"",AP133-BN$26))</f>
        <v>2.5883333333333312</v>
      </c>
      <c r="CO133" s="99">
        <f t="shared" ref="CO133:CO196" si="147">IF(BO$26=0,IF(ISERROR(AQ133-BO$28),"",AQ133-BO$28),IF(ISERROR(AQ133-BO$26),"",AQ133-BO$26))</f>
        <v>2.264999999999997</v>
      </c>
      <c r="CP133" s="99" t="str">
        <f t="shared" ref="CP133:CP196" si="148">IF(BP$26=0,IF(ISERROR(AR133-BP$28),"",AR133-BP$28),IF(ISERROR(AR133-BP$26),"",AR133-BP$26))</f>
        <v/>
      </c>
      <c r="CQ133" s="99" t="str">
        <f t="shared" ref="CQ133:CQ196" si="149">IF(BQ$26=0,IF(ISERROR(AS133-BQ$28),"",AS133-BQ$28),IF(ISERROR(AS133-BQ$26),"",AS133-BQ$26))</f>
        <v/>
      </c>
      <c r="CR133" s="99" t="str">
        <f t="shared" ref="CR133:CR196" si="150">IF(BR$26=0,IF(ISERROR(AT133-BR$28),"",AT133-BR$28),IF(ISERROR(AT133-BR$26),"",AT133-BR$26))</f>
        <v/>
      </c>
      <c r="CS133" s="99" t="str">
        <f t="shared" ref="CS133:CS196" si="151">IF(BS$26=0,IF(ISERROR(AU133-BS$28),"",AU133-BS$28),IF(ISERROR(AU133-BS$26),"",AU133-BS$26))</f>
        <v/>
      </c>
      <c r="CT133" s="99" t="str">
        <f t="shared" ref="CT133:CT196" si="152">IF(BT$26=0,IF(ISERROR(AV133-BT$28),"",AV133-BT$28),IF(ISERROR(AV133-BT$26),"",AV133-BT$26))</f>
        <v/>
      </c>
      <c r="CU133" s="99" t="str">
        <f t="shared" ref="CU133:CU196" si="153">IF(BU$26=0,IF(ISERROR(AW133-BU$28),"",AW133-BU$28),IF(ISERROR(AW133-BU$26),"",AW133-BU$26))</f>
        <v/>
      </c>
      <c r="CV133" s="99" t="str">
        <f t="shared" ref="CV133:CV196" si="154">IF(BV$26=0,IF(ISERROR(AX133-BV$28),"",AX133-BV$28),IF(ISERROR(AX133-BV$26),"",AX133-BV$26))</f>
        <v/>
      </c>
      <c r="CW133" s="99" t="str">
        <f t="shared" ref="CW133:CW196" si="155">IF(BW$26=0,IF(ISERROR(AY133-BW$28),"",AY133-BW$28),IF(ISERROR(AY133-BW$26),"",AY133-BW$26))</f>
        <v/>
      </c>
      <c r="CX133" s="99" t="str">
        <f t="shared" ref="CX133:CX196" si="156">IF(BX$26=0,IF(ISERROR(AZ133-BX$28),"",AZ133-BX$28),IF(ISERROR(AZ133-BX$26),"",AZ133-BX$26))</f>
        <v/>
      </c>
      <c r="CY133" s="70">
        <f t="shared" ref="CY133:CY196" si="157">IF(ISERROR(AVERAGE(CA133:CL133)),"N/A",AVERAGE(CA133:CL133))</f>
        <v>2.91</v>
      </c>
      <c r="CZ133" s="70">
        <f t="shared" ref="CZ133:CZ196" si="158">IF(ISERROR(AVERAGE(CM133:CX133)),"N/A",AVERAGE(CM133:CX133))</f>
        <v>2.4549999999999983</v>
      </c>
      <c r="DA133" s="100" t="str">
        <f t="shared" ref="DA133:DA196" si="159">A133</f>
        <v>hsa-miR-199a-3p hsa-miR-199b-3p</v>
      </c>
      <c r="DB133" s="98" t="s">
        <v>101</v>
      </c>
      <c r="DC133" s="101">
        <f t="shared" si="112"/>
        <v>0.13258596767102721</v>
      </c>
      <c r="DD133" s="101">
        <f t="shared" si="113"/>
        <v>0.12718496151283568</v>
      </c>
      <c r="DE133" s="101">
        <f t="shared" si="114"/>
        <v>0.13966089225902753</v>
      </c>
      <c r="DF133" s="101" t="str">
        <f t="shared" si="115"/>
        <v/>
      </c>
      <c r="DG133" s="101" t="str">
        <f t="shared" si="116"/>
        <v/>
      </c>
      <c r="DH133" s="101" t="str">
        <f t="shared" si="117"/>
        <v/>
      </c>
      <c r="DI133" s="101" t="str">
        <f t="shared" si="118"/>
        <v/>
      </c>
      <c r="DJ133" s="101" t="str">
        <f t="shared" si="119"/>
        <v/>
      </c>
      <c r="DK133" s="101" t="str">
        <f t="shared" si="120"/>
        <v/>
      </c>
      <c r="DL133" s="101" t="str">
        <f t="shared" si="121"/>
        <v/>
      </c>
      <c r="DM133" s="101" t="str">
        <f t="shared" ref="DM133:DM196" si="160">IF(CK133="","",POWER(2, -CK133))</f>
        <v/>
      </c>
      <c r="DN133" s="101" t="str">
        <f t="shared" ref="DN133:DN196" si="161">IF(CL133="","",POWER(2, -CL133))</f>
        <v/>
      </c>
      <c r="DO133" s="101">
        <f t="shared" si="122"/>
        <v>0.17535291677679191</v>
      </c>
      <c r="DP133" s="101">
        <f t="shared" si="123"/>
        <v>0.16627770738846509</v>
      </c>
      <c r="DQ133" s="101">
        <f t="shared" si="124"/>
        <v>0.20804968367788154</v>
      </c>
      <c r="DR133" s="101" t="str">
        <f t="shared" si="125"/>
        <v/>
      </c>
      <c r="DS133" s="101" t="str">
        <f t="shared" si="126"/>
        <v/>
      </c>
      <c r="DT133" s="101" t="str">
        <f t="shared" si="127"/>
        <v/>
      </c>
      <c r="DU133" s="101" t="str">
        <f t="shared" si="128"/>
        <v/>
      </c>
      <c r="DV133" s="101" t="str">
        <f t="shared" si="129"/>
        <v/>
      </c>
      <c r="DW133" s="101" t="str">
        <f t="shared" si="130"/>
        <v/>
      </c>
      <c r="DX133" s="101" t="str">
        <f t="shared" si="131"/>
        <v/>
      </c>
      <c r="DY133" s="101" t="str">
        <f t="shared" ref="DY133:DY196" si="162">IF(CW133="","",POWER(2, -CW133))</f>
        <v/>
      </c>
      <c r="DZ133" s="101" t="str">
        <f t="shared" ref="DZ133:DZ196" si="163">IF(CX133="","",POWER(2, -CX133))</f>
        <v/>
      </c>
    </row>
    <row r="134" spans="1:130" ht="15" customHeight="1" x14ac:dyDescent="0.25">
      <c r="A134" s="106" t="str">
        <f>'miRNA Table'!C133</f>
        <v>hsa-miR-199a-5p</v>
      </c>
      <c r="B134" s="98" t="s">
        <v>102</v>
      </c>
      <c r="C134" s="99">
        <f>IF('Test Sample Data'!C133="","",IF(SUM('Test Sample Data'!C$3:C$386)&gt;10,IF(AND(ISNUMBER('Test Sample Data'!C133),'Test Sample Data'!C133&lt;$C$389, 'Test Sample Data'!C133&gt;0),'Test Sample Data'!C133,$C$389),""))</f>
        <v>29.38</v>
      </c>
      <c r="D134" s="99">
        <f>IF('Test Sample Data'!D133="","",IF(SUM('Test Sample Data'!D$3:D$386)&gt;10,IF(AND(ISNUMBER('Test Sample Data'!D133),'Test Sample Data'!D133&lt;$C$389, 'Test Sample Data'!D133&gt;0),'Test Sample Data'!D133,$C$389),""))</f>
        <v>29.68</v>
      </c>
      <c r="E134" s="99">
        <f>IF('Test Sample Data'!E133="","",IF(SUM('Test Sample Data'!E$3:E$386)&gt;10,IF(AND(ISNUMBER('Test Sample Data'!E133),'Test Sample Data'!E133&lt;$C$389, 'Test Sample Data'!E133&gt;0),'Test Sample Data'!E133,$C$389),""))</f>
        <v>29.32</v>
      </c>
      <c r="F134" s="99" t="str">
        <f>IF('Test Sample Data'!F133="","",IF(SUM('Test Sample Data'!F$3:F$386)&gt;10,IF(AND(ISNUMBER('Test Sample Data'!F133),'Test Sample Data'!F133&lt;$C$389, 'Test Sample Data'!F133&gt;0),'Test Sample Data'!F133,$C$389),""))</f>
        <v/>
      </c>
      <c r="G134" s="99" t="str">
        <f>IF('Test Sample Data'!G133="","",IF(SUM('Test Sample Data'!G$3:G$386)&gt;10,IF(AND(ISNUMBER('Test Sample Data'!G133),'Test Sample Data'!G133&lt;$C$389, 'Test Sample Data'!G133&gt;0),'Test Sample Data'!G133,$C$389),""))</f>
        <v/>
      </c>
      <c r="H134" s="99" t="str">
        <f>IF('Test Sample Data'!H133="","",IF(SUM('Test Sample Data'!H$3:H$386)&gt;10,IF(AND(ISNUMBER('Test Sample Data'!H133),'Test Sample Data'!H133&lt;$C$389, 'Test Sample Data'!H133&gt;0),'Test Sample Data'!H133,$C$389),""))</f>
        <v/>
      </c>
      <c r="I134" s="99" t="str">
        <f>IF('Test Sample Data'!I133="","",IF(SUM('Test Sample Data'!I$3:I$386)&gt;10,IF(AND(ISNUMBER('Test Sample Data'!I133),'Test Sample Data'!I133&lt;$C$389, 'Test Sample Data'!I133&gt;0),'Test Sample Data'!I133,$C$389),""))</f>
        <v/>
      </c>
      <c r="J134" s="99" t="str">
        <f>IF('Test Sample Data'!J133="","",IF(SUM('Test Sample Data'!J$3:J$386)&gt;10,IF(AND(ISNUMBER('Test Sample Data'!J133),'Test Sample Data'!J133&lt;$C$389, 'Test Sample Data'!J133&gt;0),'Test Sample Data'!J133,$C$389),""))</f>
        <v/>
      </c>
      <c r="K134" s="99" t="str">
        <f>IF('Test Sample Data'!K133="","",IF(SUM('Test Sample Data'!K$3:K$386)&gt;10,IF(AND(ISNUMBER('Test Sample Data'!K133),'Test Sample Data'!K133&lt;$C$389, 'Test Sample Data'!K133&gt;0),'Test Sample Data'!K133,$C$389),""))</f>
        <v/>
      </c>
      <c r="L134" s="99" t="str">
        <f>IF('Test Sample Data'!L133="","",IF(SUM('Test Sample Data'!L$3:L$386)&gt;10,IF(AND(ISNUMBER('Test Sample Data'!L133),'Test Sample Data'!L133&lt;$C$389, 'Test Sample Data'!L133&gt;0),'Test Sample Data'!L133,$C$389),""))</f>
        <v/>
      </c>
      <c r="M134" s="99" t="str">
        <f>IF('Test Sample Data'!M133="","",IF(SUM('Test Sample Data'!M$3:M$386)&gt;10,IF(AND(ISNUMBER('Test Sample Data'!M133),'Test Sample Data'!M133&lt;$C$389, 'Test Sample Data'!M133&gt;0),'Test Sample Data'!M133,$C$389),""))</f>
        <v/>
      </c>
      <c r="N134" s="99" t="str">
        <f>IF('Test Sample Data'!N133="","",IF(SUM('Test Sample Data'!N$3:N$386)&gt;10,IF(AND(ISNUMBER('Test Sample Data'!N133),'Test Sample Data'!N133&lt;$C$389, 'Test Sample Data'!N133&gt;0),'Test Sample Data'!N133,$C$389),""))</f>
        <v/>
      </c>
      <c r="O134" s="98" t="str">
        <f>'miRNA Table'!C133</f>
        <v>hsa-miR-199a-5p</v>
      </c>
      <c r="P134" s="98" t="s">
        <v>102</v>
      </c>
      <c r="Q134" s="99">
        <f>IF('Control Sample Data'!C133="","",IF(SUM('Control Sample Data'!C$3:C$386)&gt;10,IF(AND(ISNUMBER('Control Sample Data'!C133),'Control Sample Data'!C133&lt;$C$389, 'Control Sample Data'!C133&gt;0),'Control Sample Data'!C133,$C$389),""))</f>
        <v>27.49</v>
      </c>
      <c r="R134" s="99">
        <f>IF('Control Sample Data'!D133="","",IF(SUM('Control Sample Data'!D$3:D$386)&gt;10,IF(AND(ISNUMBER('Control Sample Data'!D133),'Control Sample Data'!D133&lt;$C$389, 'Control Sample Data'!D133&gt;0),'Control Sample Data'!D133,$C$389),""))</f>
        <v>27.72</v>
      </c>
      <c r="S134" s="99">
        <f>IF('Control Sample Data'!E133="","",IF(SUM('Control Sample Data'!E$3:E$386)&gt;10,IF(AND(ISNUMBER('Control Sample Data'!E133),'Control Sample Data'!E133&lt;$C$389, 'Control Sample Data'!E133&gt;0),'Control Sample Data'!E133,$C$389),""))</f>
        <v>27.44</v>
      </c>
      <c r="T134" s="99" t="str">
        <f>IF('Control Sample Data'!F133="","",IF(SUM('Control Sample Data'!F$3:F$386)&gt;10,IF(AND(ISNUMBER('Control Sample Data'!F133),'Control Sample Data'!F133&lt;$C$389, 'Control Sample Data'!F133&gt;0),'Control Sample Data'!F133,$C$389),""))</f>
        <v/>
      </c>
      <c r="U134" s="99" t="str">
        <f>IF('Control Sample Data'!G133="","",IF(SUM('Control Sample Data'!G$3:G$386)&gt;10,IF(AND(ISNUMBER('Control Sample Data'!G133),'Control Sample Data'!G133&lt;$C$389, 'Control Sample Data'!G133&gt;0),'Control Sample Data'!G133,$C$389),""))</f>
        <v/>
      </c>
      <c r="V134" s="99" t="str">
        <f>IF('Control Sample Data'!H133="","",IF(SUM('Control Sample Data'!H$3:H$386)&gt;10,IF(AND(ISNUMBER('Control Sample Data'!H133),'Control Sample Data'!H133&lt;$C$389, 'Control Sample Data'!H133&gt;0),'Control Sample Data'!H133,$C$389),""))</f>
        <v/>
      </c>
      <c r="W134" s="99" t="str">
        <f>IF('Control Sample Data'!I133="","",IF(SUM('Control Sample Data'!I$3:I$386)&gt;10,IF(AND(ISNUMBER('Control Sample Data'!I133),'Control Sample Data'!I133&lt;$C$389, 'Control Sample Data'!I133&gt;0),'Control Sample Data'!I133,$C$389),""))</f>
        <v/>
      </c>
      <c r="X134" s="99" t="str">
        <f>IF('Control Sample Data'!J133="","",IF(SUM('Control Sample Data'!J$3:J$386)&gt;10,IF(AND(ISNUMBER('Control Sample Data'!J133),'Control Sample Data'!J133&lt;$C$389, 'Control Sample Data'!J133&gt;0),'Control Sample Data'!J133,$C$389),""))</f>
        <v/>
      </c>
      <c r="Y134" s="99" t="str">
        <f>IF('Control Sample Data'!K133="","",IF(SUM('Control Sample Data'!K$3:K$386)&gt;10,IF(AND(ISNUMBER('Control Sample Data'!K133),'Control Sample Data'!K133&lt;$C$389, 'Control Sample Data'!K133&gt;0),'Control Sample Data'!K133,$C$389),""))</f>
        <v/>
      </c>
      <c r="Z134" s="99" t="str">
        <f>IF('Control Sample Data'!L133="","",IF(SUM('Control Sample Data'!L$3:L$386)&gt;10,IF(AND(ISNUMBER('Control Sample Data'!L133),'Control Sample Data'!L133&lt;$C$389, 'Control Sample Data'!L133&gt;0),'Control Sample Data'!L133,$C$389),""))</f>
        <v/>
      </c>
      <c r="AA134" s="99" t="str">
        <f>IF('Control Sample Data'!M133="","",IF(SUM('Control Sample Data'!M$3:M$386)&gt;10,IF(AND(ISNUMBER('Control Sample Data'!M133),'Control Sample Data'!M133&lt;$C$389, 'Control Sample Data'!M133&gt;0),'Control Sample Data'!M133,$C$389),""))</f>
        <v/>
      </c>
      <c r="AB134" s="107" t="str">
        <f>IF('Control Sample Data'!N133="","",IF(SUM('Control Sample Data'!N$3:N$386)&gt;10,IF(AND(ISNUMBER('Control Sample Data'!N133),'Control Sample Data'!N133&lt;$C$389, 'Control Sample Data'!N133&gt;0),'Control Sample Data'!N133,$C$389),""))</f>
        <v/>
      </c>
      <c r="AC134" s="136">
        <f>IF(C134="","",IF(AND('miRNA Table'!$F$4="YES",'miRNA Table'!$F$6="YES"),C134-C$391,C134))</f>
        <v>29.38</v>
      </c>
      <c r="AD134" s="137">
        <f>IF(D134="","",IF(AND('miRNA Table'!$F$4="YES",'miRNA Table'!$F$6="YES"),D134-D$391,D134))</f>
        <v>29.68</v>
      </c>
      <c r="AE134" s="137">
        <f>IF(E134="","",IF(AND('miRNA Table'!$F$4="YES",'miRNA Table'!$F$6="YES"),E134-E$391,E134))</f>
        <v>29.32</v>
      </c>
      <c r="AF134" s="137" t="str">
        <f>IF(F134="","",IF(AND('miRNA Table'!$F$4="YES",'miRNA Table'!$F$6="YES"),F134-F$391,F134))</f>
        <v/>
      </c>
      <c r="AG134" s="137" t="str">
        <f>IF(G134="","",IF(AND('miRNA Table'!$F$4="YES",'miRNA Table'!$F$6="YES"),G134-G$391,G134))</f>
        <v/>
      </c>
      <c r="AH134" s="137" t="str">
        <f>IF(H134="","",IF(AND('miRNA Table'!$F$4="YES",'miRNA Table'!$F$6="YES"),H134-H$391,H134))</f>
        <v/>
      </c>
      <c r="AI134" s="137" t="str">
        <f>IF(I134="","",IF(AND('miRNA Table'!$F$4="YES",'miRNA Table'!$F$6="YES"),I134-I$391,I134))</f>
        <v/>
      </c>
      <c r="AJ134" s="137" t="str">
        <f>IF(J134="","",IF(AND('miRNA Table'!$F$4="YES",'miRNA Table'!$F$6="YES"),J134-J$391,J134))</f>
        <v/>
      </c>
      <c r="AK134" s="137" t="str">
        <f>IF(K134="","",IF(AND('miRNA Table'!$F$4="YES",'miRNA Table'!$F$6="YES"),K134-K$391,K134))</f>
        <v/>
      </c>
      <c r="AL134" s="137" t="str">
        <f>IF(L134="","",IF(AND('miRNA Table'!$F$4="YES",'miRNA Table'!$F$6="YES"),L134-L$391,L134))</f>
        <v/>
      </c>
      <c r="AM134" s="137" t="str">
        <f>IF(M134="","",IF(AND('miRNA Table'!$F$4="YES",'miRNA Table'!$F$6="YES"),M134-M$391,M134))</f>
        <v/>
      </c>
      <c r="AN134" s="138" t="str">
        <f>IF(N134="","",IF(AND('miRNA Table'!$F$4="YES",'miRNA Table'!$F$6="YES"),N134-N$391,N134))</f>
        <v/>
      </c>
      <c r="AO134" s="136">
        <f>IF(O134="","",IF(AND('miRNA Table'!$F$4="YES",'miRNA Table'!$F$6="YES"),Q134-Q$391,Q134))</f>
        <v>27.49</v>
      </c>
      <c r="AP134" s="137">
        <f>IF(P134="","",IF(AND('miRNA Table'!$F$4="YES",'miRNA Table'!$F$6="YES"),R134-R$391,R134))</f>
        <v>27.72</v>
      </c>
      <c r="AQ134" s="137">
        <f>IF(Q134="","",IF(AND('miRNA Table'!$F$4="YES",'miRNA Table'!$F$6="YES"),S134-S$391,S134))</f>
        <v>27.44</v>
      </c>
      <c r="AR134" s="137" t="str">
        <f>IF(R134="","",IF(AND('miRNA Table'!$F$4="YES",'miRNA Table'!$F$6="YES"),T134-T$391,T134))</f>
        <v/>
      </c>
      <c r="AS134" s="137" t="str">
        <f>IF(S134="","",IF(AND('miRNA Table'!$F$4="YES",'miRNA Table'!$F$6="YES"),U134-U$391,U134))</f>
        <v/>
      </c>
      <c r="AT134" s="137" t="str">
        <f>IF(T134="","",IF(AND('miRNA Table'!$F$4="YES",'miRNA Table'!$F$6="YES"),V134-V$391,V134))</f>
        <v/>
      </c>
      <c r="AU134" s="137" t="str">
        <f>IF(U134="","",IF(AND('miRNA Table'!$F$4="YES",'miRNA Table'!$F$6="YES"),W134-W$391,W134))</f>
        <v/>
      </c>
      <c r="AV134" s="137" t="str">
        <f>IF(V134="","",IF(AND('miRNA Table'!$F$4="YES",'miRNA Table'!$F$6="YES"),X134-X$391,X134))</f>
        <v/>
      </c>
      <c r="AW134" s="137" t="str">
        <f>IF(W134="","",IF(AND('miRNA Table'!$F$4="YES",'miRNA Table'!$F$6="YES"),Y134-Y$391,Y134))</f>
        <v/>
      </c>
      <c r="AX134" s="137" t="str">
        <f>IF(X134="","",IF(AND('miRNA Table'!$F$4="YES",'miRNA Table'!$F$6="YES"),Z134-Z$391,Z134))</f>
        <v/>
      </c>
      <c r="AY134" s="137" t="str">
        <f>IF(Y134="","",IF(AND('miRNA Table'!$F$4="YES",'miRNA Table'!$F$6="YES"),AA134-AA$391,AA134))</f>
        <v/>
      </c>
      <c r="AZ134" s="138" t="str">
        <f>IF(Z134="","",IF(AND('miRNA Table'!$F$4="YES",'miRNA Table'!$F$6="YES"),AB134-AB$391,AB134))</f>
        <v/>
      </c>
      <c r="BY134" s="97" t="str">
        <f t="shared" si="132"/>
        <v>hsa-miR-199a-5p</v>
      </c>
      <c r="BZ134" s="98" t="s">
        <v>102</v>
      </c>
      <c r="CA134" s="99">
        <f t="shared" si="133"/>
        <v>8.7449999999999974</v>
      </c>
      <c r="CB134" s="99">
        <f t="shared" si="134"/>
        <v>9.0350000000000001</v>
      </c>
      <c r="CC134" s="99">
        <f t="shared" si="135"/>
        <v>8.59</v>
      </c>
      <c r="CD134" s="99" t="str">
        <f t="shared" si="136"/>
        <v/>
      </c>
      <c r="CE134" s="99" t="str">
        <f t="shared" si="137"/>
        <v/>
      </c>
      <c r="CF134" s="99" t="str">
        <f t="shared" si="138"/>
        <v/>
      </c>
      <c r="CG134" s="99" t="str">
        <f t="shared" si="139"/>
        <v/>
      </c>
      <c r="CH134" s="99" t="str">
        <f t="shared" si="140"/>
        <v/>
      </c>
      <c r="CI134" s="99" t="str">
        <f t="shared" si="141"/>
        <v/>
      </c>
      <c r="CJ134" s="99" t="str">
        <f t="shared" si="142"/>
        <v/>
      </c>
      <c r="CK134" s="99" t="str">
        <f t="shared" si="143"/>
        <v/>
      </c>
      <c r="CL134" s="99" t="str">
        <f t="shared" si="144"/>
        <v/>
      </c>
      <c r="CM134" s="99">
        <f t="shared" si="145"/>
        <v>6.591666666666665</v>
      </c>
      <c r="CN134" s="99">
        <f t="shared" si="146"/>
        <v>6.8683333333333287</v>
      </c>
      <c r="CO134" s="99">
        <f t="shared" si="147"/>
        <v>6.3049999999999997</v>
      </c>
      <c r="CP134" s="99" t="str">
        <f t="shared" si="148"/>
        <v/>
      </c>
      <c r="CQ134" s="99" t="str">
        <f t="shared" si="149"/>
        <v/>
      </c>
      <c r="CR134" s="99" t="str">
        <f t="shared" si="150"/>
        <v/>
      </c>
      <c r="CS134" s="99" t="str">
        <f t="shared" si="151"/>
        <v/>
      </c>
      <c r="CT134" s="99" t="str">
        <f t="shared" si="152"/>
        <v/>
      </c>
      <c r="CU134" s="99" t="str">
        <f t="shared" si="153"/>
        <v/>
      </c>
      <c r="CV134" s="99" t="str">
        <f t="shared" si="154"/>
        <v/>
      </c>
      <c r="CW134" s="99" t="str">
        <f t="shared" si="155"/>
        <v/>
      </c>
      <c r="CX134" s="99" t="str">
        <f t="shared" si="156"/>
        <v/>
      </c>
      <c r="CY134" s="70">
        <f t="shared" si="157"/>
        <v>8.7899999999999991</v>
      </c>
      <c r="CZ134" s="70">
        <f t="shared" si="158"/>
        <v>6.5883333333333312</v>
      </c>
      <c r="DA134" s="100" t="str">
        <f t="shared" si="159"/>
        <v>hsa-miR-199a-5p</v>
      </c>
      <c r="DB134" s="98" t="s">
        <v>102</v>
      </c>
      <c r="DC134" s="101">
        <f t="shared" si="112"/>
        <v>2.3307338731088367E-3</v>
      </c>
      <c r="DD134" s="101">
        <f t="shared" si="113"/>
        <v>1.9063120327660645E-3</v>
      </c>
      <c r="DE134" s="101">
        <f t="shared" si="114"/>
        <v>2.5950894806572502E-3</v>
      </c>
      <c r="DF134" s="101" t="str">
        <f t="shared" si="115"/>
        <v/>
      </c>
      <c r="DG134" s="101" t="str">
        <f t="shared" si="116"/>
        <v/>
      </c>
      <c r="DH134" s="101" t="str">
        <f t="shared" si="117"/>
        <v/>
      </c>
      <c r="DI134" s="101" t="str">
        <f t="shared" si="118"/>
        <v/>
      </c>
      <c r="DJ134" s="101" t="str">
        <f t="shared" si="119"/>
        <v/>
      </c>
      <c r="DK134" s="101" t="str">
        <f t="shared" si="120"/>
        <v/>
      </c>
      <c r="DL134" s="101" t="str">
        <f t="shared" si="121"/>
        <v/>
      </c>
      <c r="DM134" s="101" t="str">
        <f t="shared" si="160"/>
        <v/>
      </c>
      <c r="DN134" s="101" t="str">
        <f t="shared" si="161"/>
        <v/>
      </c>
      <c r="DO134" s="101">
        <f t="shared" si="122"/>
        <v>1.0368372987020077E-2</v>
      </c>
      <c r="DP134" s="101">
        <f t="shared" si="123"/>
        <v>8.5590516360616337E-3</v>
      </c>
      <c r="DQ134" s="101">
        <f t="shared" si="124"/>
        <v>1.2647534633553264E-2</v>
      </c>
      <c r="DR134" s="101" t="str">
        <f t="shared" si="125"/>
        <v/>
      </c>
      <c r="DS134" s="101" t="str">
        <f t="shared" si="126"/>
        <v/>
      </c>
      <c r="DT134" s="101" t="str">
        <f t="shared" si="127"/>
        <v/>
      </c>
      <c r="DU134" s="101" t="str">
        <f t="shared" si="128"/>
        <v/>
      </c>
      <c r="DV134" s="101" t="str">
        <f t="shared" si="129"/>
        <v/>
      </c>
      <c r="DW134" s="101" t="str">
        <f t="shared" si="130"/>
        <v/>
      </c>
      <c r="DX134" s="101" t="str">
        <f t="shared" si="131"/>
        <v/>
      </c>
      <c r="DY134" s="101" t="str">
        <f t="shared" si="162"/>
        <v/>
      </c>
      <c r="DZ134" s="101" t="str">
        <f t="shared" si="163"/>
        <v/>
      </c>
    </row>
    <row r="135" spans="1:130" ht="15" customHeight="1" x14ac:dyDescent="0.25">
      <c r="A135" s="106" t="str">
        <f>'miRNA Table'!C134</f>
        <v>hsa-miR-199b-5p</v>
      </c>
      <c r="B135" s="98" t="s">
        <v>103</v>
      </c>
      <c r="C135" s="99">
        <f>IF('Test Sample Data'!C134="","",IF(SUM('Test Sample Data'!C$3:C$386)&gt;10,IF(AND(ISNUMBER('Test Sample Data'!C134),'Test Sample Data'!C134&lt;$C$389, 'Test Sample Data'!C134&gt;0),'Test Sample Data'!C134,$C$389),""))</f>
        <v>23.53</v>
      </c>
      <c r="D135" s="99">
        <f>IF('Test Sample Data'!D134="","",IF(SUM('Test Sample Data'!D$3:D$386)&gt;10,IF(AND(ISNUMBER('Test Sample Data'!D134),'Test Sample Data'!D134&lt;$C$389, 'Test Sample Data'!D134&gt;0),'Test Sample Data'!D134,$C$389),""))</f>
        <v>23.58</v>
      </c>
      <c r="E135" s="99">
        <f>IF('Test Sample Data'!E134="","",IF(SUM('Test Sample Data'!E$3:E$386)&gt;10,IF(AND(ISNUMBER('Test Sample Data'!E134),'Test Sample Data'!E134&lt;$C$389, 'Test Sample Data'!E134&gt;0),'Test Sample Data'!E134,$C$389),""))</f>
        <v>23.46</v>
      </c>
      <c r="F135" s="99" t="str">
        <f>IF('Test Sample Data'!F134="","",IF(SUM('Test Sample Data'!F$3:F$386)&gt;10,IF(AND(ISNUMBER('Test Sample Data'!F134),'Test Sample Data'!F134&lt;$C$389, 'Test Sample Data'!F134&gt;0),'Test Sample Data'!F134,$C$389),""))</f>
        <v/>
      </c>
      <c r="G135" s="99" t="str">
        <f>IF('Test Sample Data'!G134="","",IF(SUM('Test Sample Data'!G$3:G$386)&gt;10,IF(AND(ISNUMBER('Test Sample Data'!G134),'Test Sample Data'!G134&lt;$C$389, 'Test Sample Data'!G134&gt;0),'Test Sample Data'!G134,$C$389),""))</f>
        <v/>
      </c>
      <c r="H135" s="99" t="str">
        <f>IF('Test Sample Data'!H134="","",IF(SUM('Test Sample Data'!H$3:H$386)&gt;10,IF(AND(ISNUMBER('Test Sample Data'!H134),'Test Sample Data'!H134&lt;$C$389, 'Test Sample Data'!H134&gt;0),'Test Sample Data'!H134,$C$389),""))</f>
        <v/>
      </c>
      <c r="I135" s="99" t="str">
        <f>IF('Test Sample Data'!I134="","",IF(SUM('Test Sample Data'!I$3:I$386)&gt;10,IF(AND(ISNUMBER('Test Sample Data'!I134),'Test Sample Data'!I134&lt;$C$389, 'Test Sample Data'!I134&gt;0),'Test Sample Data'!I134,$C$389),""))</f>
        <v/>
      </c>
      <c r="J135" s="99" t="str">
        <f>IF('Test Sample Data'!J134="","",IF(SUM('Test Sample Data'!J$3:J$386)&gt;10,IF(AND(ISNUMBER('Test Sample Data'!J134),'Test Sample Data'!J134&lt;$C$389, 'Test Sample Data'!J134&gt;0),'Test Sample Data'!J134,$C$389),""))</f>
        <v/>
      </c>
      <c r="K135" s="99" t="str">
        <f>IF('Test Sample Data'!K134="","",IF(SUM('Test Sample Data'!K$3:K$386)&gt;10,IF(AND(ISNUMBER('Test Sample Data'!K134),'Test Sample Data'!K134&lt;$C$389, 'Test Sample Data'!K134&gt;0),'Test Sample Data'!K134,$C$389),""))</f>
        <v/>
      </c>
      <c r="L135" s="99" t="str">
        <f>IF('Test Sample Data'!L134="","",IF(SUM('Test Sample Data'!L$3:L$386)&gt;10,IF(AND(ISNUMBER('Test Sample Data'!L134),'Test Sample Data'!L134&lt;$C$389, 'Test Sample Data'!L134&gt;0),'Test Sample Data'!L134,$C$389),""))</f>
        <v/>
      </c>
      <c r="M135" s="99" t="str">
        <f>IF('Test Sample Data'!M134="","",IF(SUM('Test Sample Data'!M$3:M$386)&gt;10,IF(AND(ISNUMBER('Test Sample Data'!M134),'Test Sample Data'!M134&lt;$C$389, 'Test Sample Data'!M134&gt;0),'Test Sample Data'!M134,$C$389),""))</f>
        <v/>
      </c>
      <c r="N135" s="99" t="str">
        <f>IF('Test Sample Data'!N134="","",IF(SUM('Test Sample Data'!N$3:N$386)&gt;10,IF(AND(ISNUMBER('Test Sample Data'!N134),'Test Sample Data'!N134&lt;$C$389, 'Test Sample Data'!N134&gt;0),'Test Sample Data'!N134,$C$389),""))</f>
        <v/>
      </c>
      <c r="O135" s="98" t="str">
        <f>'miRNA Table'!C134</f>
        <v>hsa-miR-199b-5p</v>
      </c>
      <c r="P135" s="98" t="s">
        <v>103</v>
      </c>
      <c r="Q135" s="99">
        <f>IF('Control Sample Data'!C134="","",IF(SUM('Control Sample Data'!C$3:C$386)&gt;10,IF(AND(ISNUMBER('Control Sample Data'!C134),'Control Sample Data'!C134&lt;$C$389, 'Control Sample Data'!C134&gt;0),'Control Sample Data'!C134,$C$389),""))</f>
        <v>22.3</v>
      </c>
      <c r="R135" s="99">
        <f>IF('Control Sample Data'!D134="","",IF(SUM('Control Sample Data'!D$3:D$386)&gt;10,IF(AND(ISNUMBER('Control Sample Data'!D134),'Control Sample Data'!D134&lt;$C$389, 'Control Sample Data'!D134&gt;0),'Control Sample Data'!D134,$C$389),""))</f>
        <v>22.16</v>
      </c>
      <c r="S135" s="99">
        <f>IF('Control Sample Data'!E134="","",IF(SUM('Control Sample Data'!E$3:E$386)&gt;10,IF(AND(ISNUMBER('Control Sample Data'!E134),'Control Sample Data'!E134&lt;$C$389, 'Control Sample Data'!E134&gt;0),'Control Sample Data'!E134,$C$389),""))</f>
        <v>22.29</v>
      </c>
      <c r="T135" s="99" t="str">
        <f>IF('Control Sample Data'!F134="","",IF(SUM('Control Sample Data'!F$3:F$386)&gt;10,IF(AND(ISNUMBER('Control Sample Data'!F134),'Control Sample Data'!F134&lt;$C$389, 'Control Sample Data'!F134&gt;0),'Control Sample Data'!F134,$C$389),""))</f>
        <v/>
      </c>
      <c r="U135" s="99" t="str">
        <f>IF('Control Sample Data'!G134="","",IF(SUM('Control Sample Data'!G$3:G$386)&gt;10,IF(AND(ISNUMBER('Control Sample Data'!G134),'Control Sample Data'!G134&lt;$C$389, 'Control Sample Data'!G134&gt;0),'Control Sample Data'!G134,$C$389),""))</f>
        <v/>
      </c>
      <c r="V135" s="99" t="str">
        <f>IF('Control Sample Data'!H134="","",IF(SUM('Control Sample Data'!H$3:H$386)&gt;10,IF(AND(ISNUMBER('Control Sample Data'!H134),'Control Sample Data'!H134&lt;$C$389, 'Control Sample Data'!H134&gt;0),'Control Sample Data'!H134,$C$389),""))</f>
        <v/>
      </c>
      <c r="W135" s="99" t="str">
        <f>IF('Control Sample Data'!I134="","",IF(SUM('Control Sample Data'!I$3:I$386)&gt;10,IF(AND(ISNUMBER('Control Sample Data'!I134),'Control Sample Data'!I134&lt;$C$389, 'Control Sample Data'!I134&gt;0),'Control Sample Data'!I134,$C$389),""))</f>
        <v/>
      </c>
      <c r="X135" s="99" t="str">
        <f>IF('Control Sample Data'!J134="","",IF(SUM('Control Sample Data'!J$3:J$386)&gt;10,IF(AND(ISNUMBER('Control Sample Data'!J134),'Control Sample Data'!J134&lt;$C$389, 'Control Sample Data'!J134&gt;0),'Control Sample Data'!J134,$C$389),""))</f>
        <v/>
      </c>
      <c r="Y135" s="99" t="str">
        <f>IF('Control Sample Data'!K134="","",IF(SUM('Control Sample Data'!K$3:K$386)&gt;10,IF(AND(ISNUMBER('Control Sample Data'!K134),'Control Sample Data'!K134&lt;$C$389, 'Control Sample Data'!K134&gt;0),'Control Sample Data'!K134,$C$389),""))</f>
        <v/>
      </c>
      <c r="Z135" s="99" t="str">
        <f>IF('Control Sample Data'!L134="","",IF(SUM('Control Sample Data'!L$3:L$386)&gt;10,IF(AND(ISNUMBER('Control Sample Data'!L134),'Control Sample Data'!L134&lt;$C$389, 'Control Sample Data'!L134&gt;0),'Control Sample Data'!L134,$C$389),""))</f>
        <v/>
      </c>
      <c r="AA135" s="99" t="str">
        <f>IF('Control Sample Data'!M134="","",IF(SUM('Control Sample Data'!M$3:M$386)&gt;10,IF(AND(ISNUMBER('Control Sample Data'!M134),'Control Sample Data'!M134&lt;$C$389, 'Control Sample Data'!M134&gt;0),'Control Sample Data'!M134,$C$389),""))</f>
        <v/>
      </c>
      <c r="AB135" s="107" t="str">
        <f>IF('Control Sample Data'!N134="","",IF(SUM('Control Sample Data'!N$3:N$386)&gt;10,IF(AND(ISNUMBER('Control Sample Data'!N134),'Control Sample Data'!N134&lt;$C$389, 'Control Sample Data'!N134&gt;0),'Control Sample Data'!N134,$C$389),""))</f>
        <v/>
      </c>
      <c r="AC135" s="136">
        <f>IF(C135="","",IF(AND('miRNA Table'!$F$4="YES",'miRNA Table'!$F$6="YES"),C135-C$391,C135))</f>
        <v>23.53</v>
      </c>
      <c r="AD135" s="137">
        <f>IF(D135="","",IF(AND('miRNA Table'!$F$4="YES",'miRNA Table'!$F$6="YES"),D135-D$391,D135))</f>
        <v>23.58</v>
      </c>
      <c r="AE135" s="137">
        <f>IF(E135="","",IF(AND('miRNA Table'!$F$4="YES",'miRNA Table'!$F$6="YES"),E135-E$391,E135))</f>
        <v>23.46</v>
      </c>
      <c r="AF135" s="137" t="str">
        <f>IF(F135="","",IF(AND('miRNA Table'!$F$4="YES",'miRNA Table'!$F$6="YES"),F135-F$391,F135))</f>
        <v/>
      </c>
      <c r="AG135" s="137" t="str">
        <f>IF(G135="","",IF(AND('miRNA Table'!$F$4="YES",'miRNA Table'!$F$6="YES"),G135-G$391,G135))</f>
        <v/>
      </c>
      <c r="AH135" s="137" t="str">
        <f>IF(H135="","",IF(AND('miRNA Table'!$F$4="YES",'miRNA Table'!$F$6="YES"),H135-H$391,H135))</f>
        <v/>
      </c>
      <c r="AI135" s="137" t="str">
        <f>IF(I135="","",IF(AND('miRNA Table'!$F$4="YES",'miRNA Table'!$F$6="YES"),I135-I$391,I135))</f>
        <v/>
      </c>
      <c r="AJ135" s="137" t="str">
        <f>IF(J135="","",IF(AND('miRNA Table'!$F$4="YES",'miRNA Table'!$F$6="YES"),J135-J$391,J135))</f>
        <v/>
      </c>
      <c r="AK135" s="137" t="str">
        <f>IF(K135="","",IF(AND('miRNA Table'!$F$4="YES",'miRNA Table'!$F$6="YES"),K135-K$391,K135))</f>
        <v/>
      </c>
      <c r="AL135" s="137" t="str">
        <f>IF(L135="","",IF(AND('miRNA Table'!$F$4="YES",'miRNA Table'!$F$6="YES"),L135-L$391,L135))</f>
        <v/>
      </c>
      <c r="AM135" s="137" t="str">
        <f>IF(M135="","",IF(AND('miRNA Table'!$F$4="YES",'miRNA Table'!$F$6="YES"),M135-M$391,M135))</f>
        <v/>
      </c>
      <c r="AN135" s="138" t="str">
        <f>IF(N135="","",IF(AND('miRNA Table'!$F$4="YES",'miRNA Table'!$F$6="YES"),N135-N$391,N135))</f>
        <v/>
      </c>
      <c r="AO135" s="136">
        <f>IF(O135="","",IF(AND('miRNA Table'!$F$4="YES",'miRNA Table'!$F$6="YES"),Q135-Q$391,Q135))</f>
        <v>22.3</v>
      </c>
      <c r="AP135" s="137">
        <f>IF(P135="","",IF(AND('miRNA Table'!$F$4="YES",'miRNA Table'!$F$6="YES"),R135-R$391,R135))</f>
        <v>22.16</v>
      </c>
      <c r="AQ135" s="137">
        <f>IF(Q135="","",IF(AND('miRNA Table'!$F$4="YES",'miRNA Table'!$F$6="YES"),S135-S$391,S135))</f>
        <v>22.29</v>
      </c>
      <c r="AR135" s="137" t="str">
        <f>IF(R135="","",IF(AND('miRNA Table'!$F$4="YES",'miRNA Table'!$F$6="YES"),T135-T$391,T135))</f>
        <v/>
      </c>
      <c r="AS135" s="137" t="str">
        <f>IF(S135="","",IF(AND('miRNA Table'!$F$4="YES",'miRNA Table'!$F$6="YES"),U135-U$391,U135))</f>
        <v/>
      </c>
      <c r="AT135" s="137" t="str">
        <f>IF(T135="","",IF(AND('miRNA Table'!$F$4="YES",'miRNA Table'!$F$6="YES"),V135-V$391,V135))</f>
        <v/>
      </c>
      <c r="AU135" s="137" t="str">
        <f>IF(U135="","",IF(AND('miRNA Table'!$F$4="YES",'miRNA Table'!$F$6="YES"),W135-W$391,W135))</f>
        <v/>
      </c>
      <c r="AV135" s="137" t="str">
        <f>IF(V135="","",IF(AND('miRNA Table'!$F$4="YES",'miRNA Table'!$F$6="YES"),X135-X$391,X135))</f>
        <v/>
      </c>
      <c r="AW135" s="137" t="str">
        <f>IF(W135="","",IF(AND('miRNA Table'!$F$4="YES",'miRNA Table'!$F$6="YES"),Y135-Y$391,Y135))</f>
        <v/>
      </c>
      <c r="AX135" s="137" t="str">
        <f>IF(X135="","",IF(AND('miRNA Table'!$F$4="YES",'miRNA Table'!$F$6="YES"),Z135-Z$391,Z135))</f>
        <v/>
      </c>
      <c r="AY135" s="137" t="str">
        <f>IF(Y135="","",IF(AND('miRNA Table'!$F$4="YES",'miRNA Table'!$F$6="YES"),AA135-AA$391,AA135))</f>
        <v/>
      </c>
      <c r="AZ135" s="138" t="str">
        <f>IF(Z135="","",IF(AND('miRNA Table'!$F$4="YES",'miRNA Table'!$F$6="YES"),AB135-AB$391,AB135))</f>
        <v/>
      </c>
      <c r="BY135" s="97" t="str">
        <f t="shared" si="132"/>
        <v>hsa-miR-199b-5p</v>
      </c>
      <c r="BZ135" s="98" t="s">
        <v>103</v>
      </c>
      <c r="CA135" s="99">
        <f t="shared" si="133"/>
        <v>2.8949999999999996</v>
      </c>
      <c r="CB135" s="99">
        <f t="shared" si="134"/>
        <v>2.9349999999999987</v>
      </c>
      <c r="CC135" s="99">
        <f t="shared" si="135"/>
        <v>2.7300000000000004</v>
      </c>
      <c r="CD135" s="99" t="str">
        <f t="shared" si="136"/>
        <v/>
      </c>
      <c r="CE135" s="99" t="str">
        <f t="shared" si="137"/>
        <v/>
      </c>
      <c r="CF135" s="99" t="str">
        <f t="shared" si="138"/>
        <v/>
      </c>
      <c r="CG135" s="99" t="str">
        <f t="shared" si="139"/>
        <v/>
      </c>
      <c r="CH135" s="99" t="str">
        <f t="shared" si="140"/>
        <v/>
      </c>
      <c r="CI135" s="99" t="str">
        <f t="shared" si="141"/>
        <v/>
      </c>
      <c r="CJ135" s="99" t="str">
        <f t="shared" si="142"/>
        <v/>
      </c>
      <c r="CK135" s="99" t="str">
        <f t="shared" si="143"/>
        <v/>
      </c>
      <c r="CL135" s="99" t="str">
        <f t="shared" si="144"/>
        <v/>
      </c>
      <c r="CM135" s="99">
        <f t="shared" si="145"/>
        <v>1.4016666666666673</v>
      </c>
      <c r="CN135" s="99">
        <f t="shared" si="146"/>
        <v>1.30833333333333</v>
      </c>
      <c r="CO135" s="99">
        <f t="shared" si="147"/>
        <v>1.1549999999999976</v>
      </c>
      <c r="CP135" s="99" t="str">
        <f t="shared" si="148"/>
        <v/>
      </c>
      <c r="CQ135" s="99" t="str">
        <f t="shared" si="149"/>
        <v/>
      </c>
      <c r="CR135" s="99" t="str">
        <f t="shared" si="150"/>
        <v/>
      </c>
      <c r="CS135" s="99" t="str">
        <f t="shared" si="151"/>
        <v/>
      </c>
      <c r="CT135" s="99" t="str">
        <f t="shared" si="152"/>
        <v/>
      </c>
      <c r="CU135" s="99" t="str">
        <f t="shared" si="153"/>
        <v/>
      </c>
      <c r="CV135" s="99" t="str">
        <f t="shared" si="154"/>
        <v/>
      </c>
      <c r="CW135" s="99" t="str">
        <f t="shared" si="155"/>
        <v/>
      </c>
      <c r="CX135" s="99" t="str">
        <f t="shared" si="156"/>
        <v/>
      </c>
      <c r="CY135" s="70">
        <f t="shared" si="157"/>
        <v>2.8533333333333331</v>
      </c>
      <c r="CZ135" s="70">
        <f t="shared" si="158"/>
        <v>1.2883333333333316</v>
      </c>
      <c r="DA135" s="100" t="str">
        <f t="shared" si="159"/>
        <v>hsa-miR-199b-5p</v>
      </c>
      <c r="DB135" s="98" t="s">
        <v>103</v>
      </c>
      <c r="DC135" s="101">
        <f t="shared" si="112"/>
        <v>0.1344367988071723</v>
      </c>
      <c r="DD135" s="101">
        <f t="shared" si="113"/>
        <v>0.13076061747406628</v>
      </c>
      <c r="DE135" s="101">
        <f t="shared" si="114"/>
        <v>0.15072597846134503</v>
      </c>
      <c r="DF135" s="101" t="str">
        <f t="shared" si="115"/>
        <v/>
      </c>
      <c r="DG135" s="101" t="str">
        <f t="shared" si="116"/>
        <v/>
      </c>
      <c r="DH135" s="101" t="str">
        <f t="shared" si="117"/>
        <v/>
      </c>
      <c r="DI135" s="101" t="str">
        <f t="shared" si="118"/>
        <v/>
      </c>
      <c r="DJ135" s="101" t="str">
        <f t="shared" si="119"/>
        <v/>
      </c>
      <c r="DK135" s="101" t="str">
        <f t="shared" si="120"/>
        <v/>
      </c>
      <c r="DL135" s="101" t="str">
        <f t="shared" si="121"/>
        <v/>
      </c>
      <c r="DM135" s="101" t="str">
        <f t="shared" si="160"/>
        <v/>
      </c>
      <c r="DN135" s="101" t="str">
        <f t="shared" si="161"/>
        <v/>
      </c>
      <c r="DO135" s="101">
        <f t="shared" si="122"/>
        <v>0.37849163827784926</v>
      </c>
      <c r="DP135" s="101">
        <f t="shared" si="123"/>
        <v>0.40378708340002195</v>
      </c>
      <c r="DQ135" s="101">
        <f t="shared" si="124"/>
        <v>0.44906618644196789</v>
      </c>
      <c r="DR135" s="101" t="str">
        <f t="shared" si="125"/>
        <v/>
      </c>
      <c r="DS135" s="101" t="str">
        <f t="shared" si="126"/>
        <v/>
      </c>
      <c r="DT135" s="101" t="str">
        <f t="shared" si="127"/>
        <v/>
      </c>
      <c r="DU135" s="101" t="str">
        <f t="shared" si="128"/>
        <v/>
      </c>
      <c r="DV135" s="101" t="str">
        <f t="shared" si="129"/>
        <v/>
      </c>
      <c r="DW135" s="101" t="str">
        <f t="shared" si="130"/>
        <v/>
      </c>
      <c r="DX135" s="101" t="str">
        <f t="shared" si="131"/>
        <v/>
      </c>
      <c r="DY135" s="101" t="str">
        <f t="shared" si="162"/>
        <v/>
      </c>
      <c r="DZ135" s="101" t="str">
        <f t="shared" si="163"/>
        <v/>
      </c>
    </row>
    <row r="136" spans="1:130" ht="15" customHeight="1" x14ac:dyDescent="0.25">
      <c r="A136" s="106" t="str">
        <f>'miRNA Table'!C135</f>
        <v>hsa-miR-19a-3p</v>
      </c>
      <c r="B136" s="98" t="s">
        <v>5657</v>
      </c>
      <c r="C136" s="99">
        <f>IF('Test Sample Data'!C135="","",IF(SUM('Test Sample Data'!C$3:C$386)&gt;10,IF(AND(ISNUMBER('Test Sample Data'!C135),'Test Sample Data'!C135&lt;$C$389, 'Test Sample Data'!C135&gt;0),'Test Sample Data'!C135,$C$389),""))</f>
        <v>21.52</v>
      </c>
      <c r="D136" s="99">
        <f>IF('Test Sample Data'!D135="","",IF(SUM('Test Sample Data'!D$3:D$386)&gt;10,IF(AND(ISNUMBER('Test Sample Data'!D135),'Test Sample Data'!D135&lt;$C$389, 'Test Sample Data'!D135&gt;0),'Test Sample Data'!D135,$C$389),""))</f>
        <v>21.64</v>
      </c>
      <c r="E136" s="99">
        <f>IF('Test Sample Data'!E135="","",IF(SUM('Test Sample Data'!E$3:E$386)&gt;10,IF(AND(ISNUMBER('Test Sample Data'!E135),'Test Sample Data'!E135&lt;$C$389, 'Test Sample Data'!E135&gt;0),'Test Sample Data'!E135,$C$389),""))</f>
        <v>21.37</v>
      </c>
      <c r="F136" s="99" t="str">
        <f>IF('Test Sample Data'!F135="","",IF(SUM('Test Sample Data'!F$3:F$386)&gt;10,IF(AND(ISNUMBER('Test Sample Data'!F135),'Test Sample Data'!F135&lt;$C$389, 'Test Sample Data'!F135&gt;0),'Test Sample Data'!F135,$C$389),""))</f>
        <v/>
      </c>
      <c r="G136" s="99" t="str">
        <f>IF('Test Sample Data'!G135="","",IF(SUM('Test Sample Data'!G$3:G$386)&gt;10,IF(AND(ISNUMBER('Test Sample Data'!G135),'Test Sample Data'!G135&lt;$C$389, 'Test Sample Data'!G135&gt;0),'Test Sample Data'!G135,$C$389),""))</f>
        <v/>
      </c>
      <c r="H136" s="99" t="str">
        <f>IF('Test Sample Data'!H135="","",IF(SUM('Test Sample Data'!H$3:H$386)&gt;10,IF(AND(ISNUMBER('Test Sample Data'!H135),'Test Sample Data'!H135&lt;$C$389, 'Test Sample Data'!H135&gt;0),'Test Sample Data'!H135,$C$389),""))</f>
        <v/>
      </c>
      <c r="I136" s="99" t="str">
        <f>IF('Test Sample Data'!I135="","",IF(SUM('Test Sample Data'!I$3:I$386)&gt;10,IF(AND(ISNUMBER('Test Sample Data'!I135),'Test Sample Data'!I135&lt;$C$389, 'Test Sample Data'!I135&gt;0),'Test Sample Data'!I135,$C$389),""))</f>
        <v/>
      </c>
      <c r="J136" s="99" t="str">
        <f>IF('Test Sample Data'!J135="","",IF(SUM('Test Sample Data'!J$3:J$386)&gt;10,IF(AND(ISNUMBER('Test Sample Data'!J135),'Test Sample Data'!J135&lt;$C$389, 'Test Sample Data'!J135&gt;0),'Test Sample Data'!J135,$C$389),""))</f>
        <v/>
      </c>
      <c r="K136" s="99" t="str">
        <f>IF('Test Sample Data'!K135="","",IF(SUM('Test Sample Data'!K$3:K$386)&gt;10,IF(AND(ISNUMBER('Test Sample Data'!K135),'Test Sample Data'!K135&lt;$C$389, 'Test Sample Data'!K135&gt;0),'Test Sample Data'!K135,$C$389),""))</f>
        <v/>
      </c>
      <c r="L136" s="99" t="str">
        <f>IF('Test Sample Data'!L135="","",IF(SUM('Test Sample Data'!L$3:L$386)&gt;10,IF(AND(ISNUMBER('Test Sample Data'!L135),'Test Sample Data'!L135&lt;$C$389, 'Test Sample Data'!L135&gt;0),'Test Sample Data'!L135,$C$389),""))</f>
        <v/>
      </c>
      <c r="M136" s="99" t="str">
        <f>IF('Test Sample Data'!M135="","",IF(SUM('Test Sample Data'!M$3:M$386)&gt;10,IF(AND(ISNUMBER('Test Sample Data'!M135),'Test Sample Data'!M135&lt;$C$389, 'Test Sample Data'!M135&gt;0),'Test Sample Data'!M135,$C$389),""))</f>
        <v/>
      </c>
      <c r="N136" s="99" t="str">
        <f>IF('Test Sample Data'!N135="","",IF(SUM('Test Sample Data'!N$3:N$386)&gt;10,IF(AND(ISNUMBER('Test Sample Data'!N135),'Test Sample Data'!N135&lt;$C$389, 'Test Sample Data'!N135&gt;0),'Test Sample Data'!N135,$C$389),""))</f>
        <v/>
      </c>
      <c r="O136" s="98" t="str">
        <f>'miRNA Table'!C135</f>
        <v>hsa-miR-19a-3p</v>
      </c>
      <c r="P136" s="98" t="s">
        <v>5657</v>
      </c>
      <c r="Q136" s="99">
        <f>IF('Control Sample Data'!C135="","",IF(SUM('Control Sample Data'!C$3:C$386)&gt;10,IF(AND(ISNUMBER('Control Sample Data'!C135),'Control Sample Data'!C135&lt;$C$389, 'Control Sample Data'!C135&gt;0),'Control Sample Data'!C135,$C$389),""))</f>
        <v>35</v>
      </c>
      <c r="R136" s="99">
        <f>IF('Control Sample Data'!D135="","",IF(SUM('Control Sample Data'!D$3:D$386)&gt;10,IF(AND(ISNUMBER('Control Sample Data'!D135),'Control Sample Data'!D135&lt;$C$389, 'Control Sample Data'!D135&gt;0),'Control Sample Data'!D135,$C$389),""))</f>
        <v>33.270000000000003</v>
      </c>
      <c r="S136" s="99">
        <f>IF('Control Sample Data'!E135="","",IF(SUM('Control Sample Data'!E$3:E$386)&gt;10,IF(AND(ISNUMBER('Control Sample Data'!E135),'Control Sample Data'!E135&lt;$C$389, 'Control Sample Data'!E135&gt;0),'Control Sample Data'!E135,$C$389),""))</f>
        <v>34.35</v>
      </c>
      <c r="T136" s="99" t="str">
        <f>IF('Control Sample Data'!F135="","",IF(SUM('Control Sample Data'!F$3:F$386)&gt;10,IF(AND(ISNUMBER('Control Sample Data'!F135),'Control Sample Data'!F135&lt;$C$389, 'Control Sample Data'!F135&gt;0),'Control Sample Data'!F135,$C$389),""))</f>
        <v/>
      </c>
      <c r="U136" s="99" t="str">
        <f>IF('Control Sample Data'!G135="","",IF(SUM('Control Sample Data'!G$3:G$386)&gt;10,IF(AND(ISNUMBER('Control Sample Data'!G135),'Control Sample Data'!G135&lt;$C$389, 'Control Sample Data'!G135&gt;0),'Control Sample Data'!G135,$C$389),""))</f>
        <v/>
      </c>
      <c r="V136" s="99" t="str">
        <f>IF('Control Sample Data'!H135="","",IF(SUM('Control Sample Data'!H$3:H$386)&gt;10,IF(AND(ISNUMBER('Control Sample Data'!H135),'Control Sample Data'!H135&lt;$C$389, 'Control Sample Data'!H135&gt;0),'Control Sample Data'!H135,$C$389),""))</f>
        <v/>
      </c>
      <c r="W136" s="99" t="str">
        <f>IF('Control Sample Data'!I135="","",IF(SUM('Control Sample Data'!I$3:I$386)&gt;10,IF(AND(ISNUMBER('Control Sample Data'!I135),'Control Sample Data'!I135&lt;$C$389, 'Control Sample Data'!I135&gt;0),'Control Sample Data'!I135,$C$389),""))</f>
        <v/>
      </c>
      <c r="X136" s="99" t="str">
        <f>IF('Control Sample Data'!J135="","",IF(SUM('Control Sample Data'!J$3:J$386)&gt;10,IF(AND(ISNUMBER('Control Sample Data'!J135),'Control Sample Data'!J135&lt;$C$389, 'Control Sample Data'!J135&gt;0),'Control Sample Data'!J135,$C$389),""))</f>
        <v/>
      </c>
      <c r="Y136" s="99" t="str">
        <f>IF('Control Sample Data'!K135="","",IF(SUM('Control Sample Data'!K$3:K$386)&gt;10,IF(AND(ISNUMBER('Control Sample Data'!K135),'Control Sample Data'!K135&lt;$C$389, 'Control Sample Data'!K135&gt;0),'Control Sample Data'!K135,$C$389),""))</f>
        <v/>
      </c>
      <c r="Z136" s="99" t="str">
        <f>IF('Control Sample Data'!L135="","",IF(SUM('Control Sample Data'!L$3:L$386)&gt;10,IF(AND(ISNUMBER('Control Sample Data'!L135),'Control Sample Data'!L135&lt;$C$389, 'Control Sample Data'!L135&gt;0),'Control Sample Data'!L135,$C$389),""))</f>
        <v/>
      </c>
      <c r="AA136" s="99" t="str">
        <f>IF('Control Sample Data'!M135="","",IF(SUM('Control Sample Data'!M$3:M$386)&gt;10,IF(AND(ISNUMBER('Control Sample Data'!M135),'Control Sample Data'!M135&lt;$C$389, 'Control Sample Data'!M135&gt;0),'Control Sample Data'!M135,$C$389),""))</f>
        <v/>
      </c>
      <c r="AB136" s="107" t="str">
        <f>IF('Control Sample Data'!N135="","",IF(SUM('Control Sample Data'!N$3:N$386)&gt;10,IF(AND(ISNUMBER('Control Sample Data'!N135),'Control Sample Data'!N135&lt;$C$389, 'Control Sample Data'!N135&gt;0),'Control Sample Data'!N135,$C$389),""))</f>
        <v/>
      </c>
      <c r="AC136" s="136">
        <f>IF(C136="","",IF(AND('miRNA Table'!$F$4="YES",'miRNA Table'!$F$6="YES"),C136-C$391,C136))</f>
        <v>21.52</v>
      </c>
      <c r="AD136" s="137">
        <f>IF(D136="","",IF(AND('miRNA Table'!$F$4="YES",'miRNA Table'!$F$6="YES"),D136-D$391,D136))</f>
        <v>21.64</v>
      </c>
      <c r="AE136" s="137">
        <f>IF(E136="","",IF(AND('miRNA Table'!$F$4="YES",'miRNA Table'!$F$6="YES"),E136-E$391,E136))</f>
        <v>21.37</v>
      </c>
      <c r="AF136" s="137" t="str">
        <f>IF(F136="","",IF(AND('miRNA Table'!$F$4="YES",'miRNA Table'!$F$6="YES"),F136-F$391,F136))</f>
        <v/>
      </c>
      <c r="AG136" s="137" t="str">
        <f>IF(G136="","",IF(AND('miRNA Table'!$F$4="YES",'miRNA Table'!$F$6="YES"),G136-G$391,G136))</f>
        <v/>
      </c>
      <c r="AH136" s="137" t="str">
        <f>IF(H136="","",IF(AND('miRNA Table'!$F$4="YES",'miRNA Table'!$F$6="YES"),H136-H$391,H136))</f>
        <v/>
      </c>
      <c r="AI136" s="137" t="str">
        <f>IF(I136="","",IF(AND('miRNA Table'!$F$4="YES",'miRNA Table'!$F$6="YES"),I136-I$391,I136))</f>
        <v/>
      </c>
      <c r="AJ136" s="137" t="str">
        <f>IF(J136="","",IF(AND('miRNA Table'!$F$4="YES",'miRNA Table'!$F$6="YES"),J136-J$391,J136))</f>
        <v/>
      </c>
      <c r="AK136" s="137" t="str">
        <f>IF(K136="","",IF(AND('miRNA Table'!$F$4="YES",'miRNA Table'!$F$6="YES"),K136-K$391,K136))</f>
        <v/>
      </c>
      <c r="AL136" s="137" t="str">
        <f>IF(L136="","",IF(AND('miRNA Table'!$F$4="YES",'miRNA Table'!$F$6="YES"),L136-L$391,L136))</f>
        <v/>
      </c>
      <c r="AM136" s="137" t="str">
        <f>IF(M136="","",IF(AND('miRNA Table'!$F$4="YES",'miRNA Table'!$F$6="YES"),M136-M$391,M136))</f>
        <v/>
      </c>
      <c r="AN136" s="138" t="str">
        <f>IF(N136="","",IF(AND('miRNA Table'!$F$4="YES",'miRNA Table'!$F$6="YES"),N136-N$391,N136))</f>
        <v/>
      </c>
      <c r="AO136" s="136">
        <f>IF(O136="","",IF(AND('miRNA Table'!$F$4="YES",'miRNA Table'!$F$6="YES"),Q136-Q$391,Q136))</f>
        <v>35</v>
      </c>
      <c r="AP136" s="137">
        <f>IF(P136="","",IF(AND('miRNA Table'!$F$4="YES",'miRNA Table'!$F$6="YES"),R136-R$391,R136))</f>
        <v>33.270000000000003</v>
      </c>
      <c r="AQ136" s="137">
        <f>IF(Q136="","",IF(AND('miRNA Table'!$F$4="YES",'miRNA Table'!$F$6="YES"),S136-S$391,S136))</f>
        <v>34.35</v>
      </c>
      <c r="AR136" s="137" t="str">
        <f>IF(R136="","",IF(AND('miRNA Table'!$F$4="YES",'miRNA Table'!$F$6="YES"),T136-T$391,T136))</f>
        <v/>
      </c>
      <c r="AS136" s="137" t="str">
        <f>IF(S136="","",IF(AND('miRNA Table'!$F$4="YES",'miRNA Table'!$F$6="YES"),U136-U$391,U136))</f>
        <v/>
      </c>
      <c r="AT136" s="137" t="str">
        <f>IF(T136="","",IF(AND('miRNA Table'!$F$4="YES",'miRNA Table'!$F$6="YES"),V136-V$391,V136))</f>
        <v/>
      </c>
      <c r="AU136" s="137" t="str">
        <f>IF(U136="","",IF(AND('miRNA Table'!$F$4="YES",'miRNA Table'!$F$6="YES"),W136-W$391,W136))</f>
        <v/>
      </c>
      <c r="AV136" s="137" t="str">
        <f>IF(V136="","",IF(AND('miRNA Table'!$F$4="YES",'miRNA Table'!$F$6="YES"),X136-X$391,X136))</f>
        <v/>
      </c>
      <c r="AW136" s="137" t="str">
        <f>IF(W136="","",IF(AND('miRNA Table'!$F$4="YES",'miRNA Table'!$F$6="YES"),Y136-Y$391,Y136))</f>
        <v/>
      </c>
      <c r="AX136" s="137" t="str">
        <f>IF(X136="","",IF(AND('miRNA Table'!$F$4="YES",'miRNA Table'!$F$6="YES"),Z136-Z$391,Z136))</f>
        <v/>
      </c>
      <c r="AY136" s="137" t="str">
        <f>IF(Y136="","",IF(AND('miRNA Table'!$F$4="YES",'miRNA Table'!$F$6="YES"),AA136-AA$391,AA136))</f>
        <v/>
      </c>
      <c r="AZ136" s="138" t="str">
        <f>IF(Z136="","",IF(AND('miRNA Table'!$F$4="YES",'miRNA Table'!$F$6="YES"),AB136-AB$391,AB136))</f>
        <v/>
      </c>
      <c r="BY136" s="97" t="str">
        <f t="shared" si="132"/>
        <v>hsa-miR-19a-3p</v>
      </c>
      <c r="BZ136" s="98" t="s">
        <v>5657</v>
      </c>
      <c r="CA136" s="99">
        <f t="shared" si="133"/>
        <v>0.88499999999999801</v>
      </c>
      <c r="CB136" s="99">
        <f t="shared" si="134"/>
        <v>0.99500000000000099</v>
      </c>
      <c r="CC136" s="99">
        <f t="shared" si="135"/>
        <v>0.64000000000000057</v>
      </c>
      <c r="CD136" s="99" t="str">
        <f t="shared" si="136"/>
        <v/>
      </c>
      <c r="CE136" s="99" t="str">
        <f t="shared" si="137"/>
        <v/>
      </c>
      <c r="CF136" s="99" t="str">
        <f t="shared" si="138"/>
        <v/>
      </c>
      <c r="CG136" s="99" t="str">
        <f t="shared" si="139"/>
        <v/>
      </c>
      <c r="CH136" s="99" t="str">
        <f t="shared" si="140"/>
        <v/>
      </c>
      <c r="CI136" s="99" t="str">
        <f t="shared" si="141"/>
        <v/>
      </c>
      <c r="CJ136" s="99" t="str">
        <f t="shared" si="142"/>
        <v/>
      </c>
      <c r="CK136" s="99" t="str">
        <f t="shared" si="143"/>
        <v/>
      </c>
      <c r="CL136" s="99" t="str">
        <f t="shared" si="144"/>
        <v/>
      </c>
      <c r="CM136" s="99">
        <f t="shared" si="145"/>
        <v>14.101666666666667</v>
      </c>
      <c r="CN136" s="99">
        <f t="shared" si="146"/>
        <v>12.418333333333333</v>
      </c>
      <c r="CO136" s="99">
        <f t="shared" si="147"/>
        <v>13.215</v>
      </c>
      <c r="CP136" s="99" t="str">
        <f t="shared" si="148"/>
        <v/>
      </c>
      <c r="CQ136" s="99" t="str">
        <f t="shared" si="149"/>
        <v/>
      </c>
      <c r="CR136" s="99" t="str">
        <f t="shared" si="150"/>
        <v/>
      </c>
      <c r="CS136" s="99" t="str">
        <f t="shared" si="151"/>
        <v/>
      </c>
      <c r="CT136" s="99" t="str">
        <f t="shared" si="152"/>
        <v/>
      </c>
      <c r="CU136" s="99" t="str">
        <f t="shared" si="153"/>
        <v/>
      </c>
      <c r="CV136" s="99" t="str">
        <f t="shared" si="154"/>
        <v/>
      </c>
      <c r="CW136" s="99" t="str">
        <f t="shared" si="155"/>
        <v/>
      </c>
      <c r="CX136" s="99" t="str">
        <f t="shared" si="156"/>
        <v/>
      </c>
      <c r="CY136" s="70">
        <f t="shared" si="157"/>
        <v>0.83999999999999986</v>
      </c>
      <c r="CZ136" s="70">
        <f t="shared" si="158"/>
        <v>13.244999999999999</v>
      </c>
      <c r="DA136" s="100" t="str">
        <f t="shared" si="159"/>
        <v>hsa-miR-19a-3p</v>
      </c>
      <c r="DB136" s="98" t="s">
        <v>5657</v>
      </c>
      <c r="DC136" s="101">
        <f t="shared" si="112"/>
        <v>0.54148752276296308</v>
      </c>
      <c r="DD136" s="101">
        <f t="shared" si="113"/>
        <v>0.50173587425475108</v>
      </c>
      <c r="DE136" s="101">
        <f t="shared" si="114"/>
        <v>0.64171294878145191</v>
      </c>
      <c r="DF136" s="101" t="str">
        <f t="shared" si="115"/>
        <v/>
      </c>
      <c r="DG136" s="101" t="str">
        <f t="shared" si="116"/>
        <v/>
      </c>
      <c r="DH136" s="101" t="str">
        <f t="shared" si="117"/>
        <v/>
      </c>
      <c r="DI136" s="101" t="str">
        <f t="shared" si="118"/>
        <v/>
      </c>
      <c r="DJ136" s="101" t="str">
        <f t="shared" si="119"/>
        <v/>
      </c>
      <c r="DK136" s="101" t="str">
        <f t="shared" si="120"/>
        <v/>
      </c>
      <c r="DL136" s="101" t="str">
        <f t="shared" si="121"/>
        <v/>
      </c>
      <c r="DM136" s="101" t="str">
        <f t="shared" si="160"/>
        <v/>
      </c>
      <c r="DN136" s="101" t="str">
        <f t="shared" si="161"/>
        <v/>
      </c>
      <c r="DO136" s="101">
        <f t="shared" si="122"/>
        <v>5.6882063716252369E-5</v>
      </c>
      <c r="DP136" s="101">
        <f t="shared" si="123"/>
        <v>1.8268764210155826E-4</v>
      </c>
      <c r="DQ136" s="101">
        <f t="shared" si="124"/>
        <v>1.0516920894922092E-4</v>
      </c>
      <c r="DR136" s="101" t="str">
        <f t="shared" si="125"/>
        <v/>
      </c>
      <c r="DS136" s="101" t="str">
        <f t="shared" si="126"/>
        <v/>
      </c>
      <c r="DT136" s="101" t="str">
        <f t="shared" si="127"/>
        <v/>
      </c>
      <c r="DU136" s="101" t="str">
        <f t="shared" si="128"/>
        <v/>
      </c>
      <c r="DV136" s="101" t="str">
        <f t="shared" si="129"/>
        <v/>
      </c>
      <c r="DW136" s="101" t="str">
        <f t="shared" si="130"/>
        <v/>
      </c>
      <c r="DX136" s="101" t="str">
        <f t="shared" si="131"/>
        <v/>
      </c>
      <c r="DY136" s="101" t="str">
        <f t="shared" si="162"/>
        <v/>
      </c>
      <c r="DZ136" s="101" t="str">
        <f t="shared" si="163"/>
        <v/>
      </c>
    </row>
    <row r="137" spans="1:130" ht="15" customHeight="1" x14ac:dyDescent="0.25">
      <c r="A137" s="106" t="str">
        <f>'miRNA Table'!C136</f>
        <v>hsa-miR-19a-5p</v>
      </c>
      <c r="B137" s="98" t="s">
        <v>5658</v>
      </c>
      <c r="C137" s="99">
        <f>IF('Test Sample Data'!C136="","",IF(SUM('Test Sample Data'!C$3:C$386)&gt;10,IF(AND(ISNUMBER('Test Sample Data'!C136),'Test Sample Data'!C136&lt;$C$389, 'Test Sample Data'!C136&gt;0),'Test Sample Data'!C136,$C$389),""))</f>
        <v>35</v>
      </c>
      <c r="D137" s="99">
        <f>IF('Test Sample Data'!D136="","",IF(SUM('Test Sample Data'!D$3:D$386)&gt;10,IF(AND(ISNUMBER('Test Sample Data'!D136),'Test Sample Data'!D136&lt;$C$389, 'Test Sample Data'!D136&gt;0),'Test Sample Data'!D136,$C$389),""))</f>
        <v>35</v>
      </c>
      <c r="E137" s="99">
        <f>IF('Test Sample Data'!E136="","",IF(SUM('Test Sample Data'!E$3:E$386)&gt;10,IF(AND(ISNUMBER('Test Sample Data'!E136),'Test Sample Data'!E136&lt;$C$389, 'Test Sample Data'!E136&gt;0),'Test Sample Data'!E136,$C$389),""))</f>
        <v>35</v>
      </c>
      <c r="F137" s="99" t="str">
        <f>IF('Test Sample Data'!F136="","",IF(SUM('Test Sample Data'!F$3:F$386)&gt;10,IF(AND(ISNUMBER('Test Sample Data'!F136),'Test Sample Data'!F136&lt;$C$389, 'Test Sample Data'!F136&gt;0),'Test Sample Data'!F136,$C$389),""))</f>
        <v/>
      </c>
      <c r="G137" s="99" t="str">
        <f>IF('Test Sample Data'!G136="","",IF(SUM('Test Sample Data'!G$3:G$386)&gt;10,IF(AND(ISNUMBER('Test Sample Data'!G136),'Test Sample Data'!G136&lt;$C$389, 'Test Sample Data'!G136&gt;0),'Test Sample Data'!G136,$C$389),""))</f>
        <v/>
      </c>
      <c r="H137" s="99" t="str">
        <f>IF('Test Sample Data'!H136="","",IF(SUM('Test Sample Data'!H$3:H$386)&gt;10,IF(AND(ISNUMBER('Test Sample Data'!H136),'Test Sample Data'!H136&lt;$C$389, 'Test Sample Data'!H136&gt;0),'Test Sample Data'!H136,$C$389),""))</f>
        <v/>
      </c>
      <c r="I137" s="99" t="str">
        <f>IF('Test Sample Data'!I136="","",IF(SUM('Test Sample Data'!I$3:I$386)&gt;10,IF(AND(ISNUMBER('Test Sample Data'!I136),'Test Sample Data'!I136&lt;$C$389, 'Test Sample Data'!I136&gt;0),'Test Sample Data'!I136,$C$389),""))</f>
        <v/>
      </c>
      <c r="J137" s="99" t="str">
        <f>IF('Test Sample Data'!J136="","",IF(SUM('Test Sample Data'!J$3:J$386)&gt;10,IF(AND(ISNUMBER('Test Sample Data'!J136),'Test Sample Data'!J136&lt;$C$389, 'Test Sample Data'!J136&gt;0),'Test Sample Data'!J136,$C$389),""))</f>
        <v/>
      </c>
      <c r="K137" s="99" t="str">
        <f>IF('Test Sample Data'!K136="","",IF(SUM('Test Sample Data'!K$3:K$386)&gt;10,IF(AND(ISNUMBER('Test Sample Data'!K136),'Test Sample Data'!K136&lt;$C$389, 'Test Sample Data'!K136&gt;0),'Test Sample Data'!K136,$C$389),""))</f>
        <v/>
      </c>
      <c r="L137" s="99" t="str">
        <f>IF('Test Sample Data'!L136="","",IF(SUM('Test Sample Data'!L$3:L$386)&gt;10,IF(AND(ISNUMBER('Test Sample Data'!L136),'Test Sample Data'!L136&lt;$C$389, 'Test Sample Data'!L136&gt;0),'Test Sample Data'!L136,$C$389),""))</f>
        <v/>
      </c>
      <c r="M137" s="99" t="str">
        <f>IF('Test Sample Data'!M136="","",IF(SUM('Test Sample Data'!M$3:M$386)&gt;10,IF(AND(ISNUMBER('Test Sample Data'!M136),'Test Sample Data'!M136&lt;$C$389, 'Test Sample Data'!M136&gt;0),'Test Sample Data'!M136,$C$389),""))</f>
        <v/>
      </c>
      <c r="N137" s="99" t="str">
        <f>IF('Test Sample Data'!N136="","",IF(SUM('Test Sample Data'!N$3:N$386)&gt;10,IF(AND(ISNUMBER('Test Sample Data'!N136),'Test Sample Data'!N136&lt;$C$389, 'Test Sample Data'!N136&gt;0),'Test Sample Data'!N136,$C$389),""))</f>
        <v/>
      </c>
      <c r="O137" s="98" t="str">
        <f>'miRNA Table'!C136</f>
        <v>hsa-miR-19a-5p</v>
      </c>
      <c r="P137" s="98" t="s">
        <v>5658</v>
      </c>
      <c r="Q137" s="99">
        <f>IF('Control Sample Data'!C136="","",IF(SUM('Control Sample Data'!C$3:C$386)&gt;10,IF(AND(ISNUMBER('Control Sample Data'!C136),'Control Sample Data'!C136&lt;$C$389, 'Control Sample Data'!C136&gt;0),'Control Sample Data'!C136,$C$389),""))</f>
        <v>35</v>
      </c>
      <c r="R137" s="99">
        <f>IF('Control Sample Data'!D136="","",IF(SUM('Control Sample Data'!D$3:D$386)&gt;10,IF(AND(ISNUMBER('Control Sample Data'!D136),'Control Sample Data'!D136&lt;$C$389, 'Control Sample Data'!D136&gt;0),'Control Sample Data'!D136,$C$389),""))</f>
        <v>35</v>
      </c>
      <c r="S137" s="99">
        <f>IF('Control Sample Data'!E136="","",IF(SUM('Control Sample Data'!E$3:E$386)&gt;10,IF(AND(ISNUMBER('Control Sample Data'!E136),'Control Sample Data'!E136&lt;$C$389, 'Control Sample Data'!E136&gt;0),'Control Sample Data'!E136,$C$389),""))</f>
        <v>35</v>
      </c>
      <c r="T137" s="99" t="str">
        <f>IF('Control Sample Data'!F136="","",IF(SUM('Control Sample Data'!F$3:F$386)&gt;10,IF(AND(ISNUMBER('Control Sample Data'!F136),'Control Sample Data'!F136&lt;$C$389, 'Control Sample Data'!F136&gt;0),'Control Sample Data'!F136,$C$389),""))</f>
        <v/>
      </c>
      <c r="U137" s="99" t="str">
        <f>IF('Control Sample Data'!G136="","",IF(SUM('Control Sample Data'!G$3:G$386)&gt;10,IF(AND(ISNUMBER('Control Sample Data'!G136),'Control Sample Data'!G136&lt;$C$389, 'Control Sample Data'!G136&gt;0),'Control Sample Data'!G136,$C$389),""))</f>
        <v/>
      </c>
      <c r="V137" s="99" t="str">
        <f>IF('Control Sample Data'!H136="","",IF(SUM('Control Sample Data'!H$3:H$386)&gt;10,IF(AND(ISNUMBER('Control Sample Data'!H136),'Control Sample Data'!H136&lt;$C$389, 'Control Sample Data'!H136&gt;0),'Control Sample Data'!H136,$C$389),""))</f>
        <v/>
      </c>
      <c r="W137" s="99" t="str">
        <f>IF('Control Sample Data'!I136="","",IF(SUM('Control Sample Data'!I$3:I$386)&gt;10,IF(AND(ISNUMBER('Control Sample Data'!I136),'Control Sample Data'!I136&lt;$C$389, 'Control Sample Data'!I136&gt;0),'Control Sample Data'!I136,$C$389),""))</f>
        <v/>
      </c>
      <c r="X137" s="99" t="str">
        <f>IF('Control Sample Data'!J136="","",IF(SUM('Control Sample Data'!J$3:J$386)&gt;10,IF(AND(ISNUMBER('Control Sample Data'!J136),'Control Sample Data'!J136&lt;$C$389, 'Control Sample Data'!J136&gt;0),'Control Sample Data'!J136,$C$389),""))</f>
        <v/>
      </c>
      <c r="Y137" s="99" t="str">
        <f>IF('Control Sample Data'!K136="","",IF(SUM('Control Sample Data'!K$3:K$386)&gt;10,IF(AND(ISNUMBER('Control Sample Data'!K136),'Control Sample Data'!K136&lt;$C$389, 'Control Sample Data'!K136&gt;0),'Control Sample Data'!K136,$C$389),""))</f>
        <v/>
      </c>
      <c r="Z137" s="99" t="str">
        <f>IF('Control Sample Data'!L136="","",IF(SUM('Control Sample Data'!L$3:L$386)&gt;10,IF(AND(ISNUMBER('Control Sample Data'!L136),'Control Sample Data'!L136&lt;$C$389, 'Control Sample Data'!L136&gt;0),'Control Sample Data'!L136,$C$389),""))</f>
        <v/>
      </c>
      <c r="AA137" s="99" t="str">
        <f>IF('Control Sample Data'!M136="","",IF(SUM('Control Sample Data'!M$3:M$386)&gt;10,IF(AND(ISNUMBER('Control Sample Data'!M136),'Control Sample Data'!M136&lt;$C$389, 'Control Sample Data'!M136&gt;0),'Control Sample Data'!M136,$C$389),""))</f>
        <v/>
      </c>
      <c r="AB137" s="107" t="str">
        <f>IF('Control Sample Data'!N136="","",IF(SUM('Control Sample Data'!N$3:N$386)&gt;10,IF(AND(ISNUMBER('Control Sample Data'!N136),'Control Sample Data'!N136&lt;$C$389, 'Control Sample Data'!N136&gt;0),'Control Sample Data'!N136,$C$389),""))</f>
        <v/>
      </c>
      <c r="AC137" s="136">
        <f>IF(C137="","",IF(AND('miRNA Table'!$F$4="YES",'miRNA Table'!$F$6="YES"),C137-C$391,C137))</f>
        <v>35</v>
      </c>
      <c r="AD137" s="137">
        <f>IF(D137="","",IF(AND('miRNA Table'!$F$4="YES",'miRNA Table'!$F$6="YES"),D137-D$391,D137))</f>
        <v>35</v>
      </c>
      <c r="AE137" s="137">
        <f>IF(E137="","",IF(AND('miRNA Table'!$F$4="YES",'miRNA Table'!$F$6="YES"),E137-E$391,E137))</f>
        <v>35</v>
      </c>
      <c r="AF137" s="137" t="str">
        <f>IF(F137="","",IF(AND('miRNA Table'!$F$4="YES",'miRNA Table'!$F$6="YES"),F137-F$391,F137))</f>
        <v/>
      </c>
      <c r="AG137" s="137" t="str">
        <f>IF(G137="","",IF(AND('miRNA Table'!$F$4="YES",'miRNA Table'!$F$6="YES"),G137-G$391,G137))</f>
        <v/>
      </c>
      <c r="AH137" s="137" t="str">
        <f>IF(H137="","",IF(AND('miRNA Table'!$F$4="YES",'miRNA Table'!$F$6="YES"),H137-H$391,H137))</f>
        <v/>
      </c>
      <c r="AI137" s="137" t="str">
        <f>IF(I137="","",IF(AND('miRNA Table'!$F$4="YES",'miRNA Table'!$F$6="YES"),I137-I$391,I137))</f>
        <v/>
      </c>
      <c r="AJ137" s="137" t="str">
        <f>IF(J137="","",IF(AND('miRNA Table'!$F$4="YES",'miRNA Table'!$F$6="YES"),J137-J$391,J137))</f>
        <v/>
      </c>
      <c r="AK137" s="137" t="str">
        <f>IF(K137="","",IF(AND('miRNA Table'!$F$4="YES",'miRNA Table'!$F$6="YES"),K137-K$391,K137))</f>
        <v/>
      </c>
      <c r="AL137" s="137" t="str">
        <f>IF(L137="","",IF(AND('miRNA Table'!$F$4="YES",'miRNA Table'!$F$6="YES"),L137-L$391,L137))</f>
        <v/>
      </c>
      <c r="AM137" s="137" t="str">
        <f>IF(M137="","",IF(AND('miRNA Table'!$F$4="YES",'miRNA Table'!$F$6="YES"),M137-M$391,M137))</f>
        <v/>
      </c>
      <c r="AN137" s="138" t="str">
        <f>IF(N137="","",IF(AND('miRNA Table'!$F$4="YES",'miRNA Table'!$F$6="YES"),N137-N$391,N137))</f>
        <v/>
      </c>
      <c r="AO137" s="136">
        <f>IF(O137="","",IF(AND('miRNA Table'!$F$4="YES",'miRNA Table'!$F$6="YES"),Q137-Q$391,Q137))</f>
        <v>35</v>
      </c>
      <c r="AP137" s="137">
        <f>IF(P137="","",IF(AND('miRNA Table'!$F$4="YES",'miRNA Table'!$F$6="YES"),R137-R$391,R137))</f>
        <v>35</v>
      </c>
      <c r="AQ137" s="137">
        <f>IF(Q137="","",IF(AND('miRNA Table'!$F$4="YES",'miRNA Table'!$F$6="YES"),S137-S$391,S137))</f>
        <v>35</v>
      </c>
      <c r="AR137" s="137" t="str">
        <f>IF(R137="","",IF(AND('miRNA Table'!$F$4="YES",'miRNA Table'!$F$6="YES"),T137-T$391,T137))</f>
        <v/>
      </c>
      <c r="AS137" s="137" t="str">
        <f>IF(S137="","",IF(AND('miRNA Table'!$F$4="YES",'miRNA Table'!$F$6="YES"),U137-U$391,U137))</f>
        <v/>
      </c>
      <c r="AT137" s="137" t="str">
        <f>IF(T137="","",IF(AND('miRNA Table'!$F$4="YES",'miRNA Table'!$F$6="YES"),V137-V$391,V137))</f>
        <v/>
      </c>
      <c r="AU137" s="137" t="str">
        <f>IF(U137="","",IF(AND('miRNA Table'!$F$4="YES",'miRNA Table'!$F$6="YES"),W137-W$391,W137))</f>
        <v/>
      </c>
      <c r="AV137" s="137" t="str">
        <f>IF(V137="","",IF(AND('miRNA Table'!$F$4="YES",'miRNA Table'!$F$6="YES"),X137-X$391,X137))</f>
        <v/>
      </c>
      <c r="AW137" s="137" t="str">
        <f>IF(W137="","",IF(AND('miRNA Table'!$F$4="YES",'miRNA Table'!$F$6="YES"),Y137-Y$391,Y137))</f>
        <v/>
      </c>
      <c r="AX137" s="137" t="str">
        <f>IF(X137="","",IF(AND('miRNA Table'!$F$4="YES",'miRNA Table'!$F$6="YES"),Z137-Z$391,Z137))</f>
        <v/>
      </c>
      <c r="AY137" s="137" t="str">
        <f>IF(Y137="","",IF(AND('miRNA Table'!$F$4="YES",'miRNA Table'!$F$6="YES"),AA137-AA$391,AA137))</f>
        <v/>
      </c>
      <c r="AZ137" s="138" t="str">
        <f>IF(Z137="","",IF(AND('miRNA Table'!$F$4="YES",'miRNA Table'!$F$6="YES"),AB137-AB$391,AB137))</f>
        <v/>
      </c>
      <c r="BY137" s="97" t="str">
        <f t="shared" si="132"/>
        <v>hsa-miR-19a-5p</v>
      </c>
      <c r="BZ137" s="98" t="s">
        <v>5658</v>
      </c>
      <c r="CA137" s="99">
        <f t="shared" si="133"/>
        <v>14.364999999999998</v>
      </c>
      <c r="CB137" s="99">
        <f t="shared" si="134"/>
        <v>14.355</v>
      </c>
      <c r="CC137" s="99">
        <f t="shared" si="135"/>
        <v>14.27</v>
      </c>
      <c r="CD137" s="99" t="str">
        <f t="shared" si="136"/>
        <v/>
      </c>
      <c r="CE137" s="99" t="str">
        <f t="shared" si="137"/>
        <v/>
      </c>
      <c r="CF137" s="99" t="str">
        <f t="shared" si="138"/>
        <v/>
      </c>
      <c r="CG137" s="99" t="str">
        <f t="shared" si="139"/>
        <v/>
      </c>
      <c r="CH137" s="99" t="str">
        <f t="shared" si="140"/>
        <v/>
      </c>
      <c r="CI137" s="99" t="str">
        <f t="shared" si="141"/>
        <v/>
      </c>
      <c r="CJ137" s="99" t="str">
        <f t="shared" si="142"/>
        <v/>
      </c>
      <c r="CK137" s="99" t="str">
        <f t="shared" si="143"/>
        <v/>
      </c>
      <c r="CL137" s="99" t="str">
        <f t="shared" si="144"/>
        <v/>
      </c>
      <c r="CM137" s="99">
        <f t="shared" si="145"/>
        <v>14.101666666666667</v>
      </c>
      <c r="CN137" s="99">
        <f t="shared" si="146"/>
        <v>14.14833333333333</v>
      </c>
      <c r="CO137" s="99">
        <f t="shared" si="147"/>
        <v>13.864999999999998</v>
      </c>
      <c r="CP137" s="99" t="str">
        <f t="shared" si="148"/>
        <v/>
      </c>
      <c r="CQ137" s="99" t="str">
        <f t="shared" si="149"/>
        <v/>
      </c>
      <c r="CR137" s="99" t="str">
        <f t="shared" si="150"/>
        <v/>
      </c>
      <c r="CS137" s="99" t="str">
        <f t="shared" si="151"/>
        <v/>
      </c>
      <c r="CT137" s="99" t="str">
        <f t="shared" si="152"/>
        <v/>
      </c>
      <c r="CU137" s="99" t="str">
        <f t="shared" si="153"/>
        <v/>
      </c>
      <c r="CV137" s="99" t="str">
        <f t="shared" si="154"/>
        <v/>
      </c>
      <c r="CW137" s="99" t="str">
        <f t="shared" si="155"/>
        <v/>
      </c>
      <c r="CX137" s="99" t="str">
        <f t="shared" si="156"/>
        <v/>
      </c>
      <c r="CY137" s="70">
        <f t="shared" si="157"/>
        <v>14.329999999999998</v>
      </c>
      <c r="CZ137" s="70">
        <f t="shared" si="158"/>
        <v>14.038333333333332</v>
      </c>
      <c r="DA137" s="100" t="str">
        <f t="shared" si="159"/>
        <v>hsa-miR-19a-5p</v>
      </c>
      <c r="DB137" s="98" t="s">
        <v>5658</v>
      </c>
      <c r="DC137" s="101">
        <f t="shared" si="112"/>
        <v>4.7391899108950229E-5</v>
      </c>
      <c r="DD137" s="101">
        <f t="shared" si="113"/>
        <v>4.7721535835485465E-5</v>
      </c>
      <c r="DE137" s="101">
        <f t="shared" si="114"/>
        <v>5.0617648059963549E-5</v>
      </c>
      <c r="DF137" s="101" t="str">
        <f t="shared" si="115"/>
        <v/>
      </c>
      <c r="DG137" s="101" t="str">
        <f t="shared" si="116"/>
        <v/>
      </c>
      <c r="DH137" s="101" t="str">
        <f t="shared" si="117"/>
        <v/>
      </c>
      <c r="DI137" s="101" t="str">
        <f t="shared" si="118"/>
        <v/>
      </c>
      <c r="DJ137" s="101" t="str">
        <f t="shared" si="119"/>
        <v/>
      </c>
      <c r="DK137" s="101" t="str">
        <f t="shared" si="120"/>
        <v/>
      </c>
      <c r="DL137" s="101" t="str">
        <f t="shared" si="121"/>
        <v/>
      </c>
      <c r="DM137" s="101" t="str">
        <f t="shared" si="160"/>
        <v/>
      </c>
      <c r="DN137" s="101" t="str">
        <f t="shared" si="161"/>
        <v/>
      </c>
      <c r="DO137" s="101">
        <f t="shared" si="122"/>
        <v>5.6882063716252369E-5</v>
      </c>
      <c r="DP137" s="101">
        <f t="shared" si="123"/>
        <v>5.5071547217106916E-5</v>
      </c>
      <c r="DQ137" s="101">
        <f t="shared" si="124"/>
        <v>6.7022266466494862E-5</v>
      </c>
      <c r="DR137" s="101" t="str">
        <f t="shared" si="125"/>
        <v/>
      </c>
      <c r="DS137" s="101" t="str">
        <f t="shared" si="126"/>
        <v/>
      </c>
      <c r="DT137" s="101" t="str">
        <f t="shared" si="127"/>
        <v/>
      </c>
      <c r="DU137" s="101" t="str">
        <f t="shared" si="128"/>
        <v/>
      </c>
      <c r="DV137" s="101" t="str">
        <f t="shared" si="129"/>
        <v/>
      </c>
      <c r="DW137" s="101" t="str">
        <f t="shared" si="130"/>
        <v/>
      </c>
      <c r="DX137" s="101" t="str">
        <f t="shared" si="131"/>
        <v/>
      </c>
      <c r="DY137" s="101" t="str">
        <f t="shared" si="162"/>
        <v/>
      </c>
      <c r="DZ137" s="101" t="str">
        <f t="shared" si="163"/>
        <v/>
      </c>
    </row>
    <row r="138" spans="1:130" ht="15" customHeight="1" x14ac:dyDescent="0.25">
      <c r="A138" s="106" t="str">
        <f>'miRNA Table'!C137</f>
        <v>hsa-miR-19b-3p</v>
      </c>
      <c r="B138" s="98" t="s">
        <v>5659</v>
      </c>
      <c r="C138" s="99">
        <f>IF('Test Sample Data'!C137="","",IF(SUM('Test Sample Data'!C$3:C$386)&gt;10,IF(AND(ISNUMBER('Test Sample Data'!C137),'Test Sample Data'!C137&lt;$C$389, 'Test Sample Data'!C137&gt;0),'Test Sample Data'!C137,$C$389),""))</f>
        <v>29.12</v>
      </c>
      <c r="D138" s="99">
        <f>IF('Test Sample Data'!D137="","",IF(SUM('Test Sample Data'!D$3:D$386)&gt;10,IF(AND(ISNUMBER('Test Sample Data'!D137),'Test Sample Data'!D137&lt;$C$389, 'Test Sample Data'!D137&gt;0),'Test Sample Data'!D137,$C$389),""))</f>
        <v>28.55</v>
      </c>
      <c r="E138" s="99">
        <f>IF('Test Sample Data'!E137="","",IF(SUM('Test Sample Data'!E$3:E$386)&gt;10,IF(AND(ISNUMBER('Test Sample Data'!E137),'Test Sample Data'!E137&lt;$C$389, 'Test Sample Data'!E137&gt;0),'Test Sample Data'!E137,$C$389),""))</f>
        <v>28.68</v>
      </c>
      <c r="F138" s="99" t="str">
        <f>IF('Test Sample Data'!F137="","",IF(SUM('Test Sample Data'!F$3:F$386)&gt;10,IF(AND(ISNUMBER('Test Sample Data'!F137),'Test Sample Data'!F137&lt;$C$389, 'Test Sample Data'!F137&gt;0),'Test Sample Data'!F137,$C$389),""))</f>
        <v/>
      </c>
      <c r="G138" s="99" t="str">
        <f>IF('Test Sample Data'!G137="","",IF(SUM('Test Sample Data'!G$3:G$386)&gt;10,IF(AND(ISNUMBER('Test Sample Data'!G137),'Test Sample Data'!G137&lt;$C$389, 'Test Sample Data'!G137&gt;0),'Test Sample Data'!G137,$C$389),""))</f>
        <v/>
      </c>
      <c r="H138" s="99" t="str">
        <f>IF('Test Sample Data'!H137="","",IF(SUM('Test Sample Data'!H$3:H$386)&gt;10,IF(AND(ISNUMBER('Test Sample Data'!H137),'Test Sample Data'!H137&lt;$C$389, 'Test Sample Data'!H137&gt;0),'Test Sample Data'!H137,$C$389),""))</f>
        <v/>
      </c>
      <c r="I138" s="99" t="str">
        <f>IF('Test Sample Data'!I137="","",IF(SUM('Test Sample Data'!I$3:I$386)&gt;10,IF(AND(ISNUMBER('Test Sample Data'!I137),'Test Sample Data'!I137&lt;$C$389, 'Test Sample Data'!I137&gt;0),'Test Sample Data'!I137,$C$389),""))</f>
        <v/>
      </c>
      <c r="J138" s="99" t="str">
        <f>IF('Test Sample Data'!J137="","",IF(SUM('Test Sample Data'!J$3:J$386)&gt;10,IF(AND(ISNUMBER('Test Sample Data'!J137),'Test Sample Data'!J137&lt;$C$389, 'Test Sample Data'!J137&gt;0),'Test Sample Data'!J137,$C$389),""))</f>
        <v/>
      </c>
      <c r="K138" s="99" t="str">
        <f>IF('Test Sample Data'!K137="","",IF(SUM('Test Sample Data'!K$3:K$386)&gt;10,IF(AND(ISNUMBER('Test Sample Data'!K137),'Test Sample Data'!K137&lt;$C$389, 'Test Sample Data'!K137&gt;0),'Test Sample Data'!K137,$C$389),""))</f>
        <v/>
      </c>
      <c r="L138" s="99" t="str">
        <f>IF('Test Sample Data'!L137="","",IF(SUM('Test Sample Data'!L$3:L$386)&gt;10,IF(AND(ISNUMBER('Test Sample Data'!L137),'Test Sample Data'!L137&lt;$C$389, 'Test Sample Data'!L137&gt;0),'Test Sample Data'!L137,$C$389),""))</f>
        <v/>
      </c>
      <c r="M138" s="99" t="str">
        <f>IF('Test Sample Data'!M137="","",IF(SUM('Test Sample Data'!M$3:M$386)&gt;10,IF(AND(ISNUMBER('Test Sample Data'!M137),'Test Sample Data'!M137&lt;$C$389, 'Test Sample Data'!M137&gt;0),'Test Sample Data'!M137,$C$389),""))</f>
        <v/>
      </c>
      <c r="N138" s="99" t="str">
        <f>IF('Test Sample Data'!N137="","",IF(SUM('Test Sample Data'!N$3:N$386)&gt;10,IF(AND(ISNUMBER('Test Sample Data'!N137),'Test Sample Data'!N137&lt;$C$389, 'Test Sample Data'!N137&gt;0),'Test Sample Data'!N137,$C$389),""))</f>
        <v/>
      </c>
      <c r="O138" s="98" t="str">
        <f>'miRNA Table'!C137</f>
        <v>hsa-miR-19b-3p</v>
      </c>
      <c r="P138" s="98" t="s">
        <v>5659</v>
      </c>
      <c r="Q138" s="99">
        <f>IF('Control Sample Data'!C137="","",IF(SUM('Control Sample Data'!C$3:C$386)&gt;10,IF(AND(ISNUMBER('Control Sample Data'!C137),'Control Sample Data'!C137&lt;$C$389, 'Control Sample Data'!C137&gt;0),'Control Sample Data'!C137,$C$389),""))</f>
        <v>27.91</v>
      </c>
      <c r="R138" s="99">
        <f>IF('Control Sample Data'!D137="","",IF(SUM('Control Sample Data'!D$3:D$386)&gt;10,IF(AND(ISNUMBER('Control Sample Data'!D137),'Control Sample Data'!D137&lt;$C$389, 'Control Sample Data'!D137&gt;0),'Control Sample Data'!D137,$C$389),""))</f>
        <v>27.97</v>
      </c>
      <c r="S138" s="99">
        <f>IF('Control Sample Data'!E137="","",IF(SUM('Control Sample Data'!E$3:E$386)&gt;10,IF(AND(ISNUMBER('Control Sample Data'!E137),'Control Sample Data'!E137&lt;$C$389, 'Control Sample Data'!E137&gt;0),'Control Sample Data'!E137,$C$389),""))</f>
        <v>27.98</v>
      </c>
      <c r="T138" s="99" t="str">
        <f>IF('Control Sample Data'!F137="","",IF(SUM('Control Sample Data'!F$3:F$386)&gt;10,IF(AND(ISNUMBER('Control Sample Data'!F137),'Control Sample Data'!F137&lt;$C$389, 'Control Sample Data'!F137&gt;0),'Control Sample Data'!F137,$C$389),""))</f>
        <v/>
      </c>
      <c r="U138" s="99" t="str">
        <f>IF('Control Sample Data'!G137="","",IF(SUM('Control Sample Data'!G$3:G$386)&gt;10,IF(AND(ISNUMBER('Control Sample Data'!G137),'Control Sample Data'!G137&lt;$C$389, 'Control Sample Data'!G137&gt;0),'Control Sample Data'!G137,$C$389),""))</f>
        <v/>
      </c>
      <c r="V138" s="99" t="str">
        <f>IF('Control Sample Data'!H137="","",IF(SUM('Control Sample Data'!H$3:H$386)&gt;10,IF(AND(ISNUMBER('Control Sample Data'!H137),'Control Sample Data'!H137&lt;$C$389, 'Control Sample Data'!H137&gt;0),'Control Sample Data'!H137,$C$389),""))</f>
        <v/>
      </c>
      <c r="W138" s="99" t="str">
        <f>IF('Control Sample Data'!I137="","",IF(SUM('Control Sample Data'!I$3:I$386)&gt;10,IF(AND(ISNUMBER('Control Sample Data'!I137),'Control Sample Data'!I137&lt;$C$389, 'Control Sample Data'!I137&gt;0),'Control Sample Data'!I137,$C$389),""))</f>
        <v/>
      </c>
      <c r="X138" s="99" t="str">
        <f>IF('Control Sample Data'!J137="","",IF(SUM('Control Sample Data'!J$3:J$386)&gt;10,IF(AND(ISNUMBER('Control Sample Data'!J137),'Control Sample Data'!J137&lt;$C$389, 'Control Sample Data'!J137&gt;0),'Control Sample Data'!J137,$C$389),""))</f>
        <v/>
      </c>
      <c r="Y138" s="99" t="str">
        <f>IF('Control Sample Data'!K137="","",IF(SUM('Control Sample Data'!K$3:K$386)&gt;10,IF(AND(ISNUMBER('Control Sample Data'!K137),'Control Sample Data'!K137&lt;$C$389, 'Control Sample Data'!K137&gt;0),'Control Sample Data'!K137,$C$389),""))</f>
        <v/>
      </c>
      <c r="Z138" s="99" t="str">
        <f>IF('Control Sample Data'!L137="","",IF(SUM('Control Sample Data'!L$3:L$386)&gt;10,IF(AND(ISNUMBER('Control Sample Data'!L137),'Control Sample Data'!L137&lt;$C$389, 'Control Sample Data'!L137&gt;0),'Control Sample Data'!L137,$C$389),""))</f>
        <v/>
      </c>
      <c r="AA138" s="99" t="str">
        <f>IF('Control Sample Data'!M137="","",IF(SUM('Control Sample Data'!M$3:M$386)&gt;10,IF(AND(ISNUMBER('Control Sample Data'!M137),'Control Sample Data'!M137&lt;$C$389, 'Control Sample Data'!M137&gt;0),'Control Sample Data'!M137,$C$389),""))</f>
        <v/>
      </c>
      <c r="AB138" s="107" t="str">
        <f>IF('Control Sample Data'!N137="","",IF(SUM('Control Sample Data'!N$3:N$386)&gt;10,IF(AND(ISNUMBER('Control Sample Data'!N137),'Control Sample Data'!N137&lt;$C$389, 'Control Sample Data'!N137&gt;0),'Control Sample Data'!N137,$C$389),""))</f>
        <v/>
      </c>
      <c r="AC138" s="136">
        <f>IF(C138="","",IF(AND('miRNA Table'!$F$4="YES",'miRNA Table'!$F$6="YES"),C138-C$391,C138))</f>
        <v>29.12</v>
      </c>
      <c r="AD138" s="137">
        <f>IF(D138="","",IF(AND('miRNA Table'!$F$4="YES",'miRNA Table'!$F$6="YES"),D138-D$391,D138))</f>
        <v>28.55</v>
      </c>
      <c r="AE138" s="137">
        <f>IF(E138="","",IF(AND('miRNA Table'!$F$4="YES",'miRNA Table'!$F$6="YES"),E138-E$391,E138))</f>
        <v>28.68</v>
      </c>
      <c r="AF138" s="137" t="str">
        <f>IF(F138="","",IF(AND('miRNA Table'!$F$4="YES",'miRNA Table'!$F$6="YES"),F138-F$391,F138))</f>
        <v/>
      </c>
      <c r="AG138" s="137" t="str">
        <f>IF(G138="","",IF(AND('miRNA Table'!$F$4="YES",'miRNA Table'!$F$6="YES"),G138-G$391,G138))</f>
        <v/>
      </c>
      <c r="AH138" s="137" t="str">
        <f>IF(H138="","",IF(AND('miRNA Table'!$F$4="YES",'miRNA Table'!$F$6="YES"),H138-H$391,H138))</f>
        <v/>
      </c>
      <c r="AI138" s="137" t="str">
        <f>IF(I138="","",IF(AND('miRNA Table'!$F$4="YES",'miRNA Table'!$F$6="YES"),I138-I$391,I138))</f>
        <v/>
      </c>
      <c r="AJ138" s="137" t="str">
        <f>IF(J138="","",IF(AND('miRNA Table'!$F$4="YES",'miRNA Table'!$F$6="YES"),J138-J$391,J138))</f>
        <v/>
      </c>
      <c r="AK138" s="137" t="str">
        <f>IF(K138="","",IF(AND('miRNA Table'!$F$4="YES",'miRNA Table'!$F$6="YES"),K138-K$391,K138))</f>
        <v/>
      </c>
      <c r="AL138" s="137" t="str">
        <f>IF(L138="","",IF(AND('miRNA Table'!$F$4="YES",'miRNA Table'!$F$6="YES"),L138-L$391,L138))</f>
        <v/>
      </c>
      <c r="AM138" s="137" t="str">
        <f>IF(M138="","",IF(AND('miRNA Table'!$F$4="YES",'miRNA Table'!$F$6="YES"),M138-M$391,M138))</f>
        <v/>
      </c>
      <c r="AN138" s="138" t="str">
        <f>IF(N138="","",IF(AND('miRNA Table'!$F$4="YES",'miRNA Table'!$F$6="YES"),N138-N$391,N138))</f>
        <v/>
      </c>
      <c r="AO138" s="136">
        <f>IF(O138="","",IF(AND('miRNA Table'!$F$4="YES",'miRNA Table'!$F$6="YES"),Q138-Q$391,Q138))</f>
        <v>27.91</v>
      </c>
      <c r="AP138" s="137">
        <f>IF(P138="","",IF(AND('miRNA Table'!$F$4="YES",'miRNA Table'!$F$6="YES"),R138-R$391,R138))</f>
        <v>27.97</v>
      </c>
      <c r="AQ138" s="137">
        <f>IF(Q138="","",IF(AND('miRNA Table'!$F$4="YES",'miRNA Table'!$F$6="YES"),S138-S$391,S138))</f>
        <v>27.98</v>
      </c>
      <c r="AR138" s="137" t="str">
        <f>IF(R138="","",IF(AND('miRNA Table'!$F$4="YES",'miRNA Table'!$F$6="YES"),T138-T$391,T138))</f>
        <v/>
      </c>
      <c r="AS138" s="137" t="str">
        <f>IF(S138="","",IF(AND('miRNA Table'!$F$4="YES",'miRNA Table'!$F$6="YES"),U138-U$391,U138))</f>
        <v/>
      </c>
      <c r="AT138" s="137" t="str">
        <f>IF(T138="","",IF(AND('miRNA Table'!$F$4="YES",'miRNA Table'!$F$6="YES"),V138-V$391,V138))</f>
        <v/>
      </c>
      <c r="AU138" s="137" t="str">
        <f>IF(U138="","",IF(AND('miRNA Table'!$F$4="YES",'miRNA Table'!$F$6="YES"),W138-W$391,W138))</f>
        <v/>
      </c>
      <c r="AV138" s="137" t="str">
        <f>IF(V138="","",IF(AND('miRNA Table'!$F$4="YES",'miRNA Table'!$F$6="YES"),X138-X$391,X138))</f>
        <v/>
      </c>
      <c r="AW138" s="137" t="str">
        <f>IF(W138="","",IF(AND('miRNA Table'!$F$4="YES",'miRNA Table'!$F$6="YES"),Y138-Y$391,Y138))</f>
        <v/>
      </c>
      <c r="AX138" s="137" t="str">
        <f>IF(X138="","",IF(AND('miRNA Table'!$F$4="YES",'miRNA Table'!$F$6="YES"),Z138-Z$391,Z138))</f>
        <v/>
      </c>
      <c r="AY138" s="137" t="str">
        <f>IF(Y138="","",IF(AND('miRNA Table'!$F$4="YES",'miRNA Table'!$F$6="YES"),AA138-AA$391,AA138))</f>
        <v/>
      </c>
      <c r="AZ138" s="138" t="str">
        <f>IF(Z138="","",IF(AND('miRNA Table'!$F$4="YES",'miRNA Table'!$F$6="YES"),AB138-AB$391,AB138))</f>
        <v/>
      </c>
      <c r="BY138" s="97" t="str">
        <f t="shared" si="132"/>
        <v>hsa-miR-19b-3p</v>
      </c>
      <c r="BZ138" s="98" t="s">
        <v>5659</v>
      </c>
      <c r="CA138" s="99">
        <f t="shared" si="133"/>
        <v>8.4849999999999994</v>
      </c>
      <c r="CB138" s="99">
        <f t="shared" si="134"/>
        <v>7.9050000000000011</v>
      </c>
      <c r="CC138" s="99">
        <f t="shared" si="135"/>
        <v>7.9499999999999993</v>
      </c>
      <c r="CD138" s="99" t="str">
        <f t="shared" si="136"/>
        <v/>
      </c>
      <c r="CE138" s="99" t="str">
        <f t="shared" si="137"/>
        <v/>
      </c>
      <c r="CF138" s="99" t="str">
        <f t="shared" si="138"/>
        <v/>
      </c>
      <c r="CG138" s="99" t="str">
        <f t="shared" si="139"/>
        <v/>
      </c>
      <c r="CH138" s="99" t="str">
        <f t="shared" si="140"/>
        <v/>
      </c>
      <c r="CI138" s="99" t="str">
        <f t="shared" si="141"/>
        <v/>
      </c>
      <c r="CJ138" s="99" t="str">
        <f t="shared" si="142"/>
        <v/>
      </c>
      <c r="CK138" s="99" t="str">
        <f t="shared" si="143"/>
        <v/>
      </c>
      <c r="CL138" s="99" t="str">
        <f t="shared" si="144"/>
        <v/>
      </c>
      <c r="CM138" s="99">
        <f t="shared" si="145"/>
        <v>7.0116666666666667</v>
      </c>
      <c r="CN138" s="99">
        <f t="shared" si="146"/>
        <v>7.1183333333333287</v>
      </c>
      <c r="CO138" s="99">
        <f t="shared" si="147"/>
        <v>6.8449999999999989</v>
      </c>
      <c r="CP138" s="99" t="str">
        <f t="shared" si="148"/>
        <v/>
      </c>
      <c r="CQ138" s="99" t="str">
        <f t="shared" si="149"/>
        <v/>
      </c>
      <c r="CR138" s="99" t="str">
        <f t="shared" si="150"/>
        <v/>
      </c>
      <c r="CS138" s="99" t="str">
        <f t="shared" si="151"/>
        <v/>
      </c>
      <c r="CT138" s="99" t="str">
        <f t="shared" si="152"/>
        <v/>
      </c>
      <c r="CU138" s="99" t="str">
        <f t="shared" si="153"/>
        <v/>
      </c>
      <c r="CV138" s="99" t="str">
        <f t="shared" si="154"/>
        <v/>
      </c>
      <c r="CW138" s="99" t="str">
        <f t="shared" si="155"/>
        <v/>
      </c>
      <c r="CX138" s="99" t="str">
        <f t="shared" si="156"/>
        <v/>
      </c>
      <c r="CY138" s="70">
        <f t="shared" si="157"/>
        <v>8.1133333333333333</v>
      </c>
      <c r="CZ138" s="70">
        <f t="shared" si="158"/>
        <v>6.9916666666666645</v>
      </c>
      <c r="DA138" s="100" t="str">
        <f t="shared" si="159"/>
        <v>hsa-miR-19b-3p</v>
      </c>
      <c r="DB138" s="98" t="s">
        <v>5659</v>
      </c>
      <c r="DC138" s="101">
        <f t="shared" si="112"/>
        <v>2.7910041791818249E-3</v>
      </c>
      <c r="DD138" s="101">
        <f t="shared" si="113"/>
        <v>4.1721305001869184E-3</v>
      </c>
      <c r="DE138" s="101">
        <f t="shared" si="114"/>
        <v>4.0440036087553838E-3</v>
      </c>
      <c r="DF138" s="101" t="str">
        <f t="shared" si="115"/>
        <v/>
      </c>
      <c r="DG138" s="101" t="str">
        <f t="shared" si="116"/>
        <v/>
      </c>
      <c r="DH138" s="101" t="str">
        <f t="shared" si="117"/>
        <v/>
      </c>
      <c r="DI138" s="101" t="str">
        <f t="shared" si="118"/>
        <v/>
      </c>
      <c r="DJ138" s="101" t="str">
        <f t="shared" si="119"/>
        <v/>
      </c>
      <c r="DK138" s="101" t="str">
        <f t="shared" si="120"/>
        <v/>
      </c>
      <c r="DL138" s="101" t="str">
        <f t="shared" si="121"/>
        <v/>
      </c>
      <c r="DM138" s="101" t="str">
        <f t="shared" si="160"/>
        <v/>
      </c>
      <c r="DN138" s="101" t="str">
        <f t="shared" si="161"/>
        <v/>
      </c>
      <c r="DO138" s="101">
        <f t="shared" si="122"/>
        <v>7.7495772846068673E-3</v>
      </c>
      <c r="DP138" s="101">
        <f t="shared" si="123"/>
        <v>7.1972758387356646E-3</v>
      </c>
      <c r="DQ138" s="101">
        <f t="shared" si="124"/>
        <v>8.6986063924116234E-3</v>
      </c>
      <c r="DR138" s="101" t="str">
        <f t="shared" si="125"/>
        <v/>
      </c>
      <c r="DS138" s="101" t="str">
        <f t="shared" si="126"/>
        <v/>
      </c>
      <c r="DT138" s="101" t="str">
        <f t="shared" si="127"/>
        <v/>
      </c>
      <c r="DU138" s="101" t="str">
        <f t="shared" si="128"/>
        <v/>
      </c>
      <c r="DV138" s="101" t="str">
        <f t="shared" si="129"/>
        <v/>
      </c>
      <c r="DW138" s="101" t="str">
        <f t="shared" si="130"/>
        <v/>
      </c>
      <c r="DX138" s="101" t="str">
        <f t="shared" si="131"/>
        <v/>
      </c>
      <c r="DY138" s="101" t="str">
        <f t="shared" si="162"/>
        <v/>
      </c>
      <c r="DZ138" s="101" t="str">
        <f t="shared" si="163"/>
        <v/>
      </c>
    </row>
    <row r="139" spans="1:130" ht="15" customHeight="1" x14ac:dyDescent="0.25">
      <c r="A139" s="106" t="str">
        <f>'miRNA Table'!C138</f>
        <v>hsa-miR-200a-3p</v>
      </c>
      <c r="B139" s="98" t="s">
        <v>5660</v>
      </c>
      <c r="C139" s="99">
        <f>IF('Test Sample Data'!C138="","",IF(SUM('Test Sample Data'!C$3:C$386)&gt;10,IF(AND(ISNUMBER('Test Sample Data'!C138),'Test Sample Data'!C138&lt;$C$389, 'Test Sample Data'!C138&gt;0),'Test Sample Data'!C138,$C$389),""))</f>
        <v>35</v>
      </c>
      <c r="D139" s="99">
        <f>IF('Test Sample Data'!D138="","",IF(SUM('Test Sample Data'!D$3:D$386)&gt;10,IF(AND(ISNUMBER('Test Sample Data'!D138),'Test Sample Data'!D138&lt;$C$389, 'Test Sample Data'!D138&gt;0),'Test Sample Data'!D138,$C$389),""))</f>
        <v>35</v>
      </c>
      <c r="E139" s="99">
        <f>IF('Test Sample Data'!E138="","",IF(SUM('Test Sample Data'!E$3:E$386)&gt;10,IF(AND(ISNUMBER('Test Sample Data'!E138),'Test Sample Data'!E138&lt;$C$389, 'Test Sample Data'!E138&gt;0),'Test Sample Data'!E138,$C$389),""))</f>
        <v>35</v>
      </c>
      <c r="F139" s="99" t="str">
        <f>IF('Test Sample Data'!F138="","",IF(SUM('Test Sample Data'!F$3:F$386)&gt;10,IF(AND(ISNUMBER('Test Sample Data'!F138),'Test Sample Data'!F138&lt;$C$389, 'Test Sample Data'!F138&gt;0),'Test Sample Data'!F138,$C$389),""))</f>
        <v/>
      </c>
      <c r="G139" s="99" t="str">
        <f>IF('Test Sample Data'!G138="","",IF(SUM('Test Sample Data'!G$3:G$386)&gt;10,IF(AND(ISNUMBER('Test Sample Data'!G138),'Test Sample Data'!G138&lt;$C$389, 'Test Sample Data'!G138&gt;0),'Test Sample Data'!G138,$C$389),""))</f>
        <v/>
      </c>
      <c r="H139" s="99" t="str">
        <f>IF('Test Sample Data'!H138="","",IF(SUM('Test Sample Data'!H$3:H$386)&gt;10,IF(AND(ISNUMBER('Test Sample Data'!H138),'Test Sample Data'!H138&lt;$C$389, 'Test Sample Data'!H138&gt;0),'Test Sample Data'!H138,$C$389),""))</f>
        <v/>
      </c>
      <c r="I139" s="99" t="str">
        <f>IF('Test Sample Data'!I138="","",IF(SUM('Test Sample Data'!I$3:I$386)&gt;10,IF(AND(ISNUMBER('Test Sample Data'!I138),'Test Sample Data'!I138&lt;$C$389, 'Test Sample Data'!I138&gt;0),'Test Sample Data'!I138,$C$389),""))</f>
        <v/>
      </c>
      <c r="J139" s="99" t="str">
        <f>IF('Test Sample Data'!J138="","",IF(SUM('Test Sample Data'!J$3:J$386)&gt;10,IF(AND(ISNUMBER('Test Sample Data'!J138),'Test Sample Data'!J138&lt;$C$389, 'Test Sample Data'!J138&gt;0),'Test Sample Data'!J138,$C$389),""))</f>
        <v/>
      </c>
      <c r="K139" s="99" t="str">
        <f>IF('Test Sample Data'!K138="","",IF(SUM('Test Sample Data'!K$3:K$386)&gt;10,IF(AND(ISNUMBER('Test Sample Data'!K138),'Test Sample Data'!K138&lt;$C$389, 'Test Sample Data'!K138&gt;0),'Test Sample Data'!K138,$C$389),""))</f>
        <v/>
      </c>
      <c r="L139" s="99" t="str">
        <f>IF('Test Sample Data'!L138="","",IF(SUM('Test Sample Data'!L$3:L$386)&gt;10,IF(AND(ISNUMBER('Test Sample Data'!L138),'Test Sample Data'!L138&lt;$C$389, 'Test Sample Data'!L138&gt;0),'Test Sample Data'!L138,$C$389),""))</f>
        <v/>
      </c>
      <c r="M139" s="99" t="str">
        <f>IF('Test Sample Data'!M138="","",IF(SUM('Test Sample Data'!M$3:M$386)&gt;10,IF(AND(ISNUMBER('Test Sample Data'!M138),'Test Sample Data'!M138&lt;$C$389, 'Test Sample Data'!M138&gt;0),'Test Sample Data'!M138,$C$389),""))</f>
        <v/>
      </c>
      <c r="N139" s="99" t="str">
        <f>IF('Test Sample Data'!N138="","",IF(SUM('Test Sample Data'!N$3:N$386)&gt;10,IF(AND(ISNUMBER('Test Sample Data'!N138),'Test Sample Data'!N138&lt;$C$389, 'Test Sample Data'!N138&gt;0),'Test Sample Data'!N138,$C$389),""))</f>
        <v/>
      </c>
      <c r="O139" s="98" t="str">
        <f>'miRNA Table'!C138</f>
        <v>hsa-miR-200a-3p</v>
      </c>
      <c r="P139" s="98" t="s">
        <v>5660</v>
      </c>
      <c r="Q139" s="99">
        <f>IF('Control Sample Data'!C138="","",IF(SUM('Control Sample Data'!C$3:C$386)&gt;10,IF(AND(ISNUMBER('Control Sample Data'!C138),'Control Sample Data'!C138&lt;$C$389, 'Control Sample Data'!C138&gt;0),'Control Sample Data'!C138,$C$389),""))</f>
        <v>35</v>
      </c>
      <c r="R139" s="99">
        <f>IF('Control Sample Data'!D138="","",IF(SUM('Control Sample Data'!D$3:D$386)&gt;10,IF(AND(ISNUMBER('Control Sample Data'!D138),'Control Sample Data'!D138&lt;$C$389, 'Control Sample Data'!D138&gt;0),'Control Sample Data'!D138,$C$389),""))</f>
        <v>35</v>
      </c>
      <c r="S139" s="99">
        <f>IF('Control Sample Data'!E138="","",IF(SUM('Control Sample Data'!E$3:E$386)&gt;10,IF(AND(ISNUMBER('Control Sample Data'!E138),'Control Sample Data'!E138&lt;$C$389, 'Control Sample Data'!E138&gt;0),'Control Sample Data'!E138,$C$389),""))</f>
        <v>35</v>
      </c>
      <c r="T139" s="99" t="str">
        <f>IF('Control Sample Data'!F138="","",IF(SUM('Control Sample Data'!F$3:F$386)&gt;10,IF(AND(ISNUMBER('Control Sample Data'!F138),'Control Sample Data'!F138&lt;$C$389, 'Control Sample Data'!F138&gt;0),'Control Sample Data'!F138,$C$389),""))</f>
        <v/>
      </c>
      <c r="U139" s="99" t="str">
        <f>IF('Control Sample Data'!G138="","",IF(SUM('Control Sample Data'!G$3:G$386)&gt;10,IF(AND(ISNUMBER('Control Sample Data'!G138),'Control Sample Data'!G138&lt;$C$389, 'Control Sample Data'!G138&gt;0),'Control Sample Data'!G138,$C$389),""))</f>
        <v/>
      </c>
      <c r="V139" s="99" t="str">
        <f>IF('Control Sample Data'!H138="","",IF(SUM('Control Sample Data'!H$3:H$386)&gt;10,IF(AND(ISNUMBER('Control Sample Data'!H138),'Control Sample Data'!H138&lt;$C$389, 'Control Sample Data'!H138&gt;0),'Control Sample Data'!H138,$C$389),""))</f>
        <v/>
      </c>
      <c r="W139" s="99" t="str">
        <f>IF('Control Sample Data'!I138="","",IF(SUM('Control Sample Data'!I$3:I$386)&gt;10,IF(AND(ISNUMBER('Control Sample Data'!I138),'Control Sample Data'!I138&lt;$C$389, 'Control Sample Data'!I138&gt;0),'Control Sample Data'!I138,$C$389),""))</f>
        <v/>
      </c>
      <c r="X139" s="99" t="str">
        <f>IF('Control Sample Data'!J138="","",IF(SUM('Control Sample Data'!J$3:J$386)&gt;10,IF(AND(ISNUMBER('Control Sample Data'!J138),'Control Sample Data'!J138&lt;$C$389, 'Control Sample Data'!J138&gt;0),'Control Sample Data'!J138,$C$389),""))</f>
        <v/>
      </c>
      <c r="Y139" s="99" t="str">
        <f>IF('Control Sample Data'!K138="","",IF(SUM('Control Sample Data'!K$3:K$386)&gt;10,IF(AND(ISNUMBER('Control Sample Data'!K138),'Control Sample Data'!K138&lt;$C$389, 'Control Sample Data'!K138&gt;0),'Control Sample Data'!K138,$C$389),""))</f>
        <v/>
      </c>
      <c r="Z139" s="99" t="str">
        <f>IF('Control Sample Data'!L138="","",IF(SUM('Control Sample Data'!L$3:L$386)&gt;10,IF(AND(ISNUMBER('Control Sample Data'!L138),'Control Sample Data'!L138&lt;$C$389, 'Control Sample Data'!L138&gt;0),'Control Sample Data'!L138,$C$389),""))</f>
        <v/>
      </c>
      <c r="AA139" s="99" t="str">
        <f>IF('Control Sample Data'!M138="","",IF(SUM('Control Sample Data'!M$3:M$386)&gt;10,IF(AND(ISNUMBER('Control Sample Data'!M138),'Control Sample Data'!M138&lt;$C$389, 'Control Sample Data'!M138&gt;0),'Control Sample Data'!M138,$C$389),""))</f>
        <v/>
      </c>
      <c r="AB139" s="107" t="str">
        <f>IF('Control Sample Data'!N138="","",IF(SUM('Control Sample Data'!N$3:N$386)&gt;10,IF(AND(ISNUMBER('Control Sample Data'!N138),'Control Sample Data'!N138&lt;$C$389, 'Control Sample Data'!N138&gt;0),'Control Sample Data'!N138,$C$389),""))</f>
        <v/>
      </c>
      <c r="AC139" s="136">
        <f>IF(C139="","",IF(AND('miRNA Table'!$F$4="YES",'miRNA Table'!$F$6="YES"),C139-C$391,C139))</f>
        <v>35</v>
      </c>
      <c r="AD139" s="137">
        <f>IF(D139="","",IF(AND('miRNA Table'!$F$4="YES",'miRNA Table'!$F$6="YES"),D139-D$391,D139))</f>
        <v>35</v>
      </c>
      <c r="AE139" s="137">
        <f>IF(E139="","",IF(AND('miRNA Table'!$F$4="YES",'miRNA Table'!$F$6="YES"),E139-E$391,E139))</f>
        <v>35</v>
      </c>
      <c r="AF139" s="137" t="str">
        <f>IF(F139="","",IF(AND('miRNA Table'!$F$4="YES",'miRNA Table'!$F$6="YES"),F139-F$391,F139))</f>
        <v/>
      </c>
      <c r="AG139" s="137" t="str">
        <f>IF(G139="","",IF(AND('miRNA Table'!$F$4="YES",'miRNA Table'!$F$6="YES"),G139-G$391,G139))</f>
        <v/>
      </c>
      <c r="AH139" s="137" t="str">
        <f>IF(H139="","",IF(AND('miRNA Table'!$F$4="YES",'miRNA Table'!$F$6="YES"),H139-H$391,H139))</f>
        <v/>
      </c>
      <c r="AI139" s="137" t="str">
        <f>IF(I139="","",IF(AND('miRNA Table'!$F$4="YES",'miRNA Table'!$F$6="YES"),I139-I$391,I139))</f>
        <v/>
      </c>
      <c r="AJ139" s="137" t="str">
        <f>IF(J139="","",IF(AND('miRNA Table'!$F$4="YES",'miRNA Table'!$F$6="YES"),J139-J$391,J139))</f>
        <v/>
      </c>
      <c r="AK139" s="137" t="str">
        <f>IF(K139="","",IF(AND('miRNA Table'!$F$4="YES",'miRNA Table'!$F$6="YES"),K139-K$391,K139))</f>
        <v/>
      </c>
      <c r="AL139" s="137" t="str">
        <f>IF(L139="","",IF(AND('miRNA Table'!$F$4="YES",'miRNA Table'!$F$6="YES"),L139-L$391,L139))</f>
        <v/>
      </c>
      <c r="AM139" s="137" t="str">
        <f>IF(M139="","",IF(AND('miRNA Table'!$F$4="YES",'miRNA Table'!$F$6="YES"),M139-M$391,M139))</f>
        <v/>
      </c>
      <c r="AN139" s="138" t="str">
        <f>IF(N139="","",IF(AND('miRNA Table'!$F$4="YES",'miRNA Table'!$F$6="YES"),N139-N$391,N139))</f>
        <v/>
      </c>
      <c r="AO139" s="136">
        <f>IF(O139="","",IF(AND('miRNA Table'!$F$4="YES",'miRNA Table'!$F$6="YES"),Q139-Q$391,Q139))</f>
        <v>35</v>
      </c>
      <c r="AP139" s="137">
        <f>IF(P139="","",IF(AND('miRNA Table'!$F$4="YES",'miRNA Table'!$F$6="YES"),R139-R$391,R139))</f>
        <v>35</v>
      </c>
      <c r="AQ139" s="137">
        <f>IF(Q139="","",IF(AND('miRNA Table'!$F$4="YES",'miRNA Table'!$F$6="YES"),S139-S$391,S139))</f>
        <v>35</v>
      </c>
      <c r="AR139" s="137" t="str">
        <f>IF(R139="","",IF(AND('miRNA Table'!$F$4="YES",'miRNA Table'!$F$6="YES"),T139-T$391,T139))</f>
        <v/>
      </c>
      <c r="AS139" s="137" t="str">
        <f>IF(S139="","",IF(AND('miRNA Table'!$F$4="YES",'miRNA Table'!$F$6="YES"),U139-U$391,U139))</f>
        <v/>
      </c>
      <c r="AT139" s="137" t="str">
        <f>IF(T139="","",IF(AND('miRNA Table'!$F$4="YES",'miRNA Table'!$F$6="YES"),V139-V$391,V139))</f>
        <v/>
      </c>
      <c r="AU139" s="137" t="str">
        <f>IF(U139="","",IF(AND('miRNA Table'!$F$4="YES",'miRNA Table'!$F$6="YES"),W139-W$391,W139))</f>
        <v/>
      </c>
      <c r="AV139" s="137" t="str">
        <f>IF(V139="","",IF(AND('miRNA Table'!$F$4="YES",'miRNA Table'!$F$6="YES"),X139-X$391,X139))</f>
        <v/>
      </c>
      <c r="AW139" s="137" t="str">
        <f>IF(W139="","",IF(AND('miRNA Table'!$F$4="YES",'miRNA Table'!$F$6="YES"),Y139-Y$391,Y139))</f>
        <v/>
      </c>
      <c r="AX139" s="137" t="str">
        <f>IF(X139="","",IF(AND('miRNA Table'!$F$4="YES",'miRNA Table'!$F$6="YES"),Z139-Z$391,Z139))</f>
        <v/>
      </c>
      <c r="AY139" s="137" t="str">
        <f>IF(Y139="","",IF(AND('miRNA Table'!$F$4="YES",'miRNA Table'!$F$6="YES"),AA139-AA$391,AA139))</f>
        <v/>
      </c>
      <c r="AZ139" s="138" t="str">
        <f>IF(Z139="","",IF(AND('miRNA Table'!$F$4="YES",'miRNA Table'!$F$6="YES"),AB139-AB$391,AB139))</f>
        <v/>
      </c>
      <c r="BY139" s="97" t="str">
        <f t="shared" si="132"/>
        <v>hsa-miR-200a-3p</v>
      </c>
      <c r="BZ139" s="98" t="s">
        <v>5660</v>
      </c>
      <c r="CA139" s="99">
        <f t="shared" si="133"/>
        <v>14.364999999999998</v>
      </c>
      <c r="CB139" s="99">
        <f t="shared" si="134"/>
        <v>14.355</v>
      </c>
      <c r="CC139" s="99">
        <f t="shared" si="135"/>
        <v>14.27</v>
      </c>
      <c r="CD139" s="99" t="str">
        <f t="shared" si="136"/>
        <v/>
      </c>
      <c r="CE139" s="99" t="str">
        <f t="shared" si="137"/>
        <v/>
      </c>
      <c r="CF139" s="99" t="str">
        <f t="shared" si="138"/>
        <v/>
      </c>
      <c r="CG139" s="99" t="str">
        <f t="shared" si="139"/>
        <v/>
      </c>
      <c r="CH139" s="99" t="str">
        <f t="shared" si="140"/>
        <v/>
      </c>
      <c r="CI139" s="99" t="str">
        <f t="shared" si="141"/>
        <v/>
      </c>
      <c r="CJ139" s="99" t="str">
        <f t="shared" si="142"/>
        <v/>
      </c>
      <c r="CK139" s="99" t="str">
        <f t="shared" si="143"/>
        <v/>
      </c>
      <c r="CL139" s="99" t="str">
        <f t="shared" si="144"/>
        <v/>
      </c>
      <c r="CM139" s="99">
        <f t="shared" si="145"/>
        <v>14.101666666666667</v>
      </c>
      <c r="CN139" s="99">
        <f t="shared" si="146"/>
        <v>14.14833333333333</v>
      </c>
      <c r="CO139" s="99">
        <f t="shared" si="147"/>
        <v>13.864999999999998</v>
      </c>
      <c r="CP139" s="99" t="str">
        <f t="shared" si="148"/>
        <v/>
      </c>
      <c r="CQ139" s="99" t="str">
        <f t="shared" si="149"/>
        <v/>
      </c>
      <c r="CR139" s="99" t="str">
        <f t="shared" si="150"/>
        <v/>
      </c>
      <c r="CS139" s="99" t="str">
        <f t="shared" si="151"/>
        <v/>
      </c>
      <c r="CT139" s="99" t="str">
        <f t="shared" si="152"/>
        <v/>
      </c>
      <c r="CU139" s="99" t="str">
        <f t="shared" si="153"/>
        <v/>
      </c>
      <c r="CV139" s="99" t="str">
        <f t="shared" si="154"/>
        <v/>
      </c>
      <c r="CW139" s="99" t="str">
        <f t="shared" si="155"/>
        <v/>
      </c>
      <c r="CX139" s="99" t="str">
        <f t="shared" si="156"/>
        <v/>
      </c>
      <c r="CY139" s="70">
        <f t="shared" si="157"/>
        <v>14.329999999999998</v>
      </c>
      <c r="CZ139" s="70">
        <f t="shared" si="158"/>
        <v>14.038333333333332</v>
      </c>
      <c r="DA139" s="100" t="str">
        <f t="shared" si="159"/>
        <v>hsa-miR-200a-3p</v>
      </c>
      <c r="DB139" s="98" t="s">
        <v>5660</v>
      </c>
      <c r="DC139" s="101">
        <f t="shared" si="112"/>
        <v>4.7391899108950229E-5</v>
      </c>
      <c r="DD139" s="101">
        <f t="shared" si="113"/>
        <v>4.7721535835485465E-5</v>
      </c>
      <c r="DE139" s="101">
        <f t="shared" si="114"/>
        <v>5.0617648059963549E-5</v>
      </c>
      <c r="DF139" s="101" t="str">
        <f t="shared" si="115"/>
        <v/>
      </c>
      <c r="DG139" s="101" t="str">
        <f t="shared" si="116"/>
        <v/>
      </c>
      <c r="DH139" s="101" t="str">
        <f t="shared" si="117"/>
        <v/>
      </c>
      <c r="DI139" s="101" t="str">
        <f t="shared" si="118"/>
        <v/>
      </c>
      <c r="DJ139" s="101" t="str">
        <f t="shared" si="119"/>
        <v/>
      </c>
      <c r="DK139" s="101" t="str">
        <f t="shared" si="120"/>
        <v/>
      </c>
      <c r="DL139" s="101" t="str">
        <f t="shared" si="121"/>
        <v/>
      </c>
      <c r="DM139" s="101" t="str">
        <f t="shared" si="160"/>
        <v/>
      </c>
      <c r="DN139" s="101" t="str">
        <f t="shared" si="161"/>
        <v/>
      </c>
      <c r="DO139" s="101">
        <f t="shared" si="122"/>
        <v>5.6882063716252369E-5</v>
      </c>
      <c r="DP139" s="101">
        <f t="shared" si="123"/>
        <v>5.5071547217106916E-5</v>
      </c>
      <c r="DQ139" s="101">
        <f t="shared" si="124"/>
        <v>6.7022266466494862E-5</v>
      </c>
      <c r="DR139" s="101" t="str">
        <f t="shared" si="125"/>
        <v/>
      </c>
      <c r="DS139" s="101" t="str">
        <f t="shared" si="126"/>
        <v/>
      </c>
      <c r="DT139" s="101" t="str">
        <f t="shared" si="127"/>
        <v/>
      </c>
      <c r="DU139" s="101" t="str">
        <f t="shared" si="128"/>
        <v/>
      </c>
      <c r="DV139" s="101" t="str">
        <f t="shared" si="129"/>
        <v/>
      </c>
      <c r="DW139" s="101" t="str">
        <f t="shared" si="130"/>
        <v/>
      </c>
      <c r="DX139" s="101" t="str">
        <f t="shared" si="131"/>
        <v/>
      </c>
      <c r="DY139" s="101" t="str">
        <f t="shared" si="162"/>
        <v/>
      </c>
      <c r="DZ139" s="101" t="str">
        <f t="shared" si="163"/>
        <v/>
      </c>
    </row>
    <row r="140" spans="1:130" ht="15" customHeight="1" x14ac:dyDescent="0.25">
      <c r="A140" s="106" t="str">
        <f>'miRNA Table'!C139</f>
        <v>hsa-miR-200a-5p</v>
      </c>
      <c r="B140" s="98" t="s">
        <v>5661</v>
      </c>
      <c r="C140" s="99">
        <f>IF('Test Sample Data'!C139="","",IF(SUM('Test Sample Data'!C$3:C$386)&gt;10,IF(AND(ISNUMBER('Test Sample Data'!C139),'Test Sample Data'!C139&lt;$C$389, 'Test Sample Data'!C139&gt;0),'Test Sample Data'!C139,$C$389),""))</f>
        <v>29.09</v>
      </c>
      <c r="D140" s="99">
        <f>IF('Test Sample Data'!D139="","",IF(SUM('Test Sample Data'!D$3:D$386)&gt;10,IF(AND(ISNUMBER('Test Sample Data'!D139),'Test Sample Data'!D139&lt;$C$389, 'Test Sample Data'!D139&gt;0),'Test Sample Data'!D139,$C$389),""))</f>
        <v>29.17</v>
      </c>
      <c r="E140" s="99">
        <f>IF('Test Sample Data'!E139="","",IF(SUM('Test Sample Data'!E$3:E$386)&gt;10,IF(AND(ISNUMBER('Test Sample Data'!E139),'Test Sample Data'!E139&lt;$C$389, 'Test Sample Data'!E139&gt;0),'Test Sample Data'!E139,$C$389),""))</f>
        <v>29.15</v>
      </c>
      <c r="F140" s="99" t="str">
        <f>IF('Test Sample Data'!F139="","",IF(SUM('Test Sample Data'!F$3:F$386)&gt;10,IF(AND(ISNUMBER('Test Sample Data'!F139),'Test Sample Data'!F139&lt;$C$389, 'Test Sample Data'!F139&gt;0),'Test Sample Data'!F139,$C$389),""))</f>
        <v/>
      </c>
      <c r="G140" s="99" t="str">
        <f>IF('Test Sample Data'!G139="","",IF(SUM('Test Sample Data'!G$3:G$386)&gt;10,IF(AND(ISNUMBER('Test Sample Data'!G139),'Test Sample Data'!G139&lt;$C$389, 'Test Sample Data'!G139&gt;0),'Test Sample Data'!G139,$C$389),""))</f>
        <v/>
      </c>
      <c r="H140" s="99" t="str">
        <f>IF('Test Sample Data'!H139="","",IF(SUM('Test Sample Data'!H$3:H$386)&gt;10,IF(AND(ISNUMBER('Test Sample Data'!H139),'Test Sample Data'!H139&lt;$C$389, 'Test Sample Data'!H139&gt;0),'Test Sample Data'!H139,$C$389),""))</f>
        <v/>
      </c>
      <c r="I140" s="99" t="str">
        <f>IF('Test Sample Data'!I139="","",IF(SUM('Test Sample Data'!I$3:I$386)&gt;10,IF(AND(ISNUMBER('Test Sample Data'!I139),'Test Sample Data'!I139&lt;$C$389, 'Test Sample Data'!I139&gt;0),'Test Sample Data'!I139,$C$389),""))</f>
        <v/>
      </c>
      <c r="J140" s="99" t="str">
        <f>IF('Test Sample Data'!J139="","",IF(SUM('Test Sample Data'!J$3:J$386)&gt;10,IF(AND(ISNUMBER('Test Sample Data'!J139),'Test Sample Data'!J139&lt;$C$389, 'Test Sample Data'!J139&gt;0),'Test Sample Data'!J139,$C$389),""))</f>
        <v/>
      </c>
      <c r="K140" s="99" t="str">
        <f>IF('Test Sample Data'!K139="","",IF(SUM('Test Sample Data'!K$3:K$386)&gt;10,IF(AND(ISNUMBER('Test Sample Data'!K139),'Test Sample Data'!K139&lt;$C$389, 'Test Sample Data'!K139&gt;0),'Test Sample Data'!K139,$C$389),""))</f>
        <v/>
      </c>
      <c r="L140" s="99" t="str">
        <f>IF('Test Sample Data'!L139="","",IF(SUM('Test Sample Data'!L$3:L$386)&gt;10,IF(AND(ISNUMBER('Test Sample Data'!L139),'Test Sample Data'!L139&lt;$C$389, 'Test Sample Data'!L139&gt;0),'Test Sample Data'!L139,$C$389),""))</f>
        <v/>
      </c>
      <c r="M140" s="99" t="str">
        <f>IF('Test Sample Data'!M139="","",IF(SUM('Test Sample Data'!M$3:M$386)&gt;10,IF(AND(ISNUMBER('Test Sample Data'!M139),'Test Sample Data'!M139&lt;$C$389, 'Test Sample Data'!M139&gt;0),'Test Sample Data'!M139,$C$389),""))</f>
        <v/>
      </c>
      <c r="N140" s="99" t="str">
        <f>IF('Test Sample Data'!N139="","",IF(SUM('Test Sample Data'!N$3:N$386)&gt;10,IF(AND(ISNUMBER('Test Sample Data'!N139),'Test Sample Data'!N139&lt;$C$389, 'Test Sample Data'!N139&gt;0),'Test Sample Data'!N139,$C$389),""))</f>
        <v/>
      </c>
      <c r="O140" s="98" t="str">
        <f>'miRNA Table'!C139</f>
        <v>hsa-miR-200a-5p</v>
      </c>
      <c r="P140" s="98" t="s">
        <v>5661</v>
      </c>
      <c r="Q140" s="99">
        <f>IF('Control Sample Data'!C139="","",IF(SUM('Control Sample Data'!C$3:C$386)&gt;10,IF(AND(ISNUMBER('Control Sample Data'!C139),'Control Sample Data'!C139&lt;$C$389, 'Control Sample Data'!C139&gt;0),'Control Sample Data'!C139,$C$389),""))</f>
        <v>28.65</v>
      </c>
      <c r="R140" s="99">
        <f>IF('Control Sample Data'!D139="","",IF(SUM('Control Sample Data'!D$3:D$386)&gt;10,IF(AND(ISNUMBER('Control Sample Data'!D139),'Control Sample Data'!D139&lt;$C$389, 'Control Sample Data'!D139&gt;0),'Control Sample Data'!D139,$C$389),""))</f>
        <v>28.56</v>
      </c>
      <c r="S140" s="99">
        <f>IF('Control Sample Data'!E139="","",IF(SUM('Control Sample Data'!E$3:E$386)&gt;10,IF(AND(ISNUMBER('Control Sample Data'!E139),'Control Sample Data'!E139&lt;$C$389, 'Control Sample Data'!E139&gt;0),'Control Sample Data'!E139,$C$389),""))</f>
        <v>28.38</v>
      </c>
      <c r="T140" s="99" t="str">
        <f>IF('Control Sample Data'!F139="","",IF(SUM('Control Sample Data'!F$3:F$386)&gt;10,IF(AND(ISNUMBER('Control Sample Data'!F139),'Control Sample Data'!F139&lt;$C$389, 'Control Sample Data'!F139&gt;0),'Control Sample Data'!F139,$C$389),""))</f>
        <v/>
      </c>
      <c r="U140" s="99" t="str">
        <f>IF('Control Sample Data'!G139="","",IF(SUM('Control Sample Data'!G$3:G$386)&gt;10,IF(AND(ISNUMBER('Control Sample Data'!G139),'Control Sample Data'!G139&lt;$C$389, 'Control Sample Data'!G139&gt;0),'Control Sample Data'!G139,$C$389),""))</f>
        <v/>
      </c>
      <c r="V140" s="99" t="str">
        <f>IF('Control Sample Data'!H139="","",IF(SUM('Control Sample Data'!H$3:H$386)&gt;10,IF(AND(ISNUMBER('Control Sample Data'!H139),'Control Sample Data'!H139&lt;$C$389, 'Control Sample Data'!H139&gt;0),'Control Sample Data'!H139,$C$389),""))</f>
        <v/>
      </c>
      <c r="W140" s="99" t="str">
        <f>IF('Control Sample Data'!I139="","",IF(SUM('Control Sample Data'!I$3:I$386)&gt;10,IF(AND(ISNUMBER('Control Sample Data'!I139),'Control Sample Data'!I139&lt;$C$389, 'Control Sample Data'!I139&gt;0),'Control Sample Data'!I139,$C$389),""))</f>
        <v/>
      </c>
      <c r="X140" s="99" t="str">
        <f>IF('Control Sample Data'!J139="","",IF(SUM('Control Sample Data'!J$3:J$386)&gt;10,IF(AND(ISNUMBER('Control Sample Data'!J139),'Control Sample Data'!J139&lt;$C$389, 'Control Sample Data'!J139&gt;0),'Control Sample Data'!J139,$C$389),""))</f>
        <v/>
      </c>
      <c r="Y140" s="99" t="str">
        <f>IF('Control Sample Data'!K139="","",IF(SUM('Control Sample Data'!K$3:K$386)&gt;10,IF(AND(ISNUMBER('Control Sample Data'!K139),'Control Sample Data'!K139&lt;$C$389, 'Control Sample Data'!K139&gt;0),'Control Sample Data'!K139,$C$389),""))</f>
        <v/>
      </c>
      <c r="Z140" s="99" t="str">
        <f>IF('Control Sample Data'!L139="","",IF(SUM('Control Sample Data'!L$3:L$386)&gt;10,IF(AND(ISNUMBER('Control Sample Data'!L139),'Control Sample Data'!L139&lt;$C$389, 'Control Sample Data'!L139&gt;0),'Control Sample Data'!L139,$C$389),""))</f>
        <v/>
      </c>
      <c r="AA140" s="99" t="str">
        <f>IF('Control Sample Data'!M139="","",IF(SUM('Control Sample Data'!M$3:M$386)&gt;10,IF(AND(ISNUMBER('Control Sample Data'!M139),'Control Sample Data'!M139&lt;$C$389, 'Control Sample Data'!M139&gt;0),'Control Sample Data'!M139,$C$389),""))</f>
        <v/>
      </c>
      <c r="AB140" s="107" t="str">
        <f>IF('Control Sample Data'!N139="","",IF(SUM('Control Sample Data'!N$3:N$386)&gt;10,IF(AND(ISNUMBER('Control Sample Data'!N139),'Control Sample Data'!N139&lt;$C$389, 'Control Sample Data'!N139&gt;0),'Control Sample Data'!N139,$C$389),""))</f>
        <v/>
      </c>
      <c r="AC140" s="136">
        <f>IF(C140="","",IF(AND('miRNA Table'!$F$4="YES",'miRNA Table'!$F$6="YES"),C140-C$391,C140))</f>
        <v>29.09</v>
      </c>
      <c r="AD140" s="137">
        <f>IF(D140="","",IF(AND('miRNA Table'!$F$4="YES",'miRNA Table'!$F$6="YES"),D140-D$391,D140))</f>
        <v>29.17</v>
      </c>
      <c r="AE140" s="137">
        <f>IF(E140="","",IF(AND('miRNA Table'!$F$4="YES",'miRNA Table'!$F$6="YES"),E140-E$391,E140))</f>
        <v>29.15</v>
      </c>
      <c r="AF140" s="137" t="str">
        <f>IF(F140="","",IF(AND('miRNA Table'!$F$4="YES",'miRNA Table'!$F$6="YES"),F140-F$391,F140))</f>
        <v/>
      </c>
      <c r="AG140" s="137" t="str">
        <f>IF(G140="","",IF(AND('miRNA Table'!$F$4="YES",'miRNA Table'!$F$6="YES"),G140-G$391,G140))</f>
        <v/>
      </c>
      <c r="AH140" s="137" t="str">
        <f>IF(H140="","",IF(AND('miRNA Table'!$F$4="YES",'miRNA Table'!$F$6="YES"),H140-H$391,H140))</f>
        <v/>
      </c>
      <c r="AI140" s="137" t="str">
        <f>IF(I140="","",IF(AND('miRNA Table'!$F$4="YES",'miRNA Table'!$F$6="YES"),I140-I$391,I140))</f>
        <v/>
      </c>
      <c r="AJ140" s="137" t="str">
        <f>IF(J140="","",IF(AND('miRNA Table'!$F$4="YES",'miRNA Table'!$F$6="YES"),J140-J$391,J140))</f>
        <v/>
      </c>
      <c r="AK140" s="137" t="str">
        <f>IF(K140="","",IF(AND('miRNA Table'!$F$4="YES",'miRNA Table'!$F$6="YES"),K140-K$391,K140))</f>
        <v/>
      </c>
      <c r="AL140" s="137" t="str">
        <f>IF(L140="","",IF(AND('miRNA Table'!$F$4="YES",'miRNA Table'!$F$6="YES"),L140-L$391,L140))</f>
        <v/>
      </c>
      <c r="AM140" s="137" t="str">
        <f>IF(M140="","",IF(AND('miRNA Table'!$F$4="YES",'miRNA Table'!$F$6="YES"),M140-M$391,M140))</f>
        <v/>
      </c>
      <c r="AN140" s="138" t="str">
        <f>IF(N140="","",IF(AND('miRNA Table'!$F$4="YES",'miRNA Table'!$F$6="YES"),N140-N$391,N140))</f>
        <v/>
      </c>
      <c r="AO140" s="136">
        <f>IF(O140="","",IF(AND('miRNA Table'!$F$4="YES",'miRNA Table'!$F$6="YES"),Q140-Q$391,Q140))</f>
        <v>28.65</v>
      </c>
      <c r="AP140" s="137">
        <f>IF(P140="","",IF(AND('miRNA Table'!$F$4="YES",'miRNA Table'!$F$6="YES"),R140-R$391,R140))</f>
        <v>28.56</v>
      </c>
      <c r="AQ140" s="137">
        <f>IF(Q140="","",IF(AND('miRNA Table'!$F$4="YES",'miRNA Table'!$F$6="YES"),S140-S$391,S140))</f>
        <v>28.38</v>
      </c>
      <c r="AR140" s="137" t="str">
        <f>IF(R140="","",IF(AND('miRNA Table'!$F$4="YES",'miRNA Table'!$F$6="YES"),T140-T$391,T140))</f>
        <v/>
      </c>
      <c r="AS140" s="137" t="str">
        <f>IF(S140="","",IF(AND('miRNA Table'!$F$4="YES",'miRNA Table'!$F$6="YES"),U140-U$391,U140))</f>
        <v/>
      </c>
      <c r="AT140" s="137" t="str">
        <f>IF(T140="","",IF(AND('miRNA Table'!$F$4="YES",'miRNA Table'!$F$6="YES"),V140-V$391,V140))</f>
        <v/>
      </c>
      <c r="AU140" s="137" t="str">
        <f>IF(U140="","",IF(AND('miRNA Table'!$F$4="YES",'miRNA Table'!$F$6="YES"),W140-W$391,W140))</f>
        <v/>
      </c>
      <c r="AV140" s="137" t="str">
        <f>IF(V140="","",IF(AND('miRNA Table'!$F$4="YES",'miRNA Table'!$F$6="YES"),X140-X$391,X140))</f>
        <v/>
      </c>
      <c r="AW140" s="137" t="str">
        <f>IF(W140="","",IF(AND('miRNA Table'!$F$4="YES",'miRNA Table'!$F$6="YES"),Y140-Y$391,Y140))</f>
        <v/>
      </c>
      <c r="AX140" s="137" t="str">
        <f>IF(X140="","",IF(AND('miRNA Table'!$F$4="YES",'miRNA Table'!$F$6="YES"),Z140-Z$391,Z140))</f>
        <v/>
      </c>
      <c r="AY140" s="137" t="str">
        <f>IF(Y140="","",IF(AND('miRNA Table'!$F$4="YES",'miRNA Table'!$F$6="YES"),AA140-AA$391,AA140))</f>
        <v/>
      </c>
      <c r="AZ140" s="138" t="str">
        <f>IF(Z140="","",IF(AND('miRNA Table'!$F$4="YES",'miRNA Table'!$F$6="YES"),AB140-AB$391,AB140))</f>
        <v/>
      </c>
      <c r="BY140" s="97" t="str">
        <f t="shared" si="132"/>
        <v>hsa-miR-200a-5p</v>
      </c>
      <c r="BZ140" s="98" t="s">
        <v>5661</v>
      </c>
      <c r="CA140" s="99">
        <f t="shared" si="133"/>
        <v>8.4549999999999983</v>
      </c>
      <c r="CB140" s="99">
        <f t="shared" si="134"/>
        <v>8.5250000000000021</v>
      </c>
      <c r="CC140" s="99">
        <f t="shared" si="135"/>
        <v>8.4199999999999982</v>
      </c>
      <c r="CD140" s="99" t="str">
        <f t="shared" si="136"/>
        <v/>
      </c>
      <c r="CE140" s="99" t="str">
        <f t="shared" si="137"/>
        <v/>
      </c>
      <c r="CF140" s="99" t="str">
        <f t="shared" si="138"/>
        <v/>
      </c>
      <c r="CG140" s="99" t="str">
        <f t="shared" si="139"/>
        <v/>
      </c>
      <c r="CH140" s="99" t="str">
        <f t="shared" si="140"/>
        <v/>
      </c>
      <c r="CI140" s="99" t="str">
        <f t="shared" si="141"/>
        <v/>
      </c>
      <c r="CJ140" s="99" t="str">
        <f t="shared" si="142"/>
        <v/>
      </c>
      <c r="CK140" s="99" t="str">
        <f t="shared" si="143"/>
        <v/>
      </c>
      <c r="CL140" s="99" t="str">
        <f t="shared" si="144"/>
        <v/>
      </c>
      <c r="CM140" s="99">
        <f t="shared" si="145"/>
        <v>7.7516666666666652</v>
      </c>
      <c r="CN140" s="99">
        <f t="shared" si="146"/>
        <v>7.7083333333333286</v>
      </c>
      <c r="CO140" s="99">
        <f t="shared" si="147"/>
        <v>7.2449999999999974</v>
      </c>
      <c r="CP140" s="99" t="str">
        <f t="shared" si="148"/>
        <v/>
      </c>
      <c r="CQ140" s="99" t="str">
        <f t="shared" si="149"/>
        <v/>
      </c>
      <c r="CR140" s="99" t="str">
        <f t="shared" si="150"/>
        <v/>
      </c>
      <c r="CS140" s="99" t="str">
        <f t="shared" si="151"/>
        <v/>
      </c>
      <c r="CT140" s="99" t="str">
        <f t="shared" si="152"/>
        <v/>
      </c>
      <c r="CU140" s="99" t="str">
        <f t="shared" si="153"/>
        <v/>
      </c>
      <c r="CV140" s="99" t="str">
        <f t="shared" si="154"/>
        <v/>
      </c>
      <c r="CW140" s="99" t="str">
        <f t="shared" si="155"/>
        <v/>
      </c>
      <c r="CX140" s="99" t="str">
        <f t="shared" si="156"/>
        <v/>
      </c>
      <c r="CY140" s="70">
        <f t="shared" si="157"/>
        <v>8.4666666666666668</v>
      </c>
      <c r="CZ140" s="70">
        <f t="shared" si="158"/>
        <v>7.5683333333333307</v>
      </c>
      <c r="DA140" s="100" t="str">
        <f t="shared" si="159"/>
        <v>hsa-miR-200a-5p</v>
      </c>
      <c r="DB140" s="98" t="s">
        <v>5661</v>
      </c>
      <c r="DC140" s="101">
        <f t="shared" si="112"/>
        <v>2.8496491098440979E-3</v>
      </c>
      <c r="DD140" s="101">
        <f t="shared" si="113"/>
        <v>2.7146840231295618E-3</v>
      </c>
      <c r="DE140" s="101">
        <f t="shared" si="114"/>
        <v>2.9196274387401182E-3</v>
      </c>
      <c r="DF140" s="101" t="str">
        <f t="shared" si="115"/>
        <v/>
      </c>
      <c r="DG140" s="101" t="str">
        <f t="shared" si="116"/>
        <v/>
      </c>
      <c r="DH140" s="101" t="str">
        <f t="shared" si="117"/>
        <v/>
      </c>
      <c r="DI140" s="101" t="str">
        <f t="shared" si="118"/>
        <v/>
      </c>
      <c r="DJ140" s="101" t="str">
        <f t="shared" si="119"/>
        <v/>
      </c>
      <c r="DK140" s="101" t="str">
        <f t="shared" si="120"/>
        <v/>
      </c>
      <c r="DL140" s="101" t="str">
        <f t="shared" si="121"/>
        <v/>
      </c>
      <c r="DM140" s="101" t="str">
        <f t="shared" si="160"/>
        <v/>
      </c>
      <c r="DN140" s="101" t="str">
        <f t="shared" si="161"/>
        <v/>
      </c>
      <c r="DO140" s="101">
        <f t="shared" si="122"/>
        <v>4.6399768840576601E-3</v>
      </c>
      <c r="DP140" s="101">
        <f t="shared" si="123"/>
        <v>4.7814591535338263E-3</v>
      </c>
      <c r="DQ140" s="101">
        <f t="shared" si="124"/>
        <v>6.5923109072657787E-3</v>
      </c>
      <c r="DR140" s="101" t="str">
        <f t="shared" si="125"/>
        <v/>
      </c>
      <c r="DS140" s="101" t="str">
        <f t="shared" si="126"/>
        <v/>
      </c>
      <c r="DT140" s="101" t="str">
        <f t="shared" si="127"/>
        <v/>
      </c>
      <c r="DU140" s="101" t="str">
        <f t="shared" si="128"/>
        <v/>
      </c>
      <c r="DV140" s="101" t="str">
        <f t="shared" si="129"/>
        <v/>
      </c>
      <c r="DW140" s="101" t="str">
        <f t="shared" si="130"/>
        <v/>
      </c>
      <c r="DX140" s="101" t="str">
        <f t="shared" si="131"/>
        <v/>
      </c>
      <c r="DY140" s="101" t="str">
        <f t="shared" si="162"/>
        <v/>
      </c>
      <c r="DZ140" s="101" t="str">
        <f t="shared" si="163"/>
        <v/>
      </c>
    </row>
    <row r="141" spans="1:130" ht="15" customHeight="1" x14ac:dyDescent="0.25">
      <c r="A141" s="106" t="str">
        <f>'miRNA Table'!C140</f>
        <v>hsa-miR-200b-3p</v>
      </c>
      <c r="B141" s="98" t="s">
        <v>5662</v>
      </c>
      <c r="C141" s="99">
        <f>IF('Test Sample Data'!C140="","",IF(SUM('Test Sample Data'!C$3:C$386)&gt;10,IF(AND(ISNUMBER('Test Sample Data'!C140),'Test Sample Data'!C140&lt;$C$389, 'Test Sample Data'!C140&gt;0),'Test Sample Data'!C140,$C$389),""))</f>
        <v>34.299999999999997</v>
      </c>
      <c r="D141" s="99">
        <f>IF('Test Sample Data'!D140="","",IF(SUM('Test Sample Data'!D$3:D$386)&gt;10,IF(AND(ISNUMBER('Test Sample Data'!D140),'Test Sample Data'!D140&lt;$C$389, 'Test Sample Data'!D140&gt;0),'Test Sample Data'!D140,$C$389),""))</f>
        <v>34.29</v>
      </c>
      <c r="E141" s="99">
        <f>IF('Test Sample Data'!E140="","",IF(SUM('Test Sample Data'!E$3:E$386)&gt;10,IF(AND(ISNUMBER('Test Sample Data'!E140),'Test Sample Data'!E140&lt;$C$389, 'Test Sample Data'!E140&gt;0),'Test Sample Data'!E140,$C$389),""))</f>
        <v>35</v>
      </c>
      <c r="F141" s="99" t="str">
        <f>IF('Test Sample Data'!F140="","",IF(SUM('Test Sample Data'!F$3:F$386)&gt;10,IF(AND(ISNUMBER('Test Sample Data'!F140),'Test Sample Data'!F140&lt;$C$389, 'Test Sample Data'!F140&gt;0),'Test Sample Data'!F140,$C$389),""))</f>
        <v/>
      </c>
      <c r="G141" s="99" t="str">
        <f>IF('Test Sample Data'!G140="","",IF(SUM('Test Sample Data'!G$3:G$386)&gt;10,IF(AND(ISNUMBER('Test Sample Data'!G140),'Test Sample Data'!G140&lt;$C$389, 'Test Sample Data'!G140&gt;0),'Test Sample Data'!G140,$C$389),""))</f>
        <v/>
      </c>
      <c r="H141" s="99" t="str">
        <f>IF('Test Sample Data'!H140="","",IF(SUM('Test Sample Data'!H$3:H$386)&gt;10,IF(AND(ISNUMBER('Test Sample Data'!H140),'Test Sample Data'!H140&lt;$C$389, 'Test Sample Data'!H140&gt;0),'Test Sample Data'!H140,$C$389),""))</f>
        <v/>
      </c>
      <c r="I141" s="99" t="str">
        <f>IF('Test Sample Data'!I140="","",IF(SUM('Test Sample Data'!I$3:I$386)&gt;10,IF(AND(ISNUMBER('Test Sample Data'!I140),'Test Sample Data'!I140&lt;$C$389, 'Test Sample Data'!I140&gt;0),'Test Sample Data'!I140,$C$389),""))</f>
        <v/>
      </c>
      <c r="J141" s="99" t="str">
        <f>IF('Test Sample Data'!J140="","",IF(SUM('Test Sample Data'!J$3:J$386)&gt;10,IF(AND(ISNUMBER('Test Sample Data'!J140),'Test Sample Data'!J140&lt;$C$389, 'Test Sample Data'!J140&gt;0),'Test Sample Data'!J140,$C$389),""))</f>
        <v/>
      </c>
      <c r="K141" s="99" t="str">
        <f>IF('Test Sample Data'!K140="","",IF(SUM('Test Sample Data'!K$3:K$386)&gt;10,IF(AND(ISNUMBER('Test Sample Data'!K140),'Test Sample Data'!K140&lt;$C$389, 'Test Sample Data'!K140&gt;0),'Test Sample Data'!K140,$C$389),""))</f>
        <v/>
      </c>
      <c r="L141" s="99" t="str">
        <f>IF('Test Sample Data'!L140="","",IF(SUM('Test Sample Data'!L$3:L$386)&gt;10,IF(AND(ISNUMBER('Test Sample Data'!L140),'Test Sample Data'!L140&lt;$C$389, 'Test Sample Data'!L140&gt;0),'Test Sample Data'!L140,$C$389),""))</f>
        <v/>
      </c>
      <c r="M141" s="99" t="str">
        <f>IF('Test Sample Data'!M140="","",IF(SUM('Test Sample Data'!M$3:M$386)&gt;10,IF(AND(ISNUMBER('Test Sample Data'!M140),'Test Sample Data'!M140&lt;$C$389, 'Test Sample Data'!M140&gt;0),'Test Sample Data'!M140,$C$389),""))</f>
        <v/>
      </c>
      <c r="N141" s="99" t="str">
        <f>IF('Test Sample Data'!N140="","",IF(SUM('Test Sample Data'!N$3:N$386)&gt;10,IF(AND(ISNUMBER('Test Sample Data'!N140),'Test Sample Data'!N140&lt;$C$389, 'Test Sample Data'!N140&gt;0),'Test Sample Data'!N140,$C$389),""))</f>
        <v/>
      </c>
      <c r="O141" s="98" t="str">
        <f>'miRNA Table'!C140</f>
        <v>hsa-miR-200b-3p</v>
      </c>
      <c r="P141" s="98" t="s">
        <v>5662</v>
      </c>
      <c r="Q141" s="99">
        <f>IF('Control Sample Data'!C140="","",IF(SUM('Control Sample Data'!C$3:C$386)&gt;10,IF(AND(ISNUMBER('Control Sample Data'!C140),'Control Sample Data'!C140&lt;$C$389, 'Control Sample Data'!C140&gt;0),'Control Sample Data'!C140,$C$389),""))</f>
        <v>31.72</v>
      </c>
      <c r="R141" s="99">
        <f>IF('Control Sample Data'!D140="","",IF(SUM('Control Sample Data'!D$3:D$386)&gt;10,IF(AND(ISNUMBER('Control Sample Data'!D140),'Control Sample Data'!D140&lt;$C$389, 'Control Sample Data'!D140&gt;0),'Control Sample Data'!D140,$C$389),""))</f>
        <v>32.28</v>
      </c>
      <c r="S141" s="99">
        <f>IF('Control Sample Data'!E140="","",IF(SUM('Control Sample Data'!E$3:E$386)&gt;10,IF(AND(ISNUMBER('Control Sample Data'!E140),'Control Sample Data'!E140&lt;$C$389, 'Control Sample Data'!E140&gt;0),'Control Sample Data'!E140,$C$389),""))</f>
        <v>32.53</v>
      </c>
      <c r="T141" s="99" t="str">
        <f>IF('Control Sample Data'!F140="","",IF(SUM('Control Sample Data'!F$3:F$386)&gt;10,IF(AND(ISNUMBER('Control Sample Data'!F140),'Control Sample Data'!F140&lt;$C$389, 'Control Sample Data'!F140&gt;0),'Control Sample Data'!F140,$C$389),""))</f>
        <v/>
      </c>
      <c r="U141" s="99" t="str">
        <f>IF('Control Sample Data'!G140="","",IF(SUM('Control Sample Data'!G$3:G$386)&gt;10,IF(AND(ISNUMBER('Control Sample Data'!G140),'Control Sample Data'!G140&lt;$C$389, 'Control Sample Data'!G140&gt;0),'Control Sample Data'!G140,$C$389),""))</f>
        <v/>
      </c>
      <c r="V141" s="99" t="str">
        <f>IF('Control Sample Data'!H140="","",IF(SUM('Control Sample Data'!H$3:H$386)&gt;10,IF(AND(ISNUMBER('Control Sample Data'!H140),'Control Sample Data'!H140&lt;$C$389, 'Control Sample Data'!H140&gt;0),'Control Sample Data'!H140,$C$389),""))</f>
        <v/>
      </c>
      <c r="W141" s="99" t="str">
        <f>IF('Control Sample Data'!I140="","",IF(SUM('Control Sample Data'!I$3:I$386)&gt;10,IF(AND(ISNUMBER('Control Sample Data'!I140),'Control Sample Data'!I140&lt;$C$389, 'Control Sample Data'!I140&gt;0),'Control Sample Data'!I140,$C$389),""))</f>
        <v/>
      </c>
      <c r="X141" s="99" t="str">
        <f>IF('Control Sample Data'!J140="","",IF(SUM('Control Sample Data'!J$3:J$386)&gt;10,IF(AND(ISNUMBER('Control Sample Data'!J140),'Control Sample Data'!J140&lt;$C$389, 'Control Sample Data'!J140&gt;0),'Control Sample Data'!J140,$C$389),""))</f>
        <v/>
      </c>
      <c r="Y141" s="99" t="str">
        <f>IF('Control Sample Data'!K140="","",IF(SUM('Control Sample Data'!K$3:K$386)&gt;10,IF(AND(ISNUMBER('Control Sample Data'!K140),'Control Sample Data'!K140&lt;$C$389, 'Control Sample Data'!K140&gt;0),'Control Sample Data'!K140,$C$389),""))</f>
        <v/>
      </c>
      <c r="Z141" s="99" t="str">
        <f>IF('Control Sample Data'!L140="","",IF(SUM('Control Sample Data'!L$3:L$386)&gt;10,IF(AND(ISNUMBER('Control Sample Data'!L140),'Control Sample Data'!L140&lt;$C$389, 'Control Sample Data'!L140&gt;0),'Control Sample Data'!L140,$C$389),""))</f>
        <v/>
      </c>
      <c r="AA141" s="99" t="str">
        <f>IF('Control Sample Data'!M140="","",IF(SUM('Control Sample Data'!M$3:M$386)&gt;10,IF(AND(ISNUMBER('Control Sample Data'!M140),'Control Sample Data'!M140&lt;$C$389, 'Control Sample Data'!M140&gt;0),'Control Sample Data'!M140,$C$389),""))</f>
        <v/>
      </c>
      <c r="AB141" s="107" t="str">
        <f>IF('Control Sample Data'!N140="","",IF(SUM('Control Sample Data'!N$3:N$386)&gt;10,IF(AND(ISNUMBER('Control Sample Data'!N140),'Control Sample Data'!N140&lt;$C$389, 'Control Sample Data'!N140&gt;0),'Control Sample Data'!N140,$C$389),""))</f>
        <v/>
      </c>
      <c r="AC141" s="136">
        <f>IF(C141="","",IF(AND('miRNA Table'!$F$4="YES",'miRNA Table'!$F$6="YES"),C141-C$391,C141))</f>
        <v>34.299999999999997</v>
      </c>
      <c r="AD141" s="137">
        <f>IF(D141="","",IF(AND('miRNA Table'!$F$4="YES",'miRNA Table'!$F$6="YES"),D141-D$391,D141))</f>
        <v>34.29</v>
      </c>
      <c r="AE141" s="137">
        <f>IF(E141="","",IF(AND('miRNA Table'!$F$4="YES",'miRNA Table'!$F$6="YES"),E141-E$391,E141))</f>
        <v>35</v>
      </c>
      <c r="AF141" s="137" t="str">
        <f>IF(F141="","",IF(AND('miRNA Table'!$F$4="YES",'miRNA Table'!$F$6="YES"),F141-F$391,F141))</f>
        <v/>
      </c>
      <c r="AG141" s="137" t="str">
        <f>IF(G141="","",IF(AND('miRNA Table'!$F$4="YES",'miRNA Table'!$F$6="YES"),G141-G$391,G141))</f>
        <v/>
      </c>
      <c r="AH141" s="137" t="str">
        <f>IF(H141="","",IF(AND('miRNA Table'!$F$4="YES",'miRNA Table'!$F$6="YES"),H141-H$391,H141))</f>
        <v/>
      </c>
      <c r="AI141" s="137" t="str">
        <f>IF(I141="","",IF(AND('miRNA Table'!$F$4="YES",'miRNA Table'!$F$6="YES"),I141-I$391,I141))</f>
        <v/>
      </c>
      <c r="AJ141" s="137" t="str">
        <f>IF(J141="","",IF(AND('miRNA Table'!$F$4="YES",'miRNA Table'!$F$6="YES"),J141-J$391,J141))</f>
        <v/>
      </c>
      <c r="AK141" s="137" t="str">
        <f>IF(K141="","",IF(AND('miRNA Table'!$F$4="YES",'miRNA Table'!$F$6="YES"),K141-K$391,K141))</f>
        <v/>
      </c>
      <c r="AL141" s="137" t="str">
        <f>IF(L141="","",IF(AND('miRNA Table'!$F$4="YES",'miRNA Table'!$F$6="YES"),L141-L$391,L141))</f>
        <v/>
      </c>
      <c r="AM141" s="137" t="str">
        <f>IF(M141="","",IF(AND('miRNA Table'!$F$4="YES",'miRNA Table'!$F$6="YES"),M141-M$391,M141))</f>
        <v/>
      </c>
      <c r="AN141" s="138" t="str">
        <f>IF(N141="","",IF(AND('miRNA Table'!$F$4="YES",'miRNA Table'!$F$6="YES"),N141-N$391,N141))</f>
        <v/>
      </c>
      <c r="AO141" s="136">
        <f>IF(O141="","",IF(AND('miRNA Table'!$F$4="YES",'miRNA Table'!$F$6="YES"),Q141-Q$391,Q141))</f>
        <v>31.72</v>
      </c>
      <c r="AP141" s="137">
        <f>IF(P141="","",IF(AND('miRNA Table'!$F$4="YES",'miRNA Table'!$F$6="YES"),R141-R$391,R141))</f>
        <v>32.28</v>
      </c>
      <c r="AQ141" s="137">
        <f>IF(Q141="","",IF(AND('miRNA Table'!$F$4="YES",'miRNA Table'!$F$6="YES"),S141-S$391,S141))</f>
        <v>32.53</v>
      </c>
      <c r="AR141" s="137" t="str">
        <f>IF(R141="","",IF(AND('miRNA Table'!$F$4="YES",'miRNA Table'!$F$6="YES"),T141-T$391,T141))</f>
        <v/>
      </c>
      <c r="AS141" s="137" t="str">
        <f>IF(S141="","",IF(AND('miRNA Table'!$F$4="YES",'miRNA Table'!$F$6="YES"),U141-U$391,U141))</f>
        <v/>
      </c>
      <c r="AT141" s="137" t="str">
        <f>IF(T141="","",IF(AND('miRNA Table'!$F$4="YES",'miRNA Table'!$F$6="YES"),V141-V$391,V141))</f>
        <v/>
      </c>
      <c r="AU141" s="137" t="str">
        <f>IF(U141="","",IF(AND('miRNA Table'!$F$4="YES",'miRNA Table'!$F$6="YES"),W141-W$391,W141))</f>
        <v/>
      </c>
      <c r="AV141" s="137" t="str">
        <f>IF(V141="","",IF(AND('miRNA Table'!$F$4="YES",'miRNA Table'!$F$6="YES"),X141-X$391,X141))</f>
        <v/>
      </c>
      <c r="AW141" s="137" t="str">
        <f>IF(W141="","",IF(AND('miRNA Table'!$F$4="YES",'miRNA Table'!$F$6="YES"),Y141-Y$391,Y141))</f>
        <v/>
      </c>
      <c r="AX141" s="137" t="str">
        <f>IF(X141="","",IF(AND('miRNA Table'!$F$4="YES",'miRNA Table'!$F$6="YES"),Z141-Z$391,Z141))</f>
        <v/>
      </c>
      <c r="AY141" s="137" t="str">
        <f>IF(Y141="","",IF(AND('miRNA Table'!$F$4="YES",'miRNA Table'!$F$6="YES"),AA141-AA$391,AA141))</f>
        <v/>
      </c>
      <c r="AZ141" s="138" t="str">
        <f>IF(Z141="","",IF(AND('miRNA Table'!$F$4="YES",'miRNA Table'!$F$6="YES"),AB141-AB$391,AB141))</f>
        <v/>
      </c>
      <c r="BY141" s="97" t="str">
        <f t="shared" si="132"/>
        <v>hsa-miR-200b-3p</v>
      </c>
      <c r="BZ141" s="98" t="s">
        <v>5662</v>
      </c>
      <c r="CA141" s="99">
        <f t="shared" si="133"/>
        <v>13.664999999999996</v>
      </c>
      <c r="CB141" s="99">
        <f t="shared" si="134"/>
        <v>13.645</v>
      </c>
      <c r="CC141" s="99">
        <f t="shared" si="135"/>
        <v>14.27</v>
      </c>
      <c r="CD141" s="99" t="str">
        <f t="shared" si="136"/>
        <v/>
      </c>
      <c r="CE141" s="99" t="str">
        <f t="shared" si="137"/>
        <v/>
      </c>
      <c r="CF141" s="99" t="str">
        <f t="shared" si="138"/>
        <v/>
      </c>
      <c r="CG141" s="99" t="str">
        <f t="shared" si="139"/>
        <v/>
      </c>
      <c r="CH141" s="99" t="str">
        <f t="shared" si="140"/>
        <v/>
      </c>
      <c r="CI141" s="99" t="str">
        <f t="shared" si="141"/>
        <v/>
      </c>
      <c r="CJ141" s="99" t="str">
        <f t="shared" si="142"/>
        <v/>
      </c>
      <c r="CK141" s="99" t="str">
        <f t="shared" si="143"/>
        <v/>
      </c>
      <c r="CL141" s="99" t="str">
        <f t="shared" si="144"/>
        <v/>
      </c>
      <c r="CM141" s="99">
        <f t="shared" si="145"/>
        <v>10.821666666666665</v>
      </c>
      <c r="CN141" s="99">
        <f t="shared" si="146"/>
        <v>11.428333333333331</v>
      </c>
      <c r="CO141" s="99">
        <f t="shared" si="147"/>
        <v>11.395</v>
      </c>
      <c r="CP141" s="99" t="str">
        <f t="shared" si="148"/>
        <v/>
      </c>
      <c r="CQ141" s="99" t="str">
        <f t="shared" si="149"/>
        <v/>
      </c>
      <c r="CR141" s="99" t="str">
        <f t="shared" si="150"/>
        <v/>
      </c>
      <c r="CS141" s="99" t="str">
        <f t="shared" si="151"/>
        <v/>
      </c>
      <c r="CT141" s="99" t="str">
        <f t="shared" si="152"/>
        <v/>
      </c>
      <c r="CU141" s="99" t="str">
        <f t="shared" si="153"/>
        <v/>
      </c>
      <c r="CV141" s="99" t="str">
        <f t="shared" si="154"/>
        <v/>
      </c>
      <c r="CW141" s="99" t="str">
        <f t="shared" si="155"/>
        <v/>
      </c>
      <c r="CX141" s="99" t="str">
        <f t="shared" si="156"/>
        <v/>
      </c>
      <c r="CY141" s="70">
        <f t="shared" si="157"/>
        <v>13.86</v>
      </c>
      <c r="CZ141" s="70">
        <f t="shared" si="158"/>
        <v>11.214999999999998</v>
      </c>
      <c r="DA141" s="100" t="str">
        <f t="shared" si="159"/>
        <v>hsa-miR-200b-3p</v>
      </c>
      <c r="DB141" s="98" t="s">
        <v>5662</v>
      </c>
      <c r="DC141" s="101">
        <f t="shared" si="112"/>
        <v>7.6988367238235741E-5</v>
      </c>
      <c r="DD141" s="101">
        <f t="shared" si="113"/>
        <v>7.8063084794765001E-5</v>
      </c>
      <c r="DE141" s="101">
        <f t="shared" si="114"/>
        <v>5.0617648059963549E-5</v>
      </c>
      <c r="DF141" s="101" t="str">
        <f t="shared" si="115"/>
        <v/>
      </c>
      <c r="DG141" s="101" t="str">
        <f t="shared" si="116"/>
        <v/>
      </c>
      <c r="DH141" s="101" t="str">
        <f t="shared" si="117"/>
        <v/>
      </c>
      <c r="DI141" s="101" t="str">
        <f t="shared" si="118"/>
        <v/>
      </c>
      <c r="DJ141" s="101" t="str">
        <f t="shared" si="119"/>
        <v/>
      </c>
      <c r="DK141" s="101" t="str">
        <f t="shared" si="120"/>
        <v/>
      </c>
      <c r="DL141" s="101" t="str">
        <f t="shared" si="121"/>
        <v/>
      </c>
      <c r="DM141" s="101" t="str">
        <f t="shared" si="160"/>
        <v/>
      </c>
      <c r="DN141" s="101" t="str">
        <f t="shared" si="161"/>
        <v/>
      </c>
      <c r="DO141" s="101">
        <f t="shared" si="122"/>
        <v>5.5252728622485429E-4</v>
      </c>
      <c r="DP141" s="101">
        <f t="shared" si="123"/>
        <v>3.6285145276028952E-4</v>
      </c>
      <c r="DQ141" s="101">
        <f t="shared" si="124"/>
        <v>3.7133270342798095E-4</v>
      </c>
      <c r="DR141" s="101" t="str">
        <f t="shared" si="125"/>
        <v/>
      </c>
      <c r="DS141" s="101" t="str">
        <f t="shared" si="126"/>
        <v/>
      </c>
      <c r="DT141" s="101" t="str">
        <f t="shared" si="127"/>
        <v/>
      </c>
      <c r="DU141" s="101" t="str">
        <f t="shared" si="128"/>
        <v/>
      </c>
      <c r="DV141" s="101" t="str">
        <f t="shared" si="129"/>
        <v/>
      </c>
      <c r="DW141" s="101" t="str">
        <f t="shared" si="130"/>
        <v/>
      </c>
      <c r="DX141" s="101" t="str">
        <f t="shared" si="131"/>
        <v/>
      </c>
      <c r="DY141" s="101" t="str">
        <f t="shared" si="162"/>
        <v/>
      </c>
      <c r="DZ141" s="101" t="str">
        <f t="shared" si="163"/>
        <v/>
      </c>
    </row>
    <row r="142" spans="1:130" ht="15" customHeight="1" x14ac:dyDescent="0.25">
      <c r="A142" s="106" t="str">
        <f>'miRNA Table'!C141</f>
        <v>hsa-miR-200c-3p</v>
      </c>
      <c r="B142" s="98" t="s">
        <v>5663</v>
      </c>
      <c r="C142" s="99">
        <f>IF('Test Sample Data'!C141="","",IF(SUM('Test Sample Data'!C$3:C$386)&gt;10,IF(AND(ISNUMBER('Test Sample Data'!C141),'Test Sample Data'!C141&lt;$C$389, 'Test Sample Data'!C141&gt;0),'Test Sample Data'!C141,$C$389),""))</f>
        <v>24.3</v>
      </c>
      <c r="D142" s="99">
        <f>IF('Test Sample Data'!D141="","",IF(SUM('Test Sample Data'!D$3:D$386)&gt;10,IF(AND(ISNUMBER('Test Sample Data'!D141),'Test Sample Data'!D141&lt;$C$389, 'Test Sample Data'!D141&gt;0),'Test Sample Data'!D141,$C$389),""))</f>
        <v>24.33</v>
      </c>
      <c r="E142" s="99">
        <f>IF('Test Sample Data'!E141="","",IF(SUM('Test Sample Data'!E$3:E$386)&gt;10,IF(AND(ISNUMBER('Test Sample Data'!E141),'Test Sample Data'!E141&lt;$C$389, 'Test Sample Data'!E141&gt;0),'Test Sample Data'!E141,$C$389),""))</f>
        <v>24.17</v>
      </c>
      <c r="F142" s="99" t="str">
        <f>IF('Test Sample Data'!F141="","",IF(SUM('Test Sample Data'!F$3:F$386)&gt;10,IF(AND(ISNUMBER('Test Sample Data'!F141),'Test Sample Data'!F141&lt;$C$389, 'Test Sample Data'!F141&gt;0),'Test Sample Data'!F141,$C$389),""))</f>
        <v/>
      </c>
      <c r="G142" s="99" t="str">
        <f>IF('Test Sample Data'!G141="","",IF(SUM('Test Sample Data'!G$3:G$386)&gt;10,IF(AND(ISNUMBER('Test Sample Data'!G141),'Test Sample Data'!G141&lt;$C$389, 'Test Sample Data'!G141&gt;0),'Test Sample Data'!G141,$C$389),""))</f>
        <v/>
      </c>
      <c r="H142" s="99" t="str">
        <f>IF('Test Sample Data'!H141="","",IF(SUM('Test Sample Data'!H$3:H$386)&gt;10,IF(AND(ISNUMBER('Test Sample Data'!H141),'Test Sample Data'!H141&lt;$C$389, 'Test Sample Data'!H141&gt;0),'Test Sample Data'!H141,$C$389),""))</f>
        <v/>
      </c>
      <c r="I142" s="99" t="str">
        <f>IF('Test Sample Data'!I141="","",IF(SUM('Test Sample Data'!I$3:I$386)&gt;10,IF(AND(ISNUMBER('Test Sample Data'!I141),'Test Sample Data'!I141&lt;$C$389, 'Test Sample Data'!I141&gt;0),'Test Sample Data'!I141,$C$389),""))</f>
        <v/>
      </c>
      <c r="J142" s="99" t="str">
        <f>IF('Test Sample Data'!J141="","",IF(SUM('Test Sample Data'!J$3:J$386)&gt;10,IF(AND(ISNUMBER('Test Sample Data'!J141),'Test Sample Data'!J141&lt;$C$389, 'Test Sample Data'!J141&gt;0),'Test Sample Data'!J141,$C$389),""))</f>
        <v/>
      </c>
      <c r="K142" s="99" t="str">
        <f>IF('Test Sample Data'!K141="","",IF(SUM('Test Sample Data'!K$3:K$386)&gt;10,IF(AND(ISNUMBER('Test Sample Data'!K141),'Test Sample Data'!K141&lt;$C$389, 'Test Sample Data'!K141&gt;0),'Test Sample Data'!K141,$C$389),""))</f>
        <v/>
      </c>
      <c r="L142" s="99" t="str">
        <f>IF('Test Sample Data'!L141="","",IF(SUM('Test Sample Data'!L$3:L$386)&gt;10,IF(AND(ISNUMBER('Test Sample Data'!L141),'Test Sample Data'!L141&lt;$C$389, 'Test Sample Data'!L141&gt;0),'Test Sample Data'!L141,$C$389),""))</f>
        <v/>
      </c>
      <c r="M142" s="99" t="str">
        <f>IF('Test Sample Data'!M141="","",IF(SUM('Test Sample Data'!M$3:M$386)&gt;10,IF(AND(ISNUMBER('Test Sample Data'!M141),'Test Sample Data'!M141&lt;$C$389, 'Test Sample Data'!M141&gt;0),'Test Sample Data'!M141,$C$389),""))</f>
        <v/>
      </c>
      <c r="N142" s="99" t="str">
        <f>IF('Test Sample Data'!N141="","",IF(SUM('Test Sample Data'!N$3:N$386)&gt;10,IF(AND(ISNUMBER('Test Sample Data'!N141),'Test Sample Data'!N141&lt;$C$389, 'Test Sample Data'!N141&gt;0),'Test Sample Data'!N141,$C$389),""))</f>
        <v/>
      </c>
      <c r="O142" s="98" t="str">
        <f>'miRNA Table'!C141</f>
        <v>hsa-miR-200c-3p</v>
      </c>
      <c r="P142" s="98" t="s">
        <v>5663</v>
      </c>
      <c r="Q142" s="99">
        <f>IF('Control Sample Data'!C141="","",IF(SUM('Control Sample Data'!C$3:C$386)&gt;10,IF(AND(ISNUMBER('Control Sample Data'!C141),'Control Sample Data'!C141&lt;$C$389, 'Control Sample Data'!C141&gt;0),'Control Sample Data'!C141,$C$389),""))</f>
        <v>20</v>
      </c>
      <c r="R142" s="99">
        <f>IF('Control Sample Data'!D141="","",IF(SUM('Control Sample Data'!D$3:D$386)&gt;10,IF(AND(ISNUMBER('Control Sample Data'!D141),'Control Sample Data'!D141&lt;$C$389, 'Control Sample Data'!D141&gt;0),'Control Sample Data'!D141,$C$389),""))</f>
        <v>19.96</v>
      </c>
      <c r="S142" s="99">
        <f>IF('Control Sample Data'!E141="","",IF(SUM('Control Sample Data'!E$3:E$386)&gt;10,IF(AND(ISNUMBER('Control Sample Data'!E141),'Control Sample Data'!E141&lt;$C$389, 'Control Sample Data'!E141&gt;0),'Control Sample Data'!E141,$C$389),""))</f>
        <v>20.09</v>
      </c>
      <c r="T142" s="99" t="str">
        <f>IF('Control Sample Data'!F141="","",IF(SUM('Control Sample Data'!F$3:F$386)&gt;10,IF(AND(ISNUMBER('Control Sample Data'!F141),'Control Sample Data'!F141&lt;$C$389, 'Control Sample Data'!F141&gt;0),'Control Sample Data'!F141,$C$389),""))</f>
        <v/>
      </c>
      <c r="U142" s="99" t="str">
        <f>IF('Control Sample Data'!G141="","",IF(SUM('Control Sample Data'!G$3:G$386)&gt;10,IF(AND(ISNUMBER('Control Sample Data'!G141),'Control Sample Data'!G141&lt;$C$389, 'Control Sample Data'!G141&gt;0),'Control Sample Data'!G141,$C$389),""))</f>
        <v/>
      </c>
      <c r="V142" s="99" t="str">
        <f>IF('Control Sample Data'!H141="","",IF(SUM('Control Sample Data'!H$3:H$386)&gt;10,IF(AND(ISNUMBER('Control Sample Data'!H141),'Control Sample Data'!H141&lt;$C$389, 'Control Sample Data'!H141&gt;0),'Control Sample Data'!H141,$C$389),""))</f>
        <v/>
      </c>
      <c r="W142" s="99" t="str">
        <f>IF('Control Sample Data'!I141="","",IF(SUM('Control Sample Data'!I$3:I$386)&gt;10,IF(AND(ISNUMBER('Control Sample Data'!I141),'Control Sample Data'!I141&lt;$C$389, 'Control Sample Data'!I141&gt;0),'Control Sample Data'!I141,$C$389),""))</f>
        <v/>
      </c>
      <c r="X142" s="99" t="str">
        <f>IF('Control Sample Data'!J141="","",IF(SUM('Control Sample Data'!J$3:J$386)&gt;10,IF(AND(ISNUMBER('Control Sample Data'!J141),'Control Sample Data'!J141&lt;$C$389, 'Control Sample Data'!J141&gt;0),'Control Sample Data'!J141,$C$389),""))</f>
        <v/>
      </c>
      <c r="Y142" s="99" t="str">
        <f>IF('Control Sample Data'!K141="","",IF(SUM('Control Sample Data'!K$3:K$386)&gt;10,IF(AND(ISNUMBER('Control Sample Data'!K141),'Control Sample Data'!K141&lt;$C$389, 'Control Sample Data'!K141&gt;0),'Control Sample Data'!K141,$C$389),""))</f>
        <v/>
      </c>
      <c r="Z142" s="99" t="str">
        <f>IF('Control Sample Data'!L141="","",IF(SUM('Control Sample Data'!L$3:L$386)&gt;10,IF(AND(ISNUMBER('Control Sample Data'!L141),'Control Sample Data'!L141&lt;$C$389, 'Control Sample Data'!L141&gt;0),'Control Sample Data'!L141,$C$389),""))</f>
        <v/>
      </c>
      <c r="AA142" s="99" t="str">
        <f>IF('Control Sample Data'!M141="","",IF(SUM('Control Sample Data'!M$3:M$386)&gt;10,IF(AND(ISNUMBER('Control Sample Data'!M141),'Control Sample Data'!M141&lt;$C$389, 'Control Sample Data'!M141&gt;0),'Control Sample Data'!M141,$C$389),""))</f>
        <v/>
      </c>
      <c r="AB142" s="107" t="str">
        <f>IF('Control Sample Data'!N141="","",IF(SUM('Control Sample Data'!N$3:N$386)&gt;10,IF(AND(ISNUMBER('Control Sample Data'!N141),'Control Sample Data'!N141&lt;$C$389, 'Control Sample Data'!N141&gt;0),'Control Sample Data'!N141,$C$389),""))</f>
        <v/>
      </c>
      <c r="AC142" s="136">
        <f>IF(C142="","",IF(AND('miRNA Table'!$F$4="YES",'miRNA Table'!$F$6="YES"),C142-C$391,C142))</f>
        <v>24.3</v>
      </c>
      <c r="AD142" s="137">
        <f>IF(D142="","",IF(AND('miRNA Table'!$F$4="YES",'miRNA Table'!$F$6="YES"),D142-D$391,D142))</f>
        <v>24.33</v>
      </c>
      <c r="AE142" s="137">
        <f>IF(E142="","",IF(AND('miRNA Table'!$F$4="YES",'miRNA Table'!$F$6="YES"),E142-E$391,E142))</f>
        <v>24.17</v>
      </c>
      <c r="AF142" s="137" t="str">
        <f>IF(F142="","",IF(AND('miRNA Table'!$F$4="YES",'miRNA Table'!$F$6="YES"),F142-F$391,F142))</f>
        <v/>
      </c>
      <c r="AG142" s="137" t="str">
        <f>IF(G142="","",IF(AND('miRNA Table'!$F$4="YES",'miRNA Table'!$F$6="YES"),G142-G$391,G142))</f>
        <v/>
      </c>
      <c r="AH142" s="137" t="str">
        <f>IF(H142="","",IF(AND('miRNA Table'!$F$4="YES",'miRNA Table'!$F$6="YES"),H142-H$391,H142))</f>
        <v/>
      </c>
      <c r="AI142" s="137" t="str">
        <f>IF(I142="","",IF(AND('miRNA Table'!$F$4="YES",'miRNA Table'!$F$6="YES"),I142-I$391,I142))</f>
        <v/>
      </c>
      <c r="AJ142" s="137" t="str">
        <f>IF(J142="","",IF(AND('miRNA Table'!$F$4="YES",'miRNA Table'!$F$6="YES"),J142-J$391,J142))</f>
        <v/>
      </c>
      <c r="AK142" s="137" t="str">
        <f>IF(K142="","",IF(AND('miRNA Table'!$F$4="YES",'miRNA Table'!$F$6="YES"),K142-K$391,K142))</f>
        <v/>
      </c>
      <c r="AL142" s="137" t="str">
        <f>IF(L142="","",IF(AND('miRNA Table'!$F$4="YES",'miRNA Table'!$F$6="YES"),L142-L$391,L142))</f>
        <v/>
      </c>
      <c r="AM142" s="137" t="str">
        <f>IF(M142="","",IF(AND('miRNA Table'!$F$4="YES",'miRNA Table'!$F$6="YES"),M142-M$391,M142))</f>
        <v/>
      </c>
      <c r="AN142" s="138" t="str">
        <f>IF(N142="","",IF(AND('miRNA Table'!$F$4="YES",'miRNA Table'!$F$6="YES"),N142-N$391,N142))</f>
        <v/>
      </c>
      <c r="AO142" s="136">
        <f>IF(O142="","",IF(AND('miRNA Table'!$F$4="YES",'miRNA Table'!$F$6="YES"),Q142-Q$391,Q142))</f>
        <v>20</v>
      </c>
      <c r="AP142" s="137">
        <f>IF(P142="","",IF(AND('miRNA Table'!$F$4="YES",'miRNA Table'!$F$6="YES"),R142-R$391,R142))</f>
        <v>19.96</v>
      </c>
      <c r="AQ142" s="137">
        <f>IF(Q142="","",IF(AND('miRNA Table'!$F$4="YES",'miRNA Table'!$F$6="YES"),S142-S$391,S142))</f>
        <v>20.09</v>
      </c>
      <c r="AR142" s="137" t="str">
        <f>IF(R142="","",IF(AND('miRNA Table'!$F$4="YES",'miRNA Table'!$F$6="YES"),T142-T$391,T142))</f>
        <v/>
      </c>
      <c r="AS142" s="137" t="str">
        <f>IF(S142="","",IF(AND('miRNA Table'!$F$4="YES",'miRNA Table'!$F$6="YES"),U142-U$391,U142))</f>
        <v/>
      </c>
      <c r="AT142" s="137" t="str">
        <f>IF(T142="","",IF(AND('miRNA Table'!$F$4="YES",'miRNA Table'!$F$6="YES"),V142-V$391,V142))</f>
        <v/>
      </c>
      <c r="AU142" s="137" t="str">
        <f>IF(U142="","",IF(AND('miRNA Table'!$F$4="YES",'miRNA Table'!$F$6="YES"),W142-W$391,W142))</f>
        <v/>
      </c>
      <c r="AV142" s="137" t="str">
        <f>IF(V142="","",IF(AND('miRNA Table'!$F$4="YES",'miRNA Table'!$F$6="YES"),X142-X$391,X142))</f>
        <v/>
      </c>
      <c r="AW142" s="137" t="str">
        <f>IF(W142="","",IF(AND('miRNA Table'!$F$4="YES",'miRNA Table'!$F$6="YES"),Y142-Y$391,Y142))</f>
        <v/>
      </c>
      <c r="AX142" s="137" t="str">
        <f>IF(X142="","",IF(AND('miRNA Table'!$F$4="YES",'miRNA Table'!$F$6="YES"),Z142-Z$391,Z142))</f>
        <v/>
      </c>
      <c r="AY142" s="137" t="str">
        <f>IF(Y142="","",IF(AND('miRNA Table'!$F$4="YES",'miRNA Table'!$F$6="YES"),AA142-AA$391,AA142))</f>
        <v/>
      </c>
      <c r="AZ142" s="138" t="str">
        <f>IF(Z142="","",IF(AND('miRNA Table'!$F$4="YES",'miRNA Table'!$F$6="YES"),AB142-AB$391,AB142))</f>
        <v/>
      </c>
      <c r="BY142" s="97" t="str">
        <f t="shared" si="132"/>
        <v>hsa-miR-200c-3p</v>
      </c>
      <c r="BZ142" s="98" t="s">
        <v>5663</v>
      </c>
      <c r="CA142" s="99">
        <f t="shared" si="133"/>
        <v>3.6649999999999991</v>
      </c>
      <c r="CB142" s="99">
        <f t="shared" si="134"/>
        <v>3.6849999999999987</v>
      </c>
      <c r="CC142" s="99">
        <f t="shared" si="135"/>
        <v>3.4400000000000013</v>
      </c>
      <c r="CD142" s="99" t="str">
        <f t="shared" si="136"/>
        <v/>
      </c>
      <c r="CE142" s="99" t="str">
        <f t="shared" si="137"/>
        <v/>
      </c>
      <c r="CF142" s="99" t="str">
        <f t="shared" si="138"/>
        <v/>
      </c>
      <c r="CG142" s="99" t="str">
        <f t="shared" si="139"/>
        <v/>
      </c>
      <c r="CH142" s="99" t="str">
        <f t="shared" si="140"/>
        <v/>
      </c>
      <c r="CI142" s="99" t="str">
        <f t="shared" si="141"/>
        <v/>
      </c>
      <c r="CJ142" s="99" t="str">
        <f t="shared" si="142"/>
        <v/>
      </c>
      <c r="CK142" s="99" t="str">
        <f t="shared" si="143"/>
        <v/>
      </c>
      <c r="CL142" s="99" t="str">
        <f t="shared" si="144"/>
        <v/>
      </c>
      <c r="CM142" s="99">
        <f t="shared" si="145"/>
        <v>-0.89833333333333343</v>
      </c>
      <c r="CN142" s="99">
        <f t="shared" si="146"/>
        <v>-0.89166666666666927</v>
      </c>
      <c r="CO142" s="99">
        <f t="shared" si="147"/>
        <v>-1.0450000000000017</v>
      </c>
      <c r="CP142" s="99" t="str">
        <f t="shared" si="148"/>
        <v/>
      </c>
      <c r="CQ142" s="99" t="str">
        <f t="shared" si="149"/>
        <v/>
      </c>
      <c r="CR142" s="99" t="str">
        <f t="shared" si="150"/>
        <v/>
      </c>
      <c r="CS142" s="99" t="str">
        <f t="shared" si="151"/>
        <v/>
      </c>
      <c r="CT142" s="99" t="str">
        <f t="shared" si="152"/>
        <v/>
      </c>
      <c r="CU142" s="99" t="str">
        <f t="shared" si="153"/>
        <v/>
      </c>
      <c r="CV142" s="99" t="str">
        <f t="shared" si="154"/>
        <v/>
      </c>
      <c r="CW142" s="99" t="str">
        <f t="shared" si="155"/>
        <v/>
      </c>
      <c r="CX142" s="99" t="str">
        <f t="shared" si="156"/>
        <v/>
      </c>
      <c r="CY142" s="70">
        <f t="shared" si="157"/>
        <v>3.5966666666666662</v>
      </c>
      <c r="CZ142" s="70">
        <f t="shared" si="158"/>
        <v>-0.94500000000000151</v>
      </c>
      <c r="DA142" s="100" t="str">
        <f t="shared" si="159"/>
        <v>hsa-miR-200c-3p</v>
      </c>
      <c r="DB142" s="98" t="s">
        <v>5663</v>
      </c>
      <c r="DC142" s="101">
        <f t="shared" si="112"/>
        <v>7.8836088051953149E-2</v>
      </c>
      <c r="DD142" s="101">
        <f t="shared" si="113"/>
        <v>7.7750728331154373E-2</v>
      </c>
      <c r="DE142" s="101">
        <f t="shared" si="114"/>
        <v>9.2141826080693739E-2</v>
      </c>
      <c r="DF142" s="101" t="str">
        <f t="shared" si="115"/>
        <v/>
      </c>
      <c r="DG142" s="101" t="str">
        <f t="shared" si="116"/>
        <v/>
      </c>
      <c r="DH142" s="101" t="str">
        <f t="shared" si="117"/>
        <v/>
      </c>
      <c r="DI142" s="101" t="str">
        <f t="shared" si="118"/>
        <v/>
      </c>
      <c r="DJ142" s="101" t="str">
        <f t="shared" si="119"/>
        <v/>
      </c>
      <c r="DK142" s="101" t="str">
        <f t="shared" si="120"/>
        <v/>
      </c>
      <c r="DL142" s="101" t="str">
        <f t="shared" si="121"/>
        <v/>
      </c>
      <c r="DM142" s="101" t="str">
        <f t="shared" si="160"/>
        <v/>
      </c>
      <c r="DN142" s="101" t="str">
        <f t="shared" si="161"/>
        <v/>
      </c>
      <c r="DO142" s="101">
        <f t="shared" si="122"/>
        <v>1.8639114638541567</v>
      </c>
      <c r="DP142" s="101">
        <f t="shared" si="123"/>
        <v>1.8553182338826222</v>
      </c>
      <c r="DQ142" s="101">
        <f t="shared" si="124"/>
        <v>2.0633663586027202</v>
      </c>
      <c r="DR142" s="101" t="str">
        <f t="shared" si="125"/>
        <v/>
      </c>
      <c r="DS142" s="101" t="str">
        <f t="shared" si="126"/>
        <v/>
      </c>
      <c r="DT142" s="101" t="str">
        <f t="shared" si="127"/>
        <v/>
      </c>
      <c r="DU142" s="101" t="str">
        <f t="shared" si="128"/>
        <v/>
      </c>
      <c r="DV142" s="101" t="str">
        <f t="shared" si="129"/>
        <v/>
      </c>
      <c r="DW142" s="101" t="str">
        <f t="shared" si="130"/>
        <v/>
      </c>
      <c r="DX142" s="101" t="str">
        <f t="shared" si="131"/>
        <v/>
      </c>
      <c r="DY142" s="101" t="str">
        <f t="shared" si="162"/>
        <v/>
      </c>
      <c r="DZ142" s="101" t="str">
        <f t="shared" si="163"/>
        <v/>
      </c>
    </row>
    <row r="143" spans="1:130" ht="15" customHeight="1" x14ac:dyDescent="0.25">
      <c r="A143" s="106" t="str">
        <f>'miRNA Table'!C142</f>
        <v>hsa-miR-200c-5p</v>
      </c>
      <c r="B143" s="98" t="s">
        <v>5664</v>
      </c>
      <c r="C143" s="99">
        <f>IF('Test Sample Data'!C142="","",IF(SUM('Test Sample Data'!C$3:C$386)&gt;10,IF(AND(ISNUMBER('Test Sample Data'!C142),'Test Sample Data'!C142&lt;$C$389, 'Test Sample Data'!C142&gt;0),'Test Sample Data'!C142,$C$389),""))</f>
        <v>18.739999999999998</v>
      </c>
      <c r="D143" s="99">
        <f>IF('Test Sample Data'!D142="","",IF(SUM('Test Sample Data'!D$3:D$386)&gt;10,IF(AND(ISNUMBER('Test Sample Data'!D142),'Test Sample Data'!D142&lt;$C$389, 'Test Sample Data'!D142&gt;0),'Test Sample Data'!D142,$C$389),""))</f>
        <v>18.62</v>
      </c>
      <c r="E143" s="99">
        <f>IF('Test Sample Data'!E142="","",IF(SUM('Test Sample Data'!E$3:E$386)&gt;10,IF(AND(ISNUMBER('Test Sample Data'!E142),'Test Sample Data'!E142&lt;$C$389, 'Test Sample Data'!E142&gt;0),'Test Sample Data'!E142,$C$389),""))</f>
        <v>18.63</v>
      </c>
      <c r="F143" s="99" t="str">
        <f>IF('Test Sample Data'!F142="","",IF(SUM('Test Sample Data'!F$3:F$386)&gt;10,IF(AND(ISNUMBER('Test Sample Data'!F142),'Test Sample Data'!F142&lt;$C$389, 'Test Sample Data'!F142&gt;0),'Test Sample Data'!F142,$C$389),""))</f>
        <v/>
      </c>
      <c r="G143" s="99" t="str">
        <f>IF('Test Sample Data'!G142="","",IF(SUM('Test Sample Data'!G$3:G$386)&gt;10,IF(AND(ISNUMBER('Test Sample Data'!G142),'Test Sample Data'!G142&lt;$C$389, 'Test Sample Data'!G142&gt;0),'Test Sample Data'!G142,$C$389),""))</f>
        <v/>
      </c>
      <c r="H143" s="99" t="str">
        <f>IF('Test Sample Data'!H142="","",IF(SUM('Test Sample Data'!H$3:H$386)&gt;10,IF(AND(ISNUMBER('Test Sample Data'!H142),'Test Sample Data'!H142&lt;$C$389, 'Test Sample Data'!H142&gt;0),'Test Sample Data'!H142,$C$389),""))</f>
        <v/>
      </c>
      <c r="I143" s="99" t="str">
        <f>IF('Test Sample Data'!I142="","",IF(SUM('Test Sample Data'!I$3:I$386)&gt;10,IF(AND(ISNUMBER('Test Sample Data'!I142),'Test Sample Data'!I142&lt;$C$389, 'Test Sample Data'!I142&gt;0),'Test Sample Data'!I142,$C$389),""))</f>
        <v/>
      </c>
      <c r="J143" s="99" t="str">
        <f>IF('Test Sample Data'!J142="","",IF(SUM('Test Sample Data'!J$3:J$386)&gt;10,IF(AND(ISNUMBER('Test Sample Data'!J142),'Test Sample Data'!J142&lt;$C$389, 'Test Sample Data'!J142&gt;0),'Test Sample Data'!J142,$C$389),""))</f>
        <v/>
      </c>
      <c r="K143" s="99" t="str">
        <f>IF('Test Sample Data'!K142="","",IF(SUM('Test Sample Data'!K$3:K$386)&gt;10,IF(AND(ISNUMBER('Test Sample Data'!K142),'Test Sample Data'!K142&lt;$C$389, 'Test Sample Data'!K142&gt;0),'Test Sample Data'!K142,$C$389),""))</f>
        <v/>
      </c>
      <c r="L143" s="99" t="str">
        <f>IF('Test Sample Data'!L142="","",IF(SUM('Test Sample Data'!L$3:L$386)&gt;10,IF(AND(ISNUMBER('Test Sample Data'!L142),'Test Sample Data'!L142&lt;$C$389, 'Test Sample Data'!L142&gt;0),'Test Sample Data'!L142,$C$389),""))</f>
        <v/>
      </c>
      <c r="M143" s="99" t="str">
        <f>IF('Test Sample Data'!M142="","",IF(SUM('Test Sample Data'!M$3:M$386)&gt;10,IF(AND(ISNUMBER('Test Sample Data'!M142),'Test Sample Data'!M142&lt;$C$389, 'Test Sample Data'!M142&gt;0),'Test Sample Data'!M142,$C$389),""))</f>
        <v/>
      </c>
      <c r="N143" s="99" t="str">
        <f>IF('Test Sample Data'!N142="","",IF(SUM('Test Sample Data'!N$3:N$386)&gt;10,IF(AND(ISNUMBER('Test Sample Data'!N142),'Test Sample Data'!N142&lt;$C$389, 'Test Sample Data'!N142&gt;0),'Test Sample Data'!N142,$C$389),""))</f>
        <v/>
      </c>
      <c r="O143" s="98" t="str">
        <f>'miRNA Table'!C142</f>
        <v>hsa-miR-200c-5p</v>
      </c>
      <c r="P143" s="98" t="s">
        <v>5664</v>
      </c>
      <c r="Q143" s="99">
        <f>IF('Control Sample Data'!C142="","",IF(SUM('Control Sample Data'!C$3:C$386)&gt;10,IF(AND(ISNUMBER('Control Sample Data'!C142),'Control Sample Data'!C142&lt;$C$389, 'Control Sample Data'!C142&gt;0),'Control Sample Data'!C142,$C$389),""))</f>
        <v>15.58</v>
      </c>
      <c r="R143" s="99">
        <f>IF('Control Sample Data'!D142="","",IF(SUM('Control Sample Data'!D$3:D$386)&gt;10,IF(AND(ISNUMBER('Control Sample Data'!D142),'Control Sample Data'!D142&lt;$C$389, 'Control Sample Data'!D142&gt;0),'Control Sample Data'!D142,$C$389),""))</f>
        <v>15.57</v>
      </c>
      <c r="S143" s="99">
        <f>IF('Control Sample Data'!E142="","",IF(SUM('Control Sample Data'!E$3:E$386)&gt;10,IF(AND(ISNUMBER('Control Sample Data'!E142),'Control Sample Data'!E142&lt;$C$389, 'Control Sample Data'!E142&gt;0),'Control Sample Data'!E142,$C$389),""))</f>
        <v>15.76</v>
      </c>
      <c r="T143" s="99" t="str">
        <f>IF('Control Sample Data'!F142="","",IF(SUM('Control Sample Data'!F$3:F$386)&gt;10,IF(AND(ISNUMBER('Control Sample Data'!F142),'Control Sample Data'!F142&lt;$C$389, 'Control Sample Data'!F142&gt;0),'Control Sample Data'!F142,$C$389),""))</f>
        <v/>
      </c>
      <c r="U143" s="99" t="str">
        <f>IF('Control Sample Data'!G142="","",IF(SUM('Control Sample Data'!G$3:G$386)&gt;10,IF(AND(ISNUMBER('Control Sample Data'!G142),'Control Sample Data'!G142&lt;$C$389, 'Control Sample Data'!G142&gt;0),'Control Sample Data'!G142,$C$389),""))</f>
        <v/>
      </c>
      <c r="V143" s="99" t="str">
        <f>IF('Control Sample Data'!H142="","",IF(SUM('Control Sample Data'!H$3:H$386)&gt;10,IF(AND(ISNUMBER('Control Sample Data'!H142),'Control Sample Data'!H142&lt;$C$389, 'Control Sample Data'!H142&gt;0),'Control Sample Data'!H142,$C$389),""))</f>
        <v/>
      </c>
      <c r="W143" s="99" t="str">
        <f>IF('Control Sample Data'!I142="","",IF(SUM('Control Sample Data'!I$3:I$386)&gt;10,IF(AND(ISNUMBER('Control Sample Data'!I142),'Control Sample Data'!I142&lt;$C$389, 'Control Sample Data'!I142&gt;0),'Control Sample Data'!I142,$C$389),""))</f>
        <v/>
      </c>
      <c r="X143" s="99" t="str">
        <f>IF('Control Sample Data'!J142="","",IF(SUM('Control Sample Data'!J$3:J$386)&gt;10,IF(AND(ISNUMBER('Control Sample Data'!J142),'Control Sample Data'!J142&lt;$C$389, 'Control Sample Data'!J142&gt;0),'Control Sample Data'!J142,$C$389),""))</f>
        <v/>
      </c>
      <c r="Y143" s="99" t="str">
        <f>IF('Control Sample Data'!K142="","",IF(SUM('Control Sample Data'!K$3:K$386)&gt;10,IF(AND(ISNUMBER('Control Sample Data'!K142),'Control Sample Data'!K142&lt;$C$389, 'Control Sample Data'!K142&gt;0),'Control Sample Data'!K142,$C$389),""))</f>
        <v/>
      </c>
      <c r="Z143" s="99" t="str">
        <f>IF('Control Sample Data'!L142="","",IF(SUM('Control Sample Data'!L$3:L$386)&gt;10,IF(AND(ISNUMBER('Control Sample Data'!L142),'Control Sample Data'!L142&lt;$C$389, 'Control Sample Data'!L142&gt;0),'Control Sample Data'!L142,$C$389),""))</f>
        <v/>
      </c>
      <c r="AA143" s="99" t="str">
        <f>IF('Control Sample Data'!M142="","",IF(SUM('Control Sample Data'!M$3:M$386)&gt;10,IF(AND(ISNUMBER('Control Sample Data'!M142),'Control Sample Data'!M142&lt;$C$389, 'Control Sample Data'!M142&gt;0),'Control Sample Data'!M142,$C$389),""))</f>
        <v/>
      </c>
      <c r="AB143" s="107" t="str">
        <f>IF('Control Sample Data'!N142="","",IF(SUM('Control Sample Data'!N$3:N$386)&gt;10,IF(AND(ISNUMBER('Control Sample Data'!N142),'Control Sample Data'!N142&lt;$C$389, 'Control Sample Data'!N142&gt;0),'Control Sample Data'!N142,$C$389),""))</f>
        <v/>
      </c>
      <c r="AC143" s="136">
        <f>IF(C143="","",IF(AND('miRNA Table'!$F$4="YES",'miRNA Table'!$F$6="YES"),C143-C$391,C143))</f>
        <v>18.739999999999998</v>
      </c>
      <c r="AD143" s="137">
        <f>IF(D143="","",IF(AND('miRNA Table'!$F$4="YES",'miRNA Table'!$F$6="YES"),D143-D$391,D143))</f>
        <v>18.62</v>
      </c>
      <c r="AE143" s="137">
        <f>IF(E143="","",IF(AND('miRNA Table'!$F$4="YES",'miRNA Table'!$F$6="YES"),E143-E$391,E143))</f>
        <v>18.63</v>
      </c>
      <c r="AF143" s="137" t="str">
        <f>IF(F143="","",IF(AND('miRNA Table'!$F$4="YES",'miRNA Table'!$F$6="YES"),F143-F$391,F143))</f>
        <v/>
      </c>
      <c r="AG143" s="137" t="str">
        <f>IF(G143="","",IF(AND('miRNA Table'!$F$4="YES",'miRNA Table'!$F$6="YES"),G143-G$391,G143))</f>
        <v/>
      </c>
      <c r="AH143" s="137" t="str">
        <f>IF(H143="","",IF(AND('miRNA Table'!$F$4="YES",'miRNA Table'!$F$6="YES"),H143-H$391,H143))</f>
        <v/>
      </c>
      <c r="AI143" s="137" t="str">
        <f>IF(I143="","",IF(AND('miRNA Table'!$F$4="YES",'miRNA Table'!$F$6="YES"),I143-I$391,I143))</f>
        <v/>
      </c>
      <c r="AJ143" s="137" t="str">
        <f>IF(J143="","",IF(AND('miRNA Table'!$F$4="YES",'miRNA Table'!$F$6="YES"),J143-J$391,J143))</f>
        <v/>
      </c>
      <c r="AK143" s="137" t="str">
        <f>IF(K143="","",IF(AND('miRNA Table'!$F$4="YES",'miRNA Table'!$F$6="YES"),K143-K$391,K143))</f>
        <v/>
      </c>
      <c r="AL143" s="137" t="str">
        <f>IF(L143="","",IF(AND('miRNA Table'!$F$4="YES",'miRNA Table'!$F$6="YES"),L143-L$391,L143))</f>
        <v/>
      </c>
      <c r="AM143" s="137" t="str">
        <f>IF(M143="","",IF(AND('miRNA Table'!$F$4="YES",'miRNA Table'!$F$6="YES"),M143-M$391,M143))</f>
        <v/>
      </c>
      <c r="AN143" s="138" t="str">
        <f>IF(N143="","",IF(AND('miRNA Table'!$F$4="YES",'miRNA Table'!$F$6="YES"),N143-N$391,N143))</f>
        <v/>
      </c>
      <c r="AO143" s="136">
        <f>IF(O143="","",IF(AND('miRNA Table'!$F$4="YES",'miRNA Table'!$F$6="YES"),Q143-Q$391,Q143))</f>
        <v>15.58</v>
      </c>
      <c r="AP143" s="137">
        <f>IF(P143="","",IF(AND('miRNA Table'!$F$4="YES",'miRNA Table'!$F$6="YES"),R143-R$391,R143))</f>
        <v>15.57</v>
      </c>
      <c r="AQ143" s="137">
        <f>IF(Q143="","",IF(AND('miRNA Table'!$F$4="YES",'miRNA Table'!$F$6="YES"),S143-S$391,S143))</f>
        <v>15.76</v>
      </c>
      <c r="AR143" s="137" t="str">
        <f>IF(R143="","",IF(AND('miRNA Table'!$F$4="YES",'miRNA Table'!$F$6="YES"),T143-T$391,T143))</f>
        <v/>
      </c>
      <c r="AS143" s="137" t="str">
        <f>IF(S143="","",IF(AND('miRNA Table'!$F$4="YES",'miRNA Table'!$F$6="YES"),U143-U$391,U143))</f>
        <v/>
      </c>
      <c r="AT143" s="137" t="str">
        <f>IF(T143="","",IF(AND('miRNA Table'!$F$4="YES",'miRNA Table'!$F$6="YES"),V143-V$391,V143))</f>
        <v/>
      </c>
      <c r="AU143" s="137" t="str">
        <f>IF(U143="","",IF(AND('miRNA Table'!$F$4="YES",'miRNA Table'!$F$6="YES"),W143-W$391,W143))</f>
        <v/>
      </c>
      <c r="AV143" s="137" t="str">
        <f>IF(V143="","",IF(AND('miRNA Table'!$F$4="YES",'miRNA Table'!$F$6="YES"),X143-X$391,X143))</f>
        <v/>
      </c>
      <c r="AW143" s="137" t="str">
        <f>IF(W143="","",IF(AND('miRNA Table'!$F$4="YES",'miRNA Table'!$F$6="YES"),Y143-Y$391,Y143))</f>
        <v/>
      </c>
      <c r="AX143" s="137" t="str">
        <f>IF(X143="","",IF(AND('miRNA Table'!$F$4="YES",'miRNA Table'!$F$6="YES"),Z143-Z$391,Z143))</f>
        <v/>
      </c>
      <c r="AY143" s="137" t="str">
        <f>IF(Y143="","",IF(AND('miRNA Table'!$F$4="YES",'miRNA Table'!$F$6="YES"),AA143-AA$391,AA143))</f>
        <v/>
      </c>
      <c r="AZ143" s="138" t="str">
        <f>IF(Z143="","",IF(AND('miRNA Table'!$F$4="YES",'miRNA Table'!$F$6="YES"),AB143-AB$391,AB143))</f>
        <v/>
      </c>
      <c r="BY143" s="97" t="str">
        <f t="shared" si="132"/>
        <v>hsa-miR-200c-5p</v>
      </c>
      <c r="BZ143" s="98" t="s">
        <v>5664</v>
      </c>
      <c r="CA143" s="99">
        <f t="shared" si="133"/>
        <v>-1.8950000000000031</v>
      </c>
      <c r="CB143" s="99">
        <f t="shared" si="134"/>
        <v>-2.0249999999999986</v>
      </c>
      <c r="CC143" s="99">
        <f t="shared" si="135"/>
        <v>-2.1000000000000014</v>
      </c>
      <c r="CD143" s="99" t="str">
        <f t="shared" si="136"/>
        <v/>
      </c>
      <c r="CE143" s="99" t="str">
        <f t="shared" si="137"/>
        <v/>
      </c>
      <c r="CF143" s="99" t="str">
        <f t="shared" si="138"/>
        <v/>
      </c>
      <c r="CG143" s="99" t="str">
        <f t="shared" si="139"/>
        <v/>
      </c>
      <c r="CH143" s="99" t="str">
        <f t="shared" si="140"/>
        <v/>
      </c>
      <c r="CI143" s="99" t="str">
        <f t="shared" si="141"/>
        <v/>
      </c>
      <c r="CJ143" s="99" t="str">
        <f t="shared" si="142"/>
        <v/>
      </c>
      <c r="CK143" s="99" t="str">
        <f t="shared" si="143"/>
        <v/>
      </c>
      <c r="CL143" s="99" t="str">
        <f t="shared" si="144"/>
        <v/>
      </c>
      <c r="CM143" s="99">
        <f t="shared" si="145"/>
        <v>-5.3183333333333334</v>
      </c>
      <c r="CN143" s="99">
        <f t="shared" si="146"/>
        <v>-5.2816666666666698</v>
      </c>
      <c r="CO143" s="99">
        <f t="shared" si="147"/>
        <v>-5.3750000000000018</v>
      </c>
      <c r="CP143" s="99" t="str">
        <f t="shared" si="148"/>
        <v/>
      </c>
      <c r="CQ143" s="99" t="str">
        <f t="shared" si="149"/>
        <v/>
      </c>
      <c r="CR143" s="99" t="str">
        <f t="shared" si="150"/>
        <v/>
      </c>
      <c r="CS143" s="99" t="str">
        <f t="shared" si="151"/>
        <v/>
      </c>
      <c r="CT143" s="99" t="str">
        <f t="shared" si="152"/>
        <v/>
      </c>
      <c r="CU143" s="99" t="str">
        <f t="shared" si="153"/>
        <v/>
      </c>
      <c r="CV143" s="99" t="str">
        <f t="shared" si="154"/>
        <v/>
      </c>
      <c r="CW143" s="99" t="str">
        <f t="shared" si="155"/>
        <v/>
      </c>
      <c r="CX143" s="99" t="str">
        <f t="shared" si="156"/>
        <v/>
      </c>
      <c r="CY143" s="70">
        <f t="shared" si="157"/>
        <v>-2.0066666666666677</v>
      </c>
      <c r="CZ143" s="70">
        <f t="shared" si="158"/>
        <v>-5.325000000000002</v>
      </c>
      <c r="DA143" s="100" t="str">
        <f t="shared" si="159"/>
        <v>hsa-miR-200c-5p</v>
      </c>
      <c r="DB143" s="98" t="s">
        <v>5664</v>
      </c>
      <c r="DC143" s="101">
        <f t="shared" si="112"/>
        <v>3.7192197704526548</v>
      </c>
      <c r="DD143" s="101">
        <f t="shared" si="113"/>
        <v>4.0699187684107416</v>
      </c>
      <c r="DE143" s="101">
        <f t="shared" si="114"/>
        <v>4.2870938501451761</v>
      </c>
      <c r="DF143" s="101" t="str">
        <f t="shared" si="115"/>
        <v/>
      </c>
      <c r="DG143" s="101" t="str">
        <f t="shared" si="116"/>
        <v/>
      </c>
      <c r="DH143" s="101" t="str">
        <f t="shared" si="117"/>
        <v/>
      </c>
      <c r="DI143" s="101" t="str">
        <f t="shared" si="118"/>
        <v/>
      </c>
      <c r="DJ143" s="101" t="str">
        <f t="shared" si="119"/>
        <v/>
      </c>
      <c r="DK143" s="101" t="str">
        <f t="shared" si="120"/>
        <v/>
      </c>
      <c r="DL143" s="101" t="str">
        <f t="shared" si="121"/>
        <v/>
      </c>
      <c r="DM143" s="101" t="str">
        <f t="shared" si="160"/>
        <v/>
      </c>
      <c r="DN143" s="101" t="str">
        <f t="shared" si="161"/>
        <v/>
      </c>
      <c r="DO143" s="101">
        <f t="shared" si="122"/>
        <v>39.900456114755102</v>
      </c>
      <c r="DP143" s="101">
        <f t="shared" si="123"/>
        <v>38.899148411806991</v>
      </c>
      <c r="DQ143" s="101">
        <f t="shared" si="124"/>
        <v>41.498865748832358</v>
      </c>
      <c r="DR143" s="101" t="str">
        <f t="shared" si="125"/>
        <v/>
      </c>
      <c r="DS143" s="101" t="str">
        <f t="shared" si="126"/>
        <v/>
      </c>
      <c r="DT143" s="101" t="str">
        <f t="shared" si="127"/>
        <v/>
      </c>
      <c r="DU143" s="101" t="str">
        <f t="shared" si="128"/>
        <v/>
      </c>
      <c r="DV143" s="101" t="str">
        <f t="shared" si="129"/>
        <v/>
      </c>
      <c r="DW143" s="101" t="str">
        <f t="shared" si="130"/>
        <v/>
      </c>
      <c r="DX143" s="101" t="str">
        <f t="shared" si="131"/>
        <v/>
      </c>
      <c r="DY143" s="101" t="str">
        <f t="shared" si="162"/>
        <v/>
      </c>
      <c r="DZ143" s="101" t="str">
        <f t="shared" si="163"/>
        <v/>
      </c>
    </row>
    <row r="144" spans="1:130" ht="15" customHeight="1" x14ac:dyDescent="0.25">
      <c r="A144" s="106" t="str">
        <f>'miRNA Table'!C143</f>
        <v>hsa-miR-202-3p</v>
      </c>
      <c r="B144" s="98" t="s">
        <v>5665</v>
      </c>
      <c r="C144" s="99">
        <f>IF('Test Sample Data'!C143="","",IF(SUM('Test Sample Data'!C$3:C$386)&gt;10,IF(AND(ISNUMBER('Test Sample Data'!C143),'Test Sample Data'!C143&lt;$C$389, 'Test Sample Data'!C143&gt;0),'Test Sample Data'!C143,$C$389),""))</f>
        <v>35</v>
      </c>
      <c r="D144" s="99">
        <f>IF('Test Sample Data'!D143="","",IF(SUM('Test Sample Data'!D$3:D$386)&gt;10,IF(AND(ISNUMBER('Test Sample Data'!D143),'Test Sample Data'!D143&lt;$C$389, 'Test Sample Data'!D143&gt;0),'Test Sample Data'!D143,$C$389),""))</f>
        <v>35</v>
      </c>
      <c r="E144" s="99">
        <f>IF('Test Sample Data'!E143="","",IF(SUM('Test Sample Data'!E$3:E$386)&gt;10,IF(AND(ISNUMBER('Test Sample Data'!E143),'Test Sample Data'!E143&lt;$C$389, 'Test Sample Data'!E143&gt;0),'Test Sample Data'!E143,$C$389),""))</f>
        <v>35</v>
      </c>
      <c r="F144" s="99" t="str">
        <f>IF('Test Sample Data'!F143="","",IF(SUM('Test Sample Data'!F$3:F$386)&gt;10,IF(AND(ISNUMBER('Test Sample Data'!F143),'Test Sample Data'!F143&lt;$C$389, 'Test Sample Data'!F143&gt;0),'Test Sample Data'!F143,$C$389),""))</f>
        <v/>
      </c>
      <c r="G144" s="99" t="str">
        <f>IF('Test Sample Data'!G143="","",IF(SUM('Test Sample Data'!G$3:G$386)&gt;10,IF(AND(ISNUMBER('Test Sample Data'!G143),'Test Sample Data'!G143&lt;$C$389, 'Test Sample Data'!G143&gt;0),'Test Sample Data'!G143,$C$389),""))</f>
        <v/>
      </c>
      <c r="H144" s="99" t="str">
        <f>IF('Test Sample Data'!H143="","",IF(SUM('Test Sample Data'!H$3:H$386)&gt;10,IF(AND(ISNUMBER('Test Sample Data'!H143),'Test Sample Data'!H143&lt;$C$389, 'Test Sample Data'!H143&gt;0),'Test Sample Data'!H143,$C$389),""))</f>
        <v/>
      </c>
      <c r="I144" s="99" t="str">
        <f>IF('Test Sample Data'!I143="","",IF(SUM('Test Sample Data'!I$3:I$386)&gt;10,IF(AND(ISNUMBER('Test Sample Data'!I143),'Test Sample Data'!I143&lt;$C$389, 'Test Sample Data'!I143&gt;0),'Test Sample Data'!I143,$C$389),""))</f>
        <v/>
      </c>
      <c r="J144" s="99" t="str">
        <f>IF('Test Sample Data'!J143="","",IF(SUM('Test Sample Data'!J$3:J$386)&gt;10,IF(AND(ISNUMBER('Test Sample Data'!J143),'Test Sample Data'!J143&lt;$C$389, 'Test Sample Data'!J143&gt;0),'Test Sample Data'!J143,$C$389),""))</f>
        <v/>
      </c>
      <c r="K144" s="99" t="str">
        <f>IF('Test Sample Data'!K143="","",IF(SUM('Test Sample Data'!K$3:K$386)&gt;10,IF(AND(ISNUMBER('Test Sample Data'!K143),'Test Sample Data'!K143&lt;$C$389, 'Test Sample Data'!K143&gt;0),'Test Sample Data'!K143,$C$389),""))</f>
        <v/>
      </c>
      <c r="L144" s="99" t="str">
        <f>IF('Test Sample Data'!L143="","",IF(SUM('Test Sample Data'!L$3:L$386)&gt;10,IF(AND(ISNUMBER('Test Sample Data'!L143),'Test Sample Data'!L143&lt;$C$389, 'Test Sample Data'!L143&gt;0),'Test Sample Data'!L143,$C$389),""))</f>
        <v/>
      </c>
      <c r="M144" s="99" t="str">
        <f>IF('Test Sample Data'!M143="","",IF(SUM('Test Sample Data'!M$3:M$386)&gt;10,IF(AND(ISNUMBER('Test Sample Data'!M143),'Test Sample Data'!M143&lt;$C$389, 'Test Sample Data'!M143&gt;0),'Test Sample Data'!M143,$C$389),""))</f>
        <v/>
      </c>
      <c r="N144" s="99" t="str">
        <f>IF('Test Sample Data'!N143="","",IF(SUM('Test Sample Data'!N$3:N$386)&gt;10,IF(AND(ISNUMBER('Test Sample Data'!N143),'Test Sample Data'!N143&lt;$C$389, 'Test Sample Data'!N143&gt;0),'Test Sample Data'!N143,$C$389),""))</f>
        <v/>
      </c>
      <c r="O144" s="98" t="str">
        <f>'miRNA Table'!C143</f>
        <v>hsa-miR-202-3p</v>
      </c>
      <c r="P144" s="98" t="s">
        <v>5665</v>
      </c>
      <c r="Q144" s="99">
        <f>IF('Control Sample Data'!C143="","",IF(SUM('Control Sample Data'!C$3:C$386)&gt;10,IF(AND(ISNUMBER('Control Sample Data'!C143),'Control Sample Data'!C143&lt;$C$389, 'Control Sample Data'!C143&gt;0),'Control Sample Data'!C143,$C$389),""))</f>
        <v>35</v>
      </c>
      <c r="R144" s="99">
        <f>IF('Control Sample Data'!D143="","",IF(SUM('Control Sample Data'!D$3:D$386)&gt;10,IF(AND(ISNUMBER('Control Sample Data'!D143),'Control Sample Data'!D143&lt;$C$389, 'Control Sample Data'!D143&gt;0),'Control Sample Data'!D143,$C$389),""))</f>
        <v>35</v>
      </c>
      <c r="S144" s="99">
        <f>IF('Control Sample Data'!E143="","",IF(SUM('Control Sample Data'!E$3:E$386)&gt;10,IF(AND(ISNUMBER('Control Sample Data'!E143),'Control Sample Data'!E143&lt;$C$389, 'Control Sample Data'!E143&gt;0),'Control Sample Data'!E143,$C$389),""))</f>
        <v>35</v>
      </c>
      <c r="T144" s="99" t="str">
        <f>IF('Control Sample Data'!F143="","",IF(SUM('Control Sample Data'!F$3:F$386)&gt;10,IF(AND(ISNUMBER('Control Sample Data'!F143),'Control Sample Data'!F143&lt;$C$389, 'Control Sample Data'!F143&gt;0),'Control Sample Data'!F143,$C$389),""))</f>
        <v/>
      </c>
      <c r="U144" s="99" t="str">
        <f>IF('Control Sample Data'!G143="","",IF(SUM('Control Sample Data'!G$3:G$386)&gt;10,IF(AND(ISNUMBER('Control Sample Data'!G143),'Control Sample Data'!G143&lt;$C$389, 'Control Sample Data'!G143&gt;0),'Control Sample Data'!G143,$C$389),""))</f>
        <v/>
      </c>
      <c r="V144" s="99" t="str">
        <f>IF('Control Sample Data'!H143="","",IF(SUM('Control Sample Data'!H$3:H$386)&gt;10,IF(AND(ISNUMBER('Control Sample Data'!H143),'Control Sample Data'!H143&lt;$C$389, 'Control Sample Data'!H143&gt;0),'Control Sample Data'!H143,$C$389),""))</f>
        <v/>
      </c>
      <c r="W144" s="99" t="str">
        <f>IF('Control Sample Data'!I143="","",IF(SUM('Control Sample Data'!I$3:I$386)&gt;10,IF(AND(ISNUMBER('Control Sample Data'!I143),'Control Sample Data'!I143&lt;$C$389, 'Control Sample Data'!I143&gt;0),'Control Sample Data'!I143,$C$389),""))</f>
        <v/>
      </c>
      <c r="X144" s="99" t="str">
        <f>IF('Control Sample Data'!J143="","",IF(SUM('Control Sample Data'!J$3:J$386)&gt;10,IF(AND(ISNUMBER('Control Sample Data'!J143),'Control Sample Data'!J143&lt;$C$389, 'Control Sample Data'!J143&gt;0),'Control Sample Data'!J143,$C$389),""))</f>
        <v/>
      </c>
      <c r="Y144" s="99" t="str">
        <f>IF('Control Sample Data'!K143="","",IF(SUM('Control Sample Data'!K$3:K$386)&gt;10,IF(AND(ISNUMBER('Control Sample Data'!K143),'Control Sample Data'!K143&lt;$C$389, 'Control Sample Data'!K143&gt;0),'Control Sample Data'!K143,$C$389),""))</f>
        <v/>
      </c>
      <c r="Z144" s="99" t="str">
        <f>IF('Control Sample Data'!L143="","",IF(SUM('Control Sample Data'!L$3:L$386)&gt;10,IF(AND(ISNUMBER('Control Sample Data'!L143),'Control Sample Data'!L143&lt;$C$389, 'Control Sample Data'!L143&gt;0),'Control Sample Data'!L143,$C$389),""))</f>
        <v/>
      </c>
      <c r="AA144" s="99" t="str">
        <f>IF('Control Sample Data'!M143="","",IF(SUM('Control Sample Data'!M$3:M$386)&gt;10,IF(AND(ISNUMBER('Control Sample Data'!M143),'Control Sample Data'!M143&lt;$C$389, 'Control Sample Data'!M143&gt;0),'Control Sample Data'!M143,$C$389),""))</f>
        <v/>
      </c>
      <c r="AB144" s="107" t="str">
        <f>IF('Control Sample Data'!N143="","",IF(SUM('Control Sample Data'!N$3:N$386)&gt;10,IF(AND(ISNUMBER('Control Sample Data'!N143),'Control Sample Data'!N143&lt;$C$389, 'Control Sample Data'!N143&gt;0),'Control Sample Data'!N143,$C$389),""))</f>
        <v/>
      </c>
      <c r="AC144" s="136">
        <f>IF(C144="","",IF(AND('miRNA Table'!$F$4="YES",'miRNA Table'!$F$6="YES"),C144-C$391,C144))</f>
        <v>35</v>
      </c>
      <c r="AD144" s="137">
        <f>IF(D144="","",IF(AND('miRNA Table'!$F$4="YES",'miRNA Table'!$F$6="YES"),D144-D$391,D144))</f>
        <v>35</v>
      </c>
      <c r="AE144" s="137">
        <f>IF(E144="","",IF(AND('miRNA Table'!$F$4="YES",'miRNA Table'!$F$6="YES"),E144-E$391,E144))</f>
        <v>35</v>
      </c>
      <c r="AF144" s="137" t="str">
        <f>IF(F144="","",IF(AND('miRNA Table'!$F$4="YES",'miRNA Table'!$F$6="YES"),F144-F$391,F144))</f>
        <v/>
      </c>
      <c r="AG144" s="137" t="str">
        <f>IF(G144="","",IF(AND('miRNA Table'!$F$4="YES",'miRNA Table'!$F$6="YES"),G144-G$391,G144))</f>
        <v/>
      </c>
      <c r="AH144" s="137" t="str">
        <f>IF(H144="","",IF(AND('miRNA Table'!$F$4="YES",'miRNA Table'!$F$6="YES"),H144-H$391,H144))</f>
        <v/>
      </c>
      <c r="AI144" s="137" t="str">
        <f>IF(I144="","",IF(AND('miRNA Table'!$F$4="YES",'miRNA Table'!$F$6="YES"),I144-I$391,I144))</f>
        <v/>
      </c>
      <c r="AJ144" s="137" t="str">
        <f>IF(J144="","",IF(AND('miRNA Table'!$F$4="YES",'miRNA Table'!$F$6="YES"),J144-J$391,J144))</f>
        <v/>
      </c>
      <c r="AK144" s="137" t="str">
        <f>IF(K144="","",IF(AND('miRNA Table'!$F$4="YES",'miRNA Table'!$F$6="YES"),K144-K$391,K144))</f>
        <v/>
      </c>
      <c r="AL144" s="137" t="str">
        <f>IF(L144="","",IF(AND('miRNA Table'!$F$4="YES",'miRNA Table'!$F$6="YES"),L144-L$391,L144))</f>
        <v/>
      </c>
      <c r="AM144" s="137" t="str">
        <f>IF(M144="","",IF(AND('miRNA Table'!$F$4="YES",'miRNA Table'!$F$6="YES"),M144-M$391,M144))</f>
        <v/>
      </c>
      <c r="AN144" s="138" t="str">
        <f>IF(N144="","",IF(AND('miRNA Table'!$F$4="YES",'miRNA Table'!$F$6="YES"),N144-N$391,N144))</f>
        <v/>
      </c>
      <c r="AO144" s="136">
        <f>IF(O144="","",IF(AND('miRNA Table'!$F$4="YES",'miRNA Table'!$F$6="YES"),Q144-Q$391,Q144))</f>
        <v>35</v>
      </c>
      <c r="AP144" s="137">
        <f>IF(P144="","",IF(AND('miRNA Table'!$F$4="YES",'miRNA Table'!$F$6="YES"),R144-R$391,R144))</f>
        <v>35</v>
      </c>
      <c r="AQ144" s="137">
        <f>IF(Q144="","",IF(AND('miRNA Table'!$F$4="YES",'miRNA Table'!$F$6="YES"),S144-S$391,S144))</f>
        <v>35</v>
      </c>
      <c r="AR144" s="137" t="str">
        <f>IF(R144="","",IF(AND('miRNA Table'!$F$4="YES",'miRNA Table'!$F$6="YES"),T144-T$391,T144))</f>
        <v/>
      </c>
      <c r="AS144" s="137" t="str">
        <f>IF(S144="","",IF(AND('miRNA Table'!$F$4="YES",'miRNA Table'!$F$6="YES"),U144-U$391,U144))</f>
        <v/>
      </c>
      <c r="AT144" s="137" t="str">
        <f>IF(T144="","",IF(AND('miRNA Table'!$F$4="YES",'miRNA Table'!$F$6="YES"),V144-V$391,V144))</f>
        <v/>
      </c>
      <c r="AU144" s="137" t="str">
        <f>IF(U144="","",IF(AND('miRNA Table'!$F$4="YES",'miRNA Table'!$F$6="YES"),W144-W$391,W144))</f>
        <v/>
      </c>
      <c r="AV144" s="137" t="str">
        <f>IF(V144="","",IF(AND('miRNA Table'!$F$4="YES",'miRNA Table'!$F$6="YES"),X144-X$391,X144))</f>
        <v/>
      </c>
      <c r="AW144" s="137" t="str">
        <f>IF(W144="","",IF(AND('miRNA Table'!$F$4="YES",'miRNA Table'!$F$6="YES"),Y144-Y$391,Y144))</f>
        <v/>
      </c>
      <c r="AX144" s="137" t="str">
        <f>IF(X144="","",IF(AND('miRNA Table'!$F$4="YES",'miRNA Table'!$F$6="YES"),Z144-Z$391,Z144))</f>
        <v/>
      </c>
      <c r="AY144" s="137" t="str">
        <f>IF(Y144="","",IF(AND('miRNA Table'!$F$4="YES",'miRNA Table'!$F$6="YES"),AA144-AA$391,AA144))</f>
        <v/>
      </c>
      <c r="AZ144" s="138" t="str">
        <f>IF(Z144="","",IF(AND('miRNA Table'!$F$4="YES",'miRNA Table'!$F$6="YES"),AB144-AB$391,AB144))</f>
        <v/>
      </c>
      <c r="BY144" s="97" t="str">
        <f t="shared" si="132"/>
        <v>hsa-miR-202-3p</v>
      </c>
      <c r="BZ144" s="98" t="s">
        <v>5665</v>
      </c>
      <c r="CA144" s="99">
        <f t="shared" si="133"/>
        <v>14.364999999999998</v>
      </c>
      <c r="CB144" s="99">
        <f t="shared" si="134"/>
        <v>14.355</v>
      </c>
      <c r="CC144" s="99">
        <f t="shared" si="135"/>
        <v>14.27</v>
      </c>
      <c r="CD144" s="99" t="str">
        <f t="shared" si="136"/>
        <v/>
      </c>
      <c r="CE144" s="99" t="str">
        <f t="shared" si="137"/>
        <v/>
      </c>
      <c r="CF144" s="99" t="str">
        <f t="shared" si="138"/>
        <v/>
      </c>
      <c r="CG144" s="99" t="str">
        <f t="shared" si="139"/>
        <v/>
      </c>
      <c r="CH144" s="99" t="str">
        <f t="shared" si="140"/>
        <v/>
      </c>
      <c r="CI144" s="99" t="str">
        <f t="shared" si="141"/>
        <v/>
      </c>
      <c r="CJ144" s="99" t="str">
        <f t="shared" si="142"/>
        <v/>
      </c>
      <c r="CK144" s="99" t="str">
        <f t="shared" si="143"/>
        <v/>
      </c>
      <c r="CL144" s="99" t="str">
        <f t="shared" si="144"/>
        <v/>
      </c>
      <c r="CM144" s="99">
        <f t="shared" si="145"/>
        <v>14.101666666666667</v>
      </c>
      <c r="CN144" s="99">
        <f t="shared" si="146"/>
        <v>14.14833333333333</v>
      </c>
      <c r="CO144" s="99">
        <f t="shared" si="147"/>
        <v>13.864999999999998</v>
      </c>
      <c r="CP144" s="99" t="str">
        <f t="shared" si="148"/>
        <v/>
      </c>
      <c r="CQ144" s="99" t="str">
        <f t="shared" si="149"/>
        <v/>
      </c>
      <c r="CR144" s="99" t="str">
        <f t="shared" si="150"/>
        <v/>
      </c>
      <c r="CS144" s="99" t="str">
        <f t="shared" si="151"/>
        <v/>
      </c>
      <c r="CT144" s="99" t="str">
        <f t="shared" si="152"/>
        <v/>
      </c>
      <c r="CU144" s="99" t="str">
        <f t="shared" si="153"/>
        <v/>
      </c>
      <c r="CV144" s="99" t="str">
        <f t="shared" si="154"/>
        <v/>
      </c>
      <c r="CW144" s="99" t="str">
        <f t="shared" si="155"/>
        <v/>
      </c>
      <c r="CX144" s="99" t="str">
        <f t="shared" si="156"/>
        <v/>
      </c>
      <c r="CY144" s="70">
        <f t="shared" si="157"/>
        <v>14.329999999999998</v>
      </c>
      <c r="CZ144" s="70">
        <f t="shared" si="158"/>
        <v>14.038333333333332</v>
      </c>
      <c r="DA144" s="100" t="str">
        <f t="shared" si="159"/>
        <v>hsa-miR-202-3p</v>
      </c>
      <c r="DB144" s="98" t="s">
        <v>5665</v>
      </c>
      <c r="DC144" s="101">
        <f t="shared" si="112"/>
        <v>4.7391899108950229E-5</v>
      </c>
      <c r="DD144" s="101">
        <f t="shared" si="113"/>
        <v>4.7721535835485465E-5</v>
      </c>
      <c r="DE144" s="101">
        <f t="shared" si="114"/>
        <v>5.0617648059963549E-5</v>
      </c>
      <c r="DF144" s="101" t="str">
        <f t="shared" si="115"/>
        <v/>
      </c>
      <c r="DG144" s="101" t="str">
        <f t="shared" si="116"/>
        <v/>
      </c>
      <c r="DH144" s="101" t="str">
        <f t="shared" si="117"/>
        <v/>
      </c>
      <c r="DI144" s="101" t="str">
        <f t="shared" si="118"/>
        <v/>
      </c>
      <c r="DJ144" s="101" t="str">
        <f t="shared" si="119"/>
        <v/>
      </c>
      <c r="DK144" s="101" t="str">
        <f t="shared" si="120"/>
        <v/>
      </c>
      <c r="DL144" s="101" t="str">
        <f t="shared" si="121"/>
        <v/>
      </c>
      <c r="DM144" s="101" t="str">
        <f t="shared" si="160"/>
        <v/>
      </c>
      <c r="DN144" s="101" t="str">
        <f t="shared" si="161"/>
        <v/>
      </c>
      <c r="DO144" s="101">
        <f t="shared" si="122"/>
        <v>5.6882063716252369E-5</v>
      </c>
      <c r="DP144" s="101">
        <f t="shared" si="123"/>
        <v>5.5071547217106916E-5</v>
      </c>
      <c r="DQ144" s="101">
        <f t="shared" si="124"/>
        <v>6.7022266466494862E-5</v>
      </c>
      <c r="DR144" s="101" t="str">
        <f t="shared" si="125"/>
        <v/>
      </c>
      <c r="DS144" s="101" t="str">
        <f t="shared" si="126"/>
        <v/>
      </c>
      <c r="DT144" s="101" t="str">
        <f t="shared" si="127"/>
        <v/>
      </c>
      <c r="DU144" s="101" t="str">
        <f t="shared" si="128"/>
        <v/>
      </c>
      <c r="DV144" s="101" t="str">
        <f t="shared" si="129"/>
        <v/>
      </c>
      <c r="DW144" s="101" t="str">
        <f t="shared" si="130"/>
        <v/>
      </c>
      <c r="DX144" s="101" t="str">
        <f t="shared" si="131"/>
        <v/>
      </c>
      <c r="DY144" s="101" t="str">
        <f t="shared" si="162"/>
        <v/>
      </c>
      <c r="DZ144" s="101" t="str">
        <f t="shared" si="163"/>
        <v/>
      </c>
    </row>
    <row r="145" spans="1:130" ht="15" customHeight="1" x14ac:dyDescent="0.25">
      <c r="A145" s="106" t="str">
        <f>'miRNA Table'!C144</f>
        <v>hsa-miR-203a-3p</v>
      </c>
      <c r="B145" s="98" t="s">
        <v>5666</v>
      </c>
      <c r="C145" s="99">
        <f>IF('Test Sample Data'!C144="","",IF(SUM('Test Sample Data'!C$3:C$386)&gt;10,IF(AND(ISNUMBER('Test Sample Data'!C144),'Test Sample Data'!C144&lt;$C$389, 'Test Sample Data'!C144&gt;0),'Test Sample Data'!C144,$C$389),""))</f>
        <v>27.76</v>
      </c>
      <c r="D145" s="99">
        <f>IF('Test Sample Data'!D144="","",IF(SUM('Test Sample Data'!D$3:D$386)&gt;10,IF(AND(ISNUMBER('Test Sample Data'!D144),'Test Sample Data'!D144&lt;$C$389, 'Test Sample Data'!D144&gt;0),'Test Sample Data'!D144,$C$389),""))</f>
        <v>28.03</v>
      </c>
      <c r="E145" s="99">
        <f>IF('Test Sample Data'!E144="","",IF(SUM('Test Sample Data'!E$3:E$386)&gt;10,IF(AND(ISNUMBER('Test Sample Data'!E144),'Test Sample Data'!E144&lt;$C$389, 'Test Sample Data'!E144&gt;0),'Test Sample Data'!E144,$C$389),""))</f>
        <v>27.73</v>
      </c>
      <c r="F145" s="99" t="str">
        <f>IF('Test Sample Data'!F144="","",IF(SUM('Test Sample Data'!F$3:F$386)&gt;10,IF(AND(ISNUMBER('Test Sample Data'!F144),'Test Sample Data'!F144&lt;$C$389, 'Test Sample Data'!F144&gt;0),'Test Sample Data'!F144,$C$389),""))</f>
        <v/>
      </c>
      <c r="G145" s="99" t="str">
        <f>IF('Test Sample Data'!G144="","",IF(SUM('Test Sample Data'!G$3:G$386)&gt;10,IF(AND(ISNUMBER('Test Sample Data'!G144),'Test Sample Data'!G144&lt;$C$389, 'Test Sample Data'!G144&gt;0),'Test Sample Data'!G144,$C$389),""))</f>
        <v/>
      </c>
      <c r="H145" s="99" t="str">
        <f>IF('Test Sample Data'!H144="","",IF(SUM('Test Sample Data'!H$3:H$386)&gt;10,IF(AND(ISNUMBER('Test Sample Data'!H144),'Test Sample Data'!H144&lt;$C$389, 'Test Sample Data'!H144&gt;0),'Test Sample Data'!H144,$C$389),""))</f>
        <v/>
      </c>
      <c r="I145" s="99" t="str">
        <f>IF('Test Sample Data'!I144="","",IF(SUM('Test Sample Data'!I$3:I$386)&gt;10,IF(AND(ISNUMBER('Test Sample Data'!I144),'Test Sample Data'!I144&lt;$C$389, 'Test Sample Data'!I144&gt;0),'Test Sample Data'!I144,$C$389),""))</f>
        <v/>
      </c>
      <c r="J145" s="99" t="str">
        <f>IF('Test Sample Data'!J144="","",IF(SUM('Test Sample Data'!J$3:J$386)&gt;10,IF(AND(ISNUMBER('Test Sample Data'!J144),'Test Sample Data'!J144&lt;$C$389, 'Test Sample Data'!J144&gt;0),'Test Sample Data'!J144,$C$389),""))</f>
        <v/>
      </c>
      <c r="K145" s="99" t="str">
        <f>IF('Test Sample Data'!K144="","",IF(SUM('Test Sample Data'!K$3:K$386)&gt;10,IF(AND(ISNUMBER('Test Sample Data'!K144),'Test Sample Data'!K144&lt;$C$389, 'Test Sample Data'!K144&gt;0),'Test Sample Data'!K144,$C$389),""))</f>
        <v/>
      </c>
      <c r="L145" s="99" t="str">
        <f>IF('Test Sample Data'!L144="","",IF(SUM('Test Sample Data'!L$3:L$386)&gt;10,IF(AND(ISNUMBER('Test Sample Data'!L144),'Test Sample Data'!L144&lt;$C$389, 'Test Sample Data'!L144&gt;0),'Test Sample Data'!L144,$C$389),""))</f>
        <v/>
      </c>
      <c r="M145" s="99" t="str">
        <f>IF('Test Sample Data'!M144="","",IF(SUM('Test Sample Data'!M$3:M$386)&gt;10,IF(AND(ISNUMBER('Test Sample Data'!M144),'Test Sample Data'!M144&lt;$C$389, 'Test Sample Data'!M144&gt;0),'Test Sample Data'!M144,$C$389),""))</f>
        <v/>
      </c>
      <c r="N145" s="99" t="str">
        <f>IF('Test Sample Data'!N144="","",IF(SUM('Test Sample Data'!N$3:N$386)&gt;10,IF(AND(ISNUMBER('Test Sample Data'!N144),'Test Sample Data'!N144&lt;$C$389, 'Test Sample Data'!N144&gt;0),'Test Sample Data'!N144,$C$389),""))</f>
        <v/>
      </c>
      <c r="O145" s="98" t="str">
        <f>'miRNA Table'!C144</f>
        <v>hsa-miR-203a-3p</v>
      </c>
      <c r="P145" s="98" t="s">
        <v>5666</v>
      </c>
      <c r="Q145" s="99">
        <f>IF('Control Sample Data'!C144="","",IF(SUM('Control Sample Data'!C$3:C$386)&gt;10,IF(AND(ISNUMBER('Control Sample Data'!C144),'Control Sample Data'!C144&lt;$C$389, 'Control Sample Data'!C144&gt;0),'Control Sample Data'!C144,$C$389),""))</f>
        <v>28.59</v>
      </c>
      <c r="R145" s="99">
        <f>IF('Control Sample Data'!D144="","",IF(SUM('Control Sample Data'!D$3:D$386)&gt;10,IF(AND(ISNUMBER('Control Sample Data'!D144),'Control Sample Data'!D144&lt;$C$389, 'Control Sample Data'!D144&gt;0),'Control Sample Data'!D144,$C$389),""))</f>
        <v>29.01</v>
      </c>
      <c r="S145" s="99">
        <f>IF('Control Sample Data'!E144="","",IF(SUM('Control Sample Data'!E$3:E$386)&gt;10,IF(AND(ISNUMBER('Control Sample Data'!E144),'Control Sample Data'!E144&lt;$C$389, 'Control Sample Data'!E144&gt;0),'Control Sample Data'!E144,$C$389),""))</f>
        <v>29.01</v>
      </c>
      <c r="T145" s="99" t="str">
        <f>IF('Control Sample Data'!F144="","",IF(SUM('Control Sample Data'!F$3:F$386)&gt;10,IF(AND(ISNUMBER('Control Sample Data'!F144),'Control Sample Data'!F144&lt;$C$389, 'Control Sample Data'!F144&gt;0),'Control Sample Data'!F144,$C$389),""))</f>
        <v/>
      </c>
      <c r="U145" s="99" t="str">
        <f>IF('Control Sample Data'!G144="","",IF(SUM('Control Sample Data'!G$3:G$386)&gt;10,IF(AND(ISNUMBER('Control Sample Data'!G144),'Control Sample Data'!G144&lt;$C$389, 'Control Sample Data'!G144&gt;0),'Control Sample Data'!G144,$C$389),""))</f>
        <v/>
      </c>
      <c r="V145" s="99" t="str">
        <f>IF('Control Sample Data'!H144="","",IF(SUM('Control Sample Data'!H$3:H$386)&gt;10,IF(AND(ISNUMBER('Control Sample Data'!H144),'Control Sample Data'!H144&lt;$C$389, 'Control Sample Data'!H144&gt;0),'Control Sample Data'!H144,$C$389),""))</f>
        <v/>
      </c>
      <c r="W145" s="99" t="str">
        <f>IF('Control Sample Data'!I144="","",IF(SUM('Control Sample Data'!I$3:I$386)&gt;10,IF(AND(ISNUMBER('Control Sample Data'!I144),'Control Sample Data'!I144&lt;$C$389, 'Control Sample Data'!I144&gt;0),'Control Sample Data'!I144,$C$389),""))</f>
        <v/>
      </c>
      <c r="X145" s="99" t="str">
        <f>IF('Control Sample Data'!J144="","",IF(SUM('Control Sample Data'!J$3:J$386)&gt;10,IF(AND(ISNUMBER('Control Sample Data'!J144),'Control Sample Data'!J144&lt;$C$389, 'Control Sample Data'!J144&gt;0),'Control Sample Data'!J144,$C$389),""))</f>
        <v/>
      </c>
      <c r="Y145" s="99" t="str">
        <f>IF('Control Sample Data'!K144="","",IF(SUM('Control Sample Data'!K$3:K$386)&gt;10,IF(AND(ISNUMBER('Control Sample Data'!K144),'Control Sample Data'!K144&lt;$C$389, 'Control Sample Data'!K144&gt;0),'Control Sample Data'!K144,$C$389),""))</f>
        <v/>
      </c>
      <c r="Z145" s="99" t="str">
        <f>IF('Control Sample Data'!L144="","",IF(SUM('Control Sample Data'!L$3:L$386)&gt;10,IF(AND(ISNUMBER('Control Sample Data'!L144),'Control Sample Data'!L144&lt;$C$389, 'Control Sample Data'!L144&gt;0),'Control Sample Data'!L144,$C$389),""))</f>
        <v/>
      </c>
      <c r="AA145" s="99" t="str">
        <f>IF('Control Sample Data'!M144="","",IF(SUM('Control Sample Data'!M$3:M$386)&gt;10,IF(AND(ISNUMBER('Control Sample Data'!M144),'Control Sample Data'!M144&lt;$C$389, 'Control Sample Data'!M144&gt;0),'Control Sample Data'!M144,$C$389),""))</f>
        <v/>
      </c>
      <c r="AB145" s="107" t="str">
        <f>IF('Control Sample Data'!N144="","",IF(SUM('Control Sample Data'!N$3:N$386)&gt;10,IF(AND(ISNUMBER('Control Sample Data'!N144),'Control Sample Data'!N144&lt;$C$389, 'Control Sample Data'!N144&gt;0),'Control Sample Data'!N144,$C$389),""))</f>
        <v/>
      </c>
      <c r="AC145" s="136">
        <f>IF(C145="","",IF(AND('miRNA Table'!$F$4="YES",'miRNA Table'!$F$6="YES"),C145-C$391,C145))</f>
        <v>27.76</v>
      </c>
      <c r="AD145" s="137">
        <f>IF(D145="","",IF(AND('miRNA Table'!$F$4="YES",'miRNA Table'!$F$6="YES"),D145-D$391,D145))</f>
        <v>28.03</v>
      </c>
      <c r="AE145" s="137">
        <f>IF(E145="","",IF(AND('miRNA Table'!$F$4="YES",'miRNA Table'!$F$6="YES"),E145-E$391,E145))</f>
        <v>27.73</v>
      </c>
      <c r="AF145" s="137" t="str">
        <f>IF(F145="","",IF(AND('miRNA Table'!$F$4="YES",'miRNA Table'!$F$6="YES"),F145-F$391,F145))</f>
        <v/>
      </c>
      <c r="AG145" s="137" t="str">
        <f>IF(G145="","",IF(AND('miRNA Table'!$F$4="YES",'miRNA Table'!$F$6="YES"),G145-G$391,G145))</f>
        <v/>
      </c>
      <c r="AH145" s="137" t="str">
        <f>IF(H145="","",IF(AND('miRNA Table'!$F$4="YES",'miRNA Table'!$F$6="YES"),H145-H$391,H145))</f>
        <v/>
      </c>
      <c r="AI145" s="137" t="str">
        <f>IF(I145="","",IF(AND('miRNA Table'!$F$4="YES",'miRNA Table'!$F$6="YES"),I145-I$391,I145))</f>
        <v/>
      </c>
      <c r="AJ145" s="137" t="str">
        <f>IF(J145="","",IF(AND('miRNA Table'!$F$4="YES",'miRNA Table'!$F$6="YES"),J145-J$391,J145))</f>
        <v/>
      </c>
      <c r="AK145" s="137" t="str">
        <f>IF(K145="","",IF(AND('miRNA Table'!$F$4="YES",'miRNA Table'!$F$6="YES"),K145-K$391,K145))</f>
        <v/>
      </c>
      <c r="AL145" s="137" t="str">
        <f>IF(L145="","",IF(AND('miRNA Table'!$F$4="YES",'miRNA Table'!$F$6="YES"),L145-L$391,L145))</f>
        <v/>
      </c>
      <c r="AM145" s="137" t="str">
        <f>IF(M145="","",IF(AND('miRNA Table'!$F$4="YES",'miRNA Table'!$F$6="YES"),M145-M$391,M145))</f>
        <v/>
      </c>
      <c r="AN145" s="138" t="str">
        <f>IF(N145="","",IF(AND('miRNA Table'!$F$4="YES",'miRNA Table'!$F$6="YES"),N145-N$391,N145))</f>
        <v/>
      </c>
      <c r="AO145" s="136">
        <f>IF(O145="","",IF(AND('miRNA Table'!$F$4="YES",'miRNA Table'!$F$6="YES"),Q145-Q$391,Q145))</f>
        <v>28.59</v>
      </c>
      <c r="AP145" s="137">
        <f>IF(P145="","",IF(AND('miRNA Table'!$F$4="YES",'miRNA Table'!$F$6="YES"),R145-R$391,R145))</f>
        <v>29.01</v>
      </c>
      <c r="AQ145" s="137">
        <f>IF(Q145="","",IF(AND('miRNA Table'!$F$4="YES",'miRNA Table'!$F$6="YES"),S145-S$391,S145))</f>
        <v>29.01</v>
      </c>
      <c r="AR145" s="137" t="str">
        <f>IF(R145="","",IF(AND('miRNA Table'!$F$4="YES",'miRNA Table'!$F$6="YES"),T145-T$391,T145))</f>
        <v/>
      </c>
      <c r="AS145" s="137" t="str">
        <f>IF(S145="","",IF(AND('miRNA Table'!$F$4="YES",'miRNA Table'!$F$6="YES"),U145-U$391,U145))</f>
        <v/>
      </c>
      <c r="AT145" s="137" t="str">
        <f>IF(T145="","",IF(AND('miRNA Table'!$F$4="YES",'miRNA Table'!$F$6="YES"),V145-V$391,V145))</f>
        <v/>
      </c>
      <c r="AU145" s="137" t="str">
        <f>IF(U145="","",IF(AND('miRNA Table'!$F$4="YES",'miRNA Table'!$F$6="YES"),W145-W$391,W145))</f>
        <v/>
      </c>
      <c r="AV145" s="137" t="str">
        <f>IF(V145="","",IF(AND('miRNA Table'!$F$4="YES",'miRNA Table'!$F$6="YES"),X145-X$391,X145))</f>
        <v/>
      </c>
      <c r="AW145" s="137" t="str">
        <f>IF(W145="","",IF(AND('miRNA Table'!$F$4="YES",'miRNA Table'!$F$6="YES"),Y145-Y$391,Y145))</f>
        <v/>
      </c>
      <c r="AX145" s="137" t="str">
        <f>IF(X145="","",IF(AND('miRNA Table'!$F$4="YES",'miRNA Table'!$F$6="YES"),Z145-Z$391,Z145))</f>
        <v/>
      </c>
      <c r="AY145" s="137" t="str">
        <f>IF(Y145="","",IF(AND('miRNA Table'!$F$4="YES",'miRNA Table'!$F$6="YES"),AA145-AA$391,AA145))</f>
        <v/>
      </c>
      <c r="AZ145" s="138" t="str">
        <f>IF(Z145="","",IF(AND('miRNA Table'!$F$4="YES",'miRNA Table'!$F$6="YES"),AB145-AB$391,AB145))</f>
        <v/>
      </c>
      <c r="BY145" s="97" t="str">
        <f t="shared" si="132"/>
        <v>hsa-miR-203a-3p</v>
      </c>
      <c r="BZ145" s="98" t="s">
        <v>5666</v>
      </c>
      <c r="CA145" s="99">
        <f t="shared" si="133"/>
        <v>7.125</v>
      </c>
      <c r="CB145" s="99">
        <f t="shared" si="134"/>
        <v>7.3850000000000016</v>
      </c>
      <c r="CC145" s="99">
        <f t="shared" si="135"/>
        <v>7</v>
      </c>
      <c r="CD145" s="99" t="str">
        <f t="shared" si="136"/>
        <v/>
      </c>
      <c r="CE145" s="99" t="str">
        <f t="shared" si="137"/>
        <v/>
      </c>
      <c r="CF145" s="99" t="str">
        <f t="shared" si="138"/>
        <v/>
      </c>
      <c r="CG145" s="99" t="str">
        <f t="shared" si="139"/>
        <v/>
      </c>
      <c r="CH145" s="99" t="str">
        <f t="shared" si="140"/>
        <v/>
      </c>
      <c r="CI145" s="99" t="str">
        <f t="shared" si="141"/>
        <v/>
      </c>
      <c r="CJ145" s="99" t="str">
        <f t="shared" si="142"/>
        <v/>
      </c>
      <c r="CK145" s="99" t="str">
        <f t="shared" si="143"/>
        <v/>
      </c>
      <c r="CL145" s="99" t="str">
        <f t="shared" si="144"/>
        <v/>
      </c>
      <c r="CM145" s="99">
        <f t="shared" si="145"/>
        <v>7.6916666666666664</v>
      </c>
      <c r="CN145" s="99">
        <f t="shared" si="146"/>
        <v>8.1583333333333314</v>
      </c>
      <c r="CO145" s="99">
        <f t="shared" si="147"/>
        <v>7.875</v>
      </c>
      <c r="CP145" s="99" t="str">
        <f t="shared" si="148"/>
        <v/>
      </c>
      <c r="CQ145" s="99" t="str">
        <f t="shared" si="149"/>
        <v/>
      </c>
      <c r="CR145" s="99" t="str">
        <f t="shared" si="150"/>
        <v/>
      </c>
      <c r="CS145" s="99" t="str">
        <f t="shared" si="151"/>
        <v/>
      </c>
      <c r="CT145" s="99" t="str">
        <f t="shared" si="152"/>
        <v/>
      </c>
      <c r="CU145" s="99" t="str">
        <f t="shared" si="153"/>
        <v/>
      </c>
      <c r="CV145" s="99" t="str">
        <f t="shared" si="154"/>
        <v/>
      </c>
      <c r="CW145" s="99" t="str">
        <f t="shared" si="155"/>
        <v/>
      </c>
      <c r="CX145" s="99" t="str">
        <f t="shared" si="156"/>
        <v/>
      </c>
      <c r="CY145" s="70">
        <f t="shared" si="157"/>
        <v>7.1700000000000008</v>
      </c>
      <c r="CZ145" s="70">
        <f t="shared" si="158"/>
        <v>7.9083333333333323</v>
      </c>
      <c r="DA145" s="100" t="str">
        <f t="shared" si="159"/>
        <v>hsa-miR-203a-3p</v>
      </c>
      <c r="DB145" s="98" t="s">
        <v>5666</v>
      </c>
      <c r="DC145" s="101">
        <f t="shared" si="112"/>
        <v>7.1640940875364939E-3</v>
      </c>
      <c r="DD145" s="101">
        <f t="shared" si="113"/>
        <v>5.9826484261499288E-3</v>
      </c>
      <c r="DE145" s="101">
        <f t="shared" si="114"/>
        <v>7.8125E-3</v>
      </c>
      <c r="DF145" s="101" t="str">
        <f t="shared" si="115"/>
        <v/>
      </c>
      <c r="DG145" s="101" t="str">
        <f t="shared" si="116"/>
        <v/>
      </c>
      <c r="DH145" s="101" t="str">
        <f t="shared" si="117"/>
        <v/>
      </c>
      <c r="DI145" s="101" t="str">
        <f t="shared" si="118"/>
        <v/>
      </c>
      <c r="DJ145" s="101" t="str">
        <f t="shared" si="119"/>
        <v/>
      </c>
      <c r="DK145" s="101" t="str">
        <f t="shared" si="120"/>
        <v/>
      </c>
      <c r="DL145" s="101" t="str">
        <f t="shared" si="121"/>
        <v/>
      </c>
      <c r="DM145" s="101" t="str">
        <f t="shared" si="160"/>
        <v/>
      </c>
      <c r="DN145" s="101" t="str">
        <f t="shared" si="161"/>
        <v/>
      </c>
      <c r="DO145" s="101">
        <f t="shared" si="122"/>
        <v>4.8370170327243795E-3</v>
      </c>
      <c r="DP145" s="101">
        <f t="shared" si="123"/>
        <v>3.5002329762185685E-3</v>
      </c>
      <c r="DQ145" s="101">
        <f t="shared" si="124"/>
        <v>4.2597958307236646E-3</v>
      </c>
      <c r="DR145" s="101" t="str">
        <f t="shared" si="125"/>
        <v/>
      </c>
      <c r="DS145" s="101" t="str">
        <f t="shared" si="126"/>
        <v/>
      </c>
      <c r="DT145" s="101" t="str">
        <f t="shared" si="127"/>
        <v/>
      </c>
      <c r="DU145" s="101" t="str">
        <f t="shared" si="128"/>
        <v/>
      </c>
      <c r="DV145" s="101" t="str">
        <f t="shared" si="129"/>
        <v/>
      </c>
      <c r="DW145" s="101" t="str">
        <f t="shared" si="130"/>
        <v/>
      </c>
      <c r="DX145" s="101" t="str">
        <f t="shared" si="131"/>
        <v/>
      </c>
      <c r="DY145" s="101" t="str">
        <f t="shared" si="162"/>
        <v/>
      </c>
      <c r="DZ145" s="101" t="str">
        <f t="shared" si="163"/>
        <v/>
      </c>
    </row>
    <row r="146" spans="1:130" ht="15" customHeight="1" x14ac:dyDescent="0.25">
      <c r="A146" s="106" t="str">
        <f>'miRNA Table'!C145</f>
        <v>hsa-miR-204-5p</v>
      </c>
      <c r="B146" s="98" t="s">
        <v>5667</v>
      </c>
      <c r="C146" s="99">
        <f>IF('Test Sample Data'!C145="","",IF(SUM('Test Sample Data'!C$3:C$386)&gt;10,IF(AND(ISNUMBER('Test Sample Data'!C145),'Test Sample Data'!C145&lt;$C$389, 'Test Sample Data'!C145&gt;0),'Test Sample Data'!C145,$C$389),""))</f>
        <v>30.64</v>
      </c>
      <c r="D146" s="99">
        <f>IF('Test Sample Data'!D145="","",IF(SUM('Test Sample Data'!D$3:D$386)&gt;10,IF(AND(ISNUMBER('Test Sample Data'!D145),'Test Sample Data'!D145&lt;$C$389, 'Test Sample Data'!D145&gt;0),'Test Sample Data'!D145,$C$389),""))</f>
        <v>30.07</v>
      </c>
      <c r="E146" s="99">
        <f>IF('Test Sample Data'!E145="","",IF(SUM('Test Sample Data'!E$3:E$386)&gt;10,IF(AND(ISNUMBER('Test Sample Data'!E145),'Test Sample Data'!E145&lt;$C$389, 'Test Sample Data'!E145&gt;0),'Test Sample Data'!E145,$C$389),""))</f>
        <v>30.14</v>
      </c>
      <c r="F146" s="99" t="str">
        <f>IF('Test Sample Data'!F145="","",IF(SUM('Test Sample Data'!F$3:F$386)&gt;10,IF(AND(ISNUMBER('Test Sample Data'!F145),'Test Sample Data'!F145&lt;$C$389, 'Test Sample Data'!F145&gt;0),'Test Sample Data'!F145,$C$389),""))</f>
        <v/>
      </c>
      <c r="G146" s="99" t="str">
        <f>IF('Test Sample Data'!G145="","",IF(SUM('Test Sample Data'!G$3:G$386)&gt;10,IF(AND(ISNUMBER('Test Sample Data'!G145),'Test Sample Data'!G145&lt;$C$389, 'Test Sample Data'!G145&gt;0),'Test Sample Data'!G145,$C$389),""))</f>
        <v/>
      </c>
      <c r="H146" s="99" t="str">
        <f>IF('Test Sample Data'!H145="","",IF(SUM('Test Sample Data'!H$3:H$386)&gt;10,IF(AND(ISNUMBER('Test Sample Data'!H145),'Test Sample Data'!H145&lt;$C$389, 'Test Sample Data'!H145&gt;0),'Test Sample Data'!H145,$C$389),""))</f>
        <v/>
      </c>
      <c r="I146" s="99" t="str">
        <f>IF('Test Sample Data'!I145="","",IF(SUM('Test Sample Data'!I$3:I$386)&gt;10,IF(AND(ISNUMBER('Test Sample Data'!I145),'Test Sample Data'!I145&lt;$C$389, 'Test Sample Data'!I145&gt;0),'Test Sample Data'!I145,$C$389),""))</f>
        <v/>
      </c>
      <c r="J146" s="99" t="str">
        <f>IF('Test Sample Data'!J145="","",IF(SUM('Test Sample Data'!J$3:J$386)&gt;10,IF(AND(ISNUMBER('Test Sample Data'!J145),'Test Sample Data'!J145&lt;$C$389, 'Test Sample Data'!J145&gt;0),'Test Sample Data'!J145,$C$389),""))</f>
        <v/>
      </c>
      <c r="K146" s="99" t="str">
        <f>IF('Test Sample Data'!K145="","",IF(SUM('Test Sample Data'!K$3:K$386)&gt;10,IF(AND(ISNUMBER('Test Sample Data'!K145),'Test Sample Data'!K145&lt;$C$389, 'Test Sample Data'!K145&gt;0),'Test Sample Data'!K145,$C$389),""))</f>
        <v/>
      </c>
      <c r="L146" s="99" t="str">
        <f>IF('Test Sample Data'!L145="","",IF(SUM('Test Sample Data'!L$3:L$386)&gt;10,IF(AND(ISNUMBER('Test Sample Data'!L145),'Test Sample Data'!L145&lt;$C$389, 'Test Sample Data'!L145&gt;0),'Test Sample Data'!L145,$C$389),""))</f>
        <v/>
      </c>
      <c r="M146" s="99" t="str">
        <f>IF('Test Sample Data'!M145="","",IF(SUM('Test Sample Data'!M$3:M$386)&gt;10,IF(AND(ISNUMBER('Test Sample Data'!M145),'Test Sample Data'!M145&lt;$C$389, 'Test Sample Data'!M145&gt;0),'Test Sample Data'!M145,$C$389),""))</f>
        <v/>
      </c>
      <c r="N146" s="99" t="str">
        <f>IF('Test Sample Data'!N145="","",IF(SUM('Test Sample Data'!N$3:N$386)&gt;10,IF(AND(ISNUMBER('Test Sample Data'!N145),'Test Sample Data'!N145&lt;$C$389, 'Test Sample Data'!N145&gt;0),'Test Sample Data'!N145,$C$389),""))</f>
        <v/>
      </c>
      <c r="O146" s="98" t="str">
        <f>'miRNA Table'!C145</f>
        <v>hsa-miR-204-5p</v>
      </c>
      <c r="P146" s="98" t="s">
        <v>5667</v>
      </c>
      <c r="Q146" s="99">
        <f>IF('Control Sample Data'!C145="","",IF(SUM('Control Sample Data'!C$3:C$386)&gt;10,IF(AND(ISNUMBER('Control Sample Data'!C145),'Control Sample Data'!C145&lt;$C$389, 'Control Sample Data'!C145&gt;0),'Control Sample Data'!C145,$C$389),""))</f>
        <v>29.41</v>
      </c>
      <c r="R146" s="99">
        <f>IF('Control Sample Data'!D145="","",IF(SUM('Control Sample Data'!D$3:D$386)&gt;10,IF(AND(ISNUMBER('Control Sample Data'!D145),'Control Sample Data'!D145&lt;$C$389, 'Control Sample Data'!D145&gt;0),'Control Sample Data'!D145,$C$389),""))</f>
        <v>29.55</v>
      </c>
      <c r="S146" s="99">
        <f>IF('Control Sample Data'!E145="","",IF(SUM('Control Sample Data'!E$3:E$386)&gt;10,IF(AND(ISNUMBER('Control Sample Data'!E145),'Control Sample Data'!E145&lt;$C$389, 'Control Sample Data'!E145&gt;0),'Control Sample Data'!E145,$C$389),""))</f>
        <v>30.21</v>
      </c>
      <c r="T146" s="99" t="str">
        <f>IF('Control Sample Data'!F145="","",IF(SUM('Control Sample Data'!F$3:F$386)&gt;10,IF(AND(ISNUMBER('Control Sample Data'!F145),'Control Sample Data'!F145&lt;$C$389, 'Control Sample Data'!F145&gt;0),'Control Sample Data'!F145,$C$389),""))</f>
        <v/>
      </c>
      <c r="U146" s="99" t="str">
        <f>IF('Control Sample Data'!G145="","",IF(SUM('Control Sample Data'!G$3:G$386)&gt;10,IF(AND(ISNUMBER('Control Sample Data'!G145),'Control Sample Data'!G145&lt;$C$389, 'Control Sample Data'!G145&gt;0),'Control Sample Data'!G145,$C$389),""))</f>
        <v/>
      </c>
      <c r="V146" s="99" t="str">
        <f>IF('Control Sample Data'!H145="","",IF(SUM('Control Sample Data'!H$3:H$386)&gt;10,IF(AND(ISNUMBER('Control Sample Data'!H145),'Control Sample Data'!H145&lt;$C$389, 'Control Sample Data'!H145&gt;0),'Control Sample Data'!H145,$C$389),""))</f>
        <v/>
      </c>
      <c r="W146" s="99" t="str">
        <f>IF('Control Sample Data'!I145="","",IF(SUM('Control Sample Data'!I$3:I$386)&gt;10,IF(AND(ISNUMBER('Control Sample Data'!I145),'Control Sample Data'!I145&lt;$C$389, 'Control Sample Data'!I145&gt;0),'Control Sample Data'!I145,$C$389),""))</f>
        <v/>
      </c>
      <c r="X146" s="99" t="str">
        <f>IF('Control Sample Data'!J145="","",IF(SUM('Control Sample Data'!J$3:J$386)&gt;10,IF(AND(ISNUMBER('Control Sample Data'!J145),'Control Sample Data'!J145&lt;$C$389, 'Control Sample Data'!J145&gt;0),'Control Sample Data'!J145,$C$389),""))</f>
        <v/>
      </c>
      <c r="Y146" s="99" t="str">
        <f>IF('Control Sample Data'!K145="","",IF(SUM('Control Sample Data'!K$3:K$386)&gt;10,IF(AND(ISNUMBER('Control Sample Data'!K145),'Control Sample Data'!K145&lt;$C$389, 'Control Sample Data'!K145&gt;0),'Control Sample Data'!K145,$C$389),""))</f>
        <v/>
      </c>
      <c r="Z146" s="99" t="str">
        <f>IF('Control Sample Data'!L145="","",IF(SUM('Control Sample Data'!L$3:L$386)&gt;10,IF(AND(ISNUMBER('Control Sample Data'!L145),'Control Sample Data'!L145&lt;$C$389, 'Control Sample Data'!L145&gt;0),'Control Sample Data'!L145,$C$389),""))</f>
        <v/>
      </c>
      <c r="AA146" s="99" t="str">
        <f>IF('Control Sample Data'!M145="","",IF(SUM('Control Sample Data'!M$3:M$386)&gt;10,IF(AND(ISNUMBER('Control Sample Data'!M145),'Control Sample Data'!M145&lt;$C$389, 'Control Sample Data'!M145&gt;0),'Control Sample Data'!M145,$C$389),""))</f>
        <v/>
      </c>
      <c r="AB146" s="107" t="str">
        <f>IF('Control Sample Data'!N145="","",IF(SUM('Control Sample Data'!N$3:N$386)&gt;10,IF(AND(ISNUMBER('Control Sample Data'!N145),'Control Sample Data'!N145&lt;$C$389, 'Control Sample Data'!N145&gt;0),'Control Sample Data'!N145,$C$389),""))</f>
        <v/>
      </c>
      <c r="AC146" s="136">
        <f>IF(C146="","",IF(AND('miRNA Table'!$F$4="YES",'miRNA Table'!$F$6="YES"),C146-C$391,C146))</f>
        <v>30.64</v>
      </c>
      <c r="AD146" s="137">
        <f>IF(D146="","",IF(AND('miRNA Table'!$F$4="YES",'miRNA Table'!$F$6="YES"),D146-D$391,D146))</f>
        <v>30.07</v>
      </c>
      <c r="AE146" s="137">
        <f>IF(E146="","",IF(AND('miRNA Table'!$F$4="YES",'miRNA Table'!$F$6="YES"),E146-E$391,E146))</f>
        <v>30.14</v>
      </c>
      <c r="AF146" s="137" t="str">
        <f>IF(F146="","",IF(AND('miRNA Table'!$F$4="YES",'miRNA Table'!$F$6="YES"),F146-F$391,F146))</f>
        <v/>
      </c>
      <c r="AG146" s="137" t="str">
        <f>IF(G146="","",IF(AND('miRNA Table'!$F$4="YES",'miRNA Table'!$F$6="YES"),G146-G$391,G146))</f>
        <v/>
      </c>
      <c r="AH146" s="137" t="str">
        <f>IF(H146="","",IF(AND('miRNA Table'!$F$4="YES",'miRNA Table'!$F$6="YES"),H146-H$391,H146))</f>
        <v/>
      </c>
      <c r="AI146" s="137" t="str">
        <f>IF(I146="","",IF(AND('miRNA Table'!$F$4="YES",'miRNA Table'!$F$6="YES"),I146-I$391,I146))</f>
        <v/>
      </c>
      <c r="AJ146" s="137" t="str">
        <f>IF(J146="","",IF(AND('miRNA Table'!$F$4="YES",'miRNA Table'!$F$6="YES"),J146-J$391,J146))</f>
        <v/>
      </c>
      <c r="AK146" s="137" t="str">
        <f>IF(K146="","",IF(AND('miRNA Table'!$F$4="YES",'miRNA Table'!$F$6="YES"),K146-K$391,K146))</f>
        <v/>
      </c>
      <c r="AL146" s="137" t="str">
        <f>IF(L146="","",IF(AND('miRNA Table'!$F$4="YES",'miRNA Table'!$F$6="YES"),L146-L$391,L146))</f>
        <v/>
      </c>
      <c r="AM146" s="137" t="str">
        <f>IF(M146="","",IF(AND('miRNA Table'!$F$4="YES",'miRNA Table'!$F$6="YES"),M146-M$391,M146))</f>
        <v/>
      </c>
      <c r="AN146" s="138" t="str">
        <f>IF(N146="","",IF(AND('miRNA Table'!$F$4="YES",'miRNA Table'!$F$6="YES"),N146-N$391,N146))</f>
        <v/>
      </c>
      <c r="AO146" s="136">
        <f>IF(O146="","",IF(AND('miRNA Table'!$F$4="YES",'miRNA Table'!$F$6="YES"),Q146-Q$391,Q146))</f>
        <v>29.41</v>
      </c>
      <c r="AP146" s="137">
        <f>IF(P146="","",IF(AND('miRNA Table'!$F$4="YES",'miRNA Table'!$F$6="YES"),R146-R$391,R146))</f>
        <v>29.55</v>
      </c>
      <c r="AQ146" s="137">
        <f>IF(Q146="","",IF(AND('miRNA Table'!$F$4="YES",'miRNA Table'!$F$6="YES"),S146-S$391,S146))</f>
        <v>30.21</v>
      </c>
      <c r="AR146" s="137" t="str">
        <f>IF(R146="","",IF(AND('miRNA Table'!$F$4="YES",'miRNA Table'!$F$6="YES"),T146-T$391,T146))</f>
        <v/>
      </c>
      <c r="AS146" s="137" t="str">
        <f>IF(S146="","",IF(AND('miRNA Table'!$F$4="YES",'miRNA Table'!$F$6="YES"),U146-U$391,U146))</f>
        <v/>
      </c>
      <c r="AT146" s="137" t="str">
        <f>IF(T146="","",IF(AND('miRNA Table'!$F$4="YES",'miRNA Table'!$F$6="YES"),V146-V$391,V146))</f>
        <v/>
      </c>
      <c r="AU146" s="137" t="str">
        <f>IF(U146="","",IF(AND('miRNA Table'!$F$4="YES",'miRNA Table'!$F$6="YES"),W146-W$391,W146))</f>
        <v/>
      </c>
      <c r="AV146" s="137" t="str">
        <f>IF(V146="","",IF(AND('miRNA Table'!$F$4="YES",'miRNA Table'!$F$6="YES"),X146-X$391,X146))</f>
        <v/>
      </c>
      <c r="AW146" s="137" t="str">
        <f>IF(W146="","",IF(AND('miRNA Table'!$F$4="YES",'miRNA Table'!$F$6="YES"),Y146-Y$391,Y146))</f>
        <v/>
      </c>
      <c r="AX146" s="137" t="str">
        <f>IF(X146="","",IF(AND('miRNA Table'!$F$4="YES",'miRNA Table'!$F$6="YES"),Z146-Z$391,Z146))</f>
        <v/>
      </c>
      <c r="AY146" s="137" t="str">
        <f>IF(Y146="","",IF(AND('miRNA Table'!$F$4="YES",'miRNA Table'!$F$6="YES"),AA146-AA$391,AA146))</f>
        <v/>
      </c>
      <c r="AZ146" s="138" t="str">
        <f>IF(Z146="","",IF(AND('miRNA Table'!$F$4="YES",'miRNA Table'!$F$6="YES"),AB146-AB$391,AB146))</f>
        <v/>
      </c>
      <c r="BY146" s="97" t="str">
        <f t="shared" si="132"/>
        <v>hsa-miR-204-5p</v>
      </c>
      <c r="BZ146" s="98" t="s">
        <v>5667</v>
      </c>
      <c r="CA146" s="99">
        <f t="shared" si="133"/>
        <v>10.004999999999999</v>
      </c>
      <c r="CB146" s="99">
        <f t="shared" si="134"/>
        <v>9.4250000000000007</v>
      </c>
      <c r="CC146" s="99">
        <f t="shared" si="135"/>
        <v>9.41</v>
      </c>
      <c r="CD146" s="99" t="str">
        <f t="shared" si="136"/>
        <v/>
      </c>
      <c r="CE146" s="99" t="str">
        <f t="shared" si="137"/>
        <v/>
      </c>
      <c r="CF146" s="99" t="str">
        <f t="shared" si="138"/>
        <v/>
      </c>
      <c r="CG146" s="99" t="str">
        <f t="shared" si="139"/>
        <v/>
      </c>
      <c r="CH146" s="99" t="str">
        <f t="shared" si="140"/>
        <v/>
      </c>
      <c r="CI146" s="99" t="str">
        <f t="shared" si="141"/>
        <v/>
      </c>
      <c r="CJ146" s="99" t="str">
        <f t="shared" si="142"/>
        <v/>
      </c>
      <c r="CK146" s="99" t="str">
        <f t="shared" si="143"/>
        <v/>
      </c>
      <c r="CL146" s="99" t="str">
        <f t="shared" si="144"/>
        <v/>
      </c>
      <c r="CM146" s="99">
        <f t="shared" si="145"/>
        <v>8.5116666666666667</v>
      </c>
      <c r="CN146" s="99">
        <f t="shared" si="146"/>
        <v>8.6983333333333306</v>
      </c>
      <c r="CO146" s="99">
        <f t="shared" si="147"/>
        <v>9.0749999999999993</v>
      </c>
      <c r="CP146" s="99" t="str">
        <f t="shared" si="148"/>
        <v/>
      </c>
      <c r="CQ146" s="99" t="str">
        <f t="shared" si="149"/>
        <v/>
      </c>
      <c r="CR146" s="99" t="str">
        <f t="shared" si="150"/>
        <v/>
      </c>
      <c r="CS146" s="99" t="str">
        <f t="shared" si="151"/>
        <v/>
      </c>
      <c r="CT146" s="99" t="str">
        <f t="shared" si="152"/>
        <v/>
      </c>
      <c r="CU146" s="99" t="str">
        <f t="shared" si="153"/>
        <v/>
      </c>
      <c r="CV146" s="99" t="str">
        <f t="shared" si="154"/>
        <v/>
      </c>
      <c r="CW146" s="99" t="str">
        <f t="shared" si="155"/>
        <v/>
      </c>
      <c r="CX146" s="99" t="str">
        <f t="shared" si="156"/>
        <v/>
      </c>
      <c r="CY146" s="70">
        <f t="shared" si="157"/>
        <v>9.6133333333333333</v>
      </c>
      <c r="CZ146" s="70">
        <f t="shared" si="158"/>
        <v>8.7616666666666649</v>
      </c>
      <c r="DA146" s="100" t="str">
        <f t="shared" si="159"/>
        <v>hsa-miR-204-5p</v>
      </c>
      <c r="DB146" s="98" t="s">
        <v>5667</v>
      </c>
      <c r="DC146" s="101">
        <f t="shared" si="112"/>
        <v>9.7318385041784093E-4</v>
      </c>
      <c r="DD146" s="101">
        <f t="shared" si="113"/>
        <v>1.4547631475807636E-3</v>
      </c>
      <c r="DE146" s="101">
        <f t="shared" si="114"/>
        <v>1.46996752676862E-3</v>
      </c>
      <c r="DF146" s="101" t="str">
        <f t="shared" si="115"/>
        <v/>
      </c>
      <c r="DG146" s="101" t="str">
        <f t="shared" si="116"/>
        <v/>
      </c>
      <c r="DH146" s="101" t="str">
        <f t="shared" si="117"/>
        <v/>
      </c>
      <c r="DI146" s="101" t="str">
        <f t="shared" si="118"/>
        <v/>
      </c>
      <c r="DJ146" s="101" t="str">
        <f t="shared" si="119"/>
        <v/>
      </c>
      <c r="DK146" s="101" t="str">
        <f t="shared" si="120"/>
        <v/>
      </c>
      <c r="DL146" s="101" t="str">
        <f t="shared" si="121"/>
        <v/>
      </c>
      <c r="DM146" s="101" t="str">
        <f t="shared" si="160"/>
        <v/>
      </c>
      <c r="DN146" s="101" t="str">
        <f t="shared" si="161"/>
        <v/>
      </c>
      <c r="DO146" s="101">
        <f t="shared" si="122"/>
        <v>2.7398893246373735E-3</v>
      </c>
      <c r="DP146" s="101">
        <f t="shared" si="123"/>
        <v>2.4073584160101895E-3</v>
      </c>
      <c r="DQ146" s="101">
        <f t="shared" si="124"/>
        <v>1.8541838299814834E-3</v>
      </c>
      <c r="DR146" s="101" t="str">
        <f t="shared" si="125"/>
        <v/>
      </c>
      <c r="DS146" s="101" t="str">
        <f t="shared" si="126"/>
        <v/>
      </c>
      <c r="DT146" s="101" t="str">
        <f t="shared" si="127"/>
        <v/>
      </c>
      <c r="DU146" s="101" t="str">
        <f t="shared" si="128"/>
        <v/>
      </c>
      <c r="DV146" s="101" t="str">
        <f t="shared" si="129"/>
        <v/>
      </c>
      <c r="DW146" s="101" t="str">
        <f t="shared" si="130"/>
        <v/>
      </c>
      <c r="DX146" s="101" t="str">
        <f t="shared" si="131"/>
        <v/>
      </c>
      <c r="DY146" s="101" t="str">
        <f t="shared" si="162"/>
        <v/>
      </c>
      <c r="DZ146" s="101" t="str">
        <f t="shared" si="163"/>
        <v/>
      </c>
    </row>
    <row r="147" spans="1:130" ht="15" customHeight="1" x14ac:dyDescent="0.25">
      <c r="A147" s="106" t="str">
        <f>'miRNA Table'!C146</f>
        <v>hsa-miR-205-5p</v>
      </c>
      <c r="B147" s="98" t="s">
        <v>5668</v>
      </c>
      <c r="C147" s="99">
        <f>IF('Test Sample Data'!C146="","",IF(SUM('Test Sample Data'!C$3:C$386)&gt;10,IF(AND(ISNUMBER('Test Sample Data'!C146),'Test Sample Data'!C146&lt;$C$389, 'Test Sample Data'!C146&gt;0),'Test Sample Data'!C146,$C$389),""))</f>
        <v>34.08</v>
      </c>
      <c r="D147" s="99">
        <f>IF('Test Sample Data'!D146="","",IF(SUM('Test Sample Data'!D$3:D$386)&gt;10,IF(AND(ISNUMBER('Test Sample Data'!D146),'Test Sample Data'!D146&lt;$C$389, 'Test Sample Data'!D146&gt;0),'Test Sample Data'!D146,$C$389),""))</f>
        <v>35</v>
      </c>
      <c r="E147" s="99">
        <f>IF('Test Sample Data'!E146="","",IF(SUM('Test Sample Data'!E$3:E$386)&gt;10,IF(AND(ISNUMBER('Test Sample Data'!E146),'Test Sample Data'!E146&lt;$C$389, 'Test Sample Data'!E146&gt;0),'Test Sample Data'!E146,$C$389),""))</f>
        <v>34.479999999999997</v>
      </c>
      <c r="F147" s="99" t="str">
        <f>IF('Test Sample Data'!F146="","",IF(SUM('Test Sample Data'!F$3:F$386)&gt;10,IF(AND(ISNUMBER('Test Sample Data'!F146),'Test Sample Data'!F146&lt;$C$389, 'Test Sample Data'!F146&gt;0),'Test Sample Data'!F146,$C$389),""))</f>
        <v/>
      </c>
      <c r="G147" s="99" t="str">
        <f>IF('Test Sample Data'!G146="","",IF(SUM('Test Sample Data'!G$3:G$386)&gt;10,IF(AND(ISNUMBER('Test Sample Data'!G146),'Test Sample Data'!G146&lt;$C$389, 'Test Sample Data'!G146&gt;0),'Test Sample Data'!G146,$C$389),""))</f>
        <v/>
      </c>
      <c r="H147" s="99" t="str">
        <f>IF('Test Sample Data'!H146="","",IF(SUM('Test Sample Data'!H$3:H$386)&gt;10,IF(AND(ISNUMBER('Test Sample Data'!H146),'Test Sample Data'!H146&lt;$C$389, 'Test Sample Data'!H146&gt;0),'Test Sample Data'!H146,$C$389),""))</f>
        <v/>
      </c>
      <c r="I147" s="99" t="str">
        <f>IF('Test Sample Data'!I146="","",IF(SUM('Test Sample Data'!I$3:I$386)&gt;10,IF(AND(ISNUMBER('Test Sample Data'!I146),'Test Sample Data'!I146&lt;$C$389, 'Test Sample Data'!I146&gt;0),'Test Sample Data'!I146,$C$389),""))</f>
        <v/>
      </c>
      <c r="J147" s="99" t="str">
        <f>IF('Test Sample Data'!J146="","",IF(SUM('Test Sample Data'!J$3:J$386)&gt;10,IF(AND(ISNUMBER('Test Sample Data'!J146),'Test Sample Data'!J146&lt;$C$389, 'Test Sample Data'!J146&gt;0),'Test Sample Data'!J146,$C$389),""))</f>
        <v/>
      </c>
      <c r="K147" s="99" t="str">
        <f>IF('Test Sample Data'!K146="","",IF(SUM('Test Sample Data'!K$3:K$386)&gt;10,IF(AND(ISNUMBER('Test Sample Data'!K146),'Test Sample Data'!K146&lt;$C$389, 'Test Sample Data'!K146&gt;0),'Test Sample Data'!K146,$C$389),""))</f>
        <v/>
      </c>
      <c r="L147" s="99" t="str">
        <f>IF('Test Sample Data'!L146="","",IF(SUM('Test Sample Data'!L$3:L$386)&gt;10,IF(AND(ISNUMBER('Test Sample Data'!L146),'Test Sample Data'!L146&lt;$C$389, 'Test Sample Data'!L146&gt;0),'Test Sample Data'!L146,$C$389),""))</f>
        <v/>
      </c>
      <c r="M147" s="99" t="str">
        <f>IF('Test Sample Data'!M146="","",IF(SUM('Test Sample Data'!M$3:M$386)&gt;10,IF(AND(ISNUMBER('Test Sample Data'!M146),'Test Sample Data'!M146&lt;$C$389, 'Test Sample Data'!M146&gt;0),'Test Sample Data'!M146,$C$389),""))</f>
        <v/>
      </c>
      <c r="N147" s="99" t="str">
        <f>IF('Test Sample Data'!N146="","",IF(SUM('Test Sample Data'!N$3:N$386)&gt;10,IF(AND(ISNUMBER('Test Sample Data'!N146),'Test Sample Data'!N146&lt;$C$389, 'Test Sample Data'!N146&gt;0),'Test Sample Data'!N146,$C$389),""))</f>
        <v/>
      </c>
      <c r="O147" s="98" t="str">
        <f>'miRNA Table'!C146</f>
        <v>hsa-miR-205-5p</v>
      </c>
      <c r="P147" s="98" t="s">
        <v>5668</v>
      </c>
      <c r="Q147" s="99">
        <f>IF('Control Sample Data'!C146="","",IF(SUM('Control Sample Data'!C$3:C$386)&gt;10,IF(AND(ISNUMBER('Control Sample Data'!C146),'Control Sample Data'!C146&lt;$C$389, 'Control Sample Data'!C146&gt;0),'Control Sample Data'!C146,$C$389),""))</f>
        <v>31.5</v>
      </c>
      <c r="R147" s="99">
        <f>IF('Control Sample Data'!D146="","",IF(SUM('Control Sample Data'!D$3:D$386)&gt;10,IF(AND(ISNUMBER('Control Sample Data'!D146),'Control Sample Data'!D146&lt;$C$389, 'Control Sample Data'!D146&gt;0),'Control Sample Data'!D146,$C$389),""))</f>
        <v>30.32</v>
      </c>
      <c r="S147" s="99">
        <f>IF('Control Sample Data'!E146="","",IF(SUM('Control Sample Data'!E$3:E$386)&gt;10,IF(AND(ISNUMBER('Control Sample Data'!E146),'Control Sample Data'!E146&lt;$C$389, 'Control Sample Data'!E146&gt;0),'Control Sample Data'!E146,$C$389),""))</f>
        <v>30.7</v>
      </c>
      <c r="T147" s="99" t="str">
        <f>IF('Control Sample Data'!F146="","",IF(SUM('Control Sample Data'!F$3:F$386)&gt;10,IF(AND(ISNUMBER('Control Sample Data'!F146),'Control Sample Data'!F146&lt;$C$389, 'Control Sample Data'!F146&gt;0),'Control Sample Data'!F146,$C$389),""))</f>
        <v/>
      </c>
      <c r="U147" s="99" t="str">
        <f>IF('Control Sample Data'!G146="","",IF(SUM('Control Sample Data'!G$3:G$386)&gt;10,IF(AND(ISNUMBER('Control Sample Data'!G146),'Control Sample Data'!G146&lt;$C$389, 'Control Sample Data'!G146&gt;0),'Control Sample Data'!G146,$C$389),""))</f>
        <v/>
      </c>
      <c r="V147" s="99" t="str">
        <f>IF('Control Sample Data'!H146="","",IF(SUM('Control Sample Data'!H$3:H$386)&gt;10,IF(AND(ISNUMBER('Control Sample Data'!H146),'Control Sample Data'!H146&lt;$C$389, 'Control Sample Data'!H146&gt;0),'Control Sample Data'!H146,$C$389),""))</f>
        <v/>
      </c>
      <c r="W147" s="99" t="str">
        <f>IF('Control Sample Data'!I146="","",IF(SUM('Control Sample Data'!I$3:I$386)&gt;10,IF(AND(ISNUMBER('Control Sample Data'!I146),'Control Sample Data'!I146&lt;$C$389, 'Control Sample Data'!I146&gt;0),'Control Sample Data'!I146,$C$389),""))</f>
        <v/>
      </c>
      <c r="X147" s="99" t="str">
        <f>IF('Control Sample Data'!J146="","",IF(SUM('Control Sample Data'!J$3:J$386)&gt;10,IF(AND(ISNUMBER('Control Sample Data'!J146),'Control Sample Data'!J146&lt;$C$389, 'Control Sample Data'!J146&gt;0),'Control Sample Data'!J146,$C$389),""))</f>
        <v/>
      </c>
      <c r="Y147" s="99" t="str">
        <f>IF('Control Sample Data'!K146="","",IF(SUM('Control Sample Data'!K$3:K$386)&gt;10,IF(AND(ISNUMBER('Control Sample Data'!K146),'Control Sample Data'!K146&lt;$C$389, 'Control Sample Data'!K146&gt;0),'Control Sample Data'!K146,$C$389),""))</f>
        <v/>
      </c>
      <c r="Z147" s="99" t="str">
        <f>IF('Control Sample Data'!L146="","",IF(SUM('Control Sample Data'!L$3:L$386)&gt;10,IF(AND(ISNUMBER('Control Sample Data'!L146),'Control Sample Data'!L146&lt;$C$389, 'Control Sample Data'!L146&gt;0),'Control Sample Data'!L146,$C$389),""))</f>
        <v/>
      </c>
      <c r="AA147" s="99" t="str">
        <f>IF('Control Sample Data'!M146="","",IF(SUM('Control Sample Data'!M$3:M$386)&gt;10,IF(AND(ISNUMBER('Control Sample Data'!M146),'Control Sample Data'!M146&lt;$C$389, 'Control Sample Data'!M146&gt;0),'Control Sample Data'!M146,$C$389),""))</f>
        <v/>
      </c>
      <c r="AB147" s="107" t="str">
        <f>IF('Control Sample Data'!N146="","",IF(SUM('Control Sample Data'!N$3:N$386)&gt;10,IF(AND(ISNUMBER('Control Sample Data'!N146),'Control Sample Data'!N146&lt;$C$389, 'Control Sample Data'!N146&gt;0),'Control Sample Data'!N146,$C$389),""))</f>
        <v/>
      </c>
      <c r="AC147" s="136">
        <f>IF(C147="","",IF(AND('miRNA Table'!$F$4="YES",'miRNA Table'!$F$6="YES"),C147-C$391,C147))</f>
        <v>34.08</v>
      </c>
      <c r="AD147" s="137">
        <f>IF(D147="","",IF(AND('miRNA Table'!$F$4="YES",'miRNA Table'!$F$6="YES"),D147-D$391,D147))</f>
        <v>35</v>
      </c>
      <c r="AE147" s="137">
        <f>IF(E147="","",IF(AND('miRNA Table'!$F$4="YES",'miRNA Table'!$F$6="YES"),E147-E$391,E147))</f>
        <v>34.479999999999997</v>
      </c>
      <c r="AF147" s="137" t="str">
        <f>IF(F147="","",IF(AND('miRNA Table'!$F$4="YES",'miRNA Table'!$F$6="YES"),F147-F$391,F147))</f>
        <v/>
      </c>
      <c r="AG147" s="137" t="str">
        <f>IF(G147="","",IF(AND('miRNA Table'!$F$4="YES",'miRNA Table'!$F$6="YES"),G147-G$391,G147))</f>
        <v/>
      </c>
      <c r="AH147" s="137" t="str">
        <f>IF(H147="","",IF(AND('miRNA Table'!$F$4="YES",'miRNA Table'!$F$6="YES"),H147-H$391,H147))</f>
        <v/>
      </c>
      <c r="AI147" s="137" t="str">
        <f>IF(I147="","",IF(AND('miRNA Table'!$F$4="YES",'miRNA Table'!$F$6="YES"),I147-I$391,I147))</f>
        <v/>
      </c>
      <c r="AJ147" s="137" t="str">
        <f>IF(J147="","",IF(AND('miRNA Table'!$F$4="YES",'miRNA Table'!$F$6="YES"),J147-J$391,J147))</f>
        <v/>
      </c>
      <c r="AK147" s="137" t="str">
        <f>IF(K147="","",IF(AND('miRNA Table'!$F$4="YES",'miRNA Table'!$F$6="YES"),K147-K$391,K147))</f>
        <v/>
      </c>
      <c r="AL147" s="137" t="str">
        <f>IF(L147="","",IF(AND('miRNA Table'!$F$4="YES",'miRNA Table'!$F$6="YES"),L147-L$391,L147))</f>
        <v/>
      </c>
      <c r="AM147" s="137" t="str">
        <f>IF(M147="","",IF(AND('miRNA Table'!$F$4="YES",'miRNA Table'!$F$6="YES"),M147-M$391,M147))</f>
        <v/>
      </c>
      <c r="AN147" s="138" t="str">
        <f>IF(N147="","",IF(AND('miRNA Table'!$F$4="YES",'miRNA Table'!$F$6="YES"),N147-N$391,N147))</f>
        <v/>
      </c>
      <c r="AO147" s="136">
        <f>IF(O147="","",IF(AND('miRNA Table'!$F$4="YES",'miRNA Table'!$F$6="YES"),Q147-Q$391,Q147))</f>
        <v>31.5</v>
      </c>
      <c r="AP147" s="137">
        <f>IF(P147="","",IF(AND('miRNA Table'!$F$4="YES",'miRNA Table'!$F$6="YES"),R147-R$391,R147))</f>
        <v>30.32</v>
      </c>
      <c r="AQ147" s="137">
        <f>IF(Q147="","",IF(AND('miRNA Table'!$F$4="YES",'miRNA Table'!$F$6="YES"),S147-S$391,S147))</f>
        <v>30.7</v>
      </c>
      <c r="AR147" s="137" t="str">
        <f>IF(R147="","",IF(AND('miRNA Table'!$F$4="YES",'miRNA Table'!$F$6="YES"),T147-T$391,T147))</f>
        <v/>
      </c>
      <c r="AS147" s="137" t="str">
        <f>IF(S147="","",IF(AND('miRNA Table'!$F$4="YES",'miRNA Table'!$F$6="YES"),U147-U$391,U147))</f>
        <v/>
      </c>
      <c r="AT147" s="137" t="str">
        <f>IF(T147="","",IF(AND('miRNA Table'!$F$4="YES",'miRNA Table'!$F$6="YES"),V147-V$391,V147))</f>
        <v/>
      </c>
      <c r="AU147" s="137" t="str">
        <f>IF(U147="","",IF(AND('miRNA Table'!$F$4="YES",'miRNA Table'!$F$6="YES"),W147-W$391,W147))</f>
        <v/>
      </c>
      <c r="AV147" s="137" t="str">
        <f>IF(V147="","",IF(AND('miRNA Table'!$F$4="YES",'miRNA Table'!$F$6="YES"),X147-X$391,X147))</f>
        <v/>
      </c>
      <c r="AW147" s="137" t="str">
        <f>IF(W147="","",IF(AND('miRNA Table'!$F$4="YES",'miRNA Table'!$F$6="YES"),Y147-Y$391,Y147))</f>
        <v/>
      </c>
      <c r="AX147" s="137" t="str">
        <f>IF(X147="","",IF(AND('miRNA Table'!$F$4="YES",'miRNA Table'!$F$6="YES"),Z147-Z$391,Z147))</f>
        <v/>
      </c>
      <c r="AY147" s="137" t="str">
        <f>IF(Y147="","",IF(AND('miRNA Table'!$F$4="YES",'miRNA Table'!$F$6="YES"),AA147-AA$391,AA147))</f>
        <v/>
      </c>
      <c r="AZ147" s="138" t="str">
        <f>IF(Z147="","",IF(AND('miRNA Table'!$F$4="YES",'miRNA Table'!$F$6="YES"),AB147-AB$391,AB147))</f>
        <v/>
      </c>
      <c r="BY147" s="97" t="str">
        <f t="shared" si="132"/>
        <v>hsa-miR-205-5p</v>
      </c>
      <c r="BZ147" s="98" t="s">
        <v>5668</v>
      </c>
      <c r="CA147" s="99">
        <f t="shared" si="133"/>
        <v>13.444999999999997</v>
      </c>
      <c r="CB147" s="99">
        <f t="shared" si="134"/>
        <v>14.355</v>
      </c>
      <c r="CC147" s="99">
        <f t="shared" si="135"/>
        <v>13.749999999999996</v>
      </c>
      <c r="CD147" s="99" t="str">
        <f t="shared" si="136"/>
        <v/>
      </c>
      <c r="CE147" s="99" t="str">
        <f t="shared" si="137"/>
        <v/>
      </c>
      <c r="CF147" s="99" t="str">
        <f t="shared" si="138"/>
        <v/>
      </c>
      <c r="CG147" s="99" t="str">
        <f t="shared" si="139"/>
        <v/>
      </c>
      <c r="CH147" s="99" t="str">
        <f t="shared" si="140"/>
        <v/>
      </c>
      <c r="CI147" s="99" t="str">
        <f t="shared" si="141"/>
        <v/>
      </c>
      <c r="CJ147" s="99" t="str">
        <f t="shared" si="142"/>
        <v/>
      </c>
      <c r="CK147" s="99" t="str">
        <f t="shared" si="143"/>
        <v/>
      </c>
      <c r="CL147" s="99" t="str">
        <f t="shared" si="144"/>
        <v/>
      </c>
      <c r="CM147" s="99">
        <f t="shared" si="145"/>
        <v>10.601666666666667</v>
      </c>
      <c r="CN147" s="99">
        <f t="shared" si="146"/>
        <v>9.4683333333333302</v>
      </c>
      <c r="CO147" s="99">
        <f t="shared" si="147"/>
        <v>9.5649999999999977</v>
      </c>
      <c r="CP147" s="99" t="str">
        <f t="shared" si="148"/>
        <v/>
      </c>
      <c r="CQ147" s="99" t="str">
        <f t="shared" si="149"/>
        <v/>
      </c>
      <c r="CR147" s="99" t="str">
        <f t="shared" si="150"/>
        <v/>
      </c>
      <c r="CS147" s="99" t="str">
        <f t="shared" si="151"/>
        <v/>
      </c>
      <c r="CT147" s="99" t="str">
        <f t="shared" si="152"/>
        <v/>
      </c>
      <c r="CU147" s="99" t="str">
        <f t="shared" si="153"/>
        <v/>
      </c>
      <c r="CV147" s="99" t="str">
        <f t="shared" si="154"/>
        <v/>
      </c>
      <c r="CW147" s="99" t="str">
        <f t="shared" si="155"/>
        <v/>
      </c>
      <c r="CX147" s="99" t="str">
        <f t="shared" si="156"/>
        <v/>
      </c>
      <c r="CY147" s="70">
        <f t="shared" si="157"/>
        <v>13.85</v>
      </c>
      <c r="CZ147" s="70">
        <f t="shared" si="158"/>
        <v>9.8783333333333321</v>
      </c>
      <c r="DA147" s="100" t="str">
        <f t="shared" si="159"/>
        <v>hsa-miR-205-5p</v>
      </c>
      <c r="DB147" s="98" t="s">
        <v>5668</v>
      </c>
      <c r="DC147" s="101">
        <f t="shared" si="112"/>
        <v>8.9670937089740766E-5</v>
      </c>
      <c r="DD147" s="101">
        <f t="shared" si="113"/>
        <v>4.7721535835485465E-5</v>
      </c>
      <c r="DE147" s="101">
        <f t="shared" si="114"/>
        <v>7.2583442077803E-5</v>
      </c>
      <c r="DF147" s="101" t="str">
        <f t="shared" si="115"/>
        <v/>
      </c>
      <c r="DG147" s="101" t="str">
        <f t="shared" si="116"/>
        <v/>
      </c>
      <c r="DH147" s="101" t="str">
        <f t="shared" si="117"/>
        <v/>
      </c>
      <c r="DI147" s="101" t="str">
        <f t="shared" si="118"/>
        <v/>
      </c>
      <c r="DJ147" s="101" t="str">
        <f t="shared" si="119"/>
        <v/>
      </c>
      <c r="DK147" s="101" t="str">
        <f t="shared" si="120"/>
        <v/>
      </c>
      <c r="DL147" s="101" t="str">
        <f t="shared" si="121"/>
        <v/>
      </c>
      <c r="DM147" s="101" t="str">
        <f t="shared" si="160"/>
        <v/>
      </c>
      <c r="DN147" s="101" t="str">
        <f t="shared" si="161"/>
        <v/>
      </c>
      <c r="DO147" s="101">
        <f t="shared" si="122"/>
        <v>6.4354708770635678E-4</v>
      </c>
      <c r="DP147" s="101">
        <f t="shared" si="123"/>
        <v>1.4117170428121243E-3</v>
      </c>
      <c r="DQ147" s="101">
        <f t="shared" si="124"/>
        <v>1.320225422879031E-3</v>
      </c>
      <c r="DR147" s="101" t="str">
        <f t="shared" si="125"/>
        <v/>
      </c>
      <c r="DS147" s="101" t="str">
        <f t="shared" si="126"/>
        <v/>
      </c>
      <c r="DT147" s="101" t="str">
        <f t="shared" si="127"/>
        <v/>
      </c>
      <c r="DU147" s="101" t="str">
        <f t="shared" si="128"/>
        <v/>
      </c>
      <c r="DV147" s="101" t="str">
        <f t="shared" si="129"/>
        <v/>
      </c>
      <c r="DW147" s="101" t="str">
        <f t="shared" si="130"/>
        <v/>
      </c>
      <c r="DX147" s="101" t="str">
        <f t="shared" si="131"/>
        <v/>
      </c>
      <c r="DY147" s="101" t="str">
        <f t="shared" si="162"/>
        <v/>
      </c>
      <c r="DZ147" s="101" t="str">
        <f t="shared" si="163"/>
        <v/>
      </c>
    </row>
    <row r="148" spans="1:130" ht="15" customHeight="1" x14ac:dyDescent="0.25">
      <c r="A148" s="106" t="str">
        <f>'miRNA Table'!C147</f>
        <v>hsa-miR-205-3p</v>
      </c>
      <c r="B148" s="98" t="s">
        <v>104</v>
      </c>
      <c r="C148" s="99">
        <f>IF('Test Sample Data'!C147="","",IF(SUM('Test Sample Data'!C$3:C$386)&gt;10,IF(AND(ISNUMBER('Test Sample Data'!C147),'Test Sample Data'!C147&lt;$C$389, 'Test Sample Data'!C147&gt;0),'Test Sample Data'!C147,$C$389),""))</f>
        <v>33.35</v>
      </c>
      <c r="D148" s="99">
        <f>IF('Test Sample Data'!D147="","",IF(SUM('Test Sample Data'!D$3:D$386)&gt;10,IF(AND(ISNUMBER('Test Sample Data'!D147),'Test Sample Data'!D147&lt;$C$389, 'Test Sample Data'!D147&gt;0),'Test Sample Data'!D147,$C$389),""))</f>
        <v>32.33</v>
      </c>
      <c r="E148" s="99">
        <f>IF('Test Sample Data'!E147="","",IF(SUM('Test Sample Data'!E$3:E$386)&gt;10,IF(AND(ISNUMBER('Test Sample Data'!E147),'Test Sample Data'!E147&lt;$C$389, 'Test Sample Data'!E147&gt;0),'Test Sample Data'!E147,$C$389),""))</f>
        <v>33.56</v>
      </c>
      <c r="F148" s="99" t="str">
        <f>IF('Test Sample Data'!F147="","",IF(SUM('Test Sample Data'!F$3:F$386)&gt;10,IF(AND(ISNUMBER('Test Sample Data'!F147),'Test Sample Data'!F147&lt;$C$389, 'Test Sample Data'!F147&gt;0),'Test Sample Data'!F147,$C$389),""))</f>
        <v/>
      </c>
      <c r="G148" s="99" t="str">
        <f>IF('Test Sample Data'!G147="","",IF(SUM('Test Sample Data'!G$3:G$386)&gt;10,IF(AND(ISNUMBER('Test Sample Data'!G147),'Test Sample Data'!G147&lt;$C$389, 'Test Sample Data'!G147&gt;0),'Test Sample Data'!G147,$C$389),""))</f>
        <v/>
      </c>
      <c r="H148" s="99" t="str">
        <f>IF('Test Sample Data'!H147="","",IF(SUM('Test Sample Data'!H$3:H$386)&gt;10,IF(AND(ISNUMBER('Test Sample Data'!H147),'Test Sample Data'!H147&lt;$C$389, 'Test Sample Data'!H147&gt;0),'Test Sample Data'!H147,$C$389),""))</f>
        <v/>
      </c>
      <c r="I148" s="99" t="str">
        <f>IF('Test Sample Data'!I147="","",IF(SUM('Test Sample Data'!I$3:I$386)&gt;10,IF(AND(ISNUMBER('Test Sample Data'!I147),'Test Sample Data'!I147&lt;$C$389, 'Test Sample Data'!I147&gt;0),'Test Sample Data'!I147,$C$389),""))</f>
        <v/>
      </c>
      <c r="J148" s="99" t="str">
        <f>IF('Test Sample Data'!J147="","",IF(SUM('Test Sample Data'!J$3:J$386)&gt;10,IF(AND(ISNUMBER('Test Sample Data'!J147),'Test Sample Data'!J147&lt;$C$389, 'Test Sample Data'!J147&gt;0),'Test Sample Data'!J147,$C$389),""))</f>
        <v/>
      </c>
      <c r="K148" s="99" t="str">
        <f>IF('Test Sample Data'!K147="","",IF(SUM('Test Sample Data'!K$3:K$386)&gt;10,IF(AND(ISNUMBER('Test Sample Data'!K147),'Test Sample Data'!K147&lt;$C$389, 'Test Sample Data'!K147&gt;0),'Test Sample Data'!K147,$C$389),""))</f>
        <v/>
      </c>
      <c r="L148" s="99" t="str">
        <f>IF('Test Sample Data'!L147="","",IF(SUM('Test Sample Data'!L$3:L$386)&gt;10,IF(AND(ISNUMBER('Test Sample Data'!L147),'Test Sample Data'!L147&lt;$C$389, 'Test Sample Data'!L147&gt;0),'Test Sample Data'!L147,$C$389),""))</f>
        <v/>
      </c>
      <c r="M148" s="99" t="str">
        <f>IF('Test Sample Data'!M147="","",IF(SUM('Test Sample Data'!M$3:M$386)&gt;10,IF(AND(ISNUMBER('Test Sample Data'!M147),'Test Sample Data'!M147&lt;$C$389, 'Test Sample Data'!M147&gt;0),'Test Sample Data'!M147,$C$389),""))</f>
        <v/>
      </c>
      <c r="N148" s="99" t="str">
        <f>IF('Test Sample Data'!N147="","",IF(SUM('Test Sample Data'!N$3:N$386)&gt;10,IF(AND(ISNUMBER('Test Sample Data'!N147),'Test Sample Data'!N147&lt;$C$389, 'Test Sample Data'!N147&gt;0),'Test Sample Data'!N147,$C$389),""))</f>
        <v/>
      </c>
      <c r="O148" s="98" t="str">
        <f>'miRNA Table'!C147</f>
        <v>hsa-miR-205-3p</v>
      </c>
      <c r="P148" s="98" t="s">
        <v>104</v>
      </c>
      <c r="Q148" s="99">
        <f>IF('Control Sample Data'!C147="","",IF(SUM('Control Sample Data'!C$3:C$386)&gt;10,IF(AND(ISNUMBER('Control Sample Data'!C147),'Control Sample Data'!C147&lt;$C$389, 'Control Sample Data'!C147&gt;0),'Control Sample Data'!C147,$C$389),""))</f>
        <v>32.74</v>
      </c>
      <c r="R148" s="99">
        <f>IF('Control Sample Data'!D147="","",IF(SUM('Control Sample Data'!D$3:D$386)&gt;10,IF(AND(ISNUMBER('Control Sample Data'!D147),'Control Sample Data'!D147&lt;$C$389, 'Control Sample Data'!D147&gt;0),'Control Sample Data'!D147,$C$389),""))</f>
        <v>35</v>
      </c>
      <c r="S148" s="99">
        <f>IF('Control Sample Data'!E147="","",IF(SUM('Control Sample Data'!E$3:E$386)&gt;10,IF(AND(ISNUMBER('Control Sample Data'!E147),'Control Sample Data'!E147&lt;$C$389, 'Control Sample Data'!E147&gt;0),'Control Sample Data'!E147,$C$389),""))</f>
        <v>33.520000000000003</v>
      </c>
      <c r="T148" s="99" t="str">
        <f>IF('Control Sample Data'!F147="","",IF(SUM('Control Sample Data'!F$3:F$386)&gt;10,IF(AND(ISNUMBER('Control Sample Data'!F147),'Control Sample Data'!F147&lt;$C$389, 'Control Sample Data'!F147&gt;0),'Control Sample Data'!F147,$C$389),""))</f>
        <v/>
      </c>
      <c r="U148" s="99" t="str">
        <f>IF('Control Sample Data'!G147="","",IF(SUM('Control Sample Data'!G$3:G$386)&gt;10,IF(AND(ISNUMBER('Control Sample Data'!G147),'Control Sample Data'!G147&lt;$C$389, 'Control Sample Data'!G147&gt;0),'Control Sample Data'!G147,$C$389),""))</f>
        <v/>
      </c>
      <c r="V148" s="99" t="str">
        <f>IF('Control Sample Data'!H147="","",IF(SUM('Control Sample Data'!H$3:H$386)&gt;10,IF(AND(ISNUMBER('Control Sample Data'!H147),'Control Sample Data'!H147&lt;$C$389, 'Control Sample Data'!H147&gt;0),'Control Sample Data'!H147,$C$389),""))</f>
        <v/>
      </c>
      <c r="W148" s="99" t="str">
        <f>IF('Control Sample Data'!I147="","",IF(SUM('Control Sample Data'!I$3:I$386)&gt;10,IF(AND(ISNUMBER('Control Sample Data'!I147),'Control Sample Data'!I147&lt;$C$389, 'Control Sample Data'!I147&gt;0),'Control Sample Data'!I147,$C$389),""))</f>
        <v/>
      </c>
      <c r="X148" s="99" t="str">
        <f>IF('Control Sample Data'!J147="","",IF(SUM('Control Sample Data'!J$3:J$386)&gt;10,IF(AND(ISNUMBER('Control Sample Data'!J147),'Control Sample Data'!J147&lt;$C$389, 'Control Sample Data'!J147&gt;0),'Control Sample Data'!J147,$C$389),""))</f>
        <v/>
      </c>
      <c r="Y148" s="99" t="str">
        <f>IF('Control Sample Data'!K147="","",IF(SUM('Control Sample Data'!K$3:K$386)&gt;10,IF(AND(ISNUMBER('Control Sample Data'!K147),'Control Sample Data'!K147&lt;$C$389, 'Control Sample Data'!K147&gt;0),'Control Sample Data'!K147,$C$389),""))</f>
        <v/>
      </c>
      <c r="Z148" s="99" t="str">
        <f>IF('Control Sample Data'!L147="","",IF(SUM('Control Sample Data'!L$3:L$386)&gt;10,IF(AND(ISNUMBER('Control Sample Data'!L147),'Control Sample Data'!L147&lt;$C$389, 'Control Sample Data'!L147&gt;0),'Control Sample Data'!L147,$C$389),""))</f>
        <v/>
      </c>
      <c r="AA148" s="99" t="str">
        <f>IF('Control Sample Data'!M147="","",IF(SUM('Control Sample Data'!M$3:M$386)&gt;10,IF(AND(ISNUMBER('Control Sample Data'!M147),'Control Sample Data'!M147&lt;$C$389, 'Control Sample Data'!M147&gt;0),'Control Sample Data'!M147,$C$389),""))</f>
        <v/>
      </c>
      <c r="AB148" s="107" t="str">
        <f>IF('Control Sample Data'!N147="","",IF(SUM('Control Sample Data'!N$3:N$386)&gt;10,IF(AND(ISNUMBER('Control Sample Data'!N147),'Control Sample Data'!N147&lt;$C$389, 'Control Sample Data'!N147&gt;0),'Control Sample Data'!N147,$C$389),""))</f>
        <v/>
      </c>
      <c r="AC148" s="136">
        <f>IF(C148="","",IF(AND('miRNA Table'!$F$4="YES",'miRNA Table'!$F$6="YES"),C148-C$391,C148))</f>
        <v>33.35</v>
      </c>
      <c r="AD148" s="137">
        <f>IF(D148="","",IF(AND('miRNA Table'!$F$4="YES",'miRNA Table'!$F$6="YES"),D148-D$391,D148))</f>
        <v>32.33</v>
      </c>
      <c r="AE148" s="137">
        <f>IF(E148="","",IF(AND('miRNA Table'!$F$4="YES",'miRNA Table'!$F$6="YES"),E148-E$391,E148))</f>
        <v>33.56</v>
      </c>
      <c r="AF148" s="137" t="str">
        <f>IF(F148="","",IF(AND('miRNA Table'!$F$4="YES",'miRNA Table'!$F$6="YES"),F148-F$391,F148))</f>
        <v/>
      </c>
      <c r="AG148" s="137" t="str">
        <f>IF(G148="","",IF(AND('miRNA Table'!$F$4="YES",'miRNA Table'!$F$6="YES"),G148-G$391,G148))</f>
        <v/>
      </c>
      <c r="AH148" s="137" t="str">
        <f>IF(H148="","",IF(AND('miRNA Table'!$F$4="YES",'miRNA Table'!$F$6="YES"),H148-H$391,H148))</f>
        <v/>
      </c>
      <c r="AI148" s="137" t="str">
        <f>IF(I148="","",IF(AND('miRNA Table'!$F$4="YES",'miRNA Table'!$F$6="YES"),I148-I$391,I148))</f>
        <v/>
      </c>
      <c r="AJ148" s="137" t="str">
        <f>IF(J148="","",IF(AND('miRNA Table'!$F$4="YES",'miRNA Table'!$F$6="YES"),J148-J$391,J148))</f>
        <v/>
      </c>
      <c r="AK148" s="137" t="str">
        <f>IF(K148="","",IF(AND('miRNA Table'!$F$4="YES",'miRNA Table'!$F$6="YES"),K148-K$391,K148))</f>
        <v/>
      </c>
      <c r="AL148" s="137" t="str">
        <f>IF(L148="","",IF(AND('miRNA Table'!$F$4="YES",'miRNA Table'!$F$6="YES"),L148-L$391,L148))</f>
        <v/>
      </c>
      <c r="AM148" s="137" t="str">
        <f>IF(M148="","",IF(AND('miRNA Table'!$F$4="YES",'miRNA Table'!$F$6="YES"),M148-M$391,M148))</f>
        <v/>
      </c>
      <c r="AN148" s="138" t="str">
        <f>IF(N148="","",IF(AND('miRNA Table'!$F$4="YES",'miRNA Table'!$F$6="YES"),N148-N$391,N148))</f>
        <v/>
      </c>
      <c r="AO148" s="136">
        <f>IF(O148="","",IF(AND('miRNA Table'!$F$4="YES",'miRNA Table'!$F$6="YES"),Q148-Q$391,Q148))</f>
        <v>32.74</v>
      </c>
      <c r="AP148" s="137">
        <f>IF(P148="","",IF(AND('miRNA Table'!$F$4="YES",'miRNA Table'!$F$6="YES"),R148-R$391,R148))</f>
        <v>35</v>
      </c>
      <c r="AQ148" s="137">
        <f>IF(Q148="","",IF(AND('miRNA Table'!$F$4="YES",'miRNA Table'!$F$6="YES"),S148-S$391,S148))</f>
        <v>33.520000000000003</v>
      </c>
      <c r="AR148" s="137" t="str">
        <f>IF(R148="","",IF(AND('miRNA Table'!$F$4="YES",'miRNA Table'!$F$6="YES"),T148-T$391,T148))</f>
        <v/>
      </c>
      <c r="AS148" s="137" t="str">
        <f>IF(S148="","",IF(AND('miRNA Table'!$F$4="YES",'miRNA Table'!$F$6="YES"),U148-U$391,U148))</f>
        <v/>
      </c>
      <c r="AT148" s="137" t="str">
        <f>IF(T148="","",IF(AND('miRNA Table'!$F$4="YES",'miRNA Table'!$F$6="YES"),V148-V$391,V148))</f>
        <v/>
      </c>
      <c r="AU148" s="137" t="str">
        <f>IF(U148="","",IF(AND('miRNA Table'!$F$4="YES",'miRNA Table'!$F$6="YES"),W148-W$391,W148))</f>
        <v/>
      </c>
      <c r="AV148" s="137" t="str">
        <f>IF(V148="","",IF(AND('miRNA Table'!$F$4="YES",'miRNA Table'!$F$6="YES"),X148-X$391,X148))</f>
        <v/>
      </c>
      <c r="AW148" s="137" t="str">
        <f>IF(W148="","",IF(AND('miRNA Table'!$F$4="YES",'miRNA Table'!$F$6="YES"),Y148-Y$391,Y148))</f>
        <v/>
      </c>
      <c r="AX148" s="137" t="str">
        <f>IF(X148="","",IF(AND('miRNA Table'!$F$4="YES",'miRNA Table'!$F$6="YES"),Z148-Z$391,Z148))</f>
        <v/>
      </c>
      <c r="AY148" s="137" t="str">
        <f>IF(Y148="","",IF(AND('miRNA Table'!$F$4="YES",'miRNA Table'!$F$6="YES"),AA148-AA$391,AA148))</f>
        <v/>
      </c>
      <c r="AZ148" s="138" t="str">
        <f>IF(Z148="","",IF(AND('miRNA Table'!$F$4="YES",'miRNA Table'!$F$6="YES"),AB148-AB$391,AB148))</f>
        <v/>
      </c>
      <c r="BY148" s="97" t="str">
        <f t="shared" si="132"/>
        <v>hsa-miR-205-3p</v>
      </c>
      <c r="BZ148" s="98" t="s">
        <v>104</v>
      </c>
      <c r="CA148" s="99">
        <f t="shared" si="133"/>
        <v>12.715</v>
      </c>
      <c r="CB148" s="99">
        <f t="shared" si="134"/>
        <v>11.684999999999999</v>
      </c>
      <c r="CC148" s="99">
        <f t="shared" si="135"/>
        <v>12.830000000000002</v>
      </c>
      <c r="CD148" s="99" t="str">
        <f t="shared" si="136"/>
        <v/>
      </c>
      <c r="CE148" s="99" t="str">
        <f t="shared" si="137"/>
        <v/>
      </c>
      <c r="CF148" s="99" t="str">
        <f t="shared" si="138"/>
        <v/>
      </c>
      <c r="CG148" s="99" t="str">
        <f t="shared" si="139"/>
        <v/>
      </c>
      <c r="CH148" s="99" t="str">
        <f t="shared" si="140"/>
        <v/>
      </c>
      <c r="CI148" s="99" t="str">
        <f t="shared" si="141"/>
        <v/>
      </c>
      <c r="CJ148" s="99" t="str">
        <f t="shared" si="142"/>
        <v/>
      </c>
      <c r="CK148" s="99" t="str">
        <f t="shared" si="143"/>
        <v/>
      </c>
      <c r="CL148" s="99" t="str">
        <f t="shared" si="144"/>
        <v/>
      </c>
      <c r="CM148" s="99">
        <f t="shared" si="145"/>
        <v>11.841666666666669</v>
      </c>
      <c r="CN148" s="99">
        <f t="shared" si="146"/>
        <v>14.14833333333333</v>
      </c>
      <c r="CO148" s="99">
        <f t="shared" si="147"/>
        <v>12.385000000000002</v>
      </c>
      <c r="CP148" s="99" t="str">
        <f t="shared" si="148"/>
        <v/>
      </c>
      <c r="CQ148" s="99" t="str">
        <f t="shared" si="149"/>
        <v/>
      </c>
      <c r="CR148" s="99" t="str">
        <f t="shared" si="150"/>
        <v/>
      </c>
      <c r="CS148" s="99" t="str">
        <f t="shared" si="151"/>
        <v/>
      </c>
      <c r="CT148" s="99" t="str">
        <f t="shared" si="152"/>
        <v/>
      </c>
      <c r="CU148" s="99" t="str">
        <f t="shared" si="153"/>
        <v/>
      </c>
      <c r="CV148" s="99" t="str">
        <f t="shared" si="154"/>
        <v/>
      </c>
      <c r="CW148" s="99" t="str">
        <f t="shared" si="155"/>
        <v/>
      </c>
      <c r="CX148" s="99" t="str">
        <f t="shared" si="156"/>
        <v/>
      </c>
      <c r="CY148" s="70">
        <f t="shared" si="157"/>
        <v>12.410000000000002</v>
      </c>
      <c r="CZ148" s="70">
        <f t="shared" si="158"/>
        <v>12.791666666666666</v>
      </c>
      <c r="DA148" s="100" t="str">
        <f t="shared" si="159"/>
        <v>hsa-miR-205-3p</v>
      </c>
      <c r="DB148" s="98" t="s">
        <v>104</v>
      </c>
      <c r="DC148" s="101">
        <f t="shared" si="112"/>
        <v>1.4873172164003796E-4</v>
      </c>
      <c r="DD148" s="101">
        <f t="shared" si="113"/>
        <v>3.0371378254357199E-4</v>
      </c>
      <c r="DE148" s="101">
        <f t="shared" si="114"/>
        <v>1.3733624080673927E-4</v>
      </c>
      <c r="DF148" s="101" t="str">
        <f t="shared" si="115"/>
        <v/>
      </c>
      <c r="DG148" s="101" t="str">
        <f t="shared" si="116"/>
        <v/>
      </c>
      <c r="DH148" s="101" t="str">
        <f t="shared" si="117"/>
        <v/>
      </c>
      <c r="DI148" s="101" t="str">
        <f t="shared" si="118"/>
        <v/>
      </c>
      <c r="DJ148" s="101" t="str">
        <f t="shared" si="119"/>
        <v/>
      </c>
      <c r="DK148" s="101" t="str">
        <f t="shared" si="120"/>
        <v/>
      </c>
      <c r="DL148" s="101" t="str">
        <f t="shared" si="121"/>
        <v/>
      </c>
      <c r="DM148" s="101" t="str">
        <f t="shared" si="160"/>
        <v/>
      </c>
      <c r="DN148" s="101" t="str">
        <f t="shared" si="161"/>
        <v/>
      </c>
      <c r="DO148" s="101">
        <f t="shared" si="122"/>
        <v>2.7246023989995654E-4</v>
      </c>
      <c r="DP148" s="101">
        <f t="shared" si="123"/>
        <v>5.5071547217106916E-5</v>
      </c>
      <c r="DQ148" s="101">
        <f t="shared" si="124"/>
        <v>1.869577633171852E-4</v>
      </c>
      <c r="DR148" s="101" t="str">
        <f t="shared" si="125"/>
        <v/>
      </c>
      <c r="DS148" s="101" t="str">
        <f t="shared" si="126"/>
        <v/>
      </c>
      <c r="DT148" s="101" t="str">
        <f t="shared" si="127"/>
        <v/>
      </c>
      <c r="DU148" s="101" t="str">
        <f t="shared" si="128"/>
        <v/>
      </c>
      <c r="DV148" s="101" t="str">
        <f t="shared" si="129"/>
        <v/>
      </c>
      <c r="DW148" s="101" t="str">
        <f t="shared" si="130"/>
        <v/>
      </c>
      <c r="DX148" s="101" t="str">
        <f t="shared" si="131"/>
        <v/>
      </c>
      <c r="DY148" s="101" t="str">
        <f t="shared" si="162"/>
        <v/>
      </c>
      <c r="DZ148" s="101" t="str">
        <f t="shared" si="163"/>
        <v/>
      </c>
    </row>
    <row r="149" spans="1:130" ht="15" customHeight="1" x14ac:dyDescent="0.25">
      <c r="A149" s="106" t="str">
        <f>'miRNA Table'!C148</f>
        <v>hsa-miR-206</v>
      </c>
      <c r="B149" s="98" t="s">
        <v>105</v>
      </c>
      <c r="C149" s="99">
        <f>IF('Test Sample Data'!C148="","",IF(SUM('Test Sample Data'!C$3:C$386)&gt;10,IF(AND(ISNUMBER('Test Sample Data'!C148),'Test Sample Data'!C148&lt;$C$389, 'Test Sample Data'!C148&gt;0),'Test Sample Data'!C148,$C$389),""))</f>
        <v>29.61</v>
      </c>
      <c r="D149" s="99">
        <f>IF('Test Sample Data'!D148="","",IF(SUM('Test Sample Data'!D$3:D$386)&gt;10,IF(AND(ISNUMBER('Test Sample Data'!D148),'Test Sample Data'!D148&lt;$C$389, 'Test Sample Data'!D148&gt;0),'Test Sample Data'!D148,$C$389),""))</f>
        <v>30.04</v>
      </c>
      <c r="E149" s="99">
        <f>IF('Test Sample Data'!E148="","",IF(SUM('Test Sample Data'!E$3:E$386)&gt;10,IF(AND(ISNUMBER('Test Sample Data'!E148),'Test Sample Data'!E148&lt;$C$389, 'Test Sample Data'!E148&gt;0),'Test Sample Data'!E148,$C$389),""))</f>
        <v>29.42</v>
      </c>
      <c r="F149" s="99" t="str">
        <f>IF('Test Sample Data'!F148="","",IF(SUM('Test Sample Data'!F$3:F$386)&gt;10,IF(AND(ISNUMBER('Test Sample Data'!F148),'Test Sample Data'!F148&lt;$C$389, 'Test Sample Data'!F148&gt;0),'Test Sample Data'!F148,$C$389),""))</f>
        <v/>
      </c>
      <c r="G149" s="99" t="str">
        <f>IF('Test Sample Data'!G148="","",IF(SUM('Test Sample Data'!G$3:G$386)&gt;10,IF(AND(ISNUMBER('Test Sample Data'!G148),'Test Sample Data'!G148&lt;$C$389, 'Test Sample Data'!G148&gt;0),'Test Sample Data'!G148,$C$389),""))</f>
        <v/>
      </c>
      <c r="H149" s="99" t="str">
        <f>IF('Test Sample Data'!H148="","",IF(SUM('Test Sample Data'!H$3:H$386)&gt;10,IF(AND(ISNUMBER('Test Sample Data'!H148),'Test Sample Data'!H148&lt;$C$389, 'Test Sample Data'!H148&gt;0),'Test Sample Data'!H148,$C$389),""))</f>
        <v/>
      </c>
      <c r="I149" s="99" t="str">
        <f>IF('Test Sample Data'!I148="","",IF(SUM('Test Sample Data'!I$3:I$386)&gt;10,IF(AND(ISNUMBER('Test Sample Data'!I148),'Test Sample Data'!I148&lt;$C$389, 'Test Sample Data'!I148&gt;0),'Test Sample Data'!I148,$C$389),""))</f>
        <v/>
      </c>
      <c r="J149" s="99" t="str">
        <f>IF('Test Sample Data'!J148="","",IF(SUM('Test Sample Data'!J$3:J$386)&gt;10,IF(AND(ISNUMBER('Test Sample Data'!J148),'Test Sample Data'!J148&lt;$C$389, 'Test Sample Data'!J148&gt;0),'Test Sample Data'!J148,$C$389),""))</f>
        <v/>
      </c>
      <c r="K149" s="99" t="str">
        <f>IF('Test Sample Data'!K148="","",IF(SUM('Test Sample Data'!K$3:K$386)&gt;10,IF(AND(ISNUMBER('Test Sample Data'!K148),'Test Sample Data'!K148&lt;$C$389, 'Test Sample Data'!K148&gt;0),'Test Sample Data'!K148,$C$389),""))</f>
        <v/>
      </c>
      <c r="L149" s="99" t="str">
        <f>IF('Test Sample Data'!L148="","",IF(SUM('Test Sample Data'!L$3:L$386)&gt;10,IF(AND(ISNUMBER('Test Sample Data'!L148),'Test Sample Data'!L148&lt;$C$389, 'Test Sample Data'!L148&gt;0),'Test Sample Data'!L148,$C$389),""))</f>
        <v/>
      </c>
      <c r="M149" s="99" t="str">
        <f>IF('Test Sample Data'!M148="","",IF(SUM('Test Sample Data'!M$3:M$386)&gt;10,IF(AND(ISNUMBER('Test Sample Data'!M148),'Test Sample Data'!M148&lt;$C$389, 'Test Sample Data'!M148&gt;0),'Test Sample Data'!M148,$C$389),""))</f>
        <v/>
      </c>
      <c r="N149" s="99" t="str">
        <f>IF('Test Sample Data'!N148="","",IF(SUM('Test Sample Data'!N$3:N$386)&gt;10,IF(AND(ISNUMBER('Test Sample Data'!N148),'Test Sample Data'!N148&lt;$C$389, 'Test Sample Data'!N148&gt;0),'Test Sample Data'!N148,$C$389),""))</f>
        <v/>
      </c>
      <c r="O149" s="98" t="str">
        <f>'miRNA Table'!C148</f>
        <v>hsa-miR-206</v>
      </c>
      <c r="P149" s="98" t="s">
        <v>105</v>
      </c>
      <c r="Q149" s="99">
        <f>IF('Control Sample Data'!C148="","",IF(SUM('Control Sample Data'!C$3:C$386)&gt;10,IF(AND(ISNUMBER('Control Sample Data'!C148),'Control Sample Data'!C148&lt;$C$389, 'Control Sample Data'!C148&gt;0),'Control Sample Data'!C148,$C$389),""))</f>
        <v>24.63</v>
      </c>
      <c r="R149" s="99">
        <f>IF('Control Sample Data'!D148="","",IF(SUM('Control Sample Data'!D$3:D$386)&gt;10,IF(AND(ISNUMBER('Control Sample Data'!D148),'Control Sample Data'!D148&lt;$C$389, 'Control Sample Data'!D148&gt;0),'Control Sample Data'!D148,$C$389),""))</f>
        <v>24.58</v>
      </c>
      <c r="S149" s="99">
        <f>IF('Control Sample Data'!E148="","",IF(SUM('Control Sample Data'!E$3:E$386)&gt;10,IF(AND(ISNUMBER('Control Sample Data'!E148),'Control Sample Data'!E148&lt;$C$389, 'Control Sample Data'!E148&gt;0),'Control Sample Data'!E148,$C$389),""))</f>
        <v>35</v>
      </c>
      <c r="T149" s="99" t="str">
        <f>IF('Control Sample Data'!F148="","",IF(SUM('Control Sample Data'!F$3:F$386)&gt;10,IF(AND(ISNUMBER('Control Sample Data'!F148),'Control Sample Data'!F148&lt;$C$389, 'Control Sample Data'!F148&gt;0),'Control Sample Data'!F148,$C$389),""))</f>
        <v/>
      </c>
      <c r="U149" s="99" t="str">
        <f>IF('Control Sample Data'!G148="","",IF(SUM('Control Sample Data'!G$3:G$386)&gt;10,IF(AND(ISNUMBER('Control Sample Data'!G148),'Control Sample Data'!G148&lt;$C$389, 'Control Sample Data'!G148&gt;0),'Control Sample Data'!G148,$C$389),""))</f>
        <v/>
      </c>
      <c r="V149" s="99" t="str">
        <f>IF('Control Sample Data'!H148="","",IF(SUM('Control Sample Data'!H$3:H$386)&gt;10,IF(AND(ISNUMBER('Control Sample Data'!H148),'Control Sample Data'!H148&lt;$C$389, 'Control Sample Data'!H148&gt;0),'Control Sample Data'!H148,$C$389),""))</f>
        <v/>
      </c>
      <c r="W149" s="99" t="str">
        <f>IF('Control Sample Data'!I148="","",IF(SUM('Control Sample Data'!I$3:I$386)&gt;10,IF(AND(ISNUMBER('Control Sample Data'!I148),'Control Sample Data'!I148&lt;$C$389, 'Control Sample Data'!I148&gt;0),'Control Sample Data'!I148,$C$389),""))</f>
        <v/>
      </c>
      <c r="X149" s="99" t="str">
        <f>IF('Control Sample Data'!J148="","",IF(SUM('Control Sample Data'!J$3:J$386)&gt;10,IF(AND(ISNUMBER('Control Sample Data'!J148),'Control Sample Data'!J148&lt;$C$389, 'Control Sample Data'!J148&gt;0),'Control Sample Data'!J148,$C$389),""))</f>
        <v/>
      </c>
      <c r="Y149" s="99" t="str">
        <f>IF('Control Sample Data'!K148="","",IF(SUM('Control Sample Data'!K$3:K$386)&gt;10,IF(AND(ISNUMBER('Control Sample Data'!K148),'Control Sample Data'!K148&lt;$C$389, 'Control Sample Data'!K148&gt;0),'Control Sample Data'!K148,$C$389),""))</f>
        <v/>
      </c>
      <c r="Z149" s="99" t="str">
        <f>IF('Control Sample Data'!L148="","",IF(SUM('Control Sample Data'!L$3:L$386)&gt;10,IF(AND(ISNUMBER('Control Sample Data'!L148),'Control Sample Data'!L148&lt;$C$389, 'Control Sample Data'!L148&gt;0),'Control Sample Data'!L148,$C$389),""))</f>
        <v/>
      </c>
      <c r="AA149" s="99" t="str">
        <f>IF('Control Sample Data'!M148="","",IF(SUM('Control Sample Data'!M$3:M$386)&gt;10,IF(AND(ISNUMBER('Control Sample Data'!M148),'Control Sample Data'!M148&lt;$C$389, 'Control Sample Data'!M148&gt;0),'Control Sample Data'!M148,$C$389),""))</f>
        <v/>
      </c>
      <c r="AB149" s="107" t="str">
        <f>IF('Control Sample Data'!N148="","",IF(SUM('Control Sample Data'!N$3:N$386)&gt;10,IF(AND(ISNUMBER('Control Sample Data'!N148),'Control Sample Data'!N148&lt;$C$389, 'Control Sample Data'!N148&gt;0),'Control Sample Data'!N148,$C$389),""))</f>
        <v/>
      </c>
      <c r="AC149" s="136">
        <f>IF(C149="","",IF(AND('miRNA Table'!$F$4="YES",'miRNA Table'!$F$6="YES"),C149-C$391,C149))</f>
        <v>29.61</v>
      </c>
      <c r="AD149" s="137">
        <f>IF(D149="","",IF(AND('miRNA Table'!$F$4="YES",'miRNA Table'!$F$6="YES"),D149-D$391,D149))</f>
        <v>30.04</v>
      </c>
      <c r="AE149" s="137">
        <f>IF(E149="","",IF(AND('miRNA Table'!$F$4="YES",'miRNA Table'!$F$6="YES"),E149-E$391,E149))</f>
        <v>29.42</v>
      </c>
      <c r="AF149" s="137" t="str">
        <f>IF(F149="","",IF(AND('miRNA Table'!$F$4="YES",'miRNA Table'!$F$6="YES"),F149-F$391,F149))</f>
        <v/>
      </c>
      <c r="AG149" s="137" t="str">
        <f>IF(G149="","",IF(AND('miRNA Table'!$F$4="YES",'miRNA Table'!$F$6="YES"),G149-G$391,G149))</f>
        <v/>
      </c>
      <c r="AH149" s="137" t="str">
        <f>IF(H149="","",IF(AND('miRNA Table'!$F$4="YES",'miRNA Table'!$F$6="YES"),H149-H$391,H149))</f>
        <v/>
      </c>
      <c r="AI149" s="137" t="str">
        <f>IF(I149="","",IF(AND('miRNA Table'!$F$4="YES",'miRNA Table'!$F$6="YES"),I149-I$391,I149))</f>
        <v/>
      </c>
      <c r="AJ149" s="137" t="str">
        <f>IF(J149="","",IF(AND('miRNA Table'!$F$4="YES",'miRNA Table'!$F$6="YES"),J149-J$391,J149))</f>
        <v/>
      </c>
      <c r="AK149" s="137" t="str">
        <f>IF(K149="","",IF(AND('miRNA Table'!$F$4="YES",'miRNA Table'!$F$6="YES"),K149-K$391,K149))</f>
        <v/>
      </c>
      <c r="AL149" s="137" t="str">
        <f>IF(L149="","",IF(AND('miRNA Table'!$F$4="YES",'miRNA Table'!$F$6="YES"),L149-L$391,L149))</f>
        <v/>
      </c>
      <c r="AM149" s="137" t="str">
        <f>IF(M149="","",IF(AND('miRNA Table'!$F$4="YES",'miRNA Table'!$F$6="YES"),M149-M$391,M149))</f>
        <v/>
      </c>
      <c r="AN149" s="138" t="str">
        <f>IF(N149="","",IF(AND('miRNA Table'!$F$4="YES",'miRNA Table'!$F$6="YES"),N149-N$391,N149))</f>
        <v/>
      </c>
      <c r="AO149" s="136">
        <f>IF(O149="","",IF(AND('miRNA Table'!$F$4="YES",'miRNA Table'!$F$6="YES"),Q149-Q$391,Q149))</f>
        <v>24.63</v>
      </c>
      <c r="AP149" s="137">
        <f>IF(P149="","",IF(AND('miRNA Table'!$F$4="YES",'miRNA Table'!$F$6="YES"),R149-R$391,R149))</f>
        <v>24.58</v>
      </c>
      <c r="AQ149" s="137">
        <f>IF(Q149="","",IF(AND('miRNA Table'!$F$4="YES",'miRNA Table'!$F$6="YES"),S149-S$391,S149))</f>
        <v>35</v>
      </c>
      <c r="AR149" s="137" t="str">
        <f>IF(R149="","",IF(AND('miRNA Table'!$F$4="YES",'miRNA Table'!$F$6="YES"),T149-T$391,T149))</f>
        <v/>
      </c>
      <c r="AS149" s="137" t="str">
        <f>IF(S149="","",IF(AND('miRNA Table'!$F$4="YES",'miRNA Table'!$F$6="YES"),U149-U$391,U149))</f>
        <v/>
      </c>
      <c r="AT149" s="137" t="str">
        <f>IF(T149="","",IF(AND('miRNA Table'!$F$4="YES",'miRNA Table'!$F$6="YES"),V149-V$391,V149))</f>
        <v/>
      </c>
      <c r="AU149" s="137" t="str">
        <f>IF(U149="","",IF(AND('miRNA Table'!$F$4="YES",'miRNA Table'!$F$6="YES"),W149-W$391,W149))</f>
        <v/>
      </c>
      <c r="AV149" s="137" t="str">
        <f>IF(V149="","",IF(AND('miRNA Table'!$F$4="YES",'miRNA Table'!$F$6="YES"),X149-X$391,X149))</f>
        <v/>
      </c>
      <c r="AW149" s="137" t="str">
        <f>IF(W149="","",IF(AND('miRNA Table'!$F$4="YES",'miRNA Table'!$F$6="YES"),Y149-Y$391,Y149))</f>
        <v/>
      </c>
      <c r="AX149" s="137" t="str">
        <f>IF(X149="","",IF(AND('miRNA Table'!$F$4="YES",'miRNA Table'!$F$6="YES"),Z149-Z$391,Z149))</f>
        <v/>
      </c>
      <c r="AY149" s="137" t="str">
        <f>IF(Y149="","",IF(AND('miRNA Table'!$F$4="YES",'miRNA Table'!$F$6="YES"),AA149-AA$391,AA149))</f>
        <v/>
      </c>
      <c r="AZ149" s="138" t="str">
        <f>IF(Z149="","",IF(AND('miRNA Table'!$F$4="YES",'miRNA Table'!$F$6="YES"),AB149-AB$391,AB149))</f>
        <v/>
      </c>
      <c r="BY149" s="97" t="str">
        <f t="shared" si="132"/>
        <v>hsa-miR-206</v>
      </c>
      <c r="BZ149" s="98" t="s">
        <v>105</v>
      </c>
      <c r="CA149" s="99">
        <f t="shared" si="133"/>
        <v>8.9749999999999979</v>
      </c>
      <c r="CB149" s="99">
        <f t="shared" si="134"/>
        <v>9.3949999999999996</v>
      </c>
      <c r="CC149" s="99">
        <f t="shared" si="135"/>
        <v>8.6900000000000013</v>
      </c>
      <c r="CD149" s="99" t="str">
        <f t="shared" si="136"/>
        <v/>
      </c>
      <c r="CE149" s="99" t="str">
        <f t="shared" si="137"/>
        <v/>
      </c>
      <c r="CF149" s="99" t="str">
        <f t="shared" si="138"/>
        <v/>
      </c>
      <c r="CG149" s="99" t="str">
        <f t="shared" si="139"/>
        <v/>
      </c>
      <c r="CH149" s="99" t="str">
        <f t="shared" si="140"/>
        <v/>
      </c>
      <c r="CI149" s="99" t="str">
        <f t="shared" si="141"/>
        <v/>
      </c>
      <c r="CJ149" s="99" t="str">
        <f t="shared" si="142"/>
        <v/>
      </c>
      <c r="CK149" s="99" t="str">
        <f t="shared" si="143"/>
        <v/>
      </c>
      <c r="CL149" s="99" t="str">
        <f t="shared" si="144"/>
        <v/>
      </c>
      <c r="CM149" s="99">
        <f t="shared" si="145"/>
        <v>3.7316666666666656</v>
      </c>
      <c r="CN149" s="99">
        <f t="shared" si="146"/>
        <v>3.7283333333333282</v>
      </c>
      <c r="CO149" s="99">
        <f t="shared" si="147"/>
        <v>13.864999999999998</v>
      </c>
      <c r="CP149" s="99" t="str">
        <f t="shared" si="148"/>
        <v/>
      </c>
      <c r="CQ149" s="99" t="str">
        <f t="shared" si="149"/>
        <v/>
      </c>
      <c r="CR149" s="99" t="str">
        <f t="shared" si="150"/>
        <v/>
      </c>
      <c r="CS149" s="99" t="str">
        <f t="shared" si="151"/>
        <v/>
      </c>
      <c r="CT149" s="99" t="str">
        <f t="shared" si="152"/>
        <v/>
      </c>
      <c r="CU149" s="99" t="str">
        <f t="shared" si="153"/>
        <v/>
      </c>
      <c r="CV149" s="99" t="str">
        <f t="shared" si="154"/>
        <v/>
      </c>
      <c r="CW149" s="99" t="str">
        <f t="shared" si="155"/>
        <v/>
      </c>
      <c r="CX149" s="99" t="str">
        <f t="shared" si="156"/>
        <v/>
      </c>
      <c r="CY149" s="70">
        <f t="shared" si="157"/>
        <v>9.02</v>
      </c>
      <c r="CZ149" s="70">
        <f t="shared" si="158"/>
        <v>7.1083333333333307</v>
      </c>
      <c r="DA149" s="100" t="str">
        <f t="shared" si="159"/>
        <v>hsa-miR-206</v>
      </c>
      <c r="DB149" s="98" t="s">
        <v>105</v>
      </c>
      <c r="DC149" s="101">
        <f t="shared" si="112"/>
        <v>1.9872650236380635E-3</v>
      </c>
      <c r="DD149" s="101">
        <f t="shared" si="113"/>
        <v>1.485330813711924E-3</v>
      </c>
      <c r="DE149" s="101">
        <f t="shared" si="114"/>
        <v>2.421304101443332E-3</v>
      </c>
      <c r="DF149" s="101" t="str">
        <f t="shared" si="115"/>
        <v/>
      </c>
      <c r="DG149" s="101" t="str">
        <f t="shared" si="116"/>
        <v/>
      </c>
      <c r="DH149" s="101" t="str">
        <f t="shared" si="117"/>
        <v/>
      </c>
      <c r="DI149" s="101" t="str">
        <f t="shared" si="118"/>
        <v/>
      </c>
      <c r="DJ149" s="101" t="str">
        <f t="shared" si="119"/>
        <v/>
      </c>
      <c r="DK149" s="101" t="str">
        <f t="shared" si="120"/>
        <v/>
      </c>
      <c r="DL149" s="101" t="str">
        <f t="shared" si="121"/>
        <v/>
      </c>
      <c r="DM149" s="101" t="str">
        <f t="shared" si="160"/>
        <v/>
      </c>
      <c r="DN149" s="101" t="str">
        <f t="shared" si="161"/>
        <v/>
      </c>
      <c r="DO149" s="101">
        <f t="shared" si="122"/>
        <v>7.527597676154979E-2</v>
      </c>
      <c r="DP149" s="101">
        <f t="shared" si="123"/>
        <v>7.5450102278627099E-2</v>
      </c>
      <c r="DQ149" s="101">
        <f t="shared" si="124"/>
        <v>6.7022266466494862E-5</v>
      </c>
      <c r="DR149" s="101" t="str">
        <f t="shared" si="125"/>
        <v/>
      </c>
      <c r="DS149" s="101" t="str">
        <f t="shared" si="126"/>
        <v/>
      </c>
      <c r="DT149" s="101" t="str">
        <f t="shared" si="127"/>
        <v/>
      </c>
      <c r="DU149" s="101" t="str">
        <f t="shared" si="128"/>
        <v/>
      </c>
      <c r="DV149" s="101" t="str">
        <f t="shared" si="129"/>
        <v/>
      </c>
      <c r="DW149" s="101" t="str">
        <f t="shared" si="130"/>
        <v/>
      </c>
      <c r="DX149" s="101" t="str">
        <f t="shared" si="131"/>
        <v/>
      </c>
      <c r="DY149" s="101" t="str">
        <f t="shared" si="162"/>
        <v/>
      </c>
      <c r="DZ149" s="101" t="str">
        <f t="shared" si="163"/>
        <v/>
      </c>
    </row>
    <row r="150" spans="1:130" ht="15" customHeight="1" x14ac:dyDescent="0.25">
      <c r="A150" s="106" t="str">
        <f>'miRNA Table'!C149</f>
        <v>hsa-miR-208a-3p</v>
      </c>
      <c r="B150" s="98" t="s">
        <v>106</v>
      </c>
      <c r="C150" s="99">
        <f>IF('Test Sample Data'!C149="","",IF(SUM('Test Sample Data'!C$3:C$386)&gt;10,IF(AND(ISNUMBER('Test Sample Data'!C149),'Test Sample Data'!C149&lt;$C$389, 'Test Sample Data'!C149&gt;0),'Test Sample Data'!C149,$C$389),""))</f>
        <v>14.54</v>
      </c>
      <c r="D150" s="99">
        <f>IF('Test Sample Data'!D149="","",IF(SUM('Test Sample Data'!D$3:D$386)&gt;10,IF(AND(ISNUMBER('Test Sample Data'!D149),'Test Sample Data'!D149&lt;$C$389, 'Test Sample Data'!D149&gt;0),'Test Sample Data'!D149,$C$389),""))</f>
        <v>14.7</v>
      </c>
      <c r="E150" s="99">
        <f>IF('Test Sample Data'!E149="","",IF(SUM('Test Sample Data'!E$3:E$386)&gt;10,IF(AND(ISNUMBER('Test Sample Data'!E149),'Test Sample Data'!E149&lt;$C$389, 'Test Sample Data'!E149&gt;0),'Test Sample Data'!E149,$C$389),""))</f>
        <v>14.68</v>
      </c>
      <c r="F150" s="99" t="str">
        <f>IF('Test Sample Data'!F149="","",IF(SUM('Test Sample Data'!F$3:F$386)&gt;10,IF(AND(ISNUMBER('Test Sample Data'!F149),'Test Sample Data'!F149&lt;$C$389, 'Test Sample Data'!F149&gt;0),'Test Sample Data'!F149,$C$389),""))</f>
        <v/>
      </c>
      <c r="G150" s="99" t="str">
        <f>IF('Test Sample Data'!G149="","",IF(SUM('Test Sample Data'!G$3:G$386)&gt;10,IF(AND(ISNUMBER('Test Sample Data'!G149),'Test Sample Data'!G149&lt;$C$389, 'Test Sample Data'!G149&gt;0),'Test Sample Data'!G149,$C$389),""))</f>
        <v/>
      </c>
      <c r="H150" s="99" t="str">
        <f>IF('Test Sample Data'!H149="","",IF(SUM('Test Sample Data'!H$3:H$386)&gt;10,IF(AND(ISNUMBER('Test Sample Data'!H149),'Test Sample Data'!H149&lt;$C$389, 'Test Sample Data'!H149&gt;0),'Test Sample Data'!H149,$C$389),""))</f>
        <v/>
      </c>
      <c r="I150" s="99" t="str">
        <f>IF('Test Sample Data'!I149="","",IF(SUM('Test Sample Data'!I$3:I$386)&gt;10,IF(AND(ISNUMBER('Test Sample Data'!I149),'Test Sample Data'!I149&lt;$C$389, 'Test Sample Data'!I149&gt;0),'Test Sample Data'!I149,$C$389),""))</f>
        <v/>
      </c>
      <c r="J150" s="99" t="str">
        <f>IF('Test Sample Data'!J149="","",IF(SUM('Test Sample Data'!J$3:J$386)&gt;10,IF(AND(ISNUMBER('Test Sample Data'!J149),'Test Sample Data'!J149&lt;$C$389, 'Test Sample Data'!J149&gt;0),'Test Sample Data'!J149,$C$389),""))</f>
        <v/>
      </c>
      <c r="K150" s="99" t="str">
        <f>IF('Test Sample Data'!K149="","",IF(SUM('Test Sample Data'!K$3:K$386)&gt;10,IF(AND(ISNUMBER('Test Sample Data'!K149),'Test Sample Data'!K149&lt;$C$389, 'Test Sample Data'!K149&gt;0),'Test Sample Data'!K149,$C$389),""))</f>
        <v/>
      </c>
      <c r="L150" s="99" t="str">
        <f>IF('Test Sample Data'!L149="","",IF(SUM('Test Sample Data'!L$3:L$386)&gt;10,IF(AND(ISNUMBER('Test Sample Data'!L149),'Test Sample Data'!L149&lt;$C$389, 'Test Sample Data'!L149&gt;0),'Test Sample Data'!L149,$C$389),""))</f>
        <v/>
      </c>
      <c r="M150" s="99" t="str">
        <f>IF('Test Sample Data'!M149="","",IF(SUM('Test Sample Data'!M$3:M$386)&gt;10,IF(AND(ISNUMBER('Test Sample Data'!M149),'Test Sample Data'!M149&lt;$C$389, 'Test Sample Data'!M149&gt;0),'Test Sample Data'!M149,$C$389),""))</f>
        <v/>
      </c>
      <c r="N150" s="99" t="str">
        <f>IF('Test Sample Data'!N149="","",IF(SUM('Test Sample Data'!N$3:N$386)&gt;10,IF(AND(ISNUMBER('Test Sample Data'!N149),'Test Sample Data'!N149&lt;$C$389, 'Test Sample Data'!N149&gt;0),'Test Sample Data'!N149,$C$389),""))</f>
        <v/>
      </c>
      <c r="O150" s="98" t="str">
        <f>'miRNA Table'!C149</f>
        <v>hsa-miR-208a-3p</v>
      </c>
      <c r="P150" s="98" t="s">
        <v>106</v>
      </c>
      <c r="Q150" s="99">
        <f>IF('Control Sample Data'!C149="","",IF(SUM('Control Sample Data'!C$3:C$386)&gt;10,IF(AND(ISNUMBER('Control Sample Data'!C149),'Control Sample Data'!C149&lt;$C$389, 'Control Sample Data'!C149&gt;0),'Control Sample Data'!C149,$C$389),""))</f>
        <v>29.72</v>
      </c>
      <c r="R150" s="99">
        <f>IF('Control Sample Data'!D149="","",IF(SUM('Control Sample Data'!D$3:D$386)&gt;10,IF(AND(ISNUMBER('Control Sample Data'!D149),'Control Sample Data'!D149&lt;$C$389, 'Control Sample Data'!D149&gt;0),'Control Sample Data'!D149,$C$389),""))</f>
        <v>30.18</v>
      </c>
      <c r="S150" s="99">
        <f>IF('Control Sample Data'!E149="","",IF(SUM('Control Sample Data'!E$3:E$386)&gt;10,IF(AND(ISNUMBER('Control Sample Data'!E149),'Control Sample Data'!E149&lt;$C$389, 'Control Sample Data'!E149&gt;0),'Control Sample Data'!E149,$C$389),""))</f>
        <v>30.07</v>
      </c>
      <c r="T150" s="99" t="str">
        <f>IF('Control Sample Data'!F149="","",IF(SUM('Control Sample Data'!F$3:F$386)&gt;10,IF(AND(ISNUMBER('Control Sample Data'!F149),'Control Sample Data'!F149&lt;$C$389, 'Control Sample Data'!F149&gt;0),'Control Sample Data'!F149,$C$389),""))</f>
        <v/>
      </c>
      <c r="U150" s="99" t="str">
        <f>IF('Control Sample Data'!G149="","",IF(SUM('Control Sample Data'!G$3:G$386)&gt;10,IF(AND(ISNUMBER('Control Sample Data'!G149),'Control Sample Data'!G149&lt;$C$389, 'Control Sample Data'!G149&gt;0),'Control Sample Data'!G149,$C$389),""))</f>
        <v/>
      </c>
      <c r="V150" s="99" t="str">
        <f>IF('Control Sample Data'!H149="","",IF(SUM('Control Sample Data'!H$3:H$386)&gt;10,IF(AND(ISNUMBER('Control Sample Data'!H149),'Control Sample Data'!H149&lt;$C$389, 'Control Sample Data'!H149&gt;0),'Control Sample Data'!H149,$C$389),""))</f>
        <v/>
      </c>
      <c r="W150" s="99" t="str">
        <f>IF('Control Sample Data'!I149="","",IF(SUM('Control Sample Data'!I$3:I$386)&gt;10,IF(AND(ISNUMBER('Control Sample Data'!I149),'Control Sample Data'!I149&lt;$C$389, 'Control Sample Data'!I149&gt;0),'Control Sample Data'!I149,$C$389),""))</f>
        <v/>
      </c>
      <c r="X150" s="99" t="str">
        <f>IF('Control Sample Data'!J149="","",IF(SUM('Control Sample Data'!J$3:J$386)&gt;10,IF(AND(ISNUMBER('Control Sample Data'!J149),'Control Sample Data'!J149&lt;$C$389, 'Control Sample Data'!J149&gt;0),'Control Sample Data'!J149,$C$389),""))</f>
        <v/>
      </c>
      <c r="Y150" s="99" t="str">
        <f>IF('Control Sample Data'!K149="","",IF(SUM('Control Sample Data'!K$3:K$386)&gt;10,IF(AND(ISNUMBER('Control Sample Data'!K149),'Control Sample Data'!K149&lt;$C$389, 'Control Sample Data'!K149&gt;0),'Control Sample Data'!K149,$C$389),""))</f>
        <v/>
      </c>
      <c r="Z150" s="99" t="str">
        <f>IF('Control Sample Data'!L149="","",IF(SUM('Control Sample Data'!L$3:L$386)&gt;10,IF(AND(ISNUMBER('Control Sample Data'!L149),'Control Sample Data'!L149&lt;$C$389, 'Control Sample Data'!L149&gt;0),'Control Sample Data'!L149,$C$389),""))</f>
        <v/>
      </c>
      <c r="AA150" s="99" t="str">
        <f>IF('Control Sample Data'!M149="","",IF(SUM('Control Sample Data'!M$3:M$386)&gt;10,IF(AND(ISNUMBER('Control Sample Data'!M149),'Control Sample Data'!M149&lt;$C$389, 'Control Sample Data'!M149&gt;0),'Control Sample Data'!M149,$C$389),""))</f>
        <v/>
      </c>
      <c r="AB150" s="107" t="str">
        <f>IF('Control Sample Data'!N149="","",IF(SUM('Control Sample Data'!N$3:N$386)&gt;10,IF(AND(ISNUMBER('Control Sample Data'!N149),'Control Sample Data'!N149&lt;$C$389, 'Control Sample Data'!N149&gt;0),'Control Sample Data'!N149,$C$389),""))</f>
        <v/>
      </c>
      <c r="AC150" s="136">
        <f>IF(C150="","",IF(AND('miRNA Table'!$F$4="YES",'miRNA Table'!$F$6="YES"),C150-C$391,C150))</f>
        <v>14.54</v>
      </c>
      <c r="AD150" s="137">
        <f>IF(D150="","",IF(AND('miRNA Table'!$F$4="YES",'miRNA Table'!$F$6="YES"),D150-D$391,D150))</f>
        <v>14.7</v>
      </c>
      <c r="AE150" s="137">
        <f>IF(E150="","",IF(AND('miRNA Table'!$F$4="YES",'miRNA Table'!$F$6="YES"),E150-E$391,E150))</f>
        <v>14.68</v>
      </c>
      <c r="AF150" s="137" t="str">
        <f>IF(F150="","",IF(AND('miRNA Table'!$F$4="YES",'miRNA Table'!$F$6="YES"),F150-F$391,F150))</f>
        <v/>
      </c>
      <c r="AG150" s="137" t="str">
        <f>IF(G150="","",IF(AND('miRNA Table'!$F$4="YES",'miRNA Table'!$F$6="YES"),G150-G$391,G150))</f>
        <v/>
      </c>
      <c r="AH150" s="137" t="str">
        <f>IF(H150="","",IF(AND('miRNA Table'!$F$4="YES",'miRNA Table'!$F$6="YES"),H150-H$391,H150))</f>
        <v/>
      </c>
      <c r="AI150" s="137" t="str">
        <f>IF(I150="","",IF(AND('miRNA Table'!$F$4="YES",'miRNA Table'!$F$6="YES"),I150-I$391,I150))</f>
        <v/>
      </c>
      <c r="AJ150" s="137" t="str">
        <f>IF(J150="","",IF(AND('miRNA Table'!$F$4="YES",'miRNA Table'!$F$6="YES"),J150-J$391,J150))</f>
        <v/>
      </c>
      <c r="AK150" s="137" t="str">
        <f>IF(K150="","",IF(AND('miRNA Table'!$F$4="YES",'miRNA Table'!$F$6="YES"),K150-K$391,K150))</f>
        <v/>
      </c>
      <c r="AL150" s="137" t="str">
        <f>IF(L150="","",IF(AND('miRNA Table'!$F$4="YES",'miRNA Table'!$F$6="YES"),L150-L$391,L150))</f>
        <v/>
      </c>
      <c r="AM150" s="137" t="str">
        <f>IF(M150="","",IF(AND('miRNA Table'!$F$4="YES",'miRNA Table'!$F$6="YES"),M150-M$391,M150))</f>
        <v/>
      </c>
      <c r="AN150" s="138" t="str">
        <f>IF(N150="","",IF(AND('miRNA Table'!$F$4="YES",'miRNA Table'!$F$6="YES"),N150-N$391,N150))</f>
        <v/>
      </c>
      <c r="AO150" s="136">
        <f>IF(O150="","",IF(AND('miRNA Table'!$F$4="YES",'miRNA Table'!$F$6="YES"),Q150-Q$391,Q150))</f>
        <v>29.72</v>
      </c>
      <c r="AP150" s="137">
        <f>IF(P150="","",IF(AND('miRNA Table'!$F$4="YES",'miRNA Table'!$F$6="YES"),R150-R$391,R150))</f>
        <v>30.18</v>
      </c>
      <c r="AQ150" s="137">
        <f>IF(Q150="","",IF(AND('miRNA Table'!$F$4="YES",'miRNA Table'!$F$6="YES"),S150-S$391,S150))</f>
        <v>30.07</v>
      </c>
      <c r="AR150" s="137" t="str">
        <f>IF(R150="","",IF(AND('miRNA Table'!$F$4="YES",'miRNA Table'!$F$6="YES"),T150-T$391,T150))</f>
        <v/>
      </c>
      <c r="AS150" s="137" t="str">
        <f>IF(S150="","",IF(AND('miRNA Table'!$F$4="YES",'miRNA Table'!$F$6="YES"),U150-U$391,U150))</f>
        <v/>
      </c>
      <c r="AT150" s="137" t="str">
        <f>IF(T150="","",IF(AND('miRNA Table'!$F$4="YES",'miRNA Table'!$F$6="YES"),V150-V$391,V150))</f>
        <v/>
      </c>
      <c r="AU150" s="137" t="str">
        <f>IF(U150="","",IF(AND('miRNA Table'!$F$4="YES",'miRNA Table'!$F$6="YES"),W150-W$391,W150))</f>
        <v/>
      </c>
      <c r="AV150" s="137" t="str">
        <f>IF(V150="","",IF(AND('miRNA Table'!$F$4="YES",'miRNA Table'!$F$6="YES"),X150-X$391,X150))</f>
        <v/>
      </c>
      <c r="AW150" s="137" t="str">
        <f>IF(W150="","",IF(AND('miRNA Table'!$F$4="YES",'miRNA Table'!$F$6="YES"),Y150-Y$391,Y150))</f>
        <v/>
      </c>
      <c r="AX150" s="137" t="str">
        <f>IF(X150="","",IF(AND('miRNA Table'!$F$4="YES",'miRNA Table'!$F$6="YES"),Z150-Z$391,Z150))</f>
        <v/>
      </c>
      <c r="AY150" s="137" t="str">
        <f>IF(Y150="","",IF(AND('miRNA Table'!$F$4="YES",'miRNA Table'!$F$6="YES"),AA150-AA$391,AA150))</f>
        <v/>
      </c>
      <c r="AZ150" s="138" t="str">
        <f>IF(Z150="","",IF(AND('miRNA Table'!$F$4="YES",'miRNA Table'!$F$6="YES"),AB150-AB$391,AB150))</f>
        <v/>
      </c>
      <c r="BY150" s="97" t="str">
        <f t="shared" si="132"/>
        <v>hsa-miR-208a-3p</v>
      </c>
      <c r="BZ150" s="98" t="s">
        <v>106</v>
      </c>
      <c r="CA150" s="99">
        <f t="shared" si="133"/>
        <v>-6.0950000000000024</v>
      </c>
      <c r="CB150" s="99">
        <f t="shared" si="134"/>
        <v>-5.9450000000000003</v>
      </c>
      <c r="CC150" s="99">
        <f t="shared" si="135"/>
        <v>-6.0500000000000007</v>
      </c>
      <c r="CD150" s="99" t="str">
        <f t="shared" si="136"/>
        <v/>
      </c>
      <c r="CE150" s="99" t="str">
        <f t="shared" si="137"/>
        <v/>
      </c>
      <c r="CF150" s="99" t="str">
        <f t="shared" si="138"/>
        <v/>
      </c>
      <c r="CG150" s="99" t="str">
        <f t="shared" si="139"/>
        <v/>
      </c>
      <c r="CH150" s="99" t="str">
        <f t="shared" si="140"/>
        <v/>
      </c>
      <c r="CI150" s="99" t="str">
        <f t="shared" si="141"/>
        <v/>
      </c>
      <c r="CJ150" s="99" t="str">
        <f t="shared" si="142"/>
        <v/>
      </c>
      <c r="CK150" s="99" t="str">
        <f t="shared" si="143"/>
        <v/>
      </c>
      <c r="CL150" s="99" t="str">
        <f t="shared" si="144"/>
        <v/>
      </c>
      <c r="CM150" s="99">
        <f t="shared" si="145"/>
        <v>8.8216666666666654</v>
      </c>
      <c r="CN150" s="99">
        <f t="shared" si="146"/>
        <v>9.3283333333333296</v>
      </c>
      <c r="CO150" s="99">
        <f t="shared" si="147"/>
        <v>8.9349999999999987</v>
      </c>
      <c r="CP150" s="99" t="str">
        <f t="shared" si="148"/>
        <v/>
      </c>
      <c r="CQ150" s="99" t="str">
        <f t="shared" si="149"/>
        <v/>
      </c>
      <c r="CR150" s="99" t="str">
        <f t="shared" si="150"/>
        <v/>
      </c>
      <c r="CS150" s="99" t="str">
        <f t="shared" si="151"/>
        <v/>
      </c>
      <c r="CT150" s="99" t="str">
        <f t="shared" si="152"/>
        <v/>
      </c>
      <c r="CU150" s="99" t="str">
        <f t="shared" si="153"/>
        <v/>
      </c>
      <c r="CV150" s="99" t="str">
        <f t="shared" si="154"/>
        <v/>
      </c>
      <c r="CW150" s="99" t="str">
        <f t="shared" si="155"/>
        <v/>
      </c>
      <c r="CX150" s="99" t="str">
        <f t="shared" si="156"/>
        <v/>
      </c>
      <c r="CY150" s="70">
        <f t="shared" si="157"/>
        <v>-6.0300000000000011</v>
      </c>
      <c r="CZ150" s="70">
        <f t="shared" si="158"/>
        <v>9.0283333333333307</v>
      </c>
      <c r="DA150" s="100" t="str">
        <f t="shared" si="159"/>
        <v>hsa-miR-208a-3p</v>
      </c>
      <c r="DB150" s="98" t="s">
        <v>106</v>
      </c>
      <c r="DC150" s="101">
        <f t="shared" si="112"/>
        <v>68.356186115062613</v>
      </c>
      <c r="DD150" s="101">
        <f t="shared" si="113"/>
        <v>61.606044358512115</v>
      </c>
      <c r="DE150" s="101">
        <f t="shared" si="114"/>
        <v>66.256955125848165</v>
      </c>
      <c r="DF150" s="101" t="str">
        <f t="shared" si="115"/>
        <v/>
      </c>
      <c r="DG150" s="101" t="str">
        <f t="shared" si="116"/>
        <v/>
      </c>
      <c r="DH150" s="101" t="str">
        <f t="shared" si="117"/>
        <v/>
      </c>
      <c r="DI150" s="101" t="str">
        <f t="shared" si="118"/>
        <v/>
      </c>
      <c r="DJ150" s="101" t="str">
        <f t="shared" si="119"/>
        <v/>
      </c>
      <c r="DK150" s="101" t="str">
        <f t="shared" si="120"/>
        <v/>
      </c>
      <c r="DL150" s="101" t="str">
        <f t="shared" si="121"/>
        <v/>
      </c>
      <c r="DM150" s="101" t="str">
        <f t="shared" si="160"/>
        <v/>
      </c>
      <c r="DN150" s="101" t="str">
        <f t="shared" si="161"/>
        <v/>
      </c>
      <c r="DO150" s="101">
        <f t="shared" si="122"/>
        <v>2.2101091448994176E-3</v>
      </c>
      <c r="DP150" s="101">
        <f t="shared" si="123"/>
        <v>1.5555782316448805E-3</v>
      </c>
      <c r="DQ150" s="101">
        <f t="shared" si="124"/>
        <v>2.0431346480322865E-3</v>
      </c>
      <c r="DR150" s="101" t="str">
        <f t="shared" si="125"/>
        <v/>
      </c>
      <c r="DS150" s="101" t="str">
        <f t="shared" si="126"/>
        <v/>
      </c>
      <c r="DT150" s="101" t="str">
        <f t="shared" si="127"/>
        <v/>
      </c>
      <c r="DU150" s="101" t="str">
        <f t="shared" si="128"/>
        <v/>
      </c>
      <c r="DV150" s="101" t="str">
        <f t="shared" si="129"/>
        <v/>
      </c>
      <c r="DW150" s="101" t="str">
        <f t="shared" si="130"/>
        <v/>
      </c>
      <c r="DX150" s="101" t="str">
        <f t="shared" si="131"/>
        <v/>
      </c>
      <c r="DY150" s="101" t="str">
        <f t="shared" si="162"/>
        <v/>
      </c>
      <c r="DZ150" s="101" t="str">
        <f t="shared" si="163"/>
        <v/>
      </c>
    </row>
    <row r="151" spans="1:130" ht="15" customHeight="1" x14ac:dyDescent="0.25">
      <c r="A151" s="106" t="str">
        <f>'miRNA Table'!C150</f>
        <v>hsa-miR-208b-3p</v>
      </c>
      <c r="B151" s="98" t="s">
        <v>107</v>
      </c>
      <c r="C151" s="99">
        <f>IF('Test Sample Data'!C150="","",IF(SUM('Test Sample Data'!C$3:C$386)&gt;10,IF(AND(ISNUMBER('Test Sample Data'!C150),'Test Sample Data'!C150&lt;$C$389, 'Test Sample Data'!C150&gt;0),'Test Sample Data'!C150,$C$389),""))</f>
        <v>32.15</v>
      </c>
      <c r="D151" s="99">
        <f>IF('Test Sample Data'!D150="","",IF(SUM('Test Sample Data'!D$3:D$386)&gt;10,IF(AND(ISNUMBER('Test Sample Data'!D150),'Test Sample Data'!D150&lt;$C$389, 'Test Sample Data'!D150&gt;0),'Test Sample Data'!D150,$C$389),""))</f>
        <v>31.35</v>
      </c>
      <c r="E151" s="99">
        <f>IF('Test Sample Data'!E150="","",IF(SUM('Test Sample Data'!E$3:E$386)&gt;10,IF(AND(ISNUMBER('Test Sample Data'!E150),'Test Sample Data'!E150&lt;$C$389, 'Test Sample Data'!E150&gt;0),'Test Sample Data'!E150,$C$389),""))</f>
        <v>31.75</v>
      </c>
      <c r="F151" s="99" t="str">
        <f>IF('Test Sample Data'!F150="","",IF(SUM('Test Sample Data'!F$3:F$386)&gt;10,IF(AND(ISNUMBER('Test Sample Data'!F150),'Test Sample Data'!F150&lt;$C$389, 'Test Sample Data'!F150&gt;0),'Test Sample Data'!F150,$C$389),""))</f>
        <v/>
      </c>
      <c r="G151" s="99" t="str">
        <f>IF('Test Sample Data'!G150="","",IF(SUM('Test Sample Data'!G$3:G$386)&gt;10,IF(AND(ISNUMBER('Test Sample Data'!G150),'Test Sample Data'!G150&lt;$C$389, 'Test Sample Data'!G150&gt;0),'Test Sample Data'!G150,$C$389),""))</f>
        <v/>
      </c>
      <c r="H151" s="99" t="str">
        <f>IF('Test Sample Data'!H150="","",IF(SUM('Test Sample Data'!H$3:H$386)&gt;10,IF(AND(ISNUMBER('Test Sample Data'!H150),'Test Sample Data'!H150&lt;$C$389, 'Test Sample Data'!H150&gt;0),'Test Sample Data'!H150,$C$389),""))</f>
        <v/>
      </c>
      <c r="I151" s="99" t="str">
        <f>IF('Test Sample Data'!I150="","",IF(SUM('Test Sample Data'!I$3:I$386)&gt;10,IF(AND(ISNUMBER('Test Sample Data'!I150),'Test Sample Data'!I150&lt;$C$389, 'Test Sample Data'!I150&gt;0),'Test Sample Data'!I150,$C$389),""))</f>
        <v/>
      </c>
      <c r="J151" s="99" t="str">
        <f>IF('Test Sample Data'!J150="","",IF(SUM('Test Sample Data'!J$3:J$386)&gt;10,IF(AND(ISNUMBER('Test Sample Data'!J150),'Test Sample Data'!J150&lt;$C$389, 'Test Sample Data'!J150&gt;0),'Test Sample Data'!J150,$C$389),""))</f>
        <v/>
      </c>
      <c r="K151" s="99" t="str">
        <f>IF('Test Sample Data'!K150="","",IF(SUM('Test Sample Data'!K$3:K$386)&gt;10,IF(AND(ISNUMBER('Test Sample Data'!K150),'Test Sample Data'!K150&lt;$C$389, 'Test Sample Data'!K150&gt;0),'Test Sample Data'!K150,$C$389),""))</f>
        <v/>
      </c>
      <c r="L151" s="99" t="str">
        <f>IF('Test Sample Data'!L150="","",IF(SUM('Test Sample Data'!L$3:L$386)&gt;10,IF(AND(ISNUMBER('Test Sample Data'!L150),'Test Sample Data'!L150&lt;$C$389, 'Test Sample Data'!L150&gt;0),'Test Sample Data'!L150,$C$389),""))</f>
        <v/>
      </c>
      <c r="M151" s="99" t="str">
        <f>IF('Test Sample Data'!M150="","",IF(SUM('Test Sample Data'!M$3:M$386)&gt;10,IF(AND(ISNUMBER('Test Sample Data'!M150),'Test Sample Data'!M150&lt;$C$389, 'Test Sample Data'!M150&gt;0),'Test Sample Data'!M150,$C$389),""))</f>
        <v/>
      </c>
      <c r="N151" s="99" t="str">
        <f>IF('Test Sample Data'!N150="","",IF(SUM('Test Sample Data'!N$3:N$386)&gt;10,IF(AND(ISNUMBER('Test Sample Data'!N150),'Test Sample Data'!N150&lt;$C$389, 'Test Sample Data'!N150&gt;0),'Test Sample Data'!N150,$C$389),""))</f>
        <v/>
      </c>
      <c r="O151" s="98" t="str">
        <f>'miRNA Table'!C150</f>
        <v>hsa-miR-208b-3p</v>
      </c>
      <c r="P151" s="98" t="s">
        <v>107</v>
      </c>
      <c r="Q151" s="99">
        <f>IF('Control Sample Data'!C150="","",IF(SUM('Control Sample Data'!C$3:C$386)&gt;10,IF(AND(ISNUMBER('Control Sample Data'!C150),'Control Sample Data'!C150&lt;$C$389, 'Control Sample Data'!C150&gt;0),'Control Sample Data'!C150,$C$389),""))</f>
        <v>32.549999999999997</v>
      </c>
      <c r="R151" s="99">
        <f>IF('Control Sample Data'!D150="","",IF(SUM('Control Sample Data'!D$3:D$386)&gt;10,IF(AND(ISNUMBER('Control Sample Data'!D150),'Control Sample Data'!D150&lt;$C$389, 'Control Sample Data'!D150&gt;0),'Control Sample Data'!D150,$C$389),""))</f>
        <v>32.47</v>
      </c>
      <c r="S151" s="99">
        <f>IF('Control Sample Data'!E150="","",IF(SUM('Control Sample Data'!E$3:E$386)&gt;10,IF(AND(ISNUMBER('Control Sample Data'!E150),'Control Sample Data'!E150&lt;$C$389, 'Control Sample Data'!E150&gt;0),'Control Sample Data'!E150,$C$389),""))</f>
        <v>32.65</v>
      </c>
      <c r="T151" s="99" t="str">
        <f>IF('Control Sample Data'!F150="","",IF(SUM('Control Sample Data'!F$3:F$386)&gt;10,IF(AND(ISNUMBER('Control Sample Data'!F150),'Control Sample Data'!F150&lt;$C$389, 'Control Sample Data'!F150&gt;0),'Control Sample Data'!F150,$C$389),""))</f>
        <v/>
      </c>
      <c r="U151" s="99" t="str">
        <f>IF('Control Sample Data'!G150="","",IF(SUM('Control Sample Data'!G$3:G$386)&gt;10,IF(AND(ISNUMBER('Control Sample Data'!G150),'Control Sample Data'!G150&lt;$C$389, 'Control Sample Data'!G150&gt;0),'Control Sample Data'!G150,$C$389),""))</f>
        <v/>
      </c>
      <c r="V151" s="99" t="str">
        <f>IF('Control Sample Data'!H150="","",IF(SUM('Control Sample Data'!H$3:H$386)&gt;10,IF(AND(ISNUMBER('Control Sample Data'!H150),'Control Sample Data'!H150&lt;$C$389, 'Control Sample Data'!H150&gt;0),'Control Sample Data'!H150,$C$389),""))</f>
        <v/>
      </c>
      <c r="W151" s="99" t="str">
        <f>IF('Control Sample Data'!I150="","",IF(SUM('Control Sample Data'!I$3:I$386)&gt;10,IF(AND(ISNUMBER('Control Sample Data'!I150),'Control Sample Data'!I150&lt;$C$389, 'Control Sample Data'!I150&gt;0),'Control Sample Data'!I150,$C$389),""))</f>
        <v/>
      </c>
      <c r="X151" s="99" t="str">
        <f>IF('Control Sample Data'!J150="","",IF(SUM('Control Sample Data'!J$3:J$386)&gt;10,IF(AND(ISNUMBER('Control Sample Data'!J150),'Control Sample Data'!J150&lt;$C$389, 'Control Sample Data'!J150&gt;0),'Control Sample Data'!J150,$C$389),""))</f>
        <v/>
      </c>
      <c r="Y151" s="99" t="str">
        <f>IF('Control Sample Data'!K150="","",IF(SUM('Control Sample Data'!K$3:K$386)&gt;10,IF(AND(ISNUMBER('Control Sample Data'!K150),'Control Sample Data'!K150&lt;$C$389, 'Control Sample Data'!K150&gt;0),'Control Sample Data'!K150,$C$389),""))</f>
        <v/>
      </c>
      <c r="Z151" s="99" t="str">
        <f>IF('Control Sample Data'!L150="","",IF(SUM('Control Sample Data'!L$3:L$386)&gt;10,IF(AND(ISNUMBER('Control Sample Data'!L150),'Control Sample Data'!L150&lt;$C$389, 'Control Sample Data'!L150&gt;0),'Control Sample Data'!L150,$C$389),""))</f>
        <v/>
      </c>
      <c r="AA151" s="99" t="str">
        <f>IF('Control Sample Data'!M150="","",IF(SUM('Control Sample Data'!M$3:M$386)&gt;10,IF(AND(ISNUMBER('Control Sample Data'!M150),'Control Sample Data'!M150&lt;$C$389, 'Control Sample Data'!M150&gt;0),'Control Sample Data'!M150,$C$389),""))</f>
        <v/>
      </c>
      <c r="AB151" s="107" t="str">
        <f>IF('Control Sample Data'!N150="","",IF(SUM('Control Sample Data'!N$3:N$386)&gt;10,IF(AND(ISNUMBER('Control Sample Data'!N150),'Control Sample Data'!N150&lt;$C$389, 'Control Sample Data'!N150&gt;0),'Control Sample Data'!N150,$C$389),""))</f>
        <v/>
      </c>
      <c r="AC151" s="136">
        <f>IF(C151="","",IF(AND('miRNA Table'!$F$4="YES",'miRNA Table'!$F$6="YES"),C151-C$391,C151))</f>
        <v>32.15</v>
      </c>
      <c r="AD151" s="137">
        <f>IF(D151="","",IF(AND('miRNA Table'!$F$4="YES",'miRNA Table'!$F$6="YES"),D151-D$391,D151))</f>
        <v>31.35</v>
      </c>
      <c r="AE151" s="137">
        <f>IF(E151="","",IF(AND('miRNA Table'!$F$4="YES",'miRNA Table'!$F$6="YES"),E151-E$391,E151))</f>
        <v>31.75</v>
      </c>
      <c r="AF151" s="137" t="str">
        <f>IF(F151="","",IF(AND('miRNA Table'!$F$4="YES",'miRNA Table'!$F$6="YES"),F151-F$391,F151))</f>
        <v/>
      </c>
      <c r="AG151" s="137" t="str">
        <f>IF(G151="","",IF(AND('miRNA Table'!$F$4="YES",'miRNA Table'!$F$6="YES"),G151-G$391,G151))</f>
        <v/>
      </c>
      <c r="AH151" s="137" t="str">
        <f>IF(H151="","",IF(AND('miRNA Table'!$F$4="YES",'miRNA Table'!$F$6="YES"),H151-H$391,H151))</f>
        <v/>
      </c>
      <c r="AI151" s="137" t="str">
        <f>IF(I151="","",IF(AND('miRNA Table'!$F$4="YES",'miRNA Table'!$F$6="YES"),I151-I$391,I151))</f>
        <v/>
      </c>
      <c r="AJ151" s="137" t="str">
        <f>IF(J151="","",IF(AND('miRNA Table'!$F$4="YES",'miRNA Table'!$F$6="YES"),J151-J$391,J151))</f>
        <v/>
      </c>
      <c r="AK151" s="137" t="str">
        <f>IF(K151="","",IF(AND('miRNA Table'!$F$4="YES",'miRNA Table'!$F$6="YES"),K151-K$391,K151))</f>
        <v/>
      </c>
      <c r="AL151" s="137" t="str">
        <f>IF(L151="","",IF(AND('miRNA Table'!$F$4="YES",'miRNA Table'!$F$6="YES"),L151-L$391,L151))</f>
        <v/>
      </c>
      <c r="AM151" s="137" t="str">
        <f>IF(M151="","",IF(AND('miRNA Table'!$F$4="YES",'miRNA Table'!$F$6="YES"),M151-M$391,M151))</f>
        <v/>
      </c>
      <c r="AN151" s="138" t="str">
        <f>IF(N151="","",IF(AND('miRNA Table'!$F$4="YES",'miRNA Table'!$F$6="YES"),N151-N$391,N151))</f>
        <v/>
      </c>
      <c r="AO151" s="136">
        <f>IF(O151="","",IF(AND('miRNA Table'!$F$4="YES",'miRNA Table'!$F$6="YES"),Q151-Q$391,Q151))</f>
        <v>32.549999999999997</v>
      </c>
      <c r="AP151" s="137">
        <f>IF(P151="","",IF(AND('miRNA Table'!$F$4="YES",'miRNA Table'!$F$6="YES"),R151-R$391,R151))</f>
        <v>32.47</v>
      </c>
      <c r="AQ151" s="137">
        <f>IF(Q151="","",IF(AND('miRNA Table'!$F$4="YES",'miRNA Table'!$F$6="YES"),S151-S$391,S151))</f>
        <v>32.65</v>
      </c>
      <c r="AR151" s="137" t="str">
        <f>IF(R151="","",IF(AND('miRNA Table'!$F$4="YES",'miRNA Table'!$F$6="YES"),T151-T$391,T151))</f>
        <v/>
      </c>
      <c r="AS151" s="137" t="str">
        <f>IF(S151="","",IF(AND('miRNA Table'!$F$4="YES",'miRNA Table'!$F$6="YES"),U151-U$391,U151))</f>
        <v/>
      </c>
      <c r="AT151" s="137" t="str">
        <f>IF(T151="","",IF(AND('miRNA Table'!$F$4="YES",'miRNA Table'!$F$6="YES"),V151-V$391,V151))</f>
        <v/>
      </c>
      <c r="AU151" s="137" t="str">
        <f>IF(U151="","",IF(AND('miRNA Table'!$F$4="YES",'miRNA Table'!$F$6="YES"),W151-W$391,W151))</f>
        <v/>
      </c>
      <c r="AV151" s="137" t="str">
        <f>IF(V151="","",IF(AND('miRNA Table'!$F$4="YES",'miRNA Table'!$F$6="YES"),X151-X$391,X151))</f>
        <v/>
      </c>
      <c r="AW151" s="137" t="str">
        <f>IF(W151="","",IF(AND('miRNA Table'!$F$4="YES",'miRNA Table'!$F$6="YES"),Y151-Y$391,Y151))</f>
        <v/>
      </c>
      <c r="AX151" s="137" t="str">
        <f>IF(X151="","",IF(AND('miRNA Table'!$F$4="YES",'miRNA Table'!$F$6="YES"),Z151-Z$391,Z151))</f>
        <v/>
      </c>
      <c r="AY151" s="137" t="str">
        <f>IF(Y151="","",IF(AND('miRNA Table'!$F$4="YES",'miRNA Table'!$F$6="YES"),AA151-AA$391,AA151))</f>
        <v/>
      </c>
      <c r="AZ151" s="138" t="str">
        <f>IF(Z151="","",IF(AND('miRNA Table'!$F$4="YES",'miRNA Table'!$F$6="YES"),AB151-AB$391,AB151))</f>
        <v/>
      </c>
      <c r="BY151" s="97" t="str">
        <f t="shared" si="132"/>
        <v>hsa-miR-208b-3p</v>
      </c>
      <c r="BZ151" s="98" t="s">
        <v>107</v>
      </c>
      <c r="CA151" s="99">
        <f t="shared" si="133"/>
        <v>11.514999999999997</v>
      </c>
      <c r="CB151" s="99">
        <f t="shared" si="134"/>
        <v>10.705000000000002</v>
      </c>
      <c r="CC151" s="99">
        <f t="shared" si="135"/>
        <v>11.02</v>
      </c>
      <c r="CD151" s="99" t="str">
        <f t="shared" si="136"/>
        <v/>
      </c>
      <c r="CE151" s="99" t="str">
        <f t="shared" si="137"/>
        <v/>
      </c>
      <c r="CF151" s="99" t="str">
        <f t="shared" si="138"/>
        <v/>
      </c>
      <c r="CG151" s="99" t="str">
        <f t="shared" si="139"/>
        <v/>
      </c>
      <c r="CH151" s="99" t="str">
        <f t="shared" si="140"/>
        <v/>
      </c>
      <c r="CI151" s="99" t="str">
        <f t="shared" si="141"/>
        <v/>
      </c>
      <c r="CJ151" s="99" t="str">
        <f t="shared" si="142"/>
        <v/>
      </c>
      <c r="CK151" s="99" t="str">
        <f t="shared" si="143"/>
        <v/>
      </c>
      <c r="CL151" s="99" t="str">
        <f t="shared" si="144"/>
        <v/>
      </c>
      <c r="CM151" s="99">
        <f t="shared" si="145"/>
        <v>11.651666666666664</v>
      </c>
      <c r="CN151" s="99">
        <f t="shared" si="146"/>
        <v>11.618333333333329</v>
      </c>
      <c r="CO151" s="99">
        <f t="shared" si="147"/>
        <v>11.514999999999997</v>
      </c>
      <c r="CP151" s="99" t="str">
        <f t="shared" si="148"/>
        <v/>
      </c>
      <c r="CQ151" s="99" t="str">
        <f t="shared" si="149"/>
        <v/>
      </c>
      <c r="CR151" s="99" t="str">
        <f t="shared" si="150"/>
        <v/>
      </c>
      <c r="CS151" s="99" t="str">
        <f t="shared" si="151"/>
        <v/>
      </c>
      <c r="CT151" s="99" t="str">
        <f t="shared" si="152"/>
        <v/>
      </c>
      <c r="CU151" s="99" t="str">
        <f t="shared" si="153"/>
        <v/>
      </c>
      <c r="CV151" s="99" t="str">
        <f t="shared" si="154"/>
        <v/>
      </c>
      <c r="CW151" s="99" t="str">
        <f t="shared" si="155"/>
        <v/>
      </c>
      <c r="CX151" s="99" t="str">
        <f t="shared" si="156"/>
        <v/>
      </c>
      <c r="CY151" s="70">
        <f t="shared" si="157"/>
        <v>11.079999999999998</v>
      </c>
      <c r="CZ151" s="70">
        <f t="shared" si="158"/>
        <v>11.594999999999997</v>
      </c>
      <c r="DA151" s="100" t="str">
        <f t="shared" si="159"/>
        <v>hsa-miR-208b-3p</v>
      </c>
      <c r="DB151" s="98" t="s">
        <v>107</v>
      </c>
      <c r="DC151" s="101">
        <f t="shared" si="112"/>
        <v>3.4169576796757803E-4</v>
      </c>
      <c r="DD151" s="101">
        <f t="shared" si="113"/>
        <v>5.9906493029970864E-4</v>
      </c>
      <c r="DE151" s="101">
        <f t="shared" si="114"/>
        <v>4.8155893774089816E-4</v>
      </c>
      <c r="DF151" s="101" t="str">
        <f t="shared" si="115"/>
        <v/>
      </c>
      <c r="DG151" s="101" t="str">
        <f t="shared" si="116"/>
        <v/>
      </c>
      <c r="DH151" s="101" t="str">
        <f t="shared" si="117"/>
        <v/>
      </c>
      <c r="DI151" s="101" t="str">
        <f t="shared" si="118"/>
        <v/>
      </c>
      <c r="DJ151" s="101" t="str">
        <f t="shared" si="119"/>
        <v/>
      </c>
      <c r="DK151" s="101" t="str">
        <f t="shared" si="120"/>
        <v/>
      </c>
      <c r="DL151" s="101" t="str">
        <f t="shared" si="121"/>
        <v/>
      </c>
      <c r="DM151" s="101" t="str">
        <f t="shared" si="160"/>
        <v/>
      </c>
      <c r="DN151" s="101" t="str">
        <f t="shared" si="161"/>
        <v/>
      </c>
      <c r="DO151" s="101">
        <f t="shared" si="122"/>
        <v>3.1081275569467789E-4</v>
      </c>
      <c r="DP151" s="101">
        <f t="shared" si="123"/>
        <v>3.1807765947750521E-4</v>
      </c>
      <c r="DQ151" s="101">
        <f t="shared" si="124"/>
        <v>3.4169576796757803E-4</v>
      </c>
      <c r="DR151" s="101" t="str">
        <f t="shared" si="125"/>
        <v/>
      </c>
      <c r="DS151" s="101" t="str">
        <f t="shared" si="126"/>
        <v/>
      </c>
      <c r="DT151" s="101" t="str">
        <f t="shared" si="127"/>
        <v/>
      </c>
      <c r="DU151" s="101" t="str">
        <f t="shared" si="128"/>
        <v/>
      </c>
      <c r="DV151" s="101" t="str">
        <f t="shared" si="129"/>
        <v/>
      </c>
      <c r="DW151" s="101" t="str">
        <f t="shared" si="130"/>
        <v/>
      </c>
      <c r="DX151" s="101" t="str">
        <f t="shared" si="131"/>
        <v/>
      </c>
      <c r="DY151" s="101" t="str">
        <f t="shared" si="162"/>
        <v/>
      </c>
      <c r="DZ151" s="101" t="str">
        <f t="shared" si="163"/>
        <v/>
      </c>
    </row>
    <row r="152" spans="1:130" ht="15" customHeight="1" x14ac:dyDescent="0.25">
      <c r="A152" s="106" t="str">
        <f>'miRNA Table'!C151</f>
        <v>hsa-miR-20a-5p</v>
      </c>
      <c r="B152" s="98" t="s">
        <v>108</v>
      </c>
      <c r="C152" s="99">
        <f>IF('Test Sample Data'!C151="","",IF(SUM('Test Sample Data'!C$3:C$386)&gt;10,IF(AND(ISNUMBER('Test Sample Data'!C151),'Test Sample Data'!C151&lt;$C$389, 'Test Sample Data'!C151&gt;0),'Test Sample Data'!C151,$C$389),""))</f>
        <v>19.64</v>
      </c>
      <c r="D152" s="99">
        <f>IF('Test Sample Data'!D151="","",IF(SUM('Test Sample Data'!D$3:D$386)&gt;10,IF(AND(ISNUMBER('Test Sample Data'!D151),'Test Sample Data'!D151&lt;$C$389, 'Test Sample Data'!D151&gt;0),'Test Sample Data'!D151,$C$389),""))</f>
        <v>19.850000000000001</v>
      </c>
      <c r="E152" s="99">
        <f>IF('Test Sample Data'!E151="","",IF(SUM('Test Sample Data'!E$3:E$386)&gt;10,IF(AND(ISNUMBER('Test Sample Data'!E151),'Test Sample Data'!E151&lt;$C$389, 'Test Sample Data'!E151&gt;0),'Test Sample Data'!E151,$C$389),""))</f>
        <v>19.78</v>
      </c>
      <c r="F152" s="99" t="str">
        <f>IF('Test Sample Data'!F151="","",IF(SUM('Test Sample Data'!F$3:F$386)&gt;10,IF(AND(ISNUMBER('Test Sample Data'!F151),'Test Sample Data'!F151&lt;$C$389, 'Test Sample Data'!F151&gt;0),'Test Sample Data'!F151,$C$389),""))</f>
        <v/>
      </c>
      <c r="G152" s="99" t="str">
        <f>IF('Test Sample Data'!G151="","",IF(SUM('Test Sample Data'!G$3:G$386)&gt;10,IF(AND(ISNUMBER('Test Sample Data'!G151),'Test Sample Data'!G151&lt;$C$389, 'Test Sample Data'!G151&gt;0),'Test Sample Data'!G151,$C$389),""))</f>
        <v/>
      </c>
      <c r="H152" s="99" t="str">
        <f>IF('Test Sample Data'!H151="","",IF(SUM('Test Sample Data'!H$3:H$386)&gt;10,IF(AND(ISNUMBER('Test Sample Data'!H151),'Test Sample Data'!H151&lt;$C$389, 'Test Sample Data'!H151&gt;0),'Test Sample Data'!H151,$C$389),""))</f>
        <v/>
      </c>
      <c r="I152" s="99" t="str">
        <f>IF('Test Sample Data'!I151="","",IF(SUM('Test Sample Data'!I$3:I$386)&gt;10,IF(AND(ISNUMBER('Test Sample Data'!I151),'Test Sample Data'!I151&lt;$C$389, 'Test Sample Data'!I151&gt;0),'Test Sample Data'!I151,$C$389),""))</f>
        <v/>
      </c>
      <c r="J152" s="99" t="str">
        <f>IF('Test Sample Data'!J151="","",IF(SUM('Test Sample Data'!J$3:J$386)&gt;10,IF(AND(ISNUMBER('Test Sample Data'!J151),'Test Sample Data'!J151&lt;$C$389, 'Test Sample Data'!J151&gt;0),'Test Sample Data'!J151,$C$389),""))</f>
        <v/>
      </c>
      <c r="K152" s="99" t="str">
        <f>IF('Test Sample Data'!K151="","",IF(SUM('Test Sample Data'!K$3:K$386)&gt;10,IF(AND(ISNUMBER('Test Sample Data'!K151),'Test Sample Data'!K151&lt;$C$389, 'Test Sample Data'!K151&gt;0),'Test Sample Data'!K151,$C$389),""))</f>
        <v/>
      </c>
      <c r="L152" s="99" t="str">
        <f>IF('Test Sample Data'!L151="","",IF(SUM('Test Sample Data'!L$3:L$386)&gt;10,IF(AND(ISNUMBER('Test Sample Data'!L151),'Test Sample Data'!L151&lt;$C$389, 'Test Sample Data'!L151&gt;0),'Test Sample Data'!L151,$C$389),""))</f>
        <v/>
      </c>
      <c r="M152" s="99" t="str">
        <f>IF('Test Sample Data'!M151="","",IF(SUM('Test Sample Data'!M$3:M$386)&gt;10,IF(AND(ISNUMBER('Test Sample Data'!M151),'Test Sample Data'!M151&lt;$C$389, 'Test Sample Data'!M151&gt;0),'Test Sample Data'!M151,$C$389),""))</f>
        <v/>
      </c>
      <c r="N152" s="99" t="str">
        <f>IF('Test Sample Data'!N151="","",IF(SUM('Test Sample Data'!N$3:N$386)&gt;10,IF(AND(ISNUMBER('Test Sample Data'!N151),'Test Sample Data'!N151&lt;$C$389, 'Test Sample Data'!N151&gt;0),'Test Sample Data'!N151,$C$389),""))</f>
        <v/>
      </c>
      <c r="O152" s="98" t="str">
        <f>'miRNA Table'!C151</f>
        <v>hsa-miR-20a-5p</v>
      </c>
      <c r="P152" s="98" t="s">
        <v>108</v>
      </c>
      <c r="Q152" s="99">
        <f>IF('Control Sample Data'!C151="","",IF(SUM('Control Sample Data'!C$3:C$386)&gt;10,IF(AND(ISNUMBER('Control Sample Data'!C151),'Control Sample Data'!C151&lt;$C$389, 'Control Sample Data'!C151&gt;0),'Control Sample Data'!C151,$C$389),""))</f>
        <v>30.32</v>
      </c>
      <c r="R152" s="99">
        <f>IF('Control Sample Data'!D151="","",IF(SUM('Control Sample Data'!D$3:D$386)&gt;10,IF(AND(ISNUMBER('Control Sample Data'!D151),'Control Sample Data'!D151&lt;$C$389, 'Control Sample Data'!D151&gt;0),'Control Sample Data'!D151,$C$389),""))</f>
        <v>29.85</v>
      </c>
      <c r="S152" s="99">
        <f>IF('Control Sample Data'!E151="","",IF(SUM('Control Sample Data'!E$3:E$386)&gt;10,IF(AND(ISNUMBER('Control Sample Data'!E151),'Control Sample Data'!E151&lt;$C$389, 'Control Sample Data'!E151&gt;0),'Control Sample Data'!E151,$C$389),""))</f>
        <v>30.23</v>
      </c>
      <c r="T152" s="99" t="str">
        <f>IF('Control Sample Data'!F151="","",IF(SUM('Control Sample Data'!F$3:F$386)&gt;10,IF(AND(ISNUMBER('Control Sample Data'!F151),'Control Sample Data'!F151&lt;$C$389, 'Control Sample Data'!F151&gt;0),'Control Sample Data'!F151,$C$389),""))</f>
        <v/>
      </c>
      <c r="U152" s="99" t="str">
        <f>IF('Control Sample Data'!G151="","",IF(SUM('Control Sample Data'!G$3:G$386)&gt;10,IF(AND(ISNUMBER('Control Sample Data'!G151),'Control Sample Data'!G151&lt;$C$389, 'Control Sample Data'!G151&gt;0),'Control Sample Data'!G151,$C$389),""))</f>
        <v/>
      </c>
      <c r="V152" s="99" t="str">
        <f>IF('Control Sample Data'!H151="","",IF(SUM('Control Sample Data'!H$3:H$386)&gt;10,IF(AND(ISNUMBER('Control Sample Data'!H151),'Control Sample Data'!H151&lt;$C$389, 'Control Sample Data'!H151&gt;0),'Control Sample Data'!H151,$C$389),""))</f>
        <v/>
      </c>
      <c r="W152" s="99" t="str">
        <f>IF('Control Sample Data'!I151="","",IF(SUM('Control Sample Data'!I$3:I$386)&gt;10,IF(AND(ISNUMBER('Control Sample Data'!I151),'Control Sample Data'!I151&lt;$C$389, 'Control Sample Data'!I151&gt;0),'Control Sample Data'!I151,$C$389),""))</f>
        <v/>
      </c>
      <c r="X152" s="99" t="str">
        <f>IF('Control Sample Data'!J151="","",IF(SUM('Control Sample Data'!J$3:J$386)&gt;10,IF(AND(ISNUMBER('Control Sample Data'!J151),'Control Sample Data'!J151&lt;$C$389, 'Control Sample Data'!J151&gt;0),'Control Sample Data'!J151,$C$389),""))</f>
        <v/>
      </c>
      <c r="Y152" s="99" t="str">
        <f>IF('Control Sample Data'!K151="","",IF(SUM('Control Sample Data'!K$3:K$386)&gt;10,IF(AND(ISNUMBER('Control Sample Data'!K151),'Control Sample Data'!K151&lt;$C$389, 'Control Sample Data'!K151&gt;0),'Control Sample Data'!K151,$C$389),""))</f>
        <v/>
      </c>
      <c r="Z152" s="99" t="str">
        <f>IF('Control Sample Data'!L151="","",IF(SUM('Control Sample Data'!L$3:L$386)&gt;10,IF(AND(ISNUMBER('Control Sample Data'!L151),'Control Sample Data'!L151&lt;$C$389, 'Control Sample Data'!L151&gt;0),'Control Sample Data'!L151,$C$389),""))</f>
        <v/>
      </c>
      <c r="AA152" s="99" t="str">
        <f>IF('Control Sample Data'!M151="","",IF(SUM('Control Sample Data'!M$3:M$386)&gt;10,IF(AND(ISNUMBER('Control Sample Data'!M151),'Control Sample Data'!M151&lt;$C$389, 'Control Sample Data'!M151&gt;0),'Control Sample Data'!M151,$C$389),""))</f>
        <v/>
      </c>
      <c r="AB152" s="107" t="str">
        <f>IF('Control Sample Data'!N151="","",IF(SUM('Control Sample Data'!N$3:N$386)&gt;10,IF(AND(ISNUMBER('Control Sample Data'!N151),'Control Sample Data'!N151&lt;$C$389, 'Control Sample Data'!N151&gt;0),'Control Sample Data'!N151,$C$389),""))</f>
        <v/>
      </c>
      <c r="AC152" s="136">
        <f>IF(C152="","",IF(AND('miRNA Table'!$F$4="YES",'miRNA Table'!$F$6="YES"),C152-C$391,C152))</f>
        <v>19.64</v>
      </c>
      <c r="AD152" s="137">
        <f>IF(D152="","",IF(AND('miRNA Table'!$F$4="YES",'miRNA Table'!$F$6="YES"),D152-D$391,D152))</f>
        <v>19.850000000000001</v>
      </c>
      <c r="AE152" s="137">
        <f>IF(E152="","",IF(AND('miRNA Table'!$F$4="YES",'miRNA Table'!$F$6="YES"),E152-E$391,E152))</f>
        <v>19.78</v>
      </c>
      <c r="AF152" s="137" t="str">
        <f>IF(F152="","",IF(AND('miRNA Table'!$F$4="YES",'miRNA Table'!$F$6="YES"),F152-F$391,F152))</f>
        <v/>
      </c>
      <c r="AG152" s="137" t="str">
        <f>IF(G152="","",IF(AND('miRNA Table'!$F$4="YES",'miRNA Table'!$F$6="YES"),G152-G$391,G152))</f>
        <v/>
      </c>
      <c r="AH152" s="137" t="str">
        <f>IF(H152="","",IF(AND('miRNA Table'!$F$4="YES",'miRNA Table'!$F$6="YES"),H152-H$391,H152))</f>
        <v/>
      </c>
      <c r="AI152" s="137" t="str">
        <f>IF(I152="","",IF(AND('miRNA Table'!$F$4="YES",'miRNA Table'!$F$6="YES"),I152-I$391,I152))</f>
        <v/>
      </c>
      <c r="AJ152" s="137" t="str">
        <f>IF(J152="","",IF(AND('miRNA Table'!$F$4="YES",'miRNA Table'!$F$6="YES"),J152-J$391,J152))</f>
        <v/>
      </c>
      <c r="AK152" s="137" t="str">
        <f>IF(K152="","",IF(AND('miRNA Table'!$F$4="YES",'miRNA Table'!$F$6="YES"),K152-K$391,K152))</f>
        <v/>
      </c>
      <c r="AL152" s="137" t="str">
        <f>IF(L152="","",IF(AND('miRNA Table'!$F$4="YES",'miRNA Table'!$F$6="YES"),L152-L$391,L152))</f>
        <v/>
      </c>
      <c r="AM152" s="137" t="str">
        <f>IF(M152="","",IF(AND('miRNA Table'!$F$4="YES",'miRNA Table'!$F$6="YES"),M152-M$391,M152))</f>
        <v/>
      </c>
      <c r="AN152" s="138" t="str">
        <f>IF(N152="","",IF(AND('miRNA Table'!$F$4="YES",'miRNA Table'!$F$6="YES"),N152-N$391,N152))</f>
        <v/>
      </c>
      <c r="AO152" s="136">
        <f>IF(O152="","",IF(AND('miRNA Table'!$F$4="YES",'miRNA Table'!$F$6="YES"),Q152-Q$391,Q152))</f>
        <v>30.32</v>
      </c>
      <c r="AP152" s="137">
        <f>IF(P152="","",IF(AND('miRNA Table'!$F$4="YES",'miRNA Table'!$F$6="YES"),R152-R$391,R152))</f>
        <v>29.85</v>
      </c>
      <c r="AQ152" s="137">
        <f>IF(Q152="","",IF(AND('miRNA Table'!$F$4="YES",'miRNA Table'!$F$6="YES"),S152-S$391,S152))</f>
        <v>30.23</v>
      </c>
      <c r="AR152" s="137" t="str">
        <f>IF(R152="","",IF(AND('miRNA Table'!$F$4="YES",'miRNA Table'!$F$6="YES"),T152-T$391,T152))</f>
        <v/>
      </c>
      <c r="AS152" s="137" t="str">
        <f>IF(S152="","",IF(AND('miRNA Table'!$F$4="YES",'miRNA Table'!$F$6="YES"),U152-U$391,U152))</f>
        <v/>
      </c>
      <c r="AT152" s="137" t="str">
        <f>IF(T152="","",IF(AND('miRNA Table'!$F$4="YES",'miRNA Table'!$F$6="YES"),V152-V$391,V152))</f>
        <v/>
      </c>
      <c r="AU152" s="137" t="str">
        <f>IF(U152="","",IF(AND('miRNA Table'!$F$4="YES",'miRNA Table'!$F$6="YES"),W152-W$391,W152))</f>
        <v/>
      </c>
      <c r="AV152" s="137" t="str">
        <f>IF(V152="","",IF(AND('miRNA Table'!$F$4="YES",'miRNA Table'!$F$6="YES"),X152-X$391,X152))</f>
        <v/>
      </c>
      <c r="AW152" s="137" t="str">
        <f>IF(W152="","",IF(AND('miRNA Table'!$F$4="YES",'miRNA Table'!$F$6="YES"),Y152-Y$391,Y152))</f>
        <v/>
      </c>
      <c r="AX152" s="137" t="str">
        <f>IF(X152="","",IF(AND('miRNA Table'!$F$4="YES",'miRNA Table'!$F$6="YES"),Z152-Z$391,Z152))</f>
        <v/>
      </c>
      <c r="AY152" s="137" t="str">
        <f>IF(Y152="","",IF(AND('miRNA Table'!$F$4="YES",'miRNA Table'!$F$6="YES"),AA152-AA$391,AA152))</f>
        <v/>
      </c>
      <c r="AZ152" s="138" t="str">
        <f>IF(Z152="","",IF(AND('miRNA Table'!$F$4="YES",'miRNA Table'!$F$6="YES"),AB152-AB$391,AB152))</f>
        <v/>
      </c>
      <c r="BY152" s="97" t="str">
        <f t="shared" si="132"/>
        <v>hsa-miR-20a-5p</v>
      </c>
      <c r="BZ152" s="98" t="s">
        <v>108</v>
      </c>
      <c r="CA152" s="99">
        <f t="shared" si="133"/>
        <v>-0.99500000000000099</v>
      </c>
      <c r="CB152" s="99">
        <f t="shared" si="134"/>
        <v>-0.79499999999999815</v>
      </c>
      <c r="CC152" s="99">
        <f t="shared" si="135"/>
        <v>-0.94999999999999929</v>
      </c>
      <c r="CD152" s="99" t="str">
        <f t="shared" si="136"/>
        <v/>
      </c>
      <c r="CE152" s="99" t="str">
        <f t="shared" si="137"/>
        <v/>
      </c>
      <c r="CF152" s="99" t="str">
        <f t="shared" si="138"/>
        <v/>
      </c>
      <c r="CG152" s="99" t="str">
        <f t="shared" si="139"/>
        <v/>
      </c>
      <c r="CH152" s="99" t="str">
        <f t="shared" si="140"/>
        <v/>
      </c>
      <c r="CI152" s="99" t="str">
        <f t="shared" si="141"/>
        <v/>
      </c>
      <c r="CJ152" s="99" t="str">
        <f t="shared" si="142"/>
        <v/>
      </c>
      <c r="CK152" s="99" t="str">
        <f t="shared" si="143"/>
        <v/>
      </c>
      <c r="CL152" s="99" t="str">
        <f t="shared" si="144"/>
        <v/>
      </c>
      <c r="CM152" s="99">
        <f t="shared" si="145"/>
        <v>9.4216666666666669</v>
      </c>
      <c r="CN152" s="99">
        <f t="shared" si="146"/>
        <v>8.9983333333333313</v>
      </c>
      <c r="CO152" s="99">
        <f t="shared" si="147"/>
        <v>9.0949999999999989</v>
      </c>
      <c r="CP152" s="99" t="str">
        <f t="shared" si="148"/>
        <v/>
      </c>
      <c r="CQ152" s="99" t="str">
        <f t="shared" si="149"/>
        <v/>
      </c>
      <c r="CR152" s="99" t="str">
        <f t="shared" si="150"/>
        <v/>
      </c>
      <c r="CS152" s="99" t="str">
        <f t="shared" si="151"/>
        <v/>
      </c>
      <c r="CT152" s="99" t="str">
        <f t="shared" si="152"/>
        <v/>
      </c>
      <c r="CU152" s="99" t="str">
        <f t="shared" si="153"/>
        <v/>
      </c>
      <c r="CV152" s="99" t="str">
        <f t="shared" si="154"/>
        <v/>
      </c>
      <c r="CW152" s="99" t="str">
        <f t="shared" si="155"/>
        <v/>
      </c>
      <c r="CX152" s="99" t="str">
        <f t="shared" si="156"/>
        <v/>
      </c>
      <c r="CY152" s="70">
        <f t="shared" si="157"/>
        <v>-0.91333333333333278</v>
      </c>
      <c r="CZ152" s="70">
        <f t="shared" si="158"/>
        <v>9.1716666666666651</v>
      </c>
      <c r="DA152" s="100" t="str">
        <f t="shared" si="159"/>
        <v>hsa-miR-20a-5p</v>
      </c>
      <c r="DB152" s="98" t="s">
        <v>108</v>
      </c>
      <c r="DC152" s="101">
        <f t="shared" si="112"/>
        <v>1.9930805256557369</v>
      </c>
      <c r="DD152" s="101">
        <f t="shared" si="113"/>
        <v>1.7350773743041337</v>
      </c>
      <c r="DE152" s="101">
        <f t="shared" si="114"/>
        <v>1.9318726578496901</v>
      </c>
      <c r="DF152" s="101" t="str">
        <f t="shared" si="115"/>
        <v/>
      </c>
      <c r="DG152" s="101" t="str">
        <f t="shared" si="116"/>
        <v/>
      </c>
      <c r="DH152" s="101" t="str">
        <f t="shared" si="117"/>
        <v/>
      </c>
      <c r="DI152" s="101" t="str">
        <f t="shared" si="118"/>
        <v/>
      </c>
      <c r="DJ152" s="101" t="str">
        <f t="shared" si="119"/>
        <v/>
      </c>
      <c r="DK152" s="101" t="str">
        <f t="shared" si="120"/>
        <v/>
      </c>
      <c r="DL152" s="101" t="str">
        <f t="shared" si="121"/>
        <v/>
      </c>
      <c r="DM152" s="101" t="str">
        <f t="shared" si="160"/>
        <v/>
      </c>
      <c r="DN152" s="101" t="str">
        <f t="shared" si="161"/>
        <v/>
      </c>
      <c r="DO152" s="101">
        <f t="shared" si="122"/>
        <v>1.4581282501831478E-3</v>
      </c>
      <c r="DP152" s="101">
        <f t="shared" si="123"/>
        <v>1.9553826422926278E-3</v>
      </c>
      <c r="DQ152" s="101">
        <f t="shared" si="124"/>
        <v>1.8286567332704939E-3</v>
      </c>
      <c r="DR152" s="101" t="str">
        <f t="shared" si="125"/>
        <v/>
      </c>
      <c r="DS152" s="101" t="str">
        <f t="shared" si="126"/>
        <v/>
      </c>
      <c r="DT152" s="101" t="str">
        <f t="shared" si="127"/>
        <v/>
      </c>
      <c r="DU152" s="101" t="str">
        <f t="shared" si="128"/>
        <v/>
      </c>
      <c r="DV152" s="101" t="str">
        <f t="shared" si="129"/>
        <v/>
      </c>
      <c r="DW152" s="101" t="str">
        <f t="shared" si="130"/>
        <v/>
      </c>
      <c r="DX152" s="101" t="str">
        <f t="shared" si="131"/>
        <v/>
      </c>
      <c r="DY152" s="101" t="str">
        <f t="shared" si="162"/>
        <v/>
      </c>
      <c r="DZ152" s="101" t="str">
        <f t="shared" si="163"/>
        <v/>
      </c>
    </row>
    <row r="153" spans="1:130" ht="15" customHeight="1" x14ac:dyDescent="0.25">
      <c r="A153" s="106" t="str">
        <f>'miRNA Table'!C152</f>
        <v>hsa-miR-20a-3p</v>
      </c>
      <c r="B153" s="98" t="s">
        <v>109</v>
      </c>
      <c r="C153" s="99">
        <f>IF('Test Sample Data'!C152="","",IF(SUM('Test Sample Data'!C$3:C$386)&gt;10,IF(AND(ISNUMBER('Test Sample Data'!C152),'Test Sample Data'!C152&lt;$C$389, 'Test Sample Data'!C152&gt;0),'Test Sample Data'!C152,$C$389),""))</f>
        <v>21.06</v>
      </c>
      <c r="D153" s="99">
        <f>IF('Test Sample Data'!D152="","",IF(SUM('Test Sample Data'!D$3:D$386)&gt;10,IF(AND(ISNUMBER('Test Sample Data'!D152),'Test Sample Data'!D152&lt;$C$389, 'Test Sample Data'!D152&gt;0),'Test Sample Data'!D152,$C$389),""))</f>
        <v>21.1</v>
      </c>
      <c r="E153" s="99">
        <f>IF('Test Sample Data'!E152="","",IF(SUM('Test Sample Data'!E$3:E$386)&gt;10,IF(AND(ISNUMBER('Test Sample Data'!E152),'Test Sample Data'!E152&lt;$C$389, 'Test Sample Data'!E152&gt;0),'Test Sample Data'!E152,$C$389),""))</f>
        <v>21.07</v>
      </c>
      <c r="F153" s="99" t="str">
        <f>IF('Test Sample Data'!F152="","",IF(SUM('Test Sample Data'!F$3:F$386)&gt;10,IF(AND(ISNUMBER('Test Sample Data'!F152),'Test Sample Data'!F152&lt;$C$389, 'Test Sample Data'!F152&gt;0),'Test Sample Data'!F152,$C$389),""))</f>
        <v/>
      </c>
      <c r="G153" s="99" t="str">
        <f>IF('Test Sample Data'!G152="","",IF(SUM('Test Sample Data'!G$3:G$386)&gt;10,IF(AND(ISNUMBER('Test Sample Data'!G152),'Test Sample Data'!G152&lt;$C$389, 'Test Sample Data'!G152&gt;0),'Test Sample Data'!G152,$C$389),""))</f>
        <v/>
      </c>
      <c r="H153" s="99" t="str">
        <f>IF('Test Sample Data'!H152="","",IF(SUM('Test Sample Data'!H$3:H$386)&gt;10,IF(AND(ISNUMBER('Test Sample Data'!H152),'Test Sample Data'!H152&lt;$C$389, 'Test Sample Data'!H152&gt;0),'Test Sample Data'!H152,$C$389),""))</f>
        <v/>
      </c>
      <c r="I153" s="99" t="str">
        <f>IF('Test Sample Data'!I152="","",IF(SUM('Test Sample Data'!I$3:I$386)&gt;10,IF(AND(ISNUMBER('Test Sample Data'!I152),'Test Sample Data'!I152&lt;$C$389, 'Test Sample Data'!I152&gt;0),'Test Sample Data'!I152,$C$389),""))</f>
        <v/>
      </c>
      <c r="J153" s="99" t="str">
        <f>IF('Test Sample Data'!J152="","",IF(SUM('Test Sample Data'!J$3:J$386)&gt;10,IF(AND(ISNUMBER('Test Sample Data'!J152),'Test Sample Data'!J152&lt;$C$389, 'Test Sample Data'!J152&gt;0),'Test Sample Data'!J152,$C$389),""))</f>
        <v/>
      </c>
      <c r="K153" s="99" t="str">
        <f>IF('Test Sample Data'!K152="","",IF(SUM('Test Sample Data'!K$3:K$386)&gt;10,IF(AND(ISNUMBER('Test Sample Data'!K152),'Test Sample Data'!K152&lt;$C$389, 'Test Sample Data'!K152&gt;0),'Test Sample Data'!K152,$C$389),""))</f>
        <v/>
      </c>
      <c r="L153" s="99" t="str">
        <f>IF('Test Sample Data'!L152="","",IF(SUM('Test Sample Data'!L$3:L$386)&gt;10,IF(AND(ISNUMBER('Test Sample Data'!L152),'Test Sample Data'!L152&lt;$C$389, 'Test Sample Data'!L152&gt;0),'Test Sample Data'!L152,$C$389),""))</f>
        <v/>
      </c>
      <c r="M153" s="99" t="str">
        <f>IF('Test Sample Data'!M152="","",IF(SUM('Test Sample Data'!M$3:M$386)&gt;10,IF(AND(ISNUMBER('Test Sample Data'!M152),'Test Sample Data'!M152&lt;$C$389, 'Test Sample Data'!M152&gt;0),'Test Sample Data'!M152,$C$389),""))</f>
        <v/>
      </c>
      <c r="N153" s="99" t="str">
        <f>IF('Test Sample Data'!N152="","",IF(SUM('Test Sample Data'!N$3:N$386)&gt;10,IF(AND(ISNUMBER('Test Sample Data'!N152),'Test Sample Data'!N152&lt;$C$389, 'Test Sample Data'!N152&gt;0),'Test Sample Data'!N152,$C$389),""))</f>
        <v/>
      </c>
      <c r="O153" s="98" t="str">
        <f>'miRNA Table'!C152</f>
        <v>hsa-miR-20a-3p</v>
      </c>
      <c r="P153" s="98" t="s">
        <v>109</v>
      </c>
      <c r="Q153" s="99">
        <f>IF('Control Sample Data'!C152="","",IF(SUM('Control Sample Data'!C$3:C$386)&gt;10,IF(AND(ISNUMBER('Control Sample Data'!C152),'Control Sample Data'!C152&lt;$C$389, 'Control Sample Data'!C152&gt;0),'Control Sample Data'!C152,$C$389),""))</f>
        <v>34.14</v>
      </c>
      <c r="R153" s="99">
        <f>IF('Control Sample Data'!D152="","",IF(SUM('Control Sample Data'!D$3:D$386)&gt;10,IF(AND(ISNUMBER('Control Sample Data'!D152),'Control Sample Data'!D152&lt;$C$389, 'Control Sample Data'!D152&gt;0),'Control Sample Data'!D152,$C$389),""))</f>
        <v>34.4</v>
      </c>
      <c r="S153" s="99">
        <f>IF('Control Sample Data'!E152="","",IF(SUM('Control Sample Data'!E$3:E$386)&gt;10,IF(AND(ISNUMBER('Control Sample Data'!E152),'Control Sample Data'!E152&lt;$C$389, 'Control Sample Data'!E152&gt;0),'Control Sample Data'!E152,$C$389),""))</f>
        <v>33.89</v>
      </c>
      <c r="T153" s="99" t="str">
        <f>IF('Control Sample Data'!F152="","",IF(SUM('Control Sample Data'!F$3:F$386)&gt;10,IF(AND(ISNUMBER('Control Sample Data'!F152),'Control Sample Data'!F152&lt;$C$389, 'Control Sample Data'!F152&gt;0),'Control Sample Data'!F152,$C$389),""))</f>
        <v/>
      </c>
      <c r="U153" s="99" t="str">
        <f>IF('Control Sample Data'!G152="","",IF(SUM('Control Sample Data'!G$3:G$386)&gt;10,IF(AND(ISNUMBER('Control Sample Data'!G152),'Control Sample Data'!G152&lt;$C$389, 'Control Sample Data'!G152&gt;0),'Control Sample Data'!G152,$C$389),""))</f>
        <v/>
      </c>
      <c r="V153" s="99" t="str">
        <f>IF('Control Sample Data'!H152="","",IF(SUM('Control Sample Data'!H$3:H$386)&gt;10,IF(AND(ISNUMBER('Control Sample Data'!H152),'Control Sample Data'!H152&lt;$C$389, 'Control Sample Data'!H152&gt;0),'Control Sample Data'!H152,$C$389),""))</f>
        <v/>
      </c>
      <c r="W153" s="99" t="str">
        <f>IF('Control Sample Data'!I152="","",IF(SUM('Control Sample Data'!I$3:I$386)&gt;10,IF(AND(ISNUMBER('Control Sample Data'!I152),'Control Sample Data'!I152&lt;$C$389, 'Control Sample Data'!I152&gt;0),'Control Sample Data'!I152,$C$389),""))</f>
        <v/>
      </c>
      <c r="X153" s="99" t="str">
        <f>IF('Control Sample Data'!J152="","",IF(SUM('Control Sample Data'!J$3:J$386)&gt;10,IF(AND(ISNUMBER('Control Sample Data'!J152),'Control Sample Data'!J152&lt;$C$389, 'Control Sample Data'!J152&gt;0),'Control Sample Data'!J152,$C$389),""))</f>
        <v/>
      </c>
      <c r="Y153" s="99" t="str">
        <f>IF('Control Sample Data'!K152="","",IF(SUM('Control Sample Data'!K$3:K$386)&gt;10,IF(AND(ISNUMBER('Control Sample Data'!K152),'Control Sample Data'!K152&lt;$C$389, 'Control Sample Data'!K152&gt;0),'Control Sample Data'!K152,$C$389),""))</f>
        <v/>
      </c>
      <c r="Z153" s="99" t="str">
        <f>IF('Control Sample Data'!L152="","",IF(SUM('Control Sample Data'!L$3:L$386)&gt;10,IF(AND(ISNUMBER('Control Sample Data'!L152),'Control Sample Data'!L152&lt;$C$389, 'Control Sample Data'!L152&gt;0),'Control Sample Data'!L152,$C$389),""))</f>
        <v/>
      </c>
      <c r="AA153" s="99" t="str">
        <f>IF('Control Sample Data'!M152="","",IF(SUM('Control Sample Data'!M$3:M$386)&gt;10,IF(AND(ISNUMBER('Control Sample Data'!M152),'Control Sample Data'!M152&lt;$C$389, 'Control Sample Data'!M152&gt;0),'Control Sample Data'!M152,$C$389),""))</f>
        <v/>
      </c>
      <c r="AB153" s="107" t="str">
        <f>IF('Control Sample Data'!N152="","",IF(SUM('Control Sample Data'!N$3:N$386)&gt;10,IF(AND(ISNUMBER('Control Sample Data'!N152),'Control Sample Data'!N152&lt;$C$389, 'Control Sample Data'!N152&gt;0),'Control Sample Data'!N152,$C$389),""))</f>
        <v/>
      </c>
      <c r="AC153" s="136">
        <f>IF(C153="","",IF(AND('miRNA Table'!$F$4="YES",'miRNA Table'!$F$6="YES"),C153-C$391,C153))</f>
        <v>21.06</v>
      </c>
      <c r="AD153" s="137">
        <f>IF(D153="","",IF(AND('miRNA Table'!$F$4="YES",'miRNA Table'!$F$6="YES"),D153-D$391,D153))</f>
        <v>21.1</v>
      </c>
      <c r="AE153" s="137">
        <f>IF(E153="","",IF(AND('miRNA Table'!$F$4="YES",'miRNA Table'!$F$6="YES"),E153-E$391,E153))</f>
        <v>21.07</v>
      </c>
      <c r="AF153" s="137" t="str">
        <f>IF(F153="","",IF(AND('miRNA Table'!$F$4="YES",'miRNA Table'!$F$6="YES"),F153-F$391,F153))</f>
        <v/>
      </c>
      <c r="AG153" s="137" t="str">
        <f>IF(G153="","",IF(AND('miRNA Table'!$F$4="YES",'miRNA Table'!$F$6="YES"),G153-G$391,G153))</f>
        <v/>
      </c>
      <c r="AH153" s="137" t="str">
        <f>IF(H153="","",IF(AND('miRNA Table'!$F$4="YES",'miRNA Table'!$F$6="YES"),H153-H$391,H153))</f>
        <v/>
      </c>
      <c r="AI153" s="137" t="str">
        <f>IF(I153="","",IF(AND('miRNA Table'!$F$4="YES",'miRNA Table'!$F$6="YES"),I153-I$391,I153))</f>
        <v/>
      </c>
      <c r="AJ153" s="137" t="str">
        <f>IF(J153="","",IF(AND('miRNA Table'!$F$4="YES",'miRNA Table'!$F$6="YES"),J153-J$391,J153))</f>
        <v/>
      </c>
      <c r="AK153" s="137" t="str">
        <f>IF(K153="","",IF(AND('miRNA Table'!$F$4="YES",'miRNA Table'!$F$6="YES"),K153-K$391,K153))</f>
        <v/>
      </c>
      <c r="AL153" s="137" t="str">
        <f>IF(L153="","",IF(AND('miRNA Table'!$F$4="YES",'miRNA Table'!$F$6="YES"),L153-L$391,L153))</f>
        <v/>
      </c>
      <c r="AM153" s="137" t="str">
        <f>IF(M153="","",IF(AND('miRNA Table'!$F$4="YES",'miRNA Table'!$F$6="YES"),M153-M$391,M153))</f>
        <v/>
      </c>
      <c r="AN153" s="138" t="str">
        <f>IF(N153="","",IF(AND('miRNA Table'!$F$4="YES",'miRNA Table'!$F$6="YES"),N153-N$391,N153))</f>
        <v/>
      </c>
      <c r="AO153" s="136">
        <f>IF(O153="","",IF(AND('miRNA Table'!$F$4="YES",'miRNA Table'!$F$6="YES"),Q153-Q$391,Q153))</f>
        <v>34.14</v>
      </c>
      <c r="AP153" s="137">
        <f>IF(P153="","",IF(AND('miRNA Table'!$F$4="YES",'miRNA Table'!$F$6="YES"),R153-R$391,R153))</f>
        <v>34.4</v>
      </c>
      <c r="AQ153" s="137">
        <f>IF(Q153="","",IF(AND('miRNA Table'!$F$4="YES",'miRNA Table'!$F$6="YES"),S153-S$391,S153))</f>
        <v>33.89</v>
      </c>
      <c r="AR153" s="137" t="str">
        <f>IF(R153="","",IF(AND('miRNA Table'!$F$4="YES",'miRNA Table'!$F$6="YES"),T153-T$391,T153))</f>
        <v/>
      </c>
      <c r="AS153" s="137" t="str">
        <f>IF(S153="","",IF(AND('miRNA Table'!$F$4="YES",'miRNA Table'!$F$6="YES"),U153-U$391,U153))</f>
        <v/>
      </c>
      <c r="AT153" s="137" t="str">
        <f>IF(T153="","",IF(AND('miRNA Table'!$F$4="YES",'miRNA Table'!$F$6="YES"),V153-V$391,V153))</f>
        <v/>
      </c>
      <c r="AU153" s="137" t="str">
        <f>IF(U153="","",IF(AND('miRNA Table'!$F$4="YES",'miRNA Table'!$F$6="YES"),W153-W$391,W153))</f>
        <v/>
      </c>
      <c r="AV153" s="137" t="str">
        <f>IF(V153="","",IF(AND('miRNA Table'!$F$4="YES",'miRNA Table'!$F$6="YES"),X153-X$391,X153))</f>
        <v/>
      </c>
      <c r="AW153" s="137" t="str">
        <f>IF(W153="","",IF(AND('miRNA Table'!$F$4="YES",'miRNA Table'!$F$6="YES"),Y153-Y$391,Y153))</f>
        <v/>
      </c>
      <c r="AX153" s="137" t="str">
        <f>IF(X153="","",IF(AND('miRNA Table'!$F$4="YES",'miRNA Table'!$F$6="YES"),Z153-Z$391,Z153))</f>
        <v/>
      </c>
      <c r="AY153" s="137" t="str">
        <f>IF(Y153="","",IF(AND('miRNA Table'!$F$4="YES",'miRNA Table'!$F$6="YES"),AA153-AA$391,AA153))</f>
        <v/>
      </c>
      <c r="AZ153" s="138" t="str">
        <f>IF(Z153="","",IF(AND('miRNA Table'!$F$4="YES",'miRNA Table'!$F$6="YES"),AB153-AB$391,AB153))</f>
        <v/>
      </c>
      <c r="BY153" s="97" t="str">
        <f t="shared" si="132"/>
        <v>hsa-miR-20a-3p</v>
      </c>
      <c r="BZ153" s="98" t="s">
        <v>109</v>
      </c>
      <c r="CA153" s="99">
        <f t="shared" si="133"/>
        <v>0.42499999999999716</v>
      </c>
      <c r="CB153" s="99">
        <f t="shared" si="134"/>
        <v>0.45500000000000185</v>
      </c>
      <c r="CC153" s="99">
        <f t="shared" si="135"/>
        <v>0.33999999999999986</v>
      </c>
      <c r="CD153" s="99" t="str">
        <f t="shared" si="136"/>
        <v/>
      </c>
      <c r="CE153" s="99" t="str">
        <f t="shared" si="137"/>
        <v/>
      </c>
      <c r="CF153" s="99" t="str">
        <f t="shared" si="138"/>
        <v/>
      </c>
      <c r="CG153" s="99" t="str">
        <f t="shared" si="139"/>
        <v/>
      </c>
      <c r="CH153" s="99" t="str">
        <f t="shared" si="140"/>
        <v/>
      </c>
      <c r="CI153" s="99" t="str">
        <f t="shared" si="141"/>
        <v/>
      </c>
      <c r="CJ153" s="99" t="str">
        <f t="shared" si="142"/>
        <v/>
      </c>
      <c r="CK153" s="99" t="str">
        <f t="shared" si="143"/>
        <v/>
      </c>
      <c r="CL153" s="99" t="str">
        <f t="shared" si="144"/>
        <v/>
      </c>
      <c r="CM153" s="99">
        <f t="shared" si="145"/>
        <v>13.241666666666667</v>
      </c>
      <c r="CN153" s="99">
        <f t="shared" si="146"/>
        <v>13.548333333333328</v>
      </c>
      <c r="CO153" s="99">
        <f t="shared" si="147"/>
        <v>12.754999999999999</v>
      </c>
      <c r="CP153" s="99" t="str">
        <f t="shared" si="148"/>
        <v/>
      </c>
      <c r="CQ153" s="99" t="str">
        <f t="shared" si="149"/>
        <v/>
      </c>
      <c r="CR153" s="99" t="str">
        <f t="shared" si="150"/>
        <v/>
      </c>
      <c r="CS153" s="99" t="str">
        <f t="shared" si="151"/>
        <v/>
      </c>
      <c r="CT153" s="99" t="str">
        <f t="shared" si="152"/>
        <v/>
      </c>
      <c r="CU153" s="99" t="str">
        <f t="shared" si="153"/>
        <v/>
      </c>
      <c r="CV153" s="99" t="str">
        <f t="shared" si="154"/>
        <v/>
      </c>
      <c r="CW153" s="99" t="str">
        <f t="shared" si="155"/>
        <v/>
      </c>
      <c r="CX153" s="99" t="str">
        <f t="shared" si="156"/>
        <v/>
      </c>
      <c r="CY153" s="70">
        <f t="shared" si="157"/>
        <v>0.40666666666666629</v>
      </c>
      <c r="CZ153" s="70">
        <f t="shared" si="158"/>
        <v>13.181666666666665</v>
      </c>
      <c r="DA153" s="100" t="str">
        <f t="shared" si="159"/>
        <v>hsa-miR-20a-3p</v>
      </c>
      <c r="DB153" s="98" t="s">
        <v>109</v>
      </c>
      <c r="DC153" s="101">
        <f t="shared" si="112"/>
        <v>0.74483873156135261</v>
      </c>
      <c r="DD153" s="101">
        <f t="shared" si="113"/>
        <v>0.72951017212008684</v>
      </c>
      <c r="DE153" s="101">
        <f t="shared" si="114"/>
        <v>0.79004131186337734</v>
      </c>
      <c r="DF153" s="101" t="str">
        <f t="shared" si="115"/>
        <v/>
      </c>
      <c r="DG153" s="101" t="str">
        <f t="shared" si="116"/>
        <v/>
      </c>
      <c r="DH153" s="101" t="str">
        <f t="shared" si="117"/>
        <v/>
      </c>
      <c r="DI153" s="101" t="str">
        <f t="shared" si="118"/>
        <v/>
      </c>
      <c r="DJ153" s="101" t="str">
        <f t="shared" si="119"/>
        <v/>
      </c>
      <c r="DK153" s="101" t="str">
        <f t="shared" si="120"/>
        <v/>
      </c>
      <c r="DL153" s="101" t="str">
        <f t="shared" si="121"/>
        <v/>
      </c>
      <c r="DM153" s="101" t="str">
        <f t="shared" si="160"/>
        <v/>
      </c>
      <c r="DN153" s="101" t="str">
        <f t="shared" si="161"/>
        <v/>
      </c>
      <c r="DO153" s="101">
        <f t="shared" si="122"/>
        <v>1.0324312483294055E-4</v>
      </c>
      <c r="DP153" s="101">
        <f t="shared" si="123"/>
        <v>8.3472856460328578E-5</v>
      </c>
      <c r="DQ153" s="101">
        <f t="shared" si="124"/>
        <v>1.4466464489032991E-4</v>
      </c>
      <c r="DR153" s="101" t="str">
        <f t="shared" si="125"/>
        <v/>
      </c>
      <c r="DS153" s="101" t="str">
        <f t="shared" si="126"/>
        <v/>
      </c>
      <c r="DT153" s="101" t="str">
        <f t="shared" si="127"/>
        <v/>
      </c>
      <c r="DU153" s="101" t="str">
        <f t="shared" si="128"/>
        <v/>
      </c>
      <c r="DV153" s="101" t="str">
        <f t="shared" si="129"/>
        <v/>
      </c>
      <c r="DW153" s="101" t="str">
        <f t="shared" si="130"/>
        <v/>
      </c>
      <c r="DX153" s="101" t="str">
        <f t="shared" si="131"/>
        <v/>
      </c>
      <c r="DY153" s="101" t="str">
        <f t="shared" si="162"/>
        <v/>
      </c>
      <c r="DZ153" s="101" t="str">
        <f t="shared" si="163"/>
        <v/>
      </c>
    </row>
    <row r="154" spans="1:130" ht="15" customHeight="1" x14ac:dyDescent="0.25">
      <c r="A154" s="106" t="str">
        <f>'miRNA Table'!C153</f>
        <v>hsa-miR-20b-5p</v>
      </c>
      <c r="B154" s="98" t="s">
        <v>110</v>
      </c>
      <c r="C154" s="99">
        <f>IF('Test Sample Data'!C153="","",IF(SUM('Test Sample Data'!C$3:C$386)&gt;10,IF(AND(ISNUMBER('Test Sample Data'!C153),'Test Sample Data'!C153&lt;$C$389, 'Test Sample Data'!C153&gt;0),'Test Sample Data'!C153,$C$389),""))</f>
        <v>24.96</v>
      </c>
      <c r="D154" s="99">
        <f>IF('Test Sample Data'!D153="","",IF(SUM('Test Sample Data'!D$3:D$386)&gt;10,IF(AND(ISNUMBER('Test Sample Data'!D153),'Test Sample Data'!D153&lt;$C$389, 'Test Sample Data'!D153&gt;0),'Test Sample Data'!D153,$C$389),""))</f>
        <v>25.11</v>
      </c>
      <c r="E154" s="99">
        <f>IF('Test Sample Data'!E153="","",IF(SUM('Test Sample Data'!E$3:E$386)&gt;10,IF(AND(ISNUMBER('Test Sample Data'!E153),'Test Sample Data'!E153&lt;$C$389, 'Test Sample Data'!E153&gt;0),'Test Sample Data'!E153,$C$389),""))</f>
        <v>24.83</v>
      </c>
      <c r="F154" s="99" t="str">
        <f>IF('Test Sample Data'!F153="","",IF(SUM('Test Sample Data'!F$3:F$386)&gt;10,IF(AND(ISNUMBER('Test Sample Data'!F153),'Test Sample Data'!F153&lt;$C$389, 'Test Sample Data'!F153&gt;0),'Test Sample Data'!F153,$C$389),""))</f>
        <v/>
      </c>
      <c r="G154" s="99" t="str">
        <f>IF('Test Sample Data'!G153="","",IF(SUM('Test Sample Data'!G$3:G$386)&gt;10,IF(AND(ISNUMBER('Test Sample Data'!G153),'Test Sample Data'!G153&lt;$C$389, 'Test Sample Data'!G153&gt;0),'Test Sample Data'!G153,$C$389),""))</f>
        <v/>
      </c>
      <c r="H154" s="99" t="str">
        <f>IF('Test Sample Data'!H153="","",IF(SUM('Test Sample Data'!H$3:H$386)&gt;10,IF(AND(ISNUMBER('Test Sample Data'!H153),'Test Sample Data'!H153&lt;$C$389, 'Test Sample Data'!H153&gt;0),'Test Sample Data'!H153,$C$389),""))</f>
        <v/>
      </c>
      <c r="I154" s="99" t="str">
        <f>IF('Test Sample Data'!I153="","",IF(SUM('Test Sample Data'!I$3:I$386)&gt;10,IF(AND(ISNUMBER('Test Sample Data'!I153),'Test Sample Data'!I153&lt;$C$389, 'Test Sample Data'!I153&gt;0),'Test Sample Data'!I153,$C$389),""))</f>
        <v/>
      </c>
      <c r="J154" s="99" t="str">
        <f>IF('Test Sample Data'!J153="","",IF(SUM('Test Sample Data'!J$3:J$386)&gt;10,IF(AND(ISNUMBER('Test Sample Data'!J153),'Test Sample Data'!J153&lt;$C$389, 'Test Sample Data'!J153&gt;0),'Test Sample Data'!J153,$C$389),""))</f>
        <v/>
      </c>
      <c r="K154" s="99" t="str">
        <f>IF('Test Sample Data'!K153="","",IF(SUM('Test Sample Data'!K$3:K$386)&gt;10,IF(AND(ISNUMBER('Test Sample Data'!K153),'Test Sample Data'!K153&lt;$C$389, 'Test Sample Data'!K153&gt;0),'Test Sample Data'!K153,$C$389),""))</f>
        <v/>
      </c>
      <c r="L154" s="99" t="str">
        <f>IF('Test Sample Data'!L153="","",IF(SUM('Test Sample Data'!L$3:L$386)&gt;10,IF(AND(ISNUMBER('Test Sample Data'!L153),'Test Sample Data'!L153&lt;$C$389, 'Test Sample Data'!L153&gt;0),'Test Sample Data'!L153,$C$389),""))</f>
        <v/>
      </c>
      <c r="M154" s="99" t="str">
        <f>IF('Test Sample Data'!M153="","",IF(SUM('Test Sample Data'!M$3:M$386)&gt;10,IF(AND(ISNUMBER('Test Sample Data'!M153),'Test Sample Data'!M153&lt;$C$389, 'Test Sample Data'!M153&gt;0),'Test Sample Data'!M153,$C$389),""))</f>
        <v/>
      </c>
      <c r="N154" s="99" t="str">
        <f>IF('Test Sample Data'!N153="","",IF(SUM('Test Sample Data'!N$3:N$386)&gt;10,IF(AND(ISNUMBER('Test Sample Data'!N153),'Test Sample Data'!N153&lt;$C$389, 'Test Sample Data'!N153&gt;0),'Test Sample Data'!N153,$C$389),""))</f>
        <v/>
      </c>
      <c r="O154" s="98" t="str">
        <f>'miRNA Table'!C153</f>
        <v>hsa-miR-20b-5p</v>
      </c>
      <c r="P154" s="98" t="s">
        <v>110</v>
      </c>
      <c r="Q154" s="99">
        <f>IF('Control Sample Data'!C153="","",IF(SUM('Control Sample Data'!C$3:C$386)&gt;10,IF(AND(ISNUMBER('Control Sample Data'!C153),'Control Sample Data'!C153&lt;$C$389, 'Control Sample Data'!C153&gt;0),'Control Sample Data'!C153,$C$389),""))</f>
        <v>25.09</v>
      </c>
      <c r="R154" s="99">
        <f>IF('Control Sample Data'!D153="","",IF(SUM('Control Sample Data'!D$3:D$386)&gt;10,IF(AND(ISNUMBER('Control Sample Data'!D153),'Control Sample Data'!D153&lt;$C$389, 'Control Sample Data'!D153&gt;0),'Control Sample Data'!D153,$C$389),""))</f>
        <v>25.03</v>
      </c>
      <c r="S154" s="99">
        <f>IF('Control Sample Data'!E153="","",IF(SUM('Control Sample Data'!E$3:E$386)&gt;10,IF(AND(ISNUMBER('Control Sample Data'!E153),'Control Sample Data'!E153&lt;$C$389, 'Control Sample Data'!E153&gt;0),'Control Sample Data'!E153,$C$389),""))</f>
        <v>25.04</v>
      </c>
      <c r="T154" s="99" t="str">
        <f>IF('Control Sample Data'!F153="","",IF(SUM('Control Sample Data'!F$3:F$386)&gt;10,IF(AND(ISNUMBER('Control Sample Data'!F153),'Control Sample Data'!F153&lt;$C$389, 'Control Sample Data'!F153&gt;0),'Control Sample Data'!F153,$C$389),""))</f>
        <v/>
      </c>
      <c r="U154" s="99" t="str">
        <f>IF('Control Sample Data'!G153="","",IF(SUM('Control Sample Data'!G$3:G$386)&gt;10,IF(AND(ISNUMBER('Control Sample Data'!G153),'Control Sample Data'!G153&lt;$C$389, 'Control Sample Data'!G153&gt;0),'Control Sample Data'!G153,$C$389),""))</f>
        <v/>
      </c>
      <c r="V154" s="99" t="str">
        <f>IF('Control Sample Data'!H153="","",IF(SUM('Control Sample Data'!H$3:H$386)&gt;10,IF(AND(ISNUMBER('Control Sample Data'!H153),'Control Sample Data'!H153&lt;$C$389, 'Control Sample Data'!H153&gt;0),'Control Sample Data'!H153,$C$389),""))</f>
        <v/>
      </c>
      <c r="W154" s="99" t="str">
        <f>IF('Control Sample Data'!I153="","",IF(SUM('Control Sample Data'!I$3:I$386)&gt;10,IF(AND(ISNUMBER('Control Sample Data'!I153),'Control Sample Data'!I153&lt;$C$389, 'Control Sample Data'!I153&gt;0),'Control Sample Data'!I153,$C$389),""))</f>
        <v/>
      </c>
      <c r="X154" s="99" t="str">
        <f>IF('Control Sample Data'!J153="","",IF(SUM('Control Sample Data'!J$3:J$386)&gt;10,IF(AND(ISNUMBER('Control Sample Data'!J153),'Control Sample Data'!J153&lt;$C$389, 'Control Sample Data'!J153&gt;0),'Control Sample Data'!J153,$C$389),""))</f>
        <v/>
      </c>
      <c r="Y154" s="99" t="str">
        <f>IF('Control Sample Data'!K153="","",IF(SUM('Control Sample Data'!K$3:K$386)&gt;10,IF(AND(ISNUMBER('Control Sample Data'!K153),'Control Sample Data'!K153&lt;$C$389, 'Control Sample Data'!K153&gt;0),'Control Sample Data'!K153,$C$389),""))</f>
        <v/>
      </c>
      <c r="Z154" s="99" t="str">
        <f>IF('Control Sample Data'!L153="","",IF(SUM('Control Sample Data'!L$3:L$386)&gt;10,IF(AND(ISNUMBER('Control Sample Data'!L153),'Control Sample Data'!L153&lt;$C$389, 'Control Sample Data'!L153&gt;0),'Control Sample Data'!L153,$C$389),""))</f>
        <v/>
      </c>
      <c r="AA154" s="99" t="str">
        <f>IF('Control Sample Data'!M153="","",IF(SUM('Control Sample Data'!M$3:M$386)&gt;10,IF(AND(ISNUMBER('Control Sample Data'!M153),'Control Sample Data'!M153&lt;$C$389, 'Control Sample Data'!M153&gt;0),'Control Sample Data'!M153,$C$389),""))</f>
        <v/>
      </c>
      <c r="AB154" s="107" t="str">
        <f>IF('Control Sample Data'!N153="","",IF(SUM('Control Sample Data'!N$3:N$386)&gt;10,IF(AND(ISNUMBER('Control Sample Data'!N153),'Control Sample Data'!N153&lt;$C$389, 'Control Sample Data'!N153&gt;0),'Control Sample Data'!N153,$C$389),""))</f>
        <v/>
      </c>
      <c r="AC154" s="136">
        <f>IF(C154="","",IF(AND('miRNA Table'!$F$4="YES",'miRNA Table'!$F$6="YES"),C154-C$391,C154))</f>
        <v>24.96</v>
      </c>
      <c r="AD154" s="137">
        <f>IF(D154="","",IF(AND('miRNA Table'!$F$4="YES",'miRNA Table'!$F$6="YES"),D154-D$391,D154))</f>
        <v>25.11</v>
      </c>
      <c r="AE154" s="137">
        <f>IF(E154="","",IF(AND('miRNA Table'!$F$4="YES",'miRNA Table'!$F$6="YES"),E154-E$391,E154))</f>
        <v>24.83</v>
      </c>
      <c r="AF154" s="137" t="str">
        <f>IF(F154="","",IF(AND('miRNA Table'!$F$4="YES",'miRNA Table'!$F$6="YES"),F154-F$391,F154))</f>
        <v/>
      </c>
      <c r="AG154" s="137" t="str">
        <f>IF(G154="","",IF(AND('miRNA Table'!$F$4="YES",'miRNA Table'!$F$6="YES"),G154-G$391,G154))</f>
        <v/>
      </c>
      <c r="AH154" s="137" t="str">
        <f>IF(H154="","",IF(AND('miRNA Table'!$F$4="YES",'miRNA Table'!$F$6="YES"),H154-H$391,H154))</f>
        <v/>
      </c>
      <c r="AI154" s="137" t="str">
        <f>IF(I154="","",IF(AND('miRNA Table'!$F$4="YES",'miRNA Table'!$F$6="YES"),I154-I$391,I154))</f>
        <v/>
      </c>
      <c r="AJ154" s="137" t="str">
        <f>IF(J154="","",IF(AND('miRNA Table'!$F$4="YES",'miRNA Table'!$F$6="YES"),J154-J$391,J154))</f>
        <v/>
      </c>
      <c r="AK154" s="137" t="str">
        <f>IF(K154="","",IF(AND('miRNA Table'!$F$4="YES",'miRNA Table'!$F$6="YES"),K154-K$391,K154))</f>
        <v/>
      </c>
      <c r="AL154" s="137" t="str">
        <f>IF(L154="","",IF(AND('miRNA Table'!$F$4="YES",'miRNA Table'!$F$6="YES"),L154-L$391,L154))</f>
        <v/>
      </c>
      <c r="AM154" s="137" t="str">
        <f>IF(M154="","",IF(AND('miRNA Table'!$F$4="YES",'miRNA Table'!$F$6="YES"),M154-M$391,M154))</f>
        <v/>
      </c>
      <c r="AN154" s="138" t="str">
        <f>IF(N154="","",IF(AND('miRNA Table'!$F$4="YES",'miRNA Table'!$F$6="YES"),N154-N$391,N154))</f>
        <v/>
      </c>
      <c r="AO154" s="136">
        <f>IF(O154="","",IF(AND('miRNA Table'!$F$4="YES",'miRNA Table'!$F$6="YES"),Q154-Q$391,Q154))</f>
        <v>25.09</v>
      </c>
      <c r="AP154" s="137">
        <f>IF(P154="","",IF(AND('miRNA Table'!$F$4="YES",'miRNA Table'!$F$6="YES"),R154-R$391,R154))</f>
        <v>25.03</v>
      </c>
      <c r="AQ154" s="137">
        <f>IF(Q154="","",IF(AND('miRNA Table'!$F$4="YES",'miRNA Table'!$F$6="YES"),S154-S$391,S154))</f>
        <v>25.04</v>
      </c>
      <c r="AR154" s="137" t="str">
        <f>IF(R154="","",IF(AND('miRNA Table'!$F$4="YES",'miRNA Table'!$F$6="YES"),T154-T$391,T154))</f>
        <v/>
      </c>
      <c r="AS154" s="137" t="str">
        <f>IF(S154="","",IF(AND('miRNA Table'!$F$4="YES",'miRNA Table'!$F$6="YES"),U154-U$391,U154))</f>
        <v/>
      </c>
      <c r="AT154" s="137" t="str">
        <f>IF(T154="","",IF(AND('miRNA Table'!$F$4="YES",'miRNA Table'!$F$6="YES"),V154-V$391,V154))</f>
        <v/>
      </c>
      <c r="AU154" s="137" t="str">
        <f>IF(U154="","",IF(AND('miRNA Table'!$F$4="YES",'miRNA Table'!$F$6="YES"),W154-W$391,W154))</f>
        <v/>
      </c>
      <c r="AV154" s="137" t="str">
        <f>IF(V154="","",IF(AND('miRNA Table'!$F$4="YES",'miRNA Table'!$F$6="YES"),X154-X$391,X154))</f>
        <v/>
      </c>
      <c r="AW154" s="137" t="str">
        <f>IF(W154="","",IF(AND('miRNA Table'!$F$4="YES",'miRNA Table'!$F$6="YES"),Y154-Y$391,Y154))</f>
        <v/>
      </c>
      <c r="AX154" s="137" t="str">
        <f>IF(X154="","",IF(AND('miRNA Table'!$F$4="YES",'miRNA Table'!$F$6="YES"),Z154-Z$391,Z154))</f>
        <v/>
      </c>
      <c r="AY154" s="137" t="str">
        <f>IF(Y154="","",IF(AND('miRNA Table'!$F$4="YES",'miRNA Table'!$F$6="YES"),AA154-AA$391,AA154))</f>
        <v/>
      </c>
      <c r="AZ154" s="138" t="str">
        <f>IF(Z154="","",IF(AND('miRNA Table'!$F$4="YES",'miRNA Table'!$F$6="YES"),AB154-AB$391,AB154))</f>
        <v/>
      </c>
      <c r="BY154" s="97" t="str">
        <f t="shared" si="132"/>
        <v>hsa-miR-20b-5p</v>
      </c>
      <c r="BZ154" s="98" t="s">
        <v>110</v>
      </c>
      <c r="CA154" s="99">
        <f t="shared" si="133"/>
        <v>4.3249999999999993</v>
      </c>
      <c r="CB154" s="99">
        <f t="shared" si="134"/>
        <v>4.4649999999999999</v>
      </c>
      <c r="CC154" s="99">
        <f t="shared" si="135"/>
        <v>4.0999999999999979</v>
      </c>
      <c r="CD154" s="99" t="str">
        <f t="shared" si="136"/>
        <v/>
      </c>
      <c r="CE154" s="99" t="str">
        <f t="shared" si="137"/>
        <v/>
      </c>
      <c r="CF154" s="99" t="str">
        <f t="shared" si="138"/>
        <v/>
      </c>
      <c r="CG154" s="99" t="str">
        <f t="shared" si="139"/>
        <v/>
      </c>
      <c r="CH154" s="99" t="str">
        <f t="shared" si="140"/>
        <v/>
      </c>
      <c r="CI154" s="99" t="str">
        <f t="shared" si="141"/>
        <v/>
      </c>
      <c r="CJ154" s="99" t="str">
        <f t="shared" si="142"/>
        <v/>
      </c>
      <c r="CK154" s="99" t="str">
        <f t="shared" si="143"/>
        <v/>
      </c>
      <c r="CL154" s="99" t="str">
        <f t="shared" si="144"/>
        <v/>
      </c>
      <c r="CM154" s="99">
        <f t="shared" si="145"/>
        <v>4.1916666666666664</v>
      </c>
      <c r="CN154" s="99">
        <f t="shared" si="146"/>
        <v>4.178333333333331</v>
      </c>
      <c r="CO154" s="99">
        <f t="shared" si="147"/>
        <v>3.9049999999999976</v>
      </c>
      <c r="CP154" s="99" t="str">
        <f t="shared" si="148"/>
        <v/>
      </c>
      <c r="CQ154" s="99" t="str">
        <f t="shared" si="149"/>
        <v/>
      </c>
      <c r="CR154" s="99" t="str">
        <f t="shared" si="150"/>
        <v/>
      </c>
      <c r="CS154" s="99" t="str">
        <f t="shared" si="151"/>
        <v/>
      </c>
      <c r="CT154" s="99" t="str">
        <f t="shared" si="152"/>
        <v/>
      </c>
      <c r="CU154" s="99" t="str">
        <f t="shared" si="153"/>
        <v/>
      </c>
      <c r="CV154" s="99" t="str">
        <f t="shared" si="154"/>
        <v/>
      </c>
      <c r="CW154" s="99" t="str">
        <f t="shared" si="155"/>
        <v/>
      </c>
      <c r="CX154" s="99" t="str">
        <f t="shared" si="156"/>
        <v/>
      </c>
      <c r="CY154" s="70">
        <f t="shared" si="157"/>
        <v>4.296666666666666</v>
      </c>
      <c r="CZ154" s="70">
        <f t="shared" si="158"/>
        <v>4.091666666666665</v>
      </c>
      <c r="DA154" s="100" t="str">
        <f t="shared" si="159"/>
        <v>hsa-miR-20b-5p</v>
      </c>
      <c r="DB154" s="98" t="s">
        <v>110</v>
      </c>
      <c r="DC154" s="101">
        <f t="shared" si="112"/>
        <v>4.989364914729065E-2</v>
      </c>
      <c r="DD154" s="101">
        <f t="shared" si="113"/>
        <v>4.5279442329839964E-2</v>
      </c>
      <c r="DE154" s="101">
        <f t="shared" si="114"/>
        <v>5.8314561971050553E-2</v>
      </c>
      <c r="DF154" s="101" t="str">
        <f t="shared" si="115"/>
        <v/>
      </c>
      <c r="DG154" s="101" t="str">
        <f t="shared" si="116"/>
        <v/>
      </c>
      <c r="DH154" s="101" t="str">
        <f t="shared" si="117"/>
        <v/>
      </c>
      <c r="DI154" s="101" t="str">
        <f t="shared" si="118"/>
        <v/>
      </c>
      <c r="DJ154" s="101" t="str">
        <f t="shared" si="119"/>
        <v/>
      </c>
      <c r="DK154" s="101" t="str">
        <f t="shared" si="120"/>
        <v/>
      </c>
      <c r="DL154" s="101" t="str">
        <f t="shared" si="121"/>
        <v/>
      </c>
      <c r="DM154" s="101" t="str">
        <f t="shared" si="160"/>
        <v/>
      </c>
      <c r="DN154" s="101" t="str">
        <f t="shared" si="161"/>
        <v/>
      </c>
      <c r="DO154" s="101">
        <f t="shared" si="122"/>
        <v>5.4724600712867846E-2</v>
      </c>
      <c r="DP154" s="101">
        <f t="shared" si="123"/>
        <v>5.5232707751886094E-2</v>
      </c>
      <c r="DQ154" s="101">
        <f t="shared" si="124"/>
        <v>6.6754088002990833E-2</v>
      </c>
      <c r="DR154" s="101" t="str">
        <f t="shared" si="125"/>
        <v/>
      </c>
      <c r="DS154" s="101" t="str">
        <f t="shared" si="126"/>
        <v/>
      </c>
      <c r="DT154" s="101" t="str">
        <f t="shared" si="127"/>
        <v/>
      </c>
      <c r="DU154" s="101" t="str">
        <f t="shared" si="128"/>
        <v/>
      </c>
      <c r="DV154" s="101" t="str">
        <f t="shared" si="129"/>
        <v/>
      </c>
      <c r="DW154" s="101" t="str">
        <f t="shared" si="130"/>
        <v/>
      </c>
      <c r="DX154" s="101" t="str">
        <f t="shared" si="131"/>
        <v/>
      </c>
      <c r="DY154" s="101" t="str">
        <f t="shared" si="162"/>
        <v/>
      </c>
      <c r="DZ154" s="101" t="str">
        <f t="shared" si="163"/>
        <v/>
      </c>
    </row>
    <row r="155" spans="1:130" ht="15" customHeight="1" x14ac:dyDescent="0.25">
      <c r="A155" s="106" t="str">
        <f>'miRNA Table'!C154</f>
        <v>hsa-miR-20b-3p</v>
      </c>
      <c r="B155" s="98" t="s">
        <v>111</v>
      </c>
      <c r="C155" s="99">
        <f>IF('Test Sample Data'!C154="","",IF(SUM('Test Sample Data'!C$3:C$386)&gt;10,IF(AND(ISNUMBER('Test Sample Data'!C154),'Test Sample Data'!C154&lt;$C$389, 'Test Sample Data'!C154&gt;0),'Test Sample Data'!C154,$C$389),""))</f>
        <v>19.45</v>
      </c>
      <c r="D155" s="99">
        <f>IF('Test Sample Data'!D154="","",IF(SUM('Test Sample Data'!D$3:D$386)&gt;10,IF(AND(ISNUMBER('Test Sample Data'!D154),'Test Sample Data'!D154&lt;$C$389, 'Test Sample Data'!D154&gt;0),'Test Sample Data'!D154,$C$389),""))</f>
        <v>19.559999999999999</v>
      </c>
      <c r="E155" s="99">
        <f>IF('Test Sample Data'!E154="","",IF(SUM('Test Sample Data'!E$3:E$386)&gt;10,IF(AND(ISNUMBER('Test Sample Data'!E154),'Test Sample Data'!E154&lt;$C$389, 'Test Sample Data'!E154&gt;0),'Test Sample Data'!E154,$C$389),""))</f>
        <v>19.579999999999998</v>
      </c>
      <c r="F155" s="99" t="str">
        <f>IF('Test Sample Data'!F154="","",IF(SUM('Test Sample Data'!F$3:F$386)&gt;10,IF(AND(ISNUMBER('Test Sample Data'!F154),'Test Sample Data'!F154&lt;$C$389, 'Test Sample Data'!F154&gt;0),'Test Sample Data'!F154,$C$389),""))</f>
        <v/>
      </c>
      <c r="G155" s="99" t="str">
        <f>IF('Test Sample Data'!G154="","",IF(SUM('Test Sample Data'!G$3:G$386)&gt;10,IF(AND(ISNUMBER('Test Sample Data'!G154),'Test Sample Data'!G154&lt;$C$389, 'Test Sample Data'!G154&gt;0),'Test Sample Data'!G154,$C$389),""))</f>
        <v/>
      </c>
      <c r="H155" s="99" t="str">
        <f>IF('Test Sample Data'!H154="","",IF(SUM('Test Sample Data'!H$3:H$386)&gt;10,IF(AND(ISNUMBER('Test Sample Data'!H154),'Test Sample Data'!H154&lt;$C$389, 'Test Sample Data'!H154&gt;0),'Test Sample Data'!H154,$C$389),""))</f>
        <v/>
      </c>
      <c r="I155" s="99" t="str">
        <f>IF('Test Sample Data'!I154="","",IF(SUM('Test Sample Data'!I$3:I$386)&gt;10,IF(AND(ISNUMBER('Test Sample Data'!I154),'Test Sample Data'!I154&lt;$C$389, 'Test Sample Data'!I154&gt;0),'Test Sample Data'!I154,$C$389),""))</f>
        <v/>
      </c>
      <c r="J155" s="99" t="str">
        <f>IF('Test Sample Data'!J154="","",IF(SUM('Test Sample Data'!J$3:J$386)&gt;10,IF(AND(ISNUMBER('Test Sample Data'!J154),'Test Sample Data'!J154&lt;$C$389, 'Test Sample Data'!J154&gt;0),'Test Sample Data'!J154,$C$389),""))</f>
        <v/>
      </c>
      <c r="K155" s="99" t="str">
        <f>IF('Test Sample Data'!K154="","",IF(SUM('Test Sample Data'!K$3:K$386)&gt;10,IF(AND(ISNUMBER('Test Sample Data'!K154),'Test Sample Data'!K154&lt;$C$389, 'Test Sample Data'!K154&gt;0),'Test Sample Data'!K154,$C$389),""))</f>
        <v/>
      </c>
      <c r="L155" s="99" t="str">
        <f>IF('Test Sample Data'!L154="","",IF(SUM('Test Sample Data'!L$3:L$386)&gt;10,IF(AND(ISNUMBER('Test Sample Data'!L154),'Test Sample Data'!L154&lt;$C$389, 'Test Sample Data'!L154&gt;0),'Test Sample Data'!L154,$C$389),""))</f>
        <v/>
      </c>
      <c r="M155" s="99" t="str">
        <f>IF('Test Sample Data'!M154="","",IF(SUM('Test Sample Data'!M$3:M$386)&gt;10,IF(AND(ISNUMBER('Test Sample Data'!M154),'Test Sample Data'!M154&lt;$C$389, 'Test Sample Data'!M154&gt;0),'Test Sample Data'!M154,$C$389),""))</f>
        <v/>
      </c>
      <c r="N155" s="99" t="str">
        <f>IF('Test Sample Data'!N154="","",IF(SUM('Test Sample Data'!N$3:N$386)&gt;10,IF(AND(ISNUMBER('Test Sample Data'!N154),'Test Sample Data'!N154&lt;$C$389, 'Test Sample Data'!N154&gt;0),'Test Sample Data'!N154,$C$389),""))</f>
        <v/>
      </c>
      <c r="O155" s="98" t="str">
        <f>'miRNA Table'!C154</f>
        <v>hsa-miR-20b-3p</v>
      </c>
      <c r="P155" s="98" t="s">
        <v>111</v>
      </c>
      <c r="Q155" s="99">
        <f>IF('Control Sample Data'!C154="","",IF(SUM('Control Sample Data'!C$3:C$386)&gt;10,IF(AND(ISNUMBER('Control Sample Data'!C154),'Control Sample Data'!C154&lt;$C$389, 'Control Sample Data'!C154&gt;0),'Control Sample Data'!C154,$C$389),""))</f>
        <v>35</v>
      </c>
      <c r="R155" s="99">
        <f>IF('Control Sample Data'!D154="","",IF(SUM('Control Sample Data'!D$3:D$386)&gt;10,IF(AND(ISNUMBER('Control Sample Data'!D154),'Control Sample Data'!D154&lt;$C$389, 'Control Sample Data'!D154&gt;0),'Control Sample Data'!D154,$C$389),""))</f>
        <v>34.299999999999997</v>
      </c>
      <c r="S155" s="99">
        <f>IF('Control Sample Data'!E154="","",IF(SUM('Control Sample Data'!E$3:E$386)&gt;10,IF(AND(ISNUMBER('Control Sample Data'!E154),'Control Sample Data'!E154&lt;$C$389, 'Control Sample Data'!E154&gt;0),'Control Sample Data'!E154,$C$389),""))</f>
        <v>34.369999999999997</v>
      </c>
      <c r="T155" s="99" t="str">
        <f>IF('Control Sample Data'!F154="","",IF(SUM('Control Sample Data'!F$3:F$386)&gt;10,IF(AND(ISNUMBER('Control Sample Data'!F154),'Control Sample Data'!F154&lt;$C$389, 'Control Sample Data'!F154&gt;0),'Control Sample Data'!F154,$C$389),""))</f>
        <v/>
      </c>
      <c r="U155" s="99" t="str">
        <f>IF('Control Sample Data'!G154="","",IF(SUM('Control Sample Data'!G$3:G$386)&gt;10,IF(AND(ISNUMBER('Control Sample Data'!G154),'Control Sample Data'!G154&lt;$C$389, 'Control Sample Data'!G154&gt;0),'Control Sample Data'!G154,$C$389),""))</f>
        <v/>
      </c>
      <c r="V155" s="99" t="str">
        <f>IF('Control Sample Data'!H154="","",IF(SUM('Control Sample Data'!H$3:H$386)&gt;10,IF(AND(ISNUMBER('Control Sample Data'!H154),'Control Sample Data'!H154&lt;$C$389, 'Control Sample Data'!H154&gt;0),'Control Sample Data'!H154,$C$389),""))</f>
        <v/>
      </c>
      <c r="W155" s="99" t="str">
        <f>IF('Control Sample Data'!I154="","",IF(SUM('Control Sample Data'!I$3:I$386)&gt;10,IF(AND(ISNUMBER('Control Sample Data'!I154),'Control Sample Data'!I154&lt;$C$389, 'Control Sample Data'!I154&gt;0),'Control Sample Data'!I154,$C$389),""))</f>
        <v/>
      </c>
      <c r="X155" s="99" t="str">
        <f>IF('Control Sample Data'!J154="","",IF(SUM('Control Sample Data'!J$3:J$386)&gt;10,IF(AND(ISNUMBER('Control Sample Data'!J154),'Control Sample Data'!J154&lt;$C$389, 'Control Sample Data'!J154&gt;0),'Control Sample Data'!J154,$C$389),""))</f>
        <v/>
      </c>
      <c r="Y155" s="99" t="str">
        <f>IF('Control Sample Data'!K154="","",IF(SUM('Control Sample Data'!K$3:K$386)&gt;10,IF(AND(ISNUMBER('Control Sample Data'!K154),'Control Sample Data'!K154&lt;$C$389, 'Control Sample Data'!K154&gt;0),'Control Sample Data'!K154,$C$389),""))</f>
        <v/>
      </c>
      <c r="Z155" s="99" t="str">
        <f>IF('Control Sample Data'!L154="","",IF(SUM('Control Sample Data'!L$3:L$386)&gt;10,IF(AND(ISNUMBER('Control Sample Data'!L154),'Control Sample Data'!L154&lt;$C$389, 'Control Sample Data'!L154&gt;0),'Control Sample Data'!L154,$C$389),""))</f>
        <v/>
      </c>
      <c r="AA155" s="99" t="str">
        <f>IF('Control Sample Data'!M154="","",IF(SUM('Control Sample Data'!M$3:M$386)&gt;10,IF(AND(ISNUMBER('Control Sample Data'!M154),'Control Sample Data'!M154&lt;$C$389, 'Control Sample Data'!M154&gt;0),'Control Sample Data'!M154,$C$389),""))</f>
        <v/>
      </c>
      <c r="AB155" s="107" t="str">
        <f>IF('Control Sample Data'!N154="","",IF(SUM('Control Sample Data'!N$3:N$386)&gt;10,IF(AND(ISNUMBER('Control Sample Data'!N154),'Control Sample Data'!N154&lt;$C$389, 'Control Sample Data'!N154&gt;0),'Control Sample Data'!N154,$C$389),""))</f>
        <v/>
      </c>
      <c r="AC155" s="136">
        <f>IF(C155="","",IF(AND('miRNA Table'!$F$4="YES",'miRNA Table'!$F$6="YES"),C155-C$391,C155))</f>
        <v>19.45</v>
      </c>
      <c r="AD155" s="137">
        <f>IF(D155="","",IF(AND('miRNA Table'!$F$4="YES",'miRNA Table'!$F$6="YES"),D155-D$391,D155))</f>
        <v>19.559999999999999</v>
      </c>
      <c r="AE155" s="137">
        <f>IF(E155="","",IF(AND('miRNA Table'!$F$4="YES",'miRNA Table'!$F$6="YES"),E155-E$391,E155))</f>
        <v>19.579999999999998</v>
      </c>
      <c r="AF155" s="137" t="str">
        <f>IF(F155="","",IF(AND('miRNA Table'!$F$4="YES",'miRNA Table'!$F$6="YES"),F155-F$391,F155))</f>
        <v/>
      </c>
      <c r="AG155" s="137" t="str">
        <f>IF(G155="","",IF(AND('miRNA Table'!$F$4="YES",'miRNA Table'!$F$6="YES"),G155-G$391,G155))</f>
        <v/>
      </c>
      <c r="AH155" s="137" t="str">
        <f>IF(H155="","",IF(AND('miRNA Table'!$F$4="YES",'miRNA Table'!$F$6="YES"),H155-H$391,H155))</f>
        <v/>
      </c>
      <c r="AI155" s="137" t="str">
        <f>IF(I155="","",IF(AND('miRNA Table'!$F$4="YES",'miRNA Table'!$F$6="YES"),I155-I$391,I155))</f>
        <v/>
      </c>
      <c r="AJ155" s="137" t="str">
        <f>IF(J155="","",IF(AND('miRNA Table'!$F$4="YES",'miRNA Table'!$F$6="YES"),J155-J$391,J155))</f>
        <v/>
      </c>
      <c r="AK155" s="137" t="str">
        <f>IF(K155="","",IF(AND('miRNA Table'!$F$4="YES",'miRNA Table'!$F$6="YES"),K155-K$391,K155))</f>
        <v/>
      </c>
      <c r="AL155" s="137" t="str">
        <f>IF(L155="","",IF(AND('miRNA Table'!$F$4="YES",'miRNA Table'!$F$6="YES"),L155-L$391,L155))</f>
        <v/>
      </c>
      <c r="AM155" s="137" t="str">
        <f>IF(M155="","",IF(AND('miRNA Table'!$F$4="YES",'miRNA Table'!$F$6="YES"),M155-M$391,M155))</f>
        <v/>
      </c>
      <c r="AN155" s="138" t="str">
        <f>IF(N155="","",IF(AND('miRNA Table'!$F$4="YES",'miRNA Table'!$F$6="YES"),N155-N$391,N155))</f>
        <v/>
      </c>
      <c r="AO155" s="136">
        <f>IF(O155="","",IF(AND('miRNA Table'!$F$4="YES",'miRNA Table'!$F$6="YES"),Q155-Q$391,Q155))</f>
        <v>35</v>
      </c>
      <c r="AP155" s="137">
        <f>IF(P155="","",IF(AND('miRNA Table'!$F$4="YES",'miRNA Table'!$F$6="YES"),R155-R$391,R155))</f>
        <v>34.299999999999997</v>
      </c>
      <c r="AQ155" s="137">
        <f>IF(Q155="","",IF(AND('miRNA Table'!$F$4="YES",'miRNA Table'!$F$6="YES"),S155-S$391,S155))</f>
        <v>34.369999999999997</v>
      </c>
      <c r="AR155" s="137" t="str">
        <f>IF(R155="","",IF(AND('miRNA Table'!$F$4="YES",'miRNA Table'!$F$6="YES"),T155-T$391,T155))</f>
        <v/>
      </c>
      <c r="AS155" s="137" t="str">
        <f>IF(S155="","",IF(AND('miRNA Table'!$F$4="YES",'miRNA Table'!$F$6="YES"),U155-U$391,U155))</f>
        <v/>
      </c>
      <c r="AT155" s="137" t="str">
        <f>IF(T155="","",IF(AND('miRNA Table'!$F$4="YES",'miRNA Table'!$F$6="YES"),V155-V$391,V155))</f>
        <v/>
      </c>
      <c r="AU155" s="137" t="str">
        <f>IF(U155="","",IF(AND('miRNA Table'!$F$4="YES",'miRNA Table'!$F$6="YES"),W155-W$391,W155))</f>
        <v/>
      </c>
      <c r="AV155" s="137" t="str">
        <f>IF(V155="","",IF(AND('miRNA Table'!$F$4="YES",'miRNA Table'!$F$6="YES"),X155-X$391,X155))</f>
        <v/>
      </c>
      <c r="AW155" s="137" t="str">
        <f>IF(W155="","",IF(AND('miRNA Table'!$F$4="YES",'miRNA Table'!$F$6="YES"),Y155-Y$391,Y155))</f>
        <v/>
      </c>
      <c r="AX155" s="137" t="str">
        <f>IF(X155="","",IF(AND('miRNA Table'!$F$4="YES",'miRNA Table'!$F$6="YES"),Z155-Z$391,Z155))</f>
        <v/>
      </c>
      <c r="AY155" s="137" t="str">
        <f>IF(Y155="","",IF(AND('miRNA Table'!$F$4="YES",'miRNA Table'!$F$6="YES"),AA155-AA$391,AA155))</f>
        <v/>
      </c>
      <c r="AZ155" s="138" t="str">
        <f>IF(Z155="","",IF(AND('miRNA Table'!$F$4="YES",'miRNA Table'!$F$6="YES"),AB155-AB$391,AB155))</f>
        <v/>
      </c>
      <c r="BY155" s="97" t="str">
        <f t="shared" si="132"/>
        <v>hsa-miR-20b-3p</v>
      </c>
      <c r="BZ155" s="98" t="s">
        <v>111</v>
      </c>
      <c r="CA155" s="99">
        <f t="shared" si="133"/>
        <v>-1.1850000000000023</v>
      </c>
      <c r="CB155" s="99">
        <f t="shared" si="134"/>
        <v>-1.0850000000000009</v>
      </c>
      <c r="CC155" s="99">
        <f t="shared" si="135"/>
        <v>-1.1500000000000021</v>
      </c>
      <c r="CD155" s="99" t="str">
        <f t="shared" si="136"/>
        <v/>
      </c>
      <c r="CE155" s="99" t="str">
        <f t="shared" si="137"/>
        <v/>
      </c>
      <c r="CF155" s="99" t="str">
        <f t="shared" si="138"/>
        <v/>
      </c>
      <c r="CG155" s="99" t="str">
        <f t="shared" si="139"/>
        <v/>
      </c>
      <c r="CH155" s="99" t="str">
        <f t="shared" si="140"/>
        <v/>
      </c>
      <c r="CI155" s="99" t="str">
        <f t="shared" si="141"/>
        <v/>
      </c>
      <c r="CJ155" s="99" t="str">
        <f t="shared" si="142"/>
        <v/>
      </c>
      <c r="CK155" s="99" t="str">
        <f t="shared" si="143"/>
        <v/>
      </c>
      <c r="CL155" s="99" t="str">
        <f t="shared" si="144"/>
        <v/>
      </c>
      <c r="CM155" s="99">
        <f t="shared" si="145"/>
        <v>14.101666666666667</v>
      </c>
      <c r="CN155" s="99">
        <f t="shared" si="146"/>
        <v>13.448333333333327</v>
      </c>
      <c r="CO155" s="99">
        <f t="shared" si="147"/>
        <v>13.234999999999996</v>
      </c>
      <c r="CP155" s="99" t="str">
        <f t="shared" si="148"/>
        <v/>
      </c>
      <c r="CQ155" s="99" t="str">
        <f t="shared" si="149"/>
        <v/>
      </c>
      <c r="CR155" s="99" t="str">
        <f t="shared" si="150"/>
        <v/>
      </c>
      <c r="CS155" s="99" t="str">
        <f t="shared" si="151"/>
        <v/>
      </c>
      <c r="CT155" s="99" t="str">
        <f t="shared" si="152"/>
        <v/>
      </c>
      <c r="CU155" s="99" t="str">
        <f t="shared" si="153"/>
        <v/>
      </c>
      <c r="CV155" s="99" t="str">
        <f t="shared" si="154"/>
        <v/>
      </c>
      <c r="CW155" s="99" t="str">
        <f t="shared" si="155"/>
        <v/>
      </c>
      <c r="CX155" s="99" t="str">
        <f t="shared" si="156"/>
        <v/>
      </c>
      <c r="CY155" s="70">
        <f t="shared" si="157"/>
        <v>-1.1400000000000017</v>
      </c>
      <c r="CZ155" s="70">
        <f t="shared" si="158"/>
        <v>13.594999999999997</v>
      </c>
      <c r="DA155" s="100" t="str">
        <f t="shared" si="159"/>
        <v>hsa-miR-20b-3p</v>
      </c>
      <c r="DB155" s="98" t="s">
        <v>111</v>
      </c>
      <c r="DC155" s="101">
        <f t="shared" si="112"/>
        <v>2.2736339464720317</v>
      </c>
      <c r="DD155" s="101">
        <f t="shared" si="113"/>
        <v>2.1213754827364348</v>
      </c>
      <c r="DE155" s="101">
        <f t="shared" si="114"/>
        <v>2.2191389441356932</v>
      </c>
      <c r="DF155" s="101" t="str">
        <f t="shared" si="115"/>
        <v/>
      </c>
      <c r="DG155" s="101" t="str">
        <f t="shared" si="116"/>
        <v/>
      </c>
      <c r="DH155" s="101" t="str">
        <f t="shared" si="117"/>
        <v/>
      </c>
      <c r="DI155" s="101" t="str">
        <f t="shared" si="118"/>
        <v/>
      </c>
      <c r="DJ155" s="101" t="str">
        <f t="shared" si="119"/>
        <v/>
      </c>
      <c r="DK155" s="101" t="str">
        <f t="shared" si="120"/>
        <v/>
      </c>
      <c r="DL155" s="101" t="str">
        <f t="shared" si="121"/>
        <v/>
      </c>
      <c r="DM155" s="101" t="str">
        <f t="shared" si="160"/>
        <v/>
      </c>
      <c r="DN155" s="101" t="str">
        <f t="shared" si="161"/>
        <v/>
      </c>
      <c r="DO155" s="101">
        <f t="shared" si="122"/>
        <v>5.6882063716252369E-5</v>
      </c>
      <c r="DP155" s="101">
        <f t="shared" si="123"/>
        <v>8.9463992396281424E-5</v>
      </c>
      <c r="DQ155" s="101">
        <f t="shared" si="124"/>
        <v>1.0372131337141766E-4</v>
      </c>
      <c r="DR155" s="101" t="str">
        <f t="shared" si="125"/>
        <v/>
      </c>
      <c r="DS155" s="101" t="str">
        <f t="shared" si="126"/>
        <v/>
      </c>
      <c r="DT155" s="101" t="str">
        <f t="shared" si="127"/>
        <v/>
      </c>
      <c r="DU155" s="101" t="str">
        <f t="shared" si="128"/>
        <v/>
      </c>
      <c r="DV155" s="101" t="str">
        <f t="shared" si="129"/>
        <v/>
      </c>
      <c r="DW155" s="101" t="str">
        <f t="shared" si="130"/>
        <v/>
      </c>
      <c r="DX155" s="101" t="str">
        <f t="shared" si="131"/>
        <v/>
      </c>
      <c r="DY155" s="101" t="str">
        <f t="shared" si="162"/>
        <v/>
      </c>
      <c r="DZ155" s="101" t="str">
        <f t="shared" si="163"/>
        <v/>
      </c>
    </row>
    <row r="156" spans="1:130" ht="15" customHeight="1" x14ac:dyDescent="0.25">
      <c r="A156" s="106" t="str">
        <f>'miRNA Table'!C155</f>
        <v>hsa-miR-21-5p</v>
      </c>
      <c r="B156" s="98" t="s">
        <v>112</v>
      </c>
      <c r="C156" s="99">
        <f>IF('Test Sample Data'!C155="","",IF(SUM('Test Sample Data'!C$3:C$386)&gt;10,IF(AND(ISNUMBER('Test Sample Data'!C155),'Test Sample Data'!C155&lt;$C$389, 'Test Sample Data'!C155&gt;0),'Test Sample Data'!C155,$C$389),""))</f>
        <v>32.04</v>
      </c>
      <c r="D156" s="99">
        <f>IF('Test Sample Data'!D155="","",IF(SUM('Test Sample Data'!D$3:D$386)&gt;10,IF(AND(ISNUMBER('Test Sample Data'!D155),'Test Sample Data'!D155&lt;$C$389, 'Test Sample Data'!D155&gt;0),'Test Sample Data'!D155,$C$389),""))</f>
        <v>32.61</v>
      </c>
      <c r="E156" s="99">
        <f>IF('Test Sample Data'!E155="","",IF(SUM('Test Sample Data'!E$3:E$386)&gt;10,IF(AND(ISNUMBER('Test Sample Data'!E155),'Test Sample Data'!E155&lt;$C$389, 'Test Sample Data'!E155&gt;0),'Test Sample Data'!E155,$C$389),""))</f>
        <v>31.34</v>
      </c>
      <c r="F156" s="99" t="str">
        <f>IF('Test Sample Data'!F155="","",IF(SUM('Test Sample Data'!F$3:F$386)&gt;10,IF(AND(ISNUMBER('Test Sample Data'!F155),'Test Sample Data'!F155&lt;$C$389, 'Test Sample Data'!F155&gt;0),'Test Sample Data'!F155,$C$389),""))</f>
        <v/>
      </c>
      <c r="G156" s="99" t="str">
        <f>IF('Test Sample Data'!G155="","",IF(SUM('Test Sample Data'!G$3:G$386)&gt;10,IF(AND(ISNUMBER('Test Sample Data'!G155),'Test Sample Data'!G155&lt;$C$389, 'Test Sample Data'!G155&gt;0),'Test Sample Data'!G155,$C$389),""))</f>
        <v/>
      </c>
      <c r="H156" s="99" t="str">
        <f>IF('Test Sample Data'!H155="","",IF(SUM('Test Sample Data'!H$3:H$386)&gt;10,IF(AND(ISNUMBER('Test Sample Data'!H155),'Test Sample Data'!H155&lt;$C$389, 'Test Sample Data'!H155&gt;0),'Test Sample Data'!H155,$C$389),""))</f>
        <v/>
      </c>
      <c r="I156" s="99" t="str">
        <f>IF('Test Sample Data'!I155="","",IF(SUM('Test Sample Data'!I$3:I$386)&gt;10,IF(AND(ISNUMBER('Test Sample Data'!I155),'Test Sample Data'!I155&lt;$C$389, 'Test Sample Data'!I155&gt;0),'Test Sample Data'!I155,$C$389),""))</f>
        <v/>
      </c>
      <c r="J156" s="99" t="str">
        <f>IF('Test Sample Data'!J155="","",IF(SUM('Test Sample Data'!J$3:J$386)&gt;10,IF(AND(ISNUMBER('Test Sample Data'!J155),'Test Sample Data'!J155&lt;$C$389, 'Test Sample Data'!J155&gt;0),'Test Sample Data'!J155,$C$389),""))</f>
        <v/>
      </c>
      <c r="K156" s="99" t="str">
        <f>IF('Test Sample Data'!K155="","",IF(SUM('Test Sample Data'!K$3:K$386)&gt;10,IF(AND(ISNUMBER('Test Sample Data'!K155),'Test Sample Data'!K155&lt;$C$389, 'Test Sample Data'!K155&gt;0),'Test Sample Data'!K155,$C$389),""))</f>
        <v/>
      </c>
      <c r="L156" s="99" t="str">
        <f>IF('Test Sample Data'!L155="","",IF(SUM('Test Sample Data'!L$3:L$386)&gt;10,IF(AND(ISNUMBER('Test Sample Data'!L155),'Test Sample Data'!L155&lt;$C$389, 'Test Sample Data'!L155&gt;0),'Test Sample Data'!L155,$C$389),""))</f>
        <v/>
      </c>
      <c r="M156" s="99" t="str">
        <f>IF('Test Sample Data'!M155="","",IF(SUM('Test Sample Data'!M$3:M$386)&gt;10,IF(AND(ISNUMBER('Test Sample Data'!M155),'Test Sample Data'!M155&lt;$C$389, 'Test Sample Data'!M155&gt;0),'Test Sample Data'!M155,$C$389),""))</f>
        <v/>
      </c>
      <c r="N156" s="99" t="str">
        <f>IF('Test Sample Data'!N155="","",IF(SUM('Test Sample Data'!N$3:N$386)&gt;10,IF(AND(ISNUMBER('Test Sample Data'!N155),'Test Sample Data'!N155&lt;$C$389, 'Test Sample Data'!N155&gt;0),'Test Sample Data'!N155,$C$389),""))</f>
        <v/>
      </c>
      <c r="O156" s="98" t="str">
        <f>'miRNA Table'!C155</f>
        <v>hsa-miR-21-5p</v>
      </c>
      <c r="P156" s="98" t="s">
        <v>112</v>
      </c>
      <c r="Q156" s="99">
        <f>IF('Control Sample Data'!C155="","",IF(SUM('Control Sample Data'!C$3:C$386)&gt;10,IF(AND(ISNUMBER('Control Sample Data'!C155),'Control Sample Data'!C155&lt;$C$389, 'Control Sample Data'!C155&gt;0),'Control Sample Data'!C155,$C$389),""))</f>
        <v>32.04</v>
      </c>
      <c r="R156" s="99">
        <f>IF('Control Sample Data'!D155="","",IF(SUM('Control Sample Data'!D$3:D$386)&gt;10,IF(AND(ISNUMBER('Control Sample Data'!D155),'Control Sample Data'!D155&lt;$C$389, 'Control Sample Data'!D155&gt;0),'Control Sample Data'!D155,$C$389),""))</f>
        <v>31.94</v>
      </c>
      <c r="S156" s="99">
        <f>IF('Control Sample Data'!E155="","",IF(SUM('Control Sample Data'!E$3:E$386)&gt;10,IF(AND(ISNUMBER('Control Sample Data'!E155),'Control Sample Data'!E155&lt;$C$389, 'Control Sample Data'!E155&gt;0),'Control Sample Data'!E155,$C$389),""))</f>
        <v>32.94</v>
      </c>
      <c r="T156" s="99" t="str">
        <f>IF('Control Sample Data'!F155="","",IF(SUM('Control Sample Data'!F$3:F$386)&gt;10,IF(AND(ISNUMBER('Control Sample Data'!F155),'Control Sample Data'!F155&lt;$C$389, 'Control Sample Data'!F155&gt;0),'Control Sample Data'!F155,$C$389),""))</f>
        <v/>
      </c>
      <c r="U156" s="99" t="str">
        <f>IF('Control Sample Data'!G155="","",IF(SUM('Control Sample Data'!G$3:G$386)&gt;10,IF(AND(ISNUMBER('Control Sample Data'!G155),'Control Sample Data'!G155&lt;$C$389, 'Control Sample Data'!G155&gt;0),'Control Sample Data'!G155,$C$389),""))</f>
        <v/>
      </c>
      <c r="V156" s="99" t="str">
        <f>IF('Control Sample Data'!H155="","",IF(SUM('Control Sample Data'!H$3:H$386)&gt;10,IF(AND(ISNUMBER('Control Sample Data'!H155),'Control Sample Data'!H155&lt;$C$389, 'Control Sample Data'!H155&gt;0),'Control Sample Data'!H155,$C$389),""))</f>
        <v/>
      </c>
      <c r="W156" s="99" t="str">
        <f>IF('Control Sample Data'!I155="","",IF(SUM('Control Sample Data'!I$3:I$386)&gt;10,IF(AND(ISNUMBER('Control Sample Data'!I155),'Control Sample Data'!I155&lt;$C$389, 'Control Sample Data'!I155&gt;0),'Control Sample Data'!I155,$C$389),""))</f>
        <v/>
      </c>
      <c r="X156" s="99" t="str">
        <f>IF('Control Sample Data'!J155="","",IF(SUM('Control Sample Data'!J$3:J$386)&gt;10,IF(AND(ISNUMBER('Control Sample Data'!J155),'Control Sample Data'!J155&lt;$C$389, 'Control Sample Data'!J155&gt;0),'Control Sample Data'!J155,$C$389),""))</f>
        <v/>
      </c>
      <c r="Y156" s="99" t="str">
        <f>IF('Control Sample Data'!K155="","",IF(SUM('Control Sample Data'!K$3:K$386)&gt;10,IF(AND(ISNUMBER('Control Sample Data'!K155),'Control Sample Data'!K155&lt;$C$389, 'Control Sample Data'!K155&gt;0),'Control Sample Data'!K155,$C$389),""))</f>
        <v/>
      </c>
      <c r="Z156" s="99" t="str">
        <f>IF('Control Sample Data'!L155="","",IF(SUM('Control Sample Data'!L$3:L$386)&gt;10,IF(AND(ISNUMBER('Control Sample Data'!L155),'Control Sample Data'!L155&lt;$C$389, 'Control Sample Data'!L155&gt;0),'Control Sample Data'!L155,$C$389),""))</f>
        <v/>
      </c>
      <c r="AA156" s="99" t="str">
        <f>IF('Control Sample Data'!M155="","",IF(SUM('Control Sample Data'!M$3:M$386)&gt;10,IF(AND(ISNUMBER('Control Sample Data'!M155),'Control Sample Data'!M155&lt;$C$389, 'Control Sample Data'!M155&gt;0),'Control Sample Data'!M155,$C$389),""))</f>
        <v/>
      </c>
      <c r="AB156" s="107" t="str">
        <f>IF('Control Sample Data'!N155="","",IF(SUM('Control Sample Data'!N$3:N$386)&gt;10,IF(AND(ISNUMBER('Control Sample Data'!N155),'Control Sample Data'!N155&lt;$C$389, 'Control Sample Data'!N155&gt;0),'Control Sample Data'!N155,$C$389),""))</f>
        <v/>
      </c>
      <c r="AC156" s="136">
        <f>IF(C156="","",IF(AND('miRNA Table'!$F$4="YES",'miRNA Table'!$F$6="YES"),C156-C$391,C156))</f>
        <v>32.04</v>
      </c>
      <c r="AD156" s="137">
        <f>IF(D156="","",IF(AND('miRNA Table'!$F$4="YES",'miRNA Table'!$F$6="YES"),D156-D$391,D156))</f>
        <v>32.61</v>
      </c>
      <c r="AE156" s="137">
        <f>IF(E156="","",IF(AND('miRNA Table'!$F$4="YES",'miRNA Table'!$F$6="YES"),E156-E$391,E156))</f>
        <v>31.34</v>
      </c>
      <c r="AF156" s="137" t="str">
        <f>IF(F156="","",IF(AND('miRNA Table'!$F$4="YES",'miRNA Table'!$F$6="YES"),F156-F$391,F156))</f>
        <v/>
      </c>
      <c r="AG156" s="137" t="str">
        <f>IF(G156="","",IF(AND('miRNA Table'!$F$4="YES",'miRNA Table'!$F$6="YES"),G156-G$391,G156))</f>
        <v/>
      </c>
      <c r="AH156" s="137" t="str">
        <f>IF(H156="","",IF(AND('miRNA Table'!$F$4="YES",'miRNA Table'!$F$6="YES"),H156-H$391,H156))</f>
        <v/>
      </c>
      <c r="AI156" s="137" t="str">
        <f>IF(I156="","",IF(AND('miRNA Table'!$F$4="YES",'miRNA Table'!$F$6="YES"),I156-I$391,I156))</f>
        <v/>
      </c>
      <c r="AJ156" s="137" t="str">
        <f>IF(J156="","",IF(AND('miRNA Table'!$F$4="YES",'miRNA Table'!$F$6="YES"),J156-J$391,J156))</f>
        <v/>
      </c>
      <c r="AK156" s="137" t="str">
        <f>IF(K156="","",IF(AND('miRNA Table'!$F$4="YES",'miRNA Table'!$F$6="YES"),K156-K$391,K156))</f>
        <v/>
      </c>
      <c r="AL156" s="137" t="str">
        <f>IF(L156="","",IF(AND('miRNA Table'!$F$4="YES",'miRNA Table'!$F$6="YES"),L156-L$391,L156))</f>
        <v/>
      </c>
      <c r="AM156" s="137" t="str">
        <f>IF(M156="","",IF(AND('miRNA Table'!$F$4="YES",'miRNA Table'!$F$6="YES"),M156-M$391,M156))</f>
        <v/>
      </c>
      <c r="AN156" s="138" t="str">
        <f>IF(N156="","",IF(AND('miRNA Table'!$F$4="YES",'miRNA Table'!$F$6="YES"),N156-N$391,N156))</f>
        <v/>
      </c>
      <c r="AO156" s="136">
        <f>IF(O156="","",IF(AND('miRNA Table'!$F$4="YES",'miRNA Table'!$F$6="YES"),Q156-Q$391,Q156))</f>
        <v>32.04</v>
      </c>
      <c r="AP156" s="137">
        <f>IF(P156="","",IF(AND('miRNA Table'!$F$4="YES",'miRNA Table'!$F$6="YES"),R156-R$391,R156))</f>
        <v>31.94</v>
      </c>
      <c r="AQ156" s="137">
        <f>IF(Q156="","",IF(AND('miRNA Table'!$F$4="YES",'miRNA Table'!$F$6="YES"),S156-S$391,S156))</f>
        <v>32.94</v>
      </c>
      <c r="AR156" s="137" t="str">
        <f>IF(R156="","",IF(AND('miRNA Table'!$F$4="YES",'miRNA Table'!$F$6="YES"),T156-T$391,T156))</f>
        <v/>
      </c>
      <c r="AS156" s="137" t="str">
        <f>IF(S156="","",IF(AND('miRNA Table'!$F$4="YES",'miRNA Table'!$F$6="YES"),U156-U$391,U156))</f>
        <v/>
      </c>
      <c r="AT156" s="137" t="str">
        <f>IF(T156="","",IF(AND('miRNA Table'!$F$4="YES",'miRNA Table'!$F$6="YES"),V156-V$391,V156))</f>
        <v/>
      </c>
      <c r="AU156" s="137" t="str">
        <f>IF(U156="","",IF(AND('miRNA Table'!$F$4="YES",'miRNA Table'!$F$6="YES"),W156-W$391,W156))</f>
        <v/>
      </c>
      <c r="AV156" s="137" t="str">
        <f>IF(V156="","",IF(AND('miRNA Table'!$F$4="YES",'miRNA Table'!$F$6="YES"),X156-X$391,X156))</f>
        <v/>
      </c>
      <c r="AW156" s="137" t="str">
        <f>IF(W156="","",IF(AND('miRNA Table'!$F$4="YES",'miRNA Table'!$F$6="YES"),Y156-Y$391,Y156))</f>
        <v/>
      </c>
      <c r="AX156" s="137" t="str">
        <f>IF(X156="","",IF(AND('miRNA Table'!$F$4="YES",'miRNA Table'!$F$6="YES"),Z156-Z$391,Z156))</f>
        <v/>
      </c>
      <c r="AY156" s="137" t="str">
        <f>IF(Y156="","",IF(AND('miRNA Table'!$F$4="YES",'miRNA Table'!$F$6="YES"),AA156-AA$391,AA156))</f>
        <v/>
      </c>
      <c r="AZ156" s="138" t="str">
        <f>IF(Z156="","",IF(AND('miRNA Table'!$F$4="YES",'miRNA Table'!$F$6="YES"),AB156-AB$391,AB156))</f>
        <v/>
      </c>
      <c r="BY156" s="97" t="str">
        <f t="shared" si="132"/>
        <v>hsa-miR-21-5p</v>
      </c>
      <c r="BZ156" s="98" t="s">
        <v>112</v>
      </c>
      <c r="CA156" s="99">
        <f t="shared" si="133"/>
        <v>11.404999999999998</v>
      </c>
      <c r="CB156" s="99">
        <f t="shared" si="134"/>
        <v>11.965</v>
      </c>
      <c r="CC156" s="99">
        <f t="shared" si="135"/>
        <v>10.61</v>
      </c>
      <c r="CD156" s="99" t="str">
        <f t="shared" si="136"/>
        <v/>
      </c>
      <c r="CE156" s="99" t="str">
        <f t="shared" si="137"/>
        <v/>
      </c>
      <c r="CF156" s="99" t="str">
        <f t="shared" si="138"/>
        <v/>
      </c>
      <c r="CG156" s="99" t="str">
        <f t="shared" si="139"/>
        <v/>
      </c>
      <c r="CH156" s="99" t="str">
        <f t="shared" si="140"/>
        <v/>
      </c>
      <c r="CI156" s="99" t="str">
        <f t="shared" si="141"/>
        <v/>
      </c>
      <c r="CJ156" s="99" t="str">
        <f t="shared" si="142"/>
        <v/>
      </c>
      <c r="CK156" s="99" t="str">
        <f t="shared" si="143"/>
        <v/>
      </c>
      <c r="CL156" s="99" t="str">
        <f t="shared" si="144"/>
        <v/>
      </c>
      <c r="CM156" s="99">
        <f t="shared" si="145"/>
        <v>11.141666666666666</v>
      </c>
      <c r="CN156" s="99">
        <f t="shared" si="146"/>
        <v>11.088333333333331</v>
      </c>
      <c r="CO156" s="99">
        <f t="shared" si="147"/>
        <v>11.804999999999996</v>
      </c>
      <c r="CP156" s="99" t="str">
        <f t="shared" si="148"/>
        <v/>
      </c>
      <c r="CQ156" s="99" t="str">
        <f t="shared" si="149"/>
        <v/>
      </c>
      <c r="CR156" s="99" t="str">
        <f t="shared" si="150"/>
        <v/>
      </c>
      <c r="CS156" s="99" t="str">
        <f t="shared" si="151"/>
        <v/>
      </c>
      <c r="CT156" s="99" t="str">
        <f t="shared" si="152"/>
        <v/>
      </c>
      <c r="CU156" s="99" t="str">
        <f t="shared" si="153"/>
        <v/>
      </c>
      <c r="CV156" s="99" t="str">
        <f t="shared" si="154"/>
        <v/>
      </c>
      <c r="CW156" s="99" t="str">
        <f t="shared" si="155"/>
        <v/>
      </c>
      <c r="CX156" s="99" t="str">
        <f t="shared" si="156"/>
        <v/>
      </c>
      <c r="CY156" s="70">
        <f t="shared" si="157"/>
        <v>11.326666666666666</v>
      </c>
      <c r="CZ156" s="70">
        <f t="shared" si="158"/>
        <v>11.344999999999999</v>
      </c>
      <c r="DA156" s="100" t="str">
        <f t="shared" si="159"/>
        <v>hsa-miR-21-5p</v>
      </c>
      <c r="DB156" s="98" t="s">
        <v>112</v>
      </c>
      <c r="DC156" s="101">
        <f t="shared" si="112"/>
        <v>3.6876772108467492E-4</v>
      </c>
      <c r="DD156" s="101">
        <f t="shared" si="113"/>
        <v>2.5013594312324288E-4</v>
      </c>
      <c r="DE156" s="101">
        <f t="shared" si="114"/>
        <v>6.398405292277168E-4</v>
      </c>
      <c r="DF156" s="101" t="str">
        <f t="shared" si="115"/>
        <v/>
      </c>
      <c r="DG156" s="101" t="str">
        <f t="shared" si="116"/>
        <v/>
      </c>
      <c r="DH156" s="101" t="str">
        <f t="shared" si="117"/>
        <v/>
      </c>
      <c r="DI156" s="101" t="str">
        <f t="shared" si="118"/>
        <v/>
      </c>
      <c r="DJ156" s="101" t="str">
        <f t="shared" si="119"/>
        <v/>
      </c>
      <c r="DK156" s="101" t="str">
        <f t="shared" si="120"/>
        <v/>
      </c>
      <c r="DL156" s="101" t="str">
        <f t="shared" si="121"/>
        <v/>
      </c>
      <c r="DM156" s="101" t="str">
        <f t="shared" si="160"/>
        <v/>
      </c>
      <c r="DN156" s="101" t="str">
        <f t="shared" si="161"/>
        <v/>
      </c>
      <c r="DO156" s="101">
        <f t="shared" si="122"/>
        <v>4.4261296554106984E-4</v>
      </c>
      <c r="DP156" s="101">
        <f t="shared" si="123"/>
        <v>4.5928161896303211E-4</v>
      </c>
      <c r="DQ156" s="101">
        <f t="shared" si="124"/>
        <v>2.7947367202116427E-4</v>
      </c>
      <c r="DR156" s="101" t="str">
        <f t="shared" si="125"/>
        <v/>
      </c>
      <c r="DS156" s="101" t="str">
        <f t="shared" si="126"/>
        <v/>
      </c>
      <c r="DT156" s="101" t="str">
        <f t="shared" si="127"/>
        <v/>
      </c>
      <c r="DU156" s="101" t="str">
        <f t="shared" si="128"/>
        <v/>
      </c>
      <c r="DV156" s="101" t="str">
        <f t="shared" si="129"/>
        <v/>
      </c>
      <c r="DW156" s="101" t="str">
        <f t="shared" si="130"/>
        <v/>
      </c>
      <c r="DX156" s="101" t="str">
        <f t="shared" si="131"/>
        <v/>
      </c>
      <c r="DY156" s="101" t="str">
        <f t="shared" si="162"/>
        <v/>
      </c>
      <c r="DZ156" s="101" t="str">
        <f t="shared" si="163"/>
        <v/>
      </c>
    </row>
    <row r="157" spans="1:130" ht="15" customHeight="1" x14ac:dyDescent="0.25">
      <c r="A157" s="106" t="str">
        <f>'miRNA Table'!C156</f>
        <v>hsa-miR-21-3p</v>
      </c>
      <c r="B157" s="98" t="s">
        <v>113</v>
      </c>
      <c r="C157" s="99">
        <f>IF('Test Sample Data'!C156="","",IF(SUM('Test Sample Data'!C$3:C$386)&gt;10,IF(AND(ISNUMBER('Test Sample Data'!C156),'Test Sample Data'!C156&lt;$C$389, 'Test Sample Data'!C156&gt;0),'Test Sample Data'!C156,$C$389),""))</f>
        <v>21.76</v>
      </c>
      <c r="D157" s="99">
        <f>IF('Test Sample Data'!D156="","",IF(SUM('Test Sample Data'!D$3:D$386)&gt;10,IF(AND(ISNUMBER('Test Sample Data'!D156),'Test Sample Data'!D156&lt;$C$389, 'Test Sample Data'!D156&gt;0),'Test Sample Data'!D156,$C$389),""))</f>
        <v>22.03</v>
      </c>
      <c r="E157" s="99">
        <f>IF('Test Sample Data'!E156="","",IF(SUM('Test Sample Data'!E$3:E$386)&gt;10,IF(AND(ISNUMBER('Test Sample Data'!E156),'Test Sample Data'!E156&lt;$C$389, 'Test Sample Data'!E156&gt;0),'Test Sample Data'!E156,$C$389),""))</f>
        <v>21.87</v>
      </c>
      <c r="F157" s="99" t="str">
        <f>IF('Test Sample Data'!F156="","",IF(SUM('Test Sample Data'!F$3:F$386)&gt;10,IF(AND(ISNUMBER('Test Sample Data'!F156),'Test Sample Data'!F156&lt;$C$389, 'Test Sample Data'!F156&gt;0),'Test Sample Data'!F156,$C$389),""))</f>
        <v/>
      </c>
      <c r="G157" s="99" t="str">
        <f>IF('Test Sample Data'!G156="","",IF(SUM('Test Sample Data'!G$3:G$386)&gt;10,IF(AND(ISNUMBER('Test Sample Data'!G156),'Test Sample Data'!G156&lt;$C$389, 'Test Sample Data'!G156&gt;0),'Test Sample Data'!G156,$C$389),""))</f>
        <v/>
      </c>
      <c r="H157" s="99" t="str">
        <f>IF('Test Sample Data'!H156="","",IF(SUM('Test Sample Data'!H$3:H$386)&gt;10,IF(AND(ISNUMBER('Test Sample Data'!H156),'Test Sample Data'!H156&lt;$C$389, 'Test Sample Data'!H156&gt;0),'Test Sample Data'!H156,$C$389),""))</f>
        <v/>
      </c>
      <c r="I157" s="99" t="str">
        <f>IF('Test Sample Data'!I156="","",IF(SUM('Test Sample Data'!I$3:I$386)&gt;10,IF(AND(ISNUMBER('Test Sample Data'!I156),'Test Sample Data'!I156&lt;$C$389, 'Test Sample Data'!I156&gt;0),'Test Sample Data'!I156,$C$389),""))</f>
        <v/>
      </c>
      <c r="J157" s="99" t="str">
        <f>IF('Test Sample Data'!J156="","",IF(SUM('Test Sample Data'!J$3:J$386)&gt;10,IF(AND(ISNUMBER('Test Sample Data'!J156),'Test Sample Data'!J156&lt;$C$389, 'Test Sample Data'!J156&gt;0),'Test Sample Data'!J156,$C$389),""))</f>
        <v/>
      </c>
      <c r="K157" s="99" t="str">
        <f>IF('Test Sample Data'!K156="","",IF(SUM('Test Sample Data'!K$3:K$386)&gt;10,IF(AND(ISNUMBER('Test Sample Data'!K156),'Test Sample Data'!K156&lt;$C$389, 'Test Sample Data'!K156&gt;0),'Test Sample Data'!K156,$C$389),""))</f>
        <v/>
      </c>
      <c r="L157" s="99" t="str">
        <f>IF('Test Sample Data'!L156="","",IF(SUM('Test Sample Data'!L$3:L$386)&gt;10,IF(AND(ISNUMBER('Test Sample Data'!L156),'Test Sample Data'!L156&lt;$C$389, 'Test Sample Data'!L156&gt;0),'Test Sample Data'!L156,$C$389),""))</f>
        <v/>
      </c>
      <c r="M157" s="99" t="str">
        <f>IF('Test Sample Data'!M156="","",IF(SUM('Test Sample Data'!M$3:M$386)&gt;10,IF(AND(ISNUMBER('Test Sample Data'!M156),'Test Sample Data'!M156&lt;$C$389, 'Test Sample Data'!M156&gt;0),'Test Sample Data'!M156,$C$389),""))</f>
        <v/>
      </c>
      <c r="N157" s="99" t="str">
        <f>IF('Test Sample Data'!N156="","",IF(SUM('Test Sample Data'!N$3:N$386)&gt;10,IF(AND(ISNUMBER('Test Sample Data'!N156),'Test Sample Data'!N156&lt;$C$389, 'Test Sample Data'!N156&gt;0),'Test Sample Data'!N156,$C$389),""))</f>
        <v/>
      </c>
      <c r="O157" s="98" t="str">
        <f>'miRNA Table'!C156</f>
        <v>hsa-miR-21-3p</v>
      </c>
      <c r="P157" s="98" t="s">
        <v>113</v>
      </c>
      <c r="Q157" s="99">
        <f>IF('Control Sample Data'!C156="","",IF(SUM('Control Sample Data'!C$3:C$386)&gt;10,IF(AND(ISNUMBER('Control Sample Data'!C156),'Control Sample Data'!C156&lt;$C$389, 'Control Sample Data'!C156&gt;0),'Control Sample Data'!C156,$C$389),""))</f>
        <v>29.53</v>
      </c>
      <c r="R157" s="99">
        <f>IF('Control Sample Data'!D156="","",IF(SUM('Control Sample Data'!D$3:D$386)&gt;10,IF(AND(ISNUMBER('Control Sample Data'!D156),'Control Sample Data'!D156&lt;$C$389, 'Control Sample Data'!D156&gt;0),'Control Sample Data'!D156,$C$389),""))</f>
        <v>29.42</v>
      </c>
      <c r="S157" s="99">
        <f>IF('Control Sample Data'!E156="","",IF(SUM('Control Sample Data'!E$3:E$386)&gt;10,IF(AND(ISNUMBER('Control Sample Data'!E156),'Control Sample Data'!E156&lt;$C$389, 'Control Sample Data'!E156&gt;0),'Control Sample Data'!E156,$C$389),""))</f>
        <v>29.24</v>
      </c>
      <c r="T157" s="99" t="str">
        <f>IF('Control Sample Data'!F156="","",IF(SUM('Control Sample Data'!F$3:F$386)&gt;10,IF(AND(ISNUMBER('Control Sample Data'!F156),'Control Sample Data'!F156&lt;$C$389, 'Control Sample Data'!F156&gt;0),'Control Sample Data'!F156,$C$389),""))</f>
        <v/>
      </c>
      <c r="U157" s="99" t="str">
        <f>IF('Control Sample Data'!G156="","",IF(SUM('Control Sample Data'!G$3:G$386)&gt;10,IF(AND(ISNUMBER('Control Sample Data'!G156),'Control Sample Data'!G156&lt;$C$389, 'Control Sample Data'!G156&gt;0),'Control Sample Data'!G156,$C$389),""))</f>
        <v/>
      </c>
      <c r="V157" s="99" t="str">
        <f>IF('Control Sample Data'!H156="","",IF(SUM('Control Sample Data'!H$3:H$386)&gt;10,IF(AND(ISNUMBER('Control Sample Data'!H156),'Control Sample Data'!H156&lt;$C$389, 'Control Sample Data'!H156&gt;0),'Control Sample Data'!H156,$C$389),""))</f>
        <v/>
      </c>
      <c r="W157" s="99" t="str">
        <f>IF('Control Sample Data'!I156="","",IF(SUM('Control Sample Data'!I$3:I$386)&gt;10,IF(AND(ISNUMBER('Control Sample Data'!I156),'Control Sample Data'!I156&lt;$C$389, 'Control Sample Data'!I156&gt;0),'Control Sample Data'!I156,$C$389),""))</f>
        <v/>
      </c>
      <c r="X157" s="99" t="str">
        <f>IF('Control Sample Data'!J156="","",IF(SUM('Control Sample Data'!J$3:J$386)&gt;10,IF(AND(ISNUMBER('Control Sample Data'!J156),'Control Sample Data'!J156&lt;$C$389, 'Control Sample Data'!J156&gt;0),'Control Sample Data'!J156,$C$389),""))</f>
        <v/>
      </c>
      <c r="Y157" s="99" t="str">
        <f>IF('Control Sample Data'!K156="","",IF(SUM('Control Sample Data'!K$3:K$386)&gt;10,IF(AND(ISNUMBER('Control Sample Data'!K156),'Control Sample Data'!K156&lt;$C$389, 'Control Sample Data'!K156&gt;0),'Control Sample Data'!K156,$C$389),""))</f>
        <v/>
      </c>
      <c r="Z157" s="99" t="str">
        <f>IF('Control Sample Data'!L156="","",IF(SUM('Control Sample Data'!L$3:L$386)&gt;10,IF(AND(ISNUMBER('Control Sample Data'!L156),'Control Sample Data'!L156&lt;$C$389, 'Control Sample Data'!L156&gt;0),'Control Sample Data'!L156,$C$389),""))</f>
        <v/>
      </c>
      <c r="AA157" s="99" t="str">
        <f>IF('Control Sample Data'!M156="","",IF(SUM('Control Sample Data'!M$3:M$386)&gt;10,IF(AND(ISNUMBER('Control Sample Data'!M156),'Control Sample Data'!M156&lt;$C$389, 'Control Sample Data'!M156&gt;0),'Control Sample Data'!M156,$C$389),""))</f>
        <v/>
      </c>
      <c r="AB157" s="107" t="str">
        <f>IF('Control Sample Data'!N156="","",IF(SUM('Control Sample Data'!N$3:N$386)&gt;10,IF(AND(ISNUMBER('Control Sample Data'!N156),'Control Sample Data'!N156&lt;$C$389, 'Control Sample Data'!N156&gt;0),'Control Sample Data'!N156,$C$389),""))</f>
        <v/>
      </c>
      <c r="AC157" s="136">
        <f>IF(C157="","",IF(AND('miRNA Table'!$F$4="YES",'miRNA Table'!$F$6="YES"),C157-C$391,C157))</f>
        <v>21.76</v>
      </c>
      <c r="AD157" s="137">
        <f>IF(D157="","",IF(AND('miRNA Table'!$F$4="YES",'miRNA Table'!$F$6="YES"),D157-D$391,D157))</f>
        <v>22.03</v>
      </c>
      <c r="AE157" s="137">
        <f>IF(E157="","",IF(AND('miRNA Table'!$F$4="YES",'miRNA Table'!$F$6="YES"),E157-E$391,E157))</f>
        <v>21.87</v>
      </c>
      <c r="AF157" s="137" t="str">
        <f>IF(F157="","",IF(AND('miRNA Table'!$F$4="YES",'miRNA Table'!$F$6="YES"),F157-F$391,F157))</f>
        <v/>
      </c>
      <c r="AG157" s="137" t="str">
        <f>IF(G157="","",IF(AND('miRNA Table'!$F$4="YES",'miRNA Table'!$F$6="YES"),G157-G$391,G157))</f>
        <v/>
      </c>
      <c r="AH157" s="137" t="str">
        <f>IF(H157="","",IF(AND('miRNA Table'!$F$4="YES",'miRNA Table'!$F$6="YES"),H157-H$391,H157))</f>
        <v/>
      </c>
      <c r="AI157" s="137" t="str">
        <f>IF(I157="","",IF(AND('miRNA Table'!$F$4="YES",'miRNA Table'!$F$6="YES"),I157-I$391,I157))</f>
        <v/>
      </c>
      <c r="AJ157" s="137" t="str">
        <f>IF(J157="","",IF(AND('miRNA Table'!$F$4="YES",'miRNA Table'!$F$6="YES"),J157-J$391,J157))</f>
        <v/>
      </c>
      <c r="AK157" s="137" t="str">
        <f>IF(K157="","",IF(AND('miRNA Table'!$F$4="YES",'miRNA Table'!$F$6="YES"),K157-K$391,K157))</f>
        <v/>
      </c>
      <c r="AL157" s="137" t="str">
        <f>IF(L157="","",IF(AND('miRNA Table'!$F$4="YES",'miRNA Table'!$F$6="YES"),L157-L$391,L157))</f>
        <v/>
      </c>
      <c r="AM157" s="137" t="str">
        <f>IF(M157="","",IF(AND('miRNA Table'!$F$4="YES",'miRNA Table'!$F$6="YES"),M157-M$391,M157))</f>
        <v/>
      </c>
      <c r="AN157" s="138" t="str">
        <f>IF(N157="","",IF(AND('miRNA Table'!$F$4="YES",'miRNA Table'!$F$6="YES"),N157-N$391,N157))</f>
        <v/>
      </c>
      <c r="AO157" s="136">
        <f>IF(O157="","",IF(AND('miRNA Table'!$F$4="YES",'miRNA Table'!$F$6="YES"),Q157-Q$391,Q157))</f>
        <v>29.53</v>
      </c>
      <c r="AP157" s="137">
        <f>IF(P157="","",IF(AND('miRNA Table'!$F$4="YES",'miRNA Table'!$F$6="YES"),R157-R$391,R157))</f>
        <v>29.42</v>
      </c>
      <c r="AQ157" s="137">
        <f>IF(Q157="","",IF(AND('miRNA Table'!$F$4="YES",'miRNA Table'!$F$6="YES"),S157-S$391,S157))</f>
        <v>29.24</v>
      </c>
      <c r="AR157" s="137" t="str">
        <f>IF(R157="","",IF(AND('miRNA Table'!$F$4="YES",'miRNA Table'!$F$6="YES"),T157-T$391,T157))</f>
        <v/>
      </c>
      <c r="AS157" s="137" t="str">
        <f>IF(S157="","",IF(AND('miRNA Table'!$F$4="YES",'miRNA Table'!$F$6="YES"),U157-U$391,U157))</f>
        <v/>
      </c>
      <c r="AT157" s="137" t="str">
        <f>IF(T157="","",IF(AND('miRNA Table'!$F$4="YES",'miRNA Table'!$F$6="YES"),V157-V$391,V157))</f>
        <v/>
      </c>
      <c r="AU157" s="137" t="str">
        <f>IF(U157="","",IF(AND('miRNA Table'!$F$4="YES",'miRNA Table'!$F$6="YES"),W157-W$391,W157))</f>
        <v/>
      </c>
      <c r="AV157" s="137" t="str">
        <f>IF(V157="","",IF(AND('miRNA Table'!$F$4="YES",'miRNA Table'!$F$6="YES"),X157-X$391,X157))</f>
        <v/>
      </c>
      <c r="AW157" s="137" t="str">
        <f>IF(W157="","",IF(AND('miRNA Table'!$F$4="YES",'miRNA Table'!$F$6="YES"),Y157-Y$391,Y157))</f>
        <v/>
      </c>
      <c r="AX157" s="137" t="str">
        <f>IF(X157="","",IF(AND('miRNA Table'!$F$4="YES",'miRNA Table'!$F$6="YES"),Z157-Z$391,Z157))</f>
        <v/>
      </c>
      <c r="AY157" s="137" t="str">
        <f>IF(Y157="","",IF(AND('miRNA Table'!$F$4="YES",'miRNA Table'!$F$6="YES"),AA157-AA$391,AA157))</f>
        <v/>
      </c>
      <c r="AZ157" s="138" t="str">
        <f>IF(Z157="","",IF(AND('miRNA Table'!$F$4="YES",'miRNA Table'!$F$6="YES"),AB157-AB$391,AB157))</f>
        <v/>
      </c>
      <c r="BY157" s="97" t="str">
        <f t="shared" si="132"/>
        <v>hsa-miR-21-3p</v>
      </c>
      <c r="BZ157" s="98" t="s">
        <v>113</v>
      </c>
      <c r="CA157" s="99">
        <f t="shared" si="133"/>
        <v>1.125</v>
      </c>
      <c r="CB157" s="99">
        <f t="shared" si="134"/>
        <v>1.3850000000000016</v>
      </c>
      <c r="CC157" s="99">
        <f t="shared" si="135"/>
        <v>1.1400000000000006</v>
      </c>
      <c r="CD157" s="99" t="str">
        <f t="shared" si="136"/>
        <v/>
      </c>
      <c r="CE157" s="99" t="str">
        <f t="shared" si="137"/>
        <v/>
      </c>
      <c r="CF157" s="99" t="str">
        <f t="shared" si="138"/>
        <v/>
      </c>
      <c r="CG157" s="99" t="str">
        <f t="shared" si="139"/>
        <v/>
      </c>
      <c r="CH157" s="99" t="str">
        <f t="shared" si="140"/>
        <v/>
      </c>
      <c r="CI157" s="99" t="str">
        <f t="shared" si="141"/>
        <v/>
      </c>
      <c r="CJ157" s="99" t="str">
        <f t="shared" si="142"/>
        <v/>
      </c>
      <c r="CK157" s="99" t="str">
        <f t="shared" si="143"/>
        <v/>
      </c>
      <c r="CL157" s="99" t="str">
        <f t="shared" si="144"/>
        <v/>
      </c>
      <c r="CM157" s="99">
        <f t="shared" si="145"/>
        <v>8.6316666666666677</v>
      </c>
      <c r="CN157" s="99">
        <f t="shared" si="146"/>
        <v>8.5683333333333316</v>
      </c>
      <c r="CO157" s="99">
        <f t="shared" si="147"/>
        <v>8.1049999999999969</v>
      </c>
      <c r="CP157" s="99" t="str">
        <f t="shared" si="148"/>
        <v/>
      </c>
      <c r="CQ157" s="99" t="str">
        <f t="shared" si="149"/>
        <v/>
      </c>
      <c r="CR157" s="99" t="str">
        <f t="shared" si="150"/>
        <v/>
      </c>
      <c r="CS157" s="99" t="str">
        <f t="shared" si="151"/>
        <v/>
      </c>
      <c r="CT157" s="99" t="str">
        <f t="shared" si="152"/>
        <v/>
      </c>
      <c r="CU157" s="99" t="str">
        <f t="shared" si="153"/>
        <v/>
      </c>
      <c r="CV157" s="99" t="str">
        <f t="shared" si="154"/>
        <v/>
      </c>
      <c r="CW157" s="99" t="str">
        <f t="shared" si="155"/>
        <v/>
      </c>
      <c r="CX157" s="99" t="str">
        <f t="shared" si="156"/>
        <v/>
      </c>
      <c r="CY157" s="70">
        <f t="shared" si="157"/>
        <v>1.2166666666666675</v>
      </c>
      <c r="CZ157" s="70">
        <f t="shared" si="158"/>
        <v>8.4349999999999987</v>
      </c>
      <c r="DA157" s="100" t="str">
        <f t="shared" si="159"/>
        <v>hsa-miR-21-3p</v>
      </c>
      <c r="DB157" s="98" t="s">
        <v>113</v>
      </c>
      <c r="DC157" s="101">
        <f t="shared" si="112"/>
        <v>0.45850202160233561</v>
      </c>
      <c r="DD157" s="101">
        <f t="shared" si="113"/>
        <v>0.38288949927359534</v>
      </c>
      <c r="DE157" s="101">
        <f t="shared" si="114"/>
        <v>0.45375957765858027</v>
      </c>
      <c r="DF157" s="101" t="str">
        <f t="shared" si="115"/>
        <v/>
      </c>
      <c r="DG157" s="101" t="str">
        <f t="shared" si="116"/>
        <v/>
      </c>
      <c r="DH157" s="101" t="str">
        <f t="shared" si="117"/>
        <v/>
      </c>
      <c r="DI157" s="101" t="str">
        <f t="shared" si="118"/>
        <v/>
      </c>
      <c r="DJ157" s="101" t="str">
        <f t="shared" si="119"/>
        <v/>
      </c>
      <c r="DK157" s="101" t="str">
        <f t="shared" si="120"/>
        <v/>
      </c>
      <c r="DL157" s="101" t="str">
        <f t="shared" si="121"/>
        <v/>
      </c>
      <c r="DM157" s="101" t="str">
        <f t="shared" si="160"/>
        <v/>
      </c>
      <c r="DN157" s="101" t="str">
        <f t="shared" si="161"/>
        <v/>
      </c>
      <c r="DO157" s="101">
        <f t="shared" si="122"/>
        <v>2.521212320610239E-3</v>
      </c>
      <c r="DP157" s="101">
        <f t="shared" si="123"/>
        <v>2.634357151316981E-3</v>
      </c>
      <c r="DQ157" s="101">
        <f t="shared" si="124"/>
        <v>3.6320505570826716E-3</v>
      </c>
      <c r="DR157" s="101" t="str">
        <f t="shared" si="125"/>
        <v/>
      </c>
      <c r="DS157" s="101" t="str">
        <f t="shared" si="126"/>
        <v/>
      </c>
      <c r="DT157" s="101" t="str">
        <f t="shared" si="127"/>
        <v/>
      </c>
      <c r="DU157" s="101" t="str">
        <f t="shared" si="128"/>
        <v/>
      </c>
      <c r="DV157" s="101" t="str">
        <f t="shared" si="129"/>
        <v/>
      </c>
      <c r="DW157" s="101" t="str">
        <f t="shared" si="130"/>
        <v/>
      </c>
      <c r="DX157" s="101" t="str">
        <f t="shared" si="131"/>
        <v/>
      </c>
      <c r="DY157" s="101" t="str">
        <f t="shared" si="162"/>
        <v/>
      </c>
      <c r="DZ157" s="101" t="str">
        <f t="shared" si="163"/>
        <v/>
      </c>
    </row>
    <row r="158" spans="1:130" ht="15" customHeight="1" x14ac:dyDescent="0.25">
      <c r="A158" s="106" t="str">
        <f>'miRNA Table'!C157</f>
        <v>hsa-miR-210-3p</v>
      </c>
      <c r="B158" s="98" t="s">
        <v>114</v>
      </c>
      <c r="C158" s="99">
        <f>IF('Test Sample Data'!C157="","",IF(SUM('Test Sample Data'!C$3:C$386)&gt;10,IF(AND(ISNUMBER('Test Sample Data'!C157),'Test Sample Data'!C157&lt;$C$389, 'Test Sample Data'!C157&gt;0),'Test Sample Data'!C157,$C$389),""))</f>
        <v>18.64</v>
      </c>
      <c r="D158" s="99">
        <f>IF('Test Sample Data'!D157="","",IF(SUM('Test Sample Data'!D$3:D$386)&gt;10,IF(AND(ISNUMBER('Test Sample Data'!D157),'Test Sample Data'!D157&lt;$C$389, 'Test Sample Data'!D157&gt;0),'Test Sample Data'!D157,$C$389),""))</f>
        <v>18.88</v>
      </c>
      <c r="E158" s="99">
        <f>IF('Test Sample Data'!E157="","",IF(SUM('Test Sample Data'!E$3:E$386)&gt;10,IF(AND(ISNUMBER('Test Sample Data'!E157),'Test Sample Data'!E157&lt;$C$389, 'Test Sample Data'!E157&gt;0),'Test Sample Data'!E157,$C$389),""))</f>
        <v>18.79</v>
      </c>
      <c r="F158" s="99" t="str">
        <f>IF('Test Sample Data'!F157="","",IF(SUM('Test Sample Data'!F$3:F$386)&gt;10,IF(AND(ISNUMBER('Test Sample Data'!F157),'Test Sample Data'!F157&lt;$C$389, 'Test Sample Data'!F157&gt;0),'Test Sample Data'!F157,$C$389),""))</f>
        <v/>
      </c>
      <c r="G158" s="99" t="str">
        <f>IF('Test Sample Data'!G157="","",IF(SUM('Test Sample Data'!G$3:G$386)&gt;10,IF(AND(ISNUMBER('Test Sample Data'!G157),'Test Sample Data'!G157&lt;$C$389, 'Test Sample Data'!G157&gt;0),'Test Sample Data'!G157,$C$389),""))</f>
        <v/>
      </c>
      <c r="H158" s="99" t="str">
        <f>IF('Test Sample Data'!H157="","",IF(SUM('Test Sample Data'!H$3:H$386)&gt;10,IF(AND(ISNUMBER('Test Sample Data'!H157),'Test Sample Data'!H157&lt;$C$389, 'Test Sample Data'!H157&gt;0),'Test Sample Data'!H157,$C$389),""))</f>
        <v/>
      </c>
      <c r="I158" s="99" t="str">
        <f>IF('Test Sample Data'!I157="","",IF(SUM('Test Sample Data'!I$3:I$386)&gt;10,IF(AND(ISNUMBER('Test Sample Data'!I157),'Test Sample Data'!I157&lt;$C$389, 'Test Sample Data'!I157&gt;0),'Test Sample Data'!I157,$C$389),""))</f>
        <v/>
      </c>
      <c r="J158" s="99" t="str">
        <f>IF('Test Sample Data'!J157="","",IF(SUM('Test Sample Data'!J$3:J$386)&gt;10,IF(AND(ISNUMBER('Test Sample Data'!J157),'Test Sample Data'!J157&lt;$C$389, 'Test Sample Data'!J157&gt;0),'Test Sample Data'!J157,$C$389),""))</f>
        <v/>
      </c>
      <c r="K158" s="99" t="str">
        <f>IF('Test Sample Data'!K157="","",IF(SUM('Test Sample Data'!K$3:K$386)&gt;10,IF(AND(ISNUMBER('Test Sample Data'!K157),'Test Sample Data'!K157&lt;$C$389, 'Test Sample Data'!K157&gt;0),'Test Sample Data'!K157,$C$389),""))</f>
        <v/>
      </c>
      <c r="L158" s="99" t="str">
        <f>IF('Test Sample Data'!L157="","",IF(SUM('Test Sample Data'!L$3:L$386)&gt;10,IF(AND(ISNUMBER('Test Sample Data'!L157),'Test Sample Data'!L157&lt;$C$389, 'Test Sample Data'!L157&gt;0),'Test Sample Data'!L157,$C$389),""))</f>
        <v/>
      </c>
      <c r="M158" s="99" t="str">
        <f>IF('Test Sample Data'!M157="","",IF(SUM('Test Sample Data'!M$3:M$386)&gt;10,IF(AND(ISNUMBER('Test Sample Data'!M157),'Test Sample Data'!M157&lt;$C$389, 'Test Sample Data'!M157&gt;0),'Test Sample Data'!M157,$C$389),""))</f>
        <v/>
      </c>
      <c r="N158" s="99" t="str">
        <f>IF('Test Sample Data'!N157="","",IF(SUM('Test Sample Data'!N$3:N$386)&gt;10,IF(AND(ISNUMBER('Test Sample Data'!N157),'Test Sample Data'!N157&lt;$C$389, 'Test Sample Data'!N157&gt;0),'Test Sample Data'!N157,$C$389),""))</f>
        <v/>
      </c>
      <c r="O158" s="98" t="str">
        <f>'miRNA Table'!C157</f>
        <v>hsa-miR-210-3p</v>
      </c>
      <c r="P158" s="98" t="s">
        <v>114</v>
      </c>
      <c r="Q158" s="99">
        <f>IF('Control Sample Data'!C157="","",IF(SUM('Control Sample Data'!C$3:C$386)&gt;10,IF(AND(ISNUMBER('Control Sample Data'!C157),'Control Sample Data'!C157&lt;$C$389, 'Control Sample Data'!C157&gt;0),'Control Sample Data'!C157,$C$389),""))</f>
        <v>19.84</v>
      </c>
      <c r="R158" s="99">
        <f>IF('Control Sample Data'!D157="","",IF(SUM('Control Sample Data'!D$3:D$386)&gt;10,IF(AND(ISNUMBER('Control Sample Data'!D157),'Control Sample Data'!D157&lt;$C$389, 'Control Sample Data'!D157&gt;0),'Control Sample Data'!D157,$C$389),""))</f>
        <v>19.79</v>
      </c>
      <c r="S158" s="99">
        <f>IF('Control Sample Data'!E157="","",IF(SUM('Control Sample Data'!E$3:E$386)&gt;10,IF(AND(ISNUMBER('Control Sample Data'!E157),'Control Sample Data'!E157&lt;$C$389, 'Control Sample Data'!E157&gt;0),'Control Sample Data'!E157,$C$389),""))</f>
        <v>20</v>
      </c>
      <c r="T158" s="99" t="str">
        <f>IF('Control Sample Data'!F157="","",IF(SUM('Control Sample Data'!F$3:F$386)&gt;10,IF(AND(ISNUMBER('Control Sample Data'!F157),'Control Sample Data'!F157&lt;$C$389, 'Control Sample Data'!F157&gt;0),'Control Sample Data'!F157,$C$389),""))</f>
        <v/>
      </c>
      <c r="U158" s="99" t="str">
        <f>IF('Control Sample Data'!G157="","",IF(SUM('Control Sample Data'!G$3:G$386)&gt;10,IF(AND(ISNUMBER('Control Sample Data'!G157),'Control Sample Data'!G157&lt;$C$389, 'Control Sample Data'!G157&gt;0),'Control Sample Data'!G157,$C$389),""))</f>
        <v/>
      </c>
      <c r="V158" s="99" t="str">
        <f>IF('Control Sample Data'!H157="","",IF(SUM('Control Sample Data'!H$3:H$386)&gt;10,IF(AND(ISNUMBER('Control Sample Data'!H157),'Control Sample Data'!H157&lt;$C$389, 'Control Sample Data'!H157&gt;0),'Control Sample Data'!H157,$C$389),""))</f>
        <v/>
      </c>
      <c r="W158" s="99" t="str">
        <f>IF('Control Sample Data'!I157="","",IF(SUM('Control Sample Data'!I$3:I$386)&gt;10,IF(AND(ISNUMBER('Control Sample Data'!I157),'Control Sample Data'!I157&lt;$C$389, 'Control Sample Data'!I157&gt;0),'Control Sample Data'!I157,$C$389),""))</f>
        <v/>
      </c>
      <c r="X158" s="99" t="str">
        <f>IF('Control Sample Data'!J157="","",IF(SUM('Control Sample Data'!J$3:J$386)&gt;10,IF(AND(ISNUMBER('Control Sample Data'!J157),'Control Sample Data'!J157&lt;$C$389, 'Control Sample Data'!J157&gt;0),'Control Sample Data'!J157,$C$389),""))</f>
        <v/>
      </c>
      <c r="Y158" s="99" t="str">
        <f>IF('Control Sample Data'!K157="","",IF(SUM('Control Sample Data'!K$3:K$386)&gt;10,IF(AND(ISNUMBER('Control Sample Data'!K157),'Control Sample Data'!K157&lt;$C$389, 'Control Sample Data'!K157&gt;0),'Control Sample Data'!K157,$C$389),""))</f>
        <v/>
      </c>
      <c r="Z158" s="99" t="str">
        <f>IF('Control Sample Data'!L157="","",IF(SUM('Control Sample Data'!L$3:L$386)&gt;10,IF(AND(ISNUMBER('Control Sample Data'!L157),'Control Sample Data'!L157&lt;$C$389, 'Control Sample Data'!L157&gt;0),'Control Sample Data'!L157,$C$389),""))</f>
        <v/>
      </c>
      <c r="AA158" s="99" t="str">
        <f>IF('Control Sample Data'!M157="","",IF(SUM('Control Sample Data'!M$3:M$386)&gt;10,IF(AND(ISNUMBER('Control Sample Data'!M157),'Control Sample Data'!M157&lt;$C$389, 'Control Sample Data'!M157&gt;0),'Control Sample Data'!M157,$C$389),""))</f>
        <v/>
      </c>
      <c r="AB158" s="107" t="str">
        <f>IF('Control Sample Data'!N157="","",IF(SUM('Control Sample Data'!N$3:N$386)&gt;10,IF(AND(ISNUMBER('Control Sample Data'!N157),'Control Sample Data'!N157&lt;$C$389, 'Control Sample Data'!N157&gt;0),'Control Sample Data'!N157,$C$389),""))</f>
        <v/>
      </c>
      <c r="AC158" s="136">
        <f>IF(C158="","",IF(AND('miRNA Table'!$F$4="YES",'miRNA Table'!$F$6="YES"),C158-C$391,C158))</f>
        <v>18.64</v>
      </c>
      <c r="AD158" s="137">
        <f>IF(D158="","",IF(AND('miRNA Table'!$F$4="YES",'miRNA Table'!$F$6="YES"),D158-D$391,D158))</f>
        <v>18.88</v>
      </c>
      <c r="AE158" s="137">
        <f>IF(E158="","",IF(AND('miRNA Table'!$F$4="YES",'miRNA Table'!$F$6="YES"),E158-E$391,E158))</f>
        <v>18.79</v>
      </c>
      <c r="AF158" s="137" t="str">
        <f>IF(F158="","",IF(AND('miRNA Table'!$F$4="YES",'miRNA Table'!$F$6="YES"),F158-F$391,F158))</f>
        <v/>
      </c>
      <c r="AG158" s="137" t="str">
        <f>IF(G158="","",IF(AND('miRNA Table'!$F$4="YES",'miRNA Table'!$F$6="YES"),G158-G$391,G158))</f>
        <v/>
      </c>
      <c r="AH158" s="137" t="str">
        <f>IF(H158="","",IF(AND('miRNA Table'!$F$4="YES",'miRNA Table'!$F$6="YES"),H158-H$391,H158))</f>
        <v/>
      </c>
      <c r="AI158" s="137" t="str">
        <f>IF(I158="","",IF(AND('miRNA Table'!$F$4="YES",'miRNA Table'!$F$6="YES"),I158-I$391,I158))</f>
        <v/>
      </c>
      <c r="AJ158" s="137" t="str">
        <f>IF(J158="","",IF(AND('miRNA Table'!$F$4="YES",'miRNA Table'!$F$6="YES"),J158-J$391,J158))</f>
        <v/>
      </c>
      <c r="AK158" s="137" t="str">
        <f>IF(K158="","",IF(AND('miRNA Table'!$F$4="YES",'miRNA Table'!$F$6="YES"),K158-K$391,K158))</f>
        <v/>
      </c>
      <c r="AL158" s="137" t="str">
        <f>IF(L158="","",IF(AND('miRNA Table'!$F$4="YES",'miRNA Table'!$F$6="YES"),L158-L$391,L158))</f>
        <v/>
      </c>
      <c r="AM158" s="137" t="str">
        <f>IF(M158="","",IF(AND('miRNA Table'!$F$4="YES",'miRNA Table'!$F$6="YES"),M158-M$391,M158))</f>
        <v/>
      </c>
      <c r="AN158" s="138" t="str">
        <f>IF(N158="","",IF(AND('miRNA Table'!$F$4="YES",'miRNA Table'!$F$6="YES"),N158-N$391,N158))</f>
        <v/>
      </c>
      <c r="AO158" s="136">
        <f>IF(O158="","",IF(AND('miRNA Table'!$F$4="YES",'miRNA Table'!$F$6="YES"),Q158-Q$391,Q158))</f>
        <v>19.84</v>
      </c>
      <c r="AP158" s="137">
        <f>IF(P158="","",IF(AND('miRNA Table'!$F$4="YES",'miRNA Table'!$F$6="YES"),R158-R$391,R158))</f>
        <v>19.79</v>
      </c>
      <c r="AQ158" s="137">
        <f>IF(Q158="","",IF(AND('miRNA Table'!$F$4="YES",'miRNA Table'!$F$6="YES"),S158-S$391,S158))</f>
        <v>20</v>
      </c>
      <c r="AR158" s="137" t="str">
        <f>IF(R158="","",IF(AND('miRNA Table'!$F$4="YES",'miRNA Table'!$F$6="YES"),T158-T$391,T158))</f>
        <v/>
      </c>
      <c r="AS158" s="137" t="str">
        <f>IF(S158="","",IF(AND('miRNA Table'!$F$4="YES",'miRNA Table'!$F$6="YES"),U158-U$391,U158))</f>
        <v/>
      </c>
      <c r="AT158" s="137" t="str">
        <f>IF(T158="","",IF(AND('miRNA Table'!$F$4="YES",'miRNA Table'!$F$6="YES"),V158-V$391,V158))</f>
        <v/>
      </c>
      <c r="AU158" s="137" t="str">
        <f>IF(U158="","",IF(AND('miRNA Table'!$F$4="YES",'miRNA Table'!$F$6="YES"),W158-W$391,W158))</f>
        <v/>
      </c>
      <c r="AV158" s="137" t="str">
        <f>IF(V158="","",IF(AND('miRNA Table'!$F$4="YES",'miRNA Table'!$F$6="YES"),X158-X$391,X158))</f>
        <v/>
      </c>
      <c r="AW158" s="137" t="str">
        <f>IF(W158="","",IF(AND('miRNA Table'!$F$4="YES",'miRNA Table'!$F$6="YES"),Y158-Y$391,Y158))</f>
        <v/>
      </c>
      <c r="AX158" s="137" t="str">
        <f>IF(X158="","",IF(AND('miRNA Table'!$F$4="YES",'miRNA Table'!$F$6="YES"),Z158-Z$391,Z158))</f>
        <v/>
      </c>
      <c r="AY158" s="137" t="str">
        <f>IF(Y158="","",IF(AND('miRNA Table'!$F$4="YES",'miRNA Table'!$F$6="YES"),AA158-AA$391,AA158))</f>
        <v/>
      </c>
      <c r="AZ158" s="138" t="str">
        <f>IF(Z158="","",IF(AND('miRNA Table'!$F$4="YES",'miRNA Table'!$F$6="YES"),AB158-AB$391,AB158))</f>
        <v/>
      </c>
      <c r="BY158" s="97" t="str">
        <f t="shared" si="132"/>
        <v>hsa-miR-210-3p</v>
      </c>
      <c r="BZ158" s="98" t="s">
        <v>114</v>
      </c>
      <c r="CA158" s="99">
        <f t="shared" si="133"/>
        <v>-1.995000000000001</v>
      </c>
      <c r="CB158" s="99">
        <f t="shared" si="134"/>
        <v>-1.7650000000000006</v>
      </c>
      <c r="CC158" s="99">
        <f t="shared" si="135"/>
        <v>-1.9400000000000013</v>
      </c>
      <c r="CD158" s="99" t="str">
        <f t="shared" si="136"/>
        <v/>
      </c>
      <c r="CE158" s="99" t="str">
        <f t="shared" si="137"/>
        <v/>
      </c>
      <c r="CF158" s="99" t="str">
        <f t="shared" si="138"/>
        <v/>
      </c>
      <c r="CG158" s="99" t="str">
        <f t="shared" si="139"/>
        <v/>
      </c>
      <c r="CH158" s="99" t="str">
        <f t="shared" si="140"/>
        <v/>
      </c>
      <c r="CI158" s="99" t="str">
        <f t="shared" si="141"/>
        <v/>
      </c>
      <c r="CJ158" s="99" t="str">
        <f t="shared" si="142"/>
        <v/>
      </c>
      <c r="CK158" s="99" t="str">
        <f t="shared" si="143"/>
        <v/>
      </c>
      <c r="CL158" s="99" t="str">
        <f t="shared" si="144"/>
        <v/>
      </c>
      <c r="CM158" s="99">
        <f t="shared" si="145"/>
        <v>-1.0583333333333336</v>
      </c>
      <c r="CN158" s="99">
        <f t="shared" si="146"/>
        <v>-1.061666666666671</v>
      </c>
      <c r="CO158" s="99">
        <f t="shared" si="147"/>
        <v>-1.1350000000000016</v>
      </c>
      <c r="CP158" s="99" t="str">
        <f t="shared" si="148"/>
        <v/>
      </c>
      <c r="CQ158" s="99" t="str">
        <f t="shared" si="149"/>
        <v/>
      </c>
      <c r="CR158" s="99" t="str">
        <f t="shared" si="150"/>
        <v/>
      </c>
      <c r="CS158" s="99" t="str">
        <f t="shared" si="151"/>
        <v/>
      </c>
      <c r="CT158" s="99" t="str">
        <f t="shared" si="152"/>
        <v/>
      </c>
      <c r="CU158" s="99" t="str">
        <f t="shared" si="153"/>
        <v/>
      </c>
      <c r="CV158" s="99" t="str">
        <f t="shared" si="154"/>
        <v/>
      </c>
      <c r="CW158" s="99" t="str">
        <f t="shared" si="155"/>
        <v/>
      </c>
      <c r="CX158" s="99" t="str">
        <f t="shared" si="156"/>
        <v/>
      </c>
      <c r="CY158" s="70">
        <f t="shared" si="157"/>
        <v>-1.900000000000001</v>
      </c>
      <c r="CZ158" s="70">
        <f t="shared" si="158"/>
        <v>-1.085000000000002</v>
      </c>
      <c r="DA158" s="100" t="str">
        <f t="shared" si="159"/>
        <v>hsa-miR-210-3p</v>
      </c>
      <c r="DB158" s="98" t="s">
        <v>114</v>
      </c>
      <c r="DC158" s="101">
        <f t="shared" si="112"/>
        <v>3.9861610513114742</v>
      </c>
      <c r="DD158" s="101">
        <f t="shared" si="113"/>
        <v>3.3987399965546019</v>
      </c>
      <c r="DE158" s="101">
        <f t="shared" si="114"/>
        <v>3.8370564773010605</v>
      </c>
      <c r="DF158" s="101" t="str">
        <f t="shared" si="115"/>
        <v/>
      </c>
      <c r="DG158" s="101" t="str">
        <f t="shared" si="116"/>
        <v/>
      </c>
      <c r="DH158" s="101" t="str">
        <f t="shared" si="117"/>
        <v/>
      </c>
      <c r="DI158" s="101" t="str">
        <f t="shared" si="118"/>
        <v/>
      </c>
      <c r="DJ158" s="101" t="str">
        <f t="shared" si="119"/>
        <v/>
      </c>
      <c r="DK158" s="101" t="str">
        <f t="shared" si="120"/>
        <v/>
      </c>
      <c r="DL158" s="101" t="str">
        <f t="shared" si="121"/>
        <v/>
      </c>
      <c r="DM158" s="101" t="str">
        <f t="shared" si="160"/>
        <v/>
      </c>
      <c r="DN158" s="101" t="str">
        <f t="shared" si="161"/>
        <v/>
      </c>
      <c r="DO158" s="101">
        <f t="shared" si="122"/>
        <v>2.0825243050696129</v>
      </c>
      <c r="DP158" s="101">
        <f t="shared" si="123"/>
        <v>2.0873415208275032</v>
      </c>
      <c r="DQ158" s="101">
        <f t="shared" si="124"/>
        <v>2.1961856275741019</v>
      </c>
      <c r="DR158" s="101" t="str">
        <f t="shared" si="125"/>
        <v/>
      </c>
      <c r="DS158" s="101" t="str">
        <f t="shared" si="126"/>
        <v/>
      </c>
      <c r="DT158" s="101" t="str">
        <f t="shared" si="127"/>
        <v/>
      </c>
      <c r="DU158" s="101" t="str">
        <f t="shared" si="128"/>
        <v/>
      </c>
      <c r="DV158" s="101" t="str">
        <f t="shared" si="129"/>
        <v/>
      </c>
      <c r="DW158" s="101" t="str">
        <f t="shared" si="130"/>
        <v/>
      </c>
      <c r="DX158" s="101" t="str">
        <f t="shared" si="131"/>
        <v/>
      </c>
      <c r="DY158" s="101" t="str">
        <f t="shared" si="162"/>
        <v/>
      </c>
      <c r="DZ158" s="101" t="str">
        <f t="shared" si="163"/>
        <v/>
      </c>
    </row>
    <row r="159" spans="1:130" ht="15" customHeight="1" x14ac:dyDescent="0.25">
      <c r="A159" s="106" t="str">
        <f>'miRNA Table'!C158</f>
        <v>hsa-miR-211-5p</v>
      </c>
      <c r="B159" s="98" t="s">
        <v>115</v>
      </c>
      <c r="C159" s="99">
        <f>IF('Test Sample Data'!C158="","",IF(SUM('Test Sample Data'!C$3:C$386)&gt;10,IF(AND(ISNUMBER('Test Sample Data'!C158),'Test Sample Data'!C158&lt;$C$389, 'Test Sample Data'!C158&gt;0),'Test Sample Data'!C158,$C$389),""))</f>
        <v>24.04</v>
      </c>
      <c r="D159" s="99">
        <f>IF('Test Sample Data'!D158="","",IF(SUM('Test Sample Data'!D$3:D$386)&gt;10,IF(AND(ISNUMBER('Test Sample Data'!D158),'Test Sample Data'!D158&lt;$C$389, 'Test Sample Data'!D158&gt;0),'Test Sample Data'!D158,$C$389),""))</f>
        <v>23.96</v>
      </c>
      <c r="E159" s="99">
        <f>IF('Test Sample Data'!E158="","",IF(SUM('Test Sample Data'!E$3:E$386)&gt;10,IF(AND(ISNUMBER('Test Sample Data'!E158),'Test Sample Data'!E158&lt;$C$389, 'Test Sample Data'!E158&gt;0),'Test Sample Data'!E158,$C$389),""))</f>
        <v>23.84</v>
      </c>
      <c r="F159" s="99" t="str">
        <f>IF('Test Sample Data'!F158="","",IF(SUM('Test Sample Data'!F$3:F$386)&gt;10,IF(AND(ISNUMBER('Test Sample Data'!F158),'Test Sample Data'!F158&lt;$C$389, 'Test Sample Data'!F158&gt;0),'Test Sample Data'!F158,$C$389),""))</f>
        <v/>
      </c>
      <c r="G159" s="99" t="str">
        <f>IF('Test Sample Data'!G158="","",IF(SUM('Test Sample Data'!G$3:G$386)&gt;10,IF(AND(ISNUMBER('Test Sample Data'!G158),'Test Sample Data'!G158&lt;$C$389, 'Test Sample Data'!G158&gt;0),'Test Sample Data'!G158,$C$389),""))</f>
        <v/>
      </c>
      <c r="H159" s="99" t="str">
        <f>IF('Test Sample Data'!H158="","",IF(SUM('Test Sample Data'!H$3:H$386)&gt;10,IF(AND(ISNUMBER('Test Sample Data'!H158),'Test Sample Data'!H158&lt;$C$389, 'Test Sample Data'!H158&gt;0),'Test Sample Data'!H158,$C$389),""))</f>
        <v/>
      </c>
      <c r="I159" s="99" t="str">
        <f>IF('Test Sample Data'!I158="","",IF(SUM('Test Sample Data'!I$3:I$386)&gt;10,IF(AND(ISNUMBER('Test Sample Data'!I158),'Test Sample Data'!I158&lt;$C$389, 'Test Sample Data'!I158&gt;0),'Test Sample Data'!I158,$C$389),""))</f>
        <v/>
      </c>
      <c r="J159" s="99" t="str">
        <f>IF('Test Sample Data'!J158="","",IF(SUM('Test Sample Data'!J$3:J$386)&gt;10,IF(AND(ISNUMBER('Test Sample Data'!J158),'Test Sample Data'!J158&lt;$C$389, 'Test Sample Data'!J158&gt;0),'Test Sample Data'!J158,$C$389),""))</f>
        <v/>
      </c>
      <c r="K159" s="99" t="str">
        <f>IF('Test Sample Data'!K158="","",IF(SUM('Test Sample Data'!K$3:K$386)&gt;10,IF(AND(ISNUMBER('Test Sample Data'!K158),'Test Sample Data'!K158&lt;$C$389, 'Test Sample Data'!K158&gt;0),'Test Sample Data'!K158,$C$389),""))</f>
        <v/>
      </c>
      <c r="L159" s="99" t="str">
        <f>IF('Test Sample Data'!L158="","",IF(SUM('Test Sample Data'!L$3:L$386)&gt;10,IF(AND(ISNUMBER('Test Sample Data'!L158),'Test Sample Data'!L158&lt;$C$389, 'Test Sample Data'!L158&gt;0),'Test Sample Data'!L158,$C$389),""))</f>
        <v/>
      </c>
      <c r="M159" s="99" t="str">
        <f>IF('Test Sample Data'!M158="","",IF(SUM('Test Sample Data'!M$3:M$386)&gt;10,IF(AND(ISNUMBER('Test Sample Data'!M158),'Test Sample Data'!M158&lt;$C$389, 'Test Sample Data'!M158&gt;0),'Test Sample Data'!M158,$C$389),""))</f>
        <v/>
      </c>
      <c r="N159" s="99" t="str">
        <f>IF('Test Sample Data'!N158="","",IF(SUM('Test Sample Data'!N$3:N$386)&gt;10,IF(AND(ISNUMBER('Test Sample Data'!N158),'Test Sample Data'!N158&lt;$C$389, 'Test Sample Data'!N158&gt;0),'Test Sample Data'!N158,$C$389),""))</f>
        <v/>
      </c>
      <c r="O159" s="98" t="str">
        <f>'miRNA Table'!C158</f>
        <v>hsa-miR-211-5p</v>
      </c>
      <c r="P159" s="98" t="s">
        <v>115</v>
      </c>
      <c r="Q159" s="99">
        <f>IF('Control Sample Data'!C158="","",IF(SUM('Control Sample Data'!C$3:C$386)&gt;10,IF(AND(ISNUMBER('Control Sample Data'!C158),'Control Sample Data'!C158&lt;$C$389, 'Control Sample Data'!C158&gt;0),'Control Sample Data'!C158,$C$389),""))</f>
        <v>24.25</v>
      </c>
      <c r="R159" s="99">
        <f>IF('Control Sample Data'!D158="","",IF(SUM('Control Sample Data'!D$3:D$386)&gt;10,IF(AND(ISNUMBER('Control Sample Data'!D158),'Control Sample Data'!D158&lt;$C$389, 'Control Sample Data'!D158&gt;0),'Control Sample Data'!D158,$C$389),""))</f>
        <v>24.34</v>
      </c>
      <c r="S159" s="99">
        <f>IF('Control Sample Data'!E158="","",IF(SUM('Control Sample Data'!E$3:E$386)&gt;10,IF(AND(ISNUMBER('Control Sample Data'!E158),'Control Sample Data'!E158&lt;$C$389, 'Control Sample Data'!E158&gt;0),'Control Sample Data'!E158,$C$389),""))</f>
        <v>24.52</v>
      </c>
      <c r="T159" s="99" t="str">
        <f>IF('Control Sample Data'!F158="","",IF(SUM('Control Sample Data'!F$3:F$386)&gt;10,IF(AND(ISNUMBER('Control Sample Data'!F158),'Control Sample Data'!F158&lt;$C$389, 'Control Sample Data'!F158&gt;0),'Control Sample Data'!F158,$C$389),""))</f>
        <v/>
      </c>
      <c r="U159" s="99" t="str">
        <f>IF('Control Sample Data'!G158="","",IF(SUM('Control Sample Data'!G$3:G$386)&gt;10,IF(AND(ISNUMBER('Control Sample Data'!G158),'Control Sample Data'!G158&lt;$C$389, 'Control Sample Data'!G158&gt;0),'Control Sample Data'!G158,$C$389),""))</f>
        <v/>
      </c>
      <c r="V159" s="99" t="str">
        <f>IF('Control Sample Data'!H158="","",IF(SUM('Control Sample Data'!H$3:H$386)&gt;10,IF(AND(ISNUMBER('Control Sample Data'!H158),'Control Sample Data'!H158&lt;$C$389, 'Control Sample Data'!H158&gt;0),'Control Sample Data'!H158,$C$389),""))</f>
        <v/>
      </c>
      <c r="W159" s="99" t="str">
        <f>IF('Control Sample Data'!I158="","",IF(SUM('Control Sample Data'!I$3:I$386)&gt;10,IF(AND(ISNUMBER('Control Sample Data'!I158),'Control Sample Data'!I158&lt;$C$389, 'Control Sample Data'!I158&gt;0),'Control Sample Data'!I158,$C$389),""))</f>
        <v/>
      </c>
      <c r="X159" s="99" t="str">
        <f>IF('Control Sample Data'!J158="","",IF(SUM('Control Sample Data'!J$3:J$386)&gt;10,IF(AND(ISNUMBER('Control Sample Data'!J158),'Control Sample Data'!J158&lt;$C$389, 'Control Sample Data'!J158&gt;0),'Control Sample Data'!J158,$C$389),""))</f>
        <v/>
      </c>
      <c r="Y159" s="99" t="str">
        <f>IF('Control Sample Data'!K158="","",IF(SUM('Control Sample Data'!K$3:K$386)&gt;10,IF(AND(ISNUMBER('Control Sample Data'!K158),'Control Sample Data'!K158&lt;$C$389, 'Control Sample Data'!K158&gt;0),'Control Sample Data'!K158,$C$389),""))</f>
        <v/>
      </c>
      <c r="Z159" s="99" t="str">
        <f>IF('Control Sample Data'!L158="","",IF(SUM('Control Sample Data'!L$3:L$386)&gt;10,IF(AND(ISNUMBER('Control Sample Data'!L158),'Control Sample Data'!L158&lt;$C$389, 'Control Sample Data'!L158&gt;0),'Control Sample Data'!L158,$C$389),""))</f>
        <v/>
      </c>
      <c r="AA159" s="99" t="str">
        <f>IF('Control Sample Data'!M158="","",IF(SUM('Control Sample Data'!M$3:M$386)&gt;10,IF(AND(ISNUMBER('Control Sample Data'!M158),'Control Sample Data'!M158&lt;$C$389, 'Control Sample Data'!M158&gt;0),'Control Sample Data'!M158,$C$389),""))</f>
        <v/>
      </c>
      <c r="AB159" s="107" t="str">
        <f>IF('Control Sample Data'!N158="","",IF(SUM('Control Sample Data'!N$3:N$386)&gt;10,IF(AND(ISNUMBER('Control Sample Data'!N158),'Control Sample Data'!N158&lt;$C$389, 'Control Sample Data'!N158&gt;0),'Control Sample Data'!N158,$C$389),""))</f>
        <v/>
      </c>
      <c r="AC159" s="136">
        <f>IF(C159="","",IF(AND('miRNA Table'!$F$4="YES",'miRNA Table'!$F$6="YES"),C159-C$391,C159))</f>
        <v>24.04</v>
      </c>
      <c r="AD159" s="137">
        <f>IF(D159="","",IF(AND('miRNA Table'!$F$4="YES",'miRNA Table'!$F$6="YES"),D159-D$391,D159))</f>
        <v>23.96</v>
      </c>
      <c r="AE159" s="137">
        <f>IF(E159="","",IF(AND('miRNA Table'!$F$4="YES",'miRNA Table'!$F$6="YES"),E159-E$391,E159))</f>
        <v>23.84</v>
      </c>
      <c r="AF159" s="137" t="str">
        <f>IF(F159="","",IF(AND('miRNA Table'!$F$4="YES",'miRNA Table'!$F$6="YES"),F159-F$391,F159))</f>
        <v/>
      </c>
      <c r="AG159" s="137" t="str">
        <f>IF(G159="","",IF(AND('miRNA Table'!$F$4="YES",'miRNA Table'!$F$6="YES"),G159-G$391,G159))</f>
        <v/>
      </c>
      <c r="AH159" s="137" t="str">
        <f>IF(H159="","",IF(AND('miRNA Table'!$F$4="YES",'miRNA Table'!$F$6="YES"),H159-H$391,H159))</f>
        <v/>
      </c>
      <c r="AI159" s="137" t="str">
        <f>IF(I159="","",IF(AND('miRNA Table'!$F$4="YES",'miRNA Table'!$F$6="YES"),I159-I$391,I159))</f>
        <v/>
      </c>
      <c r="AJ159" s="137" t="str">
        <f>IF(J159="","",IF(AND('miRNA Table'!$F$4="YES",'miRNA Table'!$F$6="YES"),J159-J$391,J159))</f>
        <v/>
      </c>
      <c r="AK159" s="137" t="str">
        <f>IF(K159="","",IF(AND('miRNA Table'!$F$4="YES",'miRNA Table'!$F$6="YES"),K159-K$391,K159))</f>
        <v/>
      </c>
      <c r="AL159" s="137" t="str">
        <f>IF(L159="","",IF(AND('miRNA Table'!$F$4="YES",'miRNA Table'!$F$6="YES"),L159-L$391,L159))</f>
        <v/>
      </c>
      <c r="AM159" s="137" t="str">
        <f>IF(M159="","",IF(AND('miRNA Table'!$F$4="YES",'miRNA Table'!$F$6="YES"),M159-M$391,M159))</f>
        <v/>
      </c>
      <c r="AN159" s="138" t="str">
        <f>IF(N159="","",IF(AND('miRNA Table'!$F$4="YES",'miRNA Table'!$F$6="YES"),N159-N$391,N159))</f>
        <v/>
      </c>
      <c r="AO159" s="136">
        <f>IF(O159="","",IF(AND('miRNA Table'!$F$4="YES",'miRNA Table'!$F$6="YES"),Q159-Q$391,Q159))</f>
        <v>24.25</v>
      </c>
      <c r="AP159" s="137">
        <f>IF(P159="","",IF(AND('miRNA Table'!$F$4="YES",'miRNA Table'!$F$6="YES"),R159-R$391,R159))</f>
        <v>24.34</v>
      </c>
      <c r="AQ159" s="137">
        <f>IF(Q159="","",IF(AND('miRNA Table'!$F$4="YES",'miRNA Table'!$F$6="YES"),S159-S$391,S159))</f>
        <v>24.52</v>
      </c>
      <c r="AR159" s="137" t="str">
        <f>IF(R159="","",IF(AND('miRNA Table'!$F$4="YES",'miRNA Table'!$F$6="YES"),T159-T$391,T159))</f>
        <v/>
      </c>
      <c r="AS159" s="137" t="str">
        <f>IF(S159="","",IF(AND('miRNA Table'!$F$4="YES",'miRNA Table'!$F$6="YES"),U159-U$391,U159))</f>
        <v/>
      </c>
      <c r="AT159" s="137" t="str">
        <f>IF(T159="","",IF(AND('miRNA Table'!$F$4="YES",'miRNA Table'!$F$6="YES"),V159-V$391,V159))</f>
        <v/>
      </c>
      <c r="AU159" s="137" t="str">
        <f>IF(U159="","",IF(AND('miRNA Table'!$F$4="YES",'miRNA Table'!$F$6="YES"),W159-W$391,W159))</f>
        <v/>
      </c>
      <c r="AV159" s="137" t="str">
        <f>IF(V159="","",IF(AND('miRNA Table'!$F$4="YES",'miRNA Table'!$F$6="YES"),X159-X$391,X159))</f>
        <v/>
      </c>
      <c r="AW159" s="137" t="str">
        <f>IF(W159="","",IF(AND('miRNA Table'!$F$4="YES",'miRNA Table'!$F$6="YES"),Y159-Y$391,Y159))</f>
        <v/>
      </c>
      <c r="AX159" s="137" t="str">
        <f>IF(X159="","",IF(AND('miRNA Table'!$F$4="YES",'miRNA Table'!$F$6="YES"),Z159-Z$391,Z159))</f>
        <v/>
      </c>
      <c r="AY159" s="137" t="str">
        <f>IF(Y159="","",IF(AND('miRNA Table'!$F$4="YES",'miRNA Table'!$F$6="YES"),AA159-AA$391,AA159))</f>
        <v/>
      </c>
      <c r="AZ159" s="138" t="str">
        <f>IF(Z159="","",IF(AND('miRNA Table'!$F$4="YES",'miRNA Table'!$F$6="YES"),AB159-AB$391,AB159))</f>
        <v/>
      </c>
      <c r="BY159" s="97" t="str">
        <f t="shared" si="132"/>
        <v>hsa-miR-211-5p</v>
      </c>
      <c r="BZ159" s="98" t="s">
        <v>115</v>
      </c>
      <c r="CA159" s="99">
        <f t="shared" si="133"/>
        <v>3.4049999999999976</v>
      </c>
      <c r="CB159" s="99">
        <f t="shared" si="134"/>
        <v>3.3150000000000013</v>
      </c>
      <c r="CC159" s="99">
        <f t="shared" si="135"/>
        <v>3.1099999999999994</v>
      </c>
      <c r="CD159" s="99" t="str">
        <f t="shared" si="136"/>
        <v/>
      </c>
      <c r="CE159" s="99" t="str">
        <f t="shared" si="137"/>
        <v/>
      </c>
      <c r="CF159" s="99" t="str">
        <f t="shared" si="138"/>
        <v/>
      </c>
      <c r="CG159" s="99" t="str">
        <f t="shared" si="139"/>
        <v/>
      </c>
      <c r="CH159" s="99" t="str">
        <f t="shared" si="140"/>
        <v/>
      </c>
      <c r="CI159" s="99" t="str">
        <f t="shared" si="141"/>
        <v/>
      </c>
      <c r="CJ159" s="99" t="str">
        <f t="shared" si="142"/>
        <v/>
      </c>
      <c r="CK159" s="99" t="str">
        <f t="shared" si="143"/>
        <v/>
      </c>
      <c r="CL159" s="99" t="str">
        <f t="shared" si="144"/>
        <v/>
      </c>
      <c r="CM159" s="99">
        <f t="shared" si="145"/>
        <v>3.3516666666666666</v>
      </c>
      <c r="CN159" s="99">
        <f t="shared" si="146"/>
        <v>3.4883333333333297</v>
      </c>
      <c r="CO159" s="99">
        <f t="shared" si="147"/>
        <v>3.384999999999998</v>
      </c>
      <c r="CP159" s="99" t="str">
        <f t="shared" si="148"/>
        <v/>
      </c>
      <c r="CQ159" s="99" t="str">
        <f t="shared" si="149"/>
        <v/>
      </c>
      <c r="CR159" s="99" t="str">
        <f t="shared" si="150"/>
        <v/>
      </c>
      <c r="CS159" s="99" t="str">
        <f t="shared" si="151"/>
        <v/>
      </c>
      <c r="CT159" s="99" t="str">
        <f t="shared" si="152"/>
        <v/>
      </c>
      <c r="CU159" s="99" t="str">
        <f t="shared" si="153"/>
        <v/>
      </c>
      <c r="CV159" s="99" t="str">
        <f t="shared" si="154"/>
        <v/>
      </c>
      <c r="CW159" s="99" t="str">
        <f t="shared" si="155"/>
        <v/>
      </c>
      <c r="CX159" s="99" t="str">
        <f t="shared" si="156"/>
        <v/>
      </c>
      <c r="CY159" s="70">
        <f t="shared" si="157"/>
        <v>3.276666666666666</v>
      </c>
      <c r="CZ159" s="70">
        <f t="shared" si="158"/>
        <v>3.4083333333333314</v>
      </c>
      <c r="DA159" s="100" t="str">
        <f t="shared" si="159"/>
        <v>hsa-miR-211-5p</v>
      </c>
      <c r="DB159" s="98" t="s">
        <v>115</v>
      </c>
      <c r="DC159" s="101">
        <f t="shared" si="112"/>
        <v>9.4404536597676766E-2</v>
      </c>
      <c r="DD159" s="101">
        <f t="shared" si="113"/>
        <v>0.10048137384289385</v>
      </c>
      <c r="DE159" s="101">
        <f t="shared" si="114"/>
        <v>0.1158235077362964</v>
      </c>
      <c r="DF159" s="101" t="str">
        <f t="shared" si="115"/>
        <v/>
      </c>
      <c r="DG159" s="101" t="str">
        <f t="shared" si="116"/>
        <v/>
      </c>
      <c r="DH159" s="101" t="str">
        <f t="shared" si="117"/>
        <v/>
      </c>
      <c r="DI159" s="101" t="str">
        <f t="shared" si="118"/>
        <v/>
      </c>
      <c r="DJ159" s="101" t="str">
        <f t="shared" si="119"/>
        <v/>
      </c>
      <c r="DK159" s="101" t="str">
        <f t="shared" si="120"/>
        <v/>
      </c>
      <c r="DL159" s="101" t="str">
        <f t="shared" si="121"/>
        <v/>
      </c>
      <c r="DM159" s="101" t="str">
        <f t="shared" si="160"/>
        <v/>
      </c>
      <c r="DN159" s="101" t="str">
        <f t="shared" si="161"/>
        <v/>
      </c>
      <c r="DO159" s="101">
        <f t="shared" si="122"/>
        <v>9.795977926907902E-2</v>
      </c>
      <c r="DP159" s="101">
        <f t="shared" si="123"/>
        <v>8.9106017095165996E-2</v>
      </c>
      <c r="DQ159" s="101">
        <f t="shared" si="124"/>
        <v>9.5722374818399056E-2</v>
      </c>
      <c r="DR159" s="101" t="str">
        <f t="shared" si="125"/>
        <v/>
      </c>
      <c r="DS159" s="101" t="str">
        <f t="shared" si="126"/>
        <v/>
      </c>
      <c r="DT159" s="101" t="str">
        <f t="shared" si="127"/>
        <v/>
      </c>
      <c r="DU159" s="101" t="str">
        <f t="shared" si="128"/>
        <v/>
      </c>
      <c r="DV159" s="101" t="str">
        <f t="shared" si="129"/>
        <v/>
      </c>
      <c r="DW159" s="101" t="str">
        <f t="shared" si="130"/>
        <v/>
      </c>
      <c r="DX159" s="101" t="str">
        <f t="shared" si="131"/>
        <v/>
      </c>
      <c r="DY159" s="101" t="str">
        <f t="shared" si="162"/>
        <v/>
      </c>
      <c r="DZ159" s="101" t="str">
        <f t="shared" si="163"/>
        <v/>
      </c>
    </row>
    <row r="160" spans="1:130" ht="15" customHeight="1" x14ac:dyDescent="0.25">
      <c r="A160" s="106" t="str">
        <f>'miRNA Table'!C159</f>
        <v>hsa-miR-212-3p</v>
      </c>
      <c r="B160" s="98" t="s">
        <v>5669</v>
      </c>
      <c r="C160" s="99">
        <f>IF('Test Sample Data'!C159="","",IF(SUM('Test Sample Data'!C$3:C$386)&gt;10,IF(AND(ISNUMBER('Test Sample Data'!C159),'Test Sample Data'!C159&lt;$C$389, 'Test Sample Data'!C159&gt;0),'Test Sample Data'!C159,$C$389),""))</f>
        <v>14.68</v>
      </c>
      <c r="D160" s="99">
        <f>IF('Test Sample Data'!D159="","",IF(SUM('Test Sample Data'!D$3:D$386)&gt;10,IF(AND(ISNUMBER('Test Sample Data'!D159),'Test Sample Data'!D159&lt;$C$389, 'Test Sample Data'!D159&gt;0),'Test Sample Data'!D159,$C$389),""))</f>
        <v>14.86</v>
      </c>
      <c r="E160" s="99">
        <f>IF('Test Sample Data'!E159="","",IF(SUM('Test Sample Data'!E$3:E$386)&gt;10,IF(AND(ISNUMBER('Test Sample Data'!E159),'Test Sample Data'!E159&lt;$C$389, 'Test Sample Data'!E159&gt;0),'Test Sample Data'!E159,$C$389),""))</f>
        <v>14.85</v>
      </c>
      <c r="F160" s="99" t="str">
        <f>IF('Test Sample Data'!F159="","",IF(SUM('Test Sample Data'!F$3:F$386)&gt;10,IF(AND(ISNUMBER('Test Sample Data'!F159),'Test Sample Data'!F159&lt;$C$389, 'Test Sample Data'!F159&gt;0),'Test Sample Data'!F159,$C$389),""))</f>
        <v/>
      </c>
      <c r="G160" s="99" t="str">
        <f>IF('Test Sample Data'!G159="","",IF(SUM('Test Sample Data'!G$3:G$386)&gt;10,IF(AND(ISNUMBER('Test Sample Data'!G159),'Test Sample Data'!G159&lt;$C$389, 'Test Sample Data'!G159&gt;0),'Test Sample Data'!G159,$C$389),""))</f>
        <v/>
      </c>
      <c r="H160" s="99" t="str">
        <f>IF('Test Sample Data'!H159="","",IF(SUM('Test Sample Data'!H$3:H$386)&gt;10,IF(AND(ISNUMBER('Test Sample Data'!H159),'Test Sample Data'!H159&lt;$C$389, 'Test Sample Data'!H159&gt;0),'Test Sample Data'!H159,$C$389),""))</f>
        <v/>
      </c>
      <c r="I160" s="99" t="str">
        <f>IF('Test Sample Data'!I159="","",IF(SUM('Test Sample Data'!I$3:I$386)&gt;10,IF(AND(ISNUMBER('Test Sample Data'!I159),'Test Sample Data'!I159&lt;$C$389, 'Test Sample Data'!I159&gt;0),'Test Sample Data'!I159,$C$389),""))</f>
        <v/>
      </c>
      <c r="J160" s="99" t="str">
        <f>IF('Test Sample Data'!J159="","",IF(SUM('Test Sample Data'!J$3:J$386)&gt;10,IF(AND(ISNUMBER('Test Sample Data'!J159),'Test Sample Data'!J159&lt;$C$389, 'Test Sample Data'!J159&gt;0),'Test Sample Data'!J159,$C$389),""))</f>
        <v/>
      </c>
      <c r="K160" s="99" t="str">
        <f>IF('Test Sample Data'!K159="","",IF(SUM('Test Sample Data'!K$3:K$386)&gt;10,IF(AND(ISNUMBER('Test Sample Data'!K159),'Test Sample Data'!K159&lt;$C$389, 'Test Sample Data'!K159&gt;0),'Test Sample Data'!K159,$C$389),""))</f>
        <v/>
      </c>
      <c r="L160" s="99" t="str">
        <f>IF('Test Sample Data'!L159="","",IF(SUM('Test Sample Data'!L$3:L$386)&gt;10,IF(AND(ISNUMBER('Test Sample Data'!L159),'Test Sample Data'!L159&lt;$C$389, 'Test Sample Data'!L159&gt;0),'Test Sample Data'!L159,$C$389),""))</f>
        <v/>
      </c>
      <c r="M160" s="99" t="str">
        <f>IF('Test Sample Data'!M159="","",IF(SUM('Test Sample Data'!M$3:M$386)&gt;10,IF(AND(ISNUMBER('Test Sample Data'!M159),'Test Sample Data'!M159&lt;$C$389, 'Test Sample Data'!M159&gt;0),'Test Sample Data'!M159,$C$389),""))</f>
        <v/>
      </c>
      <c r="N160" s="99" t="str">
        <f>IF('Test Sample Data'!N159="","",IF(SUM('Test Sample Data'!N$3:N$386)&gt;10,IF(AND(ISNUMBER('Test Sample Data'!N159),'Test Sample Data'!N159&lt;$C$389, 'Test Sample Data'!N159&gt;0),'Test Sample Data'!N159,$C$389),""))</f>
        <v/>
      </c>
      <c r="O160" s="98" t="str">
        <f>'miRNA Table'!C159</f>
        <v>hsa-miR-212-3p</v>
      </c>
      <c r="P160" s="98" t="s">
        <v>5669</v>
      </c>
      <c r="Q160" s="99">
        <f>IF('Control Sample Data'!C159="","",IF(SUM('Control Sample Data'!C$3:C$386)&gt;10,IF(AND(ISNUMBER('Control Sample Data'!C159),'Control Sample Data'!C159&lt;$C$389, 'Control Sample Data'!C159&gt;0),'Control Sample Data'!C159,$C$389),""))</f>
        <v>14.89</v>
      </c>
      <c r="R160" s="99">
        <f>IF('Control Sample Data'!D159="","",IF(SUM('Control Sample Data'!D$3:D$386)&gt;10,IF(AND(ISNUMBER('Control Sample Data'!D159),'Control Sample Data'!D159&lt;$C$389, 'Control Sample Data'!D159&gt;0),'Control Sample Data'!D159,$C$389),""))</f>
        <v>14.87</v>
      </c>
      <c r="S160" s="99">
        <f>IF('Control Sample Data'!E159="","",IF(SUM('Control Sample Data'!E$3:E$386)&gt;10,IF(AND(ISNUMBER('Control Sample Data'!E159),'Control Sample Data'!E159&lt;$C$389, 'Control Sample Data'!E159&gt;0),'Control Sample Data'!E159,$C$389),""))</f>
        <v>15.05</v>
      </c>
      <c r="T160" s="99" t="str">
        <f>IF('Control Sample Data'!F159="","",IF(SUM('Control Sample Data'!F$3:F$386)&gt;10,IF(AND(ISNUMBER('Control Sample Data'!F159),'Control Sample Data'!F159&lt;$C$389, 'Control Sample Data'!F159&gt;0),'Control Sample Data'!F159,$C$389),""))</f>
        <v/>
      </c>
      <c r="U160" s="99" t="str">
        <f>IF('Control Sample Data'!G159="","",IF(SUM('Control Sample Data'!G$3:G$386)&gt;10,IF(AND(ISNUMBER('Control Sample Data'!G159),'Control Sample Data'!G159&lt;$C$389, 'Control Sample Data'!G159&gt;0),'Control Sample Data'!G159,$C$389),""))</f>
        <v/>
      </c>
      <c r="V160" s="99" t="str">
        <f>IF('Control Sample Data'!H159="","",IF(SUM('Control Sample Data'!H$3:H$386)&gt;10,IF(AND(ISNUMBER('Control Sample Data'!H159),'Control Sample Data'!H159&lt;$C$389, 'Control Sample Data'!H159&gt;0),'Control Sample Data'!H159,$C$389),""))</f>
        <v/>
      </c>
      <c r="W160" s="99" t="str">
        <f>IF('Control Sample Data'!I159="","",IF(SUM('Control Sample Data'!I$3:I$386)&gt;10,IF(AND(ISNUMBER('Control Sample Data'!I159),'Control Sample Data'!I159&lt;$C$389, 'Control Sample Data'!I159&gt;0),'Control Sample Data'!I159,$C$389),""))</f>
        <v/>
      </c>
      <c r="X160" s="99" t="str">
        <f>IF('Control Sample Data'!J159="","",IF(SUM('Control Sample Data'!J$3:J$386)&gt;10,IF(AND(ISNUMBER('Control Sample Data'!J159),'Control Sample Data'!J159&lt;$C$389, 'Control Sample Data'!J159&gt;0),'Control Sample Data'!J159,$C$389),""))</f>
        <v/>
      </c>
      <c r="Y160" s="99" t="str">
        <f>IF('Control Sample Data'!K159="","",IF(SUM('Control Sample Data'!K$3:K$386)&gt;10,IF(AND(ISNUMBER('Control Sample Data'!K159),'Control Sample Data'!K159&lt;$C$389, 'Control Sample Data'!K159&gt;0),'Control Sample Data'!K159,$C$389),""))</f>
        <v/>
      </c>
      <c r="Z160" s="99" t="str">
        <f>IF('Control Sample Data'!L159="","",IF(SUM('Control Sample Data'!L$3:L$386)&gt;10,IF(AND(ISNUMBER('Control Sample Data'!L159),'Control Sample Data'!L159&lt;$C$389, 'Control Sample Data'!L159&gt;0),'Control Sample Data'!L159,$C$389),""))</f>
        <v/>
      </c>
      <c r="AA160" s="99" t="str">
        <f>IF('Control Sample Data'!M159="","",IF(SUM('Control Sample Data'!M$3:M$386)&gt;10,IF(AND(ISNUMBER('Control Sample Data'!M159),'Control Sample Data'!M159&lt;$C$389, 'Control Sample Data'!M159&gt;0),'Control Sample Data'!M159,$C$389),""))</f>
        <v/>
      </c>
      <c r="AB160" s="107" t="str">
        <f>IF('Control Sample Data'!N159="","",IF(SUM('Control Sample Data'!N$3:N$386)&gt;10,IF(AND(ISNUMBER('Control Sample Data'!N159),'Control Sample Data'!N159&lt;$C$389, 'Control Sample Data'!N159&gt;0),'Control Sample Data'!N159,$C$389),""))</f>
        <v/>
      </c>
      <c r="AC160" s="136">
        <f>IF(C160="","",IF(AND('miRNA Table'!$F$4="YES",'miRNA Table'!$F$6="YES"),C160-C$391,C160))</f>
        <v>14.68</v>
      </c>
      <c r="AD160" s="137">
        <f>IF(D160="","",IF(AND('miRNA Table'!$F$4="YES",'miRNA Table'!$F$6="YES"),D160-D$391,D160))</f>
        <v>14.86</v>
      </c>
      <c r="AE160" s="137">
        <f>IF(E160="","",IF(AND('miRNA Table'!$F$4="YES",'miRNA Table'!$F$6="YES"),E160-E$391,E160))</f>
        <v>14.85</v>
      </c>
      <c r="AF160" s="137" t="str">
        <f>IF(F160="","",IF(AND('miRNA Table'!$F$4="YES",'miRNA Table'!$F$6="YES"),F160-F$391,F160))</f>
        <v/>
      </c>
      <c r="AG160" s="137" t="str">
        <f>IF(G160="","",IF(AND('miRNA Table'!$F$4="YES",'miRNA Table'!$F$6="YES"),G160-G$391,G160))</f>
        <v/>
      </c>
      <c r="AH160" s="137" t="str">
        <f>IF(H160="","",IF(AND('miRNA Table'!$F$4="YES",'miRNA Table'!$F$6="YES"),H160-H$391,H160))</f>
        <v/>
      </c>
      <c r="AI160" s="137" t="str">
        <f>IF(I160="","",IF(AND('miRNA Table'!$F$4="YES",'miRNA Table'!$F$6="YES"),I160-I$391,I160))</f>
        <v/>
      </c>
      <c r="AJ160" s="137" t="str">
        <f>IF(J160="","",IF(AND('miRNA Table'!$F$4="YES",'miRNA Table'!$F$6="YES"),J160-J$391,J160))</f>
        <v/>
      </c>
      <c r="AK160" s="137" t="str">
        <f>IF(K160="","",IF(AND('miRNA Table'!$F$4="YES",'miRNA Table'!$F$6="YES"),K160-K$391,K160))</f>
        <v/>
      </c>
      <c r="AL160" s="137" t="str">
        <f>IF(L160="","",IF(AND('miRNA Table'!$F$4="YES",'miRNA Table'!$F$6="YES"),L160-L$391,L160))</f>
        <v/>
      </c>
      <c r="AM160" s="137" t="str">
        <f>IF(M160="","",IF(AND('miRNA Table'!$F$4="YES",'miRNA Table'!$F$6="YES"),M160-M$391,M160))</f>
        <v/>
      </c>
      <c r="AN160" s="138" t="str">
        <f>IF(N160="","",IF(AND('miRNA Table'!$F$4="YES",'miRNA Table'!$F$6="YES"),N160-N$391,N160))</f>
        <v/>
      </c>
      <c r="AO160" s="136">
        <f>IF(O160="","",IF(AND('miRNA Table'!$F$4="YES",'miRNA Table'!$F$6="YES"),Q160-Q$391,Q160))</f>
        <v>14.89</v>
      </c>
      <c r="AP160" s="137">
        <f>IF(P160="","",IF(AND('miRNA Table'!$F$4="YES",'miRNA Table'!$F$6="YES"),R160-R$391,R160))</f>
        <v>14.87</v>
      </c>
      <c r="AQ160" s="137">
        <f>IF(Q160="","",IF(AND('miRNA Table'!$F$4="YES",'miRNA Table'!$F$6="YES"),S160-S$391,S160))</f>
        <v>15.05</v>
      </c>
      <c r="AR160" s="137" t="str">
        <f>IF(R160="","",IF(AND('miRNA Table'!$F$4="YES",'miRNA Table'!$F$6="YES"),T160-T$391,T160))</f>
        <v/>
      </c>
      <c r="AS160" s="137" t="str">
        <f>IF(S160="","",IF(AND('miRNA Table'!$F$4="YES",'miRNA Table'!$F$6="YES"),U160-U$391,U160))</f>
        <v/>
      </c>
      <c r="AT160" s="137" t="str">
        <f>IF(T160="","",IF(AND('miRNA Table'!$F$4="YES",'miRNA Table'!$F$6="YES"),V160-V$391,V160))</f>
        <v/>
      </c>
      <c r="AU160" s="137" t="str">
        <f>IF(U160="","",IF(AND('miRNA Table'!$F$4="YES",'miRNA Table'!$F$6="YES"),W160-W$391,W160))</f>
        <v/>
      </c>
      <c r="AV160" s="137" t="str">
        <f>IF(V160="","",IF(AND('miRNA Table'!$F$4="YES",'miRNA Table'!$F$6="YES"),X160-X$391,X160))</f>
        <v/>
      </c>
      <c r="AW160" s="137" t="str">
        <f>IF(W160="","",IF(AND('miRNA Table'!$F$4="YES",'miRNA Table'!$F$6="YES"),Y160-Y$391,Y160))</f>
        <v/>
      </c>
      <c r="AX160" s="137" t="str">
        <f>IF(X160="","",IF(AND('miRNA Table'!$F$4="YES",'miRNA Table'!$F$6="YES"),Z160-Z$391,Z160))</f>
        <v/>
      </c>
      <c r="AY160" s="137" t="str">
        <f>IF(Y160="","",IF(AND('miRNA Table'!$F$4="YES",'miRNA Table'!$F$6="YES"),AA160-AA$391,AA160))</f>
        <v/>
      </c>
      <c r="AZ160" s="138" t="str">
        <f>IF(Z160="","",IF(AND('miRNA Table'!$F$4="YES",'miRNA Table'!$F$6="YES"),AB160-AB$391,AB160))</f>
        <v/>
      </c>
      <c r="BY160" s="97" t="str">
        <f t="shared" si="132"/>
        <v>hsa-miR-212-3p</v>
      </c>
      <c r="BZ160" s="98" t="s">
        <v>5669</v>
      </c>
      <c r="CA160" s="99">
        <f t="shared" si="133"/>
        <v>-5.9550000000000018</v>
      </c>
      <c r="CB160" s="99">
        <f t="shared" si="134"/>
        <v>-5.7850000000000001</v>
      </c>
      <c r="CC160" s="99">
        <f t="shared" si="135"/>
        <v>-5.8800000000000008</v>
      </c>
      <c r="CD160" s="99" t="str">
        <f t="shared" si="136"/>
        <v/>
      </c>
      <c r="CE160" s="99" t="str">
        <f t="shared" si="137"/>
        <v/>
      </c>
      <c r="CF160" s="99" t="str">
        <f t="shared" si="138"/>
        <v/>
      </c>
      <c r="CG160" s="99" t="str">
        <f t="shared" si="139"/>
        <v/>
      </c>
      <c r="CH160" s="99" t="str">
        <f t="shared" si="140"/>
        <v/>
      </c>
      <c r="CI160" s="99" t="str">
        <f t="shared" si="141"/>
        <v/>
      </c>
      <c r="CJ160" s="99" t="str">
        <f t="shared" si="142"/>
        <v/>
      </c>
      <c r="CK160" s="99" t="str">
        <f t="shared" si="143"/>
        <v/>
      </c>
      <c r="CL160" s="99" t="str">
        <f t="shared" si="144"/>
        <v/>
      </c>
      <c r="CM160" s="99">
        <f t="shared" si="145"/>
        <v>-6.0083333333333329</v>
      </c>
      <c r="CN160" s="99">
        <f t="shared" si="146"/>
        <v>-5.9816666666666709</v>
      </c>
      <c r="CO160" s="99">
        <f t="shared" si="147"/>
        <v>-6.0850000000000009</v>
      </c>
      <c r="CP160" s="99" t="str">
        <f t="shared" si="148"/>
        <v/>
      </c>
      <c r="CQ160" s="99" t="str">
        <f t="shared" si="149"/>
        <v/>
      </c>
      <c r="CR160" s="99" t="str">
        <f t="shared" si="150"/>
        <v/>
      </c>
      <c r="CS160" s="99" t="str">
        <f t="shared" si="151"/>
        <v/>
      </c>
      <c r="CT160" s="99" t="str">
        <f t="shared" si="152"/>
        <v/>
      </c>
      <c r="CU160" s="99" t="str">
        <f t="shared" si="153"/>
        <v/>
      </c>
      <c r="CV160" s="99" t="str">
        <f t="shared" si="154"/>
        <v/>
      </c>
      <c r="CW160" s="99" t="str">
        <f t="shared" si="155"/>
        <v/>
      </c>
      <c r="CX160" s="99" t="str">
        <f t="shared" si="156"/>
        <v/>
      </c>
      <c r="CY160" s="70">
        <f t="shared" si="157"/>
        <v>-5.8733333333333348</v>
      </c>
      <c r="CZ160" s="70">
        <f t="shared" si="158"/>
        <v>-6.0250000000000012</v>
      </c>
      <c r="DA160" s="100" t="str">
        <f t="shared" si="159"/>
        <v>hsa-miR-212-3p</v>
      </c>
      <c r="DB160" s="98" t="s">
        <v>5669</v>
      </c>
      <c r="DC160" s="101">
        <f t="shared" si="112"/>
        <v>62.034548283844252</v>
      </c>
      <c r="DD160" s="101">
        <f t="shared" si="113"/>
        <v>55.13895422156908</v>
      </c>
      <c r="DE160" s="101">
        <f t="shared" si="114"/>
        <v>58.892009639992004</v>
      </c>
      <c r="DF160" s="101" t="str">
        <f t="shared" si="115"/>
        <v/>
      </c>
      <c r="DG160" s="101" t="str">
        <f t="shared" si="116"/>
        <v/>
      </c>
      <c r="DH160" s="101" t="str">
        <f t="shared" si="117"/>
        <v/>
      </c>
      <c r="DI160" s="101" t="str">
        <f t="shared" si="118"/>
        <v/>
      </c>
      <c r="DJ160" s="101" t="str">
        <f t="shared" si="119"/>
        <v/>
      </c>
      <c r="DK160" s="101" t="str">
        <f t="shared" si="120"/>
        <v/>
      </c>
      <c r="DL160" s="101" t="str">
        <f t="shared" si="121"/>
        <v/>
      </c>
      <c r="DM160" s="101" t="str">
        <f t="shared" si="160"/>
        <v/>
      </c>
      <c r="DN160" s="101" t="str">
        <f t="shared" si="161"/>
        <v/>
      </c>
      <c r="DO160" s="101">
        <f t="shared" si="122"/>
        <v>64.370748228342563</v>
      </c>
      <c r="DP160" s="101">
        <f t="shared" si="123"/>
        <v>63.191853027414197</v>
      </c>
      <c r="DQ160" s="101">
        <f t="shared" si="124"/>
        <v>67.884015447565915</v>
      </c>
      <c r="DR160" s="101" t="str">
        <f t="shared" si="125"/>
        <v/>
      </c>
      <c r="DS160" s="101" t="str">
        <f t="shared" si="126"/>
        <v/>
      </c>
      <c r="DT160" s="101" t="str">
        <f t="shared" si="127"/>
        <v/>
      </c>
      <c r="DU160" s="101" t="str">
        <f t="shared" si="128"/>
        <v/>
      </c>
      <c r="DV160" s="101" t="str">
        <f t="shared" si="129"/>
        <v/>
      </c>
      <c r="DW160" s="101" t="str">
        <f t="shared" si="130"/>
        <v/>
      </c>
      <c r="DX160" s="101" t="str">
        <f t="shared" si="131"/>
        <v/>
      </c>
      <c r="DY160" s="101" t="str">
        <f t="shared" si="162"/>
        <v/>
      </c>
      <c r="DZ160" s="101" t="str">
        <f t="shared" si="163"/>
        <v/>
      </c>
    </row>
    <row r="161" spans="1:130" ht="15" customHeight="1" x14ac:dyDescent="0.25">
      <c r="A161" s="106" t="str">
        <f>'miRNA Table'!C160</f>
        <v>hsa-miR-214-3p</v>
      </c>
      <c r="B161" s="98" t="s">
        <v>5670</v>
      </c>
      <c r="C161" s="99">
        <f>IF('Test Sample Data'!C160="","",IF(SUM('Test Sample Data'!C$3:C$386)&gt;10,IF(AND(ISNUMBER('Test Sample Data'!C160),'Test Sample Data'!C160&lt;$C$389, 'Test Sample Data'!C160&gt;0),'Test Sample Data'!C160,$C$389),""))</f>
        <v>23.48</v>
      </c>
      <c r="D161" s="99">
        <f>IF('Test Sample Data'!D160="","",IF(SUM('Test Sample Data'!D$3:D$386)&gt;10,IF(AND(ISNUMBER('Test Sample Data'!D160),'Test Sample Data'!D160&lt;$C$389, 'Test Sample Data'!D160&gt;0),'Test Sample Data'!D160,$C$389),""))</f>
        <v>23.48</v>
      </c>
      <c r="E161" s="99">
        <f>IF('Test Sample Data'!E160="","",IF(SUM('Test Sample Data'!E$3:E$386)&gt;10,IF(AND(ISNUMBER('Test Sample Data'!E160),'Test Sample Data'!E160&lt;$C$389, 'Test Sample Data'!E160&gt;0),'Test Sample Data'!E160,$C$389),""))</f>
        <v>23.51</v>
      </c>
      <c r="F161" s="99" t="str">
        <f>IF('Test Sample Data'!F160="","",IF(SUM('Test Sample Data'!F$3:F$386)&gt;10,IF(AND(ISNUMBER('Test Sample Data'!F160),'Test Sample Data'!F160&lt;$C$389, 'Test Sample Data'!F160&gt;0),'Test Sample Data'!F160,$C$389),""))</f>
        <v/>
      </c>
      <c r="G161" s="99" t="str">
        <f>IF('Test Sample Data'!G160="","",IF(SUM('Test Sample Data'!G$3:G$386)&gt;10,IF(AND(ISNUMBER('Test Sample Data'!G160),'Test Sample Data'!G160&lt;$C$389, 'Test Sample Data'!G160&gt;0),'Test Sample Data'!G160,$C$389),""))</f>
        <v/>
      </c>
      <c r="H161" s="99" t="str">
        <f>IF('Test Sample Data'!H160="","",IF(SUM('Test Sample Data'!H$3:H$386)&gt;10,IF(AND(ISNUMBER('Test Sample Data'!H160),'Test Sample Data'!H160&lt;$C$389, 'Test Sample Data'!H160&gt;0),'Test Sample Data'!H160,$C$389),""))</f>
        <v/>
      </c>
      <c r="I161" s="99" t="str">
        <f>IF('Test Sample Data'!I160="","",IF(SUM('Test Sample Data'!I$3:I$386)&gt;10,IF(AND(ISNUMBER('Test Sample Data'!I160),'Test Sample Data'!I160&lt;$C$389, 'Test Sample Data'!I160&gt;0),'Test Sample Data'!I160,$C$389),""))</f>
        <v/>
      </c>
      <c r="J161" s="99" t="str">
        <f>IF('Test Sample Data'!J160="","",IF(SUM('Test Sample Data'!J$3:J$386)&gt;10,IF(AND(ISNUMBER('Test Sample Data'!J160),'Test Sample Data'!J160&lt;$C$389, 'Test Sample Data'!J160&gt;0),'Test Sample Data'!J160,$C$389),""))</f>
        <v/>
      </c>
      <c r="K161" s="99" t="str">
        <f>IF('Test Sample Data'!K160="","",IF(SUM('Test Sample Data'!K$3:K$386)&gt;10,IF(AND(ISNUMBER('Test Sample Data'!K160),'Test Sample Data'!K160&lt;$C$389, 'Test Sample Data'!K160&gt;0),'Test Sample Data'!K160,$C$389),""))</f>
        <v/>
      </c>
      <c r="L161" s="99" t="str">
        <f>IF('Test Sample Data'!L160="","",IF(SUM('Test Sample Data'!L$3:L$386)&gt;10,IF(AND(ISNUMBER('Test Sample Data'!L160),'Test Sample Data'!L160&lt;$C$389, 'Test Sample Data'!L160&gt;0),'Test Sample Data'!L160,$C$389),""))</f>
        <v/>
      </c>
      <c r="M161" s="99" t="str">
        <f>IF('Test Sample Data'!M160="","",IF(SUM('Test Sample Data'!M$3:M$386)&gt;10,IF(AND(ISNUMBER('Test Sample Data'!M160),'Test Sample Data'!M160&lt;$C$389, 'Test Sample Data'!M160&gt;0),'Test Sample Data'!M160,$C$389),""))</f>
        <v/>
      </c>
      <c r="N161" s="99" t="str">
        <f>IF('Test Sample Data'!N160="","",IF(SUM('Test Sample Data'!N$3:N$386)&gt;10,IF(AND(ISNUMBER('Test Sample Data'!N160),'Test Sample Data'!N160&lt;$C$389, 'Test Sample Data'!N160&gt;0),'Test Sample Data'!N160,$C$389),""))</f>
        <v/>
      </c>
      <c r="O161" s="98" t="str">
        <f>'miRNA Table'!C160</f>
        <v>hsa-miR-214-3p</v>
      </c>
      <c r="P161" s="98" t="s">
        <v>5670</v>
      </c>
      <c r="Q161" s="99">
        <f>IF('Control Sample Data'!C160="","",IF(SUM('Control Sample Data'!C$3:C$386)&gt;10,IF(AND(ISNUMBER('Control Sample Data'!C160),'Control Sample Data'!C160&lt;$C$389, 'Control Sample Data'!C160&gt;0),'Control Sample Data'!C160,$C$389),""))</f>
        <v>35</v>
      </c>
      <c r="R161" s="99">
        <f>IF('Control Sample Data'!D160="","",IF(SUM('Control Sample Data'!D$3:D$386)&gt;10,IF(AND(ISNUMBER('Control Sample Data'!D160),'Control Sample Data'!D160&lt;$C$389, 'Control Sample Data'!D160&gt;0),'Control Sample Data'!D160,$C$389),""))</f>
        <v>35</v>
      </c>
      <c r="S161" s="99">
        <f>IF('Control Sample Data'!E160="","",IF(SUM('Control Sample Data'!E$3:E$386)&gt;10,IF(AND(ISNUMBER('Control Sample Data'!E160),'Control Sample Data'!E160&lt;$C$389, 'Control Sample Data'!E160&gt;0),'Control Sample Data'!E160,$C$389),""))</f>
        <v>35</v>
      </c>
      <c r="T161" s="99" t="str">
        <f>IF('Control Sample Data'!F160="","",IF(SUM('Control Sample Data'!F$3:F$386)&gt;10,IF(AND(ISNUMBER('Control Sample Data'!F160),'Control Sample Data'!F160&lt;$C$389, 'Control Sample Data'!F160&gt;0),'Control Sample Data'!F160,$C$389),""))</f>
        <v/>
      </c>
      <c r="U161" s="99" t="str">
        <f>IF('Control Sample Data'!G160="","",IF(SUM('Control Sample Data'!G$3:G$386)&gt;10,IF(AND(ISNUMBER('Control Sample Data'!G160),'Control Sample Data'!G160&lt;$C$389, 'Control Sample Data'!G160&gt;0),'Control Sample Data'!G160,$C$389),""))</f>
        <v/>
      </c>
      <c r="V161" s="99" t="str">
        <f>IF('Control Sample Data'!H160="","",IF(SUM('Control Sample Data'!H$3:H$386)&gt;10,IF(AND(ISNUMBER('Control Sample Data'!H160),'Control Sample Data'!H160&lt;$C$389, 'Control Sample Data'!H160&gt;0),'Control Sample Data'!H160,$C$389),""))</f>
        <v/>
      </c>
      <c r="W161" s="99" t="str">
        <f>IF('Control Sample Data'!I160="","",IF(SUM('Control Sample Data'!I$3:I$386)&gt;10,IF(AND(ISNUMBER('Control Sample Data'!I160),'Control Sample Data'!I160&lt;$C$389, 'Control Sample Data'!I160&gt;0),'Control Sample Data'!I160,$C$389),""))</f>
        <v/>
      </c>
      <c r="X161" s="99" t="str">
        <f>IF('Control Sample Data'!J160="","",IF(SUM('Control Sample Data'!J$3:J$386)&gt;10,IF(AND(ISNUMBER('Control Sample Data'!J160),'Control Sample Data'!J160&lt;$C$389, 'Control Sample Data'!J160&gt;0),'Control Sample Data'!J160,$C$389),""))</f>
        <v/>
      </c>
      <c r="Y161" s="99" t="str">
        <f>IF('Control Sample Data'!K160="","",IF(SUM('Control Sample Data'!K$3:K$386)&gt;10,IF(AND(ISNUMBER('Control Sample Data'!K160),'Control Sample Data'!K160&lt;$C$389, 'Control Sample Data'!K160&gt;0),'Control Sample Data'!K160,$C$389),""))</f>
        <v/>
      </c>
      <c r="Z161" s="99" t="str">
        <f>IF('Control Sample Data'!L160="","",IF(SUM('Control Sample Data'!L$3:L$386)&gt;10,IF(AND(ISNUMBER('Control Sample Data'!L160),'Control Sample Data'!L160&lt;$C$389, 'Control Sample Data'!L160&gt;0),'Control Sample Data'!L160,$C$389),""))</f>
        <v/>
      </c>
      <c r="AA161" s="99" t="str">
        <f>IF('Control Sample Data'!M160="","",IF(SUM('Control Sample Data'!M$3:M$386)&gt;10,IF(AND(ISNUMBER('Control Sample Data'!M160),'Control Sample Data'!M160&lt;$C$389, 'Control Sample Data'!M160&gt;0),'Control Sample Data'!M160,$C$389),""))</f>
        <v/>
      </c>
      <c r="AB161" s="107" t="str">
        <f>IF('Control Sample Data'!N160="","",IF(SUM('Control Sample Data'!N$3:N$386)&gt;10,IF(AND(ISNUMBER('Control Sample Data'!N160),'Control Sample Data'!N160&lt;$C$389, 'Control Sample Data'!N160&gt;0),'Control Sample Data'!N160,$C$389),""))</f>
        <v/>
      </c>
      <c r="AC161" s="136">
        <f>IF(C161="","",IF(AND('miRNA Table'!$F$4="YES",'miRNA Table'!$F$6="YES"),C161-C$391,C161))</f>
        <v>23.48</v>
      </c>
      <c r="AD161" s="137">
        <f>IF(D161="","",IF(AND('miRNA Table'!$F$4="YES",'miRNA Table'!$F$6="YES"),D161-D$391,D161))</f>
        <v>23.48</v>
      </c>
      <c r="AE161" s="137">
        <f>IF(E161="","",IF(AND('miRNA Table'!$F$4="YES",'miRNA Table'!$F$6="YES"),E161-E$391,E161))</f>
        <v>23.51</v>
      </c>
      <c r="AF161" s="137" t="str">
        <f>IF(F161="","",IF(AND('miRNA Table'!$F$4="YES",'miRNA Table'!$F$6="YES"),F161-F$391,F161))</f>
        <v/>
      </c>
      <c r="AG161" s="137" t="str">
        <f>IF(G161="","",IF(AND('miRNA Table'!$F$4="YES",'miRNA Table'!$F$6="YES"),G161-G$391,G161))</f>
        <v/>
      </c>
      <c r="AH161" s="137" t="str">
        <f>IF(H161="","",IF(AND('miRNA Table'!$F$4="YES",'miRNA Table'!$F$6="YES"),H161-H$391,H161))</f>
        <v/>
      </c>
      <c r="AI161" s="137" t="str">
        <f>IF(I161="","",IF(AND('miRNA Table'!$F$4="YES",'miRNA Table'!$F$6="YES"),I161-I$391,I161))</f>
        <v/>
      </c>
      <c r="AJ161" s="137" t="str">
        <f>IF(J161="","",IF(AND('miRNA Table'!$F$4="YES",'miRNA Table'!$F$6="YES"),J161-J$391,J161))</f>
        <v/>
      </c>
      <c r="AK161" s="137" t="str">
        <f>IF(K161="","",IF(AND('miRNA Table'!$F$4="YES",'miRNA Table'!$F$6="YES"),K161-K$391,K161))</f>
        <v/>
      </c>
      <c r="AL161" s="137" t="str">
        <f>IF(L161="","",IF(AND('miRNA Table'!$F$4="YES",'miRNA Table'!$F$6="YES"),L161-L$391,L161))</f>
        <v/>
      </c>
      <c r="AM161" s="137" t="str">
        <f>IF(M161="","",IF(AND('miRNA Table'!$F$4="YES",'miRNA Table'!$F$6="YES"),M161-M$391,M161))</f>
        <v/>
      </c>
      <c r="AN161" s="138" t="str">
        <f>IF(N161="","",IF(AND('miRNA Table'!$F$4="YES",'miRNA Table'!$F$6="YES"),N161-N$391,N161))</f>
        <v/>
      </c>
      <c r="AO161" s="136">
        <f>IF(O161="","",IF(AND('miRNA Table'!$F$4="YES",'miRNA Table'!$F$6="YES"),Q161-Q$391,Q161))</f>
        <v>35</v>
      </c>
      <c r="AP161" s="137">
        <f>IF(P161="","",IF(AND('miRNA Table'!$F$4="YES",'miRNA Table'!$F$6="YES"),R161-R$391,R161))</f>
        <v>35</v>
      </c>
      <c r="AQ161" s="137">
        <f>IF(Q161="","",IF(AND('miRNA Table'!$F$4="YES",'miRNA Table'!$F$6="YES"),S161-S$391,S161))</f>
        <v>35</v>
      </c>
      <c r="AR161" s="137" t="str">
        <f>IF(R161="","",IF(AND('miRNA Table'!$F$4="YES",'miRNA Table'!$F$6="YES"),T161-T$391,T161))</f>
        <v/>
      </c>
      <c r="AS161" s="137" t="str">
        <f>IF(S161="","",IF(AND('miRNA Table'!$F$4="YES",'miRNA Table'!$F$6="YES"),U161-U$391,U161))</f>
        <v/>
      </c>
      <c r="AT161" s="137" t="str">
        <f>IF(T161="","",IF(AND('miRNA Table'!$F$4="YES",'miRNA Table'!$F$6="YES"),V161-V$391,V161))</f>
        <v/>
      </c>
      <c r="AU161" s="137" t="str">
        <f>IF(U161="","",IF(AND('miRNA Table'!$F$4="YES",'miRNA Table'!$F$6="YES"),W161-W$391,W161))</f>
        <v/>
      </c>
      <c r="AV161" s="137" t="str">
        <f>IF(V161="","",IF(AND('miRNA Table'!$F$4="YES",'miRNA Table'!$F$6="YES"),X161-X$391,X161))</f>
        <v/>
      </c>
      <c r="AW161" s="137" t="str">
        <f>IF(W161="","",IF(AND('miRNA Table'!$F$4="YES",'miRNA Table'!$F$6="YES"),Y161-Y$391,Y161))</f>
        <v/>
      </c>
      <c r="AX161" s="137" t="str">
        <f>IF(X161="","",IF(AND('miRNA Table'!$F$4="YES",'miRNA Table'!$F$6="YES"),Z161-Z$391,Z161))</f>
        <v/>
      </c>
      <c r="AY161" s="137" t="str">
        <f>IF(Y161="","",IF(AND('miRNA Table'!$F$4="YES",'miRNA Table'!$F$6="YES"),AA161-AA$391,AA161))</f>
        <v/>
      </c>
      <c r="AZ161" s="138" t="str">
        <f>IF(Z161="","",IF(AND('miRNA Table'!$F$4="YES",'miRNA Table'!$F$6="YES"),AB161-AB$391,AB161))</f>
        <v/>
      </c>
      <c r="BY161" s="97" t="str">
        <f t="shared" si="132"/>
        <v>hsa-miR-214-3p</v>
      </c>
      <c r="BZ161" s="98" t="s">
        <v>5670</v>
      </c>
      <c r="CA161" s="99">
        <f t="shared" si="133"/>
        <v>2.8449999999999989</v>
      </c>
      <c r="CB161" s="99">
        <f t="shared" si="134"/>
        <v>2.8350000000000009</v>
      </c>
      <c r="CC161" s="99">
        <f t="shared" si="135"/>
        <v>2.7800000000000011</v>
      </c>
      <c r="CD161" s="99" t="str">
        <f t="shared" si="136"/>
        <v/>
      </c>
      <c r="CE161" s="99" t="str">
        <f t="shared" si="137"/>
        <v/>
      </c>
      <c r="CF161" s="99" t="str">
        <f t="shared" si="138"/>
        <v/>
      </c>
      <c r="CG161" s="99" t="str">
        <f t="shared" si="139"/>
        <v/>
      </c>
      <c r="CH161" s="99" t="str">
        <f t="shared" si="140"/>
        <v/>
      </c>
      <c r="CI161" s="99" t="str">
        <f t="shared" si="141"/>
        <v/>
      </c>
      <c r="CJ161" s="99" t="str">
        <f t="shared" si="142"/>
        <v/>
      </c>
      <c r="CK161" s="99" t="str">
        <f t="shared" si="143"/>
        <v/>
      </c>
      <c r="CL161" s="99" t="str">
        <f t="shared" si="144"/>
        <v/>
      </c>
      <c r="CM161" s="99">
        <f t="shared" si="145"/>
        <v>14.101666666666667</v>
      </c>
      <c r="CN161" s="99">
        <f t="shared" si="146"/>
        <v>14.14833333333333</v>
      </c>
      <c r="CO161" s="99">
        <f t="shared" si="147"/>
        <v>13.864999999999998</v>
      </c>
      <c r="CP161" s="99" t="str">
        <f t="shared" si="148"/>
        <v/>
      </c>
      <c r="CQ161" s="99" t="str">
        <f t="shared" si="149"/>
        <v/>
      </c>
      <c r="CR161" s="99" t="str">
        <f t="shared" si="150"/>
        <v/>
      </c>
      <c r="CS161" s="99" t="str">
        <f t="shared" si="151"/>
        <v/>
      </c>
      <c r="CT161" s="99" t="str">
        <f t="shared" si="152"/>
        <v/>
      </c>
      <c r="CU161" s="99" t="str">
        <f t="shared" si="153"/>
        <v/>
      </c>
      <c r="CV161" s="99" t="str">
        <f t="shared" si="154"/>
        <v/>
      </c>
      <c r="CW161" s="99" t="str">
        <f t="shared" si="155"/>
        <v/>
      </c>
      <c r="CX161" s="99" t="str">
        <f t="shared" si="156"/>
        <v/>
      </c>
      <c r="CY161" s="70">
        <f t="shared" si="157"/>
        <v>2.8200000000000003</v>
      </c>
      <c r="CZ161" s="70">
        <f t="shared" si="158"/>
        <v>14.038333333333332</v>
      </c>
      <c r="DA161" s="100" t="str">
        <f t="shared" si="159"/>
        <v>hsa-miR-214-3p</v>
      </c>
      <c r="DB161" s="98" t="s">
        <v>5670</v>
      </c>
      <c r="DC161" s="101">
        <f t="shared" si="112"/>
        <v>0.13917770227858589</v>
      </c>
      <c r="DD161" s="101">
        <f t="shared" si="113"/>
        <v>0.14014575975356355</v>
      </c>
      <c r="DE161" s="101">
        <f t="shared" si="114"/>
        <v>0.14559169830855687</v>
      </c>
      <c r="DF161" s="101" t="str">
        <f t="shared" si="115"/>
        <v/>
      </c>
      <c r="DG161" s="101" t="str">
        <f t="shared" si="116"/>
        <v/>
      </c>
      <c r="DH161" s="101" t="str">
        <f t="shared" si="117"/>
        <v/>
      </c>
      <c r="DI161" s="101" t="str">
        <f t="shared" si="118"/>
        <v/>
      </c>
      <c r="DJ161" s="101" t="str">
        <f t="shared" si="119"/>
        <v/>
      </c>
      <c r="DK161" s="101" t="str">
        <f t="shared" si="120"/>
        <v/>
      </c>
      <c r="DL161" s="101" t="str">
        <f t="shared" si="121"/>
        <v/>
      </c>
      <c r="DM161" s="101" t="str">
        <f t="shared" si="160"/>
        <v/>
      </c>
      <c r="DN161" s="101" t="str">
        <f t="shared" si="161"/>
        <v/>
      </c>
      <c r="DO161" s="101">
        <f t="shared" si="122"/>
        <v>5.6882063716252369E-5</v>
      </c>
      <c r="DP161" s="101">
        <f t="shared" si="123"/>
        <v>5.5071547217106916E-5</v>
      </c>
      <c r="DQ161" s="101">
        <f t="shared" si="124"/>
        <v>6.7022266466494862E-5</v>
      </c>
      <c r="DR161" s="101" t="str">
        <f t="shared" si="125"/>
        <v/>
      </c>
      <c r="DS161" s="101" t="str">
        <f t="shared" si="126"/>
        <v/>
      </c>
      <c r="DT161" s="101" t="str">
        <f t="shared" si="127"/>
        <v/>
      </c>
      <c r="DU161" s="101" t="str">
        <f t="shared" si="128"/>
        <v/>
      </c>
      <c r="DV161" s="101" t="str">
        <f t="shared" si="129"/>
        <v/>
      </c>
      <c r="DW161" s="101" t="str">
        <f t="shared" si="130"/>
        <v/>
      </c>
      <c r="DX161" s="101" t="str">
        <f t="shared" si="131"/>
        <v/>
      </c>
      <c r="DY161" s="101" t="str">
        <f t="shared" si="162"/>
        <v/>
      </c>
      <c r="DZ161" s="101" t="str">
        <f t="shared" si="163"/>
        <v/>
      </c>
    </row>
    <row r="162" spans="1:130" ht="15" customHeight="1" x14ac:dyDescent="0.25">
      <c r="A162" s="106" t="str">
        <f>'miRNA Table'!C161</f>
        <v>hsa-miR-215-5p</v>
      </c>
      <c r="B162" s="98" t="s">
        <v>5671</v>
      </c>
      <c r="C162" s="99">
        <f>IF('Test Sample Data'!C161="","",IF(SUM('Test Sample Data'!C$3:C$386)&gt;10,IF(AND(ISNUMBER('Test Sample Data'!C161),'Test Sample Data'!C161&lt;$C$389, 'Test Sample Data'!C161&gt;0),'Test Sample Data'!C161,$C$389),""))</f>
        <v>35</v>
      </c>
      <c r="D162" s="99">
        <f>IF('Test Sample Data'!D161="","",IF(SUM('Test Sample Data'!D$3:D$386)&gt;10,IF(AND(ISNUMBER('Test Sample Data'!D161),'Test Sample Data'!D161&lt;$C$389, 'Test Sample Data'!D161&gt;0),'Test Sample Data'!D161,$C$389),""))</f>
        <v>35</v>
      </c>
      <c r="E162" s="99">
        <f>IF('Test Sample Data'!E161="","",IF(SUM('Test Sample Data'!E$3:E$386)&gt;10,IF(AND(ISNUMBER('Test Sample Data'!E161),'Test Sample Data'!E161&lt;$C$389, 'Test Sample Data'!E161&gt;0),'Test Sample Data'!E161,$C$389),""))</f>
        <v>35</v>
      </c>
      <c r="F162" s="99" t="str">
        <f>IF('Test Sample Data'!F161="","",IF(SUM('Test Sample Data'!F$3:F$386)&gt;10,IF(AND(ISNUMBER('Test Sample Data'!F161),'Test Sample Data'!F161&lt;$C$389, 'Test Sample Data'!F161&gt;0),'Test Sample Data'!F161,$C$389),""))</f>
        <v/>
      </c>
      <c r="G162" s="99" t="str">
        <f>IF('Test Sample Data'!G161="","",IF(SUM('Test Sample Data'!G$3:G$386)&gt;10,IF(AND(ISNUMBER('Test Sample Data'!G161),'Test Sample Data'!G161&lt;$C$389, 'Test Sample Data'!G161&gt;0),'Test Sample Data'!G161,$C$389),""))</f>
        <v/>
      </c>
      <c r="H162" s="99" t="str">
        <f>IF('Test Sample Data'!H161="","",IF(SUM('Test Sample Data'!H$3:H$386)&gt;10,IF(AND(ISNUMBER('Test Sample Data'!H161),'Test Sample Data'!H161&lt;$C$389, 'Test Sample Data'!H161&gt;0),'Test Sample Data'!H161,$C$389),""))</f>
        <v/>
      </c>
      <c r="I162" s="99" t="str">
        <f>IF('Test Sample Data'!I161="","",IF(SUM('Test Sample Data'!I$3:I$386)&gt;10,IF(AND(ISNUMBER('Test Sample Data'!I161),'Test Sample Data'!I161&lt;$C$389, 'Test Sample Data'!I161&gt;0),'Test Sample Data'!I161,$C$389),""))</f>
        <v/>
      </c>
      <c r="J162" s="99" t="str">
        <f>IF('Test Sample Data'!J161="","",IF(SUM('Test Sample Data'!J$3:J$386)&gt;10,IF(AND(ISNUMBER('Test Sample Data'!J161),'Test Sample Data'!J161&lt;$C$389, 'Test Sample Data'!J161&gt;0),'Test Sample Data'!J161,$C$389),""))</f>
        <v/>
      </c>
      <c r="K162" s="99" t="str">
        <f>IF('Test Sample Data'!K161="","",IF(SUM('Test Sample Data'!K$3:K$386)&gt;10,IF(AND(ISNUMBER('Test Sample Data'!K161),'Test Sample Data'!K161&lt;$C$389, 'Test Sample Data'!K161&gt;0),'Test Sample Data'!K161,$C$389),""))</f>
        <v/>
      </c>
      <c r="L162" s="99" t="str">
        <f>IF('Test Sample Data'!L161="","",IF(SUM('Test Sample Data'!L$3:L$386)&gt;10,IF(AND(ISNUMBER('Test Sample Data'!L161),'Test Sample Data'!L161&lt;$C$389, 'Test Sample Data'!L161&gt;0),'Test Sample Data'!L161,$C$389),""))</f>
        <v/>
      </c>
      <c r="M162" s="99" t="str">
        <f>IF('Test Sample Data'!M161="","",IF(SUM('Test Sample Data'!M$3:M$386)&gt;10,IF(AND(ISNUMBER('Test Sample Data'!M161),'Test Sample Data'!M161&lt;$C$389, 'Test Sample Data'!M161&gt;0),'Test Sample Data'!M161,$C$389),""))</f>
        <v/>
      </c>
      <c r="N162" s="99" t="str">
        <f>IF('Test Sample Data'!N161="","",IF(SUM('Test Sample Data'!N$3:N$386)&gt;10,IF(AND(ISNUMBER('Test Sample Data'!N161),'Test Sample Data'!N161&lt;$C$389, 'Test Sample Data'!N161&gt;0),'Test Sample Data'!N161,$C$389),""))</f>
        <v/>
      </c>
      <c r="O162" s="98" t="str">
        <f>'miRNA Table'!C161</f>
        <v>hsa-miR-215-5p</v>
      </c>
      <c r="P162" s="98" t="s">
        <v>5671</v>
      </c>
      <c r="Q162" s="99">
        <f>IF('Control Sample Data'!C161="","",IF(SUM('Control Sample Data'!C$3:C$386)&gt;10,IF(AND(ISNUMBER('Control Sample Data'!C161),'Control Sample Data'!C161&lt;$C$389, 'Control Sample Data'!C161&gt;0),'Control Sample Data'!C161,$C$389),""))</f>
        <v>35</v>
      </c>
      <c r="R162" s="99">
        <f>IF('Control Sample Data'!D161="","",IF(SUM('Control Sample Data'!D$3:D$386)&gt;10,IF(AND(ISNUMBER('Control Sample Data'!D161),'Control Sample Data'!D161&lt;$C$389, 'Control Sample Data'!D161&gt;0),'Control Sample Data'!D161,$C$389),""))</f>
        <v>35</v>
      </c>
      <c r="S162" s="99">
        <f>IF('Control Sample Data'!E161="","",IF(SUM('Control Sample Data'!E$3:E$386)&gt;10,IF(AND(ISNUMBER('Control Sample Data'!E161),'Control Sample Data'!E161&lt;$C$389, 'Control Sample Data'!E161&gt;0),'Control Sample Data'!E161,$C$389),""))</f>
        <v>35</v>
      </c>
      <c r="T162" s="99" t="str">
        <f>IF('Control Sample Data'!F161="","",IF(SUM('Control Sample Data'!F$3:F$386)&gt;10,IF(AND(ISNUMBER('Control Sample Data'!F161),'Control Sample Data'!F161&lt;$C$389, 'Control Sample Data'!F161&gt;0),'Control Sample Data'!F161,$C$389),""))</f>
        <v/>
      </c>
      <c r="U162" s="99" t="str">
        <f>IF('Control Sample Data'!G161="","",IF(SUM('Control Sample Data'!G$3:G$386)&gt;10,IF(AND(ISNUMBER('Control Sample Data'!G161),'Control Sample Data'!G161&lt;$C$389, 'Control Sample Data'!G161&gt;0),'Control Sample Data'!G161,$C$389),""))</f>
        <v/>
      </c>
      <c r="V162" s="99" t="str">
        <f>IF('Control Sample Data'!H161="","",IF(SUM('Control Sample Data'!H$3:H$386)&gt;10,IF(AND(ISNUMBER('Control Sample Data'!H161),'Control Sample Data'!H161&lt;$C$389, 'Control Sample Data'!H161&gt;0),'Control Sample Data'!H161,$C$389),""))</f>
        <v/>
      </c>
      <c r="W162" s="99" t="str">
        <f>IF('Control Sample Data'!I161="","",IF(SUM('Control Sample Data'!I$3:I$386)&gt;10,IF(AND(ISNUMBER('Control Sample Data'!I161),'Control Sample Data'!I161&lt;$C$389, 'Control Sample Data'!I161&gt;0),'Control Sample Data'!I161,$C$389),""))</f>
        <v/>
      </c>
      <c r="X162" s="99" t="str">
        <f>IF('Control Sample Data'!J161="","",IF(SUM('Control Sample Data'!J$3:J$386)&gt;10,IF(AND(ISNUMBER('Control Sample Data'!J161),'Control Sample Data'!J161&lt;$C$389, 'Control Sample Data'!J161&gt;0),'Control Sample Data'!J161,$C$389),""))</f>
        <v/>
      </c>
      <c r="Y162" s="99" t="str">
        <f>IF('Control Sample Data'!K161="","",IF(SUM('Control Sample Data'!K$3:K$386)&gt;10,IF(AND(ISNUMBER('Control Sample Data'!K161),'Control Sample Data'!K161&lt;$C$389, 'Control Sample Data'!K161&gt;0),'Control Sample Data'!K161,$C$389),""))</f>
        <v/>
      </c>
      <c r="Z162" s="99" t="str">
        <f>IF('Control Sample Data'!L161="","",IF(SUM('Control Sample Data'!L$3:L$386)&gt;10,IF(AND(ISNUMBER('Control Sample Data'!L161),'Control Sample Data'!L161&lt;$C$389, 'Control Sample Data'!L161&gt;0),'Control Sample Data'!L161,$C$389),""))</f>
        <v/>
      </c>
      <c r="AA162" s="99" t="str">
        <f>IF('Control Sample Data'!M161="","",IF(SUM('Control Sample Data'!M$3:M$386)&gt;10,IF(AND(ISNUMBER('Control Sample Data'!M161),'Control Sample Data'!M161&lt;$C$389, 'Control Sample Data'!M161&gt;0),'Control Sample Data'!M161,$C$389),""))</f>
        <v/>
      </c>
      <c r="AB162" s="107" t="str">
        <f>IF('Control Sample Data'!N161="","",IF(SUM('Control Sample Data'!N$3:N$386)&gt;10,IF(AND(ISNUMBER('Control Sample Data'!N161),'Control Sample Data'!N161&lt;$C$389, 'Control Sample Data'!N161&gt;0),'Control Sample Data'!N161,$C$389),""))</f>
        <v/>
      </c>
      <c r="AC162" s="136">
        <f>IF(C162="","",IF(AND('miRNA Table'!$F$4="YES",'miRNA Table'!$F$6="YES"),C162-C$391,C162))</f>
        <v>35</v>
      </c>
      <c r="AD162" s="137">
        <f>IF(D162="","",IF(AND('miRNA Table'!$F$4="YES",'miRNA Table'!$F$6="YES"),D162-D$391,D162))</f>
        <v>35</v>
      </c>
      <c r="AE162" s="137">
        <f>IF(E162="","",IF(AND('miRNA Table'!$F$4="YES",'miRNA Table'!$F$6="YES"),E162-E$391,E162))</f>
        <v>35</v>
      </c>
      <c r="AF162" s="137" t="str">
        <f>IF(F162="","",IF(AND('miRNA Table'!$F$4="YES",'miRNA Table'!$F$6="YES"),F162-F$391,F162))</f>
        <v/>
      </c>
      <c r="AG162" s="137" t="str">
        <f>IF(G162="","",IF(AND('miRNA Table'!$F$4="YES",'miRNA Table'!$F$6="YES"),G162-G$391,G162))</f>
        <v/>
      </c>
      <c r="AH162" s="137" t="str">
        <f>IF(H162="","",IF(AND('miRNA Table'!$F$4="YES",'miRNA Table'!$F$6="YES"),H162-H$391,H162))</f>
        <v/>
      </c>
      <c r="AI162" s="137" t="str">
        <f>IF(I162="","",IF(AND('miRNA Table'!$F$4="YES",'miRNA Table'!$F$6="YES"),I162-I$391,I162))</f>
        <v/>
      </c>
      <c r="AJ162" s="137" t="str">
        <f>IF(J162="","",IF(AND('miRNA Table'!$F$4="YES",'miRNA Table'!$F$6="YES"),J162-J$391,J162))</f>
        <v/>
      </c>
      <c r="AK162" s="137" t="str">
        <f>IF(K162="","",IF(AND('miRNA Table'!$F$4="YES",'miRNA Table'!$F$6="YES"),K162-K$391,K162))</f>
        <v/>
      </c>
      <c r="AL162" s="137" t="str">
        <f>IF(L162="","",IF(AND('miRNA Table'!$F$4="YES",'miRNA Table'!$F$6="YES"),L162-L$391,L162))</f>
        <v/>
      </c>
      <c r="AM162" s="137" t="str">
        <f>IF(M162="","",IF(AND('miRNA Table'!$F$4="YES",'miRNA Table'!$F$6="YES"),M162-M$391,M162))</f>
        <v/>
      </c>
      <c r="AN162" s="138" t="str">
        <f>IF(N162="","",IF(AND('miRNA Table'!$F$4="YES",'miRNA Table'!$F$6="YES"),N162-N$391,N162))</f>
        <v/>
      </c>
      <c r="AO162" s="136">
        <f>IF(O162="","",IF(AND('miRNA Table'!$F$4="YES",'miRNA Table'!$F$6="YES"),Q162-Q$391,Q162))</f>
        <v>35</v>
      </c>
      <c r="AP162" s="137">
        <f>IF(P162="","",IF(AND('miRNA Table'!$F$4="YES",'miRNA Table'!$F$6="YES"),R162-R$391,R162))</f>
        <v>35</v>
      </c>
      <c r="AQ162" s="137">
        <f>IF(Q162="","",IF(AND('miRNA Table'!$F$4="YES",'miRNA Table'!$F$6="YES"),S162-S$391,S162))</f>
        <v>35</v>
      </c>
      <c r="AR162" s="137" t="str">
        <f>IF(R162="","",IF(AND('miRNA Table'!$F$4="YES",'miRNA Table'!$F$6="YES"),T162-T$391,T162))</f>
        <v/>
      </c>
      <c r="AS162" s="137" t="str">
        <f>IF(S162="","",IF(AND('miRNA Table'!$F$4="YES",'miRNA Table'!$F$6="YES"),U162-U$391,U162))</f>
        <v/>
      </c>
      <c r="AT162" s="137" t="str">
        <f>IF(T162="","",IF(AND('miRNA Table'!$F$4="YES",'miRNA Table'!$F$6="YES"),V162-V$391,V162))</f>
        <v/>
      </c>
      <c r="AU162" s="137" t="str">
        <f>IF(U162="","",IF(AND('miRNA Table'!$F$4="YES",'miRNA Table'!$F$6="YES"),W162-W$391,W162))</f>
        <v/>
      </c>
      <c r="AV162" s="137" t="str">
        <f>IF(V162="","",IF(AND('miRNA Table'!$F$4="YES",'miRNA Table'!$F$6="YES"),X162-X$391,X162))</f>
        <v/>
      </c>
      <c r="AW162" s="137" t="str">
        <f>IF(W162="","",IF(AND('miRNA Table'!$F$4="YES",'miRNA Table'!$F$6="YES"),Y162-Y$391,Y162))</f>
        <v/>
      </c>
      <c r="AX162" s="137" t="str">
        <f>IF(X162="","",IF(AND('miRNA Table'!$F$4="YES",'miRNA Table'!$F$6="YES"),Z162-Z$391,Z162))</f>
        <v/>
      </c>
      <c r="AY162" s="137" t="str">
        <f>IF(Y162="","",IF(AND('miRNA Table'!$F$4="YES",'miRNA Table'!$F$6="YES"),AA162-AA$391,AA162))</f>
        <v/>
      </c>
      <c r="AZ162" s="138" t="str">
        <f>IF(Z162="","",IF(AND('miRNA Table'!$F$4="YES",'miRNA Table'!$F$6="YES"),AB162-AB$391,AB162))</f>
        <v/>
      </c>
      <c r="BY162" s="97" t="str">
        <f t="shared" si="132"/>
        <v>hsa-miR-215-5p</v>
      </c>
      <c r="BZ162" s="98" t="s">
        <v>5671</v>
      </c>
      <c r="CA162" s="99">
        <f t="shared" si="133"/>
        <v>14.364999999999998</v>
      </c>
      <c r="CB162" s="99">
        <f t="shared" si="134"/>
        <v>14.355</v>
      </c>
      <c r="CC162" s="99">
        <f t="shared" si="135"/>
        <v>14.27</v>
      </c>
      <c r="CD162" s="99" t="str">
        <f t="shared" si="136"/>
        <v/>
      </c>
      <c r="CE162" s="99" t="str">
        <f t="shared" si="137"/>
        <v/>
      </c>
      <c r="CF162" s="99" t="str">
        <f t="shared" si="138"/>
        <v/>
      </c>
      <c r="CG162" s="99" t="str">
        <f t="shared" si="139"/>
        <v/>
      </c>
      <c r="CH162" s="99" t="str">
        <f t="shared" si="140"/>
        <v/>
      </c>
      <c r="CI162" s="99" t="str">
        <f t="shared" si="141"/>
        <v/>
      </c>
      <c r="CJ162" s="99" t="str">
        <f t="shared" si="142"/>
        <v/>
      </c>
      <c r="CK162" s="99" t="str">
        <f t="shared" si="143"/>
        <v/>
      </c>
      <c r="CL162" s="99" t="str">
        <f t="shared" si="144"/>
        <v/>
      </c>
      <c r="CM162" s="99">
        <f t="shared" si="145"/>
        <v>14.101666666666667</v>
      </c>
      <c r="CN162" s="99">
        <f t="shared" si="146"/>
        <v>14.14833333333333</v>
      </c>
      <c r="CO162" s="99">
        <f t="shared" si="147"/>
        <v>13.864999999999998</v>
      </c>
      <c r="CP162" s="99" t="str">
        <f t="shared" si="148"/>
        <v/>
      </c>
      <c r="CQ162" s="99" t="str">
        <f t="shared" si="149"/>
        <v/>
      </c>
      <c r="CR162" s="99" t="str">
        <f t="shared" si="150"/>
        <v/>
      </c>
      <c r="CS162" s="99" t="str">
        <f t="shared" si="151"/>
        <v/>
      </c>
      <c r="CT162" s="99" t="str">
        <f t="shared" si="152"/>
        <v/>
      </c>
      <c r="CU162" s="99" t="str">
        <f t="shared" si="153"/>
        <v/>
      </c>
      <c r="CV162" s="99" t="str">
        <f t="shared" si="154"/>
        <v/>
      </c>
      <c r="CW162" s="99" t="str">
        <f t="shared" si="155"/>
        <v/>
      </c>
      <c r="CX162" s="99" t="str">
        <f t="shared" si="156"/>
        <v/>
      </c>
      <c r="CY162" s="70">
        <f t="shared" si="157"/>
        <v>14.329999999999998</v>
      </c>
      <c r="CZ162" s="70">
        <f t="shared" si="158"/>
        <v>14.038333333333332</v>
      </c>
      <c r="DA162" s="100" t="str">
        <f t="shared" si="159"/>
        <v>hsa-miR-215-5p</v>
      </c>
      <c r="DB162" s="98" t="s">
        <v>5671</v>
      </c>
      <c r="DC162" s="101">
        <f t="shared" si="112"/>
        <v>4.7391899108950229E-5</v>
      </c>
      <c r="DD162" s="101">
        <f t="shared" si="113"/>
        <v>4.7721535835485465E-5</v>
      </c>
      <c r="DE162" s="101">
        <f t="shared" si="114"/>
        <v>5.0617648059963549E-5</v>
      </c>
      <c r="DF162" s="101" t="str">
        <f t="shared" si="115"/>
        <v/>
      </c>
      <c r="DG162" s="101" t="str">
        <f t="shared" si="116"/>
        <v/>
      </c>
      <c r="DH162" s="101" t="str">
        <f t="shared" si="117"/>
        <v/>
      </c>
      <c r="DI162" s="101" t="str">
        <f t="shared" si="118"/>
        <v/>
      </c>
      <c r="DJ162" s="101" t="str">
        <f t="shared" si="119"/>
        <v/>
      </c>
      <c r="DK162" s="101" t="str">
        <f t="shared" si="120"/>
        <v/>
      </c>
      <c r="DL162" s="101" t="str">
        <f t="shared" si="121"/>
        <v/>
      </c>
      <c r="DM162" s="101" t="str">
        <f t="shared" si="160"/>
        <v/>
      </c>
      <c r="DN162" s="101" t="str">
        <f t="shared" si="161"/>
        <v/>
      </c>
      <c r="DO162" s="101">
        <f t="shared" si="122"/>
        <v>5.6882063716252369E-5</v>
      </c>
      <c r="DP162" s="101">
        <f t="shared" si="123"/>
        <v>5.5071547217106916E-5</v>
      </c>
      <c r="DQ162" s="101">
        <f t="shared" si="124"/>
        <v>6.7022266466494862E-5</v>
      </c>
      <c r="DR162" s="101" t="str">
        <f t="shared" si="125"/>
        <v/>
      </c>
      <c r="DS162" s="101" t="str">
        <f t="shared" si="126"/>
        <v/>
      </c>
      <c r="DT162" s="101" t="str">
        <f t="shared" si="127"/>
        <v/>
      </c>
      <c r="DU162" s="101" t="str">
        <f t="shared" si="128"/>
        <v/>
      </c>
      <c r="DV162" s="101" t="str">
        <f t="shared" si="129"/>
        <v/>
      </c>
      <c r="DW162" s="101" t="str">
        <f t="shared" si="130"/>
        <v/>
      </c>
      <c r="DX162" s="101" t="str">
        <f t="shared" si="131"/>
        <v/>
      </c>
      <c r="DY162" s="101" t="str">
        <f t="shared" si="162"/>
        <v/>
      </c>
      <c r="DZ162" s="101" t="str">
        <f t="shared" si="163"/>
        <v/>
      </c>
    </row>
    <row r="163" spans="1:130" ht="15" customHeight="1" x14ac:dyDescent="0.25">
      <c r="A163" s="106" t="str">
        <f>'miRNA Table'!C162</f>
        <v>hsa-miR-216a-5p</v>
      </c>
      <c r="B163" s="98" t="s">
        <v>5672</v>
      </c>
      <c r="C163" s="99">
        <f>IF('Test Sample Data'!C162="","",IF(SUM('Test Sample Data'!C$3:C$386)&gt;10,IF(AND(ISNUMBER('Test Sample Data'!C162),'Test Sample Data'!C162&lt;$C$389, 'Test Sample Data'!C162&gt;0),'Test Sample Data'!C162,$C$389),""))</f>
        <v>21.61</v>
      </c>
      <c r="D163" s="99">
        <f>IF('Test Sample Data'!D162="","",IF(SUM('Test Sample Data'!D$3:D$386)&gt;10,IF(AND(ISNUMBER('Test Sample Data'!D162),'Test Sample Data'!D162&lt;$C$389, 'Test Sample Data'!D162&gt;0),'Test Sample Data'!D162,$C$389),""))</f>
        <v>21.64</v>
      </c>
      <c r="E163" s="99">
        <f>IF('Test Sample Data'!E162="","",IF(SUM('Test Sample Data'!E$3:E$386)&gt;10,IF(AND(ISNUMBER('Test Sample Data'!E162),'Test Sample Data'!E162&lt;$C$389, 'Test Sample Data'!E162&gt;0),'Test Sample Data'!E162,$C$389),""))</f>
        <v>21.59</v>
      </c>
      <c r="F163" s="99" t="str">
        <f>IF('Test Sample Data'!F162="","",IF(SUM('Test Sample Data'!F$3:F$386)&gt;10,IF(AND(ISNUMBER('Test Sample Data'!F162),'Test Sample Data'!F162&lt;$C$389, 'Test Sample Data'!F162&gt;0),'Test Sample Data'!F162,$C$389),""))</f>
        <v/>
      </c>
      <c r="G163" s="99" t="str">
        <f>IF('Test Sample Data'!G162="","",IF(SUM('Test Sample Data'!G$3:G$386)&gt;10,IF(AND(ISNUMBER('Test Sample Data'!G162),'Test Sample Data'!G162&lt;$C$389, 'Test Sample Data'!G162&gt;0),'Test Sample Data'!G162,$C$389),""))</f>
        <v/>
      </c>
      <c r="H163" s="99" t="str">
        <f>IF('Test Sample Data'!H162="","",IF(SUM('Test Sample Data'!H$3:H$386)&gt;10,IF(AND(ISNUMBER('Test Sample Data'!H162),'Test Sample Data'!H162&lt;$C$389, 'Test Sample Data'!H162&gt;0),'Test Sample Data'!H162,$C$389),""))</f>
        <v/>
      </c>
      <c r="I163" s="99" t="str">
        <f>IF('Test Sample Data'!I162="","",IF(SUM('Test Sample Data'!I$3:I$386)&gt;10,IF(AND(ISNUMBER('Test Sample Data'!I162),'Test Sample Data'!I162&lt;$C$389, 'Test Sample Data'!I162&gt;0),'Test Sample Data'!I162,$C$389),""))</f>
        <v/>
      </c>
      <c r="J163" s="99" t="str">
        <f>IF('Test Sample Data'!J162="","",IF(SUM('Test Sample Data'!J$3:J$386)&gt;10,IF(AND(ISNUMBER('Test Sample Data'!J162),'Test Sample Data'!J162&lt;$C$389, 'Test Sample Data'!J162&gt;0),'Test Sample Data'!J162,$C$389),""))</f>
        <v/>
      </c>
      <c r="K163" s="99" t="str">
        <f>IF('Test Sample Data'!K162="","",IF(SUM('Test Sample Data'!K$3:K$386)&gt;10,IF(AND(ISNUMBER('Test Sample Data'!K162),'Test Sample Data'!K162&lt;$C$389, 'Test Sample Data'!K162&gt;0),'Test Sample Data'!K162,$C$389),""))</f>
        <v/>
      </c>
      <c r="L163" s="99" t="str">
        <f>IF('Test Sample Data'!L162="","",IF(SUM('Test Sample Data'!L$3:L$386)&gt;10,IF(AND(ISNUMBER('Test Sample Data'!L162),'Test Sample Data'!L162&lt;$C$389, 'Test Sample Data'!L162&gt;0),'Test Sample Data'!L162,$C$389),""))</f>
        <v/>
      </c>
      <c r="M163" s="99" t="str">
        <f>IF('Test Sample Data'!M162="","",IF(SUM('Test Sample Data'!M$3:M$386)&gt;10,IF(AND(ISNUMBER('Test Sample Data'!M162),'Test Sample Data'!M162&lt;$C$389, 'Test Sample Data'!M162&gt;0),'Test Sample Data'!M162,$C$389),""))</f>
        <v/>
      </c>
      <c r="N163" s="99" t="str">
        <f>IF('Test Sample Data'!N162="","",IF(SUM('Test Sample Data'!N$3:N$386)&gt;10,IF(AND(ISNUMBER('Test Sample Data'!N162),'Test Sample Data'!N162&lt;$C$389, 'Test Sample Data'!N162&gt;0),'Test Sample Data'!N162,$C$389),""))</f>
        <v/>
      </c>
      <c r="O163" s="98" t="str">
        <f>'miRNA Table'!C162</f>
        <v>hsa-miR-216a-5p</v>
      </c>
      <c r="P163" s="98" t="s">
        <v>5672</v>
      </c>
      <c r="Q163" s="99">
        <f>IF('Control Sample Data'!C162="","",IF(SUM('Control Sample Data'!C$3:C$386)&gt;10,IF(AND(ISNUMBER('Control Sample Data'!C162),'Control Sample Data'!C162&lt;$C$389, 'Control Sample Data'!C162&gt;0),'Control Sample Data'!C162,$C$389),""))</f>
        <v>23.21</v>
      </c>
      <c r="R163" s="99">
        <f>IF('Control Sample Data'!D162="","",IF(SUM('Control Sample Data'!D$3:D$386)&gt;10,IF(AND(ISNUMBER('Control Sample Data'!D162),'Control Sample Data'!D162&lt;$C$389, 'Control Sample Data'!D162&gt;0),'Control Sample Data'!D162,$C$389),""))</f>
        <v>23.16</v>
      </c>
      <c r="S163" s="99">
        <f>IF('Control Sample Data'!E162="","",IF(SUM('Control Sample Data'!E$3:E$386)&gt;10,IF(AND(ISNUMBER('Control Sample Data'!E162),'Control Sample Data'!E162&lt;$C$389, 'Control Sample Data'!E162&gt;0),'Control Sample Data'!E162,$C$389),""))</f>
        <v>23.2</v>
      </c>
      <c r="T163" s="99" t="str">
        <f>IF('Control Sample Data'!F162="","",IF(SUM('Control Sample Data'!F$3:F$386)&gt;10,IF(AND(ISNUMBER('Control Sample Data'!F162),'Control Sample Data'!F162&lt;$C$389, 'Control Sample Data'!F162&gt;0),'Control Sample Data'!F162,$C$389),""))</f>
        <v/>
      </c>
      <c r="U163" s="99" t="str">
        <f>IF('Control Sample Data'!G162="","",IF(SUM('Control Sample Data'!G$3:G$386)&gt;10,IF(AND(ISNUMBER('Control Sample Data'!G162),'Control Sample Data'!G162&lt;$C$389, 'Control Sample Data'!G162&gt;0),'Control Sample Data'!G162,$C$389),""))</f>
        <v/>
      </c>
      <c r="V163" s="99" t="str">
        <f>IF('Control Sample Data'!H162="","",IF(SUM('Control Sample Data'!H$3:H$386)&gt;10,IF(AND(ISNUMBER('Control Sample Data'!H162),'Control Sample Data'!H162&lt;$C$389, 'Control Sample Data'!H162&gt;0),'Control Sample Data'!H162,$C$389),""))</f>
        <v/>
      </c>
      <c r="W163" s="99" t="str">
        <f>IF('Control Sample Data'!I162="","",IF(SUM('Control Sample Data'!I$3:I$386)&gt;10,IF(AND(ISNUMBER('Control Sample Data'!I162),'Control Sample Data'!I162&lt;$C$389, 'Control Sample Data'!I162&gt;0),'Control Sample Data'!I162,$C$389),""))</f>
        <v/>
      </c>
      <c r="X163" s="99" t="str">
        <f>IF('Control Sample Data'!J162="","",IF(SUM('Control Sample Data'!J$3:J$386)&gt;10,IF(AND(ISNUMBER('Control Sample Data'!J162),'Control Sample Data'!J162&lt;$C$389, 'Control Sample Data'!J162&gt;0),'Control Sample Data'!J162,$C$389),""))</f>
        <v/>
      </c>
      <c r="Y163" s="99" t="str">
        <f>IF('Control Sample Data'!K162="","",IF(SUM('Control Sample Data'!K$3:K$386)&gt;10,IF(AND(ISNUMBER('Control Sample Data'!K162),'Control Sample Data'!K162&lt;$C$389, 'Control Sample Data'!K162&gt;0),'Control Sample Data'!K162,$C$389),""))</f>
        <v/>
      </c>
      <c r="Z163" s="99" t="str">
        <f>IF('Control Sample Data'!L162="","",IF(SUM('Control Sample Data'!L$3:L$386)&gt;10,IF(AND(ISNUMBER('Control Sample Data'!L162),'Control Sample Data'!L162&lt;$C$389, 'Control Sample Data'!L162&gt;0),'Control Sample Data'!L162,$C$389),""))</f>
        <v/>
      </c>
      <c r="AA163" s="99" t="str">
        <f>IF('Control Sample Data'!M162="","",IF(SUM('Control Sample Data'!M$3:M$386)&gt;10,IF(AND(ISNUMBER('Control Sample Data'!M162),'Control Sample Data'!M162&lt;$C$389, 'Control Sample Data'!M162&gt;0),'Control Sample Data'!M162,$C$389),""))</f>
        <v/>
      </c>
      <c r="AB163" s="107" t="str">
        <f>IF('Control Sample Data'!N162="","",IF(SUM('Control Sample Data'!N$3:N$386)&gt;10,IF(AND(ISNUMBER('Control Sample Data'!N162),'Control Sample Data'!N162&lt;$C$389, 'Control Sample Data'!N162&gt;0),'Control Sample Data'!N162,$C$389),""))</f>
        <v/>
      </c>
      <c r="AC163" s="136">
        <f>IF(C163="","",IF(AND('miRNA Table'!$F$4="YES",'miRNA Table'!$F$6="YES"),C163-C$391,C163))</f>
        <v>21.61</v>
      </c>
      <c r="AD163" s="137">
        <f>IF(D163="","",IF(AND('miRNA Table'!$F$4="YES",'miRNA Table'!$F$6="YES"),D163-D$391,D163))</f>
        <v>21.64</v>
      </c>
      <c r="AE163" s="137">
        <f>IF(E163="","",IF(AND('miRNA Table'!$F$4="YES",'miRNA Table'!$F$6="YES"),E163-E$391,E163))</f>
        <v>21.59</v>
      </c>
      <c r="AF163" s="137" t="str">
        <f>IF(F163="","",IF(AND('miRNA Table'!$F$4="YES",'miRNA Table'!$F$6="YES"),F163-F$391,F163))</f>
        <v/>
      </c>
      <c r="AG163" s="137" t="str">
        <f>IF(G163="","",IF(AND('miRNA Table'!$F$4="YES",'miRNA Table'!$F$6="YES"),G163-G$391,G163))</f>
        <v/>
      </c>
      <c r="AH163" s="137" t="str">
        <f>IF(H163="","",IF(AND('miRNA Table'!$F$4="YES",'miRNA Table'!$F$6="YES"),H163-H$391,H163))</f>
        <v/>
      </c>
      <c r="AI163" s="137" t="str">
        <f>IF(I163="","",IF(AND('miRNA Table'!$F$4="YES",'miRNA Table'!$F$6="YES"),I163-I$391,I163))</f>
        <v/>
      </c>
      <c r="AJ163" s="137" t="str">
        <f>IF(J163="","",IF(AND('miRNA Table'!$F$4="YES",'miRNA Table'!$F$6="YES"),J163-J$391,J163))</f>
        <v/>
      </c>
      <c r="AK163" s="137" t="str">
        <f>IF(K163="","",IF(AND('miRNA Table'!$F$4="YES",'miRNA Table'!$F$6="YES"),K163-K$391,K163))</f>
        <v/>
      </c>
      <c r="AL163" s="137" t="str">
        <f>IF(L163="","",IF(AND('miRNA Table'!$F$4="YES",'miRNA Table'!$F$6="YES"),L163-L$391,L163))</f>
        <v/>
      </c>
      <c r="AM163" s="137" t="str">
        <f>IF(M163="","",IF(AND('miRNA Table'!$F$4="YES",'miRNA Table'!$F$6="YES"),M163-M$391,M163))</f>
        <v/>
      </c>
      <c r="AN163" s="138" t="str">
        <f>IF(N163="","",IF(AND('miRNA Table'!$F$4="YES",'miRNA Table'!$F$6="YES"),N163-N$391,N163))</f>
        <v/>
      </c>
      <c r="AO163" s="136">
        <f>IF(O163="","",IF(AND('miRNA Table'!$F$4="YES",'miRNA Table'!$F$6="YES"),Q163-Q$391,Q163))</f>
        <v>23.21</v>
      </c>
      <c r="AP163" s="137">
        <f>IF(P163="","",IF(AND('miRNA Table'!$F$4="YES",'miRNA Table'!$F$6="YES"),R163-R$391,R163))</f>
        <v>23.16</v>
      </c>
      <c r="AQ163" s="137">
        <f>IF(Q163="","",IF(AND('miRNA Table'!$F$4="YES",'miRNA Table'!$F$6="YES"),S163-S$391,S163))</f>
        <v>23.2</v>
      </c>
      <c r="AR163" s="137" t="str">
        <f>IF(R163="","",IF(AND('miRNA Table'!$F$4="YES",'miRNA Table'!$F$6="YES"),T163-T$391,T163))</f>
        <v/>
      </c>
      <c r="AS163" s="137" t="str">
        <f>IF(S163="","",IF(AND('miRNA Table'!$F$4="YES",'miRNA Table'!$F$6="YES"),U163-U$391,U163))</f>
        <v/>
      </c>
      <c r="AT163" s="137" t="str">
        <f>IF(T163="","",IF(AND('miRNA Table'!$F$4="YES",'miRNA Table'!$F$6="YES"),V163-V$391,V163))</f>
        <v/>
      </c>
      <c r="AU163" s="137" t="str">
        <f>IF(U163="","",IF(AND('miRNA Table'!$F$4="YES",'miRNA Table'!$F$6="YES"),W163-W$391,W163))</f>
        <v/>
      </c>
      <c r="AV163" s="137" t="str">
        <f>IF(V163="","",IF(AND('miRNA Table'!$F$4="YES",'miRNA Table'!$F$6="YES"),X163-X$391,X163))</f>
        <v/>
      </c>
      <c r="AW163" s="137" t="str">
        <f>IF(W163="","",IF(AND('miRNA Table'!$F$4="YES",'miRNA Table'!$F$6="YES"),Y163-Y$391,Y163))</f>
        <v/>
      </c>
      <c r="AX163" s="137" t="str">
        <f>IF(X163="","",IF(AND('miRNA Table'!$F$4="YES",'miRNA Table'!$F$6="YES"),Z163-Z$391,Z163))</f>
        <v/>
      </c>
      <c r="AY163" s="137" t="str">
        <f>IF(Y163="","",IF(AND('miRNA Table'!$F$4="YES",'miRNA Table'!$F$6="YES"),AA163-AA$391,AA163))</f>
        <v/>
      </c>
      <c r="AZ163" s="138" t="str">
        <f>IF(Z163="","",IF(AND('miRNA Table'!$F$4="YES",'miRNA Table'!$F$6="YES"),AB163-AB$391,AB163))</f>
        <v/>
      </c>
      <c r="BY163" s="97" t="str">
        <f t="shared" si="132"/>
        <v>hsa-miR-216a-5p</v>
      </c>
      <c r="BZ163" s="98" t="s">
        <v>5672</v>
      </c>
      <c r="CA163" s="99">
        <f t="shared" si="133"/>
        <v>0.97499999999999787</v>
      </c>
      <c r="CB163" s="99">
        <f t="shared" si="134"/>
        <v>0.99500000000000099</v>
      </c>
      <c r="CC163" s="99">
        <f t="shared" si="135"/>
        <v>0.85999999999999943</v>
      </c>
      <c r="CD163" s="99" t="str">
        <f t="shared" si="136"/>
        <v/>
      </c>
      <c r="CE163" s="99" t="str">
        <f t="shared" si="137"/>
        <v/>
      </c>
      <c r="CF163" s="99" t="str">
        <f t="shared" si="138"/>
        <v/>
      </c>
      <c r="CG163" s="99" t="str">
        <f t="shared" si="139"/>
        <v/>
      </c>
      <c r="CH163" s="99" t="str">
        <f t="shared" si="140"/>
        <v/>
      </c>
      <c r="CI163" s="99" t="str">
        <f t="shared" si="141"/>
        <v/>
      </c>
      <c r="CJ163" s="99" t="str">
        <f t="shared" si="142"/>
        <v/>
      </c>
      <c r="CK163" s="99" t="str">
        <f t="shared" si="143"/>
        <v/>
      </c>
      <c r="CL163" s="99" t="str">
        <f t="shared" si="144"/>
        <v/>
      </c>
      <c r="CM163" s="99">
        <f t="shared" si="145"/>
        <v>2.3116666666666674</v>
      </c>
      <c r="CN163" s="99">
        <f t="shared" si="146"/>
        <v>2.30833333333333</v>
      </c>
      <c r="CO163" s="99">
        <f t="shared" si="147"/>
        <v>2.0649999999999977</v>
      </c>
      <c r="CP163" s="99" t="str">
        <f t="shared" si="148"/>
        <v/>
      </c>
      <c r="CQ163" s="99" t="str">
        <f t="shared" si="149"/>
        <v/>
      </c>
      <c r="CR163" s="99" t="str">
        <f t="shared" si="150"/>
        <v/>
      </c>
      <c r="CS163" s="99" t="str">
        <f t="shared" si="151"/>
        <v/>
      </c>
      <c r="CT163" s="99" t="str">
        <f t="shared" si="152"/>
        <v/>
      </c>
      <c r="CU163" s="99" t="str">
        <f t="shared" si="153"/>
        <v/>
      </c>
      <c r="CV163" s="99" t="str">
        <f t="shared" si="154"/>
        <v/>
      </c>
      <c r="CW163" s="99" t="str">
        <f t="shared" si="155"/>
        <v/>
      </c>
      <c r="CX163" s="99" t="str">
        <f t="shared" si="156"/>
        <v/>
      </c>
      <c r="CY163" s="70">
        <f t="shared" si="157"/>
        <v>0.9433333333333328</v>
      </c>
      <c r="CZ163" s="70">
        <f t="shared" si="158"/>
        <v>2.2283333333333317</v>
      </c>
      <c r="DA163" s="100" t="str">
        <f t="shared" si="159"/>
        <v>hsa-miR-216a-5p</v>
      </c>
      <c r="DB163" s="98" t="s">
        <v>5672</v>
      </c>
      <c r="DC163" s="101">
        <f t="shared" si="112"/>
        <v>0.50873984605134392</v>
      </c>
      <c r="DD163" s="101">
        <f t="shared" si="113"/>
        <v>0.50173587425475108</v>
      </c>
      <c r="DE163" s="101">
        <f t="shared" si="114"/>
        <v>0.55095255793830566</v>
      </c>
      <c r="DF163" s="101" t="str">
        <f t="shared" si="115"/>
        <v/>
      </c>
      <c r="DG163" s="101" t="str">
        <f t="shared" si="116"/>
        <v/>
      </c>
      <c r="DH163" s="101" t="str">
        <f t="shared" si="117"/>
        <v/>
      </c>
      <c r="DI163" s="101" t="str">
        <f t="shared" si="118"/>
        <v/>
      </c>
      <c r="DJ163" s="101" t="str">
        <f t="shared" si="119"/>
        <v/>
      </c>
      <c r="DK163" s="101" t="str">
        <f t="shared" si="120"/>
        <v/>
      </c>
      <c r="DL163" s="101" t="str">
        <f t="shared" si="121"/>
        <v/>
      </c>
      <c r="DM163" s="101" t="str">
        <f t="shared" si="160"/>
        <v/>
      </c>
      <c r="DN163" s="101" t="str">
        <f t="shared" si="161"/>
        <v/>
      </c>
      <c r="DO163" s="101">
        <f t="shared" si="122"/>
        <v>0.20142760704543275</v>
      </c>
      <c r="DP163" s="101">
        <f t="shared" si="123"/>
        <v>0.20189354170001098</v>
      </c>
      <c r="DQ163" s="101">
        <f t="shared" si="124"/>
        <v>0.23898632939843592</v>
      </c>
      <c r="DR163" s="101" t="str">
        <f t="shared" si="125"/>
        <v/>
      </c>
      <c r="DS163" s="101" t="str">
        <f t="shared" si="126"/>
        <v/>
      </c>
      <c r="DT163" s="101" t="str">
        <f t="shared" si="127"/>
        <v/>
      </c>
      <c r="DU163" s="101" t="str">
        <f t="shared" si="128"/>
        <v/>
      </c>
      <c r="DV163" s="101" t="str">
        <f t="shared" si="129"/>
        <v/>
      </c>
      <c r="DW163" s="101" t="str">
        <f t="shared" si="130"/>
        <v/>
      </c>
      <c r="DX163" s="101" t="str">
        <f t="shared" si="131"/>
        <v/>
      </c>
      <c r="DY163" s="101" t="str">
        <f t="shared" si="162"/>
        <v/>
      </c>
      <c r="DZ163" s="101" t="str">
        <f t="shared" si="163"/>
        <v/>
      </c>
    </row>
    <row r="164" spans="1:130" ht="15" customHeight="1" x14ac:dyDescent="0.25">
      <c r="A164" s="106" t="str">
        <f>'miRNA Table'!C163</f>
        <v>hsa-miR-217</v>
      </c>
      <c r="B164" s="98" t="s">
        <v>5673</v>
      </c>
      <c r="C164" s="99">
        <f>IF('Test Sample Data'!C163="","",IF(SUM('Test Sample Data'!C$3:C$386)&gt;10,IF(AND(ISNUMBER('Test Sample Data'!C163),'Test Sample Data'!C163&lt;$C$389, 'Test Sample Data'!C163&gt;0),'Test Sample Data'!C163,$C$389),""))</f>
        <v>35</v>
      </c>
      <c r="D164" s="99">
        <f>IF('Test Sample Data'!D163="","",IF(SUM('Test Sample Data'!D$3:D$386)&gt;10,IF(AND(ISNUMBER('Test Sample Data'!D163),'Test Sample Data'!D163&lt;$C$389, 'Test Sample Data'!D163&gt;0),'Test Sample Data'!D163,$C$389),""))</f>
        <v>35</v>
      </c>
      <c r="E164" s="99">
        <f>IF('Test Sample Data'!E163="","",IF(SUM('Test Sample Data'!E$3:E$386)&gt;10,IF(AND(ISNUMBER('Test Sample Data'!E163),'Test Sample Data'!E163&lt;$C$389, 'Test Sample Data'!E163&gt;0),'Test Sample Data'!E163,$C$389),""))</f>
        <v>35</v>
      </c>
      <c r="F164" s="99" t="str">
        <f>IF('Test Sample Data'!F163="","",IF(SUM('Test Sample Data'!F$3:F$386)&gt;10,IF(AND(ISNUMBER('Test Sample Data'!F163),'Test Sample Data'!F163&lt;$C$389, 'Test Sample Data'!F163&gt;0),'Test Sample Data'!F163,$C$389),""))</f>
        <v/>
      </c>
      <c r="G164" s="99" t="str">
        <f>IF('Test Sample Data'!G163="","",IF(SUM('Test Sample Data'!G$3:G$386)&gt;10,IF(AND(ISNUMBER('Test Sample Data'!G163),'Test Sample Data'!G163&lt;$C$389, 'Test Sample Data'!G163&gt;0),'Test Sample Data'!G163,$C$389),""))</f>
        <v/>
      </c>
      <c r="H164" s="99" t="str">
        <f>IF('Test Sample Data'!H163="","",IF(SUM('Test Sample Data'!H$3:H$386)&gt;10,IF(AND(ISNUMBER('Test Sample Data'!H163),'Test Sample Data'!H163&lt;$C$389, 'Test Sample Data'!H163&gt;0),'Test Sample Data'!H163,$C$389),""))</f>
        <v/>
      </c>
      <c r="I164" s="99" t="str">
        <f>IF('Test Sample Data'!I163="","",IF(SUM('Test Sample Data'!I$3:I$386)&gt;10,IF(AND(ISNUMBER('Test Sample Data'!I163),'Test Sample Data'!I163&lt;$C$389, 'Test Sample Data'!I163&gt;0),'Test Sample Data'!I163,$C$389),""))</f>
        <v/>
      </c>
      <c r="J164" s="99" t="str">
        <f>IF('Test Sample Data'!J163="","",IF(SUM('Test Sample Data'!J$3:J$386)&gt;10,IF(AND(ISNUMBER('Test Sample Data'!J163),'Test Sample Data'!J163&lt;$C$389, 'Test Sample Data'!J163&gt;0),'Test Sample Data'!J163,$C$389),""))</f>
        <v/>
      </c>
      <c r="K164" s="99" t="str">
        <f>IF('Test Sample Data'!K163="","",IF(SUM('Test Sample Data'!K$3:K$386)&gt;10,IF(AND(ISNUMBER('Test Sample Data'!K163),'Test Sample Data'!K163&lt;$C$389, 'Test Sample Data'!K163&gt;0),'Test Sample Data'!K163,$C$389),""))</f>
        <v/>
      </c>
      <c r="L164" s="99" t="str">
        <f>IF('Test Sample Data'!L163="","",IF(SUM('Test Sample Data'!L$3:L$386)&gt;10,IF(AND(ISNUMBER('Test Sample Data'!L163),'Test Sample Data'!L163&lt;$C$389, 'Test Sample Data'!L163&gt;0),'Test Sample Data'!L163,$C$389),""))</f>
        <v/>
      </c>
      <c r="M164" s="99" t="str">
        <f>IF('Test Sample Data'!M163="","",IF(SUM('Test Sample Data'!M$3:M$386)&gt;10,IF(AND(ISNUMBER('Test Sample Data'!M163),'Test Sample Data'!M163&lt;$C$389, 'Test Sample Data'!M163&gt;0),'Test Sample Data'!M163,$C$389),""))</f>
        <v/>
      </c>
      <c r="N164" s="99" t="str">
        <f>IF('Test Sample Data'!N163="","",IF(SUM('Test Sample Data'!N$3:N$386)&gt;10,IF(AND(ISNUMBER('Test Sample Data'!N163),'Test Sample Data'!N163&lt;$C$389, 'Test Sample Data'!N163&gt;0),'Test Sample Data'!N163,$C$389),""))</f>
        <v/>
      </c>
      <c r="O164" s="98" t="str">
        <f>'miRNA Table'!C163</f>
        <v>hsa-miR-217</v>
      </c>
      <c r="P164" s="98" t="s">
        <v>5673</v>
      </c>
      <c r="Q164" s="99">
        <f>IF('Control Sample Data'!C163="","",IF(SUM('Control Sample Data'!C$3:C$386)&gt;10,IF(AND(ISNUMBER('Control Sample Data'!C163),'Control Sample Data'!C163&lt;$C$389, 'Control Sample Data'!C163&gt;0),'Control Sample Data'!C163,$C$389),""))</f>
        <v>35</v>
      </c>
      <c r="R164" s="99">
        <f>IF('Control Sample Data'!D163="","",IF(SUM('Control Sample Data'!D$3:D$386)&gt;10,IF(AND(ISNUMBER('Control Sample Data'!D163),'Control Sample Data'!D163&lt;$C$389, 'Control Sample Data'!D163&gt;0),'Control Sample Data'!D163,$C$389),""))</f>
        <v>35</v>
      </c>
      <c r="S164" s="99">
        <f>IF('Control Sample Data'!E163="","",IF(SUM('Control Sample Data'!E$3:E$386)&gt;10,IF(AND(ISNUMBER('Control Sample Data'!E163),'Control Sample Data'!E163&lt;$C$389, 'Control Sample Data'!E163&gt;0),'Control Sample Data'!E163,$C$389),""))</f>
        <v>35</v>
      </c>
      <c r="T164" s="99" t="str">
        <f>IF('Control Sample Data'!F163="","",IF(SUM('Control Sample Data'!F$3:F$386)&gt;10,IF(AND(ISNUMBER('Control Sample Data'!F163),'Control Sample Data'!F163&lt;$C$389, 'Control Sample Data'!F163&gt;0),'Control Sample Data'!F163,$C$389),""))</f>
        <v/>
      </c>
      <c r="U164" s="99" t="str">
        <f>IF('Control Sample Data'!G163="","",IF(SUM('Control Sample Data'!G$3:G$386)&gt;10,IF(AND(ISNUMBER('Control Sample Data'!G163),'Control Sample Data'!G163&lt;$C$389, 'Control Sample Data'!G163&gt;0),'Control Sample Data'!G163,$C$389),""))</f>
        <v/>
      </c>
      <c r="V164" s="99" t="str">
        <f>IF('Control Sample Data'!H163="","",IF(SUM('Control Sample Data'!H$3:H$386)&gt;10,IF(AND(ISNUMBER('Control Sample Data'!H163),'Control Sample Data'!H163&lt;$C$389, 'Control Sample Data'!H163&gt;0),'Control Sample Data'!H163,$C$389),""))</f>
        <v/>
      </c>
      <c r="W164" s="99" t="str">
        <f>IF('Control Sample Data'!I163="","",IF(SUM('Control Sample Data'!I$3:I$386)&gt;10,IF(AND(ISNUMBER('Control Sample Data'!I163),'Control Sample Data'!I163&lt;$C$389, 'Control Sample Data'!I163&gt;0),'Control Sample Data'!I163,$C$389),""))</f>
        <v/>
      </c>
      <c r="X164" s="99" t="str">
        <f>IF('Control Sample Data'!J163="","",IF(SUM('Control Sample Data'!J$3:J$386)&gt;10,IF(AND(ISNUMBER('Control Sample Data'!J163),'Control Sample Data'!J163&lt;$C$389, 'Control Sample Data'!J163&gt;0),'Control Sample Data'!J163,$C$389),""))</f>
        <v/>
      </c>
      <c r="Y164" s="99" t="str">
        <f>IF('Control Sample Data'!K163="","",IF(SUM('Control Sample Data'!K$3:K$386)&gt;10,IF(AND(ISNUMBER('Control Sample Data'!K163),'Control Sample Data'!K163&lt;$C$389, 'Control Sample Data'!K163&gt;0),'Control Sample Data'!K163,$C$389),""))</f>
        <v/>
      </c>
      <c r="Z164" s="99" t="str">
        <f>IF('Control Sample Data'!L163="","",IF(SUM('Control Sample Data'!L$3:L$386)&gt;10,IF(AND(ISNUMBER('Control Sample Data'!L163),'Control Sample Data'!L163&lt;$C$389, 'Control Sample Data'!L163&gt;0),'Control Sample Data'!L163,$C$389),""))</f>
        <v/>
      </c>
      <c r="AA164" s="99" t="str">
        <f>IF('Control Sample Data'!M163="","",IF(SUM('Control Sample Data'!M$3:M$386)&gt;10,IF(AND(ISNUMBER('Control Sample Data'!M163),'Control Sample Data'!M163&lt;$C$389, 'Control Sample Data'!M163&gt;0),'Control Sample Data'!M163,$C$389),""))</f>
        <v/>
      </c>
      <c r="AB164" s="107" t="str">
        <f>IF('Control Sample Data'!N163="","",IF(SUM('Control Sample Data'!N$3:N$386)&gt;10,IF(AND(ISNUMBER('Control Sample Data'!N163),'Control Sample Data'!N163&lt;$C$389, 'Control Sample Data'!N163&gt;0),'Control Sample Data'!N163,$C$389),""))</f>
        <v/>
      </c>
      <c r="AC164" s="136">
        <f>IF(C164="","",IF(AND('miRNA Table'!$F$4="YES",'miRNA Table'!$F$6="YES"),C164-C$391,C164))</f>
        <v>35</v>
      </c>
      <c r="AD164" s="137">
        <f>IF(D164="","",IF(AND('miRNA Table'!$F$4="YES",'miRNA Table'!$F$6="YES"),D164-D$391,D164))</f>
        <v>35</v>
      </c>
      <c r="AE164" s="137">
        <f>IF(E164="","",IF(AND('miRNA Table'!$F$4="YES",'miRNA Table'!$F$6="YES"),E164-E$391,E164))</f>
        <v>35</v>
      </c>
      <c r="AF164" s="137" t="str">
        <f>IF(F164="","",IF(AND('miRNA Table'!$F$4="YES",'miRNA Table'!$F$6="YES"),F164-F$391,F164))</f>
        <v/>
      </c>
      <c r="AG164" s="137" t="str">
        <f>IF(G164="","",IF(AND('miRNA Table'!$F$4="YES",'miRNA Table'!$F$6="YES"),G164-G$391,G164))</f>
        <v/>
      </c>
      <c r="AH164" s="137" t="str">
        <f>IF(H164="","",IF(AND('miRNA Table'!$F$4="YES",'miRNA Table'!$F$6="YES"),H164-H$391,H164))</f>
        <v/>
      </c>
      <c r="AI164" s="137" t="str">
        <f>IF(I164="","",IF(AND('miRNA Table'!$F$4="YES",'miRNA Table'!$F$6="YES"),I164-I$391,I164))</f>
        <v/>
      </c>
      <c r="AJ164" s="137" t="str">
        <f>IF(J164="","",IF(AND('miRNA Table'!$F$4="YES",'miRNA Table'!$F$6="YES"),J164-J$391,J164))</f>
        <v/>
      </c>
      <c r="AK164" s="137" t="str">
        <f>IF(K164="","",IF(AND('miRNA Table'!$F$4="YES",'miRNA Table'!$F$6="YES"),K164-K$391,K164))</f>
        <v/>
      </c>
      <c r="AL164" s="137" t="str">
        <f>IF(L164="","",IF(AND('miRNA Table'!$F$4="YES",'miRNA Table'!$F$6="YES"),L164-L$391,L164))</f>
        <v/>
      </c>
      <c r="AM164" s="137" t="str">
        <f>IF(M164="","",IF(AND('miRNA Table'!$F$4="YES",'miRNA Table'!$F$6="YES"),M164-M$391,M164))</f>
        <v/>
      </c>
      <c r="AN164" s="138" t="str">
        <f>IF(N164="","",IF(AND('miRNA Table'!$F$4="YES",'miRNA Table'!$F$6="YES"),N164-N$391,N164))</f>
        <v/>
      </c>
      <c r="AO164" s="136">
        <f>IF(O164="","",IF(AND('miRNA Table'!$F$4="YES",'miRNA Table'!$F$6="YES"),Q164-Q$391,Q164))</f>
        <v>35</v>
      </c>
      <c r="AP164" s="137">
        <f>IF(P164="","",IF(AND('miRNA Table'!$F$4="YES",'miRNA Table'!$F$6="YES"),R164-R$391,R164))</f>
        <v>35</v>
      </c>
      <c r="AQ164" s="137">
        <f>IF(Q164="","",IF(AND('miRNA Table'!$F$4="YES",'miRNA Table'!$F$6="YES"),S164-S$391,S164))</f>
        <v>35</v>
      </c>
      <c r="AR164" s="137" t="str">
        <f>IF(R164="","",IF(AND('miRNA Table'!$F$4="YES",'miRNA Table'!$F$6="YES"),T164-T$391,T164))</f>
        <v/>
      </c>
      <c r="AS164" s="137" t="str">
        <f>IF(S164="","",IF(AND('miRNA Table'!$F$4="YES",'miRNA Table'!$F$6="YES"),U164-U$391,U164))</f>
        <v/>
      </c>
      <c r="AT164" s="137" t="str">
        <f>IF(T164="","",IF(AND('miRNA Table'!$F$4="YES",'miRNA Table'!$F$6="YES"),V164-V$391,V164))</f>
        <v/>
      </c>
      <c r="AU164" s="137" t="str">
        <f>IF(U164="","",IF(AND('miRNA Table'!$F$4="YES",'miRNA Table'!$F$6="YES"),W164-W$391,W164))</f>
        <v/>
      </c>
      <c r="AV164" s="137" t="str">
        <f>IF(V164="","",IF(AND('miRNA Table'!$F$4="YES",'miRNA Table'!$F$6="YES"),X164-X$391,X164))</f>
        <v/>
      </c>
      <c r="AW164" s="137" t="str">
        <f>IF(W164="","",IF(AND('miRNA Table'!$F$4="YES",'miRNA Table'!$F$6="YES"),Y164-Y$391,Y164))</f>
        <v/>
      </c>
      <c r="AX164" s="137" t="str">
        <f>IF(X164="","",IF(AND('miRNA Table'!$F$4="YES",'miRNA Table'!$F$6="YES"),Z164-Z$391,Z164))</f>
        <v/>
      </c>
      <c r="AY164" s="137" t="str">
        <f>IF(Y164="","",IF(AND('miRNA Table'!$F$4="YES",'miRNA Table'!$F$6="YES"),AA164-AA$391,AA164))</f>
        <v/>
      </c>
      <c r="AZ164" s="138" t="str">
        <f>IF(Z164="","",IF(AND('miRNA Table'!$F$4="YES",'miRNA Table'!$F$6="YES"),AB164-AB$391,AB164))</f>
        <v/>
      </c>
      <c r="BY164" s="97" t="str">
        <f t="shared" si="132"/>
        <v>hsa-miR-217</v>
      </c>
      <c r="BZ164" s="98" t="s">
        <v>5673</v>
      </c>
      <c r="CA164" s="99">
        <f t="shared" si="133"/>
        <v>14.364999999999998</v>
      </c>
      <c r="CB164" s="99">
        <f t="shared" si="134"/>
        <v>14.355</v>
      </c>
      <c r="CC164" s="99">
        <f t="shared" si="135"/>
        <v>14.27</v>
      </c>
      <c r="CD164" s="99" t="str">
        <f t="shared" si="136"/>
        <v/>
      </c>
      <c r="CE164" s="99" t="str">
        <f t="shared" si="137"/>
        <v/>
      </c>
      <c r="CF164" s="99" t="str">
        <f t="shared" si="138"/>
        <v/>
      </c>
      <c r="CG164" s="99" t="str">
        <f t="shared" si="139"/>
        <v/>
      </c>
      <c r="CH164" s="99" t="str">
        <f t="shared" si="140"/>
        <v/>
      </c>
      <c r="CI164" s="99" t="str">
        <f t="shared" si="141"/>
        <v/>
      </c>
      <c r="CJ164" s="99" t="str">
        <f t="shared" si="142"/>
        <v/>
      </c>
      <c r="CK164" s="99" t="str">
        <f t="shared" si="143"/>
        <v/>
      </c>
      <c r="CL164" s="99" t="str">
        <f t="shared" si="144"/>
        <v/>
      </c>
      <c r="CM164" s="99">
        <f t="shared" si="145"/>
        <v>14.101666666666667</v>
      </c>
      <c r="CN164" s="99">
        <f t="shared" si="146"/>
        <v>14.14833333333333</v>
      </c>
      <c r="CO164" s="99">
        <f t="shared" si="147"/>
        <v>13.864999999999998</v>
      </c>
      <c r="CP164" s="99" t="str">
        <f t="shared" si="148"/>
        <v/>
      </c>
      <c r="CQ164" s="99" t="str">
        <f t="shared" si="149"/>
        <v/>
      </c>
      <c r="CR164" s="99" t="str">
        <f t="shared" si="150"/>
        <v/>
      </c>
      <c r="CS164" s="99" t="str">
        <f t="shared" si="151"/>
        <v/>
      </c>
      <c r="CT164" s="99" t="str">
        <f t="shared" si="152"/>
        <v/>
      </c>
      <c r="CU164" s="99" t="str">
        <f t="shared" si="153"/>
        <v/>
      </c>
      <c r="CV164" s="99" t="str">
        <f t="shared" si="154"/>
        <v/>
      </c>
      <c r="CW164" s="99" t="str">
        <f t="shared" si="155"/>
        <v/>
      </c>
      <c r="CX164" s="99" t="str">
        <f t="shared" si="156"/>
        <v/>
      </c>
      <c r="CY164" s="70">
        <f t="shared" si="157"/>
        <v>14.329999999999998</v>
      </c>
      <c r="CZ164" s="70">
        <f t="shared" si="158"/>
        <v>14.038333333333332</v>
      </c>
      <c r="DA164" s="100" t="str">
        <f t="shared" si="159"/>
        <v>hsa-miR-217</v>
      </c>
      <c r="DB164" s="98" t="s">
        <v>5673</v>
      </c>
      <c r="DC164" s="101">
        <f t="shared" ref="DC164:DC227" si="164">IF(CA164="","",POWER(2, -CA164))</f>
        <v>4.7391899108950229E-5</v>
      </c>
      <c r="DD164" s="101">
        <f t="shared" ref="DD164:DD227" si="165">IF(CB164="","",POWER(2, -CB164))</f>
        <v>4.7721535835485465E-5</v>
      </c>
      <c r="DE164" s="101">
        <f t="shared" ref="DE164:DE227" si="166">IF(CC164="","",POWER(2, -CC164))</f>
        <v>5.0617648059963549E-5</v>
      </c>
      <c r="DF164" s="101" t="str">
        <f t="shared" ref="DF164:DF227" si="167">IF(CD164="","",POWER(2, -CD164))</f>
        <v/>
      </c>
      <c r="DG164" s="101" t="str">
        <f t="shared" ref="DG164:DG227" si="168">IF(CE164="","",POWER(2, -CE164))</f>
        <v/>
      </c>
      <c r="DH164" s="101" t="str">
        <f t="shared" ref="DH164:DH227" si="169">IF(CF164="","",POWER(2, -CF164))</f>
        <v/>
      </c>
      <c r="DI164" s="101" t="str">
        <f t="shared" ref="DI164:DI227" si="170">IF(CG164="","",POWER(2, -CG164))</f>
        <v/>
      </c>
      <c r="DJ164" s="101" t="str">
        <f t="shared" ref="DJ164:DJ227" si="171">IF(CH164="","",POWER(2, -CH164))</f>
        <v/>
      </c>
      <c r="DK164" s="101" t="str">
        <f t="shared" ref="DK164:DK227" si="172">IF(CI164="","",POWER(2, -CI164))</f>
        <v/>
      </c>
      <c r="DL164" s="101" t="str">
        <f t="shared" ref="DL164:DL227" si="173">IF(CJ164="","",POWER(2, -CJ164))</f>
        <v/>
      </c>
      <c r="DM164" s="101" t="str">
        <f t="shared" si="160"/>
        <v/>
      </c>
      <c r="DN164" s="101" t="str">
        <f t="shared" si="161"/>
        <v/>
      </c>
      <c r="DO164" s="101">
        <f t="shared" ref="DO164:DO227" si="174">IF(CM164="","",POWER(2, -CM164))</f>
        <v>5.6882063716252369E-5</v>
      </c>
      <c r="DP164" s="101">
        <f t="shared" ref="DP164:DP227" si="175">IF(CN164="","",POWER(2, -CN164))</f>
        <v>5.5071547217106916E-5</v>
      </c>
      <c r="DQ164" s="101">
        <f t="shared" ref="DQ164:DQ227" si="176">IF(CO164="","",POWER(2, -CO164))</f>
        <v>6.7022266466494862E-5</v>
      </c>
      <c r="DR164" s="101" t="str">
        <f t="shared" ref="DR164:DR227" si="177">IF(CP164="","",POWER(2, -CP164))</f>
        <v/>
      </c>
      <c r="DS164" s="101" t="str">
        <f t="shared" ref="DS164:DS227" si="178">IF(CQ164="","",POWER(2, -CQ164))</f>
        <v/>
      </c>
      <c r="DT164" s="101" t="str">
        <f t="shared" ref="DT164:DT227" si="179">IF(CR164="","",POWER(2, -CR164))</f>
        <v/>
      </c>
      <c r="DU164" s="101" t="str">
        <f t="shared" ref="DU164:DU227" si="180">IF(CS164="","",POWER(2, -CS164))</f>
        <v/>
      </c>
      <c r="DV164" s="101" t="str">
        <f t="shared" ref="DV164:DV227" si="181">IF(CT164="","",POWER(2, -CT164))</f>
        <v/>
      </c>
      <c r="DW164" s="101" t="str">
        <f t="shared" ref="DW164:DW227" si="182">IF(CU164="","",POWER(2, -CU164))</f>
        <v/>
      </c>
      <c r="DX164" s="101" t="str">
        <f t="shared" ref="DX164:DX227" si="183">IF(CV164="","",POWER(2, -CV164))</f>
        <v/>
      </c>
      <c r="DY164" s="101" t="str">
        <f t="shared" si="162"/>
        <v/>
      </c>
      <c r="DZ164" s="101" t="str">
        <f t="shared" si="163"/>
        <v/>
      </c>
    </row>
    <row r="165" spans="1:130" ht="15" customHeight="1" x14ac:dyDescent="0.25">
      <c r="A165" s="106" t="str">
        <f>'miRNA Table'!C164</f>
        <v>hsa-miR-218-5p</v>
      </c>
      <c r="B165" s="98" t="s">
        <v>5674</v>
      </c>
      <c r="C165" s="99">
        <f>IF('Test Sample Data'!C164="","",IF(SUM('Test Sample Data'!C$3:C$386)&gt;10,IF(AND(ISNUMBER('Test Sample Data'!C164),'Test Sample Data'!C164&lt;$C$389, 'Test Sample Data'!C164&gt;0),'Test Sample Data'!C164,$C$389),""))</f>
        <v>22.27</v>
      </c>
      <c r="D165" s="99">
        <f>IF('Test Sample Data'!D164="","",IF(SUM('Test Sample Data'!D$3:D$386)&gt;10,IF(AND(ISNUMBER('Test Sample Data'!D164),'Test Sample Data'!D164&lt;$C$389, 'Test Sample Data'!D164&gt;0),'Test Sample Data'!D164,$C$389),""))</f>
        <v>22.15</v>
      </c>
      <c r="E165" s="99">
        <f>IF('Test Sample Data'!E164="","",IF(SUM('Test Sample Data'!E$3:E$386)&gt;10,IF(AND(ISNUMBER('Test Sample Data'!E164),'Test Sample Data'!E164&lt;$C$389, 'Test Sample Data'!E164&gt;0),'Test Sample Data'!E164,$C$389),""))</f>
        <v>22.14</v>
      </c>
      <c r="F165" s="99" t="str">
        <f>IF('Test Sample Data'!F164="","",IF(SUM('Test Sample Data'!F$3:F$386)&gt;10,IF(AND(ISNUMBER('Test Sample Data'!F164),'Test Sample Data'!F164&lt;$C$389, 'Test Sample Data'!F164&gt;0),'Test Sample Data'!F164,$C$389),""))</f>
        <v/>
      </c>
      <c r="G165" s="99" t="str">
        <f>IF('Test Sample Data'!G164="","",IF(SUM('Test Sample Data'!G$3:G$386)&gt;10,IF(AND(ISNUMBER('Test Sample Data'!G164),'Test Sample Data'!G164&lt;$C$389, 'Test Sample Data'!G164&gt;0),'Test Sample Data'!G164,$C$389),""))</f>
        <v/>
      </c>
      <c r="H165" s="99" t="str">
        <f>IF('Test Sample Data'!H164="","",IF(SUM('Test Sample Data'!H$3:H$386)&gt;10,IF(AND(ISNUMBER('Test Sample Data'!H164),'Test Sample Data'!H164&lt;$C$389, 'Test Sample Data'!H164&gt;0),'Test Sample Data'!H164,$C$389),""))</f>
        <v/>
      </c>
      <c r="I165" s="99" t="str">
        <f>IF('Test Sample Data'!I164="","",IF(SUM('Test Sample Data'!I$3:I$386)&gt;10,IF(AND(ISNUMBER('Test Sample Data'!I164),'Test Sample Data'!I164&lt;$C$389, 'Test Sample Data'!I164&gt;0),'Test Sample Data'!I164,$C$389),""))</f>
        <v/>
      </c>
      <c r="J165" s="99" t="str">
        <f>IF('Test Sample Data'!J164="","",IF(SUM('Test Sample Data'!J$3:J$386)&gt;10,IF(AND(ISNUMBER('Test Sample Data'!J164),'Test Sample Data'!J164&lt;$C$389, 'Test Sample Data'!J164&gt;0),'Test Sample Data'!J164,$C$389),""))</f>
        <v/>
      </c>
      <c r="K165" s="99" t="str">
        <f>IF('Test Sample Data'!K164="","",IF(SUM('Test Sample Data'!K$3:K$386)&gt;10,IF(AND(ISNUMBER('Test Sample Data'!K164),'Test Sample Data'!K164&lt;$C$389, 'Test Sample Data'!K164&gt;0),'Test Sample Data'!K164,$C$389),""))</f>
        <v/>
      </c>
      <c r="L165" s="99" t="str">
        <f>IF('Test Sample Data'!L164="","",IF(SUM('Test Sample Data'!L$3:L$386)&gt;10,IF(AND(ISNUMBER('Test Sample Data'!L164),'Test Sample Data'!L164&lt;$C$389, 'Test Sample Data'!L164&gt;0),'Test Sample Data'!L164,$C$389),""))</f>
        <v/>
      </c>
      <c r="M165" s="99" t="str">
        <f>IF('Test Sample Data'!M164="","",IF(SUM('Test Sample Data'!M$3:M$386)&gt;10,IF(AND(ISNUMBER('Test Sample Data'!M164),'Test Sample Data'!M164&lt;$C$389, 'Test Sample Data'!M164&gt;0),'Test Sample Data'!M164,$C$389),""))</f>
        <v/>
      </c>
      <c r="N165" s="99" t="str">
        <f>IF('Test Sample Data'!N164="","",IF(SUM('Test Sample Data'!N$3:N$386)&gt;10,IF(AND(ISNUMBER('Test Sample Data'!N164),'Test Sample Data'!N164&lt;$C$389, 'Test Sample Data'!N164&gt;0),'Test Sample Data'!N164,$C$389),""))</f>
        <v/>
      </c>
      <c r="O165" s="98" t="str">
        <f>'miRNA Table'!C164</f>
        <v>hsa-miR-218-5p</v>
      </c>
      <c r="P165" s="98" t="s">
        <v>5674</v>
      </c>
      <c r="Q165" s="99">
        <f>IF('Control Sample Data'!C164="","",IF(SUM('Control Sample Data'!C$3:C$386)&gt;10,IF(AND(ISNUMBER('Control Sample Data'!C164),'Control Sample Data'!C164&lt;$C$389, 'Control Sample Data'!C164&gt;0),'Control Sample Data'!C164,$C$389),""))</f>
        <v>24.97</v>
      </c>
      <c r="R165" s="99">
        <f>IF('Control Sample Data'!D164="","",IF(SUM('Control Sample Data'!D$3:D$386)&gt;10,IF(AND(ISNUMBER('Control Sample Data'!D164),'Control Sample Data'!D164&lt;$C$389, 'Control Sample Data'!D164&gt;0),'Control Sample Data'!D164,$C$389),""))</f>
        <v>25.02</v>
      </c>
      <c r="S165" s="99">
        <f>IF('Control Sample Data'!E164="","",IF(SUM('Control Sample Data'!E$3:E$386)&gt;10,IF(AND(ISNUMBER('Control Sample Data'!E164),'Control Sample Data'!E164&lt;$C$389, 'Control Sample Data'!E164&gt;0),'Control Sample Data'!E164,$C$389),""))</f>
        <v>25.19</v>
      </c>
      <c r="T165" s="99" t="str">
        <f>IF('Control Sample Data'!F164="","",IF(SUM('Control Sample Data'!F$3:F$386)&gt;10,IF(AND(ISNUMBER('Control Sample Data'!F164),'Control Sample Data'!F164&lt;$C$389, 'Control Sample Data'!F164&gt;0),'Control Sample Data'!F164,$C$389),""))</f>
        <v/>
      </c>
      <c r="U165" s="99" t="str">
        <f>IF('Control Sample Data'!G164="","",IF(SUM('Control Sample Data'!G$3:G$386)&gt;10,IF(AND(ISNUMBER('Control Sample Data'!G164),'Control Sample Data'!G164&lt;$C$389, 'Control Sample Data'!G164&gt;0),'Control Sample Data'!G164,$C$389),""))</f>
        <v/>
      </c>
      <c r="V165" s="99" t="str">
        <f>IF('Control Sample Data'!H164="","",IF(SUM('Control Sample Data'!H$3:H$386)&gt;10,IF(AND(ISNUMBER('Control Sample Data'!H164),'Control Sample Data'!H164&lt;$C$389, 'Control Sample Data'!H164&gt;0),'Control Sample Data'!H164,$C$389),""))</f>
        <v/>
      </c>
      <c r="W165" s="99" t="str">
        <f>IF('Control Sample Data'!I164="","",IF(SUM('Control Sample Data'!I$3:I$386)&gt;10,IF(AND(ISNUMBER('Control Sample Data'!I164),'Control Sample Data'!I164&lt;$C$389, 'Control Sample Data'!I164&gt;0),'Control Sample Data'!I164,$C$389),""))</f>
        <v/>
      </c>
      <c r="X165" s="99" t="str">
        <f>IF('Control Sample Data'!J164="","",IF(SUM('Control Sample Data'!J$3:J$386)&gt;10,IF(AND(ISNUMBER('Control Sample Data'!J164),'Control Sample Data'!J164&lt;$C$389, 'Control Sample Data'!J164&gt;0),'Control Sample Data'!J164,$C$389),""))</f>
        <v/>
      </c>
      <c r="Y165" s="99" t="str">
        <f>IF('Control Sample Data'!K164="","",IF(SUM('Control Sample Data'!K$3:K$386)&gt;10,IF(AND(ISNUMBER('Control Sample Data'!K164),'Control Sample Data'!K164&lt;$C$389, 'Control Sample Data'!K164&gt;0),'Control Sample Data'!K164,$C$389),""))</f>
        <v/>
      </c>
      <c r="Z165" s="99" t="str">
        <f>IF('Control Sample Data'!L164="","",IF(SUM('Control Sample Data'!L$3:L$386)&gt;10,IF(AND(ISNUMBER('Control Sample Data'!L164),'Control Sample Data'!L164&lt;$C$389, 'Control Sample Data'!L164&gt;0),'Control Sample Data'!L164,$C$389),""))</f>
        <v/>
      </c>
      <c r="AA165" s="99" t="str">
        <f>IF('Control Sample Data'!M164="","",IF(SUM('Control Sample Data'!M$3:M$386)&gt;10,IF(AND(ISNUMBER('Control Sample Data'!M164),'Control Sample Data'!M164&lt;$C$389, 'Control Sample Data'!M164&gt;0),'Control Sample Data'!M164,$C$389),""))</f>
        <v/>
      </c>
      <c r="AB165" s="107" t="str">
        <f>IF('Control Sample Data'!N164="","",IF(SUM('Control Sample Data'!N$3:N$386)&gt;10,IF(AND(ISNUMBER('Control Sample Data'!N164),'Control Sample Data'!N164&lt;$C$389, 'Control Sample Data'!N164&gt;0),'Control Sample Data'!N164,$C$389),""))</f>
        <v/>
      </c>
      <c r="AC165" s="136">
        <f>IF(C165="","",IF(AND('miRNA Table'!$F$4="YES",'miRNA Table'!$F$6="YES"),C165-C$391,C165))</f>
        <v>22.27</v>
      </c>
      <c r="AD165" s="137">
        <f>IF(D165="","",IF(AND('miRNA Table'!$F$4="YES",'miRNA Table'!$F$6="YES"),D165-D$391,D165))</f>
        <v>22.15</v>
      </c>
      <c r="AE165" s="137">
        <f>IF(E165="","",IF(AND('miRNA Table'!$F$4="YES",'miRNA Table'!$F$6="YES"),E165-E$391,E165))</f>
        <v>22.14</v>
      </c>
      <c r="AF165" s="137" t="str">
        <f>IF(F165="","",IF(AND('miRNA Table'!$F$4="YES",'miRNA Table'!$F$6="YES"),F165-F$391,F165))</f>
        <v/>
      </c>
      <c r="AG165" s="137" t="str">
        <f>IF(G165="","",IF(AND('miRNA Table'!$F$4="YES",'miRNA Table'!$F$6="YES"),G165-G$391,G165))</f>
        <v/>
      </c>
      <c r="AH165" s="137" t="str">
        <f>IF(H165="","",IF(AND('miRNA Table'!$F$4="YES",'miRNA Table'!$F$6="YES"),H165-H$391,H165))</f>
        <v/>
      </c>
      <c r="AI165" s="137" t="str">
        <f>IF(I165="","",IF(AND('miRNA Table'!$F$4="YES",'miRNA Table'!$F$6="YES"),I165-I$391,I165))</f>
        <v/>
      </c>
      <c r="AJ165" s="137" t="str">
        <f>IF(J165="","",IF(AND('miRNA Table'!$F$4="YES",'miRNA Table'!$F$6="YES"),J165-J$391,J165))</f>
        <v/>
      </c>
      <c r="AK165" s="137" t="str">
        <f>IF(K165="","",IF(AND('miRNA Table'!$F$4="YES",'miRNA Table'!$F$6="YES"),K165-K$391,K165))</f>
        <v/>
      </c>
      <c r="AL165" s="137" t="str">
        <f>IF(L165="","",IF(AND('miRNA Table'!$F$4="YES",'miRNA Table'!$F$6="YES"),L165-L$391,L165))</f>
        <v/>
      </c>
      <c r="AM165" s="137" t="str">
        <f>IF(M165="","",IF(AND('miRNA Table'!$F$4="YES",'miRNA Table'!$F$6="YES"),M165-M$391,M165))</f>
        <v/>
      </c>
      <c r="AN165" s="138" t="str">
        <f>IF(N165="","",IF(AND('miRNA Table'!$F$4="YES",'miRNA Table'!$F$6="YES"),N165-N$391,N165))</f>
        <v/>
      </c>
      <c r="AO165" s="136">
        <f>IF(O165="","",IF(AND('miRNA Table'!$F$4="YES",'miRNA Table'!$F$6="YES"),Q165-Q$391,Q165))</f>
        <v>24.97</v>
      </c>
      <c r="AP165" s="137">
        <f>IF(P165="","",IF(AND('miRNA Table'!$F$4="YES",'miRNA Table'!$F$6="YES"),R165-R$391,R165))</f>
        <v>25.02</v>
      </c>
      <c r="AQ165" s="137">
        <f>IF(Q165="","",IF(AND('miRNA Table'!$F$4="YES",'miRNA Table'!$F$6="YES"),S165-S$391,S165))</f>
        <v>25.19</v>
      </c>
      <c r="AR165" s="137" t="str">
        <f>IF(R165="","",IF(AND('miRNA Table'!$F$4="YES",'miRNA Table'!$F$6="YES"),T165-T$391,T165))</f>
        <v/>
      </c>
      <c r="AS165" s="137" t="str">
        <f>IF(S165="","",IF(AND('miRNA Table'!$F$4="YES",'miRNA Table'!$F$6="YES"),U165-U$391,U165))</f>
        <v/>
      </c>
      <c r="AT165" s="137" t="str">
        <f>IF(T165="","",IF(AND('miRNA Table'!$F$4="YES",'miRNA Table'!$F$6="YES"),V165-V$391,V165))</f>
        <v/>
      </c>
      <c r="AU165" s="137" t="str">
        <f>IF(U165="","",IF(AND('miRNA Table'!$F$4="YES",'miRNA Table'!$F$6="YES"),W165-W$391,W165))</f>
        <v/>
      </c>
      <c r="AV165" s="137" t="str">
        <f>IF(V165="","",IF(AND('miRNA Table'!$F$4="YES",'miRNA Table'!$F$6="YES"),X165-X$391,X165))</f>
        <v/>
      </c>
      <c r="AW165" s="137" t="str">
        <f>IF(W165="","",IF(AND('miRNA Table'!$F$4="YES",'miRNA Table'!$F$6="YES"),Y165-Y$391,Y165))</f>
        <v/>
      </c>
      <c r="AX165" s="137" t="str">
        <f>IF(X165="","",IF(AND('miRNA Table'!$F$4="YES",'miRNA Table'!$F$6="YES"),Z165-Z$391,Z165))</f>
        <v/>
      </c>
      <c r="AY165" s="137" t="str">
        <f>IF(Y165="","",IF(AND('miRNA Table'!$F$4="YES",'miRNA Table'!$F$6="YES"),AA165-AA$391,AA165))</f>
        <v/>
      </c>
      <c r="AZ165" s="138" t="str">
        <f>IF(Z165="","",IF(AND('miRNA Table'!$F$4="YES",'miRNA Table'!$F$6="YES"),AB165-AB$391,AB165))</f>
        <v/>
      </c>
      <c r="BY165" s="97" t="str">
        <f t="shared" si="132"/>
        <v>hsa-miR-218-5p</v>
      </c>
      <c r="BZ165" s="98" t="s">
        <v>5674</v>
      </c>
      <c r="CA165" s="99">
        <f t="shared" si="133"/>
        <v>1.634999999999998</v>
      </c>
      <c r="CB165" s="99">
        <f t="shared" si="134"/>
        <v>1.504999999999999</v>
      </c>
      <c r="CC165" s="99">
        <f t="shared" si="135"/>
        <v>1.4100000000000001</v>
      </c>
      <c r="CD165" s="99" t="str">
        <f t="shared" si="136"/>
        <v/>
      </c>
      <c r="CE165" s="99" t="str">
        <f t="shared" si="137"/>
        <v/>
      </c>
      <c r="CF165" s="99" t="str">
        <f t="shared" si="138"/>
        <v/>
      </c>
      <c r="CG165" s="99" t="str">
        <f t="shared" si="139"/>
        <v/>
      </c>
      <c r="CH165" s="99" t="str">
        <f t="shared" si="140"/>
        <v/>
      </c>
      <c r="CI165" s="99" t="str">
        <f t="shared" si="141"/>
        <v/>
      </c>
      <c r="CJ165" s="99" t="str">
        <f t="shared" si="142"/>
        <v/>
      </c>
      <c r="CK165" s="99" t="str">
        <f t="shared" si="143"/>
        <v/>
      </c>
      <c r="CL165" s="99" t="str">
        <f t="shared" si="144"/>
        <v/>
      </c>
      <c r="CM165" s="99">
        <f t="shared" si="145"/>
        <v>4.0716666666666654</v>
      </c>
      <c r="CN165" s="99">
        <f t="shared" si="146"/>
        <v>4.1683333333333294</v>
      </c>
      <c r="CO165" s="99">
        <f t="shared" si="147"/>
        <v>4.0549999999999997</v>
      </c>
      <c r="CP165" s="99" t="str">
        <f t="shared" si="148"/>
        <v/>
      </c>
      <c r="CQ165" s="99" t="str">
        <f t="shared" si="149"/>
        <v/>
      </c>
      <c r="CR165" s="99" t="str">
        <f t="shared" si="150"/>
        <v/>
      </c>
      <c r="CS165" s="99" t="str">
        <f t="shared" si="151"/>
        <v/>
      </c>
      <c r="CT165" s="99" t="str">
        <f t="shared" si="152"/>
        <v/>
      </c>
      <c r="CU165" s="99" t="str">
        <f t="shared" si="153"/>
        <v/>
      </c>
      <c r="CV165" s="99" t="str">
        <f t="shared" si="154"/>
        <v/>
      </c>
      <c r="CW165" s="99" t="str">
        <f t="shared" si="155"/>
        <v/>
      </c>
      <c r="CX165" s="99" t="str">
        <f t="shared" si="156"/>
        <v/>
      </c>
      <c r="CY165" s="70">
        <f t="shared" si="157"/>
        <v>1.5166666666666657</v>
      </c>
      <c r="CZ165" s="70">
        <f t="shared" si="158"/>
        <v>4.0983333333333318</v>
      </c>
      <c r="DA165" s="100" t="str">
        <f t="shared" si="159"/>
        <v>hsa-miR-218-5p</v>
      </c>
      <c r="DB165" s="98" t="s">
        <v>5674</v>
      </c>
      <c r="DC165" s="101">
        <f t="shared" si="164"/>
        <v>0.3219704073774568</v>
      </c>
      <c r="DD165" s="101">
        <f t="shared" si="165"/>
        <v>0.35233018878550509</v>
      </c>
      <c r="DE165" s="101">
        <f t="shared" si="166"/>
        <v>0.37631168685276678</v>
      </c>
      <c r="DF165" s="101" t="str">
        <f t="shared" si="167"/>
        <v/>
      </c>
      <c r="DG165" s="101" t="str">
        <f t="shared" si="168"/>
        <v/>
      </c>
      <c r="DH165" s="101" t="str">
        <f t="shared" si="169"/>
        <v/>
      </c>
      <c r="DI165" s="101" t="str">
        <f t="shared" si="170"/>
        <v/>
      </c>
      <c r="DJ165" s="101" t="str">
        <f t="shared" si="171"/>
        <v/>
      </c>
      <c r="DK165" s="101" t="str">
        <f t="shared" si="172"/>
        <v/>
      </c>
      <c r="DL165" s="101" t="str">
        <f t="shared" si="173"/>
        <v/>
      </c>
      <c r="DM165" s="101" t="str">
        <f t="shared" si="160"/>
        <v/>
      </c>
      <c r="DN165" s="101" t="str">
        <f t="shared" si="161"/>
        <v/>
      </c>
      <c r="DO165" s="101">
        <f t="shared" si="174"/>
        <v>5.9471131432491893E-2</v>
      </c>
      <c r="DP165" s="101">
        <f t="shared" si="175"/>
        <v>5.5616881615422518E-2</v>
      </c>
      <c r="DQ165" s="101">
        <f t="shared" si="176"/>
        <v>6.016215269385948E-2</v>
      </c>
      <c r="DR165" s="101" t="str">
        <f t="shared" si="177"/>
        <v/>
      </c>
      <c r="DS165" s="101" t="str">
        <f t="shared" si="178"/>
        <v/>
      </c>
      <c r="DT165" s="101" t="str">
        <f t="shared" si="179"/>
        <v/>
      </c>
      <c r="DU165" s="101" t="str">
        <f t="shared" si="180"/>
        <v/>
      </c>
      <c r="DV165" s="101" t="str">
        <f t="shared" si="181"/>
        <v/>
      </c>
      <c r="DW165" s="101" t="str">
        <f t="shared" si="182"/>
        <v/>
      </c>
      <c r="DX165" s="101" t="str">
        <f t="shared" si="183"/>
        <v/>
      </c>
      <c r="DY165" s="101" t="str">
        <f t="shared" si="162"/>
        <v/>
      </c>
      <c r="DZ165" s="101" t="str">
        <f t="shared" si="163"/>
        <v/>
      </c>
    </row>
    <row r="166" spans="1:130" ht="15" customHeight="1" x14ac:dyDescent="0.25">
      <c r="A166" s="106" t="str">
        <f>'miRNA Table'!C165</f>
        <v>hsa-miR-218-1-3p</v>
      </c>
      <c r="B166" s="98" t="s">
        <v>5675</v>
      </c>
      <c r="C166" s="99">
        <f>IF('Test Sample Data'!C165="","",IF(SUM('Test Sample Data'!C$3:C$386)&gt;10,IF(AND(ISNUMBER('Test Sample Data'!C165),'Test Sample Data'!C165&lt;$C$389, 'Test Sample Data'!C165&gt;0),'Test Sample Data'!C165,$C$389),""))</f>
        <v>22.15</v>
      </c>
      <c r="D166" s="99">
        <f>IF('Test Sample Data'!D165="","",IF(SUM('Test Sample Data'!D$3:D$386)&gt;10,IF(AND(ISNUMBER('Test Sample Data'!D165),'Test Sample Data'!D165&lt;$C$389, 'Test Sample Data'!D165&gt;0),'Test Sample Data'!D165,$C$389),""))</f>
        <v>22.28</v>
      </c>
      <c r="E166" s="99">
        <f>IF('Test Sample Data'!E165="","",IF(SUM('Test Sample Data'!E$3:E$386)&gt;10,IF(AND(ISNUMBER('Test Sample Data'!E165),'Test Sample Data'!E165&lt;$C$389, 'Test Sample Data'!E165&gt;0),'Test Sample Data'!E165,$C$389),""))</f>
        <v>22.24</v>
      </c>
      <c r="F166" s="99" t="str">
        <f>IF('Test Sample Data'!F165="","",IF(SUM('Test Sample Data'!F$3:F$386)&gt;10,IF(AND(ISNUMBER('Test Sample Data'!F165),'Test Sample Data'!F165&lt;$C$389, 'Test Sample Data'!F165&gt;0),'Test Sample Data'!F165,$C$389),""))</f>
        <v/>
      </c>
      <c r="G166" s="99" t="str">
        <f>IF('Test Sample Data'!G165="","",IF(SUM('Test Sample Data'!G$3:G$386)&gt;10,IF(AND(ISNUMBER('Test Sample Data'!G165),'Test Sample Data'!G165&lt;$C$389, 'Test Sample Data'!G165&gt;0),'Test Sample Data'!G165,$C$389),""))</f>
        <v/>
      </c>
      <c r="H166" s="99" t="str">
        <f>IF('Test Sample Data'!H165="","",IF(SUM('Test Sample Data'!H$3:H$386)&gt;10,IF(AND(ISNUMBER('Test Sample Data'!H165),'Test Sample Data'!H165&lt;$C$389, 'Test Sample Data'!H165&gt;0),'Test Sample Data'!H165,$C$389),""))</f>
        <v/>
      </c>
      <c r="I166" s="99" t="str">
        <f>IF('Test Sample Data'!I165="","",IF(SUM('Test Sample Data'!I$3:I$386)&gt;10,IF(AND(ISNUMBER('Test Sample Data'!I165),'Test Sample Data'!I165&lt;$C$389, 'Test Sample Data'!I165&gt;0),'Test Sample Data'!I165,$C$389),""))</f>
        <v/>
      </c>
      <c r="J166" s="99" t="str">
        <f>IF('Test Sample Data'!J165="","",IF(SUM('Test Sample Data'!J$3:J$386)&gt;10,IF(AND(ISNUMBER('Test Sample Data'!J165),'Test Sample Data'!J165&lt;$C$389, 'Test Sample Data'!J165&gt;0),'Test Sample Data'!J165,$C$389),""))</f>
        <v/>
      </c>
      <c r="K166" s="99" t="str">
        <f>IF('Test Sample Data'!K165="","",IF(SUM('Test Sample Data'!K$3:K$386)&gt;10,IF(AND(ISNUMBER('Test Sample Data'!K165),'Test Sample Data'!K165&lt;$C$389, 'Test Sample Data'!K165&gt;0),'Test Sample Data'!K165,$C$389),""))</f>
        <v/>
      </c>
      <c r="L166" s="99" t="str">
        <f>IF('Test Sample Data'!L165="","",IF(SUM('Test Sample Data'!L$3:L$386)&gt;10,IF(AND(ISNUMBER('Test Sample Data'!L165),'Test Sample Data'!L165&lt;$C$389, 'Test Sample Data'!L165&gt;0),'Test Sample Data'!L165,$C$389),""))</f>
        <v/>
      </c>
      <c r="M166" s="99" t="str">
        <f>IF('Test Sample Data'!M165="","",IF(SUM('Test Sample Data'!M$3:M$386)&gt;10,IF(AND(ISNUMBER('Test Sample Data'!M165),'Test Sample Data'!M165&lt;$C$389, 'Test Sample Data'!M165&gt;0),'Test Sample Data'!M165,$C$389),""))</f>
        <v/>
      </c>
      <c r="N166" s="99" t="str">
        <f>IF('Test Sample Data'!N165="","",IF(SUM('Test Sample Data'!N$3:N$386)&gt;10,IF(AND(ISNUMBER('Test Sample Data'!N165),'Test Sample Data'!N165&lt;$C$389, 'Test Sample Data'!N165&gt;0),'Test Sample Data'!N165,$C$389),""))</f>
        <v/>
      </c>
      <c r="O166" s="98" t="str">
        <f>'miRNA Table'!C165</f>
        <v>hsa-miR-218-1-3p</v>
      </c>
      <c r="P166" s="98" t="s">
        <v>5675</v>
      </c>
      <c r="Q166" s="99">
        <f>IF('Control Sample Data'!C165="","",IF(SUM('Control Sample Data'!C$3:C$386)&gt;10,IF(AND(ISNUMBER('Control Sample Data'!C165),'Control Sample Data'!C165&lt;$C$389, 'Control Sample Data'!C165&gt;0),'Control Sample Data'!C165,$C$389),""))</f>
        <v>21.45</v>
      </c>
      <c r="R166" s="99">
        <f>IF('Control Sample Data'!D165="","",IF(SUM('Control Sample Data'!D$3:D$386)&gt;10,IF(AND(ISNUMBER('Control Sample Data'!D165),'Control Sample Data'!D165&lt;$C$389, 'Control Sample Data'!D165&gt;0),'Control Sample Data'!D165,$C$389),""))</f>
        <v>21.55</v>
      </c>
      <c r="S166" s="99">
        <f>IF('Control Sample Data'!E165="","",IF(SUM('Control Sample Data'!E$3:E$386)&gt;10,IF(AND(ISNUMBER('Control Sample Data'!E165),'Control Sample Data'!E165&lt;$C$389, 'Control Sample Data'!E165&gt;0),'Control Sample Data'!E165,$C$389),""))</f>
        <v>21.4</v>
      </c>
      <c r="T166" s="99" t="str">
        <f>IF('Control Sample Data'!F165="","",IF(SUM('Control Sample Data'!F$3:F$386)&gt;10,IF(AND(ISNUMBER('Control Sample Data'!F165),'Control Sample Data'!F165&lt;$C$389, 'Control Sample Data'!F165&gt;0),'Control Sample Data'!F165,$C$389),""))</f>
        <v/>
      </c>
      <c r="U166" s="99" t="str">
        <f>IF('Control Sample Data'!G165="","",IF(SUM('Control Sample Data'!G$3:G$386)&gt;10,IF(AND(ISNUMBER('Control Sample Data'!G165),'Control Sample Data'!G165&lt;$C$389, 'Control Sample Data'!G165&gt;0),'Control Sample Data'!G165,$C$389),""))</f>
        <v/>
      </c>
      <c r="V166" s="99" t="str">
        <f>IF('Control Sample Data'!H165="","",IF(SUM('Control Sample Data'!H$3:H$386)&gt;10,IF(AND(ISNUMBER('Control Sample Data'!H165),'Control Sample Data'!H165&lt;$C$389, 'Control Sample Data'!H165&gt;0),'Control Sample Data'!H165,$C$389),""))</f>
        <v/>
      </c>
      <c r="W166" s="99" t="str">
        <f>IF('Control Sample Data'!I165="","",IF(SUM('Control Sample Data'!I$3:I$386)&gt;10,IF(AND(ISNUMBER('Control Sample Data'!I165),'Control Sample Data'!I165&lt;$C$389, 'Control Sample Data'!I165&gt;0),'Control Sample Data'!I165,$C$389),""))</f>
        <v/>
      </c>
      <c r="X166" s="99" t="str">
        <f>IF('Control Sample Data'!J165="","",IF(SUM('Control Sample Data'!J$3:J$386)&gt;10,IF(AND(ISNUMBER('Control Sample Data'!J165),'Control Sample Data'!J165&lt;$C$389, 'Control Sample Data'!J165&gt;0),'Control Sample Data'!J165,$C$389),""))</f>
        <v/>
      </c>
      <c r="Y166" s="99" t="str">
        <f>IF('Control Sample Data'!K165="","",IF(SUM('Control Sample Data'!K$3:K$386)&gt;10,IF(AND(ISNUMBER('Control Sample Data'!K165),'Control Sample Data'!K165&lt;$C$389, 'Control Sample Data'!K165&gt;0),'Control Sample Data'!K165,$C$389),""))</f>
        <v/>
      </c>
      <c r="Z166" s="99" t="str">
        <f>IF('Control Sample Data'!L165="","",IF(SUM('Control Sample Data'!L$3:L$386)&gt;10,IF(AND(ISNUMBER('Control Sample Data'!L165),'Control Sample Data'!L165&lt;$C$389, 'Control Sample Data'!L165&gt;0),'Control Sample Data'!L165,$C$389),""))</f>
        <v/>
      </c>
      <c r="AA166" s="99" t="str">
        <f>IF('Control Sample Data'!M165="","",IF(SUM('Control Sample Data'!M$3:M$386)&gt;10,IF(AND(ISNUMBER('Control Sample Data'!M165),'Control Sample Data'!M165&lt;$C$389, 'Control Sample Data'!M165&gt;0),'Control Sample Data'!M165,$C$389),""))</f>
        <v/>
      </c>
      <c r="AB166" s="107" t="str">
        <f>IF('Control Sample Data'!N165="","",IF(SUM('Control Sample Data'!N$3:N$386)&gt;10,IF(AND(ISNUMBER('Control Sample Data'!N165),'Control Sample Data'!N165&lt;$C$389, 'Control Sample Data'!N165&gt;0),'Control Sample Data'!N165,$C$389),""))</f>
        <v/>
      </c>
      <c r="AC166" s="136">
        <f>IF(C166="","",IF(AND('miRNA Table'!$F$4="YES",'miRNA Table'!$F$6="YES"),C166-C$391,C166))</f>
        <v>22.15</v>
      </c>
      <c r="AD166" s="137">
        <f>IF(D166="","",IF(AND('miRNA Table'!$F$4="YES",'miRNA Table'!$F$6="YES"),D166-D$391,D166))</f>
        <v>22.28</v>
      </c>
      <c r="AE166" s="137">
        <f>IF(E166="","",IF(AND('miRNA Table'!$F$4="YES",'miRNA Table'!$F$6="YES"),E166-E$391,E166))</f>
        <v>22.24</v>
      </c>
      <c r="AF166" s="137" t="str">
        <f>IF(F166="","",IF(AND('miRNA Table'!$F$4="YES",'miRNA Table'!$F$6="YES"),F166-F$391,F166))</f>
        <v/>
      </c>
      <c r="AG166" s="137" t="str">
        <f>IF(G166="","",IF(AND('miRNA Table'!$F$4="YES",'miRNA Table'!$F$6="YES"),G166-G$391,G166))</f>
        <v/>
      </c>
      <c r="AH166" s="137" t="str">
        <f>IF(H166="","",IF(AND('miRNA Table'!$F$4="YES",'miRNA Table'!$F$6="YES"),H166-H$391,H166))</f>
        <v/>
      </c>
      <c r="AI166" s="137" t="str">
        <f>IF(I166="","",IF(AND('miRNA Table'!$F$4="YES",'miRNA Table'!$F$6="YES"),I166-I$391,I166))</f>
        <v/>
      </c>
      <c r="AJ166" s="137" t="str">
        <f>IF(J166="","",IF(AND('miRNA Table'!$F$4="YES",'miRNA Table'!$F$6="YES"),J166-J$391,J166))</f>
        <v/>
      </c>
      <c r="AK166" s="137" t="str">
        <f>IF(K166="","",IF(AND('miRNA Table'!$F$4="YES",'miRNA Table'!$F$6="YES"),K166-K$391,K166))</f>
        <v/>
      </c>
      <c r="AL166" s="137" t="str">
        <f>IF(L166="","",IF(AND('miRNA Table'!$F$4="YES",'miRNA Table'!$F$6="YES"),L166-L$391,L166))</f>
        <v/>
      </c>
      <c r="AM166" s="137" t="str">
        <f>IF(M166="","",IF(AND('miRNA Table'!$F$4="YES",'miRNA Table'!$F$6="YES"),M166-M$391,M166))</f>
        <v/>
      </c>
      <c r="AN166" s="138" t="str">
        <f>IF(N166="","",IF(AND('miRNA Table'!$F$4="YES",'miRNA Table'!$F$6="YES"),N166-N$391,N166))</f>
        <v/>
      </c>
      <c r="AO166" s="136">
        <f>IF(O166="","",IF(AND('miRNA Table'!$F$4="YES",'miRNA Table'!$F$6="YES"),Q166-Q$391,Q166))</f>
        <v>21.45</v>
      </c>
      <c r="AP166" s="137">
        <f>IF(P166="","",IF(AND('miRNA Table'!$F$4="YES",'miRNA Table'!$F$6="YES"),R166-R$391,R166))</f>
        <v>21.55</v>
      </c>
      <c r="AQ166" s="137">
        <f>IF(Q166="","",IF(AND('miRNA Table'!$F$4="YES",'miRNA Table'!$F$6="YES"),S166-S$391,S166))</f>
        <v>21.4</v>
      </c>
      <c r="AR166" s="137" t="str">
        <f>IF(R166="","",IF(AND('miRNA Table'!$F$4="YES",'miRNA Table'!$F$6="YES"),T166-T$391,T166))</f>
        <v/>
      </c>
      <c r="AS166" s="137" t="str">
        <f>IF(S166="","",IF(AND('miRNA Table'!$F$4="YES",'miRNA Table'!$F$6="YES"),U166-U$391,U166))</f>
        <v/>
      </c>
      <c r="AT166" s="137" t="str">
        <f>IF(T166="","",IF(AND('miRNA Table'!$F$4="YES",'miRNA Table'!$F$6="YES"),V166-V$391,V166))</f>
        <v/>
      </c>
      <c r="AU166" s="137" t="str">
        <f>IF(U166="","",IF(AND('miRNA Table'!$F$4="YES",'miRNA Table'!$F$6="YES"),W166-W$391,W166))</f>
        <v/>
      </c>
      <c r="AV166" s="137" t="str">
        <f>IF(V166="","",IF(AND('miRNA Table'!$F$4="YES",'miRNA Table'!$F$6="YES"),X166-X$391,X166))</f>
        <v/>
      </c>
      <c r="AW166" s="137" t="str">
        <f>IF(W166="","",IF(AND('miRNA Table'!$F$4="YES",'miRNA Table'!$F$6="YES"),Y166-Y$391,Y166))</f>
        <v/>
      </c>
      <c r="AX166" s="137" t="str">
        <f>IF(X166="","",IF(AND('miRNA Table'!$F$4="YES",'miRNA Table'!$F$6="YES"),Z166-Z$391,Z166))</f>
        <v/>
      </c>
      <c r="AY166" s="137" t="str">
        <f>IF(Y166="","",IF(AND('miRNA Table'!$F$4="YES",'miRNA Table'!$F$6="YES"),AA166-AA$391,AA166))</f>
        <v/>
      </c>
      <c r="AZ166" s="138" t="str">
        <f>IF(Z166="","",IF(AND('miRNA Table'!$F$4="YES",'miRNA Table'!$F$6="YES"),AB166-AB$391,AB166))</f>
        <v/>
      </c>
      <c r="BY166" s="97" t="str">
        <f t="shared" si="132"/>
        <v>hsa-miR-218-1-3p</v>
      </c>
      <c r="BZ166" s="98" t="s">
        <v>5675</v>
      </c>
      <c r="CA166" s="99">
        <f t="shared" si="133"/>
        <v>1.514999999999997</v>
      </c>
      <c r="CB166" s="99">
        <f t="shared" si="134"/>
        <v>1.6350000000000016</v>
      </c>
      <c r="CC166" s="99">
        <f t="shared" si="135"/>
        <v>1.509999999999998</v>
      </c>
      <c r="CD166" s="99" t="str">
        <f t="shared" si="136"/>
        <v/>
      </c>
      <c r="CE166" s="99" t="str">
        <f t="shared" si="137"/>
        <v/>
      </c>
      <c r="CF166" s="99" t="str">
        <f t="shared" si="138"/>
        <v/>
      </c>
      <c r="CG166" s="99" t="str">
        <f t="shared" si="139"/>
        <v/>
      </c>
      <c r="CH166" s="99" t="str">
        <f t="shared" si="140"/>
        <v/>
      </c>
      <c r="CI166" s="99" t="str">
        <f t="shared" si="141"/>
        <v/>
      </c>
      <c r="CJ166" s="99" t="str">
        <f t="shared" si="142"/>
        <v/>
      </c>
      <c r="CK166" s="99" t="str">
        <f t="shared" si="143"/>
        <v/>
      </c>
      <c r="CL166" s="99" t="str">
        <f t="shared" si="144"/>
        <v/>
      </c>
      <c r="CM166" s="99">
        <f t="shared" si="145"/>
        <v>0.55166666666666586</v>
      </c>
      <c r="CN166" s="99">
        <f t="shared" si="146"/>
        <v>0.69833333333333059</v>
      </c>
      <c r="CO166" s="99">
        <f t="shared" si="147"/>
        <v>0.26499999999999702</v>
      </c>
      <c r="CP166" s="99" t="str">
        <f t="shared" si="148"/>
        <v/>
      </c>
      <c r="CQ166" s="99" t="str">
        <f t="shared" si="149"/>
        <v/>
      </c>
      <c r="CR166" s="99" t="str">
        <f t="shared" si="150"/>
        <v/>
      </c>
      <c r="CS166" s="99" t="str">
        <f t="shared" si="151"/>
        <v/>
      </c>
      <c r="CT166" s="99" t="str">
        <f t="shared" si="152"/>
        <v/>
      </c>
      <c r="CU166" s="99" t="str">
        <f t="shared" si="153"/>
        <v/>
      </c>
      <c r="CV166" s="99" t="str">
        <f t="shared" si="154"/>
        <v/>
      </c>
      <c r="CW166" s="99" t="str">
        <f t="shared" si="155"/>
        <v/>
      </c>
      <c r="CX166" s="99" t="str">
        <f t="shared" si="156"/>
        <v/>
      </c>
      <c r="CY166" s="70">
        <f t="shared" si="157"/>
        <v>1.5533333333333321</v>
      </c>
      <c r="CZ166" s="70">
        <f t="shared" si="158"/>
        <v>0.50499999999999778</v>
      </c>
      <c r="DA166" s="100" t="str">
        <f t="shared" si="159"/>
        <v>hsa-miR-218-1-3p</v>
      </c>
      <c r="DB166" s="98" t="s">
        <v>5675</v>
      </c>
      <c r="DC166" s="101">
        <f t="shared" si="164"/>
        <v>0.34989646639879973</v>
      </c>
      <c r="DD166" s="101">
        <f t="shared" si="165"/>
        <v>0.32197040737745602</v>
      </c>
      <c r="DE166" s="101">
        <f t="shared" si="166"/>
        <v>0.35111121893449981</v>
      </c>
      <c r="DF166" s="101" t="str">
        <f t="shared" si="167"/>
        <v/>
      </c>
      <c r="DG166" s="101" t="str">
        <f t="shared" si="168"/>
        <v/>
      </c>
      <c r="DH166" s="101" t="str">
        <f t="shared" si="169"/>
        <v/>
      </c>
      <c r="DI166" s="101" t="str">
        <f t="shared" si="170"/>
        <v/>
      </c>
      <c r="DJ166" s="101" t="str">
        <f t="shared" si="171"/>
        <v/>
      </c>
      <c r="DK166" s="101" t="str">
        <f t="shared" si="172"/>
        <v/>
      </c>
      <c r="DL166" s="101" t="str">
        <f t="shared" si="173"/>
        <v/>
      </c>
      <c r="DM166" s="101" t="str">
        <f t="shared" si="160"/>
        <v/>
      </c>
      <c r="DN166" s="101" t="str">
        <f t="shared" si="161"/>
        <v/>
      </c>
      <c r="DO166" s="101">
        <f t="shared" si="174"/>
        <v>0.68223152818448596</v>
      </c>
      <c r="DP166" s="101">
        <f t="shared" si="175"/>
        <v>0.61628375449860862</v>
      </c>
      <c r="DQ166" s="101">
        <f t="shared" si="176"/>
        <v>0.83219873471152617</v>
      </c>
      <c r="DR166" s="101" t="str">
        <f t="shared" si="177"/>
        <v/>
      </c>
      <c r="DS166" s="101" t="str">
        <f t="shared" si="178"/>
        <v/>
      </c>
      <c r="DT166" s="101" t="str">
        <f t="shared" si="179"/>
        <v/>
      </c>
      <c r="DU166" s="101" t="str">
        <f t="shared" si="180"/>
        <v/>
      </c>
      <c r="DV166" s="101" t="str">
        <f t="shared" si="181"/>
        <v/>
      </c>
      <c r="DW166" s="101" t="str">
        <f t="shared" si="182"/>
        <v/>
      </c>
      <c r="DX166" s="101" t="str">
        <f t="shared" si="183"/>
        <v/>
      </c>
      <c r="DY166" s="101" t="str">
        <f t="shared" si="162"/>
        <v/>
      </c>
      <c r="DZ166" s="101" t="str">
        <f t="shared" si="163"/>
        <v/>
      </c>
    </row>
    <row r="167" spans="1:130" ht="15" customHeight="1" x14ac:dyDescent="0.25">
      <c r="A167" s="106" t="str">
        <f>'miRNA Table'!C166</f>
        <v>hsa-miR-219a-5p</v>
      </c>
      <c r="B167" s="98" t="s">
        <v>5676</v>
      </c>
      <c r="C167" s="99">
        <f>IF('Test Sample Data'!C166="","",IF(SUM('Test Sample Data'!C$3:C$386)&gt;10,IF(AND(ISNUMBER('Test Sample Data'!C166),'Test Sample Data'!C166&lt;$C$389, 'Test Sample Data'!C166&gt;0),'Test Sample Data'!C166,$C$389),""))</f>
        <v>35</v>
      </c>
      <c r="D167" s="99">
        <f>IF('Test Sample Data'!D166="","",IF(SUM('Test Sample Data'!D$3:D$386)&gt;10,IF(AND(ISNUMBER('Test Sample Data'!D166),'Test Sample Data'!D166&lt;$C$389, 'Test Sample Data'!D166&gt;0),'Test Sample Data'!D166,$C$389),""))</f>
        <v>35</v>
      </c>
      <c r="E167" s="99">
        <f>IF('Test Sample Data'!E166="","",IF(SUM('Test Sample Data'!E$3:E$386)&gt;10,IF(AND(ISNUMBER('Test Sample Data'!E166),'Test Sample Data'!E166&lt;$C$389, 'Test Sample Data'!E166&gt;0),'Test Sample Data'!E166,$C$389),""))</f>
        <v>35</v>
      </c>
      <c r="F167" s="99" t="str">
        <f>IF('Test Sample Data'!F166="","",IF(SUM('Test Sample Data'!F$3:F$386)&gt;10,IF(AND(ISNUMBER('Test Sample Data'!F166),'Test Sample Data'!F166&lt;$C$389, 'Test Sample Data'!F166&gt;0),'Test Sample Data'!F166,$C$389),""))</f>
        <v/>
      </c>
      <c r="G167" s="99" t="str">
        <f>IF('Test Sample Data'!G166="","",IF(SUM('Test Sample Data'!G$3:G$386)&gt;10,IF(AND(ISNUMBER('Test Sample Data'!G166),'Test Sample Data'!G166&lt;$C$389, 'Test Sample Data'!G166&gt;0),'Test Sample Data'!G166,$C$389),""))</f>
        <v/>
      </c>
      <c r="H167" s="99" t="str">
        <f>IF('Test Sample Data'!H166="","",IF(SUM('Test Sample Data'!H$3:H$386)&gt;10,IF(AND(ISNUMBER('Test Sample Data'!H166),'Test Sample Data'!H166&lt;$C$389, 'Test Sample Data'!H166&gt;0),'Test Sample Data'!H166,$C$389),""))</f>
        <v/>
      </c>
      <c r="I167" s="99" t="str">
        <f>IF('Test Sample Data'!I166="","",IF(SUM('Test Sample Data'!I$3:I$386)&gt;10,IF(AND(ISNUMBER('Test Sample Data'!I166),'Test Sample Data'!I166&lt;$C$389, 'Test Sample Data'!I166&gt;0),'Test Sample Data'!I166,$C$389),""))</f>
        <v/>
      </c>
      <c r="J167" s="99" t="str">
        <f>IF('Test Sample Data'!J166="","",IF(SUM('Test Sample Data'!J$3:J$386)&gt;10,IF(AND(ISNUMBER('Test Sample Data'!J166),'Test Sample Data'!J166&lt;$C$389, 'Test Sample Data'!J166&gt;0),'Test Sample Data'!J166,$C$389),""))</f>
        <v/>
      </c>
      <c r="K167" s="99" t="str">
        <f>IF('Test Sample Data'!K166="","",IF(SUM('Test Sample Data'!K$3:K$386)&gt;10,IF(AND(ISNUMBER('Test Sample Data'!K166),'Test Sample Data'!K166&lt;$C$389, 'Test Sample Data'!K166&gt;0),'Test Sample Data'!K166,$C$389),""))</f>
        <v/>
      </c>
      <c r="L167" s="99" t="str">
        <f>IF('Test Sample Data'!L166="","",IF(SUM('Test Sample Data'!L$3:L$386)&gt;10,IF(AND(ISNUMBER('Test Sample Data'!L166),'Test Sample Data'!L166&lt;$C$389, 'Test Sample Data'!L166&gt;0),'Test Sample Data'!L166,$C$389),""))</f>
        <v/>
      </c>
      <c r="M167" s="99" t="str">
        <f>IF('Test Sample Data'!M166="","",IF(SUM('Test Sample Data'!M$3:M$386)&gt;10,IF(AND(ISNUMBER('Test Sample Data'!M166),'Test Sample Data'!M166&lt;$C$389, 'Test Sample Data'!M166&gt;0),'Test Sample Data'!M166,$C$389),""))</f>
        <v/>
      </c>
      <c r="N167" s="99" t="str">
        <f>IF('Test Sample Data'!N166="","",IF(SUM('Test Sample Data'!N$3:N$386)&gt;10,IF(AND(ISNUMBER('Test Sample Data'!N166),'Test Sample Data'!N166&lt;$C$389, 'Test Sample Data'!N166&gt;0),'Test Sample Data'!N166,$C$389),""))</f>
        <v/>
      </c>
      <c r="O167" s="98" t="str">
        <f>'miRNA Table'!C166</f>
        <v>hsa-miR-219a-5p</v>
      </c>
      <c r="P167" s="98" t="s">
        <v>5676</v>
      </c>
      <c r="Q167" s="99">
        <f>IF('Control Sample Data'!C166="","",IF(SUM('Control Sample Data'!C$3:C$386)&gt;10,IF(AND(ISNUMBER('Control Sample Data'!C166),'Control Sample Data'!C166&lt;$C$389, 'Control Sample Data'!C166&gt;0),'Control Sample Data'!C166,$C$389),""))</f>
        <v>35</v>
      </c>
      <c r="R167" s="99">
        <f>IF('Control Sample Data'!D166="","",IF(SUM('Control Sample Data'!D$3:D$386)&gt;10,IF(AND(ISNUMBER('Control Sample Data'!D166),'Control Sample Data'!D166&lt;$C$389, 'Control Sample Data'!D166&gt;0),'Control Sample Data'!D166,$C$389),""))</f>
        <v>35</v>
      </c>
      <c r="S167" s="99">
        <f>IF('Control Sample Data'!E166="","",IF(SUM('Control Sample Data'!E$3:E$386)&gt;10,IF(AND(ISNUMBER('Control Sample Data'!E166),'Control Sample Data'!E166&lt;$C$389, 'Control Sample Data'!E166&gt;0),'Control Sample Data'!E166,$C$389),""))</f>
        <v>35</v>
      </c>
      <c r="T167" s="99" t="str">
        <f>IF('Control Sample Data'!F166="","",IF(SUM('Control Sample Data'!F$3:F$386)&gt;10,IF(AND(ISNUMBER('Control Sample Data'!F166),'Control Sample Data'!F166&lt;$C$389, 'Control Sample Data'!F166&gt;0),'Control Sample Data'!F166,$C$389),""))</f>
        <v/>
      </c>
      <c r="U167" s="99" t="str">
        <f>IF('Control Sample Data'!G166="","",IF(SUM('Control Sample Data'!G$3:G$386)&gt;10,IF(AND(ISNUMBER('Control Sample Data'!G166),'Control Sample Data'!G166&lt;$C$389, 'Control Sample Data'!G166&gt;0),'Control Sample Data'!G166,$C$389),""))</f>
        <v/>
      </c>
      <c r="V167" s="99" t="str">
        <f>IF('Control Sample Data'!H166="","",IF(SUM('Control Sample Data'!H$3:H$386)&gt;10,IF(AND(ISNUMBER('Control Sample Data'!H166),'Control Sample Data'!H166&lt;$C$389, 'Control Sample Data'!H166&gt;0),'Control Sample Data'!H166,$C$389),""))</f>
        <v/>
      </c>
      <c r="W167" s="99" t="str">
        <f>IF('Control Sample Data'!I166="","",IF(SUM('Control Sample Data'!I$3:I$386)&gt;10,IF(AND(ISNUMBER('Control Sample Data'!I166),'Control Sample Data'!I166&lt;$C$389, 'Control Sample Data'!I166&gt;0),'Control Sample Data'!I166,$C$389),""))</f>
        <v/>
      </c>
      <c r="X167" s="99" t="str">
        <f>IF('Control Sample Data'!J166="","",IF(SUM('Control Sample Data'!J$3:J$386)&gt;10,IF(AND(ISNUMBER('Control Sample Data'!J166),'Control Sample Data'!J166&lt;$C$389, 'Control Sample Data'!J166&gt;0),'Control Sample Data'!J166,$C$389),""))</f>
        <v/>
      </c>
      <c r="Y167" s="99" t="str">
        <f>IF('Control Sample Data'!K166="","",IF(SUM('Control Sample Data'!K$3:K$386)&gt;10,IF(AND(ISNUMBER('Control Sample Data'!K166),'Control Sample Data'!K166&lt;$C$389, 'Control Sample Data'!K166&gt;0),'Control Sample Data'!K166,$C$389),""))</f>
        <v/>
      </c>
      <c r="Z167" s="99" t="str">
        <f>IF('Control Sample Data'!L166="","",IF(SUM('Control Sample Data'!L$3:L$386)&gt;10,IF(AND(ISNUMBER('Control Sample Data'!L166),'Control Sample Data'!L166&lt;$C$389, 'Control Sample Data'!L166&gt;0),'Control Sample Data'!L166,$C$389),""))</f>
        <v/>
      </c>
      <c r="AA167" s="99" t="str">
        <f>IF('Control Sample Data'!M166="","",IF(SUM('Control Sample Data'!M$3:M$386)&gt;10,IF(AND(ISNUMBER('Control Sample Data'!M166),'Control Sample Data'!M166&lt;$C$389, 'Control Sample Data'!M166&gt;0),'Control Sample Data'!M166,$C$389),""))</f>
        <v/>
      </c>
      <c r="AB167" s="107" t="str">
        <f>IF('Control Sample Data'!N166="","",IF(SUM('Control Sample Data'!N$3:N$386)&gt;10,IF(AND(ISNUMBER('Control Sample Data'!N166),'Control Sample Data'!N166&lt;$C$389, 'Control Sample Data'!N166&gt;0),'Control Sample Data'!N166,$C$389),""))</f>
        <v/>
      </c>
      <c r="AC167" s="136">
        <f>IF(C167="","",IF(AND('miRNA Table'!$F$4="YES",'miRNA Table'!$F$6="YES"),C167-C$391,C167))</f>
        <v>35</v>
      </c>
      <c r="AD167" s="137">
        <f>IF(D167="","",IF(AND('miRNA Table'!$F$4="YES",'miRNA Table'!$F$6="YES"),D167-D$391,D167))</f>
        <v>35</v>
      </c>
      <c r="AE167" s="137">
        <f>IF(E167="","",IF(AND('miRNA Table'!$F$4="YES",'miRNA Table'!$F$6="YES"),E167-E$391,E167))</f>
        <v>35</v>
      </c>
      <c r="AF167" s="137" t="str">
        <f>IF(F167="","",IF(AND('miRNA Table'!$F$4="YES",'miRNA Table'!$F$6="YES"),F167-F$391,F167))</f>
        <v/>
      </c>
      <c r="AG167" s="137" t="str">
        <f>IF(G167="","",IF(AND('miRNA Table'!$F$4="YES",'miRNA Table'!$F$6="YES"),G167-G$391,G167))</f>
        <v/>
      </c>
      <c r="AH167" s="137" t="str">
        <f>IF(H167="","",IF(AND('miRNA Table'!$F$4="YES",'miRNA Table'!$F$6="YES"),H167-H$391,H167))</f>
        <v/>
      </c>
      <c r="AI167" s="137" t="str">
        <f>IF(I167="","",IF(AND('miRNA Table'!$F$4="YES",'miRNA Table'!$F$6="YES"),I167-I$391,I167))</f>
        <v/>
      </c>
      <c r="AJ167" s="137" t="str">
        <f>IF(J167="","",IF(AND('miRNA Table'!$F$4="YES",'miRNA Table'!$F$6="YES"),J167-J$391,J167))</f>
        <v/>
      </c>
      <c r="AK167" s="137" t="str">
        <f>IF(K167="","",IF(AND('miRNA Table'!$F$4="YES",'miRNA Table'!$F$6="YES"),K167-K$391,K167))</f>
        <v/>
      </c>
      <c r="AL167" s="137" t="str">
        <f>IF(L167="","",IF(AND('miRNA Table'!$F$4="YES",'miRNA Table'!$F$6="YES"),L167-L$391,L167))</f>
        <v/>
      </c>
      <c r="AM167" s="137" t="str">
        <f>IF(M167="","",IF(AND('miRNA Table'!$F$4="YES",'miRNA Table'!$F$6="YES"),M167-M$391,M167))</f>
        <v/>
      </c>
      <c r="AN167" s="138" t="str">
        <f>IF(N167="","",IF(AND('miRNA Table'!$F$4="YES",'miRNA Table'!$F$6="YES"),N167-N$391,N167))</f>
        <v/>
      </c>
      <c r="AO167" s="136">
        <f>IF(O167="","",IF(AND('miRNA Table'!$F$4="YES",'miRNA Table'!$F$6="YES"),Q167-Q$391,Q167))</f>
        <v>35</v>
      </c>
      <c r="AP167" s="137">
        <f>IF(P167="","",IF(AND('miRNA Table'!$F$4="YES",'miRNA Table'!$F$6="YES"),R167-R$391,R167))</f>
        <v>35</v>
      </c>
      <c r="AQ167" s="137">
        <f>IF(Q167="","",IF(AND('miRNA Table'!$F$4="YES",'miRNA Table'!$F$6="YES"),S167-S$391,S167))</f>
        <v>35</v>
      </c>
      <c r="AR167" s="137" t="str">
        <f>IF(R167="","",IF(AND('miRNA Table'!$F$4="YES",'miRNA Table'!$F$6="YES"),T167-T$391,T167))</f>
        <v/>
      </c>
      <c r="AS167" s="137" t="str">
        <f>IF(S167="","",IF(AND('miRNA Table'!$F$4="YES",'miRNA Table'!$F$6="YES"),U167-U$391,U167))</f>
        <v/>
      </c>
      <c r="AT167" s="137" t="str">
        <f>IF(T167="","",IF(AND('miRNA Table'!$F$4="YES",'miRNA Table'!$F$6="YES"),V167-V$391,V167))</f>
        <v/>
      </c>
      <c r="AU167" s="137" t="str">
        <f>IF(U167="","",IF(AND('miRNA Table'!$F$4="YES",'miRNA Table'!$F$6="YES"),W167-W$391,W167))</f>
        <v/>
      </c>
      <c r="AV167" s="137" t="str">
        <f>IF(V167="","",IF(AND('miRNA Table'!$F$4="YES",'miRNA Table'!$F$6="YES"),X167-X$391,X167))</f>
        <v/>
      </c>
      <c r="AW167" s="137" t="str">
        <f>IF(W167="","",IF(AND('miRNA Table'!$F$4="YES",'miRNA Table'!$F$6="YES"),Y167-Y$391,Y167))</f>
        <v/>
      </c>
      <c r="AX167" s="137" t="str">
        <f>IF(X167="","",IF(AND('miRNA Table'!$F$4="YES",'miRNA Table'!$F$6="YES"),Z167-Z$391,Z167))</f>
        <v/>
      </c>
      <c r="AY167" s="137" t="str">
        <f>IF(Y167="","",IF(AND('miRNA Table'!$F$4="YES",'miRNA Table'!$F$6="YES"),AA167-AA$391,AA167))</f>
        <v/>
      </c>
      <c r="AZ167" s="138" t="str">
        <f>IF(Z167="","",IF(AND('miRNA Table'!$F$4="YES",'miRNA Table'!$F$6="YES"),AB167-AB$391,AB167))</f>
        <v/>
      </c>
      <c r="BY167" s="97" t="str">
        <f t="shared" si="132"/>
        <v>hsa-miR-219a-5p</v>
      </c>
      <c r="BZ167" s="98" t="s">
        <v>5676</v>
      </c>
      <c r="CA167" s="99">
        <f t="shared" si="133"/>
        <v>14.364999999999998</v>
      </c>
      <c r="CB167" s="99">
        <f t="shared" si="134"/>
        <v>14.355</v>
      </c>
      <c r="CC167" s="99">
        <f t="shared" si="135"/>
        <v>14.27</v>
      </c>
      <c r="CD167" s="99" t="str">
        <f t="shared" si="136"/>
        <v/>
      </c>
      <c r="CE167" s="99" t="str">
        <f t="shared" si="137"/>
        <v/>
      </c>
      <c r="CF167" s="99" t="str">
        <f t="shared" si="138"/>
        <v/>
      </c>
      <c r="CG167" s="99" t="str">
        <f t="shared" si="139"/>
        <v/>
      </c>
      <c r="CH167" s="99" t="str">
        <f t="shared" si="140"/>
        <v/>
      </c>
      <c r="CI167" s="99" t="str">
        <f t="shared" si="141"/>
        <v/>
      </c>
      <c r="CJ167" s="99" t="str">
        <f t="shared" si="142"/>
        <v/>
      </c>
      <c r="CK167" s="99" t="str">
        <f t="shared" si="143"/>
        <v/>
      </c>
      <c r="CL167" s="99" t="str">
        <f t="shared" si="144"/>
        <v/>
      </c>
      <c r="CM167" s="99">
        <f t="shared" si="145"/>
        <v>14.101666666666667</v>
      </c>
      <c r="CN167" s="99">
        <f t="shared" si="146"/>
        <v>14.14833333333333</v>
      </c>
      <c r="CO167" s="99">
        <f t="shared" si="147"/>
        <v>13.864999999999998</v>
      </c>
      <c r="CP167" s="99" t="str">
        <f t="shared" si="148"/>
        <v/>
      </c>
      <c r="CQ167" s="99" t="str">
        <f t="shared" si="149"/>
        <v/>
      </c>
      <c r="CR167" s="99" t="str">
        <f t="shared" si="150"/>
        <v/>
      </c>
      <c r="CS167" s="99" t="str">
        <f t="shared" si="151"/>
        <v/>
      </c>
      <c r="CT167" s="99" t="str">
        <f t="shared" si="152"/>
        <v/>
      </c>
      <c r="CU167" s="99" t="str">
        <f t="shared" si="153"/>
        <v/>
      </c>
      <c r="CV167" s="99" t="str">
        <f t="shared" si="154"/>
        <v/>
      </c>
      <c r="CW167" s="99" t="str">
        <f t="shared" si="155"/>
        <v/>
      </c>
      <c r="CX167" s="99" t="str">
        <f t="shared" si="156"/>
        <v/>
      </c>
      <c r="CY167" s="70">
        <f t="shared" si="157"/>
        <v>14.329999999999998</v>
      </c>
      <c r="CZ167" s="70">
        <f t="shared" si="158"/>
        <v>14.038333333333332</v>
      </c>
      <c r="DA167" s="100" t="str">
        <f t="shared" si="159"/>
        <v>hsa-miR-219a-5p</v>
      </c>
      <c r="DB167" s="98" t="s">
        <v>5676</v>
      </c>
      <c r="DC167" s="101">
        <f t="shared" si="164"/>
        <v>4.7391899108950229E-5</v>
      </c>
      <c r="DD167" s="101">
        <f t="shared" si="165"/>
        <v>4.7721535835485465E-5</v>
      </c>
      <c r="DE167" s="101">
        <f t="shared" si="166"/>
        <v>5.0617648059963549E-5</v>
      </c>
      <c r="DF167" s="101" t="str">
        <f t="shared" si="167"/>
        <v/>
      </c>
      <c r="DG167" s="101" t="str">
        <f t="shared" si="168"/>
        <v/>
      </c>
      <c r="DH167" s="101" t="str">
        <f t="shared" si="169"/>
        <v/>
      </c>
      <c r="DI167" s="101" t="str">
        <f t="shared" si="170"/>
        <v/>
      </c>
      <c r="DJ167" s="101" t="str">
        <f t="shared" si="171"/>
        <v/>
      </c>
      <c r="DK167" s="101" t="str">
        <f t="shared" si="172"/>
        <v/>
      </c>
      <c r="DL167" s="101" t="str">
        <f t="shared" si="173"/>
        <v/>
      </c>
      <c r="DM167" s="101" t="str">
        <f t="shared" si="160"/>
        <v/>
      </c>
      <c r="DN167" s="101" t="str">
        <f t="shared" si="161"/>
        <v/>
      </c>
      <c r="DO167" s="101">
        <f t="shared" si="174"/>
        <v>5.6882063716252369E-5</v>
      </c>
      <c r="DP167" s="101">
        <f t="shared" si="175"/>
        <v>5.5071547217106916E-5</v>
      </c>
      <c r="DQ167" s="101">
        <f t="shared" si="176"/>
        <v>6.7022266466494862E-5</v>
      </c>
      <c r="DR167" s="101" t="str">
        <f t="shared" si="177"/>
        <v/>
      </c>
      <c r="DS167" s="101" t="str">
        <f t="shared" si="178"/>
        <v/>
      </c>
      <c r="DT167" s="101" t="str">
        <f t="shared" si="179"/>
        <v/>
      </c>
      <c r="DU167" s="101" t="str">
        <f t="shared" si="180"/>
        <v/>
      </c>
      <c r="DV167" s="101" t="str">
        <f t="shared" si="181"/>
        <v/>
      </c>
      <c r="DW167" s="101" t="str">
        <f t="shared" si="182"/>
        <v/>
      </c>
      <c r="DX167" s="101" t="str">
        <f t="shared" si="183"/>
        <v/>
      </c>
      <c r="DY167" s="101" t="str">
        <f t="shared" si="162"/>
        <v/>
      </c>
      <c r="DZ167" s="101" t="str">
        <f t="shared" si="163"/>
        <v/>
      </c>
    </row>
    <row r="168" spans="1:130" ht="15" customHeight="1" x14ac:dyDescent="0.25">
      <c r="A168" s="106" t="str">
        <f>'miRNA Table'!C167</f>
        <v>hsa-miR-22-3p</v>
      </c>
      <c r="B168" s="98" t="s">
        <v>5677</v>
      </c>
      <c r="C168" s="99">
        <f>IF('Test Sample Data'!C167="","",IF(SUM('Test Sample Data'!C$3:C$386)&gt;10,IF(AND(ISNUMBER('Test Sample Data'!C167),'Test Sample Data'!C167&lt;$C$389, 'Test Sample Data'!C167&gt;0),'Test Sample Data'!C167,$C$389),""))</f>
        <v>24.12</v>
      </c>
      <c r="D168" s="99">
        <f>IF('Test Sample Data'!D167="","",IF(SUM('Test Sample Data'!D$3:D$386)&gt;10,IF(AND(ISNUMBER('Test Sample Data'!D167),'Test Sample Data'!D167&lt;$C$389, 'Test Sample Data'!D167&gt;0),'Test Sample Data'!D167,$C$389),""))</f>
        <v>24.24</v>
      </c>
      <c r="E168" s="99">
        <f>IF('Test Sample Data'!E167="","",IF(SUM('Test Sample Data'!E$3:E$386)&gt;10,IF(AND(ISNUMBER('Test Sample Data'!E167),'Test Sample Data'!E167&lt;$C$389, 'Test Sample Data'!E167&gt;0),'Test Sample Data'!E167,$C$389),""))</f>
        <v>24.15</v>
      </c>
      <c r="F168" s="99" t="str">
        <f>IF('Test Sample Data'!F167="","",IF(SUM('Test Sample Data'!F$3:F$386)&gt;10,IF(AND(ISNUMBER('Test Sample Data'!F167),'Test Sample Data'!F167&lt;$C$389, 'Test Sample Data'!F167&gt;0),'Test Sample Data'!F167,$C$389),""))</f>
        <v/>
      </c>
      <c r="G168" s="99" t="str">
        <f>IF('Test Sample Data'!G167="","",IF(SUM('Test Sample Data'!G$3:G$386)&gt;10,IF(AND(ISNUMBER('Test Sample Data'!G167),'Test Sample Data'!G167&lt;$C$389, 'Test Sample Data'!G167&gt;0),'Test Sample Data'!G167,$C$389),""))</f>
        <v/>
      </c>
      <c r="H168" s="99" t="str">
        <f>IF('Test Sample Data'!H167="","",IF(SUM('Test Sample Data'!H$3:H$386)&gt;10,IF(AND(ISNUMBER('Test Sample Data'!H167),'Test Sample Data'!H167&lt;$C$389, 'Test Sample Data'!H167&gt;0),'Test Sample Data'!H167,$C$389),""))</f>
        <v/>
      </c>
      <c r="I168" s="99" t="str">
        <f>IF('Test Sample Data'!I167="","",IF(SUM('Test Sample Data'!I$3:I$386)&gt;10,IF(AND(ISNUMBER('Test Sample Data'!I167),'Test Sample Data'!I167&lt;$C$389, 'Test Sample Data'!I167&gt;0),'Test Sample Data'!I167,$C$389),""))</f>
        <v/>
      </c>
      <c r="J168" s="99" t="str">
        <f>IF('Test Sample Data'!J167="","",IF(SUM('Test Sample Data'!J$3:J$386)&gt;10,IF(AND(ISNUMBER('Test Sample Data'!J167),'Test Sample Data'!J167&lt;$C$389, 'Test Sample Data'!J167&gt;0),'Test Sample Data'!J167,$C$389),""))</f>
        <v/>
      </c>
      <c r="K168" s="99" t="str">
        <f>IF('Test Sample Data'!K167="","",IF(SUM('Test Sample Data'!K$3:K$386)&gt;10,IF(AND(ISNUMBER('Test Sample Data'!K167),'Test Sample Data'!K167&lt;$C$389, 'Test Sample Data'!K167&gt;0),'Test Sample Data'!K167,$C$389),""))</f>
        <v/>
      </c>
      <c r="L168" s="99" t="str">
        <f>IF('Test Sample Data'!L167="","",IF(SUM('Test Sample Data'!L$3:L$386)&gt;10,IF(AND(ISNUMBER('Test Sample Data'!L167),'Test Sample Data'!L167&lt;$C$389, 'Test Sample Data'!L167&gt;0),'Test Sample Data'!L167,$C$389),""))</f>
        <v/>
      </c>
      <c r="M168" s="99" t="str">
        <f>IF('Test Sample Data'!M167="","",IF(SUM('Test Sample Data'!M$3:M$386)&gt;10,IF(AND(ISNUMBER('Test Sample Data'!M167),'Test Sample Data'!M167&lt;$C$389, 'Test Sample Data'!M167&gt;0),'Test Sample Data'!M167,$C$389),""))</f>
        <v/>
      </c>
      <c r="N168" s="99" t="str">
        <f>IF('Test Sample Data'!N167="","",IF(SUM('Test Sample Data'!N$3:N$386)&gt;10,IF(AND(ISNUMBER('Test Sample Data'!N167),'Test Sample Data'!N167&lt;$C$389, 'Test Sample Data'!N167&gt;0),'Test Sample Data'!N167,$C$389),""))</f>
        <v/>
      </c>
      <c r="O168" s="98" t="str">
        <f>'miRNA Table'!C167</f>
        <v>hsa-miR-22-3p</v>
      </c>
      <c r="P168" s="98" t="s">
        <v>5677</v>
      </c>
      <c r="Q168" s="99">
        <f>IF('Control Sample Data'!C167="","",IF(SUM('Control Sample Data'!C$3:C$386)&gt;10,IF(AND(ISNUMBER('Control Sample Data'!C167),'Control Sample Data'!C167&lt;$C$389, 'Control Sample Data'!C167&gt;0),'Control Sample Data'!C167,$C$389),""))</f>
        <v>29.15</v>
      </c>
      <c r="R168" s="99">
        <f>IF('Control Sample Data'!D167="","",IF(SUM('Control Sample Data'!D$3:D$386)&gt;10,IF(AND(ISNUMBER('Control Sample Data'!D167),'Control Sample Data'!D167&lt;$C$389, 'Control Sample Data'!D167&gt;0),'Control Sample Data'!D167,$C$389),""))</f>
        <v>28.79</v>
      </c>
      <c r="S168" s="99">
        <f>IF('Control Sample Data'!E167="","",IF(SUM('Control Sample Data'!E$3:E$386)&gt;10,IF(AND(ISNUMBER('Control Sample Data'!E167),'Control Sample Data'!E167&lt;$C$389, 'Control Sample Data'!E167&gt;0),'Control Sample Data'!E167,$C$389),""))</f>
        <v>28.59</v>
      </c>
      <c r="T168" s="99" t="str">
        <f>IF('Control Sample Data'!F167="","",IF(SUM('Control Sample Data'!F$3:F$386)&gt;10,IF(AND(ISNUMBER('Control Sample Data'!F167),'Control Sample Data'!F167&lt;$C$389, 'Control Sample Data'!F167&gt;0),'Control Sample Data'!F167,$C$389),""))</f>
        <v/>
      </c>
      <c r="U168" s="99" t="str">
        <f>IF('Control Sample Data'!G167="","",IF(SUM('Control Sample Data'!G$3:G$386)&gt;10,IF(AND(ISNUMBER('Control Sample Data'!G167),'Control Sample Data'!G167&lt;$C$389, 'Control Sample Data'!G167&gt;0),'Control Sample Data'!G167,$C$389),""))</f>
        <v/>
      </c>
      <c r="V168" s="99" t="str">
        <f>IF('Control Sample Data'!H167="","",IF(SUM('Control Sample Data'!H$3:H$386)&gt;10,IF(AND(ISNUMBER('Control Sample Data'!H167),'Control Sample Data'!H167&lt;$C$389, 'Control Sample Data'!H167&gt;0),'Control Sample Data'!H167,$C$389),""))</f>
        <v/>
      </c>
      <c r="W168" s="99" t="str">
        <f>IF('Control Sample Data'!I167="","",IF(SUM('Control Sample Data'!I$3:I$386)&gt;10,IF(AND(ISNUMBER('Control Sample Data'!I167),'Control Sample Data'!I167&lt;$C$389, 'Control Sample Data'!I167&gt;0),'Control Sample Data'!I167,$C$389),""))</f>
        <v/>
      </c>
      <c r="X168" s="99" t="str">
        <f>IF('Control Sample Data'!J167="","",IF(SUM('Control Sample Data'!J$3:J$386)&gt;10,IF(AND(ISNUMBER('Control Sample Data'!J167),'Control Sample Data'!J167&lt;$C$389, 'Control Sample Data'!J167&gt;0),'Control Sample Data'!J167,$C$389),""))</f>
        <v/>
      </c>
      <c r="Y168" s="99" t="str">
        <f>IF('Control Sample Data'!K167="","",IF(SUM('Control Sample Data'!K$3:K$386)&gt;10,IF(AND(ISNUMBER('Control Sample Data'!K167),'Control Sample Data'!K167&lt;$C$389, 'Control Sample Data'!K167&gt;0),'Control Sample Data'!K167,$C$389),""))</f>
        <v/>
      </c>
      <c r="Z168" s="99" t="str">
        <f>IF('Control Sample Data'!L167="","",IF(SUM('Control Sample Data'!L$3:L$386)&gt;10,IF(AND(ISNUMBER('Control Sample Data'!L167),'Control Sample Data'!L167&lt;$C$389, 'Control Sample Data'!L167&gt;0),'Control Sample Data'!L167,$C$389),""))</f>
        <v/>
      </c>
      <c r="AA168" s="99" t="str">
        <f>IF('Control Sample Data'!M167="","",IF(SUM('Control Sample Data'!M$3:M$386)&gt;10,IF(AND(ISNUMBER('Control Sample Data'!M167),'Control Sample Data'!M167&lt;$C$389, 'Control Sample Data'!M167&gt;0),'Control Sample Data'!M167,$C$389),""))</f>
        <v/>
      </c>
      <c r="AB168" s="107" t="str">
        <f>IF('Control Sample Data'!N167="","",IF(SUM('Control Sample Data'!N$3:N$386)&gt;10,IF(AND(ISNUMBER('Control Sample Data'!N167),'Control Sample Data'!N167&lt;$C$389, 'Control Sample Data'!N167&gt;0),'Control Sample Data'!N167,$C$389),""))</f>
        <v/>
      </c>
      <c r="AC168" s="136">
        <f>IF(C168="","",IF(AND('miRNA Table'!$F$4="YES",'miRNA Table'!$F$6="YES"),C168-C$391,C168))</f>
        <v>24.12</v>
      </c>
      <c r="AD168" s="137">
        <f>IF(D168="","",IF(AND('miRNA Table'!$F$4="YES",'miRNA Table'!$F$6="YES"),D168-D$391,D168))</f>
        <v>24.24</v>
      </c>
      <c r="AE168" s="137">
        <f>IF(E168="","",IF(AND('miRNA Table'!$F$4="YES",'miRNA Table'!$F$6="YES"),E168-E$391,E168))</f>
        <v>24.15</v>
      </c>
      <c r="AF168" s="137" t="str">
        <f>IF(F168="","",IF(AND('miRNA Table'!$F$4="YES",'miRNA Table'!$F$6="YES"),F168-F$391,F168))</f>
        <v/>
      </c>
      <c r="AG168" s="137" t="str">
        <f>IF(G168="","",IF(AND('miRNA Table'!$F$4="YES",'miRNA Table'!$F$6="YES"),G168-G$391,G168))</f>
        <v/>
      </c>
      <c r="AH168" s="137" t="str">
        <f>IF(H168="","",IF(AND('miRNA Table'!$F$4="YES",'miRNA Table'!$F$6="YES"),H168-H$391,H168))</f>
        <v/>
      </c>
      <c r="AI168" s="137" t="str">
        <f>IF(I168="","",IF(AND('miRNA Table'!$F$4="YES",'miRNA Table'!$F$6="YES"),I168-I$391,I168))</f>
        <v/>
      </c>
      <c r="AJ168" s="137" t="str">
        <f>IF(J168="","",IF(AND('miRNA Table'!$F$4="YES",'miRNA Table'!$F$6="YES"),J168-J$391,J168))</f>
        <v/>
      </c>
      <c r="AK168" s="137" t="str">
        <f>IF(K168="","",IF(AND('miRNA Table'!$F$4="YES",'miRNA Table'!$F$6="YES"),K168-K$391,K168))</f>
        <v/>
      </c>
      <c r="AL168" s="137" t="str">
        <f>IF(L168="","",IF(AND('miRNA Table'!$F$4="YES",'miRNA Table'!$F$6="YES"),L168-L$391,L168))</f>
        <v/>
      </c>
      <c r="AM168" s="137" t="str">
        <f>IF(M168="","",IF(AND('miRNA Table'!$F$4="YES",'miRNA Table'!$F$6="YES"),M168-M$391,M168))</f>
        <v/>
      </c>
      <c r="AN168" s="138" t="str">
        <f>IF(N168="","",IF(AND('miRNA Table'!$F$4="YES",'miRNA Table'!$F$6="YES"),N168-N$391,N168))</f>
        <v/>
      </c>
      <c r="AO168" s="136">
        <f>IF(O168="","",IF(AND('miRNA Table'!$F$4="YES",'miRNA Table'!$F$6="YES"),Q168-Q$391,Q168))</f>
        <v>29.15</v>
      </c>
      <c r="AP168" s="137">
        <f>IF(P168="","",IF(AND('miRNA Table'!$F$4="YES",'miRNA Table'!$F$6="YES"),R168-R$391,R168))</f>
        <v>28.79</v>
      </c>
      <c r="AQ168" s="137">
        <f>IF(Q168="","",IF(AND('miRNA Table'!$F$4="YES",'miRNA Table'!$F$6="YES"),S168-S$391,S168))</f>
        <v>28.59</v>
      </c>
      <c r="AR168" s="137" t="str">
        <f>IF(R168="","",IF(AND('miRNA Table'!$F$4="YES",'miRNA Table'!$F$6="YES"),T168-T$391,T168))</f>
        <v/>
      </c>
      <c r="AS168" s="137" t="str">
        <f>IF(S168="","",IF(AND('miRNA Table'!$F$4="YES",'miRNA Table'!$F$6="YES"),U168-U$391,U168))</f>
        <v/>
      </c>
      <c r="AT168" s="137" t="str">
        <f>IF(T168="","",IF(AND('miRNA Table'!$F$4="YES",'miRNA Table'!$F$6="YES"),V168-V$391,V168))</f>
        <v/>
      </c>
      <c r="AU168" s="137" t="str">
        <f>IF(U168="","",IF(AND('miRNA Table'!$F$4="YES",'miRNA Table'!$F$6="YES"),W168-W$391,W168))</f>
        <v/>
      </c>
      <c r="AV168" s="137" t="str">
        <f>IF(V168="","",IF(AND('miRNA Table'!$F$4="YES",'miRNA Table'!$F$6="YES"),X168-X$391,X168))</f>
        <v/>
      </c>
      <c r="AW168" s="137" t="str">
        <f>IF(W168="","",IF(AND('miRNA Table'!$F$4="YES",'miRNA Table'!$F$6="YES"),Y168-Y$391,Y168))</f>
        <v/>
      </c>
      <c r="AX168" s="137" t="str">
        <f>IF(X168="","",IF(AND('miRNA Table'!$F$4="YES",'miRNA Table'!$F$6="YES"),Z168-Z$391,Z168))</f>
        <v/>
      </c>
      <c r="AY168" s="137" t="str">
        <f>IF(Y168="","",IF(AND('miRNA Table'!$F$4="YES",'miRNA Table'!$F$6="YES"),AA168-AA$391,AA168))</f>
        <v/>
      </c>
      <c r="AZ168" s="138" t="str">
        <f>IF(Z168="","",IF(AND('miRNA Table'!$F$4="YES",'miRNA Table'!$F$6="YES"),AB168-AB$391,AB168))</f>
        <v/>
      </c>
      <c r="BY168" s="97" t="str">
        <f t="shared" si="132"/>
        <v>hsa-miR-22-3p</v>
      </c>
      <c r="BZ168" s="98" t="s">
        <v>5677</v>
      </c>
      <c r="CA168" s="99">
        <f t="shared" si="133"/>
        <v>3.4849999999999994</v>
      </c>
      <c r="CB168" s="99">
        <f t="shared" si="134"/>
        <v>3.5949999999999989</v>
      </c>
      <c r="CC168" s="99">
        <f t="shared" si="135"/>
        <v>3.4199999999999982</v>
      </c>
      <c r="CD168" s="99" t="str">
        <f t="shared" si="136"/>
        <v/>
      </c>
      <c r="CE168" s="99" t="str">
        <f t="shared" si="137"/>
        <v/>
      </c>
      <c r="CF168" s="99" t="str">
        <f t="shared" si="138"/>
        <v/>
      </c>
      <c r="CG168" s="99" t="str">
        <f t="shared" si="139"/>
        <v/>
      </c>
      <c r="CH168" s="99" t="str">
        <f t="shared" si="140"/>
        <v/>
      </c>
      <c r="CI168" s="99" t="str">
        <f t="shared" si="141"/>
        <v/>
      </c>
      <c r="CJ168" s="99" t="str">
        <f t="shared" si="142"/>
        <v/>
      </c>
      <c r="CK168" s="99" t="str">
        <f t="shared" si="143"/>
        <v/>
      </c>
      <c r="CL168" s="99" t="str">
        <f t="shared" si="144"/>
        <v/>
      </c>
      <c r="CM168" s="99">
        <f t="shared" si="145"/>
        <v>8.2516666666666652</v>
      </c>
      <c r="CN168" s="99">
        <f t="shared" si="146"/>
        <v>7.938333333333329</v>
      </c>
      <c r="CO168" s="99">
        <f t="shared" si="147"/>
        <v>7.4549999999999983</v>
      </c>
      <c r="CP168" s="99" t="str">
        <f t="shared" si="148"/>
        <v/>
      </c>
      <c r="CQ168" s="99" t="str">
        <f t="shared" si="149"/>
        <v/>
      </c>
      <c r="CR168" s="99" t="str">
        <f t="shared" si="150"/>
        <v/>
      </c>
      <c r="CS168" s="99" t="str">
        <f t="shared" si="151"/>
        <v/>
      </c>
      <c r="CT168" s="99" t="str">
        <f t="shared" si="152"/>
        <v/>
      </c>
      <c r="CU168" s="99" t="str">
        <f t="shared" si="153"/>
        <v/>
      </c>
      <c r="CV168" s="99" t="str">
        <f t="shared" si="154"/>
        <v/>
      </c>
      <c r="CW168" s="99" t="str">
        <f t="shared" si="155"/>
        <v/>
      </c>
      <c r="CX168" s="99" t="str">
        <f t="shared" si="156"/>
        <v/>
      </c>
      <c r="CY168" s="70">
        <f t="shared" si="157"/>
        <v>3.4999999999999987</v>
      </c>
      <c r="CZ168" s="70">
        <f t="shared" si="158"/>
        <v>7.8816666666666642</v>
      </c>
      <c r="DA168" s="100" t="str">
        <f t="shared" si="159"/>
        <v>hsa-miR-22-3p</v>
      </c>
      <c r="DB168" s="98" t="s">
        <v>5677</v>
      </c>
      <c r="DC168" s="101">
        <f t="shared" si="164"/>
        <v>8.9312133733818355E-2</v>
      </c>
      <c r="DD168" s="101">
        <f t="shared" si="165"/>
        <v>8.2755556899712382E-2</v>
      </c>
      <c r="DE168" s="101">
        <f t="shared" si="166"/>
        <v>9.3428078039683782E-2</v>
      </c>
      <c r="DF168" s="101" t="str">
        <f t="shared" si="167"/>
        <v/>
      </c>
      <c r="DG168" s="101" t="str">
        <f t="shared" si="168"/>
        <v/>
      </c>
      <c r="DH168" s="101" t="str">
        <f t="shared" si="169"/>
        <v/>
      </c>
      <c r="DI168" s="101" t="str">
        <f t="shared" si="170"/>
        <v/>
      </c>
      <c r="DJ168" s="101" t="str">
        <f t="shared" si="171"/>
        <v/>
      </c>
      <c r="DK168" s="101" t="str">
        <f t="shared" si="172"/>
        <v/>
      </c>
      <c r="DL168" s="101" t="str">
        <f t="shared" si="173"/>
        <v/>
      </c>
      <c r="DM168" s="101" t="str">
        <f t="shared" si="160"/>
        <v/>
      </c>
      <c r="DN168" s="101" t="str">
        <f t="shared" si="161"/>
        <v/>
      </c>
      <c r="DO168" s="101">
        <f t="shared" si="174"/>
        <v>3.2809591192659981E-3</v>
      </c>
      <c r="DP168" s="101">
        <f t="shared" si="175"/>
        <v>4.0768389078662199E-3</v>
      </c>
      <c r="DQ168" s="101">
        <f t="shared" si="176"/>
        <v>5.6992982196881906E-3</v>
      </c>
      <c r="DR168" s="101" t="str">
        <f t="shared" si="177"/>
        <v/>
      </c>
      <c r="DS168" s="101" t="str">
        <f t="shared" si="178"/>
        <v/>
      </c>
      <c r="DT168" s="101" t="str">
        <f t="shared" si="179"/>
        <v/>
      </c>
      <c r="DU168" s="101" t="str">
        <f t="shared" si="180"/>
        <v/>
      </c>
      <c r="DV168" s="101" t="str">
        <f t="shared" si="181"/>
        <v/>
      </c>
      <c r="DW168" s="101" t="str">
        <f t="shared" si="182"/>
        <v/>
      </c>
      <c r="DX168" s="101" t="str">
        <f t="shared" si="183"/>
        <v/>
      </c>
      <c r="DY168" s="101" t="str">
        <f t="shared" si="162"/>
        <v/>
      </c>
      <c r="DZ168" s="101" t="str">
        <f t="shared" si="163"/>
        <v/>
      </c>
    </row>
    <row r="169" spans="1:130" ht="15" customHeight="1" x14ac:dyDescent="0.25">
      <c r="A169" s="106" t="str">
        <f>'miRNA Table'!C168</f>
        <v>hsa-miR-22-5p</v>
      </c>
      <c r="B169" s="98" t="s">
        <v>5678</v>
      </c>
      <c r="C169" s="99">
        <f>IF('Test Sample Data'!C168="","",IF(SUM('Test Sample Data'!C$3:C$386)&gt;10,IF(AND(ISNUMBER('Test Sample Data'!C168),'Test Sample Data'!C168&lt;$C$389, 'Test Sample Data'!C168&gt;0),'Test Sample Data'!C168,$C$389),""))</f>
        <v>29.33</v>
      </c>
      <c r="D169" s="99">
        <f>IF('Test Sample Data'!D168="","",IF(SUM('Test Sample Data'!D$3:D$386)&gt;10,IF(AND(ISNUMBER('Test Sample Data'!D168),'Test Sample Data'!D168&lt;$C$389, 'Test Sample Data'!D168&gt;0),'Test Sample Data'!D168,$C$389),""))</f>
        <v>29.46</v>
      </c>
      <c r="E169" s="99">
        <f>IF('Test Sample Data'!E168="","",IF(SUM('Test Sample Data'!E$3:E$386)&gt;10,IF(AND(ISNUMBER('Test Sample Data'!E168),'Test Sample Data'!E168&lt;$C$389, 'Test Sample Data'!E168&gt;0),'Test Sample Data'!E168,$C$389),""))</f>
        <v>29.07</v>
      </c>
      <c r="F169" s="99" t="str">
        <f>IF('Test Sample Data'!F168="","",IF(SUM('Test Sample Data'!F$3:F$386)&gt;10,IF(AND(ISNUMBER('Test Sample Data'!F168),'Test Sample Data'!F168&lt;$C$389, 'Test Sample Data'!F168&gt;0),'Test Sample Data'!F168,$C$389),""))</f>
        <v/>
      </c>
      <c r="G169" s="99" t="str">
        <f>IF('Test Sample Data'!G168="","",IF(SUM('Test Sample Data'!G$3:G$386)&gt;10,IF(AND(ISNUMBER('Test Sample Data'!G168),'Test Sample Data'!G168&lt;$C$389, 'Test Sample Data'!G168&gt;0),'Test Sample Data'!G168,$C$389),""))</f>
        <v/>
      </c>
      <c r="H169" s="99" t="str">
        <f>IF('Test Sample Data'!H168="","",IF(SUM('Test Sample Data'!H$3:H$386)&gt;10,IF(AND(ISNUMBER('Test Sample Data'!H168),'Test Sample Data'!H168&lt;$C$389, 'Test Sample Data'!H168&gt;0),'Test Sample Data'!H168,$C$389),""))</f>
        <v/>
      </c>
      <c r="I169" s="99" t="str">
        <f>IF('Test Sample Data'!I168="","",IF(SUM('Test Sample Data'!I$3:I$386)&gt;10,IF(AND(ISNUMBER('Test Sample Data'!I168),'Test Sample Data'!I168&lt;$C$389, 'Test Sample Data'!I168&gt;0),'Test Sample Data'!I168,$C$389),""))</f>
        <v/>
      </c>
      <c r="J169" s="99" t="str">
        <f>IF('Test Sample Data'!J168="","",IF(SUM('Test Sample Data'!J$3:J$386)&gt;10,IF(AND(ISNUMBER('Test Sample Data'!J168),'Test Sample Data'!J168&lt;$C$389, 'Test Sample Data'!J168&gt;0),'Test Sample Data'!J168,$C$389),""))</f>
        <v/>
      </c>
      <c r="K169" s="99" t="str">
        <f>IF('Test Sample Data'!K168="","",IF(SUM('Test Sample Data'!K$3:K$386)&gt;10,IF(AND(ISNUMBER('Test Sample Data'!K168),'Test Sample Data'!K168&lt;$C$389, 'Test Sample Data'!K168&gt;0),'Test Sample Data'!K168,$C$389),""))</f>
        <v/>
      </c>
      <c r="L169" s="99" t="str">
        <f>IF('Test Sample Data'!L168="","",IF(SUM('Test Sample Data'!L$3:L$386)&gt;10,IF(AND(ISNUMBER('Test Sample Data'!L168),'Test Sample Data'!L168&lt;$C$389, 'Test Sample Data'!L168&gt;0),'Test Sample Data'!L168,$C$389),""))</f>
        <v/>
      </c>
      <c r="M169" s="99" t="str">
        <f>IF('Test Sample Data'!M168="","",IF(SUM('Test Sample Data'!M$3:M$386)&gt;10,IF(AND(ISNUMBER('Test Sample Data'!M168),'Test Sample Data'!M168&lt;$C$389, 'Test Sample Data'!M168&gt;0),'Test Sample Data'!M168,$C$389),""))</f>
        <v/>
      </c>
      <c r="N169" s="99" t="str">
        <f>IF('Test Sample Data'!N168="","",IF(SUM('Test Sample Data'!N$3:N$386)&gt;10,IF(AND(ISNUMBER('Test Sample Data'!N168),'Test Sample Data'!N168&lt;$C$389, 'Test Sample Data'!N168&gt;0),'Test Sample Data'!N168,$C$389),""))</f>
        <v/>
      </c>
      <c r="O169" s="98" t="str">
        <f>'miRNA Table'!C168</f>
        <v>hsa-miR-22-5p</v>
      </c>
      <c r="P169" s="98" t="s">
        <v>5678</v>
      </c>
      <c r="Q169" s="99">
        <f>IF('Control Sample Data'!C168="","",IF(SUM('Control Sample Data'!C$3:C$386)&gt;10,IF(AND(ISNUMBER('Control Sample Data'!C168),'Control Sample Data'!C168&lt;$C$389, 'Control Sample Data'!C168&gt;0),'Control Sample Data'!C168,$C$389),""))</f>
        <v>26.9</v>
      </c>
      <c r="R169" s="99">
        <f>IF('Control Sample Data'!D168="","",IF(SUM('Control Sample Data'!D$3:D$386)&gt;10,IF(AND(ISNUMBER('Control Sample Data'!D168),'Control Sample Data'!D168&lt;$C$389, 'Control Sample Data'!D168&gt;0),'Control Sample Data'!D168,$C$389),""))</f>
        <v>26.75</v>
      </c>
      <c r="S169" s="99">
        <f>IF('Control Sample Data'!E168="","",IF(SUM('Control Sample Data'!E$3:E$386)&gt;10,IF(AND(ISNUMBER('Control Sample Data'!E168),'Control Sample Data'!E168&lt;$C$389, 'Control Sample Data'!E168&gt;0),'Control Sample Data'!E168,$C$389),""))</f>
        <v>27.12</v>
      </c>
      <c r="T169" s="99" t="str">
        <f>IF('Control Sample Data'!F168="","",IF(SUM('Control Sample Data'!F$3:F$386)&gt;10,IF(AND(ISNUMBER('Control Sample Data'!F168),'Control Sample Data'!F168&lt;$C$389, 'Control Sample Data'!F168&gt;0),'Control Sample Data'!F168,$C$389),""))</f>
        <v/>
      </c>
      <c r="U169" s="99" t="str">
        <f>IF('Control Sample Data'!G168="","",IF(SUM('Control Sample Data'!G$3:G$386)&gt;10,IF(AND(ISNUMBER('Control Sample Data'!G168),'Control Sample Data'!G168&lt;$C$389, 'Control Sample Data'!G168&gt;0),'Control Sample Data'!G168,$C$389),""))</f>
        <v/>
      </c>
      <c r="V169" s="99" t="str">
        <f>IF('Control Sample Data'!H168="","",IF(SUM('Control Sample Data'!H$3:H$386)&gt;10,IF(AND(ISNUMBER('Control Sample Data'!H168),'Control Sample Data'!H168&lt;$C$389, 'Control Sample Data'!H168&gt;0),'Control Sample Data'!H168,$C$389),""))</f>
        <v/>
      </c>
      <c r="W169" s="99" t="str">
        <f>IF('Control Sample Data'!I168="","",IF(SUM('Control Sample Data'!I$3:I$386)&gt;10,IF(AND(ISNUMBER('Control Sample Data'!I168),'Control Sample Data'!I168&lt;$C$389, 'Control Sample Data'!I168&gt;0),'Control Sample Data'!I168,$C$389),""))</f>
        <v/>
      </c>
      <c r="X169" s="99" t="str">
        <f>IF('Control Sample Data'!J168="","",IF(SUM('Control Sample Data'!J$3:J$386)&gt;10,IF(AND(ISNUMBER('Control Sample Data'!J168),'Control Sample Data'!J168&lt;$C$389, 'Control Sample Data'!J168&gt;0),'Control Sample Data'!J168,$C$389),""))</f>
        <v/>
      </c>
      <c r="Y169" s="99" t="str">
        <f>IF('Control Sample Data'!K168="","",IF(SUM('Control Sample Data'!K$3:K$386)&gt;10,IF(AND(ISNUMBER('Control Sample Data'!K168),'Control Sample Data'!K168&lt;$C$389, 'Control Sample Data'!K168&gt;0),'Control Sample Data'!K168,$C$389),""))</f>
        <v/>
      </c>
      <c r="Z169" s="99" t="str">
        <f>IF('Control Sample Data'!L168="","",IF(SUM('Control Sample Data'!L$3:L$386)&gt;10,IF(AND(ISNUMBER('Control Sample Data'!L168),'Control Sample Data'!L168&lt;$C$389, 'Control Sample Data'!L168&gt;0),'Control Sample Data'!L168,$C$389),""))</f>
        <v/>
      </c>
      <c r="AA169" s="99" t="str">
        <f>IF('Control Sample Data'!M168="","",IF(SUM('Control Sample Data'!M$3:M$386)&gt;10,IF(AND(ISNUMBER('Control Sample Data'!M168),'Control Sample Data'!M168&lt;$C$389, 'Control Sample Data'!M168&gt;0),'Control Sample Data'!M168,$C$389),""))</f>
        <v/>
      </c>
      <c r="AB169" s="107" t="str">
        <f>IF('Control Sample Data'!N168="","",IF(SUM('Control Sample Data'!N$3:N$386)&gt;10,IF(AND(ISNUMBER('Control Sample Data'!N168),'Control Sample Data'!N168&lt;$C$389, 'Control Sample Data'!N168&gt;0),'Control Sample Data'!N168,$C$389),""))</f>
        <v/>
      </c>
      <c r="AC169" s="136">
        <f>IF(C169="","",IF(AND('miRNA Table'!$F$4="YES",'miRNA Table'!$F$6="YES"),C169-C$391,C169))</f>
        <v>29.33</v>
      </c>
      <c r="AD169" s="137">
        <f>IF(D169="","",IF(AND('miRNA Table'!$F$4="YES",'miRNA Table'!$F$6="YES"),D169-D$391,D169))</f>
        <v>29.46</v>
      </c>
      <c r="AE169" s="137">
        <f>IF(E169="","",IF(AND('miRNA Table'!$F$4="YES",'miRNA Table'!$F$6="YES"),E169-E$391,E169))</f>
        <v>29.07</v>
      </c>
      <c r="AF169" s="137" t="str">
        <f>IF(F169="","",IF(AND('miRNA Table'!$F$4="YES",'miRNA Table'!$F$6="YES"),F169-F$391,F169))</f>
        <v/>
      </c>
      <c r="AG169" s="137" t="str">
        <f>IF(G169="","",IF(AND('miRNA Table'!$F$4="YES",'miRNA Table'!$F$6="YES"),G169-G$391,G169))</f>
        <v/>
      </c>
      <c r="AH169" s="137" t="str">
        <f>IF(H169="","",IF(AND('miRNA Table'!$F$4="YES",'miRNA Table'!$F$6="YES"),H169-H$391,H169))</f>
        <v/>
      </c>
      <c r="AI169" s="137" t="str">
        <f>IF(I169="","",IF(AND('miRNA Table'!$F$4="YES",'miRNA Table'!$F$6="YES"),I169-I$391,I169))</f>
        <v/>
      </c>
      <c r="AJ169" s="137" t="str">
        <f>IF(J169="","",IF(AND('miRNA Table'!$F$4="YES",'miRNA Table'!$F$6="YES"),J169-J$391,J169))</f>
        <v/>
      </c>
      <c r="AK169" s="137" t="str">
        <f>IF(K169="","",IF(AND('miRNA Table'!$F$4="YES",'miRNA Table'!$F$6="YES"),K169-K$391,K169))</f>
        <v/>
      </c>
      <c r="AL169" s="137" t="str">
        <f>IF(L169="","",IF(AND('miRNA Table'!$F$4="YES",'miRNA Table'!$F$6="YES"),L169-L$391,L169))</f>
        <v/>
      </c>
      <c r="AM169" s="137" t="str">
        <f>IF(M169="","",IF(AND('miRNA Table'!$F$4="YES",'miRNA Table'!$F$6="YES"),M169-M$391,M169))</f>
        <v/>
      </c>
      <c r="AN169" s="138" t="str">
        <f>IF(N169="","",IF(AND('miRNA Table'!$F$4="YES",'miRNA Table'!$F$6="YES"),N169-N$391,N169))</f>
        <v/>
      </c>
      <c r="AO169" s="136">
        <f>IF(O169="","",IF(AND('miRNA Table'!$F$4="YES",'miRNA Table'!$F$6="YES"),Q169-Q$391,Q169))</f>
        <v>26.9</v>
      </c>
      <c r="AP169" s="137">
        <f>IF(P169="","",IF(AND('miRNA Table'!$F$4="YES",'miRNA Table'!$F$6="YES"),R169-R$391,R169))</f>
        <v>26.75</v>
      </c>
      <c r="AQ169" s="137">
        <f>IF(Q169="","",IF(AND('miRNA Table'!$F$4="YES",'miRNA Table'!$F$6="YES"),S169-S$391,S169))</f>
        <v>27.12</v>
      </c>
      <c r="AR169" s="137" t="str">
        <f>IF(R169="","",IF(AND('miRNA Table'!$F$4="YES",'miRNA Table'!$F$6="YES"),T169-T$391,T169))</f>
        <v/>
      </c>
      <c r="AS169" s="137" t="str">
        <f>IF(S169="","",IF(AND('miRNA Table'!$F$4="YES",'miRNA Table'!$F$6="YES"),U169-U$391,U169))</f>
        <v/>
      </c>
      <c r="AT169" s="137" t="str">
        <f>IF(T169="","",IF(AND('miRNA Table'!$F$4="YES",'miRNA Table'!$F$6="YES"),V169-V$391,V169))</f>
        <v/>
      </c>
      <c r="AU169" s="137" t="str">
        <f>IF(U169="","",IF(AND('miRNA Table'!$F$4="YES",'miRNA Table'!$F$6="YES"),W169-W$391,W169))</f>
        <v/>
      </c>
      <c r="AV169" s="137" t="str">
        <f>IF(V169="","",IF(AND('miRNA Table'!$F$4="YES",'miRNA Table'!$F$6="YES"),X169-X$391,X169))</f>
        <v/>
      </c>
      <c r="AW169" s="137" t="str">
        <f>IF(W169="","",IF(AND('miRNA Table'!$F$4="YES",'miRNA Table'!$F$6="YES"),Y169-Y$391,Y169))</f>
        <v/>
      </c>
      <c r="AX169" s="137" t="str">
        <f>IF(X169="","",IF(AND('miRNA Table'!$F$4="YES",'miRNA Table'!$F$6="YES"),Z169-Z$391,Z169))</f>
        <v/>
      </c>
      <c r="AY169" s="137" t="str">
        <f>IF(Y169="","",IF(AND('miRNA Table'!$F$4="YES",'miRNA Table'!$F$6="YES"),AA169-AA$391,AA169))</f>
        <v/>
      </c>
      <c r="AZ169" s="138" t="str">
        <f>IF(Z169="","",IF(AND('miRNA Table'!$F$4="YES",'miRNA Table'!$F$6="YES"),AB169-AB$391,AB169))</f>
        <v/>
      </c>
      <c r="BY169" s="97" t="str">
        <f t="shared" si="132"/>
        <v>hsa-miR-22-5p</v>
      </c>
      <c r="BZ169" s="98" t="s">
        <v>5678</v>
      </c>
      <c r="CA169" s="99">
        <f t="shared" si="133"/>
        <v>8.6949999999999967</v>
      </c>
      <c r="CB169" s="99">
        <f t="shared" si="134"/>
        <v>8.8150000000000013</v>
      </c>
      <c r="CC169" s="99">
        <f t="shared" si="135"/>
        <v>8.34</v>
      </c>
      <c r="CD169" s="99" t="str">
        <f t="shared" si="136"/>
        <v/>
      </c>
      <c r="CE169" s="99" t="str">
        <f t="shared" si="137"/>
        <v/>
      </c>
      <c r="CF169" s="99" t="str">
        <f t="shared" si="138"/>
        <v/>
      </c>
      <c r="CG169" s="99" t="str">
        <f t="shared" si="139"/>
        <v/>
      </c>
      <c r="CH169" s="99" t="str">
        <f t="shared" si="140"/>
        <v/>
      </c>
      <c r="CI169" s="99" t="str">
        <f t="shared" si="141"/>
        <v/>
      </c>
      <c r="CJ169" s="99" t="str">
        <f t="shared" si="142"/>
        <v/>
      </c>
      <c r="CK169" s="99" t="str">
        <f t="shared" si="143"/>
        <v/>
      </c>
      <c r="CL169" s="99" t="str">
        <f t="shared" si="144"/>
        <v/>
      </c>
      <c r="CM169" s="99">
        <f t="shared" si="145"/>
        <v>6.0016666666666652</v>
      </c>
      <c r="CN169" s="99">
        <f t="shared" si="146"/>
        <v>5.8983333333333299</v>
      </c>
      <c r="CO169" s="99">
        <f t="shared" si="147"/>
        <v>5.9849999999999994</v>
      </c>
      <c r="CP169" s="99" t="str">
        <f t="shared" si="148"/>
        <v/>
      </c>
      <c r="CQ169" s="99" t="str">
        <f t="shared" si="149"/>
        <v/>
      </c>
      <c r="CR169" s="99" t="str">
        <f t="shared" si="150"/>
        <v/>
      </c>
      <c r="CS169" s="99" t="str">
        <f t="shared" si="151"/>
        <v/>
      </c>
      <c r="CT169" s="99" t="str">
        <f t="shared" si="152"/>
        <v/>
      </c>
      <c r="CU169" s="99" t="str">
        <f t="shared" si="153"/>
        <v/>
      </c>
      <c r="CV169" s="99" t="str">
        <f t="shared" si="154"/>
        <v/>
      </c>
      <c r="CW169" s="99" t="str">
        <f t="shared" si="155"/>
        <v/>
      </c>
      <c r="CX169" s="99" t="str">
        <f t="shared" si="156"/>
        <v/>
      </c>
      <c r="CY169" s="70">
        <f t="shared" si="157"/>
        <v>8.6166666666666654</v>
      </c>
      <c r="CZ169" s="70">
        <f t="shared" si="158"/>
        <v>5.9616666666666651</v>
      </c>
      <c r="DA169" s="100" t="str">
        <f t="shared" si="159"/>
        <v>hsa-miR-22-5p</v>
      </c>
      <c r="DB169" s="98" t="s">
        <v>5678</v>
      </c>
      <c r="DC169" s="101">
        <f t="shared" si="164"/>
        <v>2.4129270256385395E-3</v>
      </c>
      <c r="DD169" s="101">
        <f t="shared" si="165"/>
        <v>2.2203456508515882E-3</v>
      </c>
      <c r="DE169" s="101">
        <f t="shared" si="166"/>
        <v>3.0860988744663169E-3</v>
      </c>
      <c r="DF169" s="101" t="str">
        <f t="shared" si="167"/>
        <v/>
      </c>
      <c r="DG169" s="101" t="str">
        <f t="shared" si="168"/>
        <v/>
      </c>
      <c r="DH169" s="101" t="str">
        <f t="shared" si="169"/>
        <v/>
      </c>
      <c r="DI169" s="101" t="str">
        <f t="shared" si="170"/>
        <v/>
      </c>
      <c r="DJ169" s="101" t="str">
        <f t="shared" si="171"/>
        <v/>
      </c>
      <c r="DK169" s="101" t="str">
        <f t="shared" si="172"/>
        <v/>
      </c>
      <c r="DL169" s="101" t="str">
        <f t="shared" si="173"/>
        <v/>
      </c>
      <c r="DM169" s="101" t="str">
        <f t="shared" si="160"/>
        <v/>
      </c>
      <c r="DN169" s="101" t="str">
        <f t="shared" si="161"/>
        <v/>
      </c>
      <c r="DO169" s="101">
        <f t="shared" si="174"/>
        <v>1.5606959714656742E-2</v>
      </c>
      <c r="DP169" s="101">
        <f t="shared" si="175"/>
        <v>1.6765817800906704E-2</v>
      </c>
      <c r="DQ169" s="101">
        <f t="shared" si="176"/>
        <v>1.5788303851355687E-2</v>
      </c>
      <c r="DR169" s="101" t="str">
        <f t="shared" si="177"/>
        <v/>
      </c>
      <c r="DS169" s="101" t="str">
        <f t="shared" si="178"/>
        <v/>
      </c>
      <c r="DT169" s="101" t="str">
        <f t="shared" si="179"/>
        <v/>
      </c>
      <c r="DU169" s="101" t="str">
        <f t="shared" si="180"/>
        <v/>
      </c>
      <c r="DV169" s="101" t="str">
        <f t="shared" si="181"/>
        <v/>
      </c>
      <c r="DW169" s="101" t="str">
        <f t="shared" si="182"/>
        <v/>
      </c>
      <c r="DX169" s="101" t="str">
        <f t="shared" si="183"/>
        <v/>
      </c>
      <c r="DY169" s="101" t="str">
        <f t="shared" si="162"/>
        <v/>
      </c>
      <c r="DZ169" s="101" t="str">
        <f t="shared" si="163"/>
        <v/>
      </c>
    </row>
    <row r="170" spans="1:130" ht="15" customHeight="1" x14ac:dyDescent="0.25">
      <c r="A170" s="106" t="str">
        <f>'miRNA Table'!C169</f>
        <v>hsa-miR-221-3p</v>
      </c>
      <c r="B170" s="98" t="s">
        <v>5679</v>
      </c>
      <c r="C170" s="99">
        <f>IF('Test Sample Data'!C169="","",IF(SUM('Test Sample Data'!C$3:C$386)&gt;10,IF(AND(ISNUMBER('Test Sample Data'!C169),'Test Sample Data'!C169&lt;$C$389, 'Test Sample Data'!C169&gt;0),'Test Sample Data'!C169,$C$389),""))</f>
        <v>18.23</v>
      </c>
      <c r="D170" s="99">
        <f>IF('Test Sample Data'!D169="","",IF(SUM('Test Sample Data'!D$3:D$386)&gt;10,IF(AND(ISNUMBER('Test Sample Data'!D169),'Test Sample Data'!D169&lt;$C$389, 'Test Sample Data'!D169&gt;0),'Test Sample Data'!D169,$C$389),""))</f>
        <v>18.260000000000002</v>
      </c>
      <c r="E170" s="99">
        <f>IF('Test Sample Data'!E169="","",IF(SUM('Test Sample Data'!E$3:E$386)&gt;10,IF(AND(ISNUMBER('Test Sample Data'!E169),'Test Sample Data'!E169&lt;$C$389, 'Test Sample Data'!E169&gt;0),'Test Sample Data'!E169,$C$389),""))</f>
        <v>18.21</v>
      </c>
      <c r="F170" s="99" t="str">
        <f>IF('Test Sample Data'!F169="","",IF(SUM('Test Sample Data'!F$3:F$386)&gt;10,IF(AND(ISNUMBER('Test Sample Data'!F169),'Test Sample Data'!F169&lt;$C$389, 'Test Sample Data'!F169&gt;0),'Test Sample Data'!F169,$C$389),""))</f>
        <v/>
      </c>
      <c r="G170" s="99" t="str">
        <f>IF('Test Sample Data'!G169="","",IF(SUM('Test Sample Data'!G$3:G$386)&gt;10,IF(AND(ISNUMBER('Test Sample Data'!G169),'Test Sample Data'!G169&lt;$C$389, 'Test Sample Data'!G169&gt;0),'Test Sample Data'!G169,$C$389),""))</f>
        <v/>
      </c>
      <c r="H170" s="99" t="str">
        <f>IF('Test Sample Data'!H169="","",IF(SUM('Test Sample Data'!H$3:H$386)&gt;10,IF(AND(ISNUMBER('Test Sample Data'!H169),'Test Sample Data'!H169&lt;$C$389, 'Test Sample Data'!H169&gt;0),'Test Sample Data'!H169,$C$389),""))</f>
        <v/>
      </c>
      <c r="I170" s="99" t="str">
        <f>IF('Test Sample Data'!I169="","",IF(SUM('Test Sample Data'!I$3:I$386)&gt;10,IF(AND(ISNUMBER('Test Sample Data'!I169),'Test Sample Data'!I169&lt;$C$389, 'Test Sample Data'!I169&gt;0),'Test Sample Data'!I169,$C$389),""))</f>
        <v/>
      </c>
      <c r="J170" s="99" t="str">
        <f>IF('Test Sample Data'!J169="","",IF(SUM('Test Sample Data'!J$3:J$386)&gt;10,IF(AND(ISNUMBER('Test Sample Data'!J169),'Test Sample Data'!J169&lt;$C$389, 'Test Sample Data'!J169&gt;0),'Test Sample Data'!J169,$C$389),""))</f>
        <v/>
      </c>
      <c r="K170" s="99" t="str">
        <f>IF('Test Sample Data'!K169="","",IF(SUM('Test Sample Data'!K$3:K$386)&gt;10,IF(AND(ISNUMBER('Test Sample Data'!K169),'Test Sample Data'!K169&lt;$C$389, 'Test Sample Data'!K169&gt;0),'Test Sample Data'!K169,$C$389),""))</f>
        <v/>
      </c>
      <c r="L170" s="99" t="str">
        <f>IF('Test Sample Data'!L169="","",IF(SUM('Test Sample Data'!L$3:L$386)&gt;10,IF(AND(ISNUMBER('Test Sample Data'!L169),'Test Sample Data'!L169&lt;$C$389, 'Test Sample Data'!L169&gt;0),'Test Sample Data'!L169,$C$389),""))</f>
        <v/>
      </c>
      <c r="M170" s="99" t="str">
        <f>IF('Test Sample Data'!M169="","",IF(SUM('Test Sample Data'!M$3:M$386)&gt;10,IF(AND(ISNUMBER('Test Sample Data'!M169),'Test Sample Data'!M169&lt;$C$389, 'Test Sample Data'!M169&gt;0),'Test Sample Data'!M169,$C$389),""))</f>
        <v/>
      </c>
      <c r="N170" s="99" t="str">
        <f>IF('Test Sample Data'!N169="","",IF(SUM('Test Sample Data'!N$3:N$386)&gt;10,IF(AND(ISNUMBER('Test Sample Data'!N169),'Test Sample Data'!N169&lt;$C$389, 'Test Sample Data'!N169&gt;0),'Test Sample Data'!N169,$C$389),""))</f>
        <v/>
      </c>
      <c r="O170" s="98" t="str">
        <f>'miRNA Table'!C169</f>
        <v>hsa-miR-221-3p</v>
      </c>
      <c r="P170" s="98" t="s">
        <v>5679</v>
      </c>
      <c r="Q170" s="99">
        <f>IF('Control Sample Data'!C169="","",IF(SUM('Control Sample Data'!C$3:C$386)&gt;10,IF(AND(ISNUMBER('Control Sample Data'!C169),'Control Sample Data'!C169&lt;$C$389, 'Control Sample Data'!C169&gt;0),'Control Sample Data'!C169,$C$389),""))</f>
        <v>18.66</v>
      </c>
      <c r="R170" s="99">
        <f>IF('Control Sample Data'!D169="","",IF(SUM('Control Sample Data'!D$3:D$386)&gt;10,IF(AND(ISNUMBER('Control Sample Data'!D169),'Control Sample Data'!D169&lt;$C$389, 'Control Sample Data'!D169&gt;0),'Control Sample Data'!D169,$C$389),""))</f>
        <v>18.59</v>
      </c>
      <c r="S170" s="99">
        <f>IF('Control Sample Data'!E169="","",IF(SUM('Control Sample Data'!E$3:E$386)&gt;10,IF(AND(ISNUMBER('Control Sample Data'!E169),'Control Sample Data'!E169&lt;$C$389, 'Control Sample Data'!E169&gt;0),'Control Sample Data'!E169,$C$389),""))</f>
        <v>18.46</v>
      </c>
      <c r="T170" s="99" t="str">
        <f>IF('Control Sample Data'!F169="","",IF(SUM('Control Sample Data'!F$3:F$386)&gt;10,IF(AND(ISNUMBER('Control Sample Data'!F169),'Control Sample Data'!F169&lt;$C$389, 'Control Sample Data'!F169&gt;0),'Control Sample Data'!F169,$C$389),""))</f>
        <v/>
      </c>
      <c r="U170" s="99" t="str">
        <f>IF('Control Sample Data'!G169="","",IF(SUM('Control Sample Data'!G$3:G$386)&gt;10,IF(AND(ISNUMBER('Control Sample Data'!G169),'Control Sample Data'!G169&lt;$C$389, 'Control Sample Data'!G169&gt;0),'Control Sample Data'!G169,$C$389),""))</f>
        <v/>
      </c>
      <c r="V170" s="99" t="str">
        <f>IF('Control Sample Data'!H169="","",IF(SUM('Control Sample Data'!H$3:H$386)&gt;10,IF(AND(ISNUMBER('Control Sample Data'!H169),'Control Sample Data'!H169&lt;$C$389, 'Control Sample Data'!H169&gt;0),'Control Sample Data'!H169,$C$389),""))</f>
        <v/>
      </c>
      <c r="W170" s="99" t="str">
        <f>IF('Control Sample Data'!I169="","",IF(SUM('Control Sample Data'!I$3:I$386)&gt;10,IF(AND(ISNUMBER('Control Sample Data'!I169),'Control Sample Data'!I169&lt;$C$389, 'Control Sample Data'!I169&gt;0),'Control Sample Data'!I169,$C$389),""))</f>
        <v/>
      </c>
      <c r="X170" s="99" t="str">
        <f>IF('Control Sample Data'!J169="","",IF(SUM('Control Sample Data'!J$3:J$386)&gt;10,IF(AND(ISNUMBER('Control Sample Data'!J169),'Control Sample Data'!J169&lt;$C$389, 'Control Sample Data'!J169&gt;0),'Control Sample Data'!J169,$C$389),""))</f>
        <v/>
      </c>
      <c r="Y170" s="99" t="str">
        <f>IF('Control Sample Data'!K169="","",IF(SUM('Control Sample Data'!K$3:K$386)&gt;10,IF(AND(ISNUMBER('Control Sample Data'!K169),'Control Sample Data'!K169&lt;$C$389, 'Control Sample Data'!K169&gt;0),'Control Sample Data'!K169,$C$389),""))</f>
        <v/>
      </c>
      <c r="Z170" s="99" t="str">
        <f>IF('Control Sample Data'!L169="","",IF(SUM('Control Sample Data'!L$3:L$386)&gt;10,IF(AND(ISNUMBER('Control Sample Data'!L169),'Control Sample Data'!L169&lt;$C$389, 'Control Sample Data'!L169&gt;0),'Control Sample Data'!L169,$C$389),""))</f>
        <v/>
      </c>
      <c r="AA170" s="99" t="str">
        <f>IF('Control Sample Data'!M169="","",IF(SUM('Control Sample Data'!M$3:M$386)&gt;10,IF(AND(ISNUMBER('Control Sample Data'!M169),'Control Sample Data'!M169&lt;$C$389, 'Control Sample Data'!M169&gt;0),'Control Sample Data'!M169,$C$389),""))</f>
        <v/>
      </c>
      <c r="AB170" s="107" t="str">
        <f>IF('Control Sample Data'!N169="","",IF(SUM('Control Sample Data'!N$3:N$386)&gt;10,IF(AND(ISNUMBER('Control Sample Data'!N169),'Control Sample Data'!N169&lt;$C$389, 'Control Sample Data'!N169&gt;0),'Control Sample Data'!N169,$C$389),""))</f>
        <v/>
      </c>
      <c r="AC170" s="136">
        <f>IF(C170="","",IF(AND('miRNA Table'!$F$4="YES",'miRNA Table'!$F$6="YES"),C170-C$391,C170))</f>
        <v>18.23</v>
      </c>
      <c r="AD170" s="137">
        <f>IF(D170="","",IF(AND('miRNA Table'!$F$4="YES",'miRNA Table'!$F$6="YES"),D170-D$391,D170))</f>
        <v>18.260000000000002</v>
      </c>
      <c r="AE170" s="137">
        <f>IF(E170="","",IF(AND('miRNA Table'!$F$4="YES",'miRNA Table'!$F$6="YES"),E170-E$391,E170))</f>
        <v>18.21</v>
      </c>
      <c r="AF170" s="137" t="str">
        <f>IF(F170="","",IF(AND('miRNA Table'!$F$4="YES",'miRNA Table'!$F$6="YES"),F170-F$391,F170))</f>
        <v/>
      </c>
      <c r="AG170" s="137" t="str">
        <f>IF(G170="","",IF(AND('miRNA Table'!$F$4="YES",'miRNA Table'!$F$6="YES"),G170-G$391,G170))</f>
        <v/>
      </c>
      <c r="AH170" s="137" t="str">
        <f>IF(H170="","",IF(AND('miRNA Table'!$F$4="YES",'miRNA Table'!$F$6="YES"),H170-H$391,H170))</f>
        <v/>
      </c>
      <c r="AI170" s="137" t="str">
        <f>IF(I170="","",IF(AND('miRNA Table'!$F$4="YES",'miRNA Table'!$F$6="YES"),I170-I$391,I170))</f>
        <v/>
      </c>
      <c r="AJ170" s="137" t="str">
        <f>IF(J170="","",IF(AND('miRNA Table'!$F$4="YES",'miRNA Table'!$F$6="YES"),J170-J$391,J170))</f>
        <v/>
      </c>
      <c r="AK170" s="137" t="str">
        <f>IF(K170="","",IF(AND('miRNA Table'!$F$4="YES",'miRNA Table'!$F$6="YES"),K170-K$391,K170))</f>
        <v/>
      </c>
      <c r="AL170" s="137" t="str">
        <f>IF(L170="","",IF(AND('miRNA Table'!$F$4="YES",'miRNA Table'!$F$6="YES"),L170-L$391,L170))</f>
        <v/>
      </c>
      <c r="AM170" s="137" t="str">
        <f>IF(M170="","",IF(AND('miRNA Table'!$F$4="YES",'miRNA Table'!$F$6="YES"),M170-M$391,M170))</f>
        <v/>
      </c>
      <c r="AN170" s="138" t="str">
        <f>IF(N170="","",IF(AND('miRNA Table'!$F$4="YES",'miRNA Table'!$F$6="YES"),N170-N$391,N170))</f>
        <v/>
      </c>
      <c r="AO170" s="136">
        <f>IF(O170="","",IF(AND('miRNA Table'!$F$4="YES",'miRNA Table'!$F$6="YES"),Q170-Q$391,Q170))</f>
        <v>18.66</v>
      </c>
      <c r="AP170" s="137">
        <f>IF(P170="","",IF(AND('miRNA Table'!$F$4="YES",'miRNA Table'!$F$6="YES"),R170-R$391,R170))</f>
        <v>18.59</v>
      </c>
      <c r="AQ170" s="137">
        <f>IF(Q170="","",IF(AND('miRNA Table'!$F$4="YES",'miRNA Table'!$F$6="YES"),S170-S$391,S170))</f>
        <v>18.46</v>
      </c>
      <c r="AR170" s="137" t="str">
        <f>IF(R170="","",IF(AND('miRNA Table'!$F$4="YES",'miRNA Table'!$F$6="YES"),T170-T$391,T170))</f>
        <v/>
      </c>
      <c r="AS170" s="137" t="str">
        <f>IF(S170="","",IF(AND('miRNA Table'!$F$4="YES",'miRNA Table'!$F$6="YES"),U170-U$391,U170))</f>
        <v/>
      </c>
      <c r="AT170" s="137" t="str">
        <f>IF(T170="","",IF(AND('miRNA Table'!$F$4="YES",'miRNA Table'!$F$6="YES"),V170-V$391,V170))</f>
        <v/>
      </c>
      <c r="AU170" s="137" t="str">
        <f>IF(U170="","",IF(AND('miRNA Table'!$F$4="YES",'miRNA Table'!$F$6="YES"),W170-W$391,W170))</f>
        <v/>
      </c>
      <c r="AV170" s="137" t="str">
        <f>IF(V170="","",IF(AND('miRNA Table'!$F$4="YES",'miRNA Table'!$F$6="YES"),X170-X$391,X170))</f>
        <v/>
      </c>
      <c r="AW170" s="137" t="str">
        <f>IF(W170="","",IF(AND('miRNA Table'!$F$4="YES",'miRNA Table'!$F$6="YES"),Y170-Y$391,Y170))</f>
        <v/>
      </c>
      <c r="AX170" s="137" t="str">
        <f>IF(X170="","",IF(AND('miRNA Table'!$F$4="YES",'miRNA Table'!$F$6="YES"),Z170-Z$391,Z170))</f>
        <v/>
      </c>
      <c r="AY170" s="137" t="str">
        <f>IF(Y170="","",IF(AND('miRNA Table'!$F$4="YES",'miRNA Table'!$F$6="YES"),AA170-AA$391,AA170))</f>
        <v/>
      </c>
      <c r="AZ170" s="138" t="str">
        <f>IF(Z170="","",IF(AND('miRNA Table'!$F$4="YES",'miRNA Table'!$F$6="YES"),AB170-AB$391,AB170))</f>
        <v/>
      </c>
      <c r="BY170" s="97" t="str">
        <f t="shared" si="132"/>
        <v>hsa-miR-221-3p</v>
      </c>
      <c r="BZ170" s="98" t="s">
        <v>5679</v>
      </c>
      <c r="CA170" s="99">
        <f t="shared" si="133"/>
        <v>-2.4050000000000011</v>
      </c>
      <c r="CB170" s="99">
        <f t="shared" si="134"/>
        <v>-2.384999999999998</v>
      </c>
      <c r="CC170" s="99">
        <f t="shared" si="135"/>
        <v>-2.5199999999999996</v>
      </c>
      <c r="CD170" s="99" t="str">
        <f t="shared" si="136"/>
        <v/>
      </c>
      <c r="CE170" s="99" t="str">
        <f t="shared" si="137"/>
        <v/>
      </c>
      <c r="CF170" s="99" t="str">
        <f t="shared" si="138"/>
        <v/>
      </c>
      <c r="CG170" s="99" t="str">
        <f t="shared" si="139"/>
        <v/>
      </c>
      <c r="CH170" s="99" t="str">
        <f t="shared" si="140"/>
        <v/>
      </c>
      <c r="CI170" s="99" t="str">
        <f t="shared" si="141"/>
        <v/>
      </c>
      <c r="CJ170" s="99" t="str">
        <f t="shared" si="142"/>
        <v/>
      </c>
      <c r="CK170" s="99" t="str">
        <f t="shared" si="143"/>
        <v/>
      </c>
      <c r="CL170" s="99" t="str">
        <f t="shared" si="144"/>
        <v/>
      </c>
      <c r="CM170" s="99">
        <f t="shared" si="145"/>
        <v>-2.2383333333333333</v>
      </c>
      <c r="CN170" s="99">
        <f t="shared" si="146"/>
        <v>-2.2616666666666703</v>
      </c>
      <c r="CO170" s="99">
        <f t="shared" si="147"/>
        <v>-2.6750000000000007</v>
      </c>
      <c r="CP170" s="99" t="str">
        <f t="shared" si="148"/>
        <v/>
      </c>
      <c r="CQ170" s="99" t="str">
        <f t="shared" si="149"/>
        <v/>
      </c>
      <c r="CR170" s="99" t="str">
        <f t="shared" si="150"/>
        <v/>
      </c>
      <c r="CS170" s="99" t="str">
        <f t="shared" si="151"/>
        <v/>
      </c>
      <c r="CT170" s="99" t="str">
        <f t="shared" si="152"/>
        <v/>
      </c>
      <c r="CU170" s="99" t="str">
        <f t="shared" si="153"/>
        <v/>
      </c>
      <c r="CV170" s="99" t="str">
        <f t="shared" si="154"/>
        <v/>
      </c>
      <c r="CW170" s="99" t="str">
        <f t="shared" si="155"/>
        <v/>
      </c>
      <c r="CX170" s="99" t="str">
        <f t="shared" si="156"/>
        <v/>
      </c>
      <c r="CY170" s="70">
        <f t="shared" si="157"/>
        <v>-2.4366666666666661</v>
      </c>
      <c r="CZ170" s="70">
        <f t="shared" si="158"/>
        <v>-2.3916666666666679</v>
      </c>
      <c r="DA170" s="100" t="str">
        <f t="shared" si="159"/>
        <v>hsa-miR-221-3p</v>
      </c>
      <c r="DB170" s="98" t="s">
        <v>5679</v>
      </c>
      <c r="DC170" s="101">
        <f t="shared" si="164"/>
        <v>5.2963556415815933</v>
      </c>
      <c r="DD170" s="101">
        <f t="shared" si="165"/>
        <v>5.2234391483556628</v>
      </c>
      <c r="DE170" s="101">
        <f t="shared" si="166"/>
        <v>5.7358209920633074</v>
      </c>
      <c r="DF170" s="101" t="str">
        <f t="shared" si="167"/>
        <v/>
      </c>
      <c r="DG170" s="101" t="str">
        <f t="shared" si="168"/>
        <v/>
      </c>
      <c r="DH170" s="101" t="str">
        <f t="shared" si="169"/>
        <v/>
      </c>
      <c r="DI170" s="101" t="str">
        <f t="shared" si="170"/>
        <v/>
      </c>
      <c r="DJ170" s="101" t="str">
        <f t="shared" si="171"/>
        <v/>
      </c>
      <c r="DK170" s="101" t="str">
        <f t="shared" si="172"/>
        <v/>
      </c>
      <c r="DL170" s="101" t="str">
        <f t="shared" si="173"/>
        <v/>
      </c>
      <c r="DM170" s="101" t="str">
        <f t="shared" si="160"/>
        <v/>
      </c>
      <c r="DN170" s="101" t="str">
        <f t="shared" si="161"/>
        <v/>
      </c>
      <c r="DO170" s="101">
        <f t="shared" si="174"/>
        <v>4.718516451900391</v>
      </c>
      <c r="DP170" s="101">
        <f t="shared" si="175"/>
        <v>4.7954515425831223</v>
      </c>
      <c r="DQ170" s="101">
        <f t="shared" si="176"/>
        <v>6.3863870908532023</v>
      </c>
      <c r="DR170" s="101" t="str">
        <f t="shared" si="177"/>
        <v/>
      </c>
      <c r="DS170" s="101" t="str">
        <f t="shared" si="178"/>
        <v/>
      </c>
      <c r="DT170" s="101" t="str">
        <f t="shared" si="179"/>
        <v/>
      </c>
      <c r="DU170" s="101" t="str">
        <f t="shared" si="180"/>
        <v/>
      </c>
      <c r="DV170" s="101" t="str">
        <f t="shared" si="181"/>
        <v/>
      </c>
      <c r="DW170" s="101" t="str">
        <f t="shared" si="182"/>
        <v/>
      </c>
      <c r="DX170" s="101" t="str">
        <f t="shared" si="183"/>
        <v/>
      </c>
      <c r="DY170" s="101" t="str">
        <f t="shared" si="162"/>
        <v/>
      </c>
      <c r="DZ170" s="101" t="str">
        <f t="shared" si="163"/>
        <v/>
      </c>
    </row>
    <row r="171" spans="1:130" ht="15" customHeight="1" x14ac:dyDescent="0.25">
      <c r="A171" s="106" t="str">
        <f>'miRNA Table'!C170</f>
        <v>hsa-miR-221-5p</v>
      </c>
      <c r="B171" s="98" t="s">
        <v>5680</v>
      </c>
      <c r="C171" s="99">
        <f>IF('Test Sample Data'!C170="","",IF(SUM('Test Sample Data'!C$3:C$386)&gt;10,IF(AND(ISNUMBER('Test Sample Data'!C170),'Test Sample Data'!C170&lt;$C$389, 'Test Sample Data'!C170&gt;0),'Test Sample Data'!C170,$C$389),""))</f>
        <v>28.88</v>
      </c>
      <c r="D171" s="99">
        <f>IF('Test Sample Data'!D170="","",IF(SUM('Test Sample Data'!D$3:D$386)&gt;10,IF(AND(ISNUMBER('Test Sample Data'!D170),'Test Sample Data'!D170&lt;$C$389, 'Test Sample Data'!D170&gt;0),'Test Sample Data'!D170,$C$389),""))</f>
        <v>29.09</v>
      </c>
      <c r="E171" s="99">
        <f>IF('Test Sample Data'!E170="","",IF(SUM('Test Sample Data'!E$3:E$386)&gt;10,IF(AND(ISNUMBER('Test Sample Data'!E170),'Test Sample Data'!E170&lt;$C$389, 'Test Sample Data'!E170&gt;0),'Test Sample Data'!E170,$C$389),""))</f>
        <v>28.98</v>
      </c>
      <c r="F171" s="99" t="str">
        <f>IF('Test Sample Data'!F170="","",IF(SUM('Test Sample Data'!F$3:F$386)&gt;10,IF(AND(ISNUMBER('Test Sample Data'!F170),'Test Sample Data'!F170&lt;$C$389, 'Test Sample Data'!F170&gt;0),'Test Sample Data'!F170,$C$389),""))</f>
        <v/>
      </c>
      <c r="G171" s="99" t="str">
        <f>IF('Test Sample Data'!G170="","",IF(SUM('Test Sample Data'!G$3:G$386)&gt;10,IF(AND(ISNUMBER('Test Sample Data'!G170),'Test Sample Data'!G170&lt;$C$389, 'Test Sample Data'!G170&gt;0),'Test Sample Data'!G170,$C$389),""))</f>
        <v/>
      </c>
      <c r="H171" s="99" t="str">
        <f>IF('Test Sample Data'!H170="","",IF(SUM('Test Sample Data'!H$3:H$386)&gt;10,IF(AND(ISNUMBER('Test Sample Data'!H170),'Test Sample Data'!H170&lt;$C$389, 'Test Sample Data'!H170&gt;0),'Test Sample Data'!H170,$C$389),""))</f>
        <v/>
      </c>
      <c r="I171" s="99" t="str">
        <f>IF('Test Sample Data'!I170="","",IF(SUM('Test Sample Data'!I$3:I$386)&gt;10,IF(AND(ISNUMBER('Test Sample Data'!I170),'Test Sample Data'!I170&lt;$C$389, 'Test Sample Data'!I170&gt;0),'Test Sample Data'!I170,$C$389),""))</f>
        <v/>
      </c>
      <c r="J171" s="99" t="str">
        <f>IF('Test Sample Data'!J170="","",IF(SUM('Test Sample Data'!J$3:J$386)&gt;10,IF(AND(ISNUMBER('Test Sample Data'!J170),'Test Sample Data'!J170&lt;$C$389, 'Test Sample Data'!J170&gt;0),'Test Sample Data'!J170,$C$389),""))</f>
        <v/>
      </c>
      <c r="K171" s="99" t="str">
        <f>IF('Test Sample Data'!K170="","",IF(SUM('Test Sample Data'!K$3:K$386)&gt;10,IF(AND(ISNUMBER('Test Sample Data'!K170),'Test Sample Data'!K170&lt;$C$389, 'Test Sample Data'!K170&gt;0),'Test Sample Data'!K170,$C$389),""))</f>
        <v/>
      </c>
      <c r="L171" s="99" t="str">
        <f>IF('Test Sample Data'!L170="","",IF(SUM('Test Sample Data'!L$3:L$386)&gt;10,IF(AND(ISNUMBER('Test Sample Data'!L170),'Test Sample Data'!L170&lt;$C$389, 'Test Sample Data'!L170&gt;0),'Test Sample Data'!L170,$C$389),""))</f>
        <v/>
      </c>
      <c r="M171" s="99" t="str">
        <f>IF('Test Sample Data'!M170="","",IF(SUM('Test Sample Data'!M$3:M$386)&gt;10,IF(AND(ISNUMBER('Test Sample Data'!M170),'Test Sample Data'!M170&lt;$C$389, 'Test Sample Data'!M170&gt;0),'Test Sample Data'!M170,$C$389),""))</f>
        <v/>
      </c>
      <c r="N171" s="99" t="str">
        <f>IF('Test Sample Data'!N170="","",IF(SUM('Test Sample Data'!N$3:N$386)&gt;10,IF(AND(ISNUMBER('Test Sample Data'!N170),'Test Sample Data'!N170&lt;$C$389, 'Test Sample Data'!N170&gt;0),'Test Sample Data'!N170,$C$389),""))</f>
        <v/>
      </c>
      <c r="O171" s="98" t="str">
        <f>'miRNA Table'!C170</f>
        <v>hsa-miR-221-5p</v>
      </c>
      <c r="P171" s="98" t="s">
        <v>5680</v>
      </c>
      <c r="Q171" s="99">
        <f>IF('Control Sample Data'!C170="","",IF(SUM('Control Sample Data'!C$3:C$386)&gt;10,IF(AND(ISNUMBER('Control Sample Data'!C170),'Control Sample Data'!C170&lt;$C$389, 'Control Sample Data'!C170&gt;0),'Control Sample Data'!C170,$C$389),""))</f>
        <v>31.03</v>
      </c>
      <c r="R171" s="99">
        <f>IF('Control Sample Data'!D170="","",IF(SUM('Control Sample Data'!D$3:D$386)&gt;10,IF(AND(ISNUMBER('Control Sample Data'!D170),'Control Sample Data'!D170&lt;$C$389, 'Control Sample Data'!D170&gt;0),'Control Sample Data'!D170,$C$389),""))</f>
        <v>31.22</v>
      </c>
      <c r="S171" s="99">
        <f>IF('Control Sample Data'!E170="","",IF(SUM('Control Sample Data'!E$3:E$386)&gt;10,IF(AND(ISNUMBER('Control Sample Data'!E170),'Control Sample Data'!E170&lt;$C$389, 'Control Sample Data'!E170&gt;0),'Control Sample Data'!E170,$C$389),""))</f>
        <v>31.44</v>
      </c>
      <c r="T171" s="99" t="str">
        <f>IF('Control Sample Data'!F170="","",IF(SUM('Control Sample Data'!F$3:F$386)&gt;10,IF(AND(ISNUMBER('Control Sample Data'!F170),'Control Sample Data'!F170&lt;$C$389, 'Control Sample Data'!F170&gt;0),'Control Sample Data'!F170,$C$389),""))</f>
        <v/>
      </c>
      <c r="U171" s="99" t="str">
        <f>IF('Control Sample Data'!G170="","",IF(SUM('Control Sample Data'!G$3:G$386)&gt;10,IF(AND(ISNUMBER('Control Sample Data'!G170),'Control Sample Data'!G170&lt;$C$389, 'Control Sample Data'!G170&gt;0),'Control Sample Data'!G170,$C$389),""))</f>
        <v/>
      </c>
      <c r="V171" s="99" t="str">
        <f>IF('Control Sample Data'!H170="","",IF(SUM('Control Sample Data'!H$3:H$386)&gt;10,IF(AND(ISNUMBER('Control Sample Data'!H170),'Control Sample Data'!H170&lt;$C$389, 'Control Sample Data'!H170&gt;0),'Control Sample Data'!H170,$C$389),""))</f>
        <v/>
      </c>
      <c r="W171" s="99" t="str">
        <f>IF('Control Sample Data'!I170="","",IF(SUM('Control Sample Data'!I$3:I$386)&gt;10,IF(AND(ISNUMBER('Control Sample Data'!I170),'Control Sample Data'!I170&lt;$C$389, 'Control Sample Data'!I170&gt;0),'Control Sample Data'!I170,$C$389),""))</f>
        <v/>
      </c>
      <c r="X171" s="99" t="str">
        <f>IF('Control Sample Data'!J170="","",IF(SUM('Control Sample Data'!J$3:J$386)&gt;10,IF(AND(ISNUMBER('Control Sample Data'!J170),'Control Sample Data'!J170&lt;$C$389, 'Control Sample Data'!J170&gt;0),'Control Sample Data'!J170,$C$389),""))</f>
        <v/>
      </c>
      <c r="Y171" s="99" t="str">
        <f>IF('Control Sample Data'!K170="","",IF(SUM('Control Sample Data'!K$3:K$386)&gt;10,IF(AND(ISNUMBER('Control Sample Data'!K170),'Control Sample Data'!K170&lt;$C$389, 'Control Sample Data'!K170&gt;0),'Control Sample Data'!K170,$C$389),""))</f>
        <v/>
      </c>
      <c r="Z171" s="99" t="str">
        <f>IF('Control Sample Data'!L170="","",IF(SUM('Control Sample Data'!L$3:L$386)&gt;10,IF(AND(ISNUMBER('Control Sample Data'!L170),'Control Sample Data'!L170&lt;$C$389, 'Control Sample Data'!L170&gt;0),'Control Sample Data'!L170,$C$389),""))</f>
        <v/>
      </c>
      <c r="AA171" s="99" t="str">
        <f>IF('Control Sample Data'!M170="","",IF(SUM('Control Sample Data'!M$3:M$386)&gt;10,IF(AND(ISNUMBER('Control Sample Data'!M170),'Control Sample Data'!M170&lt;$C$389, 'Control Sample Data'!M170&gt;0),'Control Sample Data'!M170,$C$389),""))</f>
        <v/>
      </c>
      <c r="AB171" s="107" t="str">
        <f>IF('Control Sample Data'!N170="","",IF(SUM('Control Sample Data'!N$3:N$386)&gt;10,IF(AND(ISNUMBER('Control Sample Data'!N170),'Control Sample Data'!N170&lt;$C$389, 'Control Sample Data'!N170&gt;0),'Control Sample Data'!N170,$C$389),""))</f>
        <v/>
      </c>
      <c r="AC171" s="136">
        <f>IF(C171="","",IF(AND('miRNA Table'!$F$4="YES",'miRNA Table'!$F$6="YES"),C171-C$391,C171))</f>
        <v>28.88</v>
      </c>
      <c r="AD171" s="137">
        <f>IF(D171="","",IF(AND('miRNA Table'!$F$4="YES",'miRNA Table'!$F$6="YES"),D171-D$391,D171))</f>
        <v>29.09</v>
      </c>
      <c r="AE171" s="137">
        <f>IF(E171="","",IF(AND('miRNA Table'!$F$4="YES",'miRNA Table'!$F$6="YES"),E171-E$391,E171))</f>
        <v>28.98</v>
      </c>
      <c r="AF171" s="137" t="str">
        <f>IF(F171="","",IF(AND('miRNA Table'!$F$4="YES",'miRNA Table'!$F$6="YES"),F171-F$391,F171))</f>
        <v/>
      </c>
      <c r="AG171" s="137" t="str">
        <f>IF(G171="","",IF(AND('miRNA Table'!$F$4="YES",'miRNA Table'!$F$6="YES"),G171-G$391,G171))</f>
        <v/>
      </c>
      <c r="AH171" s="137" t="str">
        <f>IF(H171="","",IF(AND('miRNA Table'!$F$4="YES",'miRNA Table'!$F$6="YES"),H171-H$391,H171))</f>
        <v/>
      </c>
      <c r="AI171" s="137" t="str">
        <f>IF(I171="","",IF(AND('miRNA Table'!$F$4="YES",'miRNA Table'!$F$6="YES"),I171-I$391,I171))</f>
        <v/>
      </c>
      <c r="AJ171" s="137" t="str">
        <f>IF(J171="","",IF(AND('miRNA Table'!$F$4="YES",'miRNA Table'!$F$6="YES"),J171-J$391,J171))</f>
        <v/>
      </c>
      <c r="AK171" s="137" t="str">
        <f>IF(K171="","",IF(AND('miRNA Table'!$F$4="YES",'miRNA Table'!$F$6="YES"),K171-K$391,K171))</f>
        <v/>
      </c>
      <c r="AL171" s="137" t="str">
        <f>IF(L171="","",IF(AND('miRNA Table'!$F$4="YES",'miRNA Table'!$F$6="YES"),L171-L$391,L171))</f>
        <v/>
      </c>
      <c r="AM171" s="137" t="str">
        <f>IF(M171="","",IF(AND('miRNA Table'!$F$4="YES",'miRNA Table'!$F$6="YES"),M171-M$391,M171))</f>
        <v/>
      </c>
      <c r="AN171" s="138" t="str">
        <f>IF(N171="","",IF(AND('miRNA Table'!$F$4="YES",'miRNA Table'!$F$6="YES"),N171-N$391,N171))</f>
        <v/>
      </c>
      <c r="AO171" s="136">
        <f>IF(O171="","",IF(AND('miRNA Table'!$F$4="YES",'miRNA Table'!$F$6="YES"),Q171-Q$391,Q171))</f>
        <v>31.03</v>
      </c>
      <c r="AP171" s="137">
        <f>IF(P171="","",IF(AND('miRNA Table'!$F$4="YES",'miRNA Table'!$F$6="YES"),R171-R$391,R171))</f>
        <v>31.22</v>
      </c>
      <c r="AQ171" s="137">
        <f>IF(Q171="","",IF(AND('miRNA Table'!$F$4="YES",'miRNA Table'!$F$6="YES"),S171-S$391,S171))</f>
        <v>31.44</v>
      </c>
      <c r="AR171" s="137" t="str">
        <f>IF(R171="","",IF(AND('miRNA Table'!$F$4="YES",'miRNA Table'!$F$6="YES"),T171-T$391,T171))</f>
        <v/>
      </c>
      <c r="AS171" s="137" t="str">
        <f>IF(S171="","",IF(AND('miRNA Table'!$F$4="YES",'miRNA Table'!$F$6="YES"),U171-U$391,U171))</f>
        <v/>
      </c>
      <c r="AT171" s="137" t="str">
        <f>IF(T171="","",IF(AND('miRNA Table'!$F$4="YES",'miRNA Table'!$F$6="YES"),V171-V$391,V171))</f>
        <v/>
      </c>
      <c r="AU171" s="137" t="str">
        <f>IF(U171="","",IF(AND('miRNA Table'!$F$4="YES",'miRNA Table'!$F$6="YES"),W171-W$391,W171))</f>
        <v/>
      </c>
      <c r="AV171" s="137" t="str">
        <f>IF(V171="","",IF(AND('miRNA Table'!$F$4="YES",'miRNA Table'!$F$6="YES"),X171-X$391,X171))</f>
        <v/>
      </c>
      <c r="AW171" s="137" t="str">
        <f>IF(W171="","",IF(AND('miRNA Table'!$F$4="YES",'miRNA Table'!$F$6="YES"),Y171-Y$391,Y171))</f>
        <v/>
      </c>
      <c r="AX171" s="137" t="str">
        <f>IF(X171="","",IF(AND('miRNA Table'!$F$4="YES",'miRNA Table'!$F$6="YES"),Z171-Z$391,Z171))</f>
        <v/>
      </c>
      <c r="AY171" s="137" t="str">
        <f>IF(Y171="","",IF(AND('miRNA Table'!$F$4="YES",'miRNA Table'!$F$6="YES"),AA171-AA$391,AA171))</f>
        <v/>
      </c>
      <c r="AZ171" s="138" t="str">
        <f>IF(Z171="","",IF(AND('miRNA Table'!$F$4="YES",'miRNA Table'!$F$6="YES"),AB171-AB$391,AB171))</f>
        <v/>
      </c>
      <c r="BY171" s="97" t="str">
        <f t="shared" si="132"/>
        <v>hsa-miR-221-5p</v>
      </c>
      <c r="BZ171" s="98" t="s">
        <v>5680</v>
      </c>
      <c r="CA171" s="99">
        <f t="shared" si="133"/>
        <v>8.2449999999999974</v>
      </c>
      <c r="CB171" s="99">
        <f t="shared" si="134"/>
        <v>8.4450000000000003</v>
      </c>
      <c r="CC171" s="99">
        <f t="shared" si="135"/>
        <v>8.25</v>
      </c>
      <c r="CD171" s="99" t="str">
        <f t="shared" si="136"/>
        <v/>
      </c>
      <c r="CE171" s="99" t="str">
        <f t="shared" si="137"/>
        <v/>
      </c>
      <c r="CF171" s="99" t="str">
        <f t="shared" si="138"/>
        <v/>
      </c>
      <c r="CG171" s="99" t="str">
        <f t="shared" si="139"/>
        <v/>
      </c>
      <c r="CH171" s="99" t="str">
        <f t="shared" si="140"/>
        <v/>
      </c>
      <c r="CI171" s="99" t="str">
        <f t="shared" si="141"/>
        <v/>
      </c>
      <c r="CJ171" s="99" t="str">
        <f t="shared" si="142"/>
        <v/>
      </c>
      <c r="CK171" s="99" t="str">
        <f t="shared" si="143"/>
        <v/>
      </c>
      <c r="CL171" s="99" t="str">
        <f t="shared" si="144"/>
        <v/>
      </c>
      <c r="CM171" s="99">
        <f t="shared" si="145"/>
        <v>10.131666666666668</v>
      </c>
      <c r="CN171" s="99">
        <f t="shared" si="146"/>
        <v>10.368333333333329</v>
      </c>
      <c r="CO171" s="99">
        <f t="shared" si="147"/>
        <v>10.305</v>
      </c>
      <c r="CP171" s="99" t="str">
        <f t="shared" si="148"/>
        <v/>
      </c>
      <c r="CQ171" s="99" t="str">
        <f t="shared" si="149"/>
        <v/>
      </c>
      <c r="CR171" s="99" t="str">
        <f t="shared" si="150"/>
        <v/>
      </c>
      <c r="CS171" s="99" t="str">
        <f t="shared" si="151"/>
        <v/>
      </c>
      <c r="CT171" s="99" t="str">
        <f t="shared" si="152"/>
        <v/>
      </c>
      <c r="CU171" s="99" t="str">
        <f t="shared" si="153"/>
        <v/>
      </c>
      <c r="CV171" s="99" t="str">
        <f t="shared" si="154"/>
        <v/>
      </c>
      <c r="CW171" s="99" t="str">
        <f t="shared" si="155"/>
        <v/>
      </c>
      <c r="CX171" s="99" t="str">
        <f t="shared" si="156"/>
        <v/>
      </c>
      <c r="CY171" s="70">
        <f t="shared" si="157"/>
        <v>8.3133333333333326</v>
      </c>
      <c r="CZ171" s="70">
        <f t="shared" si="158"/>
        <v>10.268333333333333</v>
      </c>
      <c r="DA171" s="100" t="str">
        <f t="shared" si="159"/>
        <v>hsa-miR-221-5p</v>
      </c>
      <c r="DB171" s="98" t="s">
        <v>5680</v>
      </c>
      <c r="DC171" s="101">
        <f t="shared" si="164"/>
        <v>3.2961554536328889E-3</v>
      </c>
      <c r="DD171" s="101">
        <f t="shared" si="165"/>
        <v>2.869469986871698E-3</v>
      </c>
      <c r="DE171" s="101">
        <f t="shared" si="166"/>
        <v>3.2847516220848244E-3</v>
      </c>
      <c r="DF171" s="101" t="str">
        <f t="shared" si="167"/>
        <v/>
      </c>
      <c r="DG171" s="101" t="str">
        <f t="shared" si="168"/>
        <v/>
      </c>
      <c r="DH171" s="101" t="str">
        <f t="shared" si="169"/>
        <v/>
      </c>
      <c r="DI171" s="101" t="str">
        <f t="shared" si="170"/>
        <v/>
      </c>
      <c r="DJ171" s="101" t="str">
        <f t="shared" si="171"/>
        <v/>
      </c>
      <c r="DK171" s="101" t="str">
        <f t="shared" si="172"/>
        <v/>
      </c>
      <c r="DL171" s="101" t="str">
        <f t="shared" si="173"/>
        <v/>
      </c>
      <c r="DM171" s="101" t="str">
        <f t="shared" si="160"/>
        <v/>
      </c>
      <c r="DN171" s="101" t="str">
        <f t="shared" si="161"/>
        <v/>
      </c>
      <c r="DO171" s="101">
        <f t="shared" si="174"/>
        <v>8.9138316435728585E-4</v>
      </c>
      <c r="DP171" s="101">
        <f t="shared" si="175"/>
        <v>7.5652043154812417E-4</v>
      </c>
      <c r="DQ171" s="101">
        <f t="shared" si="176"/>
        <v>7.9047091459707867E-4</v>
      </c>
      <c r="DR171" s="101" t="str">
        <f t="shared" si="177"/>
        <v/>
      </c>
      <c r="DS171" s="101" t="str">
        <f t="shared" si="178"/>
        <v/>
      </c>
      <c r="DT171" s="101" t="str">
        <f t="shared" si="179"/>
        <v/>
      </c>
      <c r="DU171" s="101" t="str">
        <f t="shared" si="180"/>
        <v/>
      </c>
      <c r="DV171" s="101" t="str">
        <f t="shared" si="181"/>
        <v/>
      </c>
      <c r="DW171" s="101" t="str">
        <f t="shared" si="182"/>
        <v/>
      </c>
      <c r="DX171" s="101" t="str">
        <f t="shared" si="183"/>
        <v/>
      </c>
      <c r="DY171" s="101" t="str">
        <f t="shared" si="162"/>
        <v/>
      </c>
      <c r="DZ171" s="101" t="str">
        <f t="shared" si="163"/>
        <v/>
      </c>
    </row>
    <row r="172" spans="1:130" ht="15" customHeight="1" x14ac:dyDescent="0.25">
      <c r="A172" s="106" t="str">
        <f>'miRNA Table'!C171</f>
        <v>hsa-miR-222-3p</v>
      </c>
      <c r="B172" s="98" t="s">
        <v>28</v>
      </c>
      <c r="C172" s="99">
        <f>IF('Test Sample Data'!C171="","",IF(SUM('Test Sample Data'!C$3:C$386)&gt;10,IF(AND(ISNUMBER('Test Sample Data'!C171),'Test Sample Data'!C171&lt;$C$389, 'Test Sample Data'!C171&gt;0),'Test Sample Data'!C171,$C$389),""))</f>
        <v>28.56</v>
      </c>
      <c r="D172" s="99">
        <f>IF('Test Sample Data'!D171="","",IF(SUM('Test Sample Data'!D$3:D$386)&gt;10,IF(AND(ISNUMBER('Test Sample Data'!D171),'Test Sample Data'!D171&lt;$C$389, 'Test Sample Data'!D171&gt;0),'Test Sample Data'!D171,$C$389),""))</f>
        <v>28.4</v>
      </c>
      <c r="E172" s="99">
        <f>IF('Test Sample Data'!E171="","",IF(SUM('Test Sample Data'!E$3:E$386)&gt;10,IF(AND(ISNUMBER('Test Sample Data'!E171),'Test Sample Data'!E171&lt;$C$389, 'Test Sample Data'!E171&gt;0),'Test Sample Data'!E171,$C$389),""))</f>
        <v>28.45</v>
      </c>
      <c r="F172" s="99" t="str">
        <f>IF('Test Sample Data'!F171="","",IF(SUM('Test Sample Data'!F$3:F$386)&gt;10,IF(AND(ISNUMBER('Test Sample Data'!F171),'Test Sample Data'!F171&lt;$C$389, 'Test Sample Data'!F171&gt;0),'Test Sample Data'!F171,$C$389),""))</f>
        <v/>
      </c>
      <c r="G172" s="99" t="str">
        <f>IF('Test Sample Data'!G171="","",IF(SUM('Test Sample Data'!G$3:G$386)&gt;10,IF(AND(ISNUMBER('Test Sample Data'!G171),'Test Sample Data'!G171&lt;$C$389, 'Test Sample Data'!G171&gt;0),'Test Sample Data'!G171,$C$389),""))</f>
        <v/>
      </c>
      <c r="H172" s="99" t="str">
        <f>IF('Test Sample Data'!H171="","",IF(SUM('Test Sample Data'!H$3:H$386)&gt;10,IF(AND(ISNUMBER('Test Sample Data'!H171),'Test Sample Data'!H171&lt;$C$389, 'Test Sample Data'!H171&gt;0),'Test Sample Data'!H171,$C$389),""))</f>
        <v/>
      </c>
      <c r="I172" s="99" t="str">
        <f>IF('Test Sample Data'!I171="","",IF(SUM('Test Sample Data'!I$3:I$386)&gt;10,IF(AND(ISNUMBER('Test Sample Data'!I171),'Test Sample Data'!I171&lt;$C$389, 'Test Sample Data'!I171&gt;0),'Test Sample Data'!I171,$C$389),""))</f>
        <v/>
      </c>
      <c r="J172" s="99" t="str">
        <f>IF('Test Sample Data'!J171="","",IF(SUM('Test Sample Data'!J$3:J$386)&gt;10,IF(AND(ISNUMBER('Test Sample Data'!J171),'Test Sample Data'!J171&lt;$C$389, 'Test Sample Data'!J171&gt;0),'Test Sample Data'!J171,$C$389),""))</f>
        <v/>
      </c>
      <c r="K172" s="99" t="str">
        <f>IF('Test Sample Data'!K171="","",IF(SUM('Test Sample Data'!K$3:K$386)&gt;10,IF(AND(ISNUMBER('Test Sample Data'!K171),'Test Sample Data'!K171&lt;$C$389, 'Test Sample Data'!K171&gt;0),'Test Sample Data'!K171,$C$389),""))</f>
        <v/>
      </c>
      <c r="L172" s="99" t="str">
        <f>IF('Test Sample Data'!L171="","",IF(SUM('Test Sample Data'!L$3:L$386)&gt;10,IF(AND(ISNUMBER('Test Sample Data'!L171),'Test Sample Data'!L171&lt;$C$389, 'Test Sample Data'!L171&gt;0),'Test Sample Data'!L171,$C$389),""))</f>
        <v/>
      </c>
      <c r="M172" s="99" t="str">
        <f>IF('Test Sample Data'!M171="","",IF(SUM('Test Sample Data'!M$3:M$386)&gt;10,IF(AND(ISNUMBER('Test Sample Data'!M171),'Test Sample Data'!M171&lt;$C$389, 'Test Sample Data'!M171&gt;0),'Test Sample Data'!M171,$C$389),""))</f>
        <v/>
      </c>
      <c r="N172" s="99" t="str">
        <f>IF('Test Sample Data'!N171="","",IF(SUM('Test Sample Data'!N$3:N$386)&gt;10,IF(AND(ISNUMBER('Test Sample Data'!N171),'Test Sample Data'!N171&lt;$C$389, 'Test Sample Data'!N171&gt;0),'Test Sample Data'!N171,$C$389),""))</f>
        <v/>
      </c>
      <c r="O172" s="98" t="str">
        <f>'miRNA Table'!C171</f>
        <v>hsa-miR-222-3p</v>
      </c>
      <c r="P172" s="98" t="s">
        <v>28</v>
      </c>
      <c r="Q172" s="99">
        <f>IF('Control Sample Data'!C171="","",IF(SUM('Control Sample Data'!C$3:C$386)&gt;10,IF(AND(ISNUMBER('Control Sample Data'!C171),'Control Sample Data'!C171&lt;$C$389, 'Control Sample Data'!C171&gt;0),'Control Sample Data'!C171,$C$389),""))</f>
        <v>28.25</v>
      </c>
      <c r="R172" s="99">
        <f>IF('Control Sample Data'!D171="","",IF(SUM('Control Sample Data'!D$3:D$386)&gt;10,IF(AND(ISNUMBER('Control Sample Data'!D171),'Control Sample Data'!D171&lt;$C$389, 'Control Sample Data'!D171&gt;0),'Control Sample Data'!D171,$C$389),""))</f>
        <v>27.77</v>
      </c>
      <c r="S172" s="99">
        <f>IF('Control Sample Data'!E171="","",IF(SUM('Control Sample Data'!E$3:E$386)&gt;10,IF(AND(ISNUMBER('Control Sample Data'!E171),'Control Sample Data'!E171&lt;$C$389, 'Control Sample Data'!E171&gt;0),'Control Sample Data'!E171,$C$389),""))</f>
        <v>28.31</v>
      </c>
      <c r="T172" s="99" t="str">
        <f>IF('Control Sample Data'!F171="","",IF(SUM('Control Sample Data'!F$3:F$386)&gt;10,IF(AND(ISNUMBER('Control Sample Data'!F171),'Control Sample Data'!F171&lt;$C$389, 'Control Sample Data'!F171&gt;0),'Control Sample Data'!F171,$C$389),""))</f>
        <v/>
      </c>
      <c r="U172" s="99" t="str">
        <f>IF('Control Sample Data'!G171="","",IF(SUM('Control Sample Data'!G$3:G$386)&gt;10,IF(AND(ISNUMBER('Control Sample Data'!G171),'Control Sample Data'!G171&lt;$C$389, 'Control Sample Data'!G171&gt;0),'Control Sample Data'!G171,$C$389),""))</f>
        <v/>
      </c>
      <c r="V172" s="99" t="str">
        <f>IF('Control Sample Data'!H171="","",IF(SUM('Control Sample Data'!H$3:H$386)&gt;10,IF(AND(ISNUMBER('Control Sample Data'!H171),'Control Sample Data'!H171&lt;$C$389, 'Control Sample Data'!H171&gt;0),'Control Sample Data'!H171,$C$389),""))</f>
        <v/>
      </c>
      <c r="W172" s="99" t="str">
        <f>IF('Control Sample Data'!I171="","",IF(SUM('Control Sample Data'!I$3:I$386)&gt;10,IF(AND(ISNUMBER('Control Sample Data'!I171),'Control Sample Data'!I171&lt;$C$389, 'Control Sample Data'!I171&gt;0),'Control Sample Data'!I171,$C$389),""))</f>
        <v/>
      </c>
      <c r="X172" s="99" t="str">
        <f>IF('Control Sample Data'!J171="","",IF(SUM('Control Sample Data'!J$3:J$386)&gt;10,IF(AND(ISNUMBER('Control Sample Data'!J171),'Control Sample Data'!J171&lt;$C$389, 'Control Sample Data'!J171&gt;0),'Control Sample Data'!J171,$C$389),""))</f>
        <v/>
      </c>
      <c r="Y172" s="99" t="str">
        <f>IF('Control Sample Data'!K171="","",IF(SUM('Control Sample Data'!K$3:K$386)&gt;10,IF(AND(ISNUMBER('Control Sample Data'!K171),'Control Sample Data'!K171&lt;$C$389, 'Control Sample Data'!K171&gt;0),'Control Sample Data'!K171,$C$389),""))</f>
        <v/>
      </c>
      <c r="Z172" s="99" t="str">
        <f>IF('Control Sample Data'!L171="","",IF(SUM('Control Sample Data'!L$3:L$386)&gt;10,IF(AND(ISNUMBER('Control Sample Data'!L171),'Control Sample Data'!L171&lt;$C$389, 'Control Sample Data'!L171&gt;0),'Control Sample Data'!L171,$C$389),""))</f>
        <v/>
      </c>
      <c r="AA172" s="99" t="str">
        <f>IF('Control Sample Data'!M171="","",IF(SUM('Control Sample Data'!M$3:M$386)&gt;10,IF(AND(ISNUMBER('Control Sample Data'!M171),'Control Sample Data'!M171&lt;$C$389, 'Control Sample Data'!M171&gt;0),'Control Sample Data'!M171,$C$389),""))</f>
        <v/>
      </c>
      <c r="AB172" s="107" t="str">
        <f>IF('Control Sample Data'!N171="","",IF(SUM('Control Sample Data'!N$3:N$386)&gt;10,IF(AND(ISNUMBER('Control Sample Data'!N171),'Control Sample Data'!N171&lt;$C$389, 'Control Sample Data'!N171&gt;0),'Control Sample Data'!N171,$C$389),""))</f>
        <v/>
      </c>
      <c r="AC172" s="136">
        <f>IF(C172="","",IF(AND('miRNA Table'!$F$4="YES",'miRNA Table'!$F$6="YES"),C172-C$391,C172))</f>
        <v>28.56</v>
      </c>
      <c r="AD172" s="137">
        <f>IF(D172="","",IF(AND('miRNA Table'!$F$4="YES",'miRNA Table'!$F$6="YES"),D172-D$391,D172))</f>
        <v>28.4</v>
      </c>
      <c r="AE172" s="137">
        <f>IF(E172="","",IF(AND('miRNA Table'!$F$4="YES",'miRNA Table'!$F$6="YES"),E172-E$391,E172))</f>
        <v>28.45</v>
      </c>
      <c r="AF172" s="137" t="str">
        <f>IF(F172="","",IF(AND('miRNA Table'!$F$4="YES",'miRNA Table'!$F$6="YES"),F172-F$391,F172))</f>
        <v/>
      </c>
      <c r="AG172" s="137" t="str">
        <f>IF(G172="","",IF(AND('miRNA Table'!$F$4="YES",'miRNA Table'!$F$6="YES"),G172-G$391,G172))</f>
        <v/>
      </c>
      <c r="AH172" s="137" t="str">
        <f>IF(H172="","",IF(AND('miRNA Table'!$F$4="YES",'miRNA Table'!$F$6="YES"),H172-H$391,H172))</f>
        <v/>
      </c>
      <c r="AI172" s="137" t="str">
        <f>IF(I172="","",IF(AND('miRNA Table'!$F$4="YES",'miRNA Table'!$F$6="YES"),I172-I$391,I172))</f>
        <v/>
      </c>
      <c r="AJ172" s="137" t="str">
        <f>IF(J172="","",IF(AND('miRNA Table'!$F$4="YES",'miRNA Table'!$F$6="YES"),J172-J$391,J172))</f>
        <v/>
      </c>
      <c r="AK172" s="137" t="str">
        <f>IF(K172="","",IF(AND('miRNA Table'!$F$4="YES",'miRNA Table'!$F$6="YES"),K172-K$391,K172))</f>
        <v/>
      </c>
      <c r="AL172" s="137" t="str">
        <f>IF(L172="","",IF(AND('miRNA Table'!$F$4="YES",'miRNA Table'!$F$6="YES"),L172-L$391,L172))</f>
        <v/>
      </c>
      <c r="AM172" s="137" t="str">
        <f>IF(M172="","",IF(AND('miRNA Table'!$F$4="YES",'miRNA Table'!$F$6="YES"),M172-M$391,M172))</f>
        <v/>
      </c>
      <c r="AN172" s="138" t="str">
        <f>IF(N172="","",IF(AND('miRNA Table'!$F$4="YES",'miRNA Table'!$F$6="YES"),N172-N$391,N172))</f>
        <v/>
      </c>
      <c r="AO172" s="136">
        <f>IF(O172="","",IF(AND('miRNA Table'!$F$4="YES",'miRNA Table'!$F$6="YES"),Q172-Q$391,Q172))</f>
        <v>28.25</v>
      </c>
      <c r="AP172" s="137">
        <f>IF(P172="","",IF(AND('miRNA Table'!$F$4="YES",'miRNA Table'!$F$6="YES"),R172-R$391,R172))</f>
        <v>27.77</v>
      </c>
      <c r="AQ172" s="137">
        <f>IF(Q172="","",IF(AND('miRNA Table'!$F$4="YES",'miRNA Table'!$F$6="YES"),S172-S$391,S172))</f>
        <v>28.31</v>
      </c>
      <c r="AR172" s="137" t="str">
        <f>IF(R172="","",IF(AND('miRNA Table'!$F$4="YES",'miRNA Table'!$F$6="YES"),T172-T$391,T172))</f>
        <v/>
      </c>
      <c r="AS172" s="137" t="str">
        <f>IF(S172="","",IF(AND('miRNA Table'!$F$4="YES",'miRNA Table'!$F$6="YES"),U172-U$391,U172))</f>
        <v/>
      </c>
      <c r="AT172" s="137" t="str">
        <f>IF(T172="","",IF(AND('miRNA Table'!$F$4="YES",'miRNA Table'!$F$6="YES"),V172-V$391,V172))</f>
        <v/>
      </c>
      <c r="AU172" s="137" t="str">
        <f>IF(U172="","",IF(AND('miRNA Table'!$F$4="YES",'miRNA Table'!$F$6="YES"),W172-W$391,W172))</f>
        <v/>
      </c>
      <c r="AV172" s="137" t="str">
        <f>IF(V172="","",IF(AND('miRNA Table'!$F$4="YES",'miRNA Table'!$F$6="YES"),X172-X$391,X172))</f>
        <v/>
      </c>
      <c r="AW172" s="137" t="str">
        <f>IF(W172="","",IF(AND('miRNA Table'!$F$4="YES",'miRNA Table'!$F$6="YES"),Y172-Y$391,Y172))</f>
        <v/>
      </c>
      <c r="AX172" s="137" t="str">
        <f>IF(X172="","",IF(AND('miRNA Table'!$F$4="YES",'miRNA Table'!$F$6="YES"),Z172-Z$391,Z172))</f>
        <v/>
      </c>
      <c r="AY172" s="137" t="str">
        <f>IF(Y172="","",IF(AND('miRNA Table'!$F$4="YES",'miRNA Table'!$F$6="YES"),AA172-AA$391,AA172))</f>
        <v/>
      </c>
      <c r="AZ172" s="138" t="str">
        <f>IF(Z172="","",IF(AND('miRNA Table'!$F$4="YES",'miRNA Table'!$F$6="YES"),AB172-AB$391,AB172))</f>
        <v/>
      </c>
      <c r="BY172" s="97" t="str">
        <f t="shared" si="132"/>
        <v>hsa-miR-222-3p</v>
      </c>
      <c r="BZ172" s="98" t="s">
        <v>28</v>
      </c>
      <c r="CA172" s="99">
        <f t="shared" si="133"/>
        <v>7.9249999999999972</v>
      </c>
      <c r="CB172" s="99">
        <f t="shared" si="134"/>
        <v>7.754999999999999</v>
      </c>
      <c r="CC172" s="99">
        <f t="shared" si="135"/>
        <v>7.7199999999999989</v>
      </c>
      <c r="CD172" s="99" t="str">
        <f t="shared" si="136"/>
        <v/>
      </c>
      <c r="CE172" s="99" t="str">
        <f t="shared" si="137"/>
        <v/>
      </c>
      <c r="CF172" s="99" t="str">
        <f t="shared" si="138"/>
        <v/>
      </c>
      <c r="CG172" s="99" t="str">
        <f t="shared" si="139"/>
        <v/>
      </c>
      <c r="CH172" s="99" t="str">
        <f t="shared" si="140"/>
        <v/>
      </c>
      <c r="CI172" s="99" t="str">
        <f t="shared" si="141"/>
        <v/>
      </c>
      <c r="CJ172" s="99" t="str">
        <f t="shared" si="142"/>
        <v/>
      </c>
      <c r="CK172" s="99" t="str">
        <f t="shared" si="143"/>
        <v/>
      </c>
      <c r="CL172" s="99" t="str">
        <f t="shared" si="144"/>
        <v/>
      </c>
      <c r="CM172" s="99">
        <f t="shared" si="145"/>
        <v>7.3516666666666666</v>
      </c>
      <c r="CN172" s="99">
        <f t="shared" si="146"/>
        <v>6.9183333333333294</v>
      </c>
      <c r="CO172" s="99">
        <f t="shared" si="147"/>
        <v>7.1749999999999972</v>
      </c>
      <c r="CP172" s="99" t="str">
        <f t="shared" si="148"/>
        <v/>
      </c>
      <c r="CQ172" s="99" t="str">
        <f t="shared" si="149"/>
        <v/>
      </c>
      <c r="CR172" s="99" t="str">
        <f t="shared" si="150"/>
        <v/>
      </c>
      <c r="CS172" s="99" t="str">
        <f t="shared" si="151"/>
        <v/>
      </c>
      <c r="CT172" s="99" t="str">
        <f t="shared" si="152"/>
        <v/>
      </c>
      <c r="CU172" s="99" t="str">
        <f t="shared" si="153"/>
        <v/>
      </c>
      <c r="CV172" s="99" t="str">
        <f t="shared" si="154"/>
        <v/>
      </c>
      <c r="CW172" s="99" t="str">
        <f t="shared" si="155"/>
        <v/>
      </c>
      <c r="CX172" s="99" t="str">
        <f t="shared" si="156"/>
        <v/>
      </c>
      <c r="CY172" s="70">
        <f t="shared" si="157"/>
        <v>7.799999999999998</v>
      </c>
      <c r="CZ172" s="70">
        <f t="shared" si="158"/>
        <v>7.1483333333333308</v>
      </c>
      <c r="DA172" s="100" t="str">
        <f t="shared" si="159"/>
        <v>hsa-miR-222-3p</v>
      </c>
      <c r="DB172" s="98" t="s">
        <v>28</v>
      </c>
      <c r="DC172" s="101">
        <f t="shared" si="164"/>
        <v>4.114691546698585E-3</v>
      </c>
      <c r="DD172" s="101">
        <f t="shared" si="165"/>
        <v>4.6292686364905597E-3</v>
      </c>
      <c r="DE172" s="101">
        <f t="shared" si="166"/>
        <v>4.7429487671681548E-3</v>
      </c>
      <c r="DF172" s="101" t="str">
        <f t="shared" si="167"/>
        <v/>
      </c>
      <c r="DG172" s="101" t="str">
        <f t="shared" si="168"/>
        <v/>
      </c>
      <c r="DH172" s="101" t="str">
        <f t="shared" si="169"/>
        <v/>
      </c>
      <c r="DI172" s="101" t="str">
        <f t="shared" si="170"/>
        <v/>
      </c>
      <c r="DJ172" s="101" t="str">
        <f t="shared" si="171"/>
        <v/>
      </c>
      <c r="DK172" s="101" t="str">
        <f t="shared" si="172"/>
        <v/>
      </c>
      <c r="DL172" s="101" t="str">
        <f t="shared" si="173"/>
        <v/>
      </c>
      <c r="DM172" s="101" t="str">
        <f t="shared" si="160"/>
        <v/>
      </c>
      <c r="DN172" s="101" t="str">
        <f t="shared" si="161"/>
        <v/>
      </c>
      <c r="DO172" s="101">
        <f t="shared" si="174"/>
        <v>6.1224862043174361E-3</v>
      </c>
      <c r="DP172" s="101">
        <f t="shared" si="175"/>
        <v>8.2674989164155631E-3</v>
      </c>
      <c r="DQ172" s="101">
        <f t="shared" si="176"/>
        <v>6.920058742987208E-3</v>
      </c>
      <c r="DR172" s="101" t="str">
        <f t="shared" si="177"/>
        <v/>
      </c>
      <c r="DS172" s="101" t="str">
        <f t="shared" si="178"/>
        <v/>
      </c>
      <c r="DT172" s="101" t="str">
        <f t="shared" si="179"/>
        <v/>
      </c>
      <c r="DU172" s="101" t="str">
        <f t="shared" si="180"/>
        <v/>
      </c>
      <c r="DV172" s="101" t="str">
        <f t="shared" si="181"/>
        <v/>
      </c>
      <c r="DW172" s="101" t="str">
        <f t="shared" si="182"/>
        <v/>
      </c>
      <c r="DX172" s="101" t="str">
        <f t="shared" si="183"/>
        <v/>
      </c>
      <c r="DY172" s="101" t="str">
        <f t="shared" si="162"/>
        <v/>
      </c>
      <c r="DZ172" s="101" t="str">
        <f t="shared" si="163"/>
        <v/>
      </c>
    </row>
    <row r="173" spans="1:130" ht="15" customHeight="1" x14ac:dyDescent="0.25">
      <c r="A173" s="106" t="str">
        <f>'miRNA Table'!C172</f>
        <v>hsa-miR-222-5p</v>
      </c>
      <c r="B173" s="98" t="s">
        <v>29</v>
      </c>
      <c r="C173" s="99">
        <f>IF('Test Sample Data'!C172="","",IF(SUM('Test Sample Data'!C$3:C$386)&gt;10,IF(AND(ISNUMBER('Test Sample Data'!C172),'Test Sample Data'!C172&lt;$C$389, 'Test Sample Data'!C172&gt;0),'Test Sample Data'!C172,$C$389),""))</f>
        <v>17.89</v>
      </c>
      <c r="D173" s="99">
        <f>IF('Test Sample Data'!D172="","",IF(SUM('Test Sample Data'!D$3:D$386)&gt;10,IF(AND(ISNUMBER('Test Sample Data'!D172),'Test Sample Data'!D172&lt;$C$389, 'Test Sample Data'!D172&gt;0),'Test Sample Data'!D172,$C$389),""))</f>
        <v>18.02</v>
      </c>
      <c r="E173" s="99">
        <f>IF('Test Sample Data'!E172="","",IF(SUM('Test Sample Data'!E$3:E$386)&gt;10,IF(AND(ISNUMBER('Test Sample Data'!E172),'Test Sample Data'!E172&lt;$C$389, 'Test Sample Data'!E172&gt;0),'Test Sample Data'!E172,$C$389),""))</f>
        <v>17.82</v>
      </c>
      <c r="F173" s="99" t="str">
        <f>IF('Test Sample Data'!F172="","",IF(SUM('Test Sample Data'!F$3:F$386)&gt;10,IF(AND(ISNUMBER('Test Sample Data'!F172),'Test Sample Data'!F172&lt;$C$389, 'Test Sample Data'!F172&gt;0),'Test Sample Data'!F172,$C$389),""))</f>
        <v/>
      </c>
      <c r="G173" s="99" t="str">
        <f>IF('Test Sample Data'!G172="","",IF(SUM('Test Sample Data'!G$3:G$386)&gt;10,IF(AND(ISNUMBER('Test Sample Data'!G172),'Test Sample Data'!G172&lt;$C$389, 'Test Sample Data'!G172&gt;0),'Test Sample Data'!G172,$C$389),""))</f>
        <v/>
      </c>
      <c r="H173" s="99" t="str">
        <f>IF('Test Sample Data'!H172="","",IF(SUM('Test Sample Data'!H$3:H$386)&gt;10,IF(AND(ISNUMBER('Test Sample Data'!H172),'Test Sample Data'!H172&lt;$C$389, 'Test Sample Data'!H172&gt;0),'Test Sample Data'!H172,$C$389),""))</f>
        <v/>
      </c>
      <c r="I173" s="99" t="str">
        <f>IF('Test Sample Data'!I172="","",IF(SUM('Test Sample Data'!I$3:I$386)&gt;10,IF(AND(ISNUMBER('Test Sample Data'!I172),'Test Sample Data'!I172&lt;$C$389, 'Test Sample Data'!I172&gt;0),'Test Sample Data'!I172,$C$389),""))</f>
        <v/>
      </c>
      <c r="J173" s="99" t="str">
        <f>IF('Test Sample Data'!J172="","",IF(SUM('Test Sample Data'!J$3:J$386)&gt;10,IF(AND(ISNUMBER('Test Sample Data'!J172),'Test Sample Data'!J172&lt;$C$389, 'Test Sample Data'!J172&gt;0),'Test Sample Data'!J172,$C$389),""))</f>
        <v/>
      </c>
      <c r="K173" s="99" t="str">
        <f>IF('Test Sample Data'!K172="","",IF(SUM('Test Sample Data'!K$3:K$386)&gt;10,IF(AND(ISNUMBER('Test Sample Data'!K172),'Test Sample Data'!K172&lt;$C$389, 'Test Sample Data'!K172&gt;0),'Test Sample Data'!K172,$C$389),""))</f>
        <v/>
      </c>
      <c r="L173" s="99" t="str">
        <f>IF('Test Sample Data'!L172="","",IF(SUM('Test Sample Data'!L$3:L$386)&gt;10,IF(AND(ISNUMBER('Test Sample Data'!L172),'Test Sample Data'!L172&lt;$C$389, 'Test Sample Data'!L172&gt;0),'Test Sample Data'!L172,$C$389),""))</f>
        <v/>
      </c>
      <c r="M173" s="99" t="str">
        <f>IF('Test Sample Data'!M172="","",IF(SUM('Test Sample Data'!M$3:M$386)&gt;10,IF(AND(ISNUMBER('Test Sample Data'!M172),'Test Sample Data'!M172&lt;$C$389, 'Test Sample Data'!M172&gt;0),'Test Sample Data'!M172,$C$389),""))</f>
        <v/>
      </c>
      <c r="N173" s="99" t="str">
        <f>IF('Test Sample Data'!N172="","",IF(SUM('Test Sample Data'!N$3:N$386)&gt;10,IF(AND(ISNUMBER('Test Sample Data'!N172),'Test Sample Data'!N172&lt;$C$389, 'Test Sample Data'!N172&gt;0),'Test Sample Data'!N172,$C$389),""))</f>
        <v/>
      </c>
      <c r="O173" s="98" t="str">
        <f>'miRNA Table'!C172</f>
        <v>hsa-miR-222-5p</v>
      </c>
      <c r="P173" s="98" t="s">
        <v>29</v>
      </c>
      <c r="Q173" s="99">
        <f>IF('Control Sample Data'!C172="","",IF(SUM('Control Sample Data'!C$3:C$386)&gt;10,IF(AND(ISNUMBER('Control Sample Data'!C172),'Control Sample Data'!C172&lt;$C$389, 'Control Sample Data'!C172&gt;0),'Control Sample Data'!C172,$C$389),""))</f>
        <v>22.99</v>
      </c>
      <c r="R173" s="99">
        <f>IF('Control Sample Data'!D172="","",IF(SUM('Control Sample Data'!D$3:D$386)&gt;10,IF(AND(ISNUMBER('Control Sample Data'!D172),'Control Sample Data'!D172&lt;$C$389, 'Control Sample Data'!D172&gt;0),'Control Sample Data'!D172,$C$389),""))</f>
        <v>22.89</v>
      </c>
      <c r="S173" s="99">
        <f>IF('Control Sample Data'!E172="","",IF(SUM('Control Sample Data'!E$3:E$386)&gt;10,IF(AND(ISNUMBER('Control Sample Data'!E172),'Control Sample Data'!E172&lt;$C$389, 'Control Sample Data'!E172&gt;0),'Control Sample Data'!E172,$C$389),""))</f>
        <v>23.23</v>
      </c>
      <c r="T173" s="99" t="str">
        <f>IF('Control Sample Data'!F172="","",IF(SUM('Control Sample Data'!F$3:F$386)&gt;10,IF(AND(ISNUMBER('Control Sample Data'!F172),'Control Sample Data'!F172&lt;$C$389, 'Control Sample Data'!F172&gt;0),'Control Sample Data'!F172,$C$389),""))</f>
        <v/>
      </c>
      <c r="U173" s="99" t="str">
        <f>IF('Control Sample Data'!G172="","",IF(SUM('Control Sample Data'!G$3:G$386)&gt;10,IF(AND(ISNUMBER('Control Sample Data'!G172),'Control Sample Data'!G172&lt;$C$389, 'Control Sample Data'!G172&gt;0),'Control Sample Data'!G172,$C$389),""))</f>
        <v/>
      </c>
      <c r="V173" s="99" t="str">
        <f>IF('Control Sample Data'!H172="","",IF(SUM('Control Sample Data'!H$3:H$386)&gt;10,IF(AND(ISNUMBER('Control Sample Data'!H172),'Control Sample Data'!H172&lt;$C$389, 'Control Sample Data'!H172&gt;0),'Control Sample Data'!H172,$C$389),""))</f>
        <v/>
      </c>
      <c r="W173" s="99" t="str">
        <f>IF('Control Sample Data'!I172="","",IF(SUM('Control Sample Data'!I$3:I$386)&gt;10,IF(AND(ISNUMBER('Control Sample Data'!I172),'Control Sample Data'!I172&lt;$C$389, 'Control Sample Data'!I172&gt;0),'Control Sample Data'!I172,$C$389),""))</f>
        <v/>
      </c>
      <c r="X173" s="99" t="str">
        <f>IF('Control Sample Data'!J172="","",IF(SUM('Control Sample Data'!J$3:J$386)&gt;10,IF(AND(ISNUMBER('Control Sample Data'!J172),'Control Sample Data'!J172&lt;$C$389, 'Control Sample Data'!J172&gt;0),'Control Sample Data'!J172,$C$389),""))</f>
        <v/>
      </c>
      <c r="Y173" s="99" t="str">
        <f>IF('Control Sample Data'!K172="","",IF(SUM('Control Sample Data'!K$3:K$386)&gt;10,IF(AND(ISNUMBER('Control Sample Data'!K172),'Control Sample Data'!K172&lt;$C$389, 'Control Sample Data'!K172&gt;0),'Control Sample Data'!K172,$C$389),""))</f>
        <v/>
      </c>
      <c r="Z173" s="99" t="str">
        <f>IF('Control Sample Data'!L172="","",IF(SUM('Control Sample Data'!L$3:L$386)&gt;10,IF(AND(ISNUMBER('Control Sample Data'!L172),'Control Sample Data'!L172&lt;$C$389, 'Control Sample Data'!L172&gt;0),'Control Sample Data'!L172,$C$389),""))</f>
        <v/>
      </c>
      <c r="AA173" s="99" t="str">
        <f>IF('Control Sample Data'!M172="","",IF(SUM('Control Sample Data'!M$3:M$386)&gt;10,IF(AND(ISNUMBER('Control Sample Data'!M172),'Control Sample Data'!M172&lt;$C$389, 'Control Sample Data'!M172&gt;0),'Control Sample Data'!M172,$C$389),""))</f>
        <v/>
      </c>
      <c r="AB173" s="107" t="str">
        <f>IF('Control Sample Data'!N172="","",IF(SUM('Control Sample Data'!N$3:N$386)&gt;10,IF(AND(ISNUMBER('Control Sample Data'!N172),'Control Sample Data'!N172&lt;$C$389, 'Control Sample Data'!N172&gt;0),'Control Sample Data'!N172,$C$389),""))</f>
        <v/>
      </c>
      <c r="AC173" s="136">
        <f>IF(C173="","",IF(AND('miRNA Table'!$F$4="YES",'miRNA Table'!$F$6="YES"),C173-C$391,C173))</f>
        <v>17.89</v>
      </c>
      <c r="AD173" s="137">
        <f>IF(D173="","",IF(AND('miRNA Table'!$F$4="YES",'miRNA Table'!$F$6="YES"),D173-D$391,D173))</f>
        <v>18.02</v>
      </c>
      <c r="AE173" s="137">
        <f>IF(E173="","",IF(AND('miRNA Table'!$F$4="YES",'miRNA Table'!$F$6="YES"),E173-E$391,E173))</f>
        <v>17.82</v>
      </c>
      <c r="AF173" s="137" t="str">
        <f>IF(F173="","",IF(AND('miRNA Table'!$F$4="YES",'miRNA Table'!$F$6="YES"),F173-F$391,F173))</f>
        <v/>
      </c>
      <c r="AG173" s="137" t="str">
        <f>IF(G173="","",IF(AND('miRNA Table'!$F$4="YES",'miRNA Table'!$F$6="YES"),G173-G$391,G173))</f>
        <v/>
      </c>
      <c r="AH173" s="137" t="str">
        <f>IF(H173="","",IF(AND('miRNA Table'!$F$4="YES",'miRNA Table'!$F$6="YES"),H173-H$391,H173))</f>
        <v/>
      </c>
      <c r="AI173" s="137" t="str">
        <f>IF(I173="","",IF(AND('miRNA Table'!$F$4="YES",'miRNA Table'!$F$6="YES"),I173-I$391,I173))</f>
        <v/>
      </c>
      <c r="AJ173" s="137" t="str">
        <f>IF(J173="","",IF(AND('miRNA Table'!$F$4="YES",'miRNA Table'!$F$6="YES"),J173-J$391,J173))</f>
        <v/>
      </c>
      <c r="AK173" s="137" t="str">
        <f>IF(K173="","",IF(AND('miRNA Table'!$F$4="YES",'miRNA Table'!$F$6="YES"),K173-K$391,K173))</f>
        <v/>
      </c>
      <c r="AL173" s="137" t="str">
        <f>IF(L173="","",IF(AND('miRNA Table'!$F$4="YES",'miRNA Table'!$F$6="YES"),L173-L$391,L173))</f>
        <v/>
      </c>
      <c r="AM173" s="137" t="str">
        <f>IF(M173="","",IF(AND('miRNA Table'!$F$4="YES",'miRNA Table'!$F$6="YES"),M173-M$391,M173))</f>
        <v/>
      </c>
      <c r="AN173" s="138" t="str">
        <f>IF(N173="","",IF(AND('miRNA Table'!$F$4="YES",'miRNA Table'!$F$6="YES"),N173-N$391,N173))</f>
        <v/>
      </c>
      <c r="AO173" s="136">
        <f>IF(O173="","",IF(AND('miRNA Table'!$F$4="YES",'miRNA Table'!$F$6="YES"),Q173-Q$391,Q173))</f>
        <v>22.99</v>
      </c>
      <c r="AP173" s="137">
        <f>IF(P173="","",IF(AND('miRNA Table'!$F$4="YES",'miRNA Table'!$F$6="YES"),R173-R$391,R173))</f>
        <v>22.89</v>
      </c>
      <c r="AQ173" s="137">
        <f>IF(Q173="","",IF(AND('miRNA Table'!$F$4="YES",'miRNA Table'!$F$6="YES"),S173-S$391,S173))</f>
        <v>23.23</v>
      </c>
      <c r="AR173" s="137" t="str">
        <f>IF(R173="","",IF(AND('miRNA Table'!$F$4="YES",'miRNA Table'!$F$6="YES"),T173-T$391,T173))</f>
        <v/>
      </c>
      <c r="AS173" s="137" t="str">
        <f>IF(S173="","",IF(AND('miRNA Table'!$F$4="YES",'miRNA Table'!$F$6="YES"),U173-U$391,U173))</f>
        <v/>
      </c>
      <c r="AT173" s="137" t="str">
        <f>IF(T173="","",IF(AND('miRNA Table'!$F$4="YES",'miRNA Table'!$F$6="YES"),V173-V$391,V173))</f>
        <v/>
      </c>
      <c r="AU173" s="137" t="str">
        <f>IF(U173="","",IF(AND('miRNA Table'!$F$4="YES",'miRNA Table'!$F$6="YES"),W173-W$391,W173))</f>
        <v/>
      </c>
      <c r="AV173" s="137" t="str">
        <f>IF(V173="","",IF(AND('miRNA Table'!$F$4="YES",'miRNA Table'!$F$6="YES"),X173-X$391,X173))</f>
        <v/>
      </c>
      <c r="AW173" s="137" t="str">
        <f>IF(W173="","",IF(AND('miRNA Table'!$F$4="YES",'miRNA Table'!$F$6="YES"),Y173-Y$391,Y173))</f>
        <v/>
      </c>
      <c r="AX173" s="137" t="str">
        <f>IF(X173="","",IF(AND('miRNA Table'!$F$4="YES",'miRNA Table'!$F$6="YES"),Z173-Z$391,Z173))</f>
        <v/>
      </c>
      <c r="AY173" s="137" t="str">
        <f>IF(Y173="","",IF(AND('miRNA Table'!$F$4="YES",'miRNA Table'!$F$6="YES"),AA173-AA$391,AA173))</f>
        <v/>
      </c>
      <c r="AZ173" s="138" t="str">
        <f>IF(Z173="","",IF(AND('miRNA Table'!$F$4="YES",'miRNA Table'!$F$6="YES"),AB173-AB$391,AB173))</f>
        <v/>
      </c>
      <c r="BY173" s="97" t="str">
        <f t="shared" si="132"/>
        <v>hsa-miR-222-5p</v>
      </c>
      <c r="BZ173" s="98" t="s">
        <v>29</v>
      </c>
      <c r="CA173" s="99">
        <f t="shared" si="133"/>
        <v>-2.745000000000001</v>
      </c>
      <c r="CB173" s="99">
        <f t="shared" si="134"/>
        <v>-2.625</v>
      </c>
      <c r="CC173" s="99">
        <f t="shared" si="135"/>
        <v>-2.91</v>
      </c>
      <c r="CD173" s="99" t="str">
        <f t="shared" si="136"/>
        <v/>
      </c>
      <c r="CE173" s="99" t="str">
        <f t="shared" si="137"/>
        <v/>
      </c>
      <c r="CF173" s="99" t="str">
        <f t="shared" si="138"/>
        <v/>
      </c>
      <c r="CG173" s="99" t="str">
        <f t="shared" si="139"/>
        <v/>
      </c>
      <c r="CH173" s="99" t="str">
        <f t="shared" si="140"/>
        <v/>
      </c>
      <c r="CI173" s="99" t="str">
        <f t="shared" si="141"/>
        <v/>
      </c>
      <c r="CJ173" s="99" t="str">
        <f t="shared" si="142"/>
        <v/>
      </c>
      <c r="CK173" s="99" t="str">
        <f t="shared" si="143"/>
        <v/>
      </c>
      <c r="CL173" s="99" t="str">
        <f t="shared" si="144"/>
        <v/>
      </c>
      <c r="CM173" s="99">
        <f t="shared" si="145"/>
        <v>2.091666666666665</v>
      </c>
      <c r="CN173" s="99">
        <f t="shared" si="146"/>
        <v>2.0383333333333304</v>
      </c>
      <c r="CO173" s="99">
        <f t="shared" si="147"/>
        <v>2.0949999999999989</v>
      </c>
      <c r="CP173" s="99" t="str">
        <f t="shared" si="148"/>
        <v/>
      </c>
      <c r="CQ173" s="99" t="str">
        <f t="shared" si="149"/>
        <v/>
      </c>
      <c r="CR173" s="99" t="str">
        <f t="shared" si="150"/>
        <v/>
      </c>
      <c r="CS173" s="99" t="str">
        <f t="shared" si="151"/>
        <v/>
      </c>
      <c r="CT173" s="99" t="str">
        <f t="shared" si="152"/>
        <v/>
      </c>
      <c r="CU173" s="99" t="str">
        <f t="shared" si="153"/>
        <v/>
      </c>
      <c r="CV173" s="99" t="str">
        <f t="shared" si="154"/>
        <v/>
      </c>
      <c r="CW173" s="99" t="str">
        <f t="shared" si="155"/>
        <v/>
      </c>
      <c r="CX173" s="99" t="str">
        <f t="shared" si="156"/>
        <v/>
      </c>
      <c r="CY173" s="70">
        <f t="shared" si="157"/>
        <v>-2.7600000000000002</v>
      </c>
      <c r="CZ173" s="70">
        <f t="shared" si="158"/>
        <v>2.074999999999998</v>
      </c>
      <c r="DA173" s="100" t="str">
        <f t="shared" si="159"/>
        <v>hsa-miR-222-5p</v>
      </c>
      <c r="DB173" s="98" t="s">
        <v>29</v>
      </c>
      <c r="DC173" s="101">
        <f t="shared" si="164"/>
        <v>6.7038970773435924</v>
      </c>
      <c r="DD173" s="101">
        <f t="shared" si="165"/>
        <v>6.168843301631763</v>
      </c>
      <c r="DE173" s="101">
        <f t="shared" si="166"/>
        <v>7.5161819937120944</v>
      </c>
      <c r="DF173" s="101" t="str">
        <f t="shared" si="167"/>
        <v/>
      </c>
      <c r="DG173" s="101" t="str">
        <f t="shared" si="168"/>
        <v/>
      </c>
      <c r="DH173" s="101" t="str">
        <f t="shared" si="169"/>
        <v/>
      </c>
      <c r="DI173" s="101" t="str">
        <f t="shared" si="170"/>
        <v/>
      </c>
      <c r="DJ173" s="101" t="str">
        <f t="shared" si="171"/>
        <v/>
      </c>
      <c r="DK173" s="101" t="str">
        <f t="shared" si="172"/>
        <v/>
      </c>
      <c r="DL173" s="101" t="str">
        <f t="shared" si="173"/>
        <v/>
      </c>
      <c r="DM173" s="101" t="str">
        <f t="shared" si="160"/>
        <v/>
      </c>
      <c r="DN173" s="101" t="str">
        <f t="shared" si="161"/>
        <v/>
      </c>
      <c r="DO173" s="101">
        <f t="shared" si="174"/>
        <v>0.23460949916778609</v>
      </c>
      <c r="DP173" s="101">
        <f t="shared" si="175"/>
        <v>0.24344481294208412</v>
      </c>
      <c r="DQ173" s="101">
        <f t="shared" si="176"/>
        <v>0.23406806185862325</v>
      </c>
      <c r="DR173" s="101" t="str">
        <f t="shared" si="177"/>
        <v/>
      </c>
      <c r="DS173" s="101" t="str">
        <f t="shared" si="178"/>
        <v/>
      </c>
      <c r="DT173" s="101" t="str">
        <f t="shared" si="179"/>
        <v/>
      </c>
      <c r="DU173" s="101" t="str">
        <f t="shared" si="180"/>
        <v/>
      </c>
      <c r="DV173" s="101" t="str">
        <f t="shared" si="181"/>
        <v/>
      </c>
      <c r="DW173" s="101" t="str">
        <f t="shared" si="182"/>
        <v/>
      </c>
      <c r="DX173" s="101" t="str">
        <f t="shared" si="183"/>
        <v/>
      </c>
      <c r="DY173" s="101" t="str">
        <f t="shared" si="162"/>
        <v/>
      </c>
      <c r="DZ173" s="101" t="str">
        <f t="shared" si="163"/>
        <v/>
      </c>
    </row>
    <row r="174" spans="1:130" ht="15" customHeight="1" x14ac:dyDescent="0.25">
      <c r="A174" s="106" t="str">
        <f>'miRNA Table'!C173</f>
        <v>hsa-miR-223-3p</v>
      </c>
      <c r="B174" s="98" t="s">
        <v>30</v>
      </c>
      <c r="C174" s="99">
        <f>IF('Test Sample Data'!C173="","",IF(SUM('Test Sample Data'!C$3:C$386)&gt;10,IF(AND(ISNUMBER('Test Sample Data'!C173),'Test Sample Data'!C173&lt;$C$389, 'Test Sample Data'!C173&gt;0),'Test Sample Data'!C173,$C$389),""))</f>
        <v>30.63</v>
      </c>
      <c r="D174" s="99">
        <f>IF('Test Sample Data'!D173="","",IF(SUM('Test Sample Data'!D$3:D$386)&gt;10,IF(AND(ISNUMBER('Test Sample Data'!D173),'Test Sample Data'!D173&lt;$C$389, 'Test Sample Data'!D173&gt;0),'Test Sample Data'!D173,$C$389),""))</f>
        <v>30.45</v>
      </c>
      <c r="E174" s="99">
        <f>IF('Test Sample Data'!E173="","",IF(SUM('Test Sample Data'!E$3:E$386)&gt;10,IF(AND(ISNUMBER('Test Sample Data'!E173),'Test Sample Data'!E173&lt;$C$389, 'Test Sample Data'!E173&gt;0),'Test Sample Data'!E173,$C$389),""))</f>
        <v>30.09</v>
      </c>
      <c r="F174" s="99" t="str">
        <f>IF('Test Sample Data'!F173="","",IF(SUM('Test Sample Data'!F$3:F$386)&gt;10,IF(AND(ISNUMBER('Test Sample Data'!F173),'Test Sample Data'!F173&lt;$C$389, 'Test Sample Data'!F173&gt;0),'Test Sample Data'!F173,$C$389),""))</f>
        <v/>
      </c>
      <c r="G174" s="99" t="str">
        <f>IF('Test Sample Data'!G173="","",IF(SUM('Test Sample Data'!G$3:G$386)&gt;10,IF(AND(ISNUMBER('Test Sample Data'!G173),'Test Sample Data'!G173&lt;$C$389, 'Test Sample Data'!G173&gt;0),'Test Sample Data'!G173,$C$389),""))</f>
        <v/>
      </c>
      <c r="H174" s="99" t="str">
        <f>IF('Test Sample Data'!H173="","",IF(SUM('Test Sample Data'!H$3:H$386)&gt;10,IF(AND(ISNUMBER('Test Sample Data'!H173),'Test Sample Data'!H173&lt;$C$389, 'Test Sample Data'!H173&gt;0),'Test Sample Data'!H173,$C$389),""))</f>
        <v/>
      </c>
      <c r="I174" s="99" t="str">
        <f>IF('Test Sample Data'!I173="","",IF(SUM('Test Sample Data'!I$3:I$386)&gt;10,IF(AND(ISNUMBER('Test Sample Data'!I173),'Test Sample Data'!I173&lt;$C$389, 'Test Sample Data'!I173&gt;0),'Test Sample Data'!I173,$C$389),""))</f>
        <v/>
      </c>
      <c r="J174" s="99" t="str">
        <f>IF('Test Sample Data'!J173="","",IF(SUM('Test Sample Data'!J$3:J$386)&gt;10,IF(AND(ISNUMBER('Test Sample Data'!J173),'Test Sample Data'!J173&lt;$C$389, 'Test Sample Data'!J173&gt;0),'Test Sample Data'!J173,$C$389),""))</f>
        <v/>
      </c>
      <c r="K174" s="99" t="str">
        <f>IF('Test Sample Data'!K173="","",IF(SUM('Test Sample Data'!K$3:K$386)&gt;10,IF(AND(ISNUMBER('Test Sample Data'!K173),'Test Sample Data'!K173&lt;$C$389, 'Test Sample Data'!K173&gt;0),'Test Sample Data'!K173,$C$389),""))</f>
        <v/>
      </c>
      <c r="L174" s="99" t="str">
        <f>IF('Test Sample Data'!L173="","",IF(SUM('Test Sample Data'!L$3:L$386)&gt;10,IF(AND(ISNUMBER('Test Sample Data'!L173),'Test Sample Data'!L173&lt;$C$389, 'Test Sample Data'!L173&gt;0),'Test Sample Data'!L173,$C$389),""))</f>
        <v/>
      </c>
      <c r="M174" s="99" t="str">
        <f>IF('Test Sample Data'!M173="","",IF(SUM('Test Sample Data'!M$3:M$386)&gt;10,IF(AND(ISNUMBER('Test Sample Data'!M173),'Test Sample Data'!M173&lt;$C$389, 'Test Sample Data'!M173&gt;0),'Test Sample Data'!M173,$C$389),""))</f>
        <v/>
      </c>
      <c r="N174" s="99" t="str">
        <f>IF('Test Sample Data'!N173="","",IF(SUM('Test Sample Data'!N$3:N$386)&gt;10,IF(AND(ISNUMBER('Test Sample Data'!N173),'Test Sample Data'!N173&lt;$C$389, 'Test Sample Data'!N173&gt;0),'Test Sample Data'!N173,$C$389),""))</f>
        <v/>
      </c>
      <c r="O174" s="98" t="str">
        <f>'miRNA Table'!C173</f>
        <v>hsa-miR-223-3p</v>
      </c>
      <c r="P174" s="98" t="s">
        <v>30</v>
      </c>
      <c r="Q174" s="99">
        <f>IF('Control Sample Data'!C173="","",IF(SUM('Control Sample Data'!C$3:C$386)&gt;10,IF(AND(ISNUMBER('Control Sample Data'!C173),'Control Sample Data'!C173&lt;$C$389, 'Control Sample Data'!C173&gt;0),'Control Sample Data'!C173,$C$389),""))</f>
        <v>34.1</v>
      </c>
      <c r="R174" s="99">
        <f>IF('Control Sample Data'!D173="","",IF(SUM('Control Sample Data'!D$3:D$386)&gt;10,IF(AND(ISNUMBER('Control Sample Data'!D173),'Control Sample Data'!D173&lt;$C$389, 'Control Sample Data'!D173&gt;0),'Control Sample Data'!D173,$C$389),""))</f>
        <v>34.729999999999997</v>
      </c>
      <c r="S174" s="99">
        <f>IF('Control Sample Data'!E173="","",IF(SUM('Control Sample Data'!E$3:E$386)&gt;10,IF(AND(ISNUMBER('Control Sample Data'!E173),'Control Sample Data'!E173&lt;$C$389, 'Control Sample Data'!E173&gt;0),'Control Sample Data'!E173,$C$389),""))</f>
        <v>33.92</v>
      </c>
      <c r="T174" s="99" t="str">
        <f>IF('Control Sample Data'!F173="","",IF(SUM('Control Sample Data'!F$3:F$386)&gt;10,IF(AND(ISNUMBER('Control Sample Data'!F173),'Control Sample Data'!F173&lt;$C$389, 'Control Sample Data'!F173&gt;0),'Control Sample Data'!F173,$C$389),""))</f>
        <v/>
      </c>
      <c r="U174" s="99" t="str">
        <f>IF('Control Sample Data'!G173="","",IF(SUM('Control Sample Data'!G$3:G$386)&gt;10,IF(AND(ISNUMBER('Control Sample Data'!G173),'Control Sample Data'!G173&lt;$C$389, 'Control Sample Data'!G173&gt;0),'Control Sample Data'!G173,$C$389),""))</f>
        <v/>
      </c>
      <c r="V174" s="99" t="str">
        <f>IF('Control Sample Data'!H173="","",IF(SUM('Control Sample Data'!H$3:H$386)&gt;10,IF(AND(ISNUMBER('Control Sample Data'!H173),'Control Sample Data'!H173&lt;$C$389, 'Control Sample Data'!H173&gt;0),'Control Sample Data'!H173,$C$389),""))</f>
        <v/>
      </c>
      <c r="W174" s="99" t="str">
        <f>IF('Control Sample Data'!I173="","",IF(SUM('Control Sample Data'!I$3:I$386)&gt;10,IF(AND(ISNUMBER('Control Sample Data'!I173),'Control Sample Data'!I173&lt;$C$389, 'Control Sample Data'!I173&gt;0),'Control Sample Data'!I173,$C$389),""))</f>
        <v/>
      </c>
      <c r="X174" s="99" t="str">
        <f>IF('Control Sample Data'!J173="","",IF(SUM('Control Sample Data'!J$3:J$386)&gt;10,IF(AND(ISNUMBER('Control Sample Data'!J173),'Control Sample Data'!J173&lt;$C$389, 'Control Sample Data'!J173&gt;0),'Control Sample Data'!J173,$C$389),""))</f>
        <v/>
      </c>
      <c r="Y174" s="99" t="str">
        <f>IF('Control Sample Data'!K173="","",IF(SUM('Control Sample Data'!K$3:K$386)&gt;10,IF(AND(ISNUMBER('Control Sample Data'!K173),'Control Sample Data'!K173&lt;$C$389, 'Control Sample Data'!K173&gt;0),'Control Sample Data'!K173,$C$389),""))</f>
        <v/>
      </c>
      <c r="Z174" s="99" t="str">
        <f>IF('Control Sample Data'!L173="","",IF(SUM('Control Sample Data'!L$3:L$386)&gt;10,IF(AND(ISNUMBER('Control Sample Data'!L173),'Control Sample Data'!L173&lt;$C$389, 'Control Sample Data'!L173&gt;0),'Control Sample Data'!L173,$C$389),""))</f>
        <v/>
      </c>
      <c r="AA174" s="99" t="str">
        <f>IF('Control Sample Data'!M173="","",IF(SUM('Control Sample Data'!M$3:M$386)&gt;10,IF(AND(ISNUMBER('Control Sample Data'!M173),'Control Sample Data'!M173&lt;$C$389, 'Control Sample Data'!M173&gt;0),'Control Sample Data'!M173,$C$389),""))</f>
        <v/>
      </c>
      <c r="AB174" s="107" t="str">
        <f>IF('Control Sample Data'!N173="","",IF(SUM('Control Sample Data'!N$3:N$386)&gt;10,IF(AND(ISNUMBER('Control Sample Data'!N173),'Control Sample Data'!N173&lt;$C$389, 'Control Sample Data'!N173&gt;0),'Control Sample Data'!N173,$C$389),""))</f>
        <v/>
      </c>
      <c r="AC174" s="136">
        <f>IF(C174="","",IF(AND('miRNA Table'!$F$4="YES",'miRNA Table'!$F$6="YES"),C174-C$391,C174))</f>
        <v>30.63</v>
      </c>
      <c r="AD174" s="137">
        <f>IF(D174="","",IF(AND('miRNA Table'!$F$4="YES",'miRNA Table'!$F$6="YES"),D174-D$391,D174))</f>
        <v>30.45</v>
      </c>
      <c r="AE174" s="137">
        <f>IF(E174="","",IF(AND('miRNA Table'!$F$4="YES",'miRNA Table'!$F$6="YES"),E174-E$391,E174))</f>
        <v>30.09</v>
      </c>
      <c r="AF174" s="137" t="str">
        <f>IF(F174="","",IF(AND('miRNA Table'!$F$4="YES",'miRNA Table'!$F$6="YES"),F174-F$391,F174))</f>
        <v/>
      </c>
      <c r="AG174" s="137" t="str">
        <f>IF(G174="","",IF(AND('miRNA Table'!$F$4="YES",'miRNA Table'!$F$6="YES"),G174-G$391,G174))</f>
        <v/>
      </c>
      <c r="AH174" s="137" t="str">
        <f>IF(H174="","",IF(AND('miRNA Table'!$F$4="YES",'miRNA Table'!$F$6="YES"),H174-H$391,H174))</f>
        <v/>
      </c>
      <c r="AI174" s="137" t="str">
        <f>IF(I174="","",IF(AND('miRNA Table'!$F$4="YES",'miRNA Table'!$F$6="YES"),I174-I$391,I174))</f>
        <v/>
      </c>
      <c r="AJ174" s="137" t="str">
        <f>IF(J174="","",IF(AND('miRNA Table'!$F$4="YES",'miRNA Table'!$F$6="YES"),J174-J$391,J174))</f>
        <v/>
      </c>
      <c r="AK174" s="137" t="str">
        <f>IF(K174="","",IF(AND('miRNA Table'!$F$4="YES",'miRNA Table'!$F$6="YES"),K174-K$391,K174))</f>
        <v/>
      </c>
      <c r="AL174" s="137" t="str">
        <f>IF(L174="","",IF(AND('miRNA Table'!$F$4="YES",'miRNA Table'!$F$6="YES"),L174-L$391,L174))</f>
        <v/>
      </c>
      <c r="AM174" s="137" t="str">
        <f>IF(M174="","",IF(AND('miRNA Table'!$F$4="YES",'miRNA Table'!$F$6="YES"),M174-M$391,M174))</f>
        <v/>
      </c>
      <c r="AN174" s="138" t="str">
        <f>IF(N174="","",IF(AND('miRNA Table'!$F$4="YES",'miRNA Table'!$F$6="YES"),N174-N$391,N174))</f>
        <v/>
      </c>
      <c r="AO174" s="136">
        <f>IF(O174="","",IF(AND('miRNA Table'!$F$4="YES",'miRNA Table'!$F$6="YES"),Q174-Q$391,Q174))</f>
        <v>34.1</v>
      </c>
      <c r="AP174" s="137">
        <f>IF(P174="","",IF(AND('miRNA Table'!$F$4="YES",'miRNA Table'!$F$6="YES"),R174-R$391,R174))</f>
        <v>34.729999999999997</v>
      </c>
      <c r="AQ174" s="137">
        <f>IF(Q174="","",IF(AND('miRNA Table'!$F$4="YES",'miRNA Table'!$F$6="YES"),S174-S$391,S174))</f>
        <v>33.92</v>
      </c>
      <c r="AR174" s="137" t="str">
        <f>IF(R174="","",IF(AND('miRNA Table'!$F$4="YES",'miRNA Table'!$F$6="YES"),T174-T$391,T174))</f>
        <v/>
      </c>
      <c r="AS174" s="137" t="str">
        <f>IF(S174="","",IF(AND('miRNA Table'!$F$4="YES",'miRNA Table'!$F$6="YES"),U174-U$391,U174))</f>
        <v/>
      </c>
      <c r="AT174" s="137" t="str">
        <f>IF(T174="","",IF(AND('miRNA Table'!$F$4="YES",'miRNA Table'!$F$6="YES"),V174-V$391,V174))</f>
        <v/>
      </c>
      <c r="AU174" s="137" t="str">
        <f>IF(U174="","",IF(AND('miRNA Table'!$F$4="YES",'miRNA Table'!$F$6="YES"),W174-W$391,W174))</f>
        <v/>
      </c>
      <c r="AV174" s="137" t="str">
        <f>IF(V174="","",IF(AND('miRNA Table'!$F$4="YES",'miRNA Table'!$F$6="YES"),X174-X$391,X174))</f>
        <v/>
      </c>
      <c r="AW174" s="137" t="str">
        <f>IF(W174="","",IF(AND('miRNA Table'!$F$4="YES",'miRNA Table'!$F$6="YES"),Y174-Y$391,Y174))</f>
        <v/>
      </c>
      <c r="AX174" s="137" t="str">
        <f>IF(X174="","",IF(AND('miRNA Table'!$F$4="YES",'miRNA Table'!$F$6="YES"),Z174-Z$391,Z174))</f>
        <v/>
      </c>
      <c r="AY174" s="137" t="str">
        <f>IF(Y174="","",IF(AND('miRNA Table'!$F$4="YES",'miRNA Table'!$F$6="YES"),AA174-AA$391,AA174))</f>
        <v/>
      </c>
      <c r="AZ174" s="138" t="str">
        <f>IF(Z174="","",IF(AND('miRNA Table'!$F$4="YES",'miRNA Table'!$F$6="YES"),AB174-AB$391,AB174))</f>
        <v/>
      </c>
      <c r="BY174" s="97" t="str">
        <f t="shared" si="132"/>
        <v>hsa-miR-223-3p</v>
      </c>
      <c r="BZ174" s="98" t="s">
        <v>30</v>
      </c>
      <c r="CA174" s="99">
        <f t="shared" si="133"/>
        <v>9.9949999999999974</v>
      </c>
      <c r="CB174" s="99">
        <f t="shared" si="134"/>
        <v>9.8049999999999997</v>
      </c>
      <c r="CC174" s="99">
        <f t="shared" si="135"/>
        <v>9.36</v>
      </c>
      <c r="CD174" s="99" t="str">
        <f t="shared" si="136"/>
        <v/>
      </c>
      <c r="CE174" s="99" t="str">
        <f t="shared" si="137"/>
        <v/>
      </c>
      <c r="CF174" s="99" t="str">
        <f t="shared" si="138"/>
        <v/>
      </c>
      <c r="CG174" s="99" t="str">
        <f t="shared" si="139"/>
        <v/>
      </c>
      <c r="CH174" s="99" t="str">
        <f t="shared" si="140"/>
        <v/>
      </c>
      <c r="CI174" s="99" t="str">
        <f t="shared" si="141"/>
        <v/>
      </c>
      <c r="CJ174" s="99" t="str">
        <f t="shared" si="142"/>
        <v/>
      </c>
      <c r="CK174" s="99" t="str">
        <f t="shared" si="143"/>
        <v/>
      </c>
      <c r="CL174" s="99" t="str">
        <f t="shared" si="144"/>
        <v/>
      </c>
      <c r="CM174" s="99">
        <f t="shared" si="145"/>
        <v>13.201666666666668</v>
      </c>
      <c r="CN174" s="99">
        <f t="shared" si="146"/>
        <v>13.878333333333327</v>
      </c>
      <c r="CO174" s="99">
        <f t="shared" si="147"/>
        <v>12.785</v>
      </c>
      <c r="CP174" s="99" t="str">
        <f t="shared" si="148"/>
        <v/>
      </c>
      <c r="CQ174" s="99" t="str">
        <f t="shared" si="149"/>
        <v/>
      </c>
      <c r="CR174" s="99" t="str">
        <f t="shared" si="150"/>
        <v/>
      </c>
      <c r="CS174" s="99" t="str">
        <f t="shared" si="151"/>
        <v/>
      </c>
      <c r="CT174" s="99" t="str">
        <f t="shared" si="152"/>
        <v/>
      </c>
      <c r="CU174" s="99" t="str">
        <f t="shared" si="153"/>
        <v/>
      </c>
      <c r="CV174" s="99" t="str">
        <f t="shared" si="154"/>
        <v/>
      </c>
      <c r="CW174" s="99" t="str">
        <f t="shared" si="155"/>
        <v/>
      </c>
      <c r="CX174" s="99" t="str">
        <f t="shared" si="156"/>
        <v/>
      </c>
      <c r="CY174" s="70">
        <f t="shared" si="157"/>
        <v>9.7199999999999989</v>
      </c>
      <c r="CZ174" s="70">
        <f t="shared" si="158"/>
        <v>13.288333333333332</v>
      </c>
      <c r="DA174" s="100" t="str">
        <f t="shared" si="159"/>
        <v>hsa-miR-223-3p</v>
      </c>
      <c r="DB174" s="98" t="s">
        <v>30</v>
      </c>
      <c r="DC174" s="101">
        <f t="shared" si="164"/>
        <v>9.7995287940381374E-4</v>
      </c>
      <c r="DD174" s="101">
        <f t="shared" si="165"/>
        <v>1.1178946880846534E-3</v>
      </c>
      <c r="DE174" s="101">
        <f t="shared" si="166"/>
        <v>1.5218058196494143E-3</v>
      </c>
      <c r="DF174" s="101" t="str">
        <f t="shared" si="167"/>
        <v/>
      </c>
      <c r="DG174" s="101" t="str">
        <f t="shared" si="168"/>
        <v/>
      </c>
      <c r="DH174" s="101" t="str">
        <f t="shared" si="169"/>
        <v/>
      </c>
      <c r="DI174" s="101" t="str">
        <f t="shared" si="170"/>
        <v/>
      </c>
      <c r="DJ174" s="101" t="str">
        <f t="shared" si="171"/>
        <v/>
      </c>
      <c r="DK174" s="101" t="str">
        <f t="shared" si="172"/>
        <v/>
      </c>
      <c r="DL174" s="101" t="str">
        <f t="shared" si="173"/>
        <v/>
      </c>
      <c r="DM174" s="101" t="str">
        <f t="shared" si="160"/>
        <v/>
      </c>
      <c r="DN174" s="101" t="str">
        <f t="shared" si="161"/>
        <v/>
      </c>
      <c r="DO174" s="101">
        <f t="shared" si="174"/>
        <v>1.061456841479244E-4</v>
      </c>
      <c r="DP174" s="101">
        <f t="shared" si="175"/>
        <v>6.6405702717428896E-5</v>
      </c>
      <c r="DQ174" s="101">
        <f t="shared" si="176"/>
        <v>1.4168748954879404E-4</v>
      </c>
      <c r="DR174" s="101" t="str">
        <f t="shared" si="177"/>
        <v/>
      </c>
      <c r="DS174" s="101" t="str">
        <f t="shared" si="178"/>
        <v/>
      </c>
      <c r="DT174" s="101" t="str">
        <f t="shared" si="179"/>
        <v/>
      </c>
      <c r="DU174" s="101" t="str">
        <f t="shared" si="180"/>
        <v/>
      </c>
      <c r="DV174" s="101" t="str">
        <f t="shared" si="181"/>
        <v/>
      </c>
      <c r="DW174" s="101" t="str">
        <f t="shared" si="182"/>
        <v/>
      </c>
      <c r="DX174" s="101" t="str">
        <f t="shared" si="183"/>
        <v/>
      </c>
      <c r="DY174" s="101" t="str">
        <f t="shared" si="162"/>
        <v/>
      </c>
      <c r="DZ174" s="101" t="str">
        <f t="shared" si="163"/>
        <v/>
      </c>
    </row>
    <row r="175" spans="1:130" ht="15" customHeight="1" x14ac:dyDescent="0.25">
      <c r="A175" s="106" t="str">
        <f>'miRNA Table'!C174</f>
        <v>hsa-miR-223-5p</v>
      </c>
      <c r="B175" s="98" t="s">
        <v>31</v>
      </c>
      <c r="C175" s="99">
        <f>IF('Test Sample Data'!C174="","",IF(SUM('Test Sample Data'!C$3:C$386)&gt;10,IF(AND(ISNUMBER('Test Sample Data'!C174),'Test Sample Data'!C174&lt;$C$389, 'Test Sample Data'!C174&gt;0),'Test Sample Data'!C174,$C$389),""))</f>
        <v>26.31</v>
      </c>
      <c r="D175" s="99">
        <f>IF('Test Sample Data'!D174="","",IF(SUM('Test Sample Data'!D$3:D$386)&gt;10,IF(AND(ISNUMBER('Test Sample Data'!D174),'Test Sample Data'!D174&lt;$C$389, 'Test Sample Data'!D174&gt;0),'Test Sample Data'!D174,$C$389),""))</f>
        <v>26.14</v>
      </c>
      <c r="E175" s="99">
        <f>IF('Test Sample Data'!E174="","",IF(SUM('Test Sample Data'!E$3:E$386)&gt;10,IF(AND(ISNUMBER('Test Sample Data'!E174),'Test Sample Data'!E174&lt;$C$389, 'Test Sample Data'!E174&gt;0),'Test Sample Data'!E174,$C$389),""))</f>
        <v>26.02</v>
      </c>
      <c r="F175" s="99" t="str">
        <f>IF('Test Sample Data'!F174="","",IF(SUM('Test Sample Data'!F$3:F$386)&gt;10,IF(AND(ISNUMBER('Test Sample Data'!F174),'Test Sample Data'!F174&lt;$C$389, 'Test Sample Data'!F174&gt;0),'Test Sample Data'!F174,$C$389),""))</f>
        <v/>
      </c>
      <c r="G175" s="99" t="str">
        <f>IF('Test Sample Data'!G174="","",IF(SUM('Test Sample Data'!G$3:G$386)&gt;10,IF(AND(ISNUMBER('Test Sample Data'!G174),'Test Sample Data'!G174&lt;$C$389, 'Test Sample Data'!G174&gt;0),'Test Sample Data'!G174,$C$389),""))</f>
        <v/>
      </c>
      <c r="H175" s="99" t="str">
        <f>IF('Test Sample Data'!H174="","",IF(SUM('Test Sample Data'!H$3:H$386)&gt;10,IF(AND(ISNUMBER('Test Sample Data'!H174),'Test Sample Data'!H174&lt;$C$389, 'Test Sample Data'!H174&gt;0),'Test Sample Data'!H174,$C$389),""))</f>
        <v/>
      </c>
      <c r="I175" s="99" t="str">
        <f>IF('Test Sample Data'!I174="","",IF(SUM('Test Sample Data'!I$3:I$386)&gt;10,IF(AND(ISNUMBER('Test Sample Data'!I174),'Test Sample Data'!I174&lt;$C$389, 'Test Sample Data'!I174&gt;0),'Test Sample Data'!I174,$C$389),""))</f>
        <v/>
      </c>
      <c r="J175" s="99" t="str">
        <f>IF('Test Sample Data'!J174="","",IF(SUM('Test Sample Data'!J$3:J$386)&gt;10,IF(AND(ISNUMBER('Test Sample Data'!J174),'Test Sample Data'!J174&lt;$C$389, 'Test Sample Data'!J174&gt;0),'Test Sample Data'!J174,$C$389),""))</f>
        <v/>
      </c>
      <c r="K175" s="99" t="str">
        <f>IF('Test Sample Data'!K174="","",IF(SUM('Test Sample Data'!K$3:K$386)&gt;10,IF(AND(ISNUMBER('Test Sample Data'!K174),'Test Sample Data'!K174&lt;$C$389, 'Test Sample Data'!K174&gt;0),'Test Sample Data'!K174,$C$389),""))</f>
        <v/>
      </c>
      <c r="L175" s="99" t="str">
        <f>IF('Test Sample Data'!L174="","",IF(SUM('Test Sample Data'!L$3:L$386)&gt;10,IF(AND(ISNUMBER('Test Sample Data'!L174),'Test Sample Data'!L174&lt;$C$389, 'Test Sample Data'!L174&gt;0),'Test Sample Data'!L174,$C$389),""))</f>
        <v/>
      </c>
      <c r="M175" s="99" t="str">
        <f>IF('Test Sample Data'!M174="","",IF(SUM('Test Sample Data'!M$3:M$386)&gt;10,IF(AND(ISNUMBER('Test Sample Data'!M174),'Test Sample Data'!M174&lt;$C$389, 'Test Sample Data'!M174&gt;0),'Test Sample Data'!M174,$C$389),""))</f>
        <v/>
      </c>
      <c r="N175" s="99" t="str">
        <f>IF('Test Sample Data'!N174="","",IF(SUM('Test Sample Data'!N$3:N$386)&gt;10,IF(AND(ISNUMBER('Test Sample Data'!N174),'Test Sample Data'!N174&lt;$C$389, 'Test Sample Data'!N174&gt;0),'Test Sample Data'!N174,$C$389),""))</f>
        <v/>
      </c>
      <c r="O175" s="98" t="str">
        <f>'miRNA Table'!C174</f>
        <v>hsa-miR-223-5p</v>
      </c>
      <c r="P175" s="98" t="s">
        <v>31</v>
      </c>
      <c r="Q175" s="99">
        <f>IF('Control Sample Data'!C174="","",IF(SUM('Control Sample Data'!C$3:C$386)&gt;10,IF(AND(ISNUMBER('Control Sample Data'!C174),'Control Sample Data'!C174&lt;$C$389, 'Control Sample Data'!C174&gt;0),'Control Sample Data'!C174,$C$389),""))</f>
        <v>21.65</v>
      </c>
      <c r="R175" s="99">
        <f>IF('Control Sample Data'!D174="","",IF(SUM('Control Sample Data'!D$3:D$386)&gt;10,IF(AND(ISNUMBER('Control Sample Data'!D174),'Control Sample Data'!D174&lt;$C$389, 'Control Sample Data'!D174&gt;0),'Control Sample Data'!D174,$C$389),""))</f>
        <v>21.51</v>
      </c>
      <c r="S175" s="99">
        <f>IF('Control Sample Data'!E174="","",IF(SUM('Control Sample Data'!E$3:E$386)&gt;10,IF(AND(ISNUMBER('Control Sample Data'!E174),'Control Sample Data'!E174&lt;$C$389, 'Control Sample Data'!E174&gt;0),'Control Sample Data'!E174,$C$389),""))</f>
        <v>21.93</v>
      </c>
      <c r="T175" s="99" t="str">
        <f>IF('Control Sample Data'!F174="","",IF(SUM('Control Sample Data'!F$3:F$386)&gt;10,IF(AND(ISNUMBER('Control Sample Data'!F174),'Control Sample Data'!F174&lt;$C$389, 'Control Sample Data'!F174&gt;0),'Control Sample Data'!F174,$C$389),""))</f>
        <v/>
      </c>
      <c r="U175" s="99" t="str">
        <f>IF('Control Sample Data'!G174="","",IF(SUM('Control Sample Data'!G$3:G$386)&gt;10,IF(AND(ISNUMBER('Control Sample Data'!G174),'Control Sample Data'!G174&lt;$C$389, 'Control Sample Data'!G174&gt;0),'Control Sample Data'!G174,$C$389),""))</f>
        <v/>
      </c>
      <c r="V175" s="99" t="str">
        <f>IF('Control Sample Data'!H174="","",IF(SUM('Control Sample Data'!H$3:H$386)&gt;10,IF(AND(ISNUMBER('Control Sample Data'!H174),'Control Sample Data'!H174&lt;$C$389, 'Control Sample Data'!H174&gt;0),'Control Sample Data'!H174,$C$389),""))</f>
        <v/>
      </c>
      <c r="W175" s="99" t="str">
        <f>IF('Control Sample Data'!I174="","",IF(SUM('Control Sample Data'!I$3:I$386)&gt;10,IF(AND(ISNUMBER('Control Sample Data'!I174),'Control Sample Data'!I174&lt;$C$389, 'Control Sample Data'!I174&gt;0),'Control Sample Data'!I174,$C$389),""))</f>
        <v/>
      </c>
      <c r="X175" s="99" t="str">
        <f>IF('Control Sample Data'!J174="","",IF(SUM('Control Sample Data'!J$3:J$386)&gt;10,IF(AND(ISNUMBER('Control Sample Data'!J174),'Control Sample Data'!J174&lt;$C$389, 'Control Sample Data'!J174&gt;0),'Control Sample Data'!J174,$C$389),""))</f>
        <v/>
      </c>
      <c r="Y175" s="99" t="str">
        <f>IF('Control Sample Data'!K174="","",IF(SUM('Control Sample Data'!K$3:K$386)&gt;10,IF(AND(ISNUMBER('Control Sample Data'!K174),'Control Sample Data'!K174&lt;$C$389, 'Control Sample Data'!K174&gt;0),'Control Sample Data'!K174,$C$389),""))</f>
        <v/>
      </c>
      <c r="Z175" s="99" t="str">
        <f>IF('Control Sample Data'!L174="","",IF(SUM('Control Sample Data'!L$3:L$386)&gt;10,IF(AND(ISNUMBER('Control Sample Data'!L174),'Control Sample Data'!L174&lt;$C$389, 'Control Sample Data'!L174&gt;0),'Control Sample Data'!L174,$C$389),""))</f>
        <v/>
      </c>
      <c r="AA175" s="99" t="str">
        <f>IF('Control Sample Data'!M174="","",IF(SUM('Control Sample Data'!M$3:M$386)&gt;10,IF(AND(ISNUMBER('Control Sample Data'!M174),'Control Sample Data'!M174&lt;$C$389, 'Control Sample Data'!M174&gt;0),'Control Sample Data'!M174,$C$389),""))</f>
        <v/>
      </c>
      <c r="AB175" s="107" t="str">
        <f>IF('Control Sample Data'!N174="","",IF(SUM('Control Sample Data'!N$3:N$386)&gt;10,IF(AND(ISNUMBER('Control Sample Data'!N174),'Control Sample Data'!N174&lt;$C$389, 'Control Sample Data'!N174&gt;0),'Control Sample Data'!N174,$C$389),""))</f>
        <v/>
      </c>
      <c r="AC175" s="136">
        <f>IF(C175="","",IF(AND('miRNA Table'!$F$4="YES",'miRNA Table'!$F$6="YES"),C175-C$391,C175))</f>
        <v>26.31</v>
      </c>
      <c r="AD175" s="137">
        <f>IF(D175="","",IF(AND('miRNA Table'!$F$4="YES",'miRNA Table'!$F$6="YES"),D175-D$391,D175))</f>
        <v>26.14</v>
      </c>
      <c r="AE175" s="137">
        <f>IF(E175="","",IF(AND('miRNA Table'!$F$4="YES",'miRNA Table'!$F$6="YES"),E175-E$391,E175))</f>
        <v>26.02</v>
      </c>
      <c r="AF175" s="137" t="str">
        <f>IF(F175="","",IF(AND('miRNA Table'!$F$4="YES",'miRNA Table'!$F$6="YES"),F175-F$391,F175))</f>
        <v/>
      </c>
      <c r="AG175" s="137" t="str">
        <f>IF(G175="","",IF(AND('miRNA Table'!$F$4="YES",'miRNA Table'!$F$6="YES"),G175-G$391,G175))</f>
        <v/>
      </c>
      <c r="AH175" s="137" t="str">
        <f>IF(H175="","",IF(AND('miRNA Table'!$F$4="YES",'miRNA Table'!$F$6="YES"),H175-H$391,H175))</f>
        <v/>
      </c>
      <c r="AI175" s="137" t="str">
        <f>IF(I175="","",IF(AND('miRNA Table'!$F$4="YES",'miRNA Table'!$F$6="YES"),I175-I$391,I175))</f>
        <v/>
      </c>
      <c r="AJ175" s="137" t="str">
        <f>IF(J175="","",IF(AND('miRNA Table'!$F$4="YES",'miRNA Table'!$F$6="YES"),J175-J$391,J175))</f>
        <v/>
      </c>
      <c r="AK175" s="137" t="str">
        <f>IF(K175="","",IF(AND('miRNA Table'!$F$4="YES",'miRNA Table'!$F$6="YES"),K175-K$391,K175))</f>
        <v/>
      </c>
      <c r="AL175" s="137" t="str">
        <f>IF(L175="","",IF(AND('miRNA Table'!$F$4="YES",'miRNA Table'!$F$6="YES"),L175-L$391,L175))</f>
        <v/>
      </c>
      <c r="AM175" s="137" t="str">
        <f>IF(M175="","",IF(AND('miRNA Table'!$F$4="YES",'miRNA Table'!$F$6="YES"),M175-M$391,M175))</f>
        <v/>
      </c>
      <c r="AN175" s="138" t="str">
        <f>IF(N175="","",IF(AND('miRNA Table'!$F$4="YES",'miRNA Table'!$F$6="YES"),N175-N$391,N175))</f>
        <v/>
      </c>
      <c r="AO175" s="136">
        <f>IF(O175="","",IF(AND('miRNA Table'!$F$4="YES",'miRNA Table'!$F$6="YES"),Q175-Q$391,Q175))</f>
        <v>21.65</v>
      </c>
      <c r="AP175" s="137">
        <f>IF(P175="","",IF(AND('miRNA Table'!$F$4="YES",'miRNA Table'!$F$6="YES"),R175-R$391,R175))</f>
        <v>21.51</v>
      </c>
      <c r="AQ175" s="137">
        <f>IF(Q175="","",IF(AND('miRNA Table'!$F$4="YES",'miRNA Table'!$F$6="YES"),S175-S$391,S175))</f>
        <v>21.93</v>
      </c>
      <c r="AR175" s="137" t="str">
        <f>IF(R175="","",IF(AND('miRNA Table'!$F$4="YES",'miRNA Table'!$F$6="YES"),T175-T$391,T175))</f>
        <v/>
      </c>
      <c r="AS175" s="137" t="str">
        <f>IF(S175="","",IF(AND('miRNA Table'!$F$4="YES",'miRNA Table'!$F$6="YES"),U175-U$391,U175))</f>
        <v/>
      </c>
      <c r="AT175" s="137" t="str">
        <f>IF(T175="","",IF(AND('miRNA Table'!$F$4="YES",'miRNA Table'!$F$6="YES"),V175-V$391,V175))</f>
        <v/>
      </c>
      <c r="AU175" s="137" t="str">
        <f>IF(U175="","",IF(AND('miRNA Table'!$F$4="YES",'miRNA Table'!$F$6="YES"),W175-W$391,W175))</f>
        <v/>
      </c>
      <c r="AV175" s="137" t="str">
        <f>IF(V175="","",IF(AND('miRNA Table'!$F$4="YES",'miRNA Table'!$F$6="YES"),X175-X$391,X175))</f>
        <v/>
      </c>
      <c r="AW175" s="137" t="str">
        <f>IF(W175="","",IF(AND('miRNA Table'!$F$4="YES",'miRNA Table'!$F$6="YES"),Y175-Y$391,Y175))</f>
        <v/>
      </c>
      <c r="AX175" s="137" t="str">
        <f>IF(X175="","",IF(AND('miRNA Table'!$F$4="YES",'miRNA Table'!$F$6="YES"),Z175-Z$391,Z175))</f>
        <v/>
      </c>
      <c r="AY175" s="137" t="str">
        <f>IF(Y175="","",IF(AND('miRNA Table'!$F$4="YES",'miRNA Table'!$F$6="YES"),AA175-AA$391,AA175))</f>
        <v/>
      </c>
      <c r="AZ175" s="138" t="str">
        <f>IF(Z175="","",IF(AND('miRNA Table'!$F$4="YES",'miRNA Table'!$F$6="YES"),AB175-AB$391,AB175))</f>
        <v/>
      </c>
      <c r="BY175" s="97" t="str">
        <f t="shared" si="132"/>
        <v>hsa-miR-223-5p</v>
      </c>
      <c r="BZ175" s="98" t="s">
        <v>31</v>
      </c>
      <c r="CA175" s="99">
        <f t="shared" si="133"/>
        <v>5.6749999999999972</v>
      </c>
      <c r="CB175" s="99">
        <f t="shared" si="134"/>
        <v>5.495000000000001</v>
      </c>
      <c r="CC175" s="99">
        <f t="shared" si="135"/>
        <v>5.2899999999999991</v>
      </c>
      <c r="CD175" s="99" t="str">
        <f t="shared" si="136"/>
        <v/>
      </c>
      <c r="CE175" s="99" t="str">
        <f t="shared" si="137"/>
        <v/>
      </c>
      <c r="CF175" s="99" t="str">
        <f t="shared" si="138"/>
        <v/>
      </c>
      <c r="CG175" s="99" t="str">
        <f t="shared" si="139"/>
        <v/>
      </c>
      <c r="CH175" s="99" t="str">
        <f t="shared" si="140"/>
        <v/>
      </c>
      <c r="CI175" s="99" t="str">
        <f t="shared" si="141"/>
        <v/>
      </c>
      <c r="CJ175" s="99" t="str">
        <f t="shared" si="142"/>
        <v/>
      </c>
      <c r="CK175" s="99" t="str">
        <f t="shared" si="143"/>
        <v/>
      </c>
      <c r="CL175" s="99" t="str">
        <f t="shared" si="144"/>
        <v/>
      </c>
      <c r="CM175" s="99">
        <f t="shared" si="145"/>
        <v>0.75166666666666515</v>
      </c>
      <c r="CN175" s="99">
        <f t="shared" si="146"/>
        <v>0.65833333333333144</v>
      </c>
      <c r="CO175" s="99">
        <f t="shared" si="147"/>
        <v>0.79499999999999815</v>
      </c>
      <c r="CP175" s="99" t="str">
        <f t="shared" si="148"/>
        <v/>
      </c>
      <c r="CQ175" s="99" t="str">
        <f t="shared" si="149"/>
        <v/>
      </c>
      <c r="CR175" s="99" t="str">
        <f t="shared" si="150"/>
        <v/>
      </c>
      <c r="CS175" s="99" t="str">
        <f t="shared" si="151"/>
        <v/>
      </c>
      <c r="CT175" s="99" t="str">
        <f t="shared" si="152"/>
        <v/>
      </c>
      <c r="CU175" s="99" t="str">
        <f t="shared" si="153"/>
        <v/>
      </c>
      <c r="CV175" s="99" t="str">
        <f t="shared" si="154"/>
        <v/>
      </c>
      <c r="CW175" s="99" t="str">
        <f t="shared" si="155"/>
        <v/>
      </c>
      <c r="CX175" s="99" t="str">
        <f t="shared" si="156"/>
        <v/>
      </c>
      <c r="CY175" s="70">
        <f t="shared" si="157"/>
        <v>5.4866666666666655</v>
      </c>
      <c r="CZ175" s="70">
        <f t="shared" si="158"/>
        <v>0.73499999999999821</v>
      </c>
      <c r="DA175" s="100" t="str">
        <f t="shared" si="159"/>
        <v>hsa-miR-223-5p</v>
      </c>
      <c r="DB175" s="98" t="s">
        <v>31</v>
      </c>
      <c r="DC175" s="101">
        <f t="shared" si="164"/>
        <v>1.9572881853502037E-2</v>
      </c>
      <c r="DD175" s="101">
        <f t="shared" si="165"/>
        <v>2.2173802440630969E-2</v>
      </c>
      <c r="DE175" s="101">
        <f t="shared" si="166"/>
        <v>2.5559439329930676E-2</v>
      </c>
      <c r="DF175" s="101" t="str">
        <f t="shared" si="167"/>
        <v/>
      </c>
      <c r="DG175" s="101" t="str">
        <f t="shared" si="168"/>
        <v/>
      </c>
      <c r="DH175" s="101" t="str">
        <f t="shared" si="169"/>
        <v/>
      </c>
      <c r="DI175" s="101" t="str">
        <f t="shared" si="170"/>
        <v/>
      </c>
      <c r="DJ175" s="101" t="str">
        <f t="shared" si="171"/>
        <v/>
      </c>
      <c r="DK175" s="101" t="str">
        <f t="shared" si="172"/>
        <v/>
      </c>
      <c r="DL175" s="101" t="str">
        <f t="shared" si="173"/>
        <v/>
      </c>
      <c r="DM175" s="101" t="str">
        <f t="shared" si="160"/>
        <v/>
      </c>
      <c r="DN175" s="101" t="str">
        <f t="shared" si="161"/>
        <v/>
      </c>
      <c r="DO175" s="101">
        <f t="shared" si="174"/>
        <v>0.59391704115938015</v>
      </c>
      <c r="DP175" s="101">
        <f t="shared" si="175"/>
        <v>0.63360984914353191</v>
      </c>
      <c r="DQ175" s="101">
        <f t="shared" si="176"/>
        <v>0.57634317339943286</v>
      </c>
      <c r="DR175" s="101" t="str">
        <f t="shared" si="177"/>
        <v/>
      </c>
      <c r="DS175" s="101" t="str">
        <f t="shared" si="178"/>
        <v/>
      </c>
      <c r="DT175" s="101" t="str">
        <f t="shared" si="179"/>
        <v/>
      </c>
      <c r="DU175" s="101" t="str">
        <f t="shared" si="180"/>
        <v/>
      </c>
      <c r="DV175" s="101" t="str">
        <f t="shared" si="181"/>
        <v/>
      </c>
      <c r="DW175" s="101" t="str">
        <f t="shared" si="182"/>
        <v/>
      </c>
      <c r="DX175" s="101" t="str">
        <f t="shared" si="183"/>
        <v/>
      </c>
      <c r="DY175" s="101" t="str">
        <f t="shared" si="162"/>
        <v/>
      </c>
      <c r="DZ175" s="101" t="str">
        <f t="shared" si="163"/>
        <v/>
      </c>
    </row>
    <row r="176" spans="1:130" ht="15" customHeight="1" x14ac:dyDescent="0.25">
      <c r="A176" s="106" t="str">
        <f>'miRNA Table'!C175</f>
        <v>hsa-miR-224-5p</v>
      </c>
      <c r="B176" s="98" t="s">
        <v>32</v>
      </c>
      <c r="C176" s="99">
        <f>IF('Test Sample Data'!C175="","",IF(SUM('Test Sample Data'!C$3:C$386)&gt;10,IF(AND(ISNUMBER('Test Sample Data'!C175),'Test Sample Data'!C175&lt;$C$389, 'Test Sample Data'!C175&gt;0),'Test Sample Data'!C175,$C$389),""))</f>
        <v>26.92</v>
      </c>
      <c r="D176" s="99">
        <f>IF('Test Sample Data'!D175="","",IF(SUM('Test Sample Data'!D$3:D$386)&gt;10,IF(AND(ISNUMBER('Test Sample Data'!D175),'Test Sample Data'!D175&lt;$C$389, 'Test Sample Data'!D175&gt;0),'Test Sample Data'!D175,$C$389),""))</f>
        <v>26.46</v>
      </c>
      <c r="E176" s="99">
        <f>IF('Test Sample Data'!E175="","",IF(SUM('Test Sample Data'!E$3:E$386)&gt;10,IF(AND(ISNUMBER('Test Sample Data'!E175),'Test Sample Data'!E175&lt;$C$389, 'Test Sample Data'!E175&gt;0),'Test Sample Data'!E175,$C$389),""))</f>
        <v>26.46</v>
      </c>
      <c r="F176" s="99" t="str">
        <f>IF('Test Sample Data'!F175="","",IF(SUM('Test Sample Data'!F$3:F$386)&gt;10,IF(AND(ISNUMBER('Test Sample Data'!F175),'Test Sample Data'!F175&lt;$C$389, 'Test Sample Data'!F175&gt;0),'Test Sample Data'!F175,$C$389),""))</f>
        <v/>
      </c>
      <c r="G176" s="99" t="str">
        <f>IF('Test Sample Data'!G175="","",IF(SUM('Test Sample Data'!G$3:G$386)&gt;10,IF(AND(ISNUMBER('Test Sample Data'!G175),'Test Sample Data'!G175&lt;$C$389, 'Test Sample Data'!G175&gt;0),'Test Sample Data'!G175,$C$389),""))</f>
        <v/>
      </c>
      <c r="H176" s="99" t="str">
        <f>IF('Test Sample Data'!H175="","",IF(SUM('Test Sample Data'!H$3:H$386)&gt;10,IF(AND(ISNUMBER('Test Sample Data'!H175),'Test Sample Data'!H175&lt;$C$389, 'Test Sample Data'!H175&gt;0),'Test Sample Data'!H175,$C$389),""))</f>
        <v/>
      </c>
      <c r="I176" s="99" t="str">
        <f>IF('Test Sample Data'!I175="","",IF(SUM('Test Sample Data'!I$3:I$386)&gt;10,IF(AND(ISNUMBER('Test Sample Data'!I175),'Test Sample Data'!I175&lt;$C$389, 'Test Sample Data'!I175&gt;0),'Test Sample Data'!I175,$C$389),""))</f>
        <v/>
      </c>
      <c r="J176" s="99" t="str">
        <f>IF('Test Sample Data'!J175="","",IF(SUM('Test Sample Data'!J$3:J$386)&gt;10,IF(AND(ISNUMBER('Test Sample Data'!J175),'Test Sample Data'!J175&lt;$C$389, 'Test Sample Data'!J175&gt;0),'Test Sample Data'!J175,$C$389),""))</f>
        <v/>
      </c>
      <c r="K176" s="99" t="str">
        <f>IF('Test Sample Data'!K175="","",IF(SUM('Test Sample Data'!K$3:K$386)&gt;10,IF(AND(ISNUMBER('Test Sample Data'!K175),'Test Sample Data'!K175&lt;$C$389, 'Test Sample Data'!K175&gt;0),'Test Sample Data'!K175,$C$389),""))</f>
        <v/>
      </c>
      <c r="L176" s="99" t="str">
        <f>IF('Test Sample Data'!L175="","",IF(SUM('Test Sample Data'!L$3:L$386)&gt;10,IF(AND(ISNUMBER('Test Sample Data'!L175),'Test Sample Data'!L175&lt;$C$389, 'Test Sample Data'!L175&gt;0),'Test Sample Data'!L175,$C$389),""))</f>
        <v/>
      </c>
      <c r="M176" s="99" t="str">
        <f>IF('Test Sample Data'!M175="","",IF(SUM('Test Sample Data'!M$3:M$386)&gt;10,IF(AND(ISNUMBER('Test Sample Data'!M175),'Test Sample Data'!M175&lt;$C$389, 'Test Sample Data'!M175&gt;0),'Test Sample Data'!M175,$C$389),""))</f>
        <v/>
      </c>
      <c r="N176" s="99" t="str">
        <f>IF('Test Sample Data'!N175="","",IF(SUM('Test Sample Data'!N$3:N$386)&gt;10,IF(AND(ISNUMBER('Test Sample Data'!N175),'Test Sample Data'!N175&lt;$C$389, 'Test Sample Data'!N175&gt;0),'Test Sample Data'!N175,$C$389),""))</f>
        <v/>
      </c>
      <c r="O176" s="98" t="str">
        <f>'miRNA Table'!C175</f>
        <v>hsa-miR-224-5p</v>
      </c>
      <c r="P176" s="98" t="s">
        <v>32</v>
      </c>
      <c r="Q176" s="99">
        <f>IF('Control Sample Data'!C175="","",IF(SUM('Control Sample Data'!C$3:C$386)&gt;10,IF(AND(ISNUMBER('Control Sample Data'!C175),'Control Sample Data'!C175&lt;$C$389, 'Control Sample Data'!C175&gt;0),'Control Sample Data'!C175,$C$389),""))</f>
        <v>29.08</v>
      </c>
      <c r="R176" s="99">
        <f>IF('Control Sample Data'!D175="","",IF(SUM('Control Sample Data'!D$3:D$386)&gt;10,IF(AND(ISNUMBER('Control Sample Data'!D175),'Control Sample Data'!D175&lt;$C$389, 'Control Sample Data'!D175&gt;0),'Control Sample Data'!D175,$C$389),""))</f>
        <v>28.85</v>
      </c>
      <c r="S176" s="99">
        <f>IF('Control Sample Data'!E175="","",IF(SUM('Control Sample Data'!E$3:E$386)&gt;10,IF(AND(ISNUMBER('Control Sample Data'!E175),'Control Sample Data'!E175&lt;$C$389, 'Control Sample Data'!E175&gt;0),'Control Sample Data'!E175,$C$389),""))</f>
        <v>29.36</v>
      </c>
      <c r="T176" s="99" t="str">
        <f>IF('Control Sample Data'!F175="","",IF(SUM('Control Sample Data'!F$3:F$386)&gt;10,IF(AND(ISNUMBER('Control Sample Data'!F175),'Control Sample Data'!F175&lt;$C$389, 'Control Sample Data'!F175&gt;0),'Control Sample Data'!F175,$C$389),""))</f>
        <v/>
      </c>
      <c r="U176" s="99" t="str">
        <f>IF('Control Sample Data'!G175="","",IF(SUM('Control Sample Data'!G$3:G$386)&gt;10,IF(AND(ISNUMBER('Control Sample Data'!G175),'Control Sample Data'!G175&lt;$C$389, 'Control Sample Data'!G175&gt;0),'Control Sample Data'!G175,$C$389),""))</f>
        <v/>
      </c>
      <c r="V176" s="99" t="str">
        <f>IF('Control Sample Data'!H175="","",IF(SUM('Control Sample Data'!H$3:H$386)&gt;10,IF(AND(ISNUMBER('Control Sample Data'!H175),'Control Sample Data'!H175&lt;$C$389, 'Control Sample Data'!H175&gt;0),'Control Sample Data'!H175,$C$389),""))</f>
        <v/>
      </c>
      <c r="W176" s="99" t="str">
        <f>IF('Control Sample Data'!I175="","",IF(SUM('Control Sample Data'!I$3:I$386)&gt;10,IF(AND(ISNUMBER('Control Sample Data'!I175),'Control Sample Data'!I175&lt;$C$389, 'Control Sample Data'!I175&gt;0),'Control Sample Data'!I175,$C$389),""))</f>
        <v/>
      </c>
      <c r="X176" s="99" t="str">
        <f>IF('Control Sample Data'!J175="","",IF(SUM('Control Sample Data'!J$3:J$386)&gt;10,IF(AND(ISNUMBER('Control Sample Data'!J175),'Control Sample Data'!J175&lt;$C$389, 'Control Sample Data'!J175&gt;0),'Control Sample Data'!J175,$C$389),""))</f>
        <v/>
      </c>
      <c r="Y176" s="99" t="str">
        <f>IF('Control Sample Data'!K175="","",IF(SUM('Control Sample Data'!K$3:K$386)&gt;10,IF(AND(ISNUMBER('Control Sample Data'!K175),'Control Sample Data'!K175&lt;$C$389, 'Control Sample Data'!K175&gt;0),'Control Sample Data'!K175,$C$389),""))</f>
        <v/>
      </c>
      <c r="Z176" s="99" t="str">
        <f>IF('Control Sample Data'!L175="","",IF(SUM('Control Sample Data'!L$3:L$386)&gt;10,IF(AND(ISNUMBER('Control Sample Data'!L175),'Control Sample Data'!L175&lt;$C$389, 'Control Sample Data'!L175&gt;0),'Control Sample Data'!L175,$C$389),""))</f>
        <v/>
      </c>
      <c r="AA176" s="99" t="str">
        <f>IF('Control Sample Data'!M175="","",IF(SUM('Control Sample Data'!M$3:M$386)&gt;10,IF(AND(ISNUMBER('Control Sample Data'!M175),'Control Sample Data'!M175&lt;$C$389, 'Control Sample Data'!M175&gt;0),'Control Sample Data'!M175,$C$389),""))</f>
        <v/>
      </c>
      <c r="AB176" s="107" t="str">
        <f>IF('Control Sample Data'!N175="","",IF(SUM('Control Sample Data'!N$3:N$386)&gt;10,IF(AND(ISNUMBER('Control Sample Data'!N175),'Control Sample Data'!N175&lt;$C$389, 'Control Sample Data'!N175&gt;0),'Control Sample Data'!N175,$C$389),""))</f>
        <v/>
      </c>
      <c r="AC176" s="136">
        <f>IF(C176="","",IF(AND('miRNA Table'!$F$4="YES",'miRNA Table'!$F$6="YES"),C176-C$391,C176))</f>
        <v>26.92</v>
      </c>
      <c r="AD176" s="137">
        <f>IF(D176="","",IF(AND('miRNA Table'!$F$4="YES",'miRNA Table'!$F$6="YES"),D176-D$391,D176))</f>
        <v>26.46</v>
      </c>
      <c r="AE176" s="137">
        <f>IF(E176="","",IF(AND('miRNA Table'!$F$4="YES",'miRNA Table'!$F$6="YES"),E176-E$391,E176))</f>
        <v>26.46</v>
      </c>
      <c r="AF176" s="137" t="str">
        <f>IF(F176="","",IF(AND('miRNA Table'!$F$4="YES",'miRNA Table'!$F$6="YES"),F176-F$391,F176))</f>
        <v/>
      </c>
      <c r="AG176" s="137" t="str">
        <f>IF(G176="","",IF(AND('miRNA Table'!$F$4="YES",'miRNA Table'!$F$6="YES"),G176-G$391,G176))</f>
        <v/>
      </c>
      <c r="AH176" s="137" t="str">
        <f>IF(H176="","",IF(AND('miRNA Table'!$F$4="YES",'miRNA Table'!$F$6="YES"),H176-H$391,H176))</f>
        <v/>
      </c>
      <c r="AI176" s="137" t="str">
        <f>IF(I176="","",IF(AND('miRNA Table'!$F$4="YES",'miRNA Table'!$F$6="YES"),I176-I$391,I176))</f>
        <v/>
      </c>
      <c r="AJ176" s="137" t="str">
        <f>IF(J176="","",IF(AND('miRNA Table'!$F$4="YES",'miRNA Table'!$F$6="YES"),J176-J$391,J176))</f>
        <v/>
      </c>
      <c r="AK176" s="137" t="str">
        <f>IF(K176="","",IF(AND('miRNA Table'!$F$4="YES",'miRNA Table'!$F$6="YES"),K176-K$391,K176))</f>
        <v/>
      </c>
      <c r="AL176" s="137" t="str">
        <f>IF(L176="","",IF(AND('miRNA Table'!$F$4="YES",'miRNA Table'!$F$6="YES"),L176-L$391,L176))</f>
        <v/>
      </c>
      <c r="AM176" s="137" t="str">
        <f>IF(M176="","",IF(AND('miRNA Table'!$F$4="YES",'miRNA Table'!$F$6="YES"),M176-M$391,M176))</f>
        <v/>
      </c>
      <c r="AN176" s="138" t="str">
        <f>IF(N176="","",IF(AND('miRNA Table'!$F$4="YES",'miRNA Table'!$F$6="YES"),N176-N$391,N176))</f>
        <v/>
      </c>
      <c r="AO176" s="136">
        <f>IF(O176="","",IF(AND('miRNA Table'!$F$4="YES",'miRNA Table'!$F$6="YES"),Q176-Q$391,Q176))</f>
        <v>29.08</v>
      </c>
      <c r="AP176" s="137">
        <f>IF(P176="","",IF(AND('miRNA Table'!$F$4="YES",'miRNA Table'!$F$6="YES"),R176-R$391,R176))</f>
        <v>28.85</v>
      </c>
      <c r="AQ176" s="137">
        <f>IF(Q176="","",IF(AND('miRNA Table'!$F$4="YES",'miRNA Table'!$F$6="YES"),S176-S$391,S176))</f>
        <v>29.36</v>
      </c>
      <c r="AR176" s="137" t="str">
        <f>IF(R176="","",IF(AND('miRNA Table'!$F$4="YES",'miRNA Table'!$F$6="YES"),T176-T$391,T176))</f>
        <v/>
      </c>
      <c r="AS176" s="137" t="str">
        <f>IF(S176="","",IF(AND('miRNA Table'!$F$4="YES",'miRNA Table'!$F$6="YES"),U176-U$391,U176))</f>
        <v/>
      </c>
      <c r="AT176" s="137" t="str">
        <f>IF(T176="","",IF(AND('miRNA Table'!$F$4="YES",'miRNA Table'!$F$6="YES"),V176-V$391,V176))</f>
        <v/>
      </c>
      <c r="AU176" s="137" t="str">
        <f>IF(U176="","",IF(AND('miRNA Table'!$F$4="YES",'miRNA Table'!$F$6="YES"),W176-W$391,W176))</f>
        <v/>
      </c>
      <c r="AV176" s="137" t="str">
        <f>IF(V176="","",IF(AND('miRNA Table'!$F$4="YES",'miRNA Table'!$F$6="YES"),X176-X$391,X176))</f>
        <v/>
      </c>
      <c r="AW176" s="137" t="str">
        <f>IF(W176="","",IF(AND('miRNA Table'!$F$4="YES",'miRNA Table'!$F$6="YES"),Y176-Y$391,Y176))</f>
        <v/>
      </c>
      <c r="AX176" s="137" t="str">
        <f>IF(X176="","",IF(AND('miRNA Table'!$F$4="YES",'miRNA Table'!$F$6="YES"),Z176-Z$391,Z176))</f>
        <v/>
      </c>
      <c r="AY176" s="137" t="str">
        <f>IF(Y176="","",IF(AND('miRNA Table'!$F$4="YES",'miRNA Table'!$F$6="YES"),AA176-AA$391,AA176))</f>
        <v/>
      </c>
      <c r="AZ176" s="138" t="str">
        <f>IF(Z176="","",IF(AND('miRNA Table'!$F$4="YES",'miRNA Table'!$F$6="YES"),AB176-AB$391,AB176))</f>
        <v/>
      </c>
      <c r="BY176" s="97" t="str">
        <f t="shared" si="132"/>
        <v>hsa-miR-224-5p</v>
      </c>
      <c r="BZ176" s="98" t="s">
        <v>32</v>
      </c>
      <c r="CA176" s="99">
        <f t="shared" si="133"/>
        <v>6.2850000000000001</v>
      </c>
      <c r="CB176" s="99">
        <f t="shared" si="134"/>
        <v>5.8150000000000013</v>
      </c>
      <c r="CC176" s="99">
        <f t="shared" si="135"/>
        <v>5.73</v>
      </c>
      <c r="CD176" s="99" t="str">
        <f t="shared" si="136"/>
        <v/>
      </c>
      <c r="CE176" s="99" t="str">
        <f t="shared" si="137"/>
        <v/>
      </c>
      <c r="CF176" s="99" t="str">
        <f t="shared" si="138"/>
        <v/>
      </c>
      <c r="CG176" s="99" t="str">
        <f t="shared" si="139"/>
        <v/>
      </c>
      <c r="CH176" s="99" t="str">
        <f t="shared" si="140"/>
        <v/>
      </c>
      <c r="CI176" s="99" t="str">
        <f t="shared" si="141"/>
        <v/>
      </c>
      <c r="CJ176" s="99" t="str">
        <f t="shared" si="142"/>
        <v/>
      </c>
      <c r="CK176" s="99" t="str">
        <f t="shared" si="143"/>
        <v/>
      </c>
      <c r="CL176" s="99" t="str">
        <f t="shared" si="144"/>
        <v/>
      </c>
      <c r="CM176" s="99">
        <f t="shared" si="145"/>
        <v>8.1816666666666649</v>
      </c>
      <c r="CN176" s="99">
        <f t="shared" si="146"/>
        <v>7.9983333333333313</v>
      </c>
      <c r="CO176" s="99">
        <f t="shared" si="147"/>
        <v>8.2249999999999979</v>
      </c>
      <c r="CP176" s="99" t="str">
        <f t="shared" si="148"/>
        <v/>
      </c>
      <c r="CQ176" s="99" t="str">
        <f t="shared" si="149"/>
        <v/>
      </c>
      <c r="CR176" s="99" t="str">
        <f t="shared" si="150"/>
        <v/>
      </c>
      <c r="CS176" s="99" t="str">
        <f t="shared" si="151"/>
        <v/>
      </c>
      <c r="CT176" s="99" t="str">
        <f t="shared" si="152"/>
        <v/>
      </c>
      <c r="CU176" s="99" t="str">
        <f t="shared" si="153"/>
        <v/>
      </c>
      <c r="CV176" s="99" t="str">
        <f t="shared" si="154"/>
        <v/>
      </c>
      <c r="CW176" s="99" t="str">
        <f t="shared" si="155"/>
        <v/>
      </c>
      <c r="CX176" s="99" t="str">
        <f t="shared" si="156"/>
        <v/>
      </c>
      <c r="CY176" s="70">
        <f t="shared" si="157"/>
        <v>5.9433333333333342</v>
      </c>
      <c r="CZ176" s="70">
        <f t="shared" si="158"/>
        <v>8.134999999999998</v>
      </c>
      <c r="DA176" s="100" t="str">
        <f t="shared" si="159"/>
        <v>hsa-miR-224-5p</v>
      </c>
      <c r="DB176" s="98" t="s">
        <v>32</v>
      </c>
      <c r="DC176" s="101">
        <f t="shared" si="164"/>
        <v>1.2824087637664039E-2</v>
      </c>
      <c r="DD176" s="101">
        <f t="shared" si="165"/>
        <v>1.7762765206812713E-2</v>
      </c>
      <c r="DE176" s="101">
        <f t="shared" si="166"/>
        <v>1.8840747307668132E-2</v>
      </c>
      <c r="DF176" s="101" t="str">
        <f t="shared" si="167"/>
        <v/>
      </c>
      <c r="DG176" s="101" t="str">
        <f t="shared" si="168"/>
        <v/>
      </c>
      <c r="DH176" s="101" t="str">
        <f t="shared" si="169"/>
        <v/>
      </c>
      <c r="DI176" s="101" t="str">
        <f t="shared" si="170"/>
        <v/>
      </c>
      <c r="DJ176" s="101" t="str">
        <f t="shared" si="171"/>
        <v/>
      </c>
      <c r="DK176" s="101" t="str">
        <f t="shared" si="172"/>
        <v/>
      </c>
      <c r="DL176" s="101" t="str">
        <f t="shared" si="173"/>
        <v/>
      </c>
      <c r="DM176" s="101" t="str">
        <f t="shared" si="160"/>
        <v/>
      </c>
      <c r="DN176" s="101" t="str">
        <f t="shared" si="161"/>
        <v/>
      </c>
      <c r="DO176" s="101">
        <f t="shared" si="174"/>
        <v>3.4440775257787637E-3</v>
      </c>
      <c r="DP176" s="101">
        <f t="shared" si="175"/>
        <v>3.9107652845852556E-3</v>
      </c>
      <c r="DQ176" s="101">
        <f t="shared" si="176"/>
        <v>3.3421680690726707E-3</v>
      </c>
      <c r="DR176" s="101" t="str">
        <f t="shared" si="177"/>
        <v/>
      </c>
      <c r="DS176" s="101" t="str">
        <f t="shared" si="178"/>
        <v/>
      </c>
      <c r="DT176" s="101" t="str">
        <f t="shared" si="179"/>
        <v/>
      </c>
      <c r="DU176" s="101" t="str">
        <f t="shared" si="180"/>
        <v/>
      </c>
      <c r="DV176" s="101" t="str">
        <f t="shared" si="181"/>
        <v/>
      </c>
      <c r="DW176" s="101" t="str">
        <f t="shared" si="182"/>
        <v/>
      </c>
      <c r="DX176" s="101" t="str">
        <f t="shared" si="183"/>
        <v/>
      </c>
      <c r="DY176" s="101" t="str">
        <f t="shared" si="162"/>
        <v/>
      </c>
      <c r="DZ176" s="101" t="str">
        <f t="shared" si="163"/>
        <v/>
      </c>
    </row>
    <row r="177" spans="1:130" ht="15" customHeight="1" x14ac:dyDescent="0.25">
      <c r="A177" s="106" t="str">
        <f>'miRNA Table'!C176</f>
        <v>hsa-miR-224-3p</v>
      </c>
      <c r="B177" s="98" t="s">
        <v>116</v>
      </c>
      <c r="C177" s="99">
        <f>IF('Test Sample Data'!C176="","",IF(SUM('Test Sample Data'!C$3:C$386)&gt;10,IF(AND(ISNUMBER('Test Sample Data'!C176),'Test Sample Data'!C176&lt;$C$389, 'Test Sample Data'!C176&gt;0),'Test Sample Data'!C176,$C$389),""))</f>
        <v>26.03</v>
      </c>
      <c r="D177" s="99">
        <f>IF('Test Sample Data'!D176="","",IF(SUM('Test Sample Data'!D$3:D$386)&gt;10,IF(AND(ISNUMBER('Test Sample Data'!D176),'Test Sample Data'!D176&lt;$C$389, 'Test Sample Data'!D176&gt;0),'Test Sample Data'!D176,$C$389),""))</f>
        <v>26.09</v>
      </c>
      <c r="E177" s="99">
        <f>IF('Test Sample Data'!E176="","",IF(SUM('Test Sample Data'!E$3:E$386)&gt;10,IF(AND(ISNUMBER('Test Sample Data'!E176),'Test Sample Data'!E176&lt;$C$389, 'Test Sample Data'!E176&gt;0),'Test Sample Data'!E176,$C$389),""))</f>
        <v>26.02</v>
      </c>
      <c r="F177" s="99" t="str">
        <f>IF('Test Sample Data'!F176="","",IF(SUM('Test Sample Data'!F$3:F$386)&gt;10,IF(AND(ISNUMBER('Test Sample Data'!F176),'Test Sample Data'!F176&lt;$C$389, 'Test Sample Data'!F176&gt;0),'Test Sample Data'!F176,$C$389),""))</f>
        <v/>
      </c>
      <c r="G177" s="99" t="str">
        <f>IF('Test Sample Data'!G176="","",IF(SUM('Test Sample Data'!G$3:G$386)&gt;10,IF(AND(ISNUMBER('Test Sample Data'!G176),'Test Sample Data'!G176&lt;$C$389, 'Test Sample Data'!G176&gt;0),'Test Sample Data'!G176,$C$389),""))</f>
        <v/>
      </c>
      <c r="H177" s="99" t="str">
        <f>IF('Test Sample Data'!H176="","",IF(SUM('Test Sample Data'!H$3:H$386)&gt;10,IF(AND(ISNUMBER('Test Sample Data'!H176),'Test Sample Data'!H176&lt;$C$389, 'Test Sample Data'!H176&gt;0),'Test Sample Data'!H176,$C$389),""))</f>
        <v/>
      </c>
      <c r="I177" s="99" t="str">
        <f>IF('Test Sample Data'!I176="","",IF(SUM('Test Sample Data'!I$3:I$386)&gt;10,IF(AND(ISNUMBER('Test Sample Data'!I176),'Test Sample Data'!I176&lt;$C$389, 'Test Sample Data'!I176&gt;0),'Test Sample Data'!I176,$C$389),""))</f>
        <v/>
      </c>
      <c r="J177" s="99" t="str">
        <f>IF('Test Sample Data'!J176="","",IF(SUM('Test Sample Data'!J$3:J$386)&gt;10,IF(AND(ISNUMBER('Test Sample Data'!J176),'Test Sample Data'!J176&lt;$C$389, 'Test Sample Data'!J176&gt;0),'Test Sample Data'!J176,$C$389),""))</f>
        <v/>
      </c>
      <c r="K177" s="99" t="str">
        <f>IF('Test Sample Data'!K176="","",IF(SUM('Test Sample Data'!K$3:K$386)&gt;10,IF(AND(ISNUMBER('Test Sample Data'!K176),'Test Sample Data'!K176&lt;$C$389, 'Test Sample Data'!K176&gt;0),'Test Sample Data'!K176,$C$389),""))</f>
        <v/>
      </c>
      <c r="L177" s="99" t="str">
        <f>IF('Test Sample Data'!L176="","",IF(SUM('Test Sample Data'!L$3:L$386)&gt;10,IF(AND(ISNUMBER('Test Sample Data'!L176),'Test Sample Data'!L176&lt;$C$389, 'Test Sample Data'!L176&gt;0),'Test Sample Data'!L176,$C$389),""))</f>
        <v/>
      </c>
      <c r="M177" s="99" t="str">
        <f>IF('Test Sample Data'!M176="","",IF(SUM('Test Sample Data'!M$3:M$386)&gt;10,IF(AND(ISNUMBER('Test Sample Data'!M176),'Test Sample Data'!M176&lt;$C$389, 'Test Sample Data'!M176&gt;0),'Test Sample Data'!M176,$C$389),""))</f>
        <v/>
      </c>
      <c r="N177" s="99" t="str">
        <f>IF('Test Sample Data'!N176="","",IF(SUM('Test Sample Data'!N$3:N$386)&gt;10,IF(AND(ISNUMBER('Test Sample Data'!N176),'Test Sample Data'!N176&lt;$C$389, 'Test Sample Data'!N176&gt;0),'Test Sample Data'!N176,$C$389),""))</f>
        <v/>
      </c>
      <c r="O177" s="98" t="str">
        <f>'miRNA Table'!C176</f>
        <v>hsa-miR-224-3p</v>
      </c>
      <c r="P177" s="98" t="s">
        <v>116</v>
      </c>
      <c r="Q177" s="99">
        <f>IF('Control Sample Data'!C176="","",IF(SUM('Control Sample Data'!C$3:C$386)&gt;10,IF(AND(ISNUMBER('Control Sample Data'!C176),'Control Sample Data'!C176&lt;$C$389, 'Control Sample Data'!C176&gt;0),'Control Sample Data'!C176,$C$389),""))</f>
        <v>26.16</v>
      </c>
      <c r="R177" s="99">
        <f>IF('Control Sample Data'!D176="","",IF(SUM('Control Sample Data'!D$3:D$386)&gt;10,IF(AND(ISNUMBER('Control Sample Data'!D176),'Control Sample Data'!D176&lt;$C$389, 'Control Sample Data'!D176&gt;0),'Control Sample Data'!D176,$C$389),""))</f>
        <v>26.25</v>
      </c>
      <c r="S177" s="99">
        <f>IF('Control Sample Data'!E176="","",IF(SUM('Control Sample Data'!E$3:E$386)&gt;10,IF(AND(ISNUMBER('Control Sample Data'!E176),'Control Sample Data'!E176&lt;$C$389, 'Control Sample Data'!E176&gt;0),'Control Sample Data'!E176,$C$389),""))</f>
        <v>26.33</v>
      </c>
      <c r="T177" s="99" t="str">
        <f>IF('Control Sample Data'!F176="","",IF(SUM('Control Sample Data'!F$3:F$386)&gt;10,IF(AND(ISNUMBER('Control Sample Data'!F176),'Control Sample Data'!F176&lt;$C$389, 'Control Sample Data'!F176&gt;0),'Control Sample Data'!F176,$C$389),""))</f>
        <v/>
      </c>
      <c r="U177" s="99" t="str">
        <f>IF('Control Sample Data'!G176="","",IF(SUM('Control Sample Data'!G$3:G$386)&gt;10,IF(AND(ISNUMBER('Control Sample Data'!G176),'Control Sample Data'!G176&lt;$C$389, 'Control Sample Data'!G176&gt;0),'Control Sample Data'!G176,$C$389),""))</f>
        <v/>
      </c>
      <c r="V177" s="99" t="str">
        <f>IF('Control Sample Data'!H176="","",IF(SUM('Control Sample Data'!H$3:H$386)&gt;10,IF(AND(ISNUMBER('Control Sample Data'!H176),'Control Sample Data'!H176&lt;$C$389, 'Control Sample Data'!H176&gt;0),'Control Sample Data'!H176,$C$389),""))</f>
        <v/>
      </c>
      <c r="W177" s="99" t="str">
        <f>IF('Control Sample Data'!I176="","",IF(SUM('Control Sample Data'!I$3:I$386)&gt;10,IF(AND(ISNUMBER('Control Sample Data'!I176),'Control Sample Data'!I176&lt;$C$389, 'Control Sample Data'!I176&gt;0),'Control Sample Data'!I176,$C$389),""))</f>
        <v/>
      </c>
      <c r="X177" s="99" t="str">
        <f>IF('Control Sample Data'!J176="","",IF(SUM('Control Sample Data'!J$3:J$386)&gt;10,IF(AND(ISNUMBER('Control Sample Data'!J176),'Control Sample Data'!J176&lt;$C$389, 'Control Sample Data'!J176&gt;0),'Control Sample Data'!J176,$C$389),""))</f>
        <v/>
      </c>
      <c r="Y177" s="99" t="str">
        <f>IF('Control Sample Data'!K176="","",IF(SUM('Control Sample Data'!K$3:K$386)&gt;10,IF(AND(ISNUMBER('Control Sample Data'!K176),'Control Sample Data'!K176&lt;$C$389, 'Control Sample Data'!K176&gt;0),'Control Sample Data'!K176,$C$389),""))</f>
        <v/>
      </c>
      <c r="Z177" s="99" t="str">
        <f>IF('Control Sample Data'!L176="","",IF(SUM('Control Sample Data'!L$3:L$386)&gt;10,IF(AND(ISNUMBER('Control Sample Data'!L176),'Control Sample Data'!L176&lt;$C$389, 'Control Sample Data'!L176&gt;0),'Control Sample Data'!L176,$C$389),""))</f>
        <v/>
      </c>
      <c r="AA177" s="99" t="str">
        <f>IF('Control Sample Data'!M176="","",IF(SUM('Control Sample Data'!M$3:M$386)&gt;10,IF(AND(ISNUMBER('Control Sample Data'!M176),'Control Sample Data'!M176&lt;$C$389, 'Control Sample Data'!M176&gt;0),'Control Sample Data'!M176,$C$389),""))</f>
        <v/>
      </c>
      <c r="AB177" s="107" t="str">
        <f>IF('Control Sample Data'!N176="","",IF(SUM('Control Sample Data'!N$3:N$386)&gt;10,IF(AND(ISNUMBER('Control Sample Data'!N176),'Control Sample Data'!N176&lt;$C$389, 'Control Sample Data'!N176&gt;0),'Control Sample Data'!N176,$C$389),""))</f>
        <v/>
      </c>
      <c r="AC177" s="136">
        <f>IF(C177="","",IF(AND('miRNA Table'!$F$4="YES",'miRNA Table'!$F$6="YES"),C177-C$391,C177))</f>
        <v>26.03</v>
      </c>
      <c r="AD177" s="137">
        <f>IF(D177="","",IF(AND('miRNA Table'!$F$4="YES",'miRNA Table'!$F$6="YES"),D177-D$391,D177))</f>
        <v>26.09</v>
      </c>
      <c r="AE177" s="137">
        <f>IF(E177="","",IF(AND('miRNA Table'!$F$4="YES",'miRNA Table'!$F$6="YES"),E177-E$391,E177))</f>
        <v>26.02</v>
      </c>
      <c r="AF177" s="137" t="str">
        <f>IF(F177="","",IF(AND('miRNA Table'!$F$4="YES",'miRNA Table'!$F$6="YES"),F177-F$391,F177))</f>
        <v/>
      </c>
      <c r="AG177" s="137" t="str">
        <f>IF(G177="","",IF(AND('miRNA Table'!$F$4="YES",'miRNA Table'!$F$6="YES"),G177-G$391,G177))</f>
        <v/>
      </c>
      <c r="AH177" s="137" t="str">
        <f>IF(H177="","",IF(AND('miRNA Table'!$F$4="YES",'miRNA Table'!$F$6="YES"),H177-H$391,H177))</f>
        <v/>
      </c>
      <c r="AI177" s="137" t="str">
        <f>IF(I177="","",IF(AND('miRNA Table'!$F$4="YES",'miRNA Table'!$F$6="YES"),I177-I$391,I177))</f>
        <v/>
      </c>
      <c r="AJ177" s="137" t="str">
        <f>IF(J177="","",IF(AND('miRNA Table'!$F$4="YES",'miRNA Table'!$F$6="YES"),J177-J$391,J177))</f>
        <v/>
      </c>
      <c r="AK177" s="137" t="str">
        <f>IF(K177="","",IF(AND('miRNA Table'!$F$4="YES",'miRNA Table'!$F$6="YES"),K177-K$391,K177))</f>
        <v/>
      </c>
      <c r="AL177" s="137" t="str">
        <f>IF(L177="","",IF(AND('miRNA Table'!$F$4="YES",'miRNA Table'!$F$6="YES"),L177-L$391,L177))</f>
        <v/>
      </c>
      <c r="AM177" s="137" t="str">
        <f>IF(M177="","",IF(AND('miRNA Table'!$F$4="YES",'miRNA Table'!$F$6="YES"),M177-M$391,M177))</f>
        <v/>
      </c>
      <c r="AN177" s="138" t="str">
        <f>IF(N177="","",IF(AND('miRNA Table'!$F$4="YES",'miRNA Table'!$F$6="YES"),N177-N$391,N177))</f>
        <v/>
      </c>
      <c r="AO177" s="136">
        <f>IF(O177="","",IF(AND('miRNA Table'!$F$4="YES",'miRNA Table'!$F$6="YES"),Q177-Q$391,Q177))</f>
        <v>26.16</v>
      </c>
      <c r="AP177" s="137">
        <f>IF(P177="","",IF(AND('miRNA Table'!$F$4="YES",'miRNA Table'!$F$6="YES"),R177-R$391,R177))</f>
        <v>26.25</v>
      </c>
      <c r="AQ177" s="137">
        <f>IF(Q177="","",IF(AND('miRNA Table'!$F$4="YES",'miRNA Table'!$F$6="YES"),S177-S$391,S177))</f>
        <v>26.33</v>
      </c>
      <c r="AR177" s="137" t="str">
        <f>IF(R177="","",IF(AND('miRNA Table'!$F$4="YES",'miRNA Table'!$F$6="YES"),T177-T$391,T177))</f>
        <v/>
      </c>
      <c r="AS177" s="137" t="str">
        <f>IF(S177="","",IF(AND('miRNA Table'!$F$4="YES",'miRNA Table'!$F$6="YES"),U177-U$391,U177))</f>
        <v/>
      </c>
      <c r="AT177" s="137" t="str">
        <f>IF(T177="","",IF(AND('miRNA Table'!$F$4="YES",'miRNA Table'!$F$6="YES"),V177-V$391,V177))</f>
        <v/>
      </c>
      <c r="AU177" s="137" t="str">
        <f>IF(U177="","",IF(AND('miRNA Table'!$F$4="YES",'miRNA Table'!$F$6="YES"),W177-W$391,W177))</f>
        <v/>
      </c>
      <c r="AV177" s="137" t="str">
        <f>IF(V177="","",IF(AND('miRNA Table'!$F$4="YES",'miRNA Table'!$F$6="YES"),X177-X$391,X177))</f>
        <v/>
      </c>
      <c r="AW177" s="137" t="str">
        <f>IF(W177="","",IF(AND('miRNA Table'!$F$4="YES",'miRNA Table'!$F$6="YES"),Y177-Y$391,Y177))</f>
        <v/>
      </c>
      <c r="AX177" s="137" t="str">
        <f>IF(X177="","",IF(AND('miRNA Table'!$F$4="YES",'miRNA Table'!$F$6="YES"),Z177-Z$391,Z177))</f>
        <v/>
      </c>
      <c r="AY177" s="137" t="str">
        <f>IF(Y177="","",IF(AND('miRNA Table'!$F$4="YES",'miRNA Table'!$F$6="YES"),AA177-AA$391,AA177))</f>
        <v/>
      </c>
      <c r="AZ177" s="138" t="str">
        <f>IF(Z177="","",IF(AND('miRNA Table'!$F$4="YES",'miRNA Table'!$F$6="YES"),AB177-AB$391,AB177))</f>
        <v/>
      </c>
      <c r="BY177" s="97" t="str">
        <f t="shared" si="132"/>
        <v>hsa-miR-224-3p</v>
      </c>
      <c r="BZ177" s="98" t="s">
        <v>116</v>
      </c>
      <c r="CA177" s="99">
        <f t="shared" si="133"/>
        <v>5.3949999999999996</v>
      </c>
      <c r="CB177" s="99">
        <f t="shared" si="134"/>
        <v>5.4450000000000003</v>
      </c>
      <c r="CC177" s="99">
        <f t="shared" si="135"/>
        <v>5.2899999999999991</v>
      </c>
      <c r="CD177" s="99" t="str">
        <f t="shared" si="136"/>
        <v/>
      </c>
      <c r="CE177" s="99" t="str">
        <f t="shared" si="137"/>
        <v/>
      </c>
      <c r="CF177" s="99" t="str">
        <f t="shared" si="138"/>
        <v/>
      </c>
      <c r="CG177" s="99" t="str">
        <f t="shared" si="139"/>
        <v/>
      </c>
      <c r="CH177" s="99" t="str">
        <f t="shared" si="140"/>
        <v/>
      </c>
      <c r="CI177" s="99" t="str">
        <f t="shared" si="141"/>
        <v/>
      </c>
      <c r="CJ177" s="99" t="str">
        <f t="shared" si="142"/>
        <v/>
      </c>
      <c r="CK177" s="99" t="str">
        <f t="shared" si="143"/>
        <v/>
      </c>
      <c r="CL177" s="99" t="str">
        <f t="shared" si="144"/>
        <v/>
      </c>
      <c r="CM177" s="99">
        <f t="shared" si="145"/>
        <v>5.2616666666666667</v>
      </c>
      <c r="CN177" s="99">
        <f t="shared" si="146"/>
        <v>5.3983333333333299</v>
      </c>
      <c r="CO177" s="99">
        <f t="shared" si="147"/>
        <v>5.1949999999999967</v>
      </c>
      <c r="CP177" s="99" t="str">
        <f t="shared" si="148"/>
        <v/>
      </c>
      <c r="CQ177" s="99" t="str">
        <f t="shared" si="149"/>
        <v/>
      </c>
      <c r="CR177" s="99" t="str">
        <f t="shared" si="150"/>
        <v/>
      </c>
      <c r="CS177" s="99" t="str">
        <f t="shared" si="151"/>
        <v/>
      </c>
      <c r="CT177" s="99" t="str">
        <f t="shared" si="152"/>
        <v/>
      </c>
      <c r="CU177" s="99" t="str">
        <f t="shared" si="153"/>
        <v/>
      </c>
      <c r="CV177" s="99" t="str">
        <f t="shared" si="154"/>
        <v/>
      </c>
      <c r="CW177" s="99" t="str">
        <f t="shared" si="155"/>
        <v/>
      </c>
      <c r="CX177" s="99" t="str">
        <f t="shared" si="156"/>
        <v/>
      </c>
      <c r="CY177" s="70">
        <f t="shared" si="157"/>
        <v>5.376666666666666</v>
      </c>
      <c r="CZ177" s="70">
        <f t="shared" si="158"/>
        <v>5.2849999999999975</v>
      </c>
      <c r="DA177" s="100" t="str">
        <f t="shared" si="159"/>
        <v>hsa-miR-224-3p</v>
      </c>
      <c r="DB177" s="98" t="s">
        <v>116</v>
      </c>
      <c r="DC177" s="101">
        <f t="shared" si="164"/>
        <v>2.3765293019390784E-2</v>
      </c>
      <c r="DD177" s="101">
        <f t="shared" si="165"/>
        <v>2.2955759894973581E-2</v>
      </c>
      <c r="DE177" s="101">
        <f t="shared" si="166"/>
        <v>2.5559439329930676E-2</v>
      </c>
      <c r="DF177" s="101" t="str">
        <f t="shared" si="167"/>
        <v/>
      </c>
      <c r="DG177" s="101" t="str">
        <f t="shared" si="168"/>
        <v/>
      </c>
      <c r="DH177" s="101" t="str">
        <f t="shared" si="169"/>
        <v/>
      </c>
      <c r="DI177" s="101" t="str">
        <f t="shared" si="170"/>
        <v/>
      </c>
      <c r="DJ177" s="101" t="str">
        <f t="shared" si="171"/>
        <v/>
      </c>
      <c r="DK177" s="101" t="str">
        <f t="shared" si="172"/>
        <v/>
      </c>
      <c r="DL177" s="101" t="str">
        <f t="shared" si="173"/>
        <v/>
      </c>
      <c r="DM177" s="101" t="str">
        <f t="shared" si="160"/>
        <v/>
      </c>
      <c r="DN177" s="101" t="str">
        <f t="shared" si="161"/>
        <v/>
      </c>
      <c r="DO177" s="101">
        <f t="shared" si="174"/>
        <v>2.6066367033430123E-2</v>
      </c>
      <c r="DP177" s="101">
        <f t="shared" si="175"/>
        <v>2.3710446918318508E-2</v>
      </c>
      <c r="DQ177" s="101">
        <f t="shared" si="176"/>
        <v>2.7299152997396759E-2</v>
      </c>
      <c r="DR177" s="101" t="str">
        <f t="shared" si="177"/>
        <v/>
      </c>
      <c r="DS177" s="101" t="str">
        <f t="shared" si="178"/>
        <v/>
      </c>
      <c r="DT177" s="101" t="str">
        <f t="shared" si="179"/>
        <v/>
      </c>
      <c r="DU177" s="101" t="str">
        <f t="shared" si="180"/>
        <v/>
      </c>
      <c r="DV177" s="101" t="str">
        <f t="shared" si="181"/>
        <v/>
      </c>
      <c r="DW177" s="101" t="str">
        <f t="shared" si="182"/>
        <v/>
      </c>
      <c r="DX177" s="101" t="str">
        <f t="shared" si="183"/>
        <v/>
      </c>
      <c r="DY177" s="101" t="str">
        <f t="shared" si="162"/>
        <v/>
      </c>
      <c r="DZ177" s="101" t="str">
        <f t="shared" si="163"/>
        <v/>
      </c>
    </row>
    <row r="178" spans="1:130" ht="15" customHeight="1" x14ac:dyDescent="0.25">
      <c r="A178" s="106" t="str">
        <f>'miRNA Table'!C177</f>
        <v>hsa-miR-23a-3p</v>
      </c>
      <c r="B178" s="98" t="s">
        <v>117</v>
      </c>
      <c r="C178" s="99">
        <f>IF('Test Sample Data'!C177="","",IF(SUM('Test Sample Data'!C$3:C$386)&gt;10,IF(AND(ISNUMBER('Test Sample Data'!C177),'Test Sample Data'!C177&lt;$C$389, 'Test Sample Data'!C177&gt;0),'Test Sample Data'!C177,$C$389),""))</f>
        <v>29.15</v>
      </c>
      <c r="D178" s="99">
        <f>IF('Test Sample Data'!D177="","",IF(SUM('Test Sample Data'!D$3:D$386)&gt;10,IF(AND(ISNUMBER('Test Sample Data'!D177),'Test Sample Data'!D177&lt;$C$389, 'Test Sample Data'!D177&gt;0),'Test Sample Data'!D177,$C$389),""))</f>
        <v>29.29</v>
      </c>
      <c r="E178" s="99">
        <f>IF('Test Sample Data'!E177="","",IF(SUM('Test Sample Data'!E$3:E$386)&gt;10,IF(AND(ISNUMBER('Test Sample Data'!E177),'Test Sample Data'!E177&lt;$C$389, 'Test Sample Data'!E177&gt;0),'Test Sample Data'!E177,$C$389),""))</f>
        <v>29.16</v>
      </c>
      <c r="F178" s="99" t="str">
        <f>IF('Test Sample Data'!F177="","",IF(SUM('Test Sample Data'!F$3:F$386)&gt;10,IF(AND(ISNUMBER('Test Sample Data'!F177),'Test Sample Data'!F177&lt;$C$389, 'Test Sample Data'!F177&gt;0),'Test Sample Data'!F177,$C$389),""))</f>
        <v/>
      </c>
      <c r="G178" s="99" t="str">
        <f>IF('Test Sample Data'!G177="","",IF(SUM('Test Sample Data'!G$3:G$386)&gt;10,IF(AND(ISNUMBER('Test Sample Data'!G177),'Test Sample Data'!G177&lt;$C$389, 'Test Sample Data'!G177&gt;0),'Test Sample Data'!G177,$C$389),""))</f>
        <v/>
      </c>
      <c r="H178" s="99" t="str">
        <f>IF('Test Sample Data'!H177="","",IF(SUM('Test Sample Data'!H$3:H$386)&gt;10,IF(AND(ISNUMBER('Test Sample Data'!H177),'Test Sample Data'!H177&lt;$C$389, 'Test Sample Data'!H177&gt;0),'Test Sample Data'!H177,$C$389),""))</f>
        <v/>
      </c>
      <c r="I178" s="99" t="str">
        <f>IF('Test Sample Data'!I177="","",IF(SUM('Test Sample Data'!I$3:I$386)&gt;10,IF(AND(ISNUMBER('Test Sample Data'!I177),'Test Sample Data'!I177&lt;$C$389, 'Test Sample Data'!I177&gt;0),'Test Sample Data'!I177,$C$389),""))</f>
        <v/>
      </c>
      <c r="J178" s="99" t="str">
        <f>IF('Test Sample Data'!J177="","",IF(SUM('Test Sample Data'!J$3:J$386)&gt;10,IF(AND(ISNUMBER('Test Sample Data'!J177),'Test Sample Data'!J177&lt;$C$389, 'Test Sample Data'!J177&gt;0),'Test Sample Data'!J177,$C$389),""))</f>
        <v/>
      </c>
      <c r="K178" s="99" t="str">
        <f>IF('Test Sample Data'!K177="","",IF(SUM('Test Sample Data'!K$3:K$386)&gt;10,IF(AND(ISNUMBER('Test Sample Data'!K177),'Test Sample Data'!K177&lt;$C$389, 'Test Sample Data'!K177&gt;0),'Test Sample Data'!K177,$C$389),""))</f>
        <v/>
      </c>
      <c r="L178" s="99" t="str">
        <f>IF('Test Sample Data'!L177="","",IF(SUM('Test Sample Data'!L$3:L$386)&gt;10,IF(AND(ISNUMBER('Test Sample Data'!L177),'Test Sample Data'!L177&lt;$C$389, 'Test Sample Data'!L177&gt;0),'Test Sample Data'!L177,$C$389),""))</f>
        <v/>
      </c>
      <c r="M178" s="99" t="str">
        <f>IF('Test Sample Data'!M177="","",IF(SUM('Test Sample Data'!M$3:M$386)&gt;10,IF(AND(ISNUMBER('Test Sample Data'!M177),'Test Sample Data'!M177&lt;$C$389, 'Test Sample Data'!M177&gt;0),'Test Sample Data'!M177,$C$389),""))</f>
        <v/>
      </c>
      <c r="N178" s="99" t="str">
        <f>IF('Test Sample Data'!N177="","",IF(SUM('Test Sample Data'!N$3:N$386)&gt;10,IF(AND(ISNUMBER('Test Sample Data'!N177),'Test Sample Data'!N177&lt;$C$389, 'Test Sample Data'!N177&gt;0),'Test Sample Data'!N177,$C$389),""))</f>
        <v/>
      </c>
      <c r="O178" s="98" t="str">
        <f>'miRNA Table'!C177</f>
        <v>hsa-miR-23a-3p</v>
      </c>
      <c r="P178" s="98" t="s">
        <v>117</v>
      </c>
      <c r="Q178" s="99">
        <f>IF('Control Sample Data'!C177="","",IF(SUM('Control Sample Data'!C$3:C$386)&gt;10,IF(AND(ISNUMBER('Control Sample Data'!C177),'Control Sample Data'!C177&lt;$C$389, 'Control Sample Data'!C177&gt;0),'Control Sample Data'!C177,$C$389),""))</f>
        <v>30.43</v>
      </c>
      <c r="R178" s="99">
        <f>IF('Control Sample Data'!D177="","",IF(SUM('Control Sample Data'!D$3:D$386)&gt;10,IF(AND(ISNUMBER('Control Sample Data'!D177),'Control Sample Data'!D177&lt;$C$389, 'Control Sample Data'!D177&gt;0),'Control Sample Data'!D177,$C$389),""))</f>
        <v>30.3</v>
      </c>
      <c r="S178" s="99">
        <f>IF('Control Sample Data'!E177="","",IF(SUM('Control Sample Data'!E$3:E$386)&gt;10,IF(AND(ISNUMBER('Control Sample Data'!E177),'Control Sample Data'!E177&lt;$C$389, 'Control Sample Data'!E177&gt;0),'Control Sample Data'!E177,$C$389),""))</f>
        <v>30.42</v>
      </c>
      <c r="T178" s="99" t="str">
        <f>IF('Control Sample Data'!F177="","",IF(SUM('Control Sample Data'!F$3:F$386)&gt;10,IF(AND(ISNUMBER('Control Sample Data'!F177),'Control Sample Data'!F177&lt;$C$389, 'Control Sample Data'!F177&gt;0),'Control Sample Data'!F177,$C$389),""))</f>
        <v/>
      </c>
      <c r="U178" s="99" t="str">
        <f>IF('Control Sample Data'!G177="","",IF(SUM('Control Sample Data'!G$3:G$386)&gt;10,IF(AND(ISNUMBER('Control Sample Data'!G177),'Control Sample Data'!G177&lt;$C$389, 'Control Sample Data'!G177&gt;0),'Control Sample Data'!G177,$C$389),""))</f>
        <v/>
      </c>
      <c r="V178" s="99" t="str">
        <f>IF('Control Sample Data'!H177="","",IF(SUM('Control Sample Data'!H$3:H$386)&gt;10,IF(AND(ISNUMBER('Control Sample Data'!H177),'Control Sample Data'!H177&lt;$C$389, 'Control Sample Data'!H177&gt;0),'Control Sample Data'!H177,$C$389),""))</f>
        <v/>
      </c>
      <c r="W178" s="99" t="str">
        <f>IF('Control Sample Data'!I177="","",IF(SUM('Control Sample Data'!I$3:I$386)&gt;10,IF(AND(ISNUMBER('Control Sample Data'!I177),'Control Sample Data'!I177&lt;$C$389, 'Control Sample Data'!I177&gt;0),'Control Sample Data'!I177,$C$389),""))</f>
        <v/>
      </c>
      <c r="X178" s="99" t="str">
        <f>IF('Control Sample Data'!J177="","",IF(SUM('Control Sample Data'!J$3:J$386)&gt;10,IF(AND(ISNUMBER('Control Sample Data'!J177),'Control Sample Data'!J177&lt;$C$389, 'Control Sample Data'!J177&gt;0),'Control Sample Data'!J177,$C$389),""))</f>
        <v/>
      </c>
      <c r="Y178" s="99" t="str">
        <f>IF('Control Sample Data'!K177="","",IF(SUM('Control Sample Data'!K$3:K$386)&gt;10,IF(AND(ISNUMBER('Control Sample Data'!K177),'Control Sample Data'!K177&lt;$C$389, 'Control Sample Data'!K177&gt;0),'Control Sample Data'!K177,$C$389),""))</f>
        <v/>
      </c>
      <c r="Z178" s="99" t="str">
        <f>IF('Control Sample Data'!L177="","",IF(SUM('Control Sample Data'!L$3:L$386)&gt;10,IF(AND(ISNUMBER('Control Sample Data'!L177),'Control Sample Data'!L177&lt;$C$389, 'Control Sample Data'!L177&gt;0),'Control Sample Data'!L177,$C$389),""))</f>
        <v/>
      </c>
      <c r="AA178" s="99" t="str">
        <f>IF('Control Sample Data'!M177="","",IF(SUM('Control Sample Data'!M$3:M$386)&gt;10,IF(AND(ISNUMBER('Control Sample Data'!M177),'Control Sample Data'!M177&lt;$C$389, 'Control Sample Data'!M177&gt;0),'Control Sample Data'!M177,$C$389),""))</f>
        <v/>
      </c>
      <c r="AB178" s="107" t="str">
        <f>IF('Control Sample Data'!N177="","",IF(SUM('Control Sample Data'!N$3:N$386)&gt;10,IF(AND(ISNUMBER('Control Sample Data'!N177),'Control Sample Data'!N177&lt;$C$389, 'Control Sample Data'!N177&gt;0),'Control Sample Data'!N177,$C$389),""))</f>
        <v/>
      </c>
      <c r="AC178" s="136">
        <f>IF(C178="","",IF(AND('miRNA Table'!$F$4="YES",'miRNA Table'!$F$6="YES"),C178-C$391,C178))</f>
        <v>29.15</v>
      </c>
      <c r="AD178" s="137">
        <f>IF(D178="","",IF(AND('miRNA Table'!$F$4="YES",'miRNA Table'!$F$6="YES"),D178-D$391,D178))</f>
        <v>29.29</v>
      </c>
      <c r="AE178" s="137">
        <f>IF(E178="","",IF(AND('miRNA Table'!$F$4="YES",'miRNA Table'!$F$6="YES"),E178-E$391,E178))</f>
        <v>29.16</v>
      </c>
      <c r="AF178" s="137" t="str">
        <f>IF(F178="","",IF(AND('miRNA Table'!$F$4="YES",'miRNA Table'!$F$6="YES"),F178-F$391,F178))</f>
        <v/>
      </c>
      <c r="AG178" s="137" t="str">
        <f>IF(G178="","",IF(AND('miRNA Table'!$F$4="YES",'miRNA Table'!$F$6="YES"),G178-G$391,G178))</f>
        <v/>
      </c>
      <c r="AH178" s="137" t="str">
        <f>IF(H178="","",IF(AND('miRNA Table'!$F$4="YES",'miRNA Table'!$F$6="YES"),H178-H$391,H178))</f>
        <v/>
      </c>
      <c r="AI178" s="137" t="str">
        <f>IF(I178="","",IF(AND('miRNA Table'!$F$4="YES",'miRNA Table'!$F$6="YES"),I178-I$391,I178))</f>
        <v/>
      </c>
      <c r="AJ178" s="137" t="str">
        <f>IF(J178="","",IF(AND('miRNA Table'!$F$4="YES",'miRNA Table'!$F$6="YES"),J178-J$391,J178))</f>
        <v/>
      </c>
      <c r="AK178" s="137" t="str">
        <f>IF(K178="","",IF(AND('miRNA Table'!$F$4="YES",'miRNA Table'!$F$6="YES"),K178-K$391,K178))</f>
        <v/>
      </c>
      <c r="AL178" s="137" t="str">
        <f>IF(L178="","",IF(AND('miRNA Table'!$F$4="YES",'miRNA Table'!$F$6="YES"),L178-L$391,L178))</f>
        <v/>
      </c>
      <c r="AM178" s="137" t="str">
        <f>IF(M178="","",IF(AND('miRNA Table'!$F$4="YES",'miRNA Table'!$F$6="YES"),M178-M$391,M178))</f>
        <v/>
      </c>
      <c r="AN178" s="138" t="str">
        <f>IF(N178="","",IF(AND('miRNA Table'!$F$4="YES",'miRNA Table'!$F$6="YES"),N178-N$391,N178))</f>
        <v/>
      </c>
      <c r="AO178" s="136">
        <f>IF(O178="","",IF(AND('miRNA Table'!$F$4="YES",'miRNA Table'!$F$6="YES"),Q178-Q$391,Q178))</f>
        <v>30.43</v>
      </c>
      <c r="AP178" s="137">
        <f>IF(P178="","",IF(AND('miRNA Table'!$F$4="YES",'miRNA Table'!$F$6="YES"),R178-R$391,R178))</f>
        <v>30.3</v>
      </c>
      <c r="AQ178" s="137">
        <f>IF(Q178="","",IF(AND('miRNA Table'!$F$4="YES",'miRNA Table'!$F$6="YES"),S178-S$391,S178))</f>
        <v>30.42</v>
      </c>
      <c r="AR178" s="137" t="str">
        <f>IF(R178="","",IF(AND('miRNA Table'!$F$4="YES",'miRNA Table'!$F$6="YES"),T178-T$391,T178))</f>
        <v/>
      </c>
      <c r="AS178" s="137" t="str">
        <f>IF(S178="","",IF(AND('miRNA Table'!$F$4="YES",'miRNA Table'!$F$6="YES"),U178-U$391,U178))</f>
        <v/>
      </c>
      <c r="AT178" s="137" t="str">
        <f>IF(T178="","",IF(AND('miRNA Table'!$F$4="YES",'miRNA Table'!$F$6="YES"),V178-V$391,V178))</f>
        <v/>
      </c>
      <c r="AU178" s="137" t="str">
        <f>IF(U178="","",IF(AND('miRNA Table'!$F$4="YES",'miRNA Table'!$F$6="YES"),W178-W$391,W178))</f>
        <v/>
      </c>
      <c r="AV178" s="137" t="str">
        <f>IF(V178="","",IF(AND('miRNA Table'!$F$4="YES",'miRNA Table'!$F$6="YES"),X178-X$391,X178))</f>
        <v/>
      </c>
      <c r="AW178" s="137" t="str">
        <f>IF(W178="","",IF(AND('miRNA Table'!$F$4="YES",'miRNA Table'!$F$6="YES"),Y178-Y$391,Y178))</f>
        <v/>
      </c>
      <c r="AX178" s="137" t="str">
        <f>IF(X178="","",IF(AND('miRNA Table'!$F$4="YES",'miRNA Table'!$F$6="YES"),Z178-Z$391,Z178))</f>
        <v/>
      </c>
      <c r="AY178" s="137" t="str">
        <f>IF(Y178="","",IF(AND('miRNA Table'!$F$4="YES",'miRNA Table'!$F$6="YES"),AA178-AA$391,AA178))</f>
        <v/>
      </c>
      <c r="AZ178" s="138" t="str">
        <f>IF(Z178="","",IF(AND('miRNA Table'!$F$4="YES",'miRNA Table'!$F$6="YES"),AB178-AB$391,AB178))</f>
        <v/>
      </c>
      <c r="BY178" s="97" t="str">
        <f t="shared" si="132"/>
        <v>hsa-miR-23a-3p</v>
      </c>
      <c r="BZ178" s="98" t="s">
        <v>117</v>
      </c>
      <c r="CA178" s="99">
        <f t="shared" si="133"/>
        <v>8.514999999999997</v>
      </c>
      <c r="CB178" s="99">
        <f t="shared" si="134"/>
        <v>8.6449999999999996</v>
      </c>
      <c r="CC178" s="99">
        <f t="shared" si="135"/>
        <v>8.43</v>
      </c>
      <c r="CD178" s="99" t="str">
        <f t="shared" si="136"/>
        <v/>
      </c>
      <c r="CE178" s="99" t="str">
        <f t="shared" si="137"/>
        <v/>
      </c>
      <c r="CF178" s="99" t="str">
        <f t="shared" si="138"/>
        <v/>
      </c>
      <c r="CG178" s="99" t="str">
        <f t="shared" si="139"/>
        <v/>
      </c>
      <c r="CH178" s="99" t="str">
        <f t="shared" si="140"/>
        <v/>
      </c>
      <c r="CI178" s="99" t="str">
        <f t="shared" si="141"/>
        <v/>
      </c>
      <c r="CJ178" s="99" t="str">
        <f t="shared" si="142"/>
        <v/>
      </c>
      <c r="CK178" s="99" t="str">
        <f t="shared" si="143"/>
        <v/>
      </c>
      <c r="CL178" s="99" t="str">
        <f t="shared" si="144"/>
        <v/>
      </c>
      <c r="CM178" s="99">
        <f t="shared" si="145"/>
        <v>9.5316666666666663</v>
      </c>
      <c r="CN178" s="99">
        <f t="shared" si="146"/>
        <v>9.4483333333333306</v>
      </c>
      <c r="CO178" s="99">
        <f t="shared" si="147"/>
        <v>9.2850000000000001</v>
      </c>
      <c r="CP178" s="99" t="str">
        <f t="shared" si="148"/>
        <v/>
      </c>
      <c r="CQ178" s="99" t="str">
        <f t="shared" si="149"/>
        <v/>
      </c>
      <c r="CR178" s="99" t="str">
        <f t="shared" si="150"/>
        <v/>
      </c>
      <c r="CS178" s="99" t="str">
        <f t="shared" si="151"/>
        <v/>
      </c>
      <c r="CT178" s="99" t="str">
        <f t="shared" si="152"/>
        <v/>
      </c>
      <c r="CU178" s="99" t="str">
        <f t="shared" si="153"/>
        <v/>
      </c>
      <c r="CV178" s="99" t="str">
        <f t="shared" si="154"/>
        <v/>
      </c>
      <c r="CW178" s="99" t="str">
        <f t="shared" si="155"/>
        <v/>
      </c>
      <c r="CX178" s="99" t="str">
        <f t="shared" si="156"/>
        <v/>
      </c>
      <c r="CY178" s="70">
        <f t="shared" si="157"/>
        <v>8.5299999999999994</v>
      </c>
      <c r="CZ178" s="70">
        <f t="shared" si="158"/>
        <v>9.4216666666666651</v>
      </c>
      <c r="DA178" s="100" t="str">
        <f t="shared" si="159"/>
        <v>hsa-miR-23a-3p</v>
      </c>
      <c r="DB178" s="98" t="s">
        <v>117</v>
      </c>
      <c r="DC178" s="101">
        <f t="shared" si="164"/>
        <v>2.7335661437406225E-3</v>
      </c>
      <c r="DD178" s="101">
        <f t="shared" si="165"/>
        <v>2.4980187134324787E-3</v>
      </c>
      <c r="DE178" s="101">
        <f t="shared" si="166"/>
        <v>2.8994600988848621E-3</v>
      </c>
      <c r="DF178" s="101" t="str">
        <f t="shared" si="167"/>
        <v/>
      </c>
      <c r="DG178" s="101" t="str">
        <f t="shared" si="168"/>
        <v/>
      </c>
      <c r="DH178" s="101" t="str">
        <f t="shared" si="169"/>
        <v/>
      </c>
      <c r="DI178" s="101" t="str">
        <f t="shared" si="170"/>
        <v/>
      </c>
      <c r="DJ178" s="101" t="str">
        <f t="shared" si="171"/>
        <v/>
      </c>
      <c r="DK178" s="101" t="str">
        <f t="shared" si="172"/>
        <v/>
      </c>
      <c r="DL178" s="101" t="str">
        <f t="shared" si="173"/>
        <v/>
      </c>
      <c r="DM178" s="101" t="str">
        <f t="shared" si="160"/>
        <v/>
      </c>
      <c r="DN178" s="101" t="str">
        <f t="shared" si="161"/>
        <v/>
      </c>
      <c r="DO178" s="101">
        <f t="shared" si="174"/>
        <v>1.3510842293248005E-3</v>
      </c>
      <c r="DP178" s="101">
        <f t="shared" si="175"/>
        <v>1.4314238783404995E-3</v>
      </c>
      <c r="DQ178" s="101">
        <f t="shared" si="176"/>
        <v>1.6030109547080047E-3</v>
      </c>
      <c r="DR178" s="101" t="str">
        <f t="shared" si="177"/>
        <v/>
      </c>
      <c r="DS178" s="101" t="str">
        <f t="shared" si="178"/>
        <v/>
      </c>
      <c r="DT178" s="101" t="str">
        <f t="shared" si="179"/>
        <v/>
      </c>
      <c r="DU178" s="101" t="str">
        <f t="shared" si="180"/>
        <v/>
      </c>
      <c r="DV178" s="101" t="str">
        <f t="shared" si="181"/>
        <v/>
      </c>
      <c r="DW178" s="101" t="str">
        <f t="shared" si="182"/>
        <v/>
      </c>
      <c r="DX178" s="101" t="str">
        <f t="shared" si="183"/>
        <v/>
      </c>
      <c r="DY178" s="101" t="str">
        <f t="shared" si="162"/>
        <v/>
      </c>
      <c r="DZ178" s="101" t="str">
        <f t="shared" si="163"/>
        <v/>
      </c>
    </row>
    <row r="179" spans="1:130" ht="15" customHeight="1" x14ac:dyDescent="0.25">
      <c r="A179" s="106" t="str">
        <f>'miRNA Table'!C178</f>
        <v>hsa-miR-23a-5p</v>
      </c>
      <c r="B179" s="98" t="s">
        <v>118</v>
      </c>
      <c r="C179" s="99">
        <f>IF('Test Sample Data'!C178="","",IF(SUM('Test Sample Data'!C$3:C$386)&gt;10,IF(AND(ISNUMBER('Test Sample Data'!C178),'Test Sample Data'!C178&lt;$C$389, 'Test Sample Data'!C178&gt;0),'Test Sample Data'!C178,$C$389),""))</f>
        <v>30.05</v>
      </c>
      <c r="D179" s="99">
        <f>IF('Test Sample Data'!D178="","",IF(SUM('Test Sample Data'!D$3:D$386)&gt;10,IF(AND(ISNUMBER('Test Sample Data'!D178),'Test Sample Data'!D178&lt;$C$389, 'Test Sample Data'!D178&gt;0),'Test Sample Data'!D178,$C$389),""))</f>
        <v>29.82</v>
      </c>
      <c r="E179" s="99">
        <f>IF('Test Sample Data'!E178="","",IF(SUM('Test Sample Data'!E$3:E$386)&gt;10,IF(AND(ISNUMBER('Test Sample Data'!E178),'Test Sample Data'!E178&lt;$C$389, 'Test Sample Data'!E178&gt;0),'Test Sample Data'!E178,$C$389),""))</f>
        <v>29.16</v>
      </c>
      <c r="F179" s="99" t="str">
        <f>IF('Test Sample Data'!F178="","",IF(SUM('Test Sample Data'!F$3:F$386)&gt;10,IF(AND(ISNUMBER('Test Sample Data'!F178),'Test Sample Data'!F178&lt;$C$389, 'Test Sample Data'!F178&gt;0),'Test Sample Data'!F178,$C$389),""))</f>
        <v/>
      </c>
      <c r="G179" s="99" t="str">
        <f>IF('Test Sample Data'!G178="","",IF(SUM('Test Sample Data'!G$3:G$386)&gt;10,IF(AND(ISNUMBER('Test Sample Data'!G178),'Test Sample Data'!G178&lt;$C$389, 'Test Sample Data'!G178&gt;0),'Test Sample Data'!G178,$C$389),""))</f>
        <v/>
      </c>
      <c r="H179" s="99" t="str">
        <f>IF('Test Sample Data'!H178="","",IF(SUM('Test Sample Data'!H$3:H$386)&gt;10,IF(AND(ISNUMBER('Test Sample Data'!H178),'Test Sample Data'!H178&lt;$C$389, 'Test Sample Data'!H178&gt;0),'Test Sample Data'!H178,$C$389),""))</f>
        <v/>
      </c>
      <c r="I179" s="99" t="str">
        <f>IF('Test Sample Data'!I178="","",IF(SUM('Test Sample Data'!I$3:I$386)&gt;10,IF(AND(ISNUMBER('Test Sample Data'!I178),'Test Sample Data'!I178&lt;$C$389, 'Test Sample Data'!I178&gt;0),'Test Sample Data'!I178,$C$389),""))</f>
        <v/>
      </c>
      <c r="J179" s="99" t="str">
        <f>IF('Test Sample Data'!J178="","",IF(SUM('Test Sample Data'!J$3:J$386)&gt;10,IF(AND(ISNUMBER('Test Sample Data'!J178),'Test Sample Data'!J178&lt;$C$389, 'Test Sample Data'!J178&gt;0),'Test Sample Data'!J178,$C$389),""))</f>
        <v/>
      </c>
      <c r="K179" s="99" t="str">
        <f>IF('Test Sample Data'!K178="","",IF(SUM('Test Sample Data'!K$3:K$386)&gt;10,IF(AND(ISNUMBER('Test Sample Data'!K178),'Test Sample Data'!K178&lt;$C$389, 'Test Sample Data'!K178&gt;0),'Test Sample Data'!K178,$C$389),""))</f>
        <v/>
      </c>
      <c r="L179" s="99" t="str">
        <f>IF('Test Sample Data'!L178="","",IF(SUM('Test Sample Data'!L$3:L$386)&gt;10,IF(AND(ISNUMBER('Test Sample Data'!L178),'Test Sample Data'!L178&lt;$C$389, 'Test Sample Data'!L178&gt;0),'Test Sample Data'!L178,$C$389),""))</f>
        <v/>
      </c>
      <c r="M179" s="99" t="str">
        <f>IF('Test Sample Data'!M178="","",IF(SUM('Test Sample Data'!M$3:M$386)&gt;10,IF(AND(ISNUMBER('Test Sample Data'!M178),'Test Sample Data'!M178&lt;$C$389, 'Test Sample Data'!M178&gt;0),'Test Sample Data'!M178,$C$389),""))</f>
        <v/>
      </c>
      <c r="N179" s="99" t="str">
        <f>IF('Test Sample Data'!N178="","",IF(SUM('Test Sample Data'!N$3:N$386)&gt;10,IF(AND(ISNUMBER('Test Sample Data'!N178),'Test Sample Data'!N178&lt;$C$389, 'Test Sample Data'!N178&gt;0),'Test Sample Data'!N178,$C$389),""))</f>
        <v/>
      </c>
      <c r="O179" s="98" t="str">
        <f>'miRNA Table'!C178</f>
        <v>hsa-miR-23a-5p</v>
      </c>
      <c r="P179" s="98" t="s">
        <v>118</v>
      </c>
      <c r="Q179" s="99">
        <f>IF('Control Sample Data'!C178="","",IF(SUM('Control Sample Data'!C$3:C$386)&gt;10,IF(AND(ISNUMBER('Control Sample Data'!C178),'Control Sample Data'!C178&lt;$C$389, 'Control Sample Data'!C178&gt;0),'Control Sample Data'!C178,$C$389),""))</f>
        <v>24.92</v>
      </c>
      <c r="R179" s="99">
        <f>IF('Control Sample Data'!D178="","",IF(SUM('Control Sample Data'!D$3:D$386)&gt;10,IF(AND(ISNUMBER('Control Sample Data'!D178),'Control Sample Data'!D178&lt;$C$389, 'Control Sample Data'!D178&gt;0),'Control Sample Data'!D178,$C$389),""))</f>
        <v>24.76</v>
      </c>
      <c r="S179" s="99">
        <f>IF('Control Sample Data'!E178="","",IF(SUM('Control Sample Data'!E$3:E$386)&gt;10,IF(AND(ISNUMBER('Control Sample Data'!E178),'Control Sample Data'!E178&lt;$C$389, 'Control Sample Data'!E178&gt;0),'Control Sample Data'!E178,$C$389),""))</f>
        <v>24.56</v>
      </c>
      <c r="T179" s="99" t="str">
        <f>IF('Control Sample Data'!F178="","",IF(SUM('Control Sample Data'!F$3:F$386)&gt;10,IF(AND(ISNUMBER('Control Sample Data'!F178),'Control Sample Data'!F178&lt;$C$389, 'Control Sample Data'!F178&gt;0),'Control Sample Data'!F178,$C$389),""))</f>
        <v/>
      </c>
      <c r="U179" s="99" t="str">
        <f>IF('Control Sample Data'!G178="","",IF(SUM('Control Sample Data'!G$3:G$386)&gt;10,IF(AND(ISNUMBER('Control Sample Data'!G178),'Control Sample Data'!G178&lt;$C$389, 'Control Sample Data'!G178&gt;0),'Control Sample Data'!G178,$C$389),""))</f>
        <v/>
      </c>
      <c r="V179" s="99" t="str">
        <f>IF('Control Sample Data'!H178="","",IF(SUM('Control Sample Data'!H$3:H$386)&gt;10,IF(AND(ISNUMBER('Control Sample Data'!H178),'Control Sample Data'!H178&lt;$C$389, 'Control Sample Data'!H178&gt;0),'Control Sample Data'!H178,$C$389),""))</f>
        <v/>
      </c>
      <c r="W179" s="99" t="str">
        <f>IF('Control Sample Data'!I178="","",IF(SUM('Control Sample Data'!I$3:I$386)&gt;10,IF(AND(ISNUMBER('Control Sample Data'!I178),'Control Sample Data'!I178&lt;$C$389, 'Control Sample Data'!I178&gt;0),'Control Sample Data'!I178,$C$389),""))</f>
        <v/>
      </c>
      <c r="X179" s="99" t="str">
        <f>IF('Control Sample Data'!J178="","",IF(SUM('Control Sample Data'!J$3:J$386)&gt;10,IF(AND(ISNUMBER('Control Sample Data'!J178),'Control Sample Data'!J178&lt;$C$389, 'Control Sample Data'!J178&gt;0),'Control Sample Data'!J178,$C$389),""))</f>
        <v/>
      </c>
      <c r="Y179" s="99" t="str">
        <f>IF('Control Sample Data'!K178="","",IF(SUM('Control Sample Data'!K$3:K$386)&gt;10,IF(AND(ISNUMBER('Control Sample Data'!K178),'Control Sample Data'!K178&lt;$C$389, 'Control Sample Data'!K178&gt;0),'Control Sample Data'!K178,$C$389),""))</f>
        <v/>
      </c>
      <c r="Z179" s="99" t="str">
        <f>IF('Control Sample Data'!L178="","",IF(SUM('Control Sample Data'!L$3:L$386)&gt;10,IF(AND(ISNUMBER('Control Sample Data'!L178),'Control Sample Data'!L178&lt;$C$389, 'Control Sample Data'!L178&gt;0),'Control Sample Data'!L178,$C$389),""))</f>
        <v/>
      </c>
      <c r="AA179" s="99" t="str">
        <f>IF('Control Sample Data'!M178="","",IF(SUM('Control Sample Data'!M$3:M$386)&gt;10,IF(AND(ISNUMBER('Control Sample Data'!M178),'Control Sample Data'!M178&lt;$C$389, 'Control Sample Data'!M178&gt;0),'Control Sample Data'!M178,$C$389),""))</f>
        <v/>
      </c>
      <c r="AB179" s="107" t="str">
        <f>IF('Control Sample Data'!N178="","",IF(SUM('Control Sample Data'!N$3:N$386)&gt;10,IF(AND(ISNUMBER('Control Sample Data'!N178),'Control Sample Data'!N178&lt;$C$389, 'Control Sample Data'!N178&gt;0),'Control Sample Data'!N178,$C$389),""))</f>
        <v/>
      </c>
      <c r="AC179" s="136">
        <f>IF(C179="","",IF(AND('miRNA Table'!$F$4="YES",'miRNA Table'!$F$6="YES"),C179-C$391,C179))</f>
        <v>30.05</v>
      </c>
      <c r="AD179" s="137">
        <f>IF(D179="","",IF(AND('miRNA Table'!$F$4="YES",'miRNA Table'!$F$6="YES"),D179-D$391,D179))</f>
        <v>29.82</v>
      </c>
      <c r="AE179" s="137">
        <f>IF(E179="","",IF(AND('miRNA Table'!$F$4="YES",'miRNA Table'!$F$6="YES"),E179-E$391,E179))</f>
        <v>29.16</v>
      </c>
      <c r="AF179" s="137" t="str">
        <f>IF(F179="","",IF(AND('miRNA Table'!$F$4="YES",'miRNA Table'!$F$6="YES"),F179-F$391,F179))</f>
        <v/>
      </c>
      <c r="AG179" s="137" t="str">
        <f>IF(G179="","",IF(AND('miRNA Table'!$F$4="YES",'miRNA Table'!$F$6="YES"),G179-G$391,G179))</f>
        <v/>
      </c>
      <c r="AH179" s="137" t="str">
        <f>IF(H179="","",IF(AND('miRNA Table'!$F$4="YES",'miRNA Table'!$F$6="YES"),H179-H$391,H179))</f>
        <v/>
      </c>
      <c r="AI179" s="137" t="str">
        <f>IF(I179="","",IF(AND('miRNA Table'!$F$4="YES",'miRNA Table'!$F$6="YES"),I179-I$391,I179))</f>
        <v/>
      </c>
      <c r="AJ179" s="137" t="str">
        <f>IF(J179="","",IF(AND('miRNA Table'!$F$4="YES",'miRNA Table'!$F$6="YES"),J179-J$391,J179))</f>
        <v/>
      </c>
      <c r="AK179" s="137" t="str">
        <f>IF(K179="","",IF(AND('miRNA Table'!$F$4="YES",'miRNA Table'!$F$6="YES"),K179-K$391,K179))</f>
        <v/>
      </c>
      <c r="AL179" s="137" t="str">
        <f>IF(L179="","",IF(AND('miRNA Table'!$F$4="YES",'miRNA Table'!$F$6="YES"),L179-L$391,L179))</f>
        <v/>
      </c>
      <c r="AM179" s="137" t="str">
        <f>IF(M179="","",IF(AND('miRNA Table'!$F$4="YES",'miRNA Table'!$F$6="YES"),M179-M$391,M179))</f>
        <v/>
      </c>
      <c r="AN179" s="138" t="str">
        <f>IF(N179="","",IF(AND('miRNA Table'!$F$4="YES",'miRNA Table'!$F$6="YES"),N179-N$391,N179))</f>
        <v/>
      </c>
      <c r="AO179" s="136">
        <f>IF(O179="","",IF(AND('miRNA Table'!$F$4="YES",'miRNA Table'!$F$6="YES"),Q179-Q$391,Q179))</f>
        <v>24.92</v>
      </c>
      <c r="AP179" s="137">
        <f>IF(P179="","",IF(AND('miRNA Table'!$F$4="YES",'miRNA Table'!$F$6="YES"),R179-R$391,R179))</f>
        <v>24.76</v>
      </c>
      <c r="AQ179" s="137">
        <f>IF(Q179="","",IF(AND('miRNA Table'!$F$4="YES",'miRNA Table'!$F$6="YES"),S179-S$391,S179))</f>
        <v>24.56</v>
      </c>
      <c r="AR179" s="137" t="str">
        <f>IF(R179="","",IF(AND('miRNA Table'!$F$4="YES",'miRNA Table'!$F$6="YES"),T179-T$391,T179))</f>
        <v/>
      </c>
      <c r="AS179" s="137" t="str">
        <f>IF(S179="","",IF(AND('miRNA Table'!$F$4="YES",'miRNA Table'!$F$6="YES"),U179-U$391,U179))</f>
        <v/>
      </c>
      <c r="AT179" s="137" t="str">
        <f>IF(T179="","",IF(AND('miRNA Table'!$F$4="YES",'miRNA Table'!$F$6="YES"),V179-V$391,V179))</f>
        <v/>
      </c>
      <c r="AU179" s="137" t="str">
        <f>IF(U179="","",IF(AND('miRNA Table'!$F$4="YES",'miRNA Table'!$F$6="YES"),W179-W$391,W179))</f>
        <v/>
      </c>
      <c r="AV179" s="137" t="str">
        <f>IF(V179="","",IF(AND('miRNA Table'!$F$4="YES",'miRNA Table'!$F$6="YES"),X179-X$391,X179))</f>
        <v/>
      </c>
      <c r="AW179" s="137" t="str">
        <f>IF(W179="","",IF(AND('miRNA Table'!$F$4="YES",'miRNA Table'!$F$6="YES"),Y179-Y$391,Y179))</f>
        <v/>
      </c>
      <c r="AX179" s="137" t="str">
        <f>IF(X179="","",IF(AND('miRNA Table'!$F$4="YES",'miRNA Table'!$F$6="YES"),Z179-Z$391,Z179))</f>
        <v/>
      </c>
      <c r="AY179" s="137" t="str">
        <f>IF(Y179="","",IF(AND('miRNA Table'!$F$4="YES",'miRNA Table'!$F$6="YES"),AA179-AA$391,AA179))</f>
        <v/>
      </c>
      <c r="AZ179" s="138" t="str">
        <f>IF(Z179="","",IF(AND('miRNA Table'!$F$4="YES",'miRNA Table'!$F$6="YES"),AB179-AB$391,AB179))</f>
        <v/>
      </c>
      <c r="BY179" s="97" t="str">
        <f t="shared" si="132"/>
        <v>hsa-miR-23a-5p</v>
      </c>
      <c r="BZ179" s="98" t="s">
        <v>118</v>
      </c>
      <c r="CA179" s="99">
        <f t="shared" si="133"/>
        <v>9.4149999999999991</v>
      </c>
      <c r="CB179" s="99">
        <f t="shared" si="134"/>
        <v>9.1750000000000007</v>
      </c>
      <c r="CC179" s="99">
        <f t="shared" si="135"/>
        <v>8.43</v>
      </c>
      <c r="CD179" s="99" t="str">
        <f t="shared" si="136"/>
        <v/>
      </c>
      <c r="CE179" s="99" t="str">
        <f t="shared" si="137"/>
        <v/>
      </c>
      <c r="CF179" s="99" t="str">
        <f t="shared" si="138"/>
        <v/>
      </c>
      <c r="CG179" s="99" t="str">
        <f t="shared" si="139"/>
        <v/>
      </c>
      <c r="CH179" s="99" t="str">
        <f t="shared" si="140"/>
        <v/>
      </c>
      <c r="CI179" s="99" t="str">
        <f t="shared" si="141"/>
        <v/>
      </c>
      <c r="CJ179" s="99" t="str">
        <f t="shared" si="142"/>
        <v/>
      </c>
      <c r="CK179" s="99" t="str">
        <f t="shared" si="143"/>
        <v/>
      </c>
      <c r="CL179" s="99" t="str">
        <f t="shared" si="144"/>
        <v/>
      </c>
      <c r="CM179" s="99">
        <f t="shared" si="145"/>
        <v>4.0216666666666683</v>
      </c>
      <c r="CN179" s="99">
        <f t="shared" si="146"/>
        <v>3.9083333333333314</v>
      </c>
      <c r="CO179" s="99">
        <f t="shared" si="147"/>
        <v>3.4249999999999972</v>
      </c>
      <c r="CP179" s="99" t="str">
        <f t="shared" si="148"/>
        <v/>
      </c>
      <c r="CQ179" s="99" t="str">
        <f t="shared" si="149"/>
        <v/>
      </c>
      <c r="CR179" s="99" t="str">
        <f t="shared" si="150"/>
        <v/>
      </c>
      <c r="CS179" s="99" t="str">
        <f t="shared" si="151"/>
        <v/>
      </c>
      <c r="CT179" s="99" t="str">
        <f t="shared" si="152"/>
        <v/>
      </c>
      <c r="CU179" s="99" t="str">
        <f t="shared" si="153"/>
        <v/>
      </c>
      <c r="CV179" s="99" t="str">
        <f t="shared" si="154"/>
        <v/>
      </c>
      <c r="CW179" s="99" t="str">
        <f t="shared" si="155"/>
        <v/>
      </c>
      <c r="CX179" s="99" t="str">
        <f t="shared" si="156"/>
        <v/>
      </c>
      <c r="CY179" s="70">
        <f t="shared" si="157"/>
        <v>9.0066666666666659</v>
      </c>
      <c r="CZ179" s="70">
        <f t="shared" si="158"/>
        <v>3.7849999999999988</v>
      </c>
      <c r="DA179" s="100" t="str">
        <f t="shared" si="159"/>
        <v>hsa-miR-23a-5p</v>
      </c>
      <c r="DB179" s="98" t="s">
        <v>118</v>
      </c>
      <c r="DC179" s="101">
        <f t="shared" si="164"/>
        <v>1.4648818254744331E-3</v>
      </c>
      <c r="DD179" s="101">
        <f t="shared" si="165"/>
        <v>1.7300146857467972E-3</v>
      </c>
      <c r="DE179" s="101">
        <f t="shared" si="166"/>
        <v>2.8994600988848621E-3</v>
      </c>
      <c r="DF179" s="101" t="str">
        <f t="shared" si="167"/>
        <v/>
      </c>
      <c r="DG179" s="101" t="str">
        <f t="shared" si="168"/>
        <v/>
      </c>
      <c r="DH179" s="101" t="str">
        <f t="shared" si="169"/>
        <v/>
      </c>
      <c r="DI179" s="101" t="str">
        <f t="shared" si="170"/>
        <v/>
      </c>
      <c r="DJ179" s="101" t="str">
        <f t="shared" si="171"/>
        <v/>
      </c>
      <c r="DK179" s="101" t="str">
        <f t="shared" si="172"/>
        <v/>
      </c>
      <c r="DL179" s="101" t="str">
        <f t="shared" si="173"/>
        <v/>
      </c>
      <c r="DM179" s="101" t="str">
        <f t="shared" si="160"/>
        <v/>
      </c>
      <c r="DN179" s="101" t="str">
        <f t="shared" si="161"/>
        <v/>
      </c>
      <c r="DO179" s="101">
        <f t="shared" si="174"/>
        <v>6.1568376353219142E-2</v>
      </c>
      <c r="DP179" s="101">
        <f t="shared" si="175"/>
        <v>6.6600031351780373E-2</v>
      </c>
      <c r="DQ179" s="101">
        <f t="shared" si="176"/>
        <v>9.310484144516909E-2</v>
      </c>
      <c r="DR179" s="101" t="str">
        <f t="shared" si="177"/>
        <v/>
      </c>
      <c r="DS179" s="101" t="str">
        <f t="shared" si="178"/>
        <v/>
      </c>
      <c r="DT179" s="101" t="str">
        <f t="shared" si="179"/>
        <v/>
      </c>
      <c r="DU179" s="101" t="str">
        <f t="shared" si="180"/>
        <v/>
      </c>
      <c r="DV179" s="101" t="str">
        <f t="shared" si="181"/>
        <v/>
      </c>
      <c r="DW179" s="101" t="str">
        <f t="shared" si="182"/>
        <v/>
      </c>
      <c r="DX179" s="101" t="str">
        <f t="shared" si="183"/>
        <v/>
      </c>
      <c r="DY179" s="101" t="str">
        <f t="shared" si="162"/>
        <v/>
      </c>
      <c r="DZ179" s="101" t="str">
        <f t="shared" si="163"/>
        <v/>
      </c>
    </row>
    <row r="180" spans="1:130" ht="15" customHeight="1" x14ac:dyDescent="0.25">
      <c r="A180" s="106" t="str">
        <f>'miRNA Table'!C179</f>
        <v>hsa-miR-23b-3p</v>
      </c>
      <c r="B180" s="98" t="s">
        <v>119</v>
      </c>
      <c r="C180" s="99">
        <f>IF('Test Sample Data'!C179="","",IF(SUM('Test Sample Data'!C$3:C$386)&gt;10,IF(AND(ISNUMBER('Test Sample Data'!C179),'Test Sample Data'!C179&lt;$C$389, 'Test Sample Data'!C179&gt;0),'Test Sample Data'!C179,$C$389),""))</f>
        <v>33.11</v>
      </c>
      <c r="D180" s="99">
        <f>IF('Test Sample Data'!D179="","",IF(SUM('Test Sample Data'!D$3:D$386)&gt;10,IF(AND(ISNUMBER('Test Sample Data'!D179),'Test Sample Data'!D179&lt;$C$389, 'Test Sample Data'!D179&gt;0),'Test Sample Data'!D179,$C$389),""))</f>
        <v>32.26</v>
      </c>
      <c r="E180" s="99">
        <f>IF('Test Sample Data'!E179="","",IF(SUM('Test Sample Data'!E$3:E$386)&gt;10,IF(AND(ISNUMBER('Test Sample Data'!E179),'Test Sample Data'!E179&lt;$C$389, 'Test Sample Data'!E179&gt;0),'Test Sample Data'!E179,$C$389),""))</f>
        <v>32.94</v>
      </c>
      <c r="F180" s="99" t="str">
        <f>IF('Test Sample Data'!F179="","",IF(SUM('Test Sample Data'!F$3:F$386)&gt;10,IF(AND(ISNUMBER('Test Sample Data'!F179),'Test Sample Data'!F179&lt;$C$389, 'Test Sample Data'!F179&gt;0),'Test Sample Data'!F179,$C$389),""))</f>
        <v/>
      </c>
      <c r="G180" s="99" t="str">
        <f>IF('Test Sample Data'!G179="","",IF(SUM('Test Sample Data'!G$3:G$386)&gt;10,IF(AND(ISNUMBER('Test Sample Data'!G179),'Test Sample Data'!G179&lt;$C$389, 'Test Sample Data'!G179&gt;0),'Test Sample Data'!G179,$C$389),""))</f>
        <v/>
      </c>
      <c r="H180" s="99" t="str">
        <f>IF('Test Sample Data'!H179="","",IF(SUM('Test Sample Data'!H$3:H$386)&gt;10,IF(AND(ISNUMBER('Test Sample Data'!H179),'Test Sample Data'!H179&lt;$C$389, 'Test Sample Data'!H179&gt;0),'Test Sample Data'!H179,$C$389),""))</f>
        <v/>
      </c>
      <c r="I180" s="99" t="str">
        <f>IF('Test Sample Data'!I179="","",IF(SUM('Test Sample Data'!I$3:I$386)&gt;10,IF(AND(ISNUMBER('Test Sample Data'!I179),'Test Sample Data'!I179&lt;$C$389, 'Test Sample Data'!I179&gt;0),'Test Sample Data'!I179,$C$389),""))</f>
        <v/>
      </c>
      <c r="J180" s="99" t="str">
        <f>IF('Test Sample Data'!J179="","",IF(SUM('Test Sample Data'!J$3:J$386)&gt;10,IF(AND(ISNUMBER('Test Sample Data'!J179),'Test Sample Data'!J179&lt;$C$389, 'Test Sample Data'!J179&gt;0),'Test Sample Data'!J179,$C$389),""))</f>
        <v/>
      </c>
      <c r="K180" s="99" t="str">
        <f>IF('Test Sample Data'!K179="","",IF(SUM('Test Sample Data'!K$3:K$386)&gt;10,IF(AND(ISNUMBER('Test Sample Data'!K179),'Test Sample Data'!K179&lt;$C$389, 'Test Sample Data'!K179&gt;0),'Test Sample Data'!K179,$C$389),""))</f>
        <v/>
      </c>
      <c r="L180" s="99" t="str">
        <f>IF('Test Sample Data'!L179="","",IF(SUM('Test Sample Data'!L$3:L$386)&gt;10,IF(AND(ISNUMBER('Test Sample Data'!L179),'Test Sample Data'!L179&lt;$C$389, 'Test Sample Data'!L179&gt;0),'Test Sample Data'!L179,$C$389),""))</f>
        <v/>
      </c>
      <c r="M180" s="99" t="str">
        <f>IF('Test Sample Data'!M179="","",IF(SUM('Test Sample Data'!M$3:M$386)&gt;10,IF(AND(ISNUMBER('Test Sample Data'!M179),'Test Sample Data'!M179&lt;$C$389, 'Test Sample Data'!M179&gt;0),'Test Sample Data'!M179,$C$389),""))</f>
        <v/>
      </c>
      <c r="N180" s="99" t="str">
        <f>IF('Test Sample Data'!N179="","",IF(SUM('Test Sample Data'!N$3:N$386)&gt;10,IF(AND(ISNUMBER('Test Sample Data'!N179),'Test Sample Data'!N179&lt;$C$389, 'Test Sample Data'!N179&gt;0),'Test Sample Data'!N179,$C$389),""))</f>
        <v/>
      </c>
      <c r="O180" s="98" t="str">
        <f>'miRNA Table'!C179</f>
        <v>hsa-miR-23b-3p</v>
      </c>
      <c r="P180" s="98" t="s">
        <v>119</v>
      </c>
      <c r="Q180" s="99">
        <f>IF('Control Sample Data'!C179="","",IF(SUM('Control Sample Data'!C$3:C$386)&gt;10,IF(AND(ISNUMBER('Control Sample Data'!C179),'Control Sample Data'!C179&lt;$C$389, 'Control Sample Data'!C179&gt;0),'Control Sample Data'!C179,$C$389),""))</f>
        <v>35</v>
      </c>
      <c r="R180" s="99">
        <f>IF('Control Sample Data'!D179="","",IF(SUM('Control Sample Data'!D$3:D$386)&gt;10,IF(AND(ISNUMBER('Control Sample Data'!D179),'Control Sample Data'!D179&lt;$C$389, 'Control Sample Data'!D179&gt;0),'Control Sample Data'!D179,$C$389),""))</f>
        <v>35</v>
      </c>
      <c r="S180" s="99">
        <f>IF('Control Sample Data'!E179="","",IF(SUM('Control Sample Data'!E$3:E$386)&gt;10,IF(AND(ISNUMBER('Control Sample Data'!E179),'Control Sample Data'!E179&lt;$C$389, 'Control Sample Data'!E179&gt;0),'Control Sample Data'!E179,$C$389),""))</f>
        <v>35</v>
      </c>
      <c r="T180" s="99" t="str">
        <f>IF('Control Sample Data'!F179="","",IF(SUM('Control Sample Data'!F$3:F$386)&gt;10,IF(AND(ISNUMBER('Control Sample Data'!F179),'Control Sample Data'!F179&lt;$C$389, 'Control Sample Data'!F179&gt;0),'Control Sample Data'!F179,$C$389),""))</f>
        <v/>
      </c>
      <c r="U180" s="99" t="str">
        <f>IF('Control Sample Data'!G179="","",IF(SUM('Control Sample Data'!G$3:G$386)&gt;10,IF(AND(ISNUMBER('Control Sample Data'!G179),'Control Sample Data'!G179&lt;$C$389, 'Control Sample Data'!G179&gt;0),'Control Sample Data'!G179,$C$389),""))</f>
        <v/>
      </c>
      <c r="V180" s="99" t="str">
        <f>IF('Control Sample Data'!H179="","",IF(SUM('Control Sample Data'!H$3:H$386)&gt;10,IF(AND(ISNUMBER('Control Sample Data'!H179),'Control Sample Data'!H179&lt;$C$389, 'Control Sample Data'!H179&gt;0),'Control Sample Data'!H179,$C$389),""))</f>
        <v/>
      </c>
      <c r="W180" s="99" t="str">
        <f>IF('Control Sample Data'!I179="","",IF(SUM('Control Sample Data'!I$3:I$386)&gt;10,IF(AND(ISNUMBER('Control Sample Data'!I179),'Control Sample Data'!I179&lt;$C$389, 'Control Sample Data'!I179&gt;0),'Control Sample Data'!I179,$C$389),""))</f>
        <v/>
      </c>
      <c r="X180" s="99" t="str">
        <f>IF('Control Sample Data'!J179="","",IF(SUM('Control Sample Data'!J$3:J$386)&gt;10,IF(AND(ISNUMBER('Control Sample Data'!J179),'Control Sample Data'!J179&lt;$C$389, 'Control Sample Data'!J179&gt;0),'Control Sample Data'!J179,$C$389),""))</f>
        <v/>
      </c>
      <c r="Y180" s="99" t="str">
        <f>IF('Control Sample Data'!K179="","",IF(SUM('Control Sample Data'!K$3:K$386)&gt;10,IF(AND(ISNUMBER('Control Sample Data'!K179),'Control Sample Data'!K179&lt;$C$389, 'Control Sample Data'!K179&gt;0),'Control Sample Data'!K179,$C$389),""))</f>
        <v/>
      </c>
      <c r="Z180" s="99" t="str">
        <f>IF('Control Sample Data'!L179="","",IF(SUM('Control Sample Data'!L$3:L$386)&gt;10,IF(AND(ISNUMBER('Control Sample Data'!L179),'Control Sample Data'!L179&lt;$C$389, 'Control Sample Data'!L179&gt;0),'Control Sample Data'!L179,$C$389),""))</f>
        <v/>
      </c>
      <c r="AA180" s="99" t="str">
        <f>IF('Control Sample Data'!M179="","",IF(SUM('Control Sample Data'!M$3:M$386)&gt;10,IF(AND(ISNUMBER('Control Sample Data'!M179),'Control Sample Data'!M179&lt;$C$389, 'Control Sample Data'!M179&gt;0),'Control Sample Data'!M179,$C$389),""))</f>
        <v/>
      </c>
      <c r="AB180" s="107" t="str">
        <f>IF('Control Sample Data'!N179="","",IF(SUM('Control Sample Data'!N$3:N$386)&gt;10,IF(AND(ISNUMBER('Control Sample Data'!N179),'Control Sample Data'!N179&lt;$C$389, 'Control Sample Data'!N179&gt;0),'Control Sample Data'!N179,$C$389),""))</f>
        <v/>
      </c>
      <c r="AC180" s="136">
        <f>IF(C180="","",IF(AND('miRNA Table'!$F$4="YES",'miRNA Table'!$F$6="YES"),C180-C$391,C180))</f>
        <v>33.11</v>
      </c>
      <c r="AD180" s="137">
        <f>IF(D180="","",IF(AND('miRNA Table'!$F$4="YES",'miRNA Table'!$F$6="YES"),D180-D$391,D180))</f>
        <v>32.26</v>
      </c>
      <c r="AE180" s="137">
        <f>IF(E180="","",IF(AND('miRNA Table'!$F$4="YES",'miRNA Table'!$F$6="YES"),E180-E$391,E180))</f>
        <v>32.94</v>
      </c>
      <c r="AF180" s="137" t="str">
        <f>IF(F180="","",IF(AND('miRNA Table'!$F$4="YES",'miRNA Table'!$F$6="YES"),F180-F$391,F180))</f>
        <v/>
      </c>
      <c r="AG180" s="137" t="str">
        <f>IF(G180="","",IF(AND('miRNA Table'!$F$4="YES",'miRNA Table'!$F$6="YES"),G180-G$391,G180))</f>
        <v/>
      </c>
      <c r="AH180" s="137" t="str">
        <f>IF(H180="","",IF(AND('miRNA Table'!$F$4="YES",'miRNA Table'!$F$6="YES"),H180-H$391,H180))</f>
        <v/>
      </c>
      <c r="AI180" s="137" t="str">
        <f>IF(I180="","",IF(AND('miRNA Table'!$F$4="YES",'miRNA Table'!$F$6="YES"),I180-I$391,I180))</f>
        <v/>
      </c>
      <c r="AJ180" s="137" t="str">
        <f>IF(J180="","",IF(AND('miRNA Table'!$F$4="YES",'miRNA Table'!$F$6="YES"),J180-J$391,J180))</f>
        <v/>
      </c>
      <c r="AK180" s="137" t="str">
        <f>IF(K180="","",IF(AND('miRNA Table'!$F$4="YES",'miRNA Table'!$F$6="YES"),K180-K$391,K180))</f>
        <v/>
      </c>
      <c r="AL180" s="137" t="str">
        <f>IF(L180="","",IF(AND('miRNA Table'!$F$4="YES",'miRNA Table'!$F$6="YES"),L180-L$391,L180))</f>
        <v/>
      </c>
      <c r="AM180" s="137" t="str">
        <f>IF(M180="","",IF(AND('miRNA Table'!$F$4="YES",'miRNA Table'!$F$6="YES"),M180-M$391,M180))</f>
        <v/>
      </c>
      <c r="AN180" s="138" t="str">
        <f>IF(N180="","",IF(AND('miRNA Table'!$F$4="YES",'miRNA Table'!$F$6="YES"),N180-N$391,N180))</f>
        <v/>
      </c>
      <c r="AO180" s="136">
        <f>IF(O180="","",IF(AND('miRNA Table'!$F$4="YES",'miRNA Table'!$F$6="YES"),Q180-Q$391,Q180))</f>
        <v>35</v>
      </c>
      <c r="AP180" s="137">
        <f>IF(P180="","",IF(AND('miRNA Table'!$F$4="YES",'miRNA Table'!$F$6="YES"),R180-R$391,R180))</f>
        <v>35</v>
      </c>
      <c r="AQ180" s="137">
        <f>IF(Q180="","",IF(AND('miRNA Table'!$F$4="YES",'miRNA Table'!$F$6="YES"),S180-S$391,S180))</f>
        <v>35</v>
      </c>
      <c r="AR180" s="137" t="str">
        <f>IF(R180="","",IF(AND('miRNA Table'!$F$4="YES",'miRNA Table'!$F$6="YES"),T180-T$391,T180))</f>
        <v/>
      </c>
      <c r="AS180" s="137" t="str">
        <f>IF(S180="","",IF(AND('miRNA Table'!$F$4="YES",'miRNA Table'!$F$6="YES"),U180-U$391,U180))</f>
        <v/>
      </c>
      <c r="AT180" s="137" t="str">
        <f>IF(T180="","",IF(AND('miRNA Table'!$F$4="YES",'miRNA Table'!$F$6="YES"),V180-V$391,V180))</f>
        <v/>
      </c>
      <c r="AU180" s="137" t="str">
        <f>IF(U180="","",IF(AND('miRNA Table'!$F$4="YES",'miRNA Table'!$F$6="YES"),W180-W$391,W180))</f>
        <v/>
      </c>
      <c r="AV180" s="137" t="str">
        <f>IF(V180="","",IF(AND('miRNA Table'!$F$4="YES",'miRNA Table'!$F$6="YES"),X180-X$391,X180))</f>
        <v/>
      </c>
      <c r="AW180" s="137" t="str">
        <f>IF(W180="","",IF(AND('miRNA Table'!$F$4="YES",'miRNA Table'!$F$6="YES"),Y180-Y$391,Y180))</f>
        <v/>
      </c>
      <c r="AX180" s="137" t="str">
        <f>IF(X180="","",IF(AND('miRNA Table'!$F$4="YES",'miRNA Table'!$F$6="YES"),Z180-Z$391,Z180))</f>
        <v/>
      </c>
      <c r="AY180" s="137" t="str">
        <f>IF(Y180="","",IF(AND('miRNA Table'!$F$4="YES",'miRNA Table'!$F$6="YES"),AA180-AA$391,AA180))</f>
        <v/>
      </c>
      <c r="AZ180" s="138" t="str">
        <f>IF(Z180="","",IF(AND('miRNA Table'!$F$4="YES",'miRNA Table'!$F$6="YES"),AB180-AB$391,AB180))</f>
        <v/>
      </c>
      <c r="BY180" s="97" t="str">
        <f t="shared" si="132"/>
        <v>hsa-miR-23b-3p</v>
      </c>
      <c r="BZ180" s="98" t="s">
        <v>119</v>
      </c>
      <c r="CA180" s="99">
        <f t="shared" si="133"/>
        <v>12.474999999999998</v>
      </c>
      <c r="CB180" s="99">
        <f t="shared" si="134"/>
        <v>11.614999999999998</v>
      </c>
      <c r="CC180" s="99">
        <f t="shared" si="135"/>
        <v>12.209999999999997</v>
      </c>
      <c r="CD180" s="99" t="str">
        <f t="shared" si="136"/>
        <v/>
      </c>
      <c r="CE180" s="99" t="str">
        <f t="shared" si="137"/>
        <v/>
      </c>
      <c r="CF180" s="99" t="str">
        <f t="shared" si="138"/>
        <v/>
      </c>
      <c r="CG180" s="99" t="str">
        <f t="shared" si="139"/>
        <v/>
      </c>
      <c r="CH180" s="99" t="str">
        <f t="shared" si="140"/>
        <v/>
      </c>
      <c r="CI180" s="99" t="str">
        <f t="shared" si="141"/>
        <v/>
      </c>
      <c r="CJ180" s="99" t="str">
        <f t="shared" si="142"/>
        <v/>
      </c>
      <c r="CK180" s="99" t="str">
        <f t="shared" si="143"/>
        <v/>
      </c>
      <c r="CL180" s="99" t="str">
        <f t="shared" si="144"/>
        <v/>
      </c>
      <c r="CM180" s="99">
        <f t="shared" si="145"/>
        <v>14.101666666666667</v>
      </c>
      <c r="CN180" s="99">
        <f t="shared" si="146"/>
        <v>14.14833333333333</v>
      </c>
      <c r="CO180" s="99">
        <f t="shared" si="147"/>
        <v>13.864999999999998</v>
      </c>
      <c r="CP180" s="99" t="str">
        <f t="shared" si="148"/>
        <v/>
      </c>
      <c r="CQ180" s="99" t="str">
        <f t="shared" si="149"/>
        <v/>
      </c>
      <c r="CR180" s="99" t="str">
        <f t="shared" si="150"/>
        <v/>
      </c>
      <c r="CS180" s="99" t="str">
        <f t="shared" si="151"/>
        <v/>
      </c>
      <c r="CT180" s="99" t="str">
        <f t="shared" si="152"/>
        <v/>
      </c>
      <c r="CU180" s="99" t="str">
        <f t="shared" si="153"/>
        <v/>
      </c>
      <c r="CV180" s="99" t="str">
        <f t="shared" si="154"/>
        <v/>
      </c>
      <c r="CW180" s="99" t="str">
        <f t="shared" si="155"/>
        <v/>
      </c>
      <c r="CX180" s="99" t="str">
        <f t="shared" si="156"/>
        <v/>
      </c>
      <c r="CY180" s="70">
        <f t="shared" si="157"/>
        <v>12.1</v>
      </c>
      <c r="CZ180" s="70">
        <f t="shared" si="158"/>
        <v>14.038333333333332</v>
      </c>
      <c r="DA180" s="100" t="str">
        <f t="shared" si="159"/>
        <v>hsa-miR-23b-3p</v>
      </c>
      <c r="DB180" s="98" t="s">
        <v>119</v>
      </c>
      <c r="DC180" s="101">
        <f t="shared" si="164"/>
        <v>1.7565107177866472E-4</v>
      </c>
      <c r="DD180" s="101">
        <f t="shared" si="165"/>
        <v>3.1881342458225557E-4</v>
      </c>
      <c r="DE180" s="101">
        <f t="shared" si="166"/>
        <v>2.1106865998727207E-4</v>
      </c>
      <c r="DF180" s="101" t="str">
        <f t="shared" si="167"/>
        <v/>
      </c>
      <c r="DG180" s="101" t="str">
        <f t="shared" si="168"/>
        <v/>
      </c>
      <c r="DH180" s="101" t="str">
        <f t="shared" si="169"/>
        <v/>
      </c>
      <c r="DI180" s="101" t="str">
        <f t="shared" si="170"/>
        <v/>
      </c>
      <c r="DJ180" s="101" t="str">
        <f t="shared" si="171"/>
        <v/>
      </c>
      <c r="DK180" s="101" t="str">
        <f t="shared" si="172"/>
        <v/>
      </c>
      <c r="DL180" s="101" t="str">
        <f t="shared" si="173"/>
        <v/>
      </c>
      <c r="DM180" s="101" t="str">
        <f t="shared" si="160"/>
        <v/>
      </c>
      <c r="DN180" s="101" t="str">
        <f t="shared" si="161"/>
        <v/>
      </c>
      <c r="DO180" s="101">
        <f t="shared" si="174"/>
        <v>5.6882063716252369E-5</v>
      </c>
      <c r="DP180" s="101">
        <f t="shared" si="175"/>
        <v>5.5071547217106916E-5</v>
      </c>
      <c r="DQ180" s="101">
        <f t="shared" si="176"/>
        <v>6.7022266466494862E-5</v>
      </c>
      <c r="DR180" s="101" t="str">
        <f t="shared" si="177"/>
        <v/>
      </c>
      <c r="DS180" s="101" t="str">
        <f t="shared" si="178"/>
        <v/>
      </c>
      <c r="DT180" s="101" t="str">
        <f t="shared" si="179"/>
        <v/>
      </c>
      <c r="DU180" s="101" t="str">
        <f t="shared" si="180"/>
        <v/>
      </c>
      <c r="DV180" s="101" t="str">
        <f t="shared" si="181"/>
        <v/>
      </c>
      <c r="DW180" s="101" t="str">
        <f t="shared" si="182"/>
        <v/>
      </c>
      <c r="DX180" s="101" t="str">
        <f t="shared" si="183"/>
        <v/>
      </c>
      <c r="DY180" s="101" t="str">
        <f t="shared" si="162"/>
        <v/>
      </c>
      <c r="DZ180" s="101" t="str">
        <f t="shared" si="163"/>
        <v/>
      </c>
    </row>
    <row r="181" spans="1:130" ht="15" customHeight="1" x14ac:dyDescent="0.25">
      <c r="A181" s="106" t="str">
        <f>'miRNA Table'!C180</f>
        <v>hsa-miR-23b-5p</v>
      </c>
      <c r="B181" s="98" t="s">
        <v>120</v>
      </c>
      <c r="C181" s="99">
        <f>IF('Test Sample Data'!C180="","",IF(SUM('Test Sample Data'!C$3:C$386)&gt;10,IF(AND(ISNUMBER('Test Sample Data'!C180),'Test Sample Data'!C180&lt;$C$389, 'Test Sample Data'!C180&gt;0),'Test Sample Data'!C180,$C$389),""))</f>
        <v>28.33</v>
      </c>
      <c r="D181" s="99">
        <f>IF('Test Sample Data'!D180="","",IF(SUM('Test Sample Data'!D$3:D$386)&gt;10,IF(AND(ISNUMBER('Test Sample Data'!D180),'Test Sample Data'!D180&lt;$C$389, 'Test Sample Data'!D180&gt;0),'Test Sample Data'!D180,$C$389),""))</f>
        <v>28.56</v>
      </c>
      <c r="E181" s="99">
        <f>IF('Test Sample Data'!E180="","",IF(SUM('Test Sample Data'!E$3:E$386)&gt;10,IF(AND(ISNUMBER('Test Sample Data'!E180),'Test Sample Data'!E180&lt;$C$389, 'Test Sample Data'!E180&gt;0),'Test Sample Data'!E180,$C$389),""))</f>
        <v>28.39</v>
      </c>
      <c r="F181" s="99" t="str">
        <f>IF('Test Sample Data'!F180="","",IF(SUM('Test Sample Data'!F$3:F$386)&gt;10,IF(AND(ISNUMBER('Test Sample Data'!F180),'Test Sample Data'!F180&lt;$C$389, 'Test Sample Data'!F180&gt;0),'Test Sample Data'!F180,$C$389),""))</f>
        <v/>
      </c>
      <c r="G181" s="99" t="str">
        <f>IF('Test Sample Data'!G180="","",IF(SUM('Test Sample Data'!G$3:G$386)&gt;10,IF(AND(ISNUMBER('Test Sample Data'!G180),'Test Sample Data'!G180&lt;$C$389, 'Test Sample Data'!G180&gt;0),'Test Sample Data'!G180,$C$389),""))</f>
        <v/>
      </c>
      <c r="H181" s="99" t="str">
        <f>IF('Test Sample Data'!H180="","",IF(SUM('Test Sample Data'!H$3:H$386)&gt;10,IF(AND(ISNUMBER('Test Sample Data'!H180),'Test Sample Data'!H180&lt;$C$389, 'Test Sample Data'!H180&gt;0),'Test Sample Data'!H180,$C$389),""))</f>
        <v/>
      </c>
      <c r="I181" s="99" t="str">
        <f>IF('Test Sample Data'!I180="","",IF(SUM('Test Sample Data'!I$3:I$386)&gt;10,IF(AND(ISNUMBER('Test Sample Data'!I180),'Test Sample Data'!I180&lt;$C$389, 'Test Sample Data'!I180&gt;0),'Test Sample Data'!I180,$C$389),""))</f>
        <v/>
      </c>
      <c r="J181" s="99" t="str">
        <f>IF('Test Sample Data'!J180="","",IF(SUM('Test Sample Data'!J$3:J$386)&gt;10,IF(AND(ISNUMBER('Test Sample Data'!J180),'Test Sample Data'!J180&lt;$C$389, 'Test Sample Data'!J180&gt;0),'Test Sample Data'!J180,$C$389),""))</f>
        <v/>
      </c>
      <c r="K181" s="99" t="str">
        <f>IF('Test Sample Data'!K180="","",IF(SUM('Test Sample Data'!K$3:K$386)&gt;10,IF(AND(ISNUMBER('Test Sample Data'!K180),'Test Sample Data'!K180&lt;$C$389, 'Test Sample Data'!K180&gt;0),'Test Sample Data'!K180,$C$389),""))</f>
        <v/>
      </c>
      <c r="L181" s="99" t="str">
        <f>IF('Test Sample Data'!L180="","",IF(SUM('Test Sample Data'!L$3:L$386)&gt;10,IF(AND(ISNUMBER('Test Sample Data'!L180),'Test Sample Data'!L180&lt;$C$389, 'Test Sample Data'!L180&gt;0),'Test Sample Data'!L180,$C$389),""))</f>
        <v/>
      </c>
      <c r="M181" s="99" t="str">
        <f>IF('Test Sample Data'!M180="","",IF(SUM('Test Sample Data'!M$3:M$386)&gt;10,IF(AND(ISNUMBER('Test Sample Data'!M180),'Test Sample Data'!M180&lt;$C$389, 'Test Sample Data'!M180&gt;0),'Test Sample Data'!M180,$C$389),""))</f>
        <v/>
      </c>
      <c r="N181" s="99" t="str">
        <f>IF('Test Sample Data'!N180="","",IF(SUM('Test Sample Data'!N$3:N$386)&gt;10,IF(AND(ISNUMBER('Test Sample Data'!N180),'Test Sample Data'!N180&lt;$C$389, 'Test Sample Data'!N180&gt;0),'Test Sample Data'!N180,$C$389),""))</f>
        <v/>
      </c>
      <c r="O181" s="98" t="str">
        <f>'miRNA Table'!C180</f>
        <v>hsa-miR-23b-5p</v>
      </c>
      <c r="P181" s="98" t="s">
        <v>120</v>
      </c>
      <c r="Q181" s="99">
        <f>IF('Control Sample Data'!C180="","",IF(SUM('Control Sample Data'!C$3:C$386)&gt;10,IF(AND(ISNUMBER('Control Sample Data'!C180),'Control Sample Data'!C180&lt;$C$389, 'Control Sample Data'!C180&gt;0),'Control Sample Data'!C180,$C$389),""))</f>
        <v>26.77</v>
      </c>
      <c r="R181" s="99">
        <f>IF('Control Sample Data'!D180="","",IF(SUM('Control Sample Data'!D$3:D$386)&gt;10,IF(AND(ISNUMBER('Control Sample Data'!D180),'Control Sample Data'!D180&lt;$C$389, 'Control Sample Data'!D180&gt;0),'Control Sample Data'!D180,$C$389),""))</f>
        <v>26.85</v>
      </c>
      <c r="S181" s="99">
        <f>IF('Control Sample Data'!E180="","",IF(SUM('Control Sample Data'!E$3:E$386)&gt;10,IF(AND(ISNUMBER('Control Sample Data'!E180),'Control Sample Data'!E180&lt;$C$389, 'Control Sample Data'!E180&gt;0),'Control Sample Data'!E180,$C$389),""))</f>
        <v>27.04</v>
      </c>
      <c r="T181" s="99" t="str">
        <f>IF('Control Sample Data'!F180="","",IF(SUM('Control Sample Data'!F$3:F$386)&gt;10,IF(AND(ISNUMBER('Control Sample Data'!F180),'Control Sample Data'!F180&lt;$C$389, 'Control Sample Data'!F180&gt;0),'Control Sample Data'!F180,$C$389),""))</f>
        <v/>
      </c>
      <c r="U181" s="99" t="str">
        <f>IF('Control Sample Data'!G180="","",IF(SUM('Control Sample Data'!G$3:G$386)&gt;10,IF(AND(ISNUMBER('Control Sample Data'!G180),'Control Sample Data'!G180&lt;$C$389, 'Control Sample Data'!G180&gt;0),'Control Sample Data'!G180,$C$389),""))</f>
        <v/>
      </c>
      <c r="V181" s="99" t="str">
        <f>IF('Control Sample Data'!H180="","",IF(SUM('Control Sample Data'!H$3:H$386)&gt;10,IF(AND(ISNUMBER('Control Sample Data'!H180),'Control Sample Data'!H180&lt;$C$389, 'Control Sample Data'!H180&gt;0),'Control Sample Data'!H180,$C$389),""))</f>
        <v/>
      </c>
      <c r="W181" s="99" t="str">
        <f>IF('Control Sample Data'!I180="","",IF(SUM('Control Sample Data'!I$3:I$386)&gt;10,IF(AND(ISNUMBER('Control Sample Data'!I180),'Control Sample Data'!I180&lt;$C$389, 'Control Sample Data'!I180&gt;0),'Control Sample Data'!I180,$C$389),""))</f>
        <v/>
      </c>
      <c r="X181" s="99" t="str">
        <f>IF('Control Sample Data'!J180="","",IF(SUM('Control Sample Data'!J$3:J$386)&gt;10,IF(AND(ISNUMBER('Control Sample Data'!J180),'Control Sample Data'!J180&lt;$C$389, 'Control Sample Data'!J180&gt;0),'Control Sample Data'!J180,$C$389),""))</f>
        <v/>
      </c>
      <c r="Y181" s="99" t="str">
        <f>IF('Control Sample Data'!K180="","",IF(SUM('Control Sample Data'!K$3:K$386)&gt;10,IF(AND(ISNUMBER('Control Sample Data'!K180),'Control Sample Data'!K180&lt;$C$389, 'Control Sample Data'!K180&gt;0),'Control Sample Data'!K180,$C$389),""))</f>
        <v/>
      </c>
      <c r="Z181" s="99" t="str">
        <f>IF('Control Sample Data'!L180="","",IF(SUM('Control Sample Data'!L$3:L$386)&gt;10,IF(AND(ISNUMBER('Control Sample Data'!L180),'Control Sample Data'!L180&lt;$C$389, 'Control Sample Data'!L180&gt;0),'Control Sample Data'!L180,$C$389),""))</f>
        <v/>
      </c>
      <c r="AA181" s="99" t="str">
        <f>IF('Control Sample Data'!M180="","",IF(SUM('Control Sample Data'!M$3:M$386)&gt;10,IF(AND(ISNUMBER('Control Sample Data'!M180),'Control Sample Data'!M180&lt;$C$389, 'Control Sample Data'!M180&gt;0),'Control Sample Data'!M180,$C$389),""))</f>
        <v/>
      </c>
      <c r="AB181" s="107" t="str">
        <f>IF('Control Sample Data'!N180="","",IF(SUM('Control Sample Data'!N$3:N$386)&gt;10,IF(AND(ISNUMBER('Control Sample Data'!N180),'Control Sample Data'!N180&lt;$C$389, 'Control Sample Data'!N180&gt;0),'Control Sample Data'!N180,$C$389),""))</f>
        <v/>
      </c>
      <c r="AC181" s="136">
        <f>IF(C181="","",IF(AND('miRNA Table'!$F$4="YES",'miRNA Table'!$F$6="YES"),C181-C$391,C181))</f>
        <v>28.33</v>
      </c>
      <c r="AD181" s="137">
        <f>IF(D181="","",IF(AND('miRNA Table'!$F$4="YES",'miRNA Table'!$F$6="YES"),D181-D$391,D181))</f>
        <v>28.56</v>
      </c>
      <c r="AE181" s="137">
        <f>IF(E181="","",IF(AND('miRNA Table'!$F$4="YES",'miRNA Table'!$F$6="YES"),E181-E$391,E181))</f>
        <v>28.39</v>
      </c>
      <c r="AF181" s="137" t="str">
        <f>IF(F181="","",IF(AND('miRNA Table'!$F$4="YES",'miRNA Table'!$F$6="YES"),F181-F$391,F181))</f>
        <v/>
      </c>
      <c r="AG181" s="137" t="str">
        <f>IF(G181="","",IF(AND('miRNA Table'!$F$4="YES",'miRNA Table'!$F$6="YES"),G181-G$391,G181))</f>
        <v/>
      </c>
      <c r="AH181" s="137" t="str">
        <f>IF(H181="","",IF(AND('miRNA Table'!$F$4="YES",'miRNA Table'!$F$6="YES"),H181-H$391,H181))</f>
        <v/>
      </c>
      <c r="AI181" s="137" t="str">
        <f>IF(I181="","",IF(AND('miRNA Table'!$F$4="YES",'miRNA Table'!$F$6="YES"),I181-I$391,I181))</f>
        <v/>
      </c>
      <c r="AJ181" s="137" t="str">
        <f>IF(J181="","",IF(AND('miRNA Table'!$F$4="YES",'miRNA Table'!$F$6="YES"),J181-J$391,J181))</f>
        <v/>
      </c>
      <c r="AK181" s="137" t="str">
        <f>IF(K181="","",IF(AND('miRNA Table'!$F$4="YES",'miRNA Table'!$F$6="YES"),K181-K$391,K181))</f>
        <v/>
      </c>
      <c r="AL181" s="137" t="str">
        <f>IF(L181="","",IF(AND('miRNA Table'!$F$4="YES",'miRNA Table'!$F$6="YES"),L181-L$391,L181))</f>
        <v/>
      </c>
      <c r="AM181" s="137" t="str">
        <f>IF(M181="","",IF(AND('miRNA Table'!$F$4="YES",'miRNA Table'!$F$6="YES"),M181-M$391,M181))</f>
        <v/>
      </c>
      <c r="AN181" s="138" t="str">
        <f>IF(N181="","",IF(AND('miRNA Table'!$F$4="YES",'miRNA Table'!$F$6="YES"),N181-N$391,N181))</f>
        <v/>
      </c>
      <c r="AO181" s="136">
        <f>IF(O181="","",IF(AND('miRNA Table'!$F$4="YES",'miRNA Table'!$F$6="YES"),Q181-Q$391,Q181))</f>
        <v>26.77</v>
      </c>
      <c r="AP181" s="137">
        <f>IF(P181="","",IF(AND('miRNA Table'!$F$4="YES",'miRNA Table'!$F$6="YES"),R181-R$391,R181))</f>
        <v>26.85</v>
      </c>
      <c r="AQ181" s="137">
        <f>IF(Q181="","",IF(AND('miRNA Table'!$F$4="YES",'miRNA Table'!$F$6="YES"),S181-S$391,S181))</f>
        <v>27.04</v>
      </c>
      <c r="AR181" s="137" t="str">
        <f>IF(R181="","",IF(AND('miRNA Table'!$F$4="YES",'miRNA Table'!$F$6="YES"),T181-T$391,T181))</f>
        <v/>
      </c>
      <c r="AS181" s="137" t="str">
        <f>IF(S181="","",IF(AND('miRNA Table'!$F$4="YES",'miRNA Table'!$F$6="YES"),U181-U$391,U181))</f>
        <v/>
      </c>
      <c r="AT181" s="137" t="str">
        <f>IF(T181="","",IF(AND('miRNA Table'!$F$4="YES",'miRNA Table'!$F$6="YES"),V181-V$391,V181))</f>
        <v/>
      </c>
      <c r="AU181" s="137" t="str">
        <f>IF(U181="","",IF(AND('miRNA Table'!$F$4="YES",'miRNA Table'!$F$6="YES"),W181-W$391,W181))</f>
        <v/>
      </c>
      <c r="AV181" s="137" t="str">
        <f>IF(V181="","",IF(AND('miRNA Table'!$F$4="YES",'miRNA Table'!$F$6="YES"),X181-X$391,X181))</f>
        <v/>
      </c>
      <c r="AW181" s="137" t="str">
        <f>IF(W181="","",IF(AND('miRNA Table'!$F$4="YES",'miRNA Table'!$F$6="YES"),Y181-Y$391,Y181))</f>
        <v/>
      </c>
      <c r="AX181" s="137" t="str">
        <f>IF(X181="","",IF(AND('miRNA Table'!$F$4="YES",'miRNA Table'!$F$6="YES"),Z181-Z$391,Z181))</f>
        <v/>
      </c>
      <c r="AY181" s="137" t="str">
        <f>IF(Y181="","",IF(AND('miRNA Table'!$F$4="YES",'miRNA Table'!$F$6="YES"),AA181-AA$391,AA181))</f>
        <v/>
      </c>
      <c r="AZ181" s="138" t="str">
        <f>IF(Z181="","",IF(AND('miRNA Table'!$F$4="YES",'miRNA Table'!$F$6="YES"),AB181-AB$391,AB181))</f>
        <v/>
      </c>
      <c r="BY181" s="97" t="str">
        <f t="shared" si="132"/>
        <v>hsa-miR-23b-5p</v>
      </c>
      <c r="BZ181" s="98" t="s">
        <v>120</v>
      </c>
      <c r="CA181" s="99">
        <f t="shared" si="133"/>
        <v>7.6949999999999967</v>
      </c>
      <c r="CB181" s="99">
        <f t="shared" si="134"/>
        <v>7.9149999999999991</v>
      </c>
      <c r="CC181" s="99">
        <f t="shared" si="135"/>
        <v>7.66</v>
      </c>
      <c r="CD181" s="99" t="str">
        <f t="shared" si="136"/>
        <v/>
      </c>
      <c r="CE181" s="99" t="str">
        <f t="shared" si="137"/>
        <v/>
      </c>
      <c r="CF181" s="99" t="str">
        <f t="shared" si="138"/>
        <v/>
      </c>
      <c r="CG181" s="99" t="str">
        <f t="shared" si="139"/>
        <v/>
      </c>
      <c r="CH181" s="99" t="str">
        <f t="shared" si="140"/>
        <v/>
      </c>
      <c r="CI181" s="99" t="str">
        <f t="shared" si="141"/>
        <v/>
      </c>
      <c r="CJ181" s="99" t="str">
        <f t="shared" si="142"/>
        <v/>
      </c>
      <c r="CK181" s="99" t="str">
        <f t="shared" si="143"/>
        <v/>
      </c>
      <c r="CL181" s="99" t="str">
        <f t="shared" si="144"/>
        <v/>
      </c>
      <c r="CM181" s="99">
        <f t="shared" si="145"/>
        <v>5.8716666666666661</v>
      </c>
      <c r="CN181" s="99">
        <f t="shared" si="146"/>
        <v>5.9983333333333313</v>
      </c>
      <c r="CO181" s="99">
        <f t="shared" si="147"/>
        <v>5.9049999999999976</v>
      </c>
      <c r="CP181" s="99" t="str">
        <f t="shared" si="148"/>
        <v/>
      </c>
      <c r="CQ181" s="99" t="str">
        <f t="shared" si="149"/>
        <v/>
      </c>
      <c r="CR181" s="99" t="str">
        <f t="shared" si="150"/>
        <v/>
      </c>
      <c r="CS181" s="99" t="str">
        <f t="shared" si="151"/>
        <v/>
      </c>
      <c r="CT181" s="99" t="str">
        <f t="shared" si="152"/>
        <v/>
      </c>
      <c r="CU181" s="99" t="str">
        <f t="shared" si="153"/>
        <v/>
      </c>
      <c r="CV181" s="99" t="str">
        <f t="shared" si="154"/>
        <v/>
      </c>
      <c r="CW181" s="99" t="str">
        <f t="shared" si="155"/>
        <v/>
      </c>
      <c r="CX181" s="99" t="str">
        <f t="shared" si="156"/>
        <v/>
      </c>
      <c r="CY181" s="70">
        <f t="shared" si="157"/>
        <v>7.756666666666665</v>
      </c>
      <c r="CZ181" s="70">
        <f t="shared" si="158"/>
        <v>5.924999999999998</v>
      </c>
      <c r="DA181" s="100" t="str">
        <f t="shared" si="159"/>
        <v>hsa-miR-23b-5p</v>
      </c>
      <c r="DB181" s="98" t="s">
        <v>120</v>
      </c>
      <c r="DC181" s="101">
        <f t="shared" si="164"/>
        <v>4.8258540512770799E-3</v>
      </c>
      <c r="DD181" s="101">
        <f t="shared" si="165"/>
        <v>4.1433114897196019E-3</v>
      </c>
      <c r="DE181" s="101">
        <f t="shared" si="166"/>
        <v>4.9443616951964078E-3</v>
      </c>
      <c r="DF181" s="101" t="str">
        <f t="shared" si="167"/>
        <v/>
      </c>
      <c r="DG181" s="101" t="str">
        <f t="shared" si="168"/>
        <v/>
      </c>
      <c r="DH181" s="101" t="str">
        <f t="shared" si="169"/>
        <v/>
      </c>
      <c r="DI181" s="101" t="str">
        <f t="shared" si="170"/>
        <v/>
      </c>
      <c r="DJ181" s="101" t="str">
        <f t="shared" si="171"/>
        <v/>
      </c>
      <c r="DK181" s="101" t="str">
        <f t="shared" si="172"/>
        <v/>
      </c>
      <c r="DL181" s="101" t="str">
        <f t="shared" si="173"/>
        <v/>
      </c>
      <c r="DM181" s="101" t="str">
        <f t="shared" si="160"/>
        <v/>
      </c>
      <c r="DN181" s="101" t="str">
        <f t="shared" si="161"/>
        <v/>
      </c>
      <c r="DO181" s="101">
        <f t="shared" si="174"/>
        <v>1.7078597711578963E-2</v>
      </c>
      <c r="DP181" s="101">
        <f t="shared" si="175"/>
        <v>1.5643061138341012E-2</v>
      </c>
      <c r="DQ181" s="101">
        <f t="shared" si="176"/>
        <v>1.6688522000747708E-2</v>
      </c>
      <c r="DR181" s="101" t="str">
        <f t="shared" si="177"/>
        <v/>
      </c>
      <c r="DS181" s="101" t="str">
        <f t="shared" si="178"/>
        <v/>
      </c>
      <c r="DT181" s="101" t="str">
        <f t="shared" si="179"/>
        <v/>
      </c>
      <c r="DU181" s="101" t="str">
        <f t="shared" si="180"/>
        <v/>
      </c>
      <c r="DV181" s="101" t="str">
        <f t="shared" si="181"/>
        <v/>
      </c>
      <c r="DW181" s="101" t="str">
        <f t="shared" si="182"/>
        <v/>
      </c>
      <c r="DX181" s="101" t="str">
        <f t="shared" si="183"/>
        <v/>
      </c>
      <c r="DY181" s="101" t="str">
        <f t="shared" si="162"/>
        <v/>
      </c>
      <c r="DZ181" s="101" t="str">
        <f t="shared" si="163"/>
        <v/>
      </c>
    </row>
    <row r="182" spans="1:130" ht="15" customHeight="1" x14ac:dyDescent="0.25">
      <c r="A182" s="106" t="str">
        <f>'miRNA Table'!C181</f>
        <v>hsa-miR-24-3p</v>
      </c>
      <c r="B182" s="98" t="s">
        <v>121</v>
      </c>
      <c r="C182" s="99">
        <f>IF('Test Sample Data'!C181="","",IF(SUM('Test Sample Data'!C$3:C$386)&gt;10,IF(AND(ISNUMBER('Test Sample Data'!C181),'Test Sample Data'!C181&lt;$C$389, 'Test Sample Data'!C181&gt;0),'Test Sample Data'!C181,$C$389),""))</f>
        <v>26.64</v>
      </c>
      <c r="D182" s="99">
        <f>IF('Test Sample Data'!D181="","",IF(SUM('Test Sample Data'!D$3:D$386)&gt;10,IF(AND(ISNUMBER('Test Sample Data'!D181),'Test Sample Data'!D181&lt;$C$389, 'Test Sample Data'!D181&gt;0),'Test Sample Data'!D181,$C$389),""))</f>
        <v>26.73</v>
      </c>
      <c r="E182" s="99">
        <f>IF('Test Sample Data'!E181="","",IF(SUM('Test Sample Data'!E$3:E$386)&gt;10,IF(AND(ISNUMBER('Test Sample Data'!E181),'Test Sample Data'!E181&lt;$C$389, 'Test Sample Data'!E181&gt;0),'Test Sample Data'!E181,$C$389),""))</f>
        <v>26.7</v>
      </c>
      <c r="F182" s="99" t="str">
        <f>IF('Test Sample Data'!F181="","",IF(SUM('Test Sample Data'!F$3:F$386)&gt;10,IF(AND(ISNUMBER('Test Sample Data'!F181),'Test Sample Data'!F181&lt;$C$389, 'Test Sample Data'!F181&gt;0),'Test Sample Data'!F181,$C$389),""))</f>
        <v/>
      </c>
      <c r="G182" s="99" t="str">
        <f>IF('Test Sample Data'!G181="","",IF(SUM('Test Sample Data'!G$3:G$386)&gt;10,IF(AND(ISNUMBER('Test Sample Data'!G181),'Test Sample Data'!G181&lt;$C$389, 'Test Sample Data'!G181&gt;0),'Test Sample Data'!G181,$C$389),""))</f>
        <v/>
      </c>
      <c r="H182" s="99" t="str">
        <f>IF('Test Sample Data'!H181="","",IF(SUM('Test Sample Data'!H$3:H$386)&gt;10,IF(AND(ISNUMBER('Test Sample Data'!H181),'Test Sample Data'!H181&lt;$C$389, 'Test Sample Data'!H181&gt;0),'Test Sample Data'!H181,$C$389),""))</f>
        <v/>
      </c>
      <c r="I182" s="99" t="str">
        <f>IF('Test Sample Data'!I181="","",IF(SUM('Test Sample Data'!I$3:I$386)&gt;10,IF(AND(ISNUMBER('Test Sample Data'!I181),'Test Sample Data'!I181&lt;$C$389, 'Test Sample Data'!I181&gt;0),'Test Sample Data'!I181,$C$389),""))</f>
        <v/>
      </c>
      <c r="J182" s="99" t="str">
        <f>IF('Test Sample Data'!J181="","",IF(SUM('Test Sample Data'!J$3:J$386)&gt;10,IF(AND(ISNUMBER('Test Sample Data'!J181),'Test Sample Data'!J181&lt;$C$389, 'Test Sample Data'!J181&gt;0),'Test Sample Data'!J181,$C$389),""))</f>
        <v/>
      </c>
      <c r="K182" s="99" t="str">
        <f>IF('Test Sample Data'!K181="","",IF(SUM('Test Sample Data'!K$3:K$386)&gt;10,IF(AND(ISNUMBER('Test Sample Data'!K181),'Test Sample Data'!K181&lt;$C$389, 'Test Sample Data'!K181&gt;0),'Test Sample Data'!K181,$C$389),""))</f>
        <v/>
      </c>
      <c r="L182" s="99" t="str">
        <f>IF('Test Sample Data'!L181="","",IF(SUM('Test Sample Data'!L$3:L$386)&gt;10,IF(AND(ISNUMBER('Test Sample Data'!L181),'Test Sample Data'!L181&lt;$C$389, 'Test Sample Data'!L181&gt;0),'Test Sample Data'!L181,$C$389),""))</f>
        <v/>
      </c>
      <c r="M182" s="99" t="str">
        <f>IF('Test Sample Data'!M181="","",IF(SUM('Test Sample Data'!M$3:M$386)&gt;10,IF(AND(ISNUMBER('Test Sample Data'!M181),'Test Sample Data'!M181&lt;$C$389, 'Test Sample Data'!M181&gt;0),'Test Sample Data'!M181,$C$389),""))</f>
        <v/>
      </c>
      <c r="N182" s="99" t="str">
        <f>IF('Test Sample Data'!N181="","",IF(SUM('Test Sample Data'!N$3:N$386)&gt;10,IF(AND(ISNUMBER('Test Sample Data'!N181),'Test Sample Data'!N181&lt;$C$389, 'Test Sample Data'!N181&gt;0),'Test Sample Data'!N181,$C$389),""))</f>
        <v/>
      </c>
      <c r="O182" s="98" t="str">
        <f>'miRNA Table'!C181</f>
        <v>hsa-miR-24-3p</v>
      </c>
      <c r="P182" s="98" t="s">
        <v>121</v>
      </c>
      <c r="Q182" s="99">
        <f>IF('Control Sample Data'!C181="","",IF(SUM('Control Sample Data'!C$3:C$386)&gt;10,IF(AND(ISNUMBER('Control Sample Data'!C181),'Control Sample Data'!C181&lt;$C$389, 'Control Sample Data'!C181&gt;0),'Control Sample Data'!C181,$C$389),""))</f>
        <v>26.25</v>
      </c>
      <c r="R182" s="99">
        <f>IF('Control Sample Data'!D181="","",IF(SUM('Control Sample Data'!D$3:D$386)&gt;10,IF(AND(ISNUMBER('Control Sample Data'!D181),'Control Sample Data'!D181&lt;$C$389, 'Control Sample Data'!D181&gt;0),'Control Sample Data'!D181,$C$389),""))</f>
        <v>26.23</v>
      </c>
      <c r="S182" s="99">
        <f>IF('Control Sample Data'!E181="","",IF(SUM('Control Sample Data'!E$3:E$386)&gt;10,IF(AND(ISNUMBER('Control Sample Data'!E181),'Control Sample Data'!E181&lt;$C$389, 'Control Sample Data'!E181&gt;0),'Control Sample Data'!E181,$C$389),""))</f>
        <v>26.38</v>
      </c>
      <c r="T182" s="99" t="str">
        <f>IF('Control Sample Data'!F181="","",IF(SUM('Control Sample Data'!F$3:F$386)&gt;10,IF(AND(ISNUMBER('Control Sample Data'!F181),'Control Sample Data'!F181&lt;$C$389, 'Control Sample Data'!F181&gt;0),'Control Sample Data'!F181,$C$389),""))</f>
        <v/>
      </c>
      <c r="U182" s="99" t="str">
        <f>IF('Control Sample Data'!G181="","",IF(SUM('Control Sample Data'!G$3:G$386)&gt;10,IF(AND(ISNUMBER('Control Sample Data'!G181),'Control Sample Data'!G181&lt;$C$389, 'Control Sample Data'!G181&gt;0),'Control Sample Data'!G181,$C$389),""))</f>
        <v/>
      </c>
      <c r="V182" s="99" t="str">
        <f>IF('Control Sample Data'!H181="","",IF(SUM('Control Sample Data'!H$3:H$386)&gt;10,IF(AND(ISNUMBER('Control Sample Data'!H181),'Control Sample Data'!H181&lt;$C$389, 'Control Sample Data'!H181&gt;0),'Control Sample Data'!H181,$C$389),""))</f>
        <v/>
      </c>
      <c r="W182" s="99" t="str">
        <f>IF('Control Sample Data'!I181="","",IF(SUM('Control Sample Data'!I$3:I$386)&gt;10,IF(AND(ISNUMBER('Control Sample Data'!I181),'Control Sample Data'!I181&lt;$C$389, 'Control Sample Data'!I181&gt;0),'Control Sample Data'!I181,$C$389),""))</f>
        <v/>
      </c>
      <c r="X182" s="99" t="str">
        <f>IF('Control Sample Data'!J181="","",IF(SUM('Control Sample Data'!J$3:J$386)&gt;10,IF(AND(ISNUMBER('Control Sample Data'!J181),'Control Sample Data'!J181&lt;$C$389, 'Control Sample Data'!J181&gt;0),'Control Sample Data'!J181,$C$389),""))</f>
        <v/>
      </c>
      <c r="Y182" s="99" t="str">
        <f>IF('Control Sample Data'!K181="","",IF(SUM('Control Sample Data'!K$3:K$386)&gt;10,IF(AND(ISNUMBER('Control Sample Data'!K181),'Control Sample Data'!K181&lt;$C$389, 'Control Sample Data'!K181&gt;0),'Control Sample Data'!K181,$C$389),""))</f>
        <v/>
      </c>
      <c r="Z182" s="99" t="str">
        <f>IF('Control Sample Data'!L181="","",IF(SUM('Control Sample Data'!L$3:L$386)&gt;10,IF(AND(ISNUMBER('Control Sample Data'!L181),'Control Sample Data'!L181&lt;$C$389, 'Control Sample Data'!L181&gt;0),'Control Sample Data'!L181,$C$389),""))</f>
        <v/>
      </c>
      <c r="AA182" s="99" t="str">
        <f>IF('Control Sample Data'!M181="","",IF(SUM('Control Sample Data'!M$3:M$386)&gt;10,IF(AND(ISNUMBER('Control Sample Data'!M181),'Control Sample Data'!M181&lt;$C$389, 'Control Sample Data'!M181&gt;0),'Control Sample Data'!M181,$C$389),""))</f>
        <v/>
      </c>
      <c r="AB182" s="107" t="str">
        <f>IF('Control Sample Data'!N181="","",IF(SUM('Control Sample Data'!N$3:N$386)&gt;10,IF(AND(ISNUMBER('Control Sample Data'!N181),'Control Sample Data'!N181&lt;$C$389, 'Control Sample Data'!N181&gt;0),'Control Sample Data'!N181,$C$389),""))</f>
        <v/>
      </c>
      <c r="AC182" s="136">
        <f>IF(C182="","",IF(AND('miRNA Table'!$F$4="YES",'miRNA Table'!$F$6="YES"),C182-C$391,C182))</f>
        <v>26.64</v>
      </c>
      <c r="AD182" s="137">
        <f>IF(D182="","",IF(AND('miRNA Table'!$F$4="YES",'miRNA Table'!$F$6="YES"),D182-D$391,D182))</f>
        <v>26.73</v>
      </c>
      <c r="AE182" s="137">
        <f>IF(E182="","",IF(AND('miRNA Table'!$F$4="YES",'miRNA Table'!$F$6="YES"),E182-E$391,E182))</f>
        <v>26.7</v>
      </c>
      <c r="AF182" s="137" t="str">
        <f>IF(F182="","",IF(AND('miRNA Table'!$F$4="YES",'miRNA Table'!$F$6="YES"),F182-F$391,F182))</f>
        <v/>
      </c>
      <c r="AG182" s="137" t="str">
        <f>IF(G182="","",IF(AND('miRNA Table'!$F$4="YES",'miRNA Table'!$F$6="YES"),G182-G$391,G182))</f>
        <v/>
      </c>
      <c r="AH182" s="137" t="str">
        <f>IF(H182="","",IF(AND('miRNA Table'!$F$4="YES",'miRNA Table'!$F$6="YES"),H182-H$391,H182))</f>
        <v/>
      </c>
      <c r="AI182" s="137" t="str">
        <f>IF(I182="","",IF(AND('miRNA Table'!$F$4="YES",'miRNA Table'!$F$6="YES"),I182-I$391,I182))</f>
        <v/>
      </c>
      <c r="AJ182" s="137" t="str">
        <f>IF(J182="","",IF(AND('miRNA Table'!$F$4="YES",'miRNA Table'!$F$6="YES"),J182-J$391,J182))</f>
        <v/>
      </c>
      <c r="AK182" s="137" t="str">
        <f>IF(K182="","",IF(AND('miRNA Table'!$F$4="YES",'miRNA Table'!$F$6="YES"),K182-K$391,K182))</f>
        <v/>
      </c>
      <c r="AL182" s="137" t="str">
        <f>IF(L182="","",IF(AND('miRNA Table'!$F$4="YES",'miRNA Table'!$F$6="YES"),L182-L$391,L182))</f>
        <v/>
      </c>
      <c r="AM182" s="137" t="str">
        <f>IF(M182="","",IF(AND('miRNA Table'!$F$4="YES",'miRNA Table'!$F$6="YES"),M182-M$391,M182))</f>
        <v/>
      </c>
      <c r="AN182" s="138" t="str">
        <f>IF(N182="","",IF(AND('miRNA Table'!$F$4="YES",'miRNA Table'!$F$6="YES"),N182-N$391,N182))</f>
        <v/>
      </c>
      <c r="AO182" s="136">
        <f>IF(O182="","",IF(AND('miRNA Table'!$F$4="YES",'miRNA Table'!$F$6="YES"),Q182-Q$391,Q182))</f>
        <v>26.25</v>
      </c>
      <c r="AP182" s="137">
        <f>IF(P182="","",IF(AND('miRNA Table'!$F$4="YES",'miRNA Table'!$F$6="YES"),R182-R$391,R182))</f>
        <v>26.23</v>
      </c>
      <c r="AQ182" s="137">
        <f>IF(Q182="","",IF(AND('miRNA Table'!$F$4="YES",'miRNA Table'!$F$6="YES"),S182-S$391,S182))</f>
        <v>26.38</v>
      </c>
      <c r="AR182" s="137" t="str">
        <f>IF(R182="","",IF(AND('miRNA Table'!$F$4="YES",'miRNA Table'!$F$6="YES"),T182-T$391,T182))</f>
        <v/>
      </c>
      <c r="AS182" s="137" t="str">
        <f>IF(S182="","",IF(AND('miRNA Table'!$F$4="YES",'miRNA Table'!$F$6="YES"),U182-U$391,U182))</f>
        <v/>
      </c>
      <c r="AT182" s="137" t="str">
        <f>IF(T182="","",IF(AND('miRNA Table'!$F$4="YES",'miRNA Table'!$F$6="YES"),V182-V$391,V182))</f>
        <v/>
      </c>
      <c r="AU182" s="137" t="str">
        <f>IF(U182="","",IF(AND('miRNA Table'!$F$4="YES",'miRNA Table'!$F$6="YES"),W182-W$391,W182))</f>
        <v/>
      </c>
      <c r="AV182" s="137" t="str">
        <f>IF(V182="","",IF(AND('miRNA Table'!$F$4="YES",'miRNA Table'!$F$6="YES"),X182-X$391,X182))</f>
        <v/>
      </c>
      <c r="AW182" s="137" t="str">
        <f>IF(W182="","",IF(AND('miRNA Table'!$F$4="YES",'miRNA Table'!$F$6="YES"),Y182-Y$391,Y182))</f>
        <v/>
      </c>
      <c r="AX182" s="137" t="str">
        <f>IF(X182="","",IF(AND('miRNA Table'!$F$4="YES",'miRNA Table'!$F$6="YES"),Z182-Z$391,Z182))</f>
        <v/>
      </c>
      <c r="AY182" s="137" t="str">
        <f>IF(Y182="","",IF(AND('miRNA Table'!$F$4="YES",'miRNA Table'!$F$6="YES"),AA182-AA$391,AA182))</f>
        <v/>
      </c>
      <c r="AZ182" s="138" t="str">
        <f>IF(Z182="","",IF(AND('miRNA Table'!$F$4="YES",'miRNA Table'!$F$6="YES"),AB182-AB$391,AB182))</f>
        <v/>
      </c>
      <c r="BY182" s="97" t="str">
        <f t="shared" si="132"/>
        <v>hsa-miR-24-3p</v>
      </c>
      <c r="BZ182" s="98" t="s">
        <v>121</v>
      </c>
      <c r="CA182" s="99">
        <f t="shared" si="133"/>
        <v>6.004999999999999</v>
      </c>
      <c r="CB182" s="99">
        <f t="shared" si="134"/>
        <v>6.0850000000000009</v>
      </c>
      <c r="CC182" s="99">
        <f t="shared" si="135"/>
        <v>5.9699999999999989</v>
      </c>
      <c r="CD182" s="99" t="str">
        <f t="shared" si="136"/>
        <v/>
      </c>
      <c r="CE182" s="99" t="str">
        <f t="shared" si="137"/>
        <v/>
      </c>
      <c r="CF182" s="99" t="str">
        <f t="shared" si="138"/>
        <v/>
      </c>
      <c r="CG182" s="99" t="str">
        <f t="shared" si="139"/>
        <v/>
      </c>
      <c r="CH182" s="99" t="str">
        <f t="shared" si="140"/>
        <v/>
      </c>
      <c r="CI182" s="99" t="str">
        <f t="shared" si="141"/>
        <v/>
      </c>
      <c r="CJ182" s="99" t="str">
        <f t="shared" si="142"/>
        <v/>
      </c>
      <c r="CK182" s="99" t="str">
        <f t="shared" si="143"/>
        <v/>
      </c>
      <c r="CL182" s="99" t="str">
        <f t="shared" si="144"/>
        <v/>
      </c>
      <c r="CM182" s="99">
        <f t="shared" si="145"/>
        <v>5.3516666666666666</v>
      </c>
      <c r="CN182" s="99">
        <f t="shared" si="146"/>
        <v>5.3783333333333303</v>
      </c>
      <c r="CO182" s="99">
        <f t="shared" si="147"/>
        <v>5.2449999999999974</v>
      </c>
      <c r="CP182" s="99" t="str">
        <f t="shared" si="148"/>
        <v/>
      </c>
      <c r="CQ182" s="99" t="str">
        <f t="shared" si="149"/>
        <v/>
      </c>
      <c r="CR182" s="99" t="str">
        <f t="shared" si="150"/>
        <v/>
      </c>
      <c r="CS182" s="99" t="str">
        <f t="shared" si="151"/>
        <v/>
      </c>
      <c r="CT182" s="99" t="str">
        <f t="shared" si="152"/>
        <v/>
      </c>
      <c r="CU182" s="99" t="str">
        <f t="shared" si="153"/>
        <v/>
      </c>
      <c r="CV182" s="99" t="str">
        <f t="shared" si="154"/>
        <v/>
      </c>
      <c r="CW182" s="99" t="str">
        <f t="shared" si="155"/>
        <v/>
      </c>
      <c r="CX182" s="99" t="str">
        <f t="shared" si="156"/>
        <v/>
      </c>
      <c r="CY182" s="70">
        <f t="shared" si="157"/>
        <v>6.02</v>
      </c>
      <c r="CZ182" s="70">
        <f t="shared" si="158"/>
        <v>5.3249999999999984</v>
      </c>
      <c r="DA182" s="100" t="str">
        <f t="shared" si="159"/>
        <v>hsa-miR-24-3p</v>
      </c>
      <c r="DB182" s="98" t="s">
        <v>121</v>
      </c>
      <c r="DC182" s="101">
        <f t="shared" si="164"/>
        <v>1.5570941606685445E-2</v>
      </c>
      <c r="DD182" s="101">
        <f t="shared" si="165"/>
        <v>1.4731008373722486E-2</v>
      </c>
      <c r="DE182" s="101">
        <f t="shared" si="166"/>
        <v>1.5953314464174913E-2</v>
      </c>
      <c r="DF182" s="101" t="str">
        <f t="shared" si="167"/>
        <v/>
      </c>
      <c r="DG182" s="101" t="str">
        <f t="shared" si="168"/>
        <v/>
      </c>
      <c r="DH182" s="101" t="str">
        <f t="shared" si="169"/>
        <v/>
      </c>
      <c r="DI182" s="101" t="str">
        <f t="shared" si="170"/>
        <v/>
      </c>
      <c r="DJ182" s="101" t="str">
        <f t="shared" si="171"/>
        <v/>
      </c>
      <c r="DK182" s="101" t="str">
        <f t="shared" si="172"/>
        <v/>
      </c>
      <c r="DL182" s="101" t="str">
        <f t="shared" si="173"/>
        <v/>
      </c>
      <c r="DM182" s="101" t="str">
        <f t="shared" si="160"/>
        <v/>
      </c>
      <c r="DN182" s="101" t="str">
        <f t="shared" si="161"/>
        <v/>
      </c>
      <c r="DO182" s="101">
        <f t="shared" si="174"/>
        <v>2.4489944817269748E-2</v>
      </c>
      <c r="DP182" s="101">
        <f t="shared" si="175"/>
        <v>2.4041432422887327E-2</v>
      </c>
      <c r="DQ182" s="101">
        <f t="shared" si="176"/>
        <v>2.6369243629063108E-2</v>
      </c>
      <c r="DR182" s="101" t="str">
        <f t="shared" si="177"/>
        <v/>
      </c>
      <c r="DS182" s="101" t="str">
        <f t="shared" si="178"/>
        <v/>
      </c>
      <c r="DT182" s="101" t="str">
        <f t="shared" si="179"/>
        <v/>
      </c>
      <c r="DU182" s="101" t="str">
        <f t="shared" si="180"/>
        <v/>
      </c>
      <c r="DV182" s="101" t="str">
        <f t="shared" si="181"/>
        <v/>
      </c>
      <c r="DW182" s="101" t="str">
        <f t="shared" si="182"/>
        <v/>
      </c>
      <c r="DX182" s="101" t="str">
        <f t="shared" si="183"/>
        <v/>
      </c>
      <c r="DY182" s="101" t="str">
        <f t="shared" si="162"/>
        <v/>
      </c>
      <c r="DZ182" s="101" t="str">
        <f t="shared" si="163"/>
        <v/>
      </c>
    </row>
    <row r="183" spans="1:130" ht="15" customHeight="1" x14ac:dyDescent="0.25">
      <c r="A183" s="106" t="str">
        <f>'miRNA Table'!C182</f>
        <v>hsa-miR-25-3p</v>
      </c>
      <c r="B183" s="98" t="s">
        <v>13</v>
      </c>
      <c r="C183" s="99">
        <f>IF('Test Sample Data'!C182="","",IF(SUM('Test Sample Data'!C$3:C$386)&gt;10,IF(AND(ISNUMBER('Test Sample Data'!C182),'Test Sample Data'!C182&lt;$C$389, 'Test Sample Data'!C182&gt;0),'Test Sample Data'!C182,$C$389),""))</f>
        <v>20.18</v>
      </c>
      <c r="D183" s="99">
        <f>IF('Test Sample Data'!D182="","",IF(SUM('Test Sample Data'!D$3:D$386)&gt;10,IF(AND(ISNUMBER('Test Sample Data'!D182),'Test Sample Data'!D182&lt;$C$389, 'Test Sample Data'!D182&gt;0),'Test Sample Data'!D182,$C$389),""))</f>
        <v>20.2</v>
      </c>
      <c r="E183" s="99">
        <f>IF('Test Sample Data'!E182="","",IF(SUM('Test Sample Data'!E$3:E$386)&gt;10,IF(AND(ISNUMBER('Test Sample Data'!E182),'Test Sample Data'!E182&lt;$C$389, 'Test Sample Data'!E182&gt;0),'Test Sample Data'!E182,$C$389),""))</f>
        <v>20.11</v>
      </c>
      <c r="F183" s="99" t="str">
        <f>IF('Test Sample Data'!F182="","",IF(SUM('Test Sample Data'!F$3:F$386)&gt;10,IF(AND(ISNUMBER('Test Sample Data'!F182),'Test Sample Data'!F182&lt;$C$389, 'Test Sample Data'!F182&gt;0),'Test Sample Data'!F182,$C$389),""))</f>
        <v/>
      </c>
      <c r="G183" s="99" t="str">
        <f>IF('Test Sample Data'!G182="","",IF(SUM('Test Sample Data'!G$3:G$386)&gt;10,IF(AND(ISNUMBER('Test Sample Data'!G182),'Test Sample Data'!G182&lt;$C$389, 'Test Sample Data'!G182&gt;0),'Test Sample Data'!G182,$C$389),""))</f>
        <v/>
      </c>
      <c r="H183" s="99" t="str">
        <f>IF('Test Sample Data'!H182="","",IF(SUM('Test Sample Data'!H$3:H$386)&gt;10,IF(AND(ISNUMBER('Test Sample Data'!H182),'Test Sample Data'!H182&lt;$C$389, 'Test Sample Data'!H182&gt;0),'Test Sample Data'!H182,$C$389),""))</f>
        <v/>
      </c>
      <c r="I183" s="99" t="str">
        <f>IF('Test Sample Data'!I182="","",IF(SUM('Test Sample Data'!I$3:I$386)&gt;10,IF(AND(ISNUMBER('Test Sample Data'!I182),'Test Sample Data'!I182&lt;$C$389, 'Test Sample Data'!I182&gt;0),'Test Sample Data'!I182,$C$389),""))</f>
        <v/>
      </c>
      <c r="J183" s="99" t="str">
        <f>IF('Test Sample Data'!J182="","",IF(SUM('Test Sample Data'!J$3:J$386)&gt;10,IF(AND(ISNUMBER('Test Sample Data'!J182),'Test Sample Data'!J182&lt;$C$389, 'Test Sample Data'!J182&gt;0),'Test Sample Data'!J182,$C$389),""))</f>
        <v/>
      </c>
      <c r="K183" s="99" t="str">
        <f>IF('Test Sample Data'!K182="","",IF(SUM('Test Sample Data'!K$3:K$386)&gt;10,IF(AND(ISNUMBER('Test Sample Data'!K182),'Test Sample Data'!K182&lt;$C$389, 'Test Sample Data'!K182&gt;0),'Test Sample Data'!K182,$C$389),""))</f>
        <v/>
      </c>
      <c r="L183" s="99" t="str">
        <f>IF('Test Sample Data'!L182="","",IF(SUM('Test Sample Data'!L$3:L$386)&gt;10,IF(AND(ISNUMBER('Test Sample Data'!L182),'Test Sample Data'!L182&lt;$C$389, 'Test Sample Data'!L182&gt;0),'Test Sample Data'!L182,$C$389),""))</f>
        <v/>
      </c>
      <c r="M183" s="99" t="str">
        <f>IF('Test Sample Data'!M182="","",IF(SUM('Test Sample Data'!M$3:M$386)&gt;10,IF(AND(ISNUMBER('Test Sample Data'!M182),'Test Sample Data'!M182&lt;$C$389, 'Test Sample Data'!M182&gt;0),'Test Sample Data'!M182,$C$389),""))</f>
        <v/>
      </c>
      <c r="N183" s="99" t="str">
        <f>IF('Test Sample Data'!N182="","",IF(SUM('Test Sample Data'!N$3:N$386)&gt;10,IF(AND(ISNUMBER('Test Sample Data'!N182),'Test Sample Data'!N182&lt;$C$389, 'Test Sample Data'!N182&gt;0),'Test Sample Data'!N182,$C$389),""))</f>
        <v/>
      </c>
      <c r="O183" s="98" t="str">
        <f>'miRNA Table'!C182</f>
        <v>hsa-miR-25-3p</v>
      </c>
      <c r="P183" s="98" t="s">
        <v>13</v>
      </c>
      <c r="Q183" s="99">
        <f>IF('Control Sample Data'!C182="","",IF(SUM('Control Sample Data'!C$3:C$386)&gt;10,IF(AND(ISNUMBER('Control Sample Data'!C182),'Control Sample Data'!C182&lt;$C$389, 'Control Sample Data'!C182&gt;0),'Control Sample Data'!C182,$C$389),""))</f>
        <v>22.3</v>
      </c>
      <c r="R183" s="99">
        <f>IF('Control Sample Data'!D182="","",IF(SUM('Control Sample Data'!D$3:D$386)&gt;10,IF(AND(ISNUMBER('Control Sample Data'!D182),'Control Sample Data'!D182&lt;$C$389, 'Control Sample Data'!D182&gt;0),'Control Sample Data'!D182,$C$389),""))</f>
        <v>22.22</v>
      </c>
      <c r="S183" s="99">
        <f>IF('Control Sample Data'!E182="","",IF(SUM('Control Sample Data'!E$3:E$386)&gt;10,IF(AND(ISNUMBER('Control Sample Data'!E182),'Control Sample Data'!E182&lt;$C$389, 'Control Sample Data'!E182&gt;0),'Control Sample Data'!E182,$C$389),""))</f>
        <v>22.28</v>
      </c>
      <c r="T183" s="99" t="str">
        <f>IF('Control Sample Data'!F182="","",IF(SUM('Control Sample Data'!F$3:F$386)&gt;10,IF(AND(ISNUMBER('Control Sample Data'!F182),'Control Sample Data'!F182&lt;$C$389, 'Control Sample Data'!F182&gt;0),'Control Sample Data'!F182,$C$389),""))</f>
        <v/>
      </c>
      <c r="U183" s="99" t="str">
        <f>IF('Control Sample Data'!G182="","",IF(SUM('Control Sample Data'!G$3:G$386)&gt;10,IF(AND(ISNUMBER('Control Sample Data'!G182),'Control Sample Data'!G182&lt;$C$389, 'Control Sample Data'!G182&gt;0),'Control Sample Data'!G182,$C$389),""))</f>
        <v/>
      </c>
      <c r="V183" s="99" t="str">
        <f>IF('Control Sample Data'!H182="","",IF(SUM('Control Sample Data'!H$3:H$386)&gt;10,IF(AND(ISNUMBER('Control Sample Data'!H182),'Control Sample Data'!H182&lt;$C$389, 'Control Sample Data'!H182&gt;0),'Control Sample Data'!H182,$C$389),""))</f>
        <v/>
      </c>
      <c r="W183" s="99" t="str">
        <f>IF('Control Sample Data'!I182="","",IF(SUM('Control Sample Data'!I$3:I$386)&gt;10,IF(AND(ISNUMBER('Control Sample Data'!I182),'Control Sample Data'!I182&lt;$C$389, 'Control Sample Data'!I182&gt;0),'Control Sample Data'!I182,$C$389),""))</f>
        <v/>
      </c>
      <c r="X183" s="99" t="str">
        <f>IF('Control Sample Data'!J182="","",IF(SUM('Control Sample Data'!J$3:J$386)&gt;10,IF(AND(ISNUMBER('Control Sample Data'!J182),'Control Sample Data'!J182&lt;$C$389, 'Control Sample Data'!J182&gt;0),'Control Sample Data'!J182,$C$389),""))</f>
        <v/>
      </c>
      <c r="Y183" s="99" t="str">
        <f>IF('Control Sample Data'!K182="","",IF(SUM('Control Sample Data'!K$3:K$386)&gt;10,IF(AND(ISNUMBER('Control Sample Data'!K182),'Control Sample Data'!K182&lt;$C$389, 'Control Sample Data'!K182&gt;0),'Control Sample Data'!K182,$C$389),""))</f>
        <v/>
      </c>
      <c r="Z183" s="99" t="str">
        <f>IF('Control Sample Data'!L182="","",IF(SUM('Control Sample Data'!L$3:L$386)&gt;10,IF(AND(ISNUMBER('Control Sample Data'!L182),'Control Sample Data'!L182&lt;$C$389, 'Control Sample Data'!L182&gt;0),'Control Sample Data'!L182,$C$389),""))</f>
        <v/>
      </c>
      <c r="AA183" s="99" t="str">
        <f>IF('Control Sample Data'!M182="","",IF(SUM('Control Sample Data'!M$3:M$386)&gt;10,IF(AND(ISNUMBER('Control Sample Data'!M182),'Control Sample Data'!M182&lt;$C$389, 'Control Sample Data'!M182&gt;0),'Control Sample Data'!M182,$C$389),""))</f>
        <v/>
      </c>
      <c r="AB183" s="107" t="str">
        <f>IF('Control Sample Data'!N182="","",IF(SUM('Control Sample Data'!N$3:N$386)&gt;10,IF(AND(ISNUMBER('Control Sample Data'!N182),'Control Sample Data'!N182&lt;$C$389, 'Control Sample Data'!N182&gt;0),'Control Sample Data'!N182,$C$389),""))</f>
        <v/>
      </c>
      <c r="AC183" s="136">
        <f>IF(C183="","",IF(AND('miRNA Table'!$F$4="YES",'miRNA Table'!$F$6="YES"),C183-C$391,C183))</f>
        <v>20.18</v>
      </c>
      <c r="AD183" s="137">
        <f>IF(D183="","",IF(AND('miRNA Table'!$F$4="YES",'miRNA Table'!$F$6="YES"),D183-D$391,D183))</f>
        <v>20.2</v>
      </c>
      <c r="AE183" s="137">
        <f>IF(E183="","",IF(AND('miRNA Table'!$F$4="YES",'miRNA Table'!$F$6="YES"),E183-E$391,E183))</f>
        <v>20.11</v>
      </c>
      <c r="AF183" s="137" t="str">
        <f>IF(F183="","",IF(AND('miRNA Table'!$F$4="YES",'miRNA Table'!$F$6="YES"),F183-F$391,F183))</f>
        <v/>
      </c>
      <c r="AG183" s="137" t="str">
        <f>IF(G183="","",IF(AND('miRNA Table'!$F$4="YES",'miRNA Table'!$F$6="YES"),G183-G$391,G183))</f>
        <v/>
      </c>
      <c r="AH183" s="137" t="str">
        <f>IF(H183="","",IF(AND('miRNA Table'!$F$4="YES",'miRNA Table'!$F$6="YES"),H183-H$391,H183))</f>
        <v/>
      </c>
      <c r="AI183" s="137" t="str">
        <f>IF(I183="","",IF(AND('miRNA Table'!$F$4="YES",'miRNA Table'!$F$6="YES"),I183-I$391,I183))</f>
        <v/>
      </c>
      <c r="AJ183" s="137" t="str">
        <f>IF(J183="","",IF(AND('miRNA Table'!$F$4="YES",'miRNA Table'!$F$6="YES"),J183-J$391,J183))</f>
        <v/>
      </c>
      <c r="AK183" s="137" t="str">
        <f>IF(K183="","",IF(AND('miRNA Table'!$F$4="YES",'miRNA Table'!$F$6="YES"),K183-K$391,K183))</f>
        <v/>
      </c>
      <c r="AL183" s="137" t="str">
        <f>IF(L183="","",IF(AND('miRNA Table'!$F$4="YES",'miRNA Table'!$F$6="YES"),L183-L$391,L183))</f>
        <v/>
      </c>
      <c r="AM183" s="137" t="str">
        <f>IF(M183="","",IF(AND('miRNA Table'!$F$4="YES",'miRNA Table'!$F$6="YES"),M183-M$391,M183))</f>
        <v/>
      </c>
      <c r="AN183" s="138" t="str">
        <f>IF(N183="","",IF(AND('miRNA Table'!$F$4="YES",'miRNA Table'!$F$6="YES"),N183-N$391,N183))</f>
        <v/>
      </c>
      <c r="AO183" s="136">
        <f>IF(O183="","",IF(AND('miRNA Table'!$F$4="YES",'miRNA Table'!$F$6="YES"),Q183-Q$391,Q183))</f>
        <v>22.3</v>
      </c>
      <c r="AP183" s="137">
        <f>IF(P183="","",IF(AND('miRNA Table'!$F$4="YES",'miRNA Table'!$F$6="YES"),R183-R$391,R183))</f>
        <v>22.22</v>
      </c>
      <c r="AQ183" s="137">
        <f>IF(Q183="","",IF(AND('miRNA Table'!$F$4="YES",'miRNA Table'!$F$6="YES"),S183-S$391,S183))</f>
        <v>22.28</v>
      </c>
      <c r="AR183" s="137" t="str">
        <f>IF(R183="","",IF(AND('miRNA Table'!$F$4="YES",'miRNA Table'!$F$6="YES"),T183-T$391,T183))</f>
        <v/>
      </c>
      <c r="AS183" s="137" t="str">
        <f>IF(S183="","",IF(AND('miRNA Table'!$F$4="YES",'miRNA Table'!$F$6="YES"),U183-U$391,U183))</f>
        <v/>
      </c>
      <c r="AT183" s="137" t="str">
        <f>IF(T183="","",IF(AND('miRNA Table'!$F$4="YES",'miRNA Table'!$F$6="YES"),V183-V$391,V183))</f>
        <v/>
      </c>
      <c r="AU183" s="137" t="str">
        <f>IF(U183="","",IF(AND('miRNA Table'!$F$4="YES",'miRNA Table'!$F$6="YES"),W183-W$391,W183))</f>
        <v/>
      </c>
      <c r="AV183" s="137" t="str">
        <f>IF(V183="","",IF(AND('miRNA Table'!$F$4="YES",'miRNA Table'!$F$6="YES"),X183-X$391,X183))</f>
        <v/>
      </c>
      <c r="AW183" s="137" t="str">
        <f>IF(W183="","",IF(AND('miRNA Table'!$F$4="YES",'miRNA Table'!$F$6="YES"),Y183-Y$391,Y183))</f>
        <v/>
      </c>
      <c r="AX183" s="137" t="str">
        <f>IF(X183="","",IF(AND('miRNA Table'!$F$4="YES",'miRNA Table'!$F$6="YES"),Z183-Z$391,Z183))</f>
        <v/>
      </c>
      <c r="AY183" s="137" t="str">
        <f>IF(Y183="","",IF(AND('miRNA Table'!$F$4="YES",'miRNA Table'!$F$6="YES"),AA183-AA$391,AA183))</f>
        <v/>
      </c>
      <c r="AZ183" s="138" t="str">
        <f>IF(Z183="","",IF(AND('miRNA Table'!$F$4="YES",'miRNA Table'!$F$6="YES"),AB183-AB$391,AB183))</f>
        <v/>
      </c>
      <c r="BY183" s="97" t="str">
        <f t="shared" si="132"/>
        <v>hsa-miR-25-3p</v>
      </c>
      <c r="BZ183" s="98" t="s">
        <v>13</v>
      </c>
      <c r="CA183" s="99">
        <f t="shared" si="133"/>
        <v>-0.45500000000000185</v>
      </c>
      <c r="CB183" s="99">
        <f t="shared" si="134"/>
        <v>-0.44500000000000028</v>
      </c>
      <c r="CC183" s="99">
        <f t="shared" si="135"/>
        <v>-0.62000000000000099</v>
      </c>
      <c r="CD183" s="99" t="str">
        <f t="shared" si="136"/>
        <v/>
      </c>
      <c r="CE183" s="99" t="str">
        <f t="shared" si="137"/>
        <v/>
      </c>
      <c r="CF183" s="99" t="str">
        <f t="shared" si="138"/>
        <v/>
      </c>
      <c r="CG183" s="99" t="str">
        <f t="shared" si="139"/>
        <v/>
      </c>
      <c r="CH183" s="99" t="str">
        <f t="shared" si="140"/>
        <v/>
      </c>
      <c r="CI183" s="99" t="str">
        <f t="shared" si="141"/>
        <v/>
      </c>
      <c r="CJ183" s="99" t="str">
        <f t="shared" si="142"/>
        <v/>
      </c>
      <c r="CK183" s="99" t="str">
        <f t="shared" si="143"/>
        <v/>
      </c>
      <c r="CL183" s="99" t="str">
        <f t="shared" si="144"/>
        <v/>
      </c>
      <c r="CM183" s="99">
        <f t="shared" si="145"/>
        <v>1.4016666666666673</v>
      </c>
      <c r="CN183" s="99">
        <f t="shared" si="146"/>
        <v>1.3683333333333287</v>
      </c>
      <c r="CO183" s="99">
        <f t="shared" si="147"/>
        <v>1.1449999999999996</v>
      </c>
      <c r="CP183" s="99" t="str">
        <f t="shared" si="148"/>
        <v/>
      </c>
      <c r="CQ183" s="99" t="str">
        <f t="shared" si="149"/>
        <v/>
      </c>
      <c r="CR183" s="99" t="str">
        <f t="shared" si="150"/>
        <v/>
      </c>
      <c r="CS183" s="99" t="str">
        <f t="shared" si="151"/>
        <v/>
      </c>
      <c r="CT183" s="99" t="str">
        <f t="shared" si="152"/>
        <v/>
      </c>
      <c r="CU183" s="99" t="str">
        <f t="shared" si="153"/>
        <v/>
      </c>
      <c r="CV183" s="99" t="str">
        <f t="shared" si="154"/>
        <v/>
      </c>
      <c r="CW183" s="99" t="str">
        <f t="shared" si="155"/>
        <v/>
      </c>
      <c r="CX183" s="99" t="str">
        <f t="shared" si="156"/>
        <v/>
      </c>
      <c r="CY183" s="70">
        <f t="shared" si="157"/>
        <v>-0.50666666666666771</v>
      </c>
      <c r="CZ183" s="70">
        <f t="shared" si="158"/>
        <v>1.3049999999999986</v>
      </c>
      <c r="DA183" s="100" t="str">
        <f t="shared" si="159"/>
        <v>hsa-miR-25-3p</v>
      </c>
      <c r="DB183" s="98" t="s">
        <v>13</v>
      </c>
      <c r="DC183" s="101">
        <f t="shared" si="164"/>
        <v>1.3707828049797051</v>
      </c>
      <c r="DD183" s="101">
        <f t="shared" si="165"/>
        <v>1.3613141164994735</v>
      </c>
      <c r="DE183" s="101">
        <f t="shared" si="166"/>
        <v>1.5368751812880135</v>
      </c>
      <c r="DF183" s="101" t="str">
        <f t="shared" si="167"/>
        <v/>
      </c>
      <c r="DG183" s="101" t="str">
        <f t="shared" si="168"/>
        <v/>
      </c>
      <c r="DH183" s="101" t="str">
        <f t="shared" si="169"/>
        <v/>
      </c>
      <c r="DI183" s="101" t="str">
        <f t="shared" si="170"/>
        <v/>
      </c>
      <c r="DJ183" s="101" t="str">
        <f t="shared" si="171"/>
        <v/>
      </c>
      <c r="DK183" s="101" t="str">
        <f t="shared" si="172"/>
        <v/>
      </c>
      <c r="DL183" s="101" t="str">
        <f t="shared" si="173"/>
        <v/>
      </c>
      <c r="DM183" s="101" t="str">
        <f t="shared" si="160"/>
        <v/>
      </c>
      <c r="DN183" s="101" t="str">
        <f t="shared" si="161"/>
        <v/>
      </c>
      <c r="DO183" s="101">
        <f t="shared" si="174"/>
        <v>0.37849163827784926</v>
      </c>
      <c r="DP183" s="101">
        <f t="shared" si="175"/>
        <v>0.38733846095263952</v>
      </c>
      <c r="DQ183" s="101">
        <f t="shared" si="176"/>
        <v>0.45218968878054422</v>
      </c>
      <c r="DR183" s="101" t="str">
        <f t="shared" si="177"/>
        <v/>
      </c>
      <c r="DS183" s="101" t="str">
        <f t="shared" si="178"/>
        <v/>
      </c>
      <c r="DT183" s="101" t="str">
        <f t="shared" si="179"/>
        <v/>
      </c>
      <c r="DU183" s="101" t="str">
        <f t="shared" si="180"/>
        <v/>
      </c>
      <c r="DV183" s="101" t="str">
        <f t="shared" si="181"/>
        <v/>
      </c>
      <c r="DW183" s="101" t="str">
        <f t="shared" si="182"/>
        <v/>
      </c>
      <c r="DX183" s="101" t="str">
        <f t="shared" si="183"/>
        <v/>
      </c>
      <c r="DY183" s="101" t="str">
        <f t="shared" si="162"/>
        <v/>
      </c>
      <c r="DZ183" s="101" t="str">
        <f t="shared" si="163"/>
        <v/>
      </c>
    </row>
    <row r="184" spans="1:130" ht="15" customHeight="1" x14ac:dyDescent="0.25">
      <c r="A184" s="106" t="str">
        <f>'miRNA Table'!C183</f>
        <v>hsa-miR-25-5p</v>
      </c>
      <c r="B184" s="98" t="s">
        <v>5681</v>
      </c>
      <c r="C184" s="99">
        <f>IF('Test Sample Data'!C183="","",IF(SUM('Test Sample Data'!C$3:C$386)&gt;10,IF(AND(ISNUMBER('Test Sample Data'!C183),'Test Sample Data'!C183&lt;$C$389, 'Test Sample Data'!C183&gt;0),'Test Sample Data'!C183,$C$389),""))</f>
        <v>14.21</v>
      </c>
      <c r="D184" s="99">
        <f>IF('Test Sample Data'!D183="","",IF(SUM('Test Sample Data'!D$3:D$386)&gt;10,IF(AND(ISNUMBER('Test Sample Data'!D183),'Test Sample Data'!D183&lt;$C$389, 'Test Sample Data'!D183&gt;0),'Test Sample Data'!D183,$C$389),""))</f>
        <v>14.67</v>
      </c>
      <c r="E184" s="99">
        <f>IF('Test Sample Data'!E183="","",IF(SUM('Test Sample Data'!E$3:E$386)&gt;10,IF(AND(ISNUMBER('Test Sample Data'!E183),'Test Sample Data'!E183&lt;$C$389, 'Test Sample Data'!E183&gt;0),'Test Sample Data'!E183,$C$389),""))</f>
        <v>14.65</v>
      </c>
      <c r="F184" s="99" t="str">
        <f>IF('Test Sample Data'!F183="","",IF(SUM('Test Sample Data'!F$3:F$386)&gt;10,IF(AND(ISNUMBER('Test Sample Data'!F183),'Test Sample Data'!F183&lt;$C$389, 'Test Sample Data'!F183&gt;0),'Test Sample Data'!F183,$C$389),""))</f>
        <v/>
      </c>
      <c r="G184" s="99" t="str">
        <f>IF('Test Sample Data'!G183="","",IF(SUM('Test Sample Data'!G$3:G$386)&gt;10,IF(AND(ISNUMBER('Test Sample Data'!G183),'Test Sample Data'!G183&lt;$C$389, 'Test Sample Data'!G183&gt;0),'Test Sample Data'!G183,$C$389),""))</f>
        <v/>
      </c>
      <c r="H184" s="99" t="str">
        <f>IF('Test Sample Data'!H183="","",IF(SUM('Test Sample Data'!H$3:H$386)&gt;10,IF(AND(ISNUMBER('Test Sample Data'!H183),'Test Sample Data'!H183&lt;$C$389, 'Test Sample Data'!H183&gt;0),'Test Sample Data'!H183,$C$389),""))</f>
        <v/>
      </c>
      <c r="I184" s="99" t="str">
        <f>IF('Test Sample Data'!I183="","",IF(SUM('Test Sample Data'!I$3:I$386)&gt;10,IF(AND(ISNUMBER('Test Sample Data'!I183),'Test Sample Data'!I183&lt;$C$389, 'Test Sample Data'!I183&gt;0),'Test Sample Data'!I183,$C$389),""))</f>
        <v/>
      </c>
      <c r="J184" s="99" t="str">
        <f>IF('Test Sample Data'!J183="","",IF(SUM('Test Sample Data'!J$3:J$386)&gt;10,IF(AND(ISNUMBER('Test Sample Data'!J183),'Test Sample Data'!J183&lt;$C$389, 'Test Sample Data'!J183&gt;0),'Test Sample Data'!J183,$C$389),""))</f>
        <v/>
      </c>
      <c r="K184" s="99" t="str">
        <f>IF('Test Sample Data'!K183="","",IF(SUM('Test Sample Data'!K$3:K$386)&gt;10,IF(AND(ISNUMBER('Test Sample Data'!K183),'Test Sample Data'!K183&lt;$C$389, 'Test Sample Data'!K183&gt;0),'Test Sample Data'!K183,$C$389),""))</f>
        <v/>
      </c>
      <c r="L184" s="99" t="str">
        <f>IF('Test Sample Data'!L183="","",IF(SUM('Test Sample Data'!L$3:L$386)&gt;10,IF(AND(ISNUMBER('Test Sample Data'!L183),'Test Sample Data'!L183&lt;$C$389, 'Test Sample Data'!L183&gt;0),'Test Sample Data'!L183,$C$389),""))</f>
        <v/>
      </c>
      <c r="M184" s="99" t="str">
        <f>IF('Test Sample Data'!M183="","",IF(SUM('Test Sample Data'!M$3:M$386)&gt;10,IF(AND(ISNUMBER('Test Sample Data'!M183),'Test Sample Data'!M183&lt;$C$389, 'Test Sample Data'!M183&gt;0),'Test Sample Data'!M183,$C$389),""))</f>
        <v/>
      </c>
      <c r="N184" s="99" t="str">
        <f>IF('Test Sample Data'!N183="","",IF(SUM('Test Sample Data'!N$3:N$386)&gt;10,IF(AND(ISNUMBER('Test Sample Data'!N183),'Test Sample Data'!N183&lt;$C$389, 'Test Sample Data'!N183&gt;0),'Test Sample Data'!N183,$C$389),""))</f>
        <v/>
      </c>
      <c r="O184" s="98" t="str">
        <f>'miRNA Table'!C183</f>
        <v>hsa-miR-25-5p</v>
      </c>
      <c r="P184" s="98" t="s">
        <v>5681</v>
      </c>
      <c r="Q184" s="99">
        <f>IF('Control Sample Data'!C183="","",IF(SUM('Control Sample Data'!C$3:C$386)&gt;10,IF(AND(ISNUMBER('Control Sample Data'!C183),'Control Sample Data'!C183&lt;$C$389, 'Control Sample Data'!C183&gt;0),'Control Sample Data'!C183,$C$389),""))</f>
        <v>14.08</v>
      </c>
      <c r="R184" s="99">
        <f>IF('Control Sample Data'!D183="","",IF(SUM('Control Sample Data'!D$3:D$386)&gt;10,IF(AND(ISNUMBER('Control Sample Data'!D183),'Control Sample Data'!D183&lt;$C$389, 'Control Sample Data'!D183&gt;0),'Control Sample Data'!D183,$C$389),""))</f>
        <v>14.02</v>
      </c>
      <c r="S184" s="99">
        <f>IF('Control Sample Data'!E183="","",IF(SUM('Control Sample Data'!E$3:E$386)&gt;10,IF(AND(ISNUMBER('Control Sample Data'!E183),'Control Sample Data'!E183&lt;$C$389, 'Control Sample Data'!E183&gt;0),'Control Sample Data'!E183,$C$389),""))</f>
        <v>14.13</v>
      </c>
      <c r="T184" s="99" t="str">
        <f>IF('Control Sample Data'!F183="","",IF(SUM('Control Sample Data'!F$3:F$386)&gt;10,IF(AND(ISNUMBER('Control Sample Data'!F183),'Control Sample Data'!F183&lt;$C$389, 'Control Sample Data'!F183&gt;0),'Control Sample Data'!F183,$C$389),""))</f>
        <v/>
      </c>
      <c r="U184" s="99" t="str">
        <f>IF('Control Sample Data'!G183="","",IF(SUM('Control Sample Data'!G$3:G$386)&gt;10,IF(AND(ISNUMBER('Control Sample Data'!G183),'Control Sample Data'!G183&lt;$C$389, 'Control Sample Data'!G183&gt;0),'Control Sample Data'!G183,$C$389),""))</f>
        <v/>
      </c>
      <c r="V184" s="99" t="str">
        <f>IF('Control Sample Data'!H183="","",IF(SUM('Control Sample Data'!H$3:H$386)&gt;10,IF(AND(ISNUMBER('Control Sample Data'!H183),'Control Sample Data'!H183&lt;$C$389, 'Control Sample Data'!H183&gt;0),'Control Sample Data'!H183,$C$389),""))</f>
        <v/>
      </c>
      <c r="W184" s="99" t="str">
        <f>IF('Control Sample Data'!I183="","",IF(SUM('Control Sample Data'!I$3:I$386)&gt;10,IF(AND(ISNUMBER('Control Sample Data'!I183),'Control Sample Data'!I183&lt;$C$389, 'Control Sample Data'!I183&gt;0),'Control Sample Data'!I183,$C$389),""))</f>
        <v/>
      </c>
      <c r="X184" s="99" t="str">
        <f>IF('Control Sample Data'!J183="","",IF(SUM('Control Sample Data'!J$3:J$386)&gt;10,IF(AND(ISNUMBER('Control Sample Data'!J183),'Control Sample Data'!J183&lt;$C$389, 'Control Sample Data'!J183&gt;0),'Control Sample Data'!J183,$C$389),""))</f>
        <v/>
      </c>
      <c r="Y184" s="99" t="str">
        <f>IF('Control Sample Data'!K183="","",IF(SUM('Control Sample Data'!K$3:K$386)&gt;10,IF(AND(ISNUMBER('Control Sample Data'!K183),'Control Sample Data'!K183&lt;$C$389, 'Control Sample Data'!K183&gt;0),'Control Sample Data'!K183,$C$389),""))</f>
        <v/>
      </c>
      <c r="Z184" s="99" t="str">
        <f>IF('Control Sample Data'!L183="","",IF(SUM('Control Sample Data'!L$3:L$386)&gt;10,IF(AND(ISNUMBER('Control Sample Data'!L183),'Control Sample Data'!L183&lt;$C$389, 'Control Sample Data'!L183&gt;0),'Control Sample Data'!L183,$C$389),""))</f>
        <v/>
      </c>
      <c r="AA184" s="99" t="str">
        <f>IF('Control Sample Data'!M183="","",IF(SUM('Control Sample Data'!M$3:M$386)&gt;10,IF(AND(ISNUMBER('Control Sample Data'!M183),'Control Sample Data'!M183&lt;$C$389, 'Control Sample Data'!M183&gt;0),'Control Sample Data'!M183,$C$389),""))</f>
        <v/>
      </c>
      <c r="AB184" s="107" t="str">
        <f>IF('Control Sample Data'!N183="","",IF(SUM('Control Sample Data'!N$3:N$386)&gt;10,IF(AND(ISNUMBER('Control Sample Data'!N183),'Control Sample Data'!N183&lt;$C$389, 'Control Sample Data'!N183&gt;0),'Control Sample Data'!N183,$C$389),""))</f>
        <v/>
      </c>
      <c r="AC184" s="136">
        <f>IF(C184="","",IF(AND('miRNA Table'!$F$4="YES",'miRNA Table'!$F$6="YES"),C184-C$391,C184))</f>
        <v>14.21</v>
      </c>
      <c r="AD184" s="137">
        <f>IF(D184="","",IF(AND('miRNA Table'!$F$4="YES",'miRNA Table'!$F$6="YES"),D184-D$391,D184))</f>
        <v>14.67</v>
      </c>
      <c r="AE184" s="137">
        <f>IF(E184="","",IF(AND('miRNA Table'!$F$4="YES",'miRNA Table'!$F$6="YES"),E184-E$391,E184))</f>
        <v>14.65</v>
      </c>
      <c r="AF184" s="137" t="str">
        <f>IF(F184="","",IF(AND('miRNA Table'!$F$4="YES",'miRNA Table'!$F$6="YES"),F184-F$391,F184))</f>
        <v/>
      </c>
      <c r="AG184" s="137" t="str">
        <f>IF(G184="","",IF(AND('miRNA Table'!$F$4="YES",'miRNA Table'!$F$6="YES"),G184-G$391,G184))</f>
        <v/>
      </c>
      <c r="AH184" s="137" t="str">
        <f>IF(H184="","",IF(AND('miRNA Table'!$F$4="YES",'miRNA Table'!$F$6="YES"),H184-H$391,H184))</f>
        <v/>
      </c>
      <c r="AI184" s="137" t="str">
        <f>IF(I184="","",IF(AND('miRNA Table'!$F$4="YES",'miRNA Table'!$F$6="YES"),I184-I$391,I184))</f>
        <v/>
      </c>
      <c r="AJ184" s="137" t="str">
        <f>IF(J184="","",IF(AND('miRNA Table'!$F$4="YES",'miRNA Table'!$F$6="YES"),J184-J$391,J184))</f>
        <v/>
      </c>
      <c r="AK184" s="137" t="str">
        <f>IF(K184="","",IF(AND('miRNA Table'!$F$4="YES",'miRNA Table'!$F$6="YES"),K184-K$391,K184))</f>
        <v/>
      </c>
      <c r="AL184" s="137" t="str">
        <f>IF(L184="","",IF(AND('miRNA Table'!$F$4="YES",'miRNA Table'!$F$6="YES"),L184-L$391,L184))</f>
        <v/>
      </c>
      <c r="AM184" s="137" t="str">
        <f>IF(M184="","",IF(AND('miRNA Table'!$F$4="YES",'miRNA Table'!$F$6="YES"),M184-M$391,M184))</f>
        <v/>
      </c>
      <c r="AN184" s="138" t="str">
        <f>IF(N184="","",IF(AND('miRNA Table'!$F$4="YES",'miRNA Table'!$F$6="YES"),N184-N$391,N184))</f>
        <v/>
      </c>
      <c r="AO184" s="136">
        <f>IF(O184="","",IF(AND('miRNA Table'!$F$4="YES",'miRNA Table'!$F$6="YES"),Q184-Q$391,Q184))</f>
        <v>14.08</v>
      </c>
      <c r="AP184" s="137">
        <f>IF(P184="","",IF(AND('miRNA Table'!$F$4="YES",'miRNA Table'!$F$6="YES"),R184-R$391,R184))</f>
        <v>14.02</v>
      </c>
      <c r="AQ184" s="137">
        <f>IF(Q184="","",IF(AND('miRNA Table'!$F$4="YES",'miRNA Table'!$F$6="YES"),S184-S$391,S184))</f>
        <v>14.13</v>
      </c>
      <c r="AR184" s="137" t="str">
        <f>IF(R184="","",IF(AND('miRNA Table'!$F$4="YES",'miRNA Table'!$F$6="YES"),T184-T$391,T184))</f>
        <v/>
      </c>
      <c r="AS184" s="137" t="str">
        <f>IF(S184="","",IF(AND('miRNA Table'!$F$4="YES",'miRNA Table'!$F$6="YES"),U184-U$391,U184))</f>
        <v/>
      </c>
      <c r="AT184" s="137" t="str">
        <f>IF(T184="","",IF(AND('miRNA Table'!$F$4="YES",'miRNA Table'!$F$6="YES"),V184-V$391,V184))</f>
        <v/>
      </c>
      <c r="AU184" s="137" t="str">
        <f>IF(U184="","",IF(AND('miRNA Table'!$F$4="YES",'miRNA Table'!$F$6="YES"),W184-W$391,W184))</f>
        <v/>
      </c>
      <c r="AV184" s="137" t="str">
        <f>IF(V184="","",IF(AND('miRNA Table'!$F$4="YES",'miRNA Table'!$F$6="YES"),X184-X$391,X184))</f>
        <v/>
      </c>
      <c r="AW184" s="137" t="str">
        <f>IF(W184="","",IF(AND('miRNA Table'!$F$4="YES",'miRNA Table'!$F$6="YES"),Y184-Y$391,Y184))</f>
        <v/>
      </c>
      <c r="AX184" s="137" t="str">
        <f>IF(X184="","",IF(AND('miRNA Table'!$F$4="YES",'miRNA Table'!$F$6="YES"),Z184-Z$391,Z184))</f>
        <v/>
      </c>
      <c r="AY184" s="137" t="str">
        <f>IF(Y184="","",IF(AND('miRNA Table'!$F$4="YES",'miRNA Table'!$F$6="YES"),AA184-AA$391,AA184))</f>
        <v/>
      </c>
      <c r="AZ184" s="138" t="str">
        <f>IF(Z184="","",IF(AND('miRNA Table'!$F$4="YES",'miRNA Table'!$F$6="YES"),AB184-AB$391,AB184))</f>
        <v/>
      </c>
      <c r="BY184" s="97" t="str">
        <f t="shared" si="132"/>
        <v>hsa-miR-25-5p</v>
      </c>
      <c r="BZ184" s="98" t="s">
        <v>5681</v>
      </c>
      <c r="CA184" s="99">
        <f t="shared" si="133"/>
        <v>-6.4250000000000007</v>
      </c>
      <c r="CB184" s="99">
        <f t="shared" si="134"/>
        <v>-5.9749999999999996</v>
      </c>
      <c r="CC184" s="99">
        <f t="shared" si="135"/>
        <v>-6.08</v>
      </c>
      <c r="CD184" s="99" t="str">
        <f t="shared" si="136"/>
        <v/>
      </c>
      <c r="CE184" s="99" t="str">
        <f t="shared" si="137"/>
        <v/>
      </c>
      <c r="CF184" s="99" t="str">
        <f t="shared" si="138"/>
        <v/>
      </c>
      <c r="CG184" s="99" t="str">
        <f t="shared" si="139"/>
        <v/>
      </c>
      <c r="CH184" s="99" t="str">
        <f t="shared" si="140"/>
        <v/>
      </c>
      <c r="CI184" s="99" t="str">
        <f t="shared" si="141"/>
        <v/>
      </c>
      <c r="CJ184" s="99" t="str">
        <f t="shared" si="142"/>
        <v/>
      </c>
      <c r="CK184" s="99" t="str">
        <f t="shared" si="143"/>
        <v/>
      </c>
      <c r="CL184" s="99" t="str">
        <f t="shared" si="144"/>
        <v/>
      </c>
      <c r="CM184" s="99">
        <f t="shared" si="145"/>
        <v>-6.8183333333333334</v>
      </c>
      <c r="CN184" s="99">
        <f t="shared" si="146"/>
        <v>-6.8316666666666706</v>
      </c>
      <c r="CO184" s="99">
        <f t="shared" si="147"/>
        <v>-7.0050000000000008</v>
      </c>
      <c r="CP184" s="99" t="str">
        <f t="shared" si="148"/>
        <v/>
      </c>
      <c r="CQ184" s="99" t="str">
        <f t="shared" si="149"/>
        <v/>
      </c>
      <c r="CR184" s="99" t="str">
        <f t="shared" si="150"/>
        <v/>
      </c>
      <c r="CS184" s="99" t="str">
        <f t="shared" si="151"/>
        <v/>
      </c>
      <c r="CT184" s="99" t="str">
        <f t="shared" si="152"/>
        <v/>
      </c>
      <c r="CU184" s="99" t="str">
        <f t="shared" si="153"/>
        <v/>
      </c>
      <c r="CV184" s="99" t="str">
        <f t="shared" si="154"/>
        <v/>
      </c>
      <c r="CW184" s="99" t="str">
        <f t="shared" si="155"/>
        <v/>
      </c>
      <c r="CX184" s="99" t="str">
        <f t="shared" si="156"/>
        <v/>
      </c>
      <c r="CY184" s="70">
        <f t="shared" si="157"/>
        <v>-6.16</v>
      </c>
      <c r="CZ184" s="70">
        <f t="shared" si="158"/>
        <v>-6.8850000000000016</v>
      </c>
      <c r="DA184" s="100" t="str">
        <f t="shared" si="159"/>
        <v>hsa-miR-25-5p</v>
      </c>
      <c r="DB184" s="98" t="s">
        <v>5681</v>
      </c>
      <c r="DC184" s="101">
        <f t="shared" si="164"/>
        <v>85.924640177936922</v>
      </c>
      <c r="DD184" s="101">
        <f t="shared" si="165"/>
        <v>62.900518306896032</v>
      </c>
      <c r="DE184" s="101">
        <f t="shared" si="166"/>
        <v>67.649154595928337</v>
      </c>
      <c r="DF184" s="101" t="str">
        <f t="shared" si="167"/>
        <v/>
      </c>
      <c r="DG184" s="101" t="str">
        <f t="shared" si="168"/>
        <v/>
      </c>
      <c r="DH184" s="101" t="str">
        <f t="shared" si="169"/>
        <v/>
      </c>
      <c r="DI184" s="101" t="str">
        <f t="shared" si="170"/>
        <v/>
      </c>
      <c r="DJ184" s="101" t="str">
        <f t="shared" si="171"/>
        <v/>
      </c>
      <c r="DK184" s="101" t="str">
        <f t="shared" si="172"/>
        <v/>
      </c>
      <c r="DL184" s="101" t="str">
        <f t="shared" si="173"/>
        <v/>
      </c>
      <c r="DM184" s="101" t="str">
        <f t="shared" si="160"/>
        <v/>
      </c>
      <c r="DN184" s="101" t="str">
        <f t="shared" si="161"/>
        <v/>
      </c>
      <c r="DO184" s="101">
        <f t="shared" si="174"/>
        <v>112.85553236471827</v>
      </c>
      <c r="DP184" s="101">
        <f t="shared" si="175"/>
        <v>113.90337354838523</v>
      </c>
      <c r="DQ184" s="101">
        <f t="shared" si="176"/>
        <v>128.44438380921639</v>
      </c>
      <c r="DR184" s="101" t="str">
        <f t="shared" si="177"/>
        <v/>
      </c>
      <c r="DS184" s="101" t="str">
        <f t="shared" si="178"/>
        <v/>
      </c>
      <c r="DT184" s="101" t="str">
        <f t="shared" si="179"/>
        <v/>
      </c>
      <c r="DU184" s="101" t="str">
        <f t="shared" si="180"/>
        <v/>
      </c>
      <c r="DV184" s="101" t="str">
        <f t="shared" si="181"/>
        <v/>
      </c>
      <c r="DW184" s="101" t="str">
        <f t="shared" si="182"/>
        <v/>
      </c>
      <c r="DX184" s="101" t="str">
        <f t="shared" si="183"/>
        <v/>
      </c>
      <c r="DY184" s="101" t="str">
        <f t="shared" si="162"/>
        <v/>
      </c>
      <c r="DZ184" s="101" t="str">
        <f t="shared" si="163"/>
        <v/>
      </c>
    </row>
    <row r="185" spans="1:130" ht="15" customHeight="1" x14ac:dyDescent="0.25">
      <c r="A185" s="106" t="str">
        <f>'miRNA Table'!C184</f>
        <v>hsa-miR-26a-5p</v>
      </c>
      <c r="B185" s="98" t="s">
        <v>5682</v>
      </c>
      <c r="C185" s="99">
        <f>IF('Test Sample Data'!C184="","",IF(SUM('Test Sample Data'!C$3:C$386)&gt;10,IF(AND(ISNUMBER('Test Sample Data'!C184),'Test Sample Data'!C184&lt;$C$389, 'Test Sample Data'!C184&gt;0),'Test Sample Data'!C184,$C$389),""))</f>
        <v>25.01</v>
      </c>
      <c r="D185" s="99">
        <f>IF('Test Sample Data'!D184="","",IF(SUM('Test Sample Data'!D$3:D$386)&gt;10,IF(AND(ISNUMBER('Test Sample Data'!D184),'Test Sample Data'!D184&lt;$C$389, 'Test Sample Data'!D184&gt;0),'Test Sample Data'!D184,$C$389),""))</f>
        <v>24.19</v>
      </c>
      <c r="E185" s="99">
        <f>IF('Test Sample Data'!E184="","",IF(SUM('Test Sample Data'!E$3:E$386)&gt;10,IF(AND(ISNUMBER('Test Sample Data'!E184),'Test Sample Data'!E184&lt;$C$389, 'Test Sample Data'!E184&gt;0),'Test Sample Data'!E184,$C$389),""))</f>
        <v>24.09</v>
      </c>
      <c r="F185" s="99" t="str">
        <f>IF('Test Sample Data'!F184="","",IF(SUM('Test Sample Data'!F$3:F$386)&gt;10,IF(AND(ISNUMBER('Test Sample Data'!F184),'Test Sample Data'!F184&lt;$C$389, 'Test Sample Data'!F184&gt;0),'Test Sample Data'!F184,$C$389),""))</f>
        <v/>
      </c>
      <c r="G185" s="99" t="str">
        <f>IF('Test Sample Data'!G184="","",IF(SUM('Test Sample Data'!G$3:G$386)&gt;10,IF(AND(ISNUMBER('Test Sample Data'!G184),'Test Sample Data'!G184&lt;$C$389, 'Test Sample Data'!G184&gt;0),'Test Sample Data'!G184,$C$389),""))</f>
        <v/>
      </c>
      <c r="H185" s="99" t="str">
        <f>IF('Test Sample Data'!H184="","",IF(SUM('Test Sample Data'!H$3:H$386)&gt;10,IF(AND(ISNUMBER('Test Sample Data'!H184),'Test Sample Data'!H184&lt;$C$389, 'Test Sample Data'!H184&gt;0),'Test Sample Data'!H184,$C$389),""))</f>
        <v/>
      </c>
      <c r="I185" s="99" t="str">
        <f>IF('Test Sample Data'!I184="","",IF(SUM('Test Sample Data'!I$3:I$386)&gt;10,IF(AND(ISNUMBER('Test Sample Data'!I184),'Test Sample Data'!I184&lt;$C$389, 'Test Sample Data'!I184&gt;0),'Test Sample Data'!I184,$C$389),""))</f>
        <v/>
      </c>
      <c r="J185" s="99" t="str">
        <f>IF('Test Sample Data'!J184="","",IF(SUM('Test Sample Data'!J$3:J$386)&gt;10,IF(AND(ISNUMBER('Test Sample Data'!J184),'Test Sample Data'!J184&lt;$C$389, 'Test Sample Data'!J184&gt;0),'Test Sample Data'!J184,$C$389),""))</f>
        <v/>
      </c>
      <c r="K185" s="99" t="str">
        <f>IF('Test Sample Data'!K184="","",IF(SUM('Test Sample Data'!K$3:K$386)&gt;10,IF(AND(ISNUMBER('Test Sample Data'!K184),'Test Sample Data'!K184&lt;$C$389, 'Test Sample Data'!K184&gt;0),'Test Sample Data'!K184,$C$389),""))</f>
        <v/>
      </c>
      <c r="L185" s="99" t="str">
        <f>IF('Test Sample Data'!L184="","",IF(SUM('Test Sample Data'!L$3:L$386)&gt;10,IF(AND(ISNUMBER('Test Sample Data'!L184),'Test Sample Data'!L184&lt;$C$389, 'Test Sample Data'!L184&gt;0),'Test Sample Data'!L184,$C$389),""))</f>
        <v/>
      </c>
      <c r="M185" s="99" t="str">
        <f>IF('Test Sample Data'!M184="","",IF(SUM('Test Sample Data'!M$3:M$386)&gt;10,IF(AND(ISNUMBER('Test Sample Data'!M184),'Test Sample Data'!M184&lt;$C$389, 'Test Sample Data'!M184&gt;0),'Test Sample Data'!M184,$C$389),""))</f>
        <v/>
      </c>
      <c r="N185" s="99" t="str">
        <f>IF('Test Sample Data'!N184="","",IF(SUM('Test Sample Data'!N$3:N$386)&gt;10,IF(AND(ISNUMBER('Test Sample Data'!N184),'Test Sample Data'!N184&lt;$C$389, 'Test Sample Data'!N184&gt;0),'Test Sample Data'!N184,$C$389),""))</f>
        <v/>
      </c>
      <c r="O185" s="98" t="str">
        <f>'miRNA Table'!C184</f>
        <v>hsa-miR-26a-5p</v>
      </c>
      <c r="P185" s="98" t="s">
        <v>5682</v>
      </c>
      <c r="Q185" s="99">
        <f>IF('Control Sample Data'!C184="","",IF(SUM('Control Sample Data'!C$3:C$386)&gt;10,IF(AND(ISNUMBER('Control Sample Data'!C184),'Control Sample Data'!C184&lt;$C$389, 'Control Sample Data'!C184&gt;0),'Control Sample Data'!C184,$C$389),""))</f>
        <v>24.52</v>
      </c>
      <c r="R185" s="99">
        <f>IF('Control Sample Data'!D184="","",IF(SUM('Control Sample Data'!D$3:D$386)&gt;10,IF(AND(ISNUMBER('Control Sample Data'!D184),'Control Sample Data'!D184&lt;$C$389, 'Control Sample Data'!D184&gt;0),'Control Sample Data'!D184,$C$389),""))</f>
        <v>24.44</v>
      </c>
      <c r="S185" s="99">
        <f>IF('Control Sample Data'!E184="","",IF(SUM('Control Sample Data'!E$3:E$386)&gt;10,IF(AND(ISNUMBER('Control Sample Data'!E184),'Control Sample Data'!E184&lt;$C$389, 'Control Sample Data'!E184&gt;0),'Control Sample Data'!E184,$C$389),""))</f>
        <v>24.52</v>
      </c>
      <c r="T185" s="99" t="str">
        <f>IF('Control Sample Data'!F184="","",IF(SUM('Control Sample Data'!F$3:F$386)&gt;10,IF(AND(ISNUMBER('Control Sample Data'!F184),'Control Sample Data'!F184&lt;$C$389, 'Control Sample Data'!F184&gt;0),'Control Sample Data'!F184,$C$389),""))</f>
        <v/>
      </c>
      <c r="U185" s="99" t="str">
        <f>IF('Control Sample Data'!G184="","",IF(SUM('Control Sample Data'!G$3:G$386)&gt;10,IF(AND(ISNUMBER('Control Sample Data'!G184),'Control Sample Data'!G184&lt;$C$389, 'Control Sample Data'!G184&gt;0),'Control Sample Data'!G184,$C$389),""))</f>
        <v/>
      </c>
      <c r="V185" s="99" t="str">
        <f>IF('Control Sample Data'!H184="","",IF(SUM('Control Sample Data'!H$3:H$386)&gt;10,IF(AND(ISNUMBER('Control Sample Data'!H184),'Control Sample Data'!H184&lt;$C$389, 'Control Sample Data'!H184&gt;0),'Control Sample Data'!H184,$C$389),""))</f>
        <v/>
      </c>
      <c r="W185" s="99" t="str">
        <f>IF('Control Sample Data'!I184="","",IF(SUM('Control Sample Data'!I$3:I$386)&gt;10,IF(AND(ISNUMBER('Control Sample Data'!I184),'Control Sample Data'!I184&lt;$C$389, 'Control Sample Data'!I184&gt;0),'Control Sample Data'!I184,$C$389),""))</f>
        <v/>
      </c>
      <c r="X185" s="99" t="str">
        <f>IF('Control Sample Data'!J184="","",IF(SUM('Control Sample Data'!J$3:J$386)&gt;10,IF(AND(ISNUMBER('Control Sample Data'!J184),'Control Sample Data'!J184&lt;$C$389, 'Control Sample Data'!J184&gt;0),'Control Sample Data'!J184,$C$389),""))</f>
        <v/>
      </c>
      <c r="Y185" s="99" t="str">
        <f>IF('Control Sample Data'!K184="","",IF(SUM('Control Sample Data'!K$3:K$386)&gt;10,IF(AND(ISNUMBER('Control Sample Data'!K184),'Control Sample Data'!K184&lt;$C$389, 'Control Sample Data'!K184&gt;0),'Control Sample Data'!K184,$C$389),""))</f>
        <v/>
      </c>
      <c r="Z185" s="99" t="str">
        <f>IF('Control Sample Data'!L184="","",IF(SUM('Control Sample Data'!L$3:L$386)&gt;10,IF(AND(ISNUMBER('Control Sample Data'!L184),'Control Sample Data'!L184&lt;$C$389, 'Control Sample Data'!L184&gt;0),'Control Sample Data'!L184,$C$389),""))</f>
        <v/>
      </c>
      <c r="AA185" s="99" t="str">
        <f>IF('Control Sample Data'!M184="","",IF(SUM('Control Sample Data'!M$3:M$386)&gt;10,IF(AND(ISNUMBER('Control Sample Data'!M184),'Control Sample Data'!M184&lt;$C$389, 'Control Sample Data'!M184&gt;0),'Control Sample Data'!M184,$C$389),""))</f>
        <v/>
      </c>
      <c r="AB185" s="107" t="str">
        <f>IF('Control Sample Data'!N184="","",IF(SUM('Control Sample Data'!N$3:N$386)&gt;10,IF(AND(ISNUMBER('Control Sample Data'!N184),'Control Sample Data'!N184&lt;$C$389, 'Control Sample Data'!N184&gt;0),'Control Sample Data'!N184,$C$389),""))</f>
        <v/>
      </c>
      <c r="AC185" s="136">
        <f>IF(C185="","",IF(AND('miRNA Table'!$F$4="YES",'miRNA Table'!$F$6="YES"),C185-C$391,C185))</f>
        <v>25.01</v>
      </c>
      <c r="AD185" s="137">
        <f>IF(D185="","",IF(AND('miRNA Table'!$F$4="YES",'miRNA Table'!$F$6="YES"),D185-D$391,D185))</f>
        <v>24.19</v>
      </c>
      <c r="AE185" s="137">
        <f>IF(E185="","",IF(AND('miRNA Table'!$F$4="YES",'miRNA Table'!$F$6="YES"),E185-E$391,E185))</f>
        <v>24.09</v>
      </c>
      <c r="AF185" s="137" t="str">
        <f>IF(F185="","",IF(AND('miRNA Table'!$F$4="YES",'miRNA Table'!$F$6="YES"),F185-F$391,F185))</f>
        <v/>
      </c>
      <c r="AG185" s="137" t="str">
        <f>IF(G185="","",IF(AND('miRNA Table'!$F$4="YES",'miRNA Table'!$F$6="YES"),G185-G$391,G185))</f>
        <v/>
      </c>
      <c r="AH185" s="137" t="str">
        <f>IF(H185="","",IF(AND('miRNA Table'!$F$4="YES",'miRNA Table'!$F$6="YES"),H185-H$391,H185))</f>
        <v/>
      </c>
      <c r="AI185" s="137" t="str">
        <f>IF(I185="","",IF(AND('miRNA Table'!$F$4="YES",'miRNA Table'!$F$6="YES"),I185-I$391,I185))</f>
        <v/>
      </c>
      <c r="AJ185" s="137" t="str">
        <f>IF(J185="","",IF(AND('miRNA Table'!$F$4="YES",'miRNA Table'!$F$6="YES"),J185-J$391,J185))</f>
        <v/>
      </c>
      <c r="AK185" s="137" t="str">
        <f>IF(K185="","",IF(AND('miRNA Table'!$F$4="YES",'miRNA Table'!$F$6="YES"),K185-K$391,K185))</f>
        <v/>
      </c>
      <c r="AL185" s="137" t="str">
        <f>IF(L185="","",IF(AND('miRNA Table'!$F$4="YES",'miRNA Table'!$F$6="YES"),L185-L$391,L185))</f>
        <v/>
      </c>
      <c r="AM185" s="137" t="str">
        <f>IF(M185="","",IF(AND('miRNA Table'!$F$4="YES",'miRNA Table'!$F$6="YES"),M185-M$391,M185))</f>
        <v/>
      </c>
      <c r="AN185" s="138" t="str">
        <f>IF(N185="","",IF(AND('miRNA Table'!$F$4="YES",'miRNA Table'!$F$6="YES"),N185-N$391,N185))</f>
        <v/>
      </c>
      <c r="AO185" s="136">
        <f>IF(O185="","",IF(AND('miRNA Table'!$F$4="YES",'miRNA Table'!$F$6="YES"),Q185-Q$391,Q185))</f>
        <v>24.52</v>
      </c>
      <c r="AP185" s="137">
        <f>IF(P185="","",IF(AND('miRNA Table'!$F$4="YES",'miRNA Table'!$F$6="YES"),R185-R$391,R185))</f>
        <v>24.44</v>
      </c>
      <c r="AQ185" s="137">
        <f>IF(Q185="","",IF(AND('miRNA Table'!$F$4="YES",'miRNA Table'!$F$6="YES"),S185-S$391,S185))</f>
        <v>24.52</v>
      </c>
      <c r="AR185" s="137" t="str">
        <f>IF(R185="","",IF(AND('miRNA Table'!$F$4="YES",'miRNA Table'!$F$6="YES"),T185-T$391,T185))</f>
        <v/>
      </c>
      <c r="AS185" s="137" t="str">
        <f>IF(S185="","",IF(AND('miRNA Table'!$F$4="YES",'miRNA Table'!$F$6="YES"),U185-U$391,U185))</f>
        <v/>
      </c>
      <c r="AT185" s="137" t="str">
        <f>IF(T185="","",IF(AND('miRNA Table'!$F$4="YES",'miRNA Table'!$F$6="YES"),V185-V$391,V185))</f>
        <v/>
      </c>
      <c r="AU185" s="137" t="str">
        <f>IF(U185="","",IF(AND('miRNA Table'!$F$4="YES",'miRNA Table'!$F$6="YES"),W185-W$391,W185))</f>
        <v/>
      </c>
      <c r="AV185" s="137" t="str">
        <f>IF(V185="","",IF(AND('miRNA Table'!$F$4="YES",'miRNA Table'!$F$6="YES"),X185-X$391,X185))</f>
        <v/>
      </c>
      <c r="AW185" s="137" t="str">
        <f>IF(W185="","",IF(AND('miRNA Table'!$F$4="YES",'miRNA Table'!$F$6="YES"),Y185-Y$391,Y185))</f>
        <v/>
      </c>
      <c r="AX185" s="137" t="str">
        <f>IF(X185="","",IF(AND('miRNA Table'!$F$4="YES",'miRNA Table'!$F$6="YES"),Z185-Z$391,Z185))</f>
        <v/>
      </c>
      <c r="AY185" s="137" t="str">
        <f>IF(Y185="","",IF(AND('miRNA Table'!$F$4="YES",'miRNA Table'!$F$6="YES"),AA185-AA$391,AA185))</f>
        <v/>
      </c>
      <c r="AZ185" s="138" t="str">
        <f>IF(Z185="","",IF(AND('miRNA Table'!$F$4="YES",'miRNA Table'!$F$6="YES"),AB185-AB$391,AB185))</f>
        <v/>
      </c>
      <c r="BY185" s="97" t="str">
        <f t="shared" si="132"/>
        <v>hsa-miR-26a-5p</v>
      </c>
      <c r="BZ185" s="98" t="s">
        <v>5682</v>
      </c>
      <c r="CA185" s="99">
        <f t="shared" si="133"/>
        <v>4.375</v>
      </c>
      <c r="CB185" s="99">
        <f t="shared" si="134"/>
        <v>3.5450000000000017</v>
      </c>
      <c r="CC185" s="99">
        <f t="shared" si="135"/>
        <v>3.3599999999999994</v>
      </c>
      <c r="CD185" s="99" t="str">
        <f t="shared" si="136"/>
        <v/>
      </c>
      <c r="CE185" s="99" t="str">
        <f t="shared" si="137"/>
        <v/>
      </c>
      <c r="CF185" s="99" t="str">
        <f t="shared" si="138"/>
        <v/>
      </c>
      <c r="CG185" s="99" t="str">
        <f t="shared" si="139"/>
        <v/>
      </c>
      <c r="CH185" s="99" t="str">
        <f t="shared" si="140"/>
        <v/>
      </c>
      <c r="CI185" s="99" t="str">
        <f t="shared" si="141"/>
        <v/>
      </c>
      <c r="CJ185" s="99" t="str">
        <f t="shared" si="142"/>
        <v/>
      </c>
      <c r="CK185" s="99" t="str">
        <f t="shared" si="143"/>
        <v/>
      </c>
      <c r="CL185" s="99" t="str">
        <f t="shared" si="144"/>
        <v/>
      </c>
      <c r="CM185" s="99">
        <f t="shared" si="145"/>
        <v>3.6216666666666661</v>
      </c>
      <c r="CN185" s="99">
        <f t="shared" si="146"/>
        <v>3.5883333333333312</v>
      </c>
      <c r="CO185" s="99">
        <f t="shared" si="147"/>
        <v>3.384999999999998</v>
      </c>
      <c r="CP185" s="99" t="str">
        <f t="shared" si="148"/>
        <v/>
      </c>
      <c r="CQ185" s="99" t="str">
        <f t="shared" si="149"/>
        <v/>
      </c>
      <c r="CR185" s="99" t="str">
        <f t="shared" si="150"/>
        <v/>
      </c>
      <c r="CS185" s="99" t="str">
        <f t="shared" si="151"/>
        <v/>
      </c>
      <c r="CT185" s="99" t="str">
        <f t="shared" si="152"/>
        <v/>
      </c>
      <c r="CU185" s="99" t="str">
        <f t="shared" si="153"/>
        <v/>
      </c>
      <c r="CV185" s="99" t="str">
        <f t="shared" si="154"/>
        <v/>
      </c>
      <c r="CW185" s="99" t="str">
        <f t="shared" si="155"/>
        <v/>
      </c>
      <c r="CX185" s="99" t="str">
        <f t="shared" si="156"/>
        <v/>
      </c>
      <c r="CY185" s="70">
        <f t="shared" si="157"/>
        <v>3.7600000000000002</v>
      </c>
      <c r="CZ185" s="70">
        <f t="shared" si="158"/>
        <v>3.531666666666665</v>
      </c>
      <c r="DA185" s="100" t="str">
        <f t="shared" si="159"/>
        <v>hsa-miR-26a-5p</v>
      </c>
      <c r="DB185" s="98" t="s">
        <v>5682</v>
      </c>
      <c r="DC185" s="101">
        <f t="shared" si="164"/>
        <v>4.8194088293998169E-2</v>
      </c>
      <c r="DD185" s="101">
        <f t="shared" si="165"/>
        <v>8.5673925311231358E-2</v>
      </c>
      <c r="DE185" s="101">
        <f t="shared" si="166"/>
        <v>9.7395572457562515E-2</v>
      </c>
      <c r="DF185" s="101" t="str">
        <f t="shared" si="167"/>
        <v/>
      </c>
      <c r="DG185" s="101" t="str">
        <f t="shared" si="168"/>
        <v/>
      </c>
      <c r="DH185" s="101" t="str">
        <f t="shared" si="169"/>
        <v/>
      </c>
      <c r="DI185" s="101" t="str">
        <f t="shared" si="170"/>
        <v/>
      </c>
      <c r="DJ185" s="101" t="str">
        <f t="shared" si="171"/>
        <v/>
      </c>
      <c r="DK185" s="101" t="str">
        <f t="shared" si="172"/>
        <v/>
      </c>
      <c r="DL185" s="101" t="str">
        <f t="shared" si="173"/>
        <v/>
      </c>
      <c r="DM185" s="101" t="str">
        <f t="shared" si="160"/>
        <v/>
      </c>
      <c r="DN185" s="101" t="str">
        <f t="shared" si="161"/>
        <v/>
      </c>
      <c r="DO185" s="101">
        <f t="shared" si="174"/>
        <v>8.1239959651515592E-2</v>
      </c>
      <c r="DP185" s="101">
        <f t="shared" si="175"/>
        <v>8.3138853694232559E-2</v>
      </c>
      <c r="DQ185" s="101">
        <f t="shared" si="176"/>
        <v>9.5722374818399056E-2</v>
      </c>
      <c r="DR185" s="101" t="str">
        <f t="shared" si="177"/>
        <v/>
      </c>
      <c r="DS185" s="101" t="str">
        <f t="shared" si="178"/>
        <v/>
      </c>
      <c r="DT185" s="101" t="str">
        <f t="shared" si="179"/>
        <v/>
      </c>
      <c r="DU185" s="101" t="str">
        <f t="shared" si="180"/>
        <v/>
      </c>
      <c r="DV185" s="101" t="str">
        <f t="shared" si="181"/>
        <v/>
      </c>
      <c r="DW185" s="101" t="str">
        <f t="shared" si="182"/>
        <v/>
      </c>
      <c r="DX185" s="101" t="str">
        <f t="shared" si="183"/>
        <v/>
      </c>
      <c r="DY185" s="101" t="str">
        <f t="shared" si="162"/>
        <v/>
      </c>
      <c r="DZ185" s="101" t="str">
        <f t="shared" si="163"/>
        <v/>
      </c>
    </row>
    <row r="186" spans="1:130" ht="15" customHeight="1" x14ac:dyDescent="0.25">
      <c r="A186" s="106" t="str">
        <f>'miRNA Table'!C185</f>
        <v>hsa-miR-26b-5p</v>
      </c>
      <c r="B186" s="98" t="s">
        <v>5683</v>
      </c>
      <c r="C186" s="99">
        <f>IF('Test Sample Data'!C185="","",IF(SUM('Test Sample Data'!C$3:C$386)&gt;10,IF(AND(ISNUMBER('Test Sample Data'!C185),'Test Sample Data'!C185&lt;$C$389, 'Test Sample Data'!C185&gt;0),'Test Sample Data'!C185,$C$389),""))</f>
        <v>18.920000000000002</v>
      </c>
      <c r="D186" s="99">
        <f>IF('Test Sample Data'!D185="","",IF(SUM('Test Sample Data'!D$3:D$386)&gt;10,IF(AND(ISNUMBER('Test Sample Data'!D185),'Test Sample Data'!D185&lt;$C$389, 'Test Sample Data'!D185&gt;0),'Test Sample Data'!D185,$C$389),""))</f>
        <v>18.96</v>
      </c>
      <c r="E186" s="99">
        <f>IF('Test Sample Data'!E185="","",IF(SUM('Test Sample Data'!E$3:E$386)&gt;10,IF(AND(ISNUMBER('Test Sample Data'!E185),'Test Sample Data'!E185&lt;$C$389, 'Test Sample Data'!E185&gt;0),'Test Sample Data'!E185,$C$389),""))</f>
        <v>18.850000000000001</v>
      </c>
      <c r="F186" s="99" t="str">
        <f>IF('Test Sample Data'!F185="","",IF(SUM('Test Sample Data'!F$3:F$386)&gt;10,IF(AND(ISNUMBER('Test Sample Data'!F185),'Test Sample Data'!F185&lt;$C$389, 'Test Sample Data'!F185&gt;0),'Test Sample Data'!F185,$C$389),""))</f>
        <v/>
      </c>
      <c r="G186" s="99" t="str">
        <f>IF('Test Sample Data'!G185="","",IF(SUM('Test Sample Data'!G$3:G$386)&gt;10,IF(AND(ISNUMBER('Test Sample Data'!G185),'Test Sample Data'!G185&lt;$C$389, 'Test Sample Data'!G185&gt;0),'Test Sample Data'!G185,$C$389),""))</f>
        <v/>
      </c>
      <c r="H186" s="99" t="str">
        <f>IF('Test Sample Data'!H185="","",IF(SUM('Test Sample Data'!H$3:H$386)&gt;10,IF(AND(ISNUMBER('Test Sample Data'!H185),'Test Sample Data'!H185&lt;$C$389, 'Test Sample Data'!H185&gt;0),'Test Sample Data'!H185,$C$389),""))</f>
        <v/>
      </c>
      <c r="I186" s="99" t="str">
        <f>IF('Test Sample Data'!I185="","",IF(SUM('Test Sample Data'!I$3:I$386)&gt;10,IF(AND(ISNUMBER('Test Sample Data'!I185),'Test Sample Data'!I185&lt;$C$389, 'Test Sample Data'!I185&gt;0),'Test Sample Data'!I185,$C$389),""))</f>
        <v/>
      </c>
      <c r="J186" s="99" t="str">
        <f>IF('Test Sample Data'!J185="","",IF(SUM('Test Sample Data'!J$3:J$386)&gt;10,IF(AND(ISNUMBER('Test Sample Data'!J185),'Test Sample Data'!J185&lt;$C$389, 'Test Sample Data'!J185&gt;0),'Test Sample Data'!J185,$C$389),""))</f>
        <v/>
      </c>
      <c r="K186" s="99" t="str">
        <f>IF('Test Sample Data'!K185="","",IF(SUM('Test Sample Data'!K$3:K$386)&gt;10,IF(AND(ISNUMBER('Test Sample Data'!K185),'Test Sample Data'!K185&lt;$C$389, 'Test Sample Data'!K185&gt;0),'Test Sample Data'!K185,$C$389),""))</f>
        <v/>
      </c>
      <c r="L186" s="99" t="str">
        <f>IF('Test Sample Data'!L185="","",IF(SUM('Test Sample Data'!L$3:L$386)&gt;10,IF(AND(ISNUMBER('Test Sample Data'!L185),'Test Sample Data'!L185&lt;$C$389, 'Test Sample Data'!L185&gt;0),'Test Sample Data'!L185,$C$389),""))</f>
        <v/>
      </c>
      <c r="M186" s="99" t="str">
        <f>IF('Test Sample Data'!M185="","",IF(SUM('Test Sample Data'!M$3:M$386)&gt;10,IF(AND(ISNUMBER('Test Sample Data'!M185),'Test Sample Data'!M185&lt;$C$389, 'Test Sample Data'!M185&gt;0),'Test Sample Data'!M185,$C$389),""))</f>
        <v/>
      </c>
      <c r="N186" s="99" t="str">
        <f>IF('Test Sample Data'!N185="","",IF(SUM('Test Sample Data'!N$3:N$386)&gt;10,IF(AND(ISNUMBER('Test Sample Data'!N185),'Test Sample Data'!N185&lt;$C$389, 'Test Sample Data'!N185&gt;0),'Test Sample Data'!N185,$C$389),""))</f>
        <v/>
      </c>
      <c r="O186" s="98" t="str">
        <f>'miRNA Table'!C185</f>
        <v>hsa-miR-26b-5p</v>
      </c>
      <c r="P186" s="98" t="s">
        <v>5683</v>
      </c>
      <c r="Q186" s="99">
        <f>IF('Control Sample Data'!C185="","",IF(SUM('Control Sample Data'!C$3:C$386)&gt;10,IF(AND(ISNUMBER('Control Sample Data'!C185),'Control Sample Data'!C185&lt;$C$389, 'Control Sample Data'!C185&gt;0),'Control Sample Data'!C185,$C$389),""))</f>
        <v>18.559999999999999</v>
      </c>
      <c r="R186" s="99">
        <f>IF('Control Sample Data'!D185="","",IF(SUM('Control Sample Data'!D$3:D$386)&gt;10,IF(AND(ISNUMBER('Control Sample Data'!D185),'Control Sample Data'!D185&lt;$C$389, 'Control Sample Data'!D185&gt;0),'Control Sample Data'!D185,$C$389),""))</f>
        <v>18.350000000000001</v>
      </c>
      <c r="S186" s="99">
        <f>IF('Control Sample Data'!E185="","",IF(SUM('Control Sample Data'!E$3:E$386)&gt;10,IF(AND(ISNUMBER('Control Sample Data'!E185),'Control Sample Data'!E185&lt;$C$389, 'Control Sample Data'!E185&gt;0),'Control Sample Data'!E185,$C$389),""))</f>
        <v>18.739999999999998</v>
      </c>
      <c r="T186" s="99" t="str">
        <f>IF('Control Sample Data'!F185="","",IF(SUM('Control Sample Data'!F$3:F$386)&gt;10,IF(AND(ISNUMBER('Control Sample Data'!F185),'Control Sample Data'!F185&lt;$C$389, 'Control Sample Data'!F185&gt;0),'Control Sample Data'!F185,$C$389),""))</f>
        <v/>
      </c>
      <c r="U186" s="99" t="str">
        <f>IF('Control Sample Data'!G185="","",IF(SUM('Control Sample Data'!G$3:G$386)&gt;10,IF(AND(ISNUMBER('Control Sample Data'!G185),'Control Sample Data'!G185&lt;$C$389, 'Control Sample Data'!G185&gt;0),'Control Sample Data'!G185,$C$389),""))</f>
        <v/>
      </c>
      <c r="V186" s="99" t="str">
        <f>IF('Control Sample Data'!H185="","",IF(SUM('Control Sample Data'!H$3:H$386)&gt;10,IF(AND(ISNUMBER('Control Sample Data'!H185),'Control Sample Data'!H185&lt;$C$389, 'Control Sample Data'!H185&gt;0),'Control Sample Data'!H185,$C$389),""))</f>
        <v/>
      </c>
      <c r="W186" s="99" t="str">
        <f>IF('Control Sample Data'!I185="","",IF(SUM('Control Sample Data'!I$3:I$386)&gt;10,IF(AND(ISNUMBER('Control Sample Data'!I185),'Control Sample Data'!I185&lt;$C$389, 'Control Sample Data'!I185&gt;0),'Control Sample Data'!I185,$C$389),""))</f>
        <v/>
      </c>
      <c r="X186" s="99" t="str">
        <f>IF('Control Sample Data'!J185="","",IF(SUM('Control Sample Data'!J$3:J$386)&gt;10,IF(AND(ISNUMBER('Control Sample Data'!J185),'Control Sample Data'!J185&lt;$C$389, 'Control Sample Data'!J185&gt;0),'Control Sample Data'!J185,$C$389),""))</f>
        <v/>
      </c>
      <c r="Y186" s="99" t="str">
        <f>IF('Control Sample Data'!K185="","",IF(SUM('Control Sample Data'!K$3:K$386)&gt;10,IF(AND(ISNUMBER('Control Sample Data'!K185),'Control Sample Data'!K185&lt;$C$389, 'Control Sample Data'!K185&gt;0),'Control Sample Data'!K185,$C$389),""))</f>
        <v/>
      </c>
      <c r="Z186" s="99" t="str">
        <f>IF('Control Sample Data'!L185="","",IF(SUM('Control Sample Data'!L$3:L$386)&gt;10,IF(AND(ISNUMBER('Control Sample Data'!L185),'Control Sample Data'!L185&lt;$C$389, 'Control Sample Data'!L185&gt;0),'Control Sample Data'!L185,$C$389),""))</f>
        <v/>
      </c>
      <c r="AA186" s="99" t="str">
        <f>IF('Control Sample Data'!M185="","",IF(SUM('Control Sample Data'!M$3:M$386)&gt;10,IF(AND(ISNUMBER('Control Sample Data'!M185),'Control Sample Data'!M185&lt;$C$389, 'Control Sample Data'!M185&gt;0),'Control Sample Data'!M185,$C$389),""))</f>
        <v/>
      </c>
      <c r="AB186" s="107" t="str">
        <f>IF('Control Sample Data'!N185="","",IF(SUM('Control Sample Data'!N$3:N$386)&gt;10,IF(AND(ISNUMBER('Control Sample Data'!N185),'Control Sample Data'!N185&lt;$C$389, 'Control Sample Data'!N185&gt;0),'Control Sample Data'!N185,$C$389),""))</f>
        <v/>
      </c>
      <c r="AC186" s="136">
        <f>IF(C186="","",IF(AND('miRNA Table'!$F$4="YES",'miRNA Table'!$F$6="YES"),C186-C$391,C186))</f>
        <v>18.920000000000002</v>
      </c>
      <c r="AD186" s="137">
        <f>IF(D186="","",IF(AND('miRNA Table'!$F$4="YES",'miRNA Table'!$F$6="YES"),D186-D$391,D186))</f>
        <v>18.96</v>
      </c>
      <c r="AE186" s="137">
        <f>IF(E186="","",IF(AND('miRNA Table'!$F$4="YES",'miRNA Table'!$F$6="YES"),E186-E$391,E186))</f>
        <v>18.850000000000001</v>
      </c>
      <c r="AF186" s="137" t="str">
        <f>IF(F186="","",IF(AND('miRNA Table'!$F$4="YES",'miRNA Table'!$F$6="YES"),F186-F$391,F186))</f>
        <v/>
      </c>
      <c r="AG186" s="137" t="str">
        <f>IF(G186="","",IF(AND('miRNA Table'!$F$4="YES",'miRNA Table'!$F$6="YES"),G186-G$391,G186))</f>
        <v/>
      </c>
      <c r="AH186" s="137" t="str">
        <f>IF(H186="","",IF(AND('miRNA Table'!$F$4="YES",'miRNA Table'!$F$6="YES"),H186-H$391,H186))</f>
        <v/>
      </c>
      <c r="AI186" s="137" t="str">
        <f>IF(I186="","",IF(AND('miRNA Table'!$F$4="YES",'miRNA Table'!$F$6="YES"),I186-I$391,I186))</f>
        <v/>
      </c>
      <c r="AJ186" s="137" t="str">
        <f>IF(J186="","",IF(AND('miRNA Table'!$F$4="YES",'miRNA Table'!$F$6="YES"),J186-J$391,J186))</f>
        <v/>
      </c>
      <c r="AK186" s="137" t="str">
        <f>IF(K186="","",IF(AND('miRNA Table'!$F$4="YES",'miRNA Table'!$F$6="YES"),K186-K$391,K186))</f>
        <v/>
      </c>
      <c r="AL186" s="137" t="str">
        <f>IF(L186="","",IF(AND('miRNA Table'!$F$4="YES",'miRNA Table'!$F$6="YES"),L186-L$391,L186))</f>
        <v/>
      </c>
      <c r="AM186" s="137" t="str">
        <f>IF(M186="","",IF(AND('miRNA Table'!$F$4="YES",'miRNA Table'!$F$6="YES"),M186-M$391,M186))</f>
        <v/>
      </c>
      <c r="AN186" s="138" t="str">
        <f>IF(N186="","",IF(AND('miRNA Table'!$F$4="YES",'miRNA Table'!$F$6="YES"),N186-N$391,N186))</f>
        <v/>
      </c>
      <c r="AO186" s="136">
        <f>IF(O186="","",IF(AND('miRNA Table'!$F$4="YES",'miRNA Table'!$F$6="YES"),Q186-Q$391,Q186))</f>
        <v>18.559999999999999</v>
      </c>
      <c r="AP186" s="137">
        <f>IF(P186="","",IF(AND('miRNA Table'!$F$4="YES",'miRNA Table'!$F$6="YES"),R186-R$391,R186))</f>
        <v>18.350000000000001</v>
      </c>
      <c r="AQ186" s="137">
        <f>IF(Q186="","",IF(AND('miRNA Table'!$F$4="YES",'miRNA Table'!$F$6="YES"),S186-S$391,S186))</f>
        <v>18.739999999999998</v>
      </c>
      <c r="AR186" s="137" t="str">
        <f>IF(R186="","",IF(AND('miRNA Table'!$F$4="YES",'miRNA Table'!$F$6="YES"),T186-T$391,T186))</f>
        <v/>
      </c>
      <c r="AS186" s="137" t="str">
        <f>IF(S186="","",IF(AND('miRNA Table'!$F$4="YES",'miRNA Table'!$F$6="YES"),U186-U$391,U186))</f>
        <v/>
      </c>
      <c r="AT186" s="137" t="str">
        <f>IF(T186="","",IF(AND('miRNA Table'!$F$4="YES",'miRNA Table'!$F$6="YES"),V186-V$391,V186))</f>
        <v/>
      </c>
      <c r="AU186" s="137" t="str">
        <f>IF(U186="","",IF(AND('miRNA Table'!$F$4="YES",'miRNA Table'!$F$6="YES"),W186-W$391,W186))</f>
        <v/>
      </c>
      <c r="AV186" s="137" t="str">
        <f>IF(V186="","",IF(AND('miRNA Table'!$F$4="YES",'miRNA Table'!$F$6="YES"),X186-X$391,X186))</f>
        <v/>
      </c>
      <c r="AW186" s="137" t="str">
        <f>IF(W186="","",IF(AND('miRNA Table'!$F$4="YES",'miRNA Table'!$F$6="YES"),Y186-Y$391,Y186))</f>
        <v/>
      </c>
      <c r="AX186" s="137" t="str">
        <f>IF(X186="","",IF(AND('miRNA Table'!$F$4="YES",'miRNA Table'!$F$6="YES"),Z186-Z$391,Z186))</f>
        <v/>
      </c>
      <c r="AY186" s="137" t="str">
        <f>IF(Y186="","",IF(AND('miRNA Table'!$F$4="YES",'miRNA Table'!$F$6="YES"),AA186-AA$391,AA186))</f>
        <v/>
      </c>
      <c r="AZ186" s="138" t="str">
        <f>IF(Z186="","",IF(AND('miRNA Table'!$F$4="YES",'miRNA Table'!$F$6="YES"),AB186-AB$391,AB186))</f>
        <v/>
      </c>
      <c r="BY186" s="97" t="str">
        <f t="shared" si="132"/>
        <v>hsa-miR-26b-5p</v>
      </c>
      <c r="BZ186" s="98" t="s">
        <v>5683</v>
      </c>
      <c r="CA186" s="99">
        <f t="shared" si="133"/>
        <v>-1.7149999999999999</v>
      </c>
      <c r="CB186" s="99">
        <f t="shared" si="134"/>
        <v>-1.6849999999999987</v>
      </c>
      <c r="CC186" s="99">
        <f t="shared" si="135"/>
        <v>-1.879999999999999</v>
      </c>
      <c r="CD186" s="99" t="str">
        <f t="shared" si="136"/>
        <v/>
      </c>
      <c r="CE186" s="99" t="str">
        <f t="shared" si="137"/>
        <v/>
      </c>
      <c r="CF186" s="99" t="str">
        <f t="shared" si="138"/>
        <v/>
      </c>
      <c r="CG186" s="99" t="str">
        <f t="shared" si="139"/>
        <v/>
      </c>
      <c r="CH186" s="99" t="str">
        <f t="shared" si="140"/>
        <v/>
      </c>
      <c r="CI186" s="99" t="str">
        <f t="shared" si="141"/>
        <v/>
      </c>
      <c r="CJ186" s="99" t="str">
        <f t="shared" si="142"/>
        <v/>
      </c>
      <c r="CK186" s="99" t="str">
        <f t="shared" si="143"/>
        <v/>
      </c>
      <c r="CL186" s="99" t="str">
        <f t="shared" si="144"/>
        <v/>
      </c>
      <c r="CM186" s="99">
        <f t="shared" si="145"/>
        <v>-2.3383333333333347</v>
      </c>
      <c r="CN186" s="99">
        <f t="shared" si="146"/>
        <v>-2.5016666666666687</v>
      </c>
      <c r="CO186" s="99">
        <f t="shared" si="147"/>
        <v>-2.3950000000000031</v>
      </c>
      <c r="CP186" s="99" t="str">
        <f t="shared" si="148"/>
        <v/>
      </c>
      <c r="CQ186" s="99" t="str">
        <f t="shared" si="149"/>
        <v/>
      </c>
      <c r="CR186" s="99" t="str">
        <f t="shared" si="150"/>
        <v/>
      </c>
      <c r="CS186" s="99" t="str">
        <f t="shared" si="151"/>
        <v/>
      </c>
      <c r="CT186" s="99" t="str">
        <f t="shared" si="152"/>
        <v/>
      </c>
      <c r="CU186" s="99" t="str">
        <f t="shared" si="153"/>
        <v/>
      </c>
      <c r="CV186" s="99" t="str">
        <f t="shared" si="154"/>
        <v/>
      </c>
      <c r="CW186" s="99" t="str">
        <f t="shared" si="155"/>
        <v/>
      </c>
      <c r="CX186" s="99" t="str">
        <f t="shared" si="156"/>
        <v/>
      </c>
      <c r="CY186" s="70">
        <f t="shared" si="157"/>
        <v>-1.7599999999999991</v>
      </c>
      <c r="CZ186" s="70">
        <f t="shared" si="158"/>
        <v>-2.4116666666666688</v>
      </c>
      <c r="DA186" s="100" t="str">
        <f t="shared" si="159"/>
        <v>hsa-miR-26b-5p</v>
      </c>
      <c r="DB186" s="98" t="s">
        <v>5683</v>
      </c>
      <c r="DC186" s="101">
        <f t="shared" si="164"/>
        <v>3.2829664352419932</v>
      </c>
      <c r="DD186" s="101">
        <f t="shared" si="165"/>
        <v>3.2154039629726028</v>
      </c>
      <c r="DE186" s="101">
        <f t="shared" si="166"/>
        <v>3.6807506024994971</v>
      </c>
      <c r="DF186" s="101" t="str">
        <f t="shared" si="167"/>
        <v/>
      </c>
      <c r="DG186" s="101" t="str">
        <f t="shared" si="168"/>
        <v/>
      </c>
      <c r="DH186" s="101" t="str">
        <f t="shared" si="169"/>
        <v/>
      </c>
      <c r="DI186" s="101" t="str">
        <f t="shared" si="170"/>
        <v/>
      </c>
      <c r="DJ186" s="101" t="str">
        <f t="shared" si="171"/>
        <v/>
      </c>
      <c r="DK186" s="101" t="str">
        <f t="shared" si="172"/>
        <v/>
      </c>
      <c r="DL186" s="101" t="str">
        <f t="shared" si="173"/>
        <v/>
      </c>
      <c r="DM186" s="101" t="str">
        <f t="shared" si="160"/>
        <v/>
      </c>
      <c r="DN186" s="101" t="str">
        <f t="shared" si="161"/>
        <v/>
      </c>
      <c r="DO186" s="101">
        <f t="shared" si="174"/>
        <v>5.0571807156877524</v>
      </c>
      <c r="DP186" s="101">
        <f t="shared" si="175"/>
        <v>5.6633930800315833</v>
      </c>
      <c r="DQ186" s="101">
        <f t="shared" si="176"/>
        <v>5.2597710408202945</v>
      </c>
      <c r="DR186" s="101" t="str">
        <f t="shared" si="177"/>
        <v/>
      </c>
      <c r="DS186" s="101" t="str">
        <f t="shared" si="178"/>
        <v/>
      </c>
      <c r="DT186" s="101" t="str">
        <f t="shared" si="179"/>
        <v/>
      </c>
      <c r="DU186" s="101" t="str">
        <f t="shared" si="180"/>
        <v/>
      </c>
      <c r="DV186" s="101" t="str">
        <f t="shared" si="181"/>
        <v/>
      </c>
      <c r="DW186" s="101" t="str">
        <f t="shared" si="182"/>
        <v/>
      </c>
      <c r="DX186" s="101" t="str">
        <f t="shared" si="183"/>
        <v/>
      </c>
      <c r="DY186" s="101" t="str">
        <f t="shared" si="162"/>
        <v/>
      </c>
      <c r="DZ186" s="101" t="str">
        <f t="shared" si="163"/>
        <v/>
      </c>
    </row>
    <row r="187" spans="1:130" ht="15" customHeight="1" x14ac:dyDescent="0.25">
      <c r="A187" s="106" t="str">
        <f>'miRNA Table'!C186</f>
        <v>hsa-miR-27a-3p</v>
      </c>
      <c r="B187" s="98" t="s">
        <v>5684</v>
      </c>
      <c r="C187" s="99">
        <f>IF('Test Sample Data'!C186="","",IF(SUM('Test Sample Data'!C$3:C$386)&gt;10,IF(AND(ISNUMBER('Test Sample Data'!C186),'Test Sample Data'!C186&lt;$C$389, 'Test Sample Data'!C186&gt;0),'Test Sample Data'!C186,$C$389),""))</f>
        <v>18.2</v>
      </c>
      <c r="D187" s="99">
        <f>IF('Test Sample Data'!D186="","",IF(SUM('Test Sample Data'!D$3:D$386)&gt;10,IF(AND(ISNUMBER('Test Sample Data'!D186),'Test Sample Data'!D186&lt;$C$389, 'Test Sample Data'!D186&gt;0),'Test Sample Data'!D186,$C$389),""))</f>
        <v>18.309999999999999</v>
      </c>
      <c r="E187" s="99">
        <f>IF('Test Sample Data'!E186="","",IF(SUM('Test Sample Data'!E$3:E$386)&gt;10,IF(AND(ISNUMBER('Test Sample Data'!E186),'Test Sample Data'!E186&lt;$C$389, 'Test Sample Data'!E186&gt;0),'Test Sample Data'!E186,$C$389),""))</f>
        <v>18.2</v>
      </c>
      <c r="F187" s="99" t="str">
        <f>IF('Test Sample Data'!F186="","",IF(SUM('Test Sample Data'!F$3:F$386)&gt;10,IF(AND(ISNUMBER('Test Sample Data'!F186),'Test Sample Data'!F186&lt;$C$389, 'Test Sample Data'!F186&gt;0),'Test Sample Data'!F186,$C$389),""))</f>
        <v/>
      </c>
      <c r="G187" s="99" t="str">
        <f>IF('Test Sample Data'!G186="","",IF(SUM('Test Sample Data'!G$3:G$386)&gt;10,IF(AND(ISNUMBER('Test Sample Data'!G186),'Test Sample Data'!G186&lt;$C$389, 'Test Sample Data'!G186&gt;0),'Test Sample Data'!G186,$C$389),""))</f>
        <v/>
      </c>
      <c r="H187" s="99" t="str">
        <f>IF('Test Sample Data'!H186="","",IF(SUM('Test Sample Data'!H$3:H$386)&gt;10,IF(AND(ISNUMBER('Test Sample Data'!H186),'Test Sample Data'!H186&lt;$C$389, 'Test Sample Data'!H186&gt;0),'Test Sample Data'!H186,$C$389),""))</f>
        <v/>
      </c>
      <c r="I187" s="99" t="str">
        <f>IF('Test Sample Data'!I186="","",IF(SUM('Test Sample Data'!I$3:I$386)&gt;10,IF(AND(ISNUMBER('Test Sample Data'!I186),'Test Sample Data'!I186&lt;$C$389, 'Test Sample Data'!I186&gt;0),'Test Sample Data'!I186,$C$389),""))</f>
        <v/>
      </c>
      <c r="J187" s="99" t="str">
        <f>IF('Test Sample Data'!J186="","",IF(SUM('Test Sample Data'!J$3:J$386)&gt;10,IF(AND(ISNUMBER('Test Sample Data'!J186),'Test Sample Data'!J186&lt;$C$389, 'Test Sample Data'!J186&gt;0),'Test Sample Data'!J186,$C$389),""))</f>
        <v/>
      </c>
      <c r="K187" s="99" t="str">
        <f>IF('Test Sample Data'!K186="","",IF(SUM('Test Sample Data'!K$3:K$386)&gt;10,IF(AND(ISNUMBER('Test Sample Data'!K186),'Test Sample Data'!K186&lt;$C$389, 'Test Sample Data'!K186&gt;0),'Test Sample Data'!K186,$C$389),""))</f>
        <v/>
      </c>
      <c r="L187" s="99" t="str">
        <f>IF('Test Sample Data'!L186="","",IF(SUM('Test Sample Data'!L$3:L$386)&gt;10,IF(AND(ISNUMBER('Test Sample Data'!L186),'Test Sample Data'!L186&lt;$C$389, 'Test Sample Data'!L186&gt;0),'Test Sample Data'!L186,$C$389),""))</f>
        <v/>
      </c>
      <c r="M187" s="99" t="str">
        <f>IF('Test Sample Data'!M186="","",IF(SUM('Test Sample Data'!M$3:M$386)&gt;10,IF(AND(ISNUMBER('Test Sample Data'!M186),'Test Sample Data'!M186&lt;$C$389, 'Test Sample Data'!M186&gt;0),'Test Sample Data'!M186,$C$389),""))</f>
        <v/>
      </c>
      <c r="N187" s="99" t="str">
        <f>IF('Test Sample Data'!N186="","",IF(SUM('Test Sample Data'!N$3:N$386)&gt;10,IF(AND(ISNUMBER('Test Sample Data'!N186),'Test Sample Data'!N186&lt;$C$389, 'Test Sample Data'!N186&gt;0),'Test Sample Data'!N186,$C$389),""))</f>
        <v/>
      </c>
      <c r="O187" s="98" t="str">
        <f>'miRNA Table'!C186</f>
        <v>hsa-miR-27a-3p</v>
      </c>
      <c r="P187" s="98" t="s">
        <v>5684</v>
      </c>
      <c r="Q187" s="99">
        <f>IF('Control Sample Data'!C186="","",IF(SUM('Control Sample Data'!C$3:C$386)&gt;10,IF(AND(ISNUMBER('Control Sample Data'!C186),'Control Sample Data'!C186&lt;$C$389, 'Control Sample Data'!C186&gt;0),'Control Sample Data'!C186,$C$389),""))</f>
        <v>17.89</v>
      </c>
      <c r="R187" s="99">
        <f>IF('Control Sample Data'!D186="","",IF(SUM('Control Sample Data'!D$3:D$386)&gt;10,IF(AND(ISNUMBER('Control Sample Data'!D186),'Control Sample Data'!D186&lt;$C$389, 'Control Sample Data'!D186&gt;0),'Control Sample Data'!D186,$C$389),""))</f>
        <v>17.77</v>
      </c>
      <c r="S187" s="99">
        <f>IF('Control Sample Data'!E186="","",IF(SUM('Control Sample Data'!E$3:E$386)&gt;10,IF(AND(ISNUMBER('Control Sample Data'!E186),'Control Sample Data'!E186&lt;$C$389, 'Control Sample Data'!E186&gt;0),'Control Sample Data'!E186,$C$389),""))</f>
        <v>18.010000000000002</v>
      </c>
      <c r="T187" s="99" t="str">
        <f>IF('Control Sample Data'!F186="","",IF(SUM('Control Sample Data'!F$3:F$386)&gt;10,IF(AND(ISNUMBER('Control Sample Data'!F186),'Control Sample Data'!F186&lt;$C$389, 'Control Sample Data'!F186&gt;0),'Control Sample Data'!F186,$C$389),""))</f>
        <v/>
      </c>
      <c r="U187" s="99" t="str">
        <f>IF('Control Sample Data'!G186="","",IF(SUM('Control Sample Data'!G$3:G$386)&gt;10,IF(AND(ISNUMBER('Control Sample Data'!G186),'Control Sample Data'!G186&lt;$C$389, 'Control Sample Data'!G186&gt;0),'Control Sample Data'!G186,$C$389),""))</f>
        <v/>
      </c>
      <c r="V187" s="99" t="str">
        <f>IF('Control Sample Data'!H186="","",IF(SUM('Control Sample Data'!H$3:H$386)&gt;10,IF(AND(ISNUMBER('Control Sample Data'!H186),'Control Sample Data'!H186&lt;$C$389, 'Control Sample Data'!H186&gt;0),'Control Sample Data'!H186,$C$389),""))</f>
        <v/>
      </c>
      <c r="W187" s="99" t="str">
        <f>IF('Control Sample Data'!I186="","",IF(SUM('Control Sample Data'!I$3:I$386)&gt;10,IF(AND(ISNUMBER('Control Sample Data'!I186),'Control Sample Data'!I186&lt;$C$389, 'Control Sample Data'!I186&gt;0),'Control Sample Data'!I186,$C$389),""))</f>
        <v/>
      </c>
      <c r="X187" s="99" t="str">
        <f>IF('Control Sample Data'!J186="","",IF(SUM('Control Sample Data'!J$3:J$386)&gt;10,IF(AND(ISNUMBER('Control Sample Data'!J186),'Control Sample Data'!J186&lt;$C$389, 'Control Sample Data'!J186&gt;0),'Control Sample Data'!J186,$C$389),""))</f>
        <v/>
      </c>
      <c r="Y187" s="99" t="str">
        <f>IF('Control Sample Data'!K186="","",IF(SUM('Control Sample Data'!K$3:K$386)&gt;10,IF(AND(ISNUMBER('Control Sample Data'!K186),'Control Sample Data'!K186&lt;$C$389, 'Control Sample Data'!K186&gt;0),'Control Sample Data'!K186,$C$389),""))</f>
        <v/>
      </c>
      <c r="Z187" s="99" t="str">
        <f>IF('Control Sample Data'!L186="","",IF(SUM('Control Sample Data'!L$3:L$386)&gt;10,IF(AND(ISNUMBER('Control Sample Data'!L186),'Control Sample Data'!L186&lt;$C$389, 'Control Sample Data'!L186&gt;0),'Control Sample Data'!L186,$C$389),""))</f>
        <v/>
      </c>
      <c r="AA187" s="99" t="str">
        <f>IF('Control Sample Data'!M186="","",IF(SUM('Control Sample Data'!M$3:M$386)&gt;10,IF(AND(ISNUMBER('Control Sample Data'!M186),'Control Sample Data'!M186&lt;$C$389, 'Control Sample Data'!M186&gt;0),'Control Sample Data'!M186,$C$389),""))</f>
        <v/>
      </c>
      <c r="AB187" s="107" t="str">
        <f>IF('Control Sample Data'!N186="","",IF(SUM('Control Sample Data'!N$3:N$386)&gt;10,IF(AND(ISNUMBER('Control Sample Data'!N186),'Control Sample Data'!N186&lt;$C$389, 'Control Sample Data'!N186&gt;0),'Control Sample Data'!N186,$C$389),""))</f>
        <v/>
      </c>
      <c r="AC187" s="136">
        <f>IF(C187="","",IF(AND('miRNA Table'!$F$4="YES",'miRNA Table'!$F$6="YES"),C187-C$391,C187))</f>
        <v>18.2</v>
      </c>
      <c r="AD187" s="137">
        <f>IF(D187="","",IF(AND('miRNA Table'!$F$4="YES",'miRNA Table'!$F$6="YES"),D187-D$391,D187))</f>
        <v>18.309999999999999</v>
      </c>
      <c r="AE187" s="137">
        <f>IF(E187="","",IF(AND('miRNA Table'!$F$4="YES",'miRNA Table'!$F$6="YES"),E187-E$391,E187))</f>
        <v>18.2</v>
      </c>
      <c r="AF187" s="137" t="str">
        <f>IF(F187="","",IF(AND('miRNA Table'!$F$4="YES",'miRNA Table'!$F$6="YES"),F187-F$391,F187))</f>
        <v/>
      </c>
      <c r="AG187" s="137" t="str">
        <f>IF(G187="","",IF(AND('miRNA Table'!$F$4="YES",'miRNA Table'!$F$6="YES"),G187-G$391,G187))</f>
        <v/>
      </c>
      <c r="AH187" s="137" t="str">
        <f>IF(H187="","",IF(AND('miRNA Table'!$F$4="YES",'miRNA Table'!$F$6="YES"),H187-H$391,H187))</f>
        <v/>
      </c>
      <c r="AI187" s="137" t="str">
        <f>IF(I187="","",IF(AND('miRNA Table'!$F$4="YES",'miRNA Table'!$F$6="YES"),I187-I$391,I187))</f>
        <v/>
      </c>
      <c r="AJ187" s="137" t="str">
        <f>IF(J187="","",IF(AND('miRNA Table'!$F$4="YES",'miRNA Table'!$F$6="YES"),J187-J$391,J187))</f>
        <v/>
      </c>
      <c r="AK187" s="137" t="str">
        <f>IF(K187="","",IF(AND('miRNA Table'!$F$4="YES",'miRNA Table'!$F$6="YES"),K187-K$391,K187))</f>
        <v/>
      </c>
      <c r="AL187" s="137" t="str">
        <f>IF(L187="","",IF(AND('miRNA Table'!$F$4="YES",'miRNA Table'!$F$6="YES"),L187-L$391,L187))</f>
        <v/>
      </c>
      <c r="AM187" s="137" t="str">
        <f>IF(M187="","",IF(AND('miRNA Table'!$F$4="YES",'miRNA Table'!$F$6="YES"),M187-M$391,M187))</f>
        <v/>
      </c>
      <c r="AN187" s="138" t="str">
        <f>IF(N187="","",IF(AND('miRNA Table'!$F$4="YES",'miRNA Table'!$F$6="YES"),N187-N$391,N187))</f>
        <v/>
      </c>
      <c r="AO187" s="136">
        <f>IF(O187="","",IF(AND('miRNA Table'!$F$4="YES",'miRNA Table'!$F$6="YES"),Q187-Q$391,Q187))</f>
        <v>17.89</v>
      </c>
      <c r="AP187" s="137">
        <f>IF(P187="","",IF(AND('miRNA Table'!$F$4="YES",'miRNA Table'!$F$6="YES"),R187-R$391,R187))</f>
        <v>17.77</v>
      </c>
      <c r="AQ187" s="137">
        <f>IF(Q187="","",IF(AND('miRNA Table'!$F$4="YES",'miRNA Table'!$F$6="YES"),S187-S$391,S187))</f>
        <v>18.010000000000002</v>
      </c>
      <c r="AR187" s="137" t="str">
        <f>IF(R187="","",IF(AND('miRNA Table'!$F$4="YES",'miRNA Table'!$F$6="YES"),T187-T$391,T187))</f>
        <v/>
      </c>
      <c r="AS187" s="137" t="str">
        <f>IF(S187="","",IF(AND('miRNA Table'!$F$4="YES",'miRNA Table'!$F$6="YES"),U187-U$391,U187))</f>
        <v/>
      </c>
      <c r="AT187" s="137" t="str">
        <f>IF(T187="","",IF(AND('miRNA Table'!$F$4="YES",'miRNA Table'!$F$6="YES"),V187-V$391,V187))</f>
        <v/>
      </c>
      <c r="AU187" s="137" t="str">
        <f>IF(U187="","",IF(AND('miRNA Table'!$F$4="YES",'miRNA Table'!$F$6="YES"),W187-W$391,W187))</f>
        <v/>
      </c>
      <c r="AV187" s="137" t="str">
        <f>IF(V187="","",IF(AND('miRNA Table'!$F$4="YES",'miRNA Table'!$F$6="YES"),X187-X$391,X187))</f>
        <v/>
      </c>
      <c r="AW187" s="137" t="str">
        <f>IF(W187="","",IF(AND('miRNA Table'!$F$4="YES",'miRNA Table'!$F$6="YES"),Y187-Y$391,Y187))</f>
        <v/>
      </c>
      <c r="AX187" s="137" t="str">
        <f>IF(X187="","",IF(AND('miRNA Table'!$F$4="YES",'miRNA Table'!$F$6="YES"),Z187-Z$391,Z187))</f>
        <v/>
      </c>
      <c r="AY187" s="137" t="str">
        <f>IF(Y187="","",IF(AND('miRNA Table'!$F$4="YES",'miRNA Table'!$F$6="YES"),AA187-AA$391,AA187))</f>
        <v/>
      </c>
      <c r="AZ187" s="138" t="str">
        <f>IF(Z187="","",IF(AND('miRNA Table'!$F$4="YES",'miRNA Table'!$F$6="YES"),AB187-AB$391,AB187))</f>
        <v/>
      </c>
      <c r="BY187" s="97" t="str">
        <f t="shared" si="132"/>
        <v>hsa-miR-27a-3p</v>
      </c>
      <c r="BZ187" s="98" t="s">
        <v>5684</v>
      </c>
      <c r="CA187" s="99">
        <f t="shared" si="133"/>
        <v>-2.4350000000000023</v>
      </c>
      <c r="CB187" s="99">
        <f t="shared" si="134"/>
        <v>-2.3350000000000009</v>
      </c>
      <c r="CC187" s="99">
        <f t="shared" si="135"/>
        <v>-2.5300000000000011</v>
      </c>
      <c r="CD187" s="99" t="str">
        <f t="shared" si="136"/>
        <v/>
      </c>
      <c r="CE187" s="99" t="str">
        <f t="shared" si="137"/>
        <v/>
      </c>
      <c r="CF187" s="99" t="str">
        <f t="shared" si="138"/>
        <v/>
      </c>
      <c r="CG187" s="99" t="str">
        <f t="shared" si="139"/>
        <v/>
      </c>
      <c r="CH187" s="99" t="str">
        <f t="shared" si="140"/>
        <v/>
      </c>
      <c r="CI187" s="99" t="str">
        <f t="shared" si="141"/>
        <v/>
      </c>
      <c r="CJ187" s="99" t="str">
        <f t="shared" si="142"/>
        <v/>
      </c>
      <c r="CK187" s="99" t="str">
        <f t="shared" si="143"/>
        <v/>
      </c>
      <c r="CL187" s="99" t="str">
        <f t="shared" si="144"/>
        <v/>
      </c>
      <c r="CM187" s="99">
        <f t="shared" si="145"/>
        <v>-3.0083333333333329</v>
      </c>
      <c r="CN187" s="99">
        <f t="shared" si="146"/>
        <v>-3.0816666666666706</v>
      </c>
      <c r="CO187" s="99">
        <f t="shared" si="147"/>
        <v>-3.125</v>
      </c>
      <c r="CP187" s="99" t="str">
        <f t="shared" si="148"/>
        <v/>
      </c>
      <c r="CQ187" s="99" t="str">
        <f t="shared" si="149"/>
        <v/>
      </c>
      <c r="CR187" s="99" t="str">
        <f t="shared" si="150"/>
        <v/>
      </c>
      <c r="CS187" s="99" t="str">
        <f t="shared" si="151"/>
        <v/>
      </c>
      <c r="CT187" s="99" t="str">
        <f t="shared" si="152"/>
        <v/>
      </c>
      <c r="CU187" s="99" t="str">
        <f t="shared" si="153"/>
        <v/>
      </c>
      <c r="CV187" s="99" t="str">
        <f t="shared" si="154"/>
        <v/>
      </c>
      <c r="CW187" s="99" t="str">
        <f t="shared" si="155"/>
        <v/>
      </c>
      <c r="CX187" s="99" t="str">
        <f t="shared" si="156"/>
        <v/>
      </c>
      <c r="CY187" s="70">
        <f t="shared" si="157"/>
        <v>-2.4333333333333349</v>
      </c>
      <c r="CZ187" s="70">
        <f t="shared" si="158"/>
        <v>-3.0716666666666677</v>
      </c>
      <c r="DA187" s="100" t="str">
        <f t="shared" si="159"/>
        <v>hsa-miR-27a-3p</v>
      </c>
      <c r="DB187" s="98" t="s">
        <v>5684</v>
      </c>
      <c r="DC187" s="101">
        <f t="shared" si="164"/>
        <v>5.4076433321125119</v>
      </c>
      <c r="DD187" s="101">
        <f t="shared" si="165"/>
        <v>5.0455096353250006</v>
      </c>
      <c r="DE187" s="101">
        <f t="shared" si="166"/>
        <v>5.7757167820899893</v>
      </c>
      <c r="DF187" s="101" t="str">
        <f t="shared" si="167"/>
        <v/>
      </c>
      <c r="DG187" s="101" t="str">
        <f t="shared" si="168"/>
        <v/>
      </c>
      <c r="DH187" s="101" t="str">
        <f t="shared" si="169"/>
        <v/>
      </c>
      <c r="DI187" s="101" t="str">
        <f t="shared" si="170"/>
        <v/>
      </c>
      <c r="DJ187" s="101" t="str">
        <f t="shared" si="171"/>
        <v/>
      </c>
      <c r="DK187" s="101" t="str">
        <f t="shared" si="172"/>
        <v/>
      </c>
      <c r="DL187" s="101" t="str">
        <f t="shared" si="173"/>
        <v/>
      </c>
      <c r="DM187" s="101" t="str">
        <f t="shared" si="160"/>
        <v/>
      </c>
      <c r="DN187" s="101" t="str">
        <f t="shared" si="161"/>
        <v/>
      </c>
      <c r="DO187" s="101">
        <f t="shared" si="174"/>
        <v>8.0463435285428258</v>
      </c>
      <c r="DP187" s="101">
        <f t="shared" si="175"/>
        <v>8.465918890409533</v>
      </c>
      <c r="DQ187" s="101">
        <f t="shared" si="176"/>
        <v>8.7240618613220615</v>
      </c>
      <c r="DR187" s="101" t="str">
        <f t="shared" si="177"/>
        <v/>
      </c>
      <c r="DS187" s="101" t="str">
        <f t="shared" si="178"/>
        <v/>
      </c>
      <c r="DT187" s="101" t="str">
        <f t="shared" si="179"/>
        <v/>
      </c>
      <c r="DU187" s="101" t="str">
        <f t="shared" si="180"/>
        <v/>
      </c>
      <c r="DV187" s="101" t="str">
        <f t="shared" si="181"/>
        <v/>
      </c>
      <c r="DW187" s="101" t="str">
        <f t="shared" si="182"/>
        <v/>
      </c>
      <c r="DX187" s="101" t="str">
        <f t="shared" si="183"/>
        <v/>
      </c>
      <c r="DY187" s="101" t="str">
        <f t="shared" si="162"/>
        <v/>
      </c>
      <c r="DZ187" s="101" t="str">
        <f t="shared" si="163"/>
        <v/>
      </c>
    </row>
    <row r="188" spans="1:130" ht="15" customHeight="1" x14ac:dyDescent="0.25">
      <c r="A188" s="106" t="str">
        <f>'miRNA Table'!C187</f>
        <v>hsa-miR-27a-5p</v>
      </c>
      <c r="B188" s="98" t="s">
        <v>5685</v>
      </c>
      <c r="C188" s="99">
        <f>IF('Test Sample Data'!C187="","",IF(SUM('Test Sample Data'!C$3:C$386)&gt;10,IF(AND(ISNUMBER('Test Sample Data'!C187),'Test Sample Data'!C187&lt;$C$389, 'Test Sample Data'!C187&gt;0),'Test Sample Data'!C187,$C$389),""))</f>
        <v>17.2</v>
      </c>
      <c r="D188" s="99">
        <f>IF('Test Sample Data'!D187="","",IF(SUM('Test Sample Data'!D$3:D$386)&gt;10,IF(AND(ISNUMBER('Test Sample Data'!D187),'Test Sample Data'!D187&lt;$C$389, 'Test Sample Data'!D187&gt;0),'Test Sample Data'!D187,$C$389),""))</f>
        <v>17.29</v>
      </c>
      <c r="E188" s="99">
        <f>IF('Test Sample Data'!E187="","",IF(SUM('Test Sample Data'!E$3:E$386)&gt;10,IF(AND(ISNUMBER('Test Sample Data'!E187),'Test Sample Data'!E187&lt;$C$389, 'Test Sample Data'!E187&gt;0),'Test Sample Data'!E187,$C$389),""))</f>
        <v>17.12</v>
      </c>
      <c r="F188" s="99" t="str">
        <f>IF('Test Sample Data'!F187="","",IF(SUM('Test Sample Data'!F$3:F$386)&gt;10,IF(AND(ISNUMBER('Test Sample Data'!F187),'Test Sample Data'!F187&lt;$C$389, 'Test Sample Data'!F187&gt;0),'Test Sample Data'!F187,$C$389),""))</f>
        <v/>
      </c>
      <c r="G188" s="99" t="str">
        <f>IF('Test Sample Data'!G187="","",IF(SUM('Test Sample Data'!G$3:G$386)&gt;10,IF(AND(ISNUMBER('Test Sample Data'!G187),'Test Sample Data'!G187&lt;$C$389, 'Test Sample Data'!G187&gt;0),'Test Sample Data'!G187,$C$389),""))</f>
        <v/>
      </c>
      <c r="H188" s="99" t="str">
        <f>IF('Test Sample Data'!H187="","",IF(SUM('Test Sample Data'!H$3:H$386)&gt;10,IF(AND(ISNUMBER('Test Sample Data'!H187),'Test Sample Data'!H187&lt;$C$389, 'Test Sample Data'!H187&gt;0),'Test Sample Data'!H187,$C$389),""))</f>
        <v/>
      </c>
      <c r="I188" s="99" t="str">
        <f>IF('Test Sample Data'!I187="","",IF(SUM('Test Sample Data'!I$3:I$386)&gt;10,IF(AND(ISNUMBER('Test Sample Data'!I187),'Test Sample Data'!I187&lt;$C$389, 'Test Sample Data'!I187&gt;0),'Test Sample Data'!I187,$C$389),""))</f>
        <v/>
      </c>
      <c r="J188" s="99" t="str">
        <f>IF('Test Sample Data'!J187="","",IF(SUM('Test Sample Data'!J$3:J$386)&gt;10,IF(AND(ISNUMBER('Test Sample Data'!J187),'Test Sample Data'!J187&lt;$C$389, 'Test Sample Data'!J187&gt;0),'Test Sample Data'!J187,$C$389),""))</f>
        <v/>
      </c>
      <c r="K188" s="99" t="str">
        <f>IF('Test Sample Data'!K187="","",IF(SUM('Test Sample Data'!K$3:K$386)&gt;10,IF(AND(ISNUMBER('Test Sample Data'!K187),'Test Sample Data'!K187&lt;$C$389, 'Test Sample Data'!K187&gt;0),'Test Sample Data'!K187,$C$389),""))</f>
        <v/>
      </c>
      <c r="L188" s="99" t="str">
        <f>IF('Test Sample Data'!L187="","",IF(SUM('Test Sample Data'!L$3:L$386)&gt;10,IF(AND(ISNUMBER('Test Sample Data'!L187),'Test Sample Data'!L187&lt;$C$389, 'Test Sample Data'!L187&gt;0),'Test Sample Data'!L187,$C$389),""))</f>
        <v/>
      </c>
      <c r="M188" s="99" t="str">
        <f>IF('Test Sample Data'!M187="","",IF(SUM('Test Sample Data'!M$3:M$386)&gt;10,IF(AND(ISNUMBER('Test Sample Data'!M187),'Test Sample Data'!M187&lt;$C$389, 'Test Sample Data'!M187&gt;0),'Test Sample Data'!M187,$C$389),""))</f>
        <v/>
      </c>
      <c r="N188" s="99" t="str">
        <f>IF('Test Sample Data'!N187="","",IF(SUM('Test Sample Data'!N$3:N$386)&gt;10,IF(AND(ISNUMBER('Test Sample Data'!N187),'Test Sample Data'!N187&lt;$C$389, 'Test Sample Data'!N187&gt;0),'Test Sample Data'!N187,$C$389),""))</f>
        <v/>
      </c>
      <c r="O188" s="98" t="str">
        <f>'miRNA Table'!C187</f>
        <v>hsa-miR-27a-5p</v>
      </c>
      <c r="P188" s="98" t="s">
        <v>5685</v>
      </c>
      <c r="Q188" s="99">
        <f>IF('Control Sample Data'!C187="","",IF(SUM('Control Sample Data'!C$3:C$386)&gt;10,IF(AND(ISNUMBER('Control Sample Data'!C187),'Control Sample Data'!C187&lt;$C$389, 'Control Sample Data'!C187&gt;0),'Control Sample Data'!C187,$C$389),""))</f>
        <v>17.3</v>
      </c>
      <c r="R188" s="99">
        <f>IF('Control Sample Data'!D187="","",IF(SUM('Control Sample Data'!D$3:D$386)&gt;10,IF(AND(ISNUMBER('Control Sample Data'!D187),'Control Sample Data'!D187&lt;$C$389, 'Control Sample Data'!D187&gt;0),'Control Sample Data'!D187,$C$389),""))</f>
        <v>17.13</v>
      </c>
      <c r="S188" s="99">
        <f>IF('Control Sample Data'!E187="","",IF(SUM('Control Sample Data'!E$3:E$386)&gt;10,IF(AND(ISNUMBER('Control Sample Data'!E187),'Control Sample Data'!E187&lt;$C$389, 'Control Sample Data'!E187&gt;0),'Control Sample Data'!E187,$C$389),""))</f>
        <v>17.48</v>
      </c>
      <c r="T188" s="99" t="str">
        <f>IF('Control Sample Data'!F187="","",IF(SUM('Control Sample Data'!F$3:F$386)&gt;10,IF(AND(ISNUMBER('Control Sample Data'!F187),'Control Sample Data'!F187&lt;$C$389, 'Control Sample Data'!F187&gt;0),'Control Sample Data'!F187,$C$389),""))</f>
        <v/>
      </c>
      <c r="U188" s="99" t="str">
        <f>IF('Control Sample Data'!G187="","",IF(SUM('Control Sample Data'!G$3:G$386)&gt;10,IF(AND(ISNUMBER('Control Sample Data'!G187),'Control Sample Data'!G187&lt;$C$389, 'Control Sample Data'!G187&gt;0),'Control Sample Data'!G187,$C$389),""))</f>
        <v/>
      </c>
      <c r="V188" s="99" t="str">
        <f>IF('Control Sample Data'!H187="","",IF(SUM('Control Sample Data'!H$3:H$386)&gt;10,IF(AND(ISNUMBER('Control Sample Data'!H187),'Control Sample Data'!H187&lt;$C$389, 'Control Sample Data'!H187&gt;0),'Control Sample Data'!H187,$C$389),""))</f>
        <v/>
      </c>
      <c r="W188" s="99" t="str">
        <f>IF('Control Sample Data'!I187="","",IF(SUM('Control Sample Data'!I$3:I$386)&gt;10,IF(AND(ISNUMBER('Control Sample Data'!I187),'Control Sample Data'!I187&lt;$C$389, 'Control Sample Data'!I187&gt;0),'Control Sample Data'!I187,$C$389),""))</f>
        <v/>
      </c>
      <c r="X188" s="99" t="str">
        <f>IF('Control Sample Data'!J187="","",IF(SUM('Control Sample Data'!J$3:J$386)&gt;10,IF(AND(ISNUMBER('Control Sample Data'!J187),'Control Sample Data'!J187&lt;$C$389, 'Control Sample Data'!J187&gt;0),'Control Sample Data'!J187,$C$389),""))</f>
        <v/>
      </c>
      <c r="Y188" s="99" t="str">
        <f>IF('Control Sample Data'!K187="","",IF(SUM('Control Sample Data'!K$3:K$386)&gt;10,IF(AND(ISNUMBER('Control Sample Data'!K187),'Control Sample Data'!K187&lt;$C$389, 'Control Sample Data'!K187&gt;0),'Control Sample Data'!K187,$C$389),""))</f>
        <v/>
      </c>
      <c r="Z188" s="99" t="str">
        <f>IF('Control Sample Data'!L187="","",IF(SUM('Control Sample Data'!L$3:L$386)&gt;10,IF(AND(ISNUMBER('Control Sample Data'!L187),'Control Sample Data'!L187&lt;$C$389, 'Control Sample Data'!L187&gt;0),'Control Sample Data'!L187,$C$389),""))</f>
        <v/>
      </c>
      <c r="AA188" s="99" t="str">
        <f>IF('Control Sample Data'!M187="","",IF(SUM('Control Sample Data'!M$3:M$386)&gt;10,IF(AND(ISNUMBER('Control Sample Data'!M187),'Control Sample Data'!M187&lt;$C$389, 'Control Sample Data'!M187&gt;0),'Control Sample Data'!M187,$C$389),""))</f>
        <v/>
      </c>
      <c r="AB188" s="107" t="str">
        <f>IF('Control Sample Data'!N187="","",IF(SUM('Control Sample Data'!N$3:N$386)&gt;10,IF(AND(ISNUMBER('Control Sample Data'!N187),'Control Sample Data'!N187&lt;$C$389, 'Control Sample Data'!N187&gt;0),'Control Sample Data'!N187,$C$389),""))</f>
        <v/>
      </c>
      <c r="AC188" s="136">
        <f>IF(C188="","",IF(AND('miRNA Table'!$F$4="YES",'miRNA Table'!$F$6="YES"),C188-C$391,C188))</f>
        <v>17.2</v>
      </c>
      <c r="AD188" s="137">
        <f>IF(D188="","",IF(AND('miRNA Table'!$F$4="YES",'miRNA Table'!$F$6="YES"),D188-D$391,D188))</f>
        <v>17.29</v>
      </c>
      <c r="AE188" s="137">
        <f>IF(E188="","",IF(AND('miRNA Table'!$F$4="YES",'miRNA Table'!$F$6="YES"),E188-E$391,E188))</f>
        <v>17.12</v>
      </c>
      <c r="AF188" s="137" t="str">
        <f>IF(F188="","",IF(AND('miRNA Table'!$F$4="YES",'miRNA Table'!$F$6="YES"),F188-F$391,F188))</f>
        <v/>
      </c>
      <c r="AG188" s="137" t="str">
        <f>IF(G188="","",IF(AND('miRNA Table'!$F$4="YES",'miRNA Table'!$F$6="YES"),G188-G$391,G188))</f>
        <v/>
      </c>
      <c r="AH188" s="137" t="str">
        <f>IF(H188="","",IF(AND('miRNA Table'!$F$4="YES",'miRNA Table'!$F$6="YES"),H188-H$391,H188))</f>
        <v/>
      </c>
      <c r="AI188" s="137" t="str">
        <f>IF(I188="","",IF(AND('miRNA Table'!$F$4="YES",'miRNA Table'!$F$6="YES"),I188-I$391,I188))</f>
        <v/>
      </c>
      <c r="AJ188" s="137" t="str">
        <f>IF(J188="","",IF(AND('miRNA Table'!$F$4="YES",'miRNA Table'!$F$6="YES"),J188-J$391,J188))</f>
        <v/>
      </c>
      <c r="AK188" s="137" t="str">
        <f>IF(K188="","",IF(AND('miRNA Table'!$F$4="YES",'miRNA Table'!$F$6="YES"),K188-K$391,K188))</f>
        <v/>
      </c>
      <c r="AL188" s="137" t="str">
        <f>IF(L188="","",IF(AND('miRNA Table'!$F$4="YES",'miRNA Table'!$F$6="YES"),L188-L$391,L188))</f>
        <v/>
      </c>
      <c r="AM188" s="137" t="str">
        <f>IF(M188="","",IF(AND('miRNA Table'!$F$4="YES",'miRNA Table'!$F$6="YES"),M188-M$391,M188))</f>
        <v/>
      </c>
      <c r="AN188" s="138" t="str">
        <f>IF(N188="","",IF(AND('miRNA Table'!$F$4="YES",'miRNA Table'!$F$6="YES"),N188-N$391,N188))</f>
        <v/>
      </c>
      <c r="AO188" s="136">
        <f>IF(O188="","",IF(AND('miRNA Table'!$F$4="YES",'miRNA Table'!$F$6="YES"),Q188-Q$391,Q188))</f>
        <v>17.3</v>
      </c>
      <c r="AP188" s="137">
        <f>IF(P188="","",IF(AND('miRNA Table'!$F$4="YES",'miRNA Table'!$F$6="YES"),R188-R$391,R188))</f>
        <v>17.13</v>
      </c>
      <c r="AQ188" s="137">
        <f>IF(Q188="","",IF(AND('miRNA Table'!$F$4="YES",'miRNA Table'!$F$6="YES"),S188-S$391,S188))</f>
        <v>17.48</v>
      </c>
      <c r="AR188" s="137" t="str">
        <f>IF(R188="","",IF(AND('miRNA Table'!$F$4="YES",'miRNA Table'!$F$6="YES"),T188-T$391,T188))</f>
        <v/>
      </c>
      <c r="AS188" s="137" t="str">
        <f>IF(S188="","",IF(AND('miRNA Table'!$F$4="YES",'miRNA Table'!$F$6="YES"),U188-U$391,U188))</f>
        <v/>
      </c>
      <c r="AT188" s="137" t="str">
        <f>IF(T188="","",IF(AND('miRNA Table'!$F$4="YES",'miRNA Table'!$F$6="YES"),V188-V$391,V188))</f>
        <v/>
      </c>
      <c r="AU188" s="137" t="str">
        <f>IF(U188="","",IF(AND('miRNA Table'!$F$4="YES",'miRNA Table'!$F$6="YES"),W188-W$391,W188))</f>
        <v/>
      </c>
      <c r="AV188" s="137" t="str">
        <f>IF(V188="","",IF(AND('miRNA Table'!$F$4="YES",'miRNA Table'!$F$6="YES"),X188-X$391,X188))</f>
        <v/>
      </c>
      <c r="AW188" s="137" t="str">
        <f>IF(W188="","",IF(AND('miRNA Table'!$F$4="YES",'miRNA Table'!$F$6="YES"),Y188-Y$391,Y188))</f>
        <v/>
      </c>
      <c r="AX188" s="137" t="str">
        <f>IF(X188="","",IF(AND('miRNA Table'!$F$4="YES",'miRNA Table'!$F$6="YES"),Z188-Z$391,Z188))</f>
        <v/>
      </c>
      <c r="AY188" s="137" t="str">
        <f>IF(Y188="","",IF(AND('miRNA Table'!$F$4="YES",'miRNA Table'!$F$6="YES"),AA188-AA$391,AA188))</f>
        <v/>
      </c>
      <c r="AZ188" s="138" t="str">
        <f>IF(Z188="","",IF(AND('miRNA Table'!$F$4="YES",'miRNA Table'!$F$6="YES"),AB188-AB$391,AB188))</f>
        <v/>
      </c>
      <c r="BY188" s="97" t="str">
        <f t="shared" si="132"/>
        <v>hsa-miR-27a-5p</v>
      </c>
      <c r="BZ188" s="98" t="s">
        <v>5685</v>
      </c>
      <c r="CA188" s="99">
        <f t="shared" si="133"/>
        <v>-3.4350000000000023</v>
      </c>
      <c r="CB188" s="99">
        <f t="shared" si="134"/>
        <v>-3.3550000000000004</v>
      </c>
      <c r="CC188" s="99">
        <f t="shared" si="135"/>
        <v>-3.6099999999999994</v>
      </c>
      <c r="CD188" s="99" t="str">
        <f t="shared" si="136"/>
        <v/>
      </c>
      <c r="CE188" s="99" t="str">
        <f t="shared" si="137"/>
        <v/>
      </c>
      <c r="CF188" s="99" t="str">
        <f t="shared" si="138"/>
        <v/>
      </c>
      <c r="CG188" s="99" t="str">
        <f t="shared" si="139"/>
        <v/>
      </c>
      <c r="CH188" s="99" t="str">
        <f t="shared" si="140"/>
        <v/>
      </c>
      <c r="CI188" s="99" t="str">
        <f t="shared" si="141"/>
        <v/>
      </c>
      <c r="CJ188" s="99" t="str">
        <f t="shared" si="142"/>
        <v/>
      </c>
      <c r="CK188" s="99" t="str">
        <f t="shared" si="143"/>
        <v/>
      </c>
      <c r="CL188" s="99" t="str">
        <f t="shared" si="144"/>
        <v/>
      </c>
      <c r="CM188" s="99">
        <f t="shared" si="145"/>
        <v>-3.5983333333333327</v>
      </c>
      <c r="CN188" s="99">
        <f t="shared" si="146"/>
        <v>-3.7216666666666711</v>
      </c>
      <c r="CO188" s="99">
        <f t="shared" si="147"/>
        <v>-3.6550000000000011</v>
      </c>
      <c r="CP188" s="99" t="str">
        <f t="shared" si="148"/>
        <v/>
      </c>
      <c r="CQ188" s="99" t="str">
        <f t="shared" si="149"/>
        <v/>
      </c>
      <c r="CR188" s="99" t="str">
        <f t="shared" si="150"/>
        <v/>
      </c>
      <c r="CS188" s="99" t="str">
        <f t="shared" si="151"/>
        <v/>
      </c>
      <c r="CT188" s="99" t="str">
        <f t="shared" si="152"/>
        <v/>
      </c>
      <c r="CU188" s="99" t="str">
        <f t="shared" si="153"/>
        <v/>
      </c>
      <c r="CV188" s="99" t="str">
        <f t="shared" si="154"/>
        <v/>
      </c>
      <c r="CW188" s="99" t="str">
        <f t="shared" si="155"/>
        <v/>
      </c>
      <c r="CX188" s="99" t="str">
        <f t="shared" si="156"/>
        <v/>
      </c>
      <c r="CY188" s="70">
        <f t="shared" si="157"/>
        <v>-3.4666666666666672</v>
      </c>
      <c r="CZ188" s="70">
        <f t="shared" si="158"/>
        <v>-3.658333333333335</v>
      </c>
      <c r="DA188" s="100" t="str">
        <f t="shared" si="159"/>
        <v>hsa-miR-27a-5p</v>
      </c>
      <c r="DB188" s="98" t="s">
        <v>5685</v>
      </c>
      <c r="DC188" s="101">
        <f t="shared" si="164"/>
        <v>10.815286664225024</v>
      </c>
      <c r="DD188" s="101">
        <f t="shared" si="165"/>
        <v>10.231884650219435</v>
      </c>
      <c r="DE188" s="101">
        <f t="shared" si="166"/>
        <v>12.210073671684469</v>
      </c>
      <c r="DF188" s="101" t="str">
        <f t="shared" si="167"/>
        <v/>
      </c>
      <c r="DG188" s="101" t="str">
        <f t="shared" si="168"/>
        <v/>
      </c>
      <c r="DH188" s="101" t="str">
        <f t="shared" si="169"/>
        <v/>
      </c>
      <c r="DI188" s="101" t="str">
        <f t="shared" si="170"/>
        <v/>
      </c>
      <c r="DJ188" s="101" t="str">
        <f t="shared" si="171"/>
        <v/>
      </c>
      <c r="DK188" s="101" t="str">
        <f t="shared" si="172"/>
        <v/>
      </c>
      <c r="DL188" s="101" t="str">
        <f t="shared" si="173"/>
        <v/>
      </c>
      <c r="DM188" s="101" t="str">
        <f t="shared" si="160"/>
        <v/>
      </c>
      <c r="DN188" s="101" t="str">
        <f t="shared" si="161"/>
        <v/>
      </c>
      <c r="DO188" s="101">
        <f t="shared" si="174"/>
        <v>12.111732424891175</v>
      </c>
      <c r="DP188" s="101">
        <f t="shared" si="175"/>
        <v>13.192688267371661</v>
      </c>
      <c r="DQ188" s="101">
        <f t="shared" si="176"/>
        <v>12.596927625107265</v>
      </c>
      <c r="DR188" s="101" t="str">
        <f t="shared" si="177"/>
        <v/>
      </c>
      <c r="DS188" s="101" t="str">
        <f t="shared" si="178"/>
        <v/>
      </c>
      <c r="DT188" s="101" t="str">
        <f t="shared" si="179"/>
        <v/>
      </c>
      <c r="DU188" s="101" t="str">
        <f t="shared" si="180"/>
        <v/>
      </c>
      <c r="DV188" s="101" t="str">
        <f t="shared" si="181"/>
        <v/>
      </c>
      <c r="DW188" s="101" t="str">
        <f t="shared" si="182"/>
        <v/>
      </c>
      <c r="DX188" s="101" t="str">
        <f t="shared" si="183"/>
        <v/>
      </c>
      <c r="DY188" s="101" t="str">
        <f t="shared" si="162"/>
        <v/>
      </c>
      <c r="DZ188" s="101" t="str">
        <f t="shared" si="163"/>
        <v/>
      </c>
    </row>
    <row r="189" spans="1:130" ht="15" customHeight="1" x14ac:dyDescent="0.25">
      <c r="A189" s="106" t="str">
        <f>'miRNA Table'!C188</f>
        <v>hsa-miR-27b-3p</v>
      </c>
      <c r="B189" s="98" t="s">
        <v>5686</v>
      </c>
      <c r="C189" s="99">
        <f>IF('Test Sample Data'!C188="","",IF(SUM('Test Sample Data'!C$3:C$386)&gt;10,IF(AND(ISNUMBER('Test Sample Data'!C188),'Test Sample Data'!C188&lt;$C$389, 'Test Sample Data'!C188&gt;0),'Test Sample Data'!C188,$C$389),""))</f>
        <v>35</v>
      </c>
      <c r="D189" s="99">
        <f>IF('Test Sample Data'!D188="","",IF(SUM('Test Sample Data'!D$3:D$386)&gt;10,IF(AND(ISNUMBER('Test Sample Data'!D188),'Test Sample Data'!D188&lt;$C$389, 'Test Sample Data'!D188&gt;0),'Test Sample Data'!D188,$C$389),""))</f>
        <v>35</v>
      </c>
      <c r="E189" s="99">
        <f>IF('Test Sample Data'!E188="","",IF(SUM('Test Sample Data'!E$3:E$386)&gt;10,IF(AND(ISNUMBER('Test Sample Data'!E188),'Test Sample Data'!E188&lt;$C$389, 'Test Sample Data'!E188&gt;0),'Test Sample Data'!E188,$C$389),""))</f>
        <v>35</v>
      </c>
      <c r="F189" s="99" t="str">
        <f>IF('Test Sample Data'!F188="","",IF(SUM('Test Sample Data'!F$3:F$386)&gt;10,IF(AND(ISNUMBER('Test Sample Data'!F188),'Test Sample Data'!F188&lt;$C$389, 'Test Sample Data'!F188&gt;0),'Test Sample Data'!F188,$C$389),""))</f>
        <v/>
      </c>
      <c r="G189" s="99" t="str">
        <f>IF('Test Sample Data'!G188="","",IF(SUM('Test Sample Data'!G$3:G$386)&gt;10,IF(AND(ISNUMBER('Test Sample Data'!G188),'Test Sample Data'!G188&lt;$C$389, 'Test Sample Data'!G188&gt;0),'Test Sample Data'!G188,$C$389),""))</f>
        <v/>
      </c>
      <c r="H189" s="99" t="str">
        <f>IF('Test Sample Data'!H188="","",IF(SUM('Test Sample Data'!H$3:H$386)&gt;10,IF(AND(ISNUMBER('Test Sample Data'!H188),'Test Sample Data'!H188&lt;$C$389, 'Test Sample Data'!H188&gt;0),'Test Sample Data'!H188,$C$389),""))</f>
        <v/>
      </c>
      <c r="I189" s="99" t="str">
        <f>IF('Test Sample Data'!I188="","",IF(SUM('Test Sample Data'!I$3:I$386)&gt;10,IF(AND(ISNUMBER('Test Sample Data'!I188),'Test Sample Data'!I188&lt;$C$389, 'Test Sample Data'!I188&gt;0),'Test Sample Data'!I188,$C$389),""))</f>
        <v/>
      </c>
      <c r="J189" s="99" t="str">
        <f>IF('Test Sample Data'!J188="","",IF(SUM('Test Sample Data'!J$3:J$386)&gt;10,IF(AND(ISNUMBER('Test Sample Data'!J188),'Test Sample Data'!J188&lt;$C$389, 'Test Sample Data'!J188&gt;0),'Test Sample Data'!J188,$C$389),""))</f>
        <v/>
      </c>
      <c r="K189" s="99" t="str">
        <f>IF('Test Sample Data'!K188="","",IF(SUM('Test Sample Data'!K$3:K$386)&gt;10,IF(AND(ISNUMBER('Test Sample Data'!K188),'Test Sample Data'!K188&lt;$C$389, 'Test Sample Data'!K188&gt;0),'Test Sample Data'!K188,$C$389),""))</f>
        <v/>
      </c>
      <c r="L189" s="99" t="str">
        <f>IF('Test Sample Data'!L188="","",IF(SUM('Test Sample Data'!L$3:L$386)&gt;10,IF(AND(ISNUMBER('Test Sample Data'!L188),'Test Sample Data'!L188&lt;$C$389, 'Test Sample Data'!L188&gt;0),'Test Sample Data'!L188,$C$389),""))</f>
        <v/>
      </c>
      <c r="M189" s="99" t="str">
        <f>IF('Test Sample Data'!M188="","",IF(SUM('Test Sample Data'!M$3:M$386)&gt;10,IF(AND(ISNUMBER('Test Sample Data'!M188),'Test Sample Data'!M188&lt;$C$389, 'Test Sample Data'!M188&gt;0),'Test Sample Data'!M188,$C$389),""))</f>
        <v/>
      </c>
      <c r="N189" s="99" t="str">
        <f>IF('Test Sample Data'!N188="","",IF(SUM('Test Sample Data'!N$3:N$386)&gt;10,IF(AND(ISNUMBER('Test Sample Data'!N188),'Test Sample Data'!N188&lt;$C$389, 'Test Sample Data'!N188&gt;0),'Test Sample Data'!N188,$C$389),""))</f>
        <v/>
      </c>
      <c r="O189" s="98" t="str">
        <f>'miRNA Table'!C188</f>
        <v>hsa-miR-27b-3p</v>
      </c>
      <c r="P189" s="98" t="s">
        <v>5686</v>
      </c>
      <c r="Q189" s="99">
        <f>IF('Control Sample Data'!C188="","",IF(SUM('Control Sample Data'!C$3:C$386)&gt;10,IF(AND(ISNUMBER('Control Sample Data'!C188),'Control Sample Data'!C188&lt;$C$389, 'Control Sample Data'!C188&gt;0),'Control Sample Data'!C188,$C$389),""))</f>
        <v>35</v>
      </c>
      <c r="R189" s="99">
        <f>IF('Control Sample Data'!D188="","",IF(SUM('Control Sample Data'!D$3:D$386)&gt;10,IF(AND(ISNUMBER('Control Sample Data'!D188),'Control Sample Data'!D188&lt;$C$389, 'Control Sample Data'!D188&gt;0),'Control Sample Data'!D188,$C$389),""))</f>
        <v>35</v>
      </c>
      <c r="S189" s="99">
        <f>IF('Control Sample Data'!E188="","",IF(SUM('Control Sample Data'!E$3:E$386)&gt;10,IF(AND(ISNUMBER('Control Sample Data'!E188),'Control Sample Data'!E188&lt;$C$389, 'Control Sample Data'!E188&gt;0),'Control Sample Data'!E188,$C$389),""))</f>
        <v>35</v>
      </c>
      <c r="T189" s="99" t="str">
        <f>IF('Control Sample Data'!F188="","",IF(SUM('Control Sample Data'!F$3:F$386)&gt;10,IF(AND(ISNUMBER('Control Sample Data'!F188),'Control Sample Data'!F188&lt;$C$389, 'Control Sample Data'!F188&gt;0),'Control Sample Data'!F188,$C$389),""))</f>
        <v/>
      </c>
      <c r="U189" s="99" t="str">
        <f>IF('Control Sample Data'!G188="","",IF(SUM('Control Sample Data'!G$3:G$386)&gt;10,IF(AND(ISNUMBER('Control Sample Data'!G188),'Control Sample Data'!G188&lt;$C$389, 'Control Sample Data'!G188&gt;0),'Control Sample Data'!G188,$C$389),""))</f>
        <v/>
      </c>
      <c r="V189" s="99" t="str">
        <f>IF('Control Sample Data'!H188="","",IF(SUM('Control Sample Data'!H$3:H$386)&gt;10,IF(AND(ISNUMBER('Control Sample Data'!H188),'Control Sample Data'!H188&lt;$C$389, 'Control Sample Data'!H188&gt;0),'Control Sample Data'!H188,$C$389),""))</f>
        <v/>
      </c>
      <c r="W189" s="99" t="str">
        <f>IF('Control Sample Data'!I188="","",IF(SUM('Control Sample Data'!I$3:I$386)&gt;10,IF(AND(ISNUMBER('Control Sample Data'!I188),'Control Sample Data'!I188&lt;$C$389, 'Control Sample Data'!I188&gt;0),'Control Sample Data'!I188,$C$389),""))</f>
        <v/>
      </c>
      <c r="X189" s="99" t="str">
        <f>IF('Control Sample Data'!J188="","",IF(SUM('Control Sample Data'!J$3:J$386)&gt;10,IF(AND(ISNUMBER('Control Sample Data'!J188),'Control Sample Data'!J188&lt;$C$389, 'Control Sample Data'!J188&gt;0),'Control Sample Data'!J188,$C$389),""))</f>
        <v/>
      </c>
      <c r="Y189" s="99" t="str">
        <f>IF('Control Sample Data'!K188="","",IF(SUM('Control Sample Data'!K$3:K$386)&gt;10,IF(AND(ISNUMBER('Control Sample Data'!K188),'Control Sample Data'!K188&lt;$C$389, 'Control Sample Data'!K188&gt;0),'Control Sample Data'!K188,$C$389),""))</f>
        <v/>
      </c>
      <c r="Z189" s="99" t="str">
        <f>IF('Control Sample Data'!L188="","",IF(SUM('Control Sample Data'!L$3:L$386)&gt;10,IF(AND(ISNUMBER('Control Sample Data'!L188),'Control Sample Data'!L188&lt;$C$389, 'Control Sample Data'!L188&gt;0),'Control Sample Data'!L188,$C$389),""))</f>
        <v/>
      </c>
      <c r="AA189" s="99" t="str">
        <f>IF('Control Sample Data'!M188="","",IF(SUM('Control Sample Data'!M$3:M$386)&gt;10,IF(AND(ISNUMBER('Control Sample Data'!M188),'Control Sample Data'!M188&lt;$C$389, 'Control Sample Data'!M188&gt;0),'Control Sample Data'!M188,$C$389),""))</f>
        <v/>
      </c>
      <c r="AB189" s="107" t="str">
        <f>IF('Control Sample Data'!N188="","",IF(SUM('Control Sample Data'!N$3:N$386)&gt;10,IF(AND(ISNUMBER('Control Sample Data'!N188),'Control Sample Data'!N188&lt;$C$389, 'Control Sample Data'!N188&gt;0),'Control Sample Data'!N188,$C$389),""))</f>
        <v/>
      </c>
      <c r="AC189" s="136">
        <f>IF(C189="","",IF(AND('miRNA Table'!$F$4="YES",'miRNA Table'!$F$6="YES"),C189-C$391,C189))</f>
        <v>35</v>
      </c>
      <c r="AD189" s="137">
        <f>IF(D189="","",IF(AND('miRNA Table'!$F$4="YES",'miRNA Table'!$F$6="YES"),D189-D$391,D189))</f>
        <v>35</v>
      </c>
      <c r="AE189" s="137">
        <f>IF(E189="","",IF(AND('miRNA Table'!$F$4="YES",'miRNA Table'!$F$6="YES"),E189-E$391,E189))</f>
        <v>35</v>
      </c>
      <c r="AF189" s="137" t="str">
        <f>IF(F189="","",IF(AND('miRNA Table'!$F$4="YES",'miRNA Table'!$F$6="YES"),F189-F$391,F189))</f>
        <v/>
      </c>
      <c r="AG189" s="137" t="str">
        <f>IF(G189="","",IF(AND('miRNA Table'!$F$4="YES",'miRNA Table'!$F$6="YES"),G189-G$391,G189))</f>
        <v/>
      </c>
      <c r="AH189" s="137" t="str">
        <f>IF(H189="","",IF(AND('miRNA Table'!$F$4="YES",'miRNA Table'!$F$6="YES"),H189-H$391,H189))</f>
        <v/>
      </c>
      <c r="AI189" s="137" t="str">
        <f>IF(I189="","",IF(AND('miRNA Table'!$F$4="YES",'miRNA Table'!$F$6="YES"),I189-I$391,I189))</f>
        <v/>
      </c>
      <c r="AJ189" s="137" t="str">
        <f>IF(J189="","",IF(AND('miRNA Table'!$F$4="YES",'miRNA Table'!$F$6="YES"),J189-J$391,J189))</f>
        <v/>
      </c>
      <c r="AK189" s="137" t="str">
        <f>IF(K189="","",IF(AND('miRNA Table'!$F$4="YES",'miRNA Table'!$F$6="YES"),K189-K$391,K189))</f>
        <v/>
      </c>
      <c r="AL189" s="137" t="str">
        <f>IF(L189="","",IF(AND('miRNA Table'!$F$4="YES",'miRNA Table'!$F$6="YES"),L189-L$391,L189))</f>
        <v/>
      </c>
      <c r="AM189" s="137" t="str">
        <f>IF(M189="","",IF(AND('miRNA Table'!$F$4="YES",'miRNA Table'!$F$6="YES"),M189-M$391,M189))</f>
        <v/>
      </c>
      <c r="AN189" s="138" t="str">
        <f>IF(N189="","",IF(AND('miRNA Table'!$F$4="YES",'miRNA Table'!$F$6="YES"),N189-N$391,N189))</f>
        <v/>
      </c>
      <c r="AO189" s="136">
        <f>IF(O189="","",IF(AND('miRNA Table'!$F$4="YES",'miRNA Table'!$F$6="YES"),Q189-Q$391,Q189))</f>
        <v>35</v>
      </c>
      <c r="AP189" s="137">
        <f>IF(P189="","",IF(AND('miRNA Table'!$F$4="YES",'miRNA Table'!$F$6="YES"),R189-R$391,R189))</f>
        <v>35</v>
      </c>
      <c r="AQ189" s="137">
        <f>IF(Q189="","",IF(AND('miRNA Table'!$F$4="YES",'miRNA Table'!$F$6="YES"),S189-S$391,S189))</f>
        <v>35</v>
      </c>
      <c r="AR189" s="137" t="str">
        <f>IF(R189="","",IF(AND('miRNA Table'!$F$4="YES",'miRNA Table'!$F$6="YES"),T189-T$391,T189))</f>
        <v/>
      </c>
      <c r="AS189" s="137" t="str">
        <f>IF(S189="","",IF(AND('miRNA Table'!$F$4="YES",'miRNA Table'!$F$6="YES"),U189-U$391,U189))</f>
        <v/>
      </c>
      <c r="AT189" s="137" t="str">
        <f>IF(T189="","",IF(AND('miRNA Table'!$F$4="YES",'miRNA Table'!$F$6="YES"),V189-V$391,V189))</f>
        <v/>
      </c>
      <c r="AU189" s="137" t="str">
        <f>IF(U189="","",IF(AND('miRNA Table'!$F$4="YES",'miRNA Table'!$F$6="YES"),W189-W$391,W189))</f>
        <v/>
      </c>
      <c r="AV189" s="137" t="str">
        <f>IF(V189="","",IF(AND('miRNA Table'!$F$4="YES",'miRNA Table'!$F$6="YES"),X189-X$391,X189))</f>
        <v/>
      </c>
      <c r="AW189" s="137" t="str">
        <f>IF(W189="","",IF(AND('miRNA Table'!$F$4="YES",'miRNA Table'!$F$6="YES"),Y189-Y$391,Y189))</f>
        <v/>
      </c>
      <c r="AX189" s="137" t="str">
        <f>IF(X189="","",IF(AND('miRNA Table'!$F$4="YES",'miRNA Table'!$F$6="YES"),Z189-Z$391,Z189))</f>
        <v/>
      </c>
      <c r="AY189" s="137" t="str">
        <f>IF(Y189="","",IF(AND('miRNA Table'!$F$4="YES",'miRNA Table'!$F$6="YES"),AA189-AA$391,AA189))</f>
        <v/>
      </c>
      <c r="AZ189" s="138" t="str">
        <f>IF(Z189="","",IF(AND('miRNA Table'!$F$4="YES",'miRNA Table'!$F$6="YES"),AB189-AB$391,AB189))</f>
        <v/>
      </c>
      <c r="BY189" s="97" t="str">
        <f t="shared" si="132"/>
        <v>hsa-miR-27b-3p</v>
      </c>
      <c r="BZ189" s="98" t="s">
        <v>5686</v>
      </c>
      <c r="CA189" s="99">
        <f t="shared" si="133"/>
        <v>14.364999999999998</v>
      </c>
      <c r="CB189" s="99">
        <f t="shared" si="134"/>
        <v>14.355</v>
      </c>
      <c r="CC189" s="99">
        <f t="shared" si="135"/>
        <v>14.27</v>
      </c>
      <c r="CD189" s="99" t="str">
        <f t="shared" si="136"/>
        <v/>
      </c>
      <c r="CE189" s="99" t="str">
        <f t="shared" si="137"/>
        <v/>
      </c>
      <c r="CF189" s="99" t="str">
        <f t="shared" si="138"/>
        <v/>
      </c>
      <c r="CG189" s="99" t="str">
        <f t="shared" si="139"/>
        <v/>
      </c>
      <c r="CH189" s="99" t="str">
        <f t="shared" si="140"/>
        <v/>
      </c>
      <c r="CI189" s="99" t="str">
        <f t="shared" si="141"/>
        <v/>
      </c>
      <c r="CJ189" s="99" t="str">
        <f t="shared" si="142"/>
        <v/>
      </c>
      <c r="CK189" s="99" t="str">
        <f t="shared" si="143"/>
        <v/>
      </c>
      <c r="CL189" s="99" t="str">
        <f t="shared" si="144"/>
        <v/>
      </c>
      <c r="CM189" s="99">
        <f t="shared" si="145"/>
        <v>14.101666666666667</v>
      </c>
      <c r="CN189" s="99">
        <f t="shared" si="146"/>
        <v>14.14833333333333</v>
      </c>
      <c r="CO189" s="99">
        <f t="shared" si="147"/>
        <v>13.864999999999998</v>
      </c>
      <c r="CP189" s="99" t="str">
        <f t="shared" si="148"/>
        <v/>
      </c>
      <c r="CQ189" s="99" t="str">
        <f t="shared" si="149"/>
        <v/>
      </c>
      <c r="CR189" s="99" t="str">
        <f t="shared" si="150"/>
        <v/>
      </c>
      <c r="CS189" s="99" t="str">
        <f t="shared" si="151"/>
        <v/>
      </c>
      <c r="CT189" s="99" t="str">
        <f t="shared" si="152"/>
        <v/>
      </c>
      <c r="CU189" s="99" t="str">
        <f t="shared" si="153"/>
        <v/>
      </c>
      <c r="CV189" s="99" t="str">
        <f t="shared" si="154"/>
        <v/>
      </c>
      <c r="CW189" s="99" t="str">
        <f t="shared" si="155"/>
        <v/>
      </c>
      <c r="CX189" s="99" t="str">
        <f t="shared" si="156"/>
        <v/>
      </c>
      <c r="CY189" s="70">
        <f t="shared" si="157"/>
        <v>14.329999999999998</v>
      </c>
      <c r="CZ189" s="70">
        <f t="shared" si="158"/>
        <v>14.038333333333332</v>
      </c>
      <c r="DA189" s="100" t="str">
        <f t="shared" si="159"/>
        <v>hsa-miR-27b-3p</v>
      </c>
      <c r="DB189" s="98" t="s">
        <v>5686</v>
      </c>
      <c r="DC189" s="101">
        <f t="shared" si="164"/>
        <v>4.7391899108950229E-5</v>
      </c>
      <c r="DD189" s="101">
        <f t="shared" si="165"/>
        <v>4.7721535835485465E-5</v>
      </c>
      <c r="DE189" s="101">
        <f t="shared" si="166"/>
        <v>5.0617648059963549E-5</v>
      </c>
      <c r="DF189" s="101" t="str">
        <f t="shared" si="167"/>
        <v/>
      </c>
      <c r="DG189" s="101" t="str">
        <f t="shared" si="168"/>
        <v/>
      </c>
      <c r="DH189" s="101" t="str">
        <f t="shared" si="169"/>
        <v/>
      </c>
      <c r="DI189" s="101" t="str">
        <f t="shared" si="170"/>
        <v/>
      </c>
      <c r="DJ189" s="101" t="str">
        <f t="shared" si="171"/>
        <v/>
      </c>
      <c r="DK189" s="101" t="str">
        <f t="shared" si="172"/>
        <v/>
      </c>
      <c r="DL189" s="101" t="str">
        <f t="shared" si="173"/>
        <v/>
      </c>
      <c r="DM189" s="101" t="str">
        <f t="shared" si="160"/>
        <v/>
      </c>
      <c r="DN189" s="101" t="str">
        <f t="shared" si="161"/>
        <v/>
      </c>
      <c r="DO189" s="101">
        <f t="shared" si="174"/>
        <v>5.6882063716252369E-5</v>
      </c>
      <c r="DP189" s="101">
        <f t="shared" si="175"/>
        <v>5.5071547217106916E-5</v>
      </c>
      <c r="DQ189" s="101">
        <f t="shared" si="176"/>
        <v>6.7022266466494862E-5</v>
      </c>
      <c r="DR189" s="101" t="str">
        <f t="shared" si="177"/>
        <v/>
      </c>
      <c r="DS189" s="101" t="str">
        <f t="shared" si="178"/>
        <v/>
      </c>
      <c r="DT189" s="101" t="str">
        <f t="shared" si="179"/>
        <v/>
      </c>
      <c r="DU189" s="101" t="str">
        <f t="shared" si="180"/>
        <v/>
      </c>
      <c r="DV189" s="101" t="str">
        <f t="shared" si="181"/>
        <v/>
      </c>
      <c r="DW189" s="101" t="str">
        <f t="shared" si="182"/>
        <v/>
      </c>
      <c r="DX189" s="101" t="str">
        <f t="shared" si="183"/>
        <v/>
      </c>
      <c r="DY189" s="101" t="str">
        <f t="shared" si="162"/>
        <v/>
      </c>
      <c r="DZ189" s="101" t="str">
        <f t="shared" si="163"/>
        <v/>
      </c>
    </row>
    <row r="190" spans="1:130" ht="15" customHeight="1" x14ac:dyDescent="0.25">
      <c r="A190" s="106" t="str">
        <f>'miRNA Table'!C189</f>
        <v>hsa-miR-27b-5p</v>
      </c>
      <c r="B190" s="98" t="s">
        <v>5687</v>
      </c>
      <c r="C190" s="99">
        <f>IF('Test Sample Data'!C189="","",IF(SUM('Test Sample Data'!C$3:C$386)&gt;10,IF(AND(ISNUMBER('Test Sample Data'!C189),'Test Sample Data'!C189&lt;$C$389, 'Test Sample Data'!C189&gt;0),'Test Sample Data'!C189,$C$389),""))</f>
        <v>20.03</v>
      </c>
      <c r="D190" s="99">
        <f>IF('Test Sample Data'!D189="","",IF(SUM('Test Sample Data'!D$3:D$386)&gt;10,IF(AND(ISNUMBER('Test Sample Data'!D189),'Test Sample Data'!D189&lt;$C$389, 'Test Sample Data'!D189&gt;0),'Test Sample Data'!D189,$C$389),""))</f>
        <v>20.28</v>
      </c>
      <c r="E190" s="99">
        <f>IF('Test Sample Data'!E189="","",IF(SUM('Test Sample Data'!E$3:E$386)&gt;10,IF(AND(ISNUMBER('Test Sample Data'!E189),'Test Sample Data'!E189&lt;$C$389, 'Test Sample Data'!E189&gt;0),'Test Sample Data'!E189,$C$389),""))</f>
        <v>20.43</v>
      </c>
      <c r="F190" s="99" t="str">
        <f>IF('Test Sample Data'!F189="","",IF(SUM('Test Sample Data'!F$3:F$386)&gt;10,IF(AND(ISNUMBER('Test Sample Data'!F189),'Test Sample Data'!F189&lt;$C$389, 'Test Sample Data'!F189&gt;0),'Test Sample Data'!F189,$C$389),""))</f>
        <v/>
      </c>
      <c r="G190" s="99" t="str">
        <f>IF('Test Sample Data'!G189="","",IF(SUM('Test Sample Data'!G$3:G$386)&gt;10,IF(AND(ISNUMBER('Test Sample Data'!G189),'Test Sample Data'!G189&lt;$C$389, 'Test Sample Data'!G189&gt;0),'Test Sample Data'!G189,$C$389),""))</f>
        <v/>
      </c>
      <c r="H190" s="99" t="str">
        <f>IF('Test Sample Data'!H189="","",IF(SUM('Test Sample Data'!H$3:H$386)&gt;10,IF(AND(ISNUMBER('Test Sample Data'!H189),'Test Sample Data'!H189&lt;$C$389, 'Test Sample Data'!H189&gt;0),'Test Sample Data'!H189,$C$389),""))</f>
        <v/>
      </c>
      <c r="I190" s="99" t="str">
        <f>IF('Test Sample Data'!I189="","",IF(SUM('Test Sample Data'!I$3:I$386)&gt;10,IF(AND(ISNUMBER('Test Sample Data'!I189),'Test Sample Data'!I189&lt;$C$389, 'Test Sample Data'!I189&gt;0),'Test Sample Data'!I189,$C$389),""))</f>
        <v/>
      </c>
      <c r="J190" s="99" t="str">
        <f>IF('Test Sample Data'!J189="","",IF(SUM('Test Sample Data'!J$3:J$386)&gt;10,IF(AND(ISNUMBER('Test Sample Data'!J189),'Test Sample Data'!J189&lt;$C$389, 'Test Sample Data'!J189&gt;0),'Test Sample Data'!J189,$C$389),""))</f>
        <v/>
      </c>
      <c r="K190" s="99" t="str">
        <f>IF('Test Sample Data'!K189="","",IF(SUM('Test Sample Data'!K$3:K$386)&gt;10,IF(AND(ISNUMBER('Test Sample Data'!K189),'Test Sample Data'!K189&lt;$C$389, 'Test Sample Data'!K189&gt;0),'Test Sample Data'!K189,$C$389),""))</f>
        <v/>
      </c>
      <c r="L190" s="99" t="str">
        <f>IF('Test Sample Data'!L189="","",IF(SUM('Test Sample Data'!L$3:L$386)&gt;10,IF(AND(ISNUMBER('Test Sample Data'!L189),'Test Sample Data'!L189&lt;$C$389, 'Test Sample Data'!L189&gt;0),'Test Sample Data'!L189,$C$389),""))</f>
        <v/>
      </c>
      <c r="M190" s="99" t="str">
        <f>IF('Test Sample Data'!M189="","",IF(SUM('Test Sample Data'!M$3:M$386)&gt;10,IF(AND(ISNUMBER('Test Sample Data'!M189),'Test Sample Data'!M189&lt;$C$389, 'Test Sample Data'!M189&gt;0),'Test Sample Data'!M189,$C$389),""))</f>
        <v/>
      </c>
      <c r="N190" s="99" t="str">
        <f>IF('Test Sample Data'!N189="","",IF(SUM('Test Sample Data'!N$3:N$386)&gt;10,IF(AND(ISNUMBER('Test Sample Data'!N189),'Test Sample Data'!N189&lt;$C$389, 'Test Sample Data'!N189&gt;0),'Test Sample Data'!N189,$C$389),""))</f>
        <v/>
      </c>
      <c r="O190" s="98" t="str">
        <f>'miRNA Table'!C189</f>
        <v>hsa-miR-27b-5p</v>
      </c>
      <c r="P190" s="98" t="s">
        <v>5687</v>
      </c>
      <c r="Q190" s="99">
        <f>IF('Control Sample Data'!C189="","",IF(SUM('Control Sample Data'!C$3:C$386)&gt;10,IF(AND(ISNUMBER('Control Sample Data'!C189),'Control Sample Data'!C189&lt;$C$389, 'Control Sample Data'!C189&gt;0),'Control Sample Data'!C189,$C$389),""))</f>
        <v>21.25</v>
      </c>
      <c r="R190" s="99">
        <f>IF('Control Sample Data'!D189="","",IF(SUM('Control Sample Data'!D$3:D$386)&gt;10,IF(AND(ISNUMBER('Control Sample Data'!D189),'Control Sample Data'!D189&lt;$C$389, 'Control Sample Data'!D189&gt;0),'Control Sample Data'!D189,$C$389),""))</f>
        <v>21.2</v>
      </c>
      <c r="S190" s="99">
        <f>IF('Control Sample Data'!E189="","",IF(SUM('Control Sample Data'!E$3:E$386)&gt;10,IF(AND(ISNUMBER('Control Sample Data'!E189),'Control Sample Data'!E189&lt;$C$389, 'Control Sample Data'!E189&gt;0),'Control Sample Data'!E189,$C$389),""))</f>
        <v>21.44</v>
      </c>
      <c r="T190" s="99" t="str">
        <f>IF('Control Sample Data'!F189="","",IF(SUM('Control Sample Data'!F$3:F$386)&gt;10,IF(AND(ISNUMBER('Control Sample Data'!F189),'Control Sample Data'!F189&lt;$C$389, 'Control Sample Data'!F189&gt;0),'Control Sample Data'!F189,$C$389),""))</f>
        <v/>
      </c>
      <c r="U190" s="99" t="str">
        <f>IF('Control Sample Data'!G189="","",IF(SUM('Control Sample Data'!G$3:G$386)&gt;10,IF(AND(ISNUMBER('Control Sample Data'!G189),'Control Sample Data'!G189&lt;$C$389, 'Control Sample Data'!G189&gt;0),'Control Sample Data'!G189,$C$389),""))</f>
        <v/>
      </c>
      <c r="V190" s="99" t="str">
        <f>IF('Control Sample Data'!H189="","",IF(SUM('Control Sample Data'!H$3:H$386)&gt;10,IF(AND(ISNUMBER('Control Sample Data'!H189),'Control Sample Data'!H189&lt;$C$389, 'Control Sample Data'!H189&gt;0),'Control Sample Data'!H189,$C$389),""))</f>
        <v/>
      </c>
      <c r="W190" s="99" t="str">
        <f>IF('Control Sample Data'!I189="","",IF(SUM('Control Sample Data'!I$3:I$386)&gt;10,IF(AND(ISNUMBER('Control Sample Data'!I189),'Control Sample Data'!I189&lt;$C$389, 'Control Sample Data'!I189&gt;0),'Control Sample Data'!I189,$C$389),""))</f>
        <v/>
      </c>
      <c r="X190" s="99" t="str">
        <f>IF('Control Sample Data'!J189="","",IF(SUM('Control Sample Data'!J$3:J$386)&gt;10,IF(AND(ISNUMBER('Control Sample Data'!J189),'Control Sample Data'!J189&lt;$C$389, 'Control Sample Data'!J189&gt;0),'Control Sample Data'!J189,$C$389),""))</f>
        <v/>
      </c>
      <c r="Y190" s="99" t="str">
        <f>IF('Control Sample Data'!K189="","",IF(SUM('Control Sample Data'!K$3:K$386)&gt;10,IF(AND(ISNUMBER('Control Sample Data'!K189),'Control Sample Data'!K189&lt;$C$389, 'Control Sample Data'!K189&gt;0),'Control Sample Data'!K189,$C$389),""))</f>
        <v/>
      </c>
      <c r="Z190" s="99" t="str">
        <f>IF('Control Sample Data'!L189="","",IF(SUM('Control Sample Data'!L$3:L$386)&gt;10,IF(AND(ISNUMBER('Control Sample Data'!L189),'Control Sample Data'!L189&lt;$C$389, 'Control Sample Data'!L189&gt;0),'Control Sample Data'!L189,$C$389),""))</f>
        <v/>
      </c>
      <c r="AA190" s="99" t="str">
        <f>IF('Control Sample Data'!M189="","",IF(SUM('Control Sample Data'!M$3:M$386)&gt;10,IF(AND(ISNUMBER('Control Sample Data'!M189),'Control Sample Data'!M189&lt;$C$389, 'Control Sample Data'!M189&gt;0),'Control Sample Data'!M189,$C$389),""))</f>
        <v/>
      </c>
      <c r="AB190" s="107" t="str">
        <f>IF('Control Sample Data'!N189="","",IF(SUM('Control Sample Data'!N$3:N$386)&gt;10,IF(AND(ISNUMBER('Control Sample Data'!N189),'Control Sample Data'!N189&lt;$C$389, 'Control Sample Data'!N189&gt;0),'Control Sample Data'!N189,$C$389),""))</f>
        <v/>
      </c>
      <c r="AC190" s="136">
        <f>IF(C190="","",IF(AND('miRNA Table'!$F$4="YES",'miRNA Table'!$F$6="YES"),C190-C$391,C190))</f>
        <v>20.03</v>
      </c>
      <c r="AD190" s="137">
        <f>IF(D190="","",IF(AND('miRNA Table'!$F$4="YES",'miRNA Table'!$F$6="YES"),D190-D$391,D190))</f>
        <v>20.28</v>
      </c>
      <c r="AE190" s="137">
        <f>IF(E190="","",IF(AND('miRNA Table'!$F$4="YES",'miRNA Table'!$F$6="YES"),E190-E$391,E190))</f>
        <v>20.43</v>
      </c>
      <c r="AF190" s="137" t="str">
        <f>IF(F190="","",IF(AND('miRNA Table'!$F$4="YES",'miRNA Table'!$F$6="YES"),F190-F$391,F190))</f>
        <v/>
      </c>
      <c r="AG190" s="137" t="str">
        <f>IF(G190="","",IF(AND('miRNA Table'!$F$4="YES",'miRNA Table'!$F$6="YES"),G190-G$391,G190))</f>
        <v/>
      </c>
      <c r="AH190" s="137" t="str">
        <f>IF(H190="","",IF(AND('miRNA Table'!$F$4="YES",'miRNA Table'!$F$6="YES"),H190-H$391,H190))</f>
        <v/>
      </c>
      <c r="AI190" s="137" t="str">
        <f>IF(I190="","",IF(AND('miRNA Table'!$F$4="YES",'miRNA Table'!$F$6="YES"),I190-I$391,I190))</f>
        <v/>
      </c>
      <c r="AJ190" s="137" t="str">
        <f>IF(J190="","",IF(AND('miRNA Table'!$F$4="YES",'miRNA Table'!$F$6="YES"),J190-J$391,J190))</f>
        <v/>
      </c>
      <c r="AK190" s="137" t="str">
        <f>IF(K190="","",IF(AND('miRNA Table'!$F$4="YES",'miRNA Table'!$F$6="YES"),K190-K$391,K190))</f>
        <v/>
      </c>
      <c r="AL190" s="137" t="str">
        <f>IF(L190="","",IF(AND('miRNA Table'!$F$4="YES",'miRNA Table'!$F$6="YES"),L190-L$391,L190))</f>
        <v/>
      </c>
      <c r="AM190" s="137" t="str">
        <f>IF(M190="","",IF(AND('miRNA Table'!$F$4="YES",'miRNA Table'!$F$6="YES"),M190-M$391,M190))</f>
        <v/>
      </c>
      <c r="AN190" s="138" t="str">
        <f>IF(N190="","",IF(AND('miRNA Table'!$F$4="YES",'miRNA Table'!$F$6="YES"),N190-N$391,N190))</f>
        <v/>
      </c>
      <c r="AO190" s="136">
        <f>IF(O190="","",IF(AND('miRNA Table'!$F$4="YES",'miRNA Table'!$F$6="YES"),Q190-Q$391,Q190))</f>
        <v>21.25</v>
      </c>
      <c r="AP190" s="137">
        <f>IF(P190="","",IF(AND('miRNA Table'!$F$4="YES",'miRNA Table'!$F$6="YES"),R190-R$391,R190))</f>
        <v>21.2</v>
      </c>
      <c r="AQ190" s="137">
        <f>IF(Q190="","",IF(AND('miRNA Table'!$F$4="YES",'miRNA Table'!$F$6="YES"),S190-S$391,S190))</f>
        <v>21.44</v>
      </c>
      <c r="AR190" s="137" t="str">
        <f>IF(R190="","",IF(AND('miRNA Table'!$F$4="YES",'miRNA Table'!$F$6="YES"),T190-T$391,T190))</f>
        <v/>
      </c>
      <c r="AS190" s="137" t="str">
        <f>IF(S190="","",IF(AND('miRNA Table'!$F$4="YES",'miRNA Table'!$F$6="YES"),U190-U$391,U190))</f>
        <v/>
      </c>
      <c r="AT190" s="137" t="str">
        <f>IF(T190="","",IF(AND('miRNA Table'!$F$4="YES",'miRNA Table'!$F$6="YES"),V190-V$391,V190))</f>
        <v/>
      </c>
      <c r="AU190" s="137" t="str">
        <f>IF(U190="","",IF(AND('miRNA Table'!$F$4="YES",'miRNA Table'!$F$6="YES"),W190-W$391,W190))</f>
        <v/>
      </c>
      <c r="AV190" s="137" t="str">
        <f>IF(V190="","",IF(AND('miRNA Table'!$F$4="YES",'miRNA Table'!$F$6="YES"),X190-X$391,X190))</f>
        <v/>
      </c>
      <c r="AW190" s="137" t="str">
        <f>IF(W190="","",IF(AND('miRNA Table'!$F$4="YES",'miRNA Table'!$F$6="YES"),Y190-Y$391,Y190))</f>
        <v/>
      </c>
      <c r="AX190" s="137" t="str">
        <f>IF(X190="","",IF(AND('miRNA Table'!$F$4="YES",'miRNA Table'!$F$6="YES"),Z190-Z$391,Z190))</f>
        <v/>
      </c>
      <c r="AY190" s="137" t="str">
        <f>IF(Y190="","",IF(AND('miRNA Table'!$F$4="YES",'miRNA Table'!$F$6="YES"),AA190-AA$391,AA190))</f>
        <v/>
      </c>
      <c r="AZ190" s="138" t="str">
        <f>IF(Z190="","",IF(AND('miRNA Table'!$F$4="YES",'miRNA Table'!$F$6="YES"),AB190-AB$391,AB190))</f>
        <v/>
      </c>
      <c r="BY190" s="97" t="str">
        <f t="shared" si="132"/>
        <v>hsa-miR-27b-5p</v>
      </c>
      <c r="BZ190" s="98" t="s">
        <v>5687</v>
      </c>
      <c r="CA190" s="99">
        <f t="shared" si="133"/>
        <v>-0.60500000000000043</v>
      </c>
      <c r="CB190" s="99">
        <f t="shared" si="134"/>
        <v>-0.36499999999999844</v>
      </c>
      <c r="CC190" s="99">
        <f t="shared" si="135"/>
        <v>-0.30000000000000071</v>
      </c>
      <c r="CD190" s="99" t="str">
        <f t="shared" si="136"/>
        <v/>
      </c>
      <c r="CE190" s="99" t="str">
        <f t="shared" si="137"/>
        <v/>
      </c>
      <c r="CF190" s="99" t="str">
        <f t="shared" si="138"/>
        <v/>
      </c>
      <c r="CG190" s="99" t="str">
        <f t="shared" si="139"/>
        <v/>
      </c>
      <c r="CH190" s="99" t="str">
        <f t="shared" si="140"/>
        <v/>
      </c>
      <c r="CI190" s="99" t="str">
        <f t="shared" si="141"/>
        <v/>
      </c>
      <c r="CJ190" s="99" t="str">
        <f t="shared" si="142"/>
        <v/>
      </c>
      <c r="CK190" s="99" t="str">
        <f t="shared" si="143"/>
        <v/>
      </c>
      <c r="CL190" s="99" t="str">
        <f t="shared" si="144"/>
        <v/>
      </c>
      <c r="CM190" s="99">
        <f t="shared" si="145"/>
        <v>0.35166666666666657</v>
      </c>
      <c r="CN190" s="99">
        <f t="shared" si="146"/>
        <v>0.34833333333332916</v>
      </c>
      <c r="CO190" s="99">
        <f t="shared" si="147"/>
        <v>0.30499999999999972</v>
      </c>
      <c r="CP190" s="99" t="str">
        <f t="shared" si="148"/>
        <v/>
      </c>
      <c r="CQ190" s="99" t="str">
        <f t="shared" si="149"/>
        <v/>
      </c>
      <c r="CR190" s="99" t="str">
        <f t="shared" si="150"/>
        <v/>
      </c>
      <c r="CS190" s="99" t="str">
        <f t="shared" si="151"/>
        <v/>
      </c>
      <c r="CT190" s="99" t="str">
        <f t="shared" si="152"/>
        <v/>
      </c>
      <c r="CU190" s="99" t="str">
        <f t="shared" si="153"/>
        <v/>
      </c>
      <c r="CV190" s="99" t="str">
        <f t="shared" si="154"/>
        <v/>
      </c>
      <c r="CW190" s="99" t="str">
        <f t="shared" si="155"/>
        <v/>
      </c>
      <c r="CX190" s="99" t="str">
        <f t="shared" si="156"/>
        <v/>
      </c>
      <c r="CY190" s="70">
        <f t="shared" si="157"/>
        <v>-0.42333333333333317</v>
      </c>
      <c r="CZ190" s="70">
        <f t="shared" si="158"/>
        <v>0.33499999999999847</v>
      </c>
      <c r="DA190" s="100" t="str">
        <f t="shared" si="159"/>
        <v>hsa-miR-27b-5p</v>
      </c>
      <c r="DB190" s="98" t="s">
        <v>5687</v>
      </c>
      <c r="DC190" s="101">
        <f t="shared" si="164"/>
        <v>1.5209787532410097</v>
      </c>
      <c r="DD190" s="101">
        <f t="shared" si="165"/>
        <v>1.2878816295098241</v>
      </c>
      <c r="DE190" s="101">
        <f t="shared" si="166"/>
        <v>1.231144413344917</v>
      </c>
      <c r="DF190" s="101" t="str">
        <f t="shared" si="167"/>
        <v/>
      </c>
      <c r="DG190" s="101" t="str">
        <f t="shared" si="168"/>
        <v/>
      </c>
      <c r="DH190" s="101" t="str">
        <f t="shared" si="169"/>
        <v/>
      </c>
      <c r="DI190" s="101" t="str">
        <f t="shared" si="170"/>
        <v/>
      </c>
      <c r="DJ190" s="101" t="str">
        <f t="shared" si="171"/>
        <v/>
      </c>
      <c r="DK190" s="101" t="str">
        <f t="shared" si="172"/>
        <v/>
      </c>
      <c r="DL190" s="101" t="str">
        <f t="shared" si="173"/>
        <v/>
      </c>
      <c r="DM190" s="101" t="str">
        <f t="shared" si="160"/>
        <v/>
      </c>
      <c r="DN190" s="101" t="str">
        <f t="shared" si="161"/>
        <v/>
      </c>
      <c r="DO190" s="101">
        <f t="shared" si="174"/>
        <v>0.78367823415263194</v>
      </c>
      <c r="DP190" s="101">
        <f t="shared" si="175"/>
        <v>0.78549100874041744</v>
      </c>
      <c r="DQ190" s="101">
        <f t="shared" si="176"/>
        <v>0.80944221654740856</v>
      </c>
      <c r="DR190" s="101" t="str">
        <f t="shared" si="177"/>
        <v/>
      </c>
      <c r="DS190" s="101" t="str">
        <f t="shared" si="178"/>
        <v/>
      </c>
      <c r="DT190" s="101" t="str">
        <f t="shared" si="179"/>
        <v/>
      </c>
      <c r="DU190" s="101" t="str">
        <f t="shared" si="180"/>
        <v/>
      </c>
      <c r="DV190" s="101" t="str">
        <f t="shared" si="181"/>
        <v/>
      </c>
      <c r="DW190" s="101" t="str">
        <f t="shared" si="182"/>
        <v/>
      </c>
      <c r="DX190" s="101" t="str">
        <f t="shared" si="183"/>
        <v/>
      </c>
      <c r="DY190" s="101" t="str">
        <f t="shared" si="162"/>
        <v/>
      </c>
      <c r="DZ190" s="101" t="str">
        <f t="shared" si="163"/>
        <v/>
      </c>
    </row>
    <row r="191" spans="1:130" ht="15" customHeight="1" x14ac:dyDescent="0.25">
      <c r="A191" s="106" t="str">
        <f>'miRNA Table'!C190</f>
        <v>hsa-miR-28-3p</v>
      </c>
      <c r="B191" s="98" t="s">
        <v>5688</v>
      </c>
      <c r="C191" s="99">
        <f>IF('Test Sample Data'!C190="","",IF(SUM('Test Sample Data'!C$3:C$386)&gt;10,IF(AND(ISNUMBER('Test Sample Data'!C190),'Test Sample Data'!C190&lt;$C$389, 'Test Sample Data'!C190&gt;0),'Test Sample Data'!C190,$C$389),""))</f>
        <v>19.98</v>
      </c>
      <c r="D191" s="99">
        <f>IF('Test Sample Data'!D190="","",IF(SUM('Test Sample Data'!D$3:D$386)&gt;10,IF(AND(ISNUMBER('Test Sample Data'!D190),'Test Sample Data'!D190&lt;$C$389, 'Test Sample Data'!D190&gt;0),'Test Sample Data'!D190,$C$389),""))</f>
        <v>20.23</v>
      </c>
      <c r="E191" s="99">
        <f>IF('Test Sample Data'!E190="","",IF(SUM('Test Sample Data'!E$3:E$386)&gt;10,IF(AND(ISNUMBER('Test Sample Data'!E190),'Test Sample Data'!E190&lt;$C$389, 'Test Sample Data'!E190&gt;0),'Test Sample Data'!E190,$C$389),""))</f>
        <v>20.09</v>
      </c>
      <c r="F191" s="99" t="str">
        <f>IF('Test Sample Data'!F190="","",IF(SUM('Test Sample Data'!F$3:F$386)&gt;10,IF(AND(ISNUMBER('Test Sample Data'!F190),'Test Sample Data'!F190&lt;$C$389, 'Test Sample Data'!F190&gt;0),'Test Sample Data'!F190,$C$389),""))</f>
        <v/>
      </c>
      <c r="G191" s="99" t="str">
        <f>IF('Test Sample Data'!G190="","",IF(SUM('Test Sample Data'!G$3:G$386)&gt;10,IF(AND(ISNUMBER('Test Sample Data'!G190),'Test Sample Data'!G190&lt;$C$389, 'Test Sample Data'!G190&gt;0),'Test Sample Data'!G190,$C$389),""))</f>
        <v/>
      </c>
      <c r="H191" s="99" t="str">
        <f>IF('Test Sample Data'!H190="","",IF(SUM('Test Sample Data'!H$3:H$386)&gt;10,IF(AND(ISNUMBER('Test Sample Data'!H190),'Test Sample Data'!H190&lt;$C$389, 'Test Sample Data'!H190&gt;0),'Test Sample Data'!H190,$C$389),""))</f>
        <v/>
      </c>
      <c r="I191" s="99" t="str">
        <f>IF('Test Sample Data'!I190="","",IF(SUM('Test Sample Data'!I$3:I$386)&gt;10,IF(AND(ISNUMBER('Test Sample Data'!I190),'Test Sample Data'!I190&lt;$C$389, 'Test Sample Data'!I190&gt;0),'Test Sample Data'!I190,$C$389),""))</f>
        <v/>
      </c>
      <c r="J191" s="99" t="str">
        <f>IF('Test Sample Data'!J190="","",IF(SUM('Test Sample Data'!J$3:J$386)&gt;10,IF(AND(ISNUMBER('Test Sample Data'!J190),'Test Sample Data'!J190&lt;$C$389, 'Test Sample Data'!J190&gt;0),'Test Sample Data'!J190,$C$389),""))</f>
        <v/>
      </c>
      <c r="K191" s="99" t="str">
        <f>IF('Test Sample Data'!K190="","",IF(SUM('Test Sample Data'!K$3:K$386)&gt;10,IF(AND(ISNUMBER('Test Sample Data'!K190),'Test Sample Data'!K190&lt;$C$389, 'Test Sample Data'!K190&gt;0),'Test Sample Data'!K190,$C$389),""))</f>
        <v/>
      </c>
      <c r="L191" s="99" t="str">
        <f>IF('Test Sample Data'!L190="","",IF(SUM('Test Sample Data'!L$3:L$386)&gt;10,IF(AND(ISNUMBER('Test Sample Data'!L190),'Test Sample Data'!L190&lt;$C$389, 'Test Sample Data'!L190&gt;0),'Test Sample Data'!L190,$C$389),""))</f>
        <v/>
      </c>
      <c r="M191" s="99" t="str">
        <f>IF('Test Sample Data'!M190="","",IF(SUM('Test Sample Data'!M$3:M$386)&gt;10,IF(AND(ISNUMBER('Test Sample Data'!M190),'Test Sample Data'!M190&lt;$C$389, 'Test Sample Data'!M190&gt;0),'Test Sample Data'!M190,$C$389),""))</f>
        <v/>
      </c>
      <c r="N191" s="99" t="str">
        <f>IF('Test Sample Data'!N190="","",IF(SUM('Test Sample Data'!N$3:N$386)&gt;10,IF(AND(ISNUMBER('Test Sample Data'!N190),'Test Sample Data'!N190&lt;$C$389, 'Test Sample Data'!N190&gt;0),'Test Sample Data'!N190,$C$389),""))</f>
        <v/>
      </c>
      <c r="O191" s="98" t="str">
        <f>'miRNA Table'!C190</f>
        <v>hsa-miR-28-3p</v>
      </c>
      <c r="P191" s="98" t="s">
        <v>5688</v>
      </c>
      <c r="Q191" s="99">
        <f>IF('Control Sample Data'!C190="","",IF(SUM('Control Sample Data'!C$3:C$386)&gt;10,IF(AND(ISNUMBER('Control Sample Data'!C190),'Control Sample Data'!C190&lt;$C$389, 'Control Sample Data'!C190&gt;0),'Control Sample Data'!C190,$C$389),""))</f>
        <v>21.19</v>
      </c>
      <c r="R191" s="99">
        <f>IF('Control Sample Data'!D190="","",IF(SUM('Control Sample Data'!D$3:D$386)&gt;10,IF(AND(ISNUMBER('Control Sample Data'!D190),'Control Sample Data'!D190&lt;$C$389, 'Control Sample Data'!D190&gt;0),'Control Sample Data'!D190,$C$389),""))</f>
        <v>21.15</v>
      </c>
      <c r="S191" s="99">
        <f>IF('Control Sample Data'!E190="","",IF(SUM('Control Sample Data'!E$3:E$386)&gt;10,IF(AND(ISNUMBER('Control Sample Data'!E190),'Control Sample Data'!E190&lt;$C$389, 'Control Sample Data'!E190&gt;0),'Control Sample Data'!E190,$C$389),""))</f>
        <v>21.43</v>
      </c>
      <c r="T191" s="99" t="str">
        <f>IF('Control Sample Data'!F190="","",IF(SUM('Control Sample Data'!F$3:F$386)&gt;10,IF(AND(ISNUMBER('Control Sample Data'!F190),'Control Sample Data'!F190&lt;$C$389, 'Control Sample Data'!F190&gt;0),'Control Sample Data'!F190,$C$389),""))</f>
        <v/>
      </c>
      <c r="U191" s="99" t="str">
        <f>IF('Control Sample Data'!G190="","",IF(SUM('Control Sample Data'!G$3:G$386)&gt;10,IF(AND(ISNUMBER('Control Sample Data'!G190),'Control Sample Data'!G190&lt;$C$389, 'Control Sample Data'!G190&gt;0),'Control Sample Data'!G190,$C$389),""))</f>
        <v/>
      </c>
      <c r="V191" s="99" t="str">
        <f>IF('Control Sample Data'!H190="","",IF(SUM('Control Sample Data'!H$3:H$386)&gt;10,IF(AND(ISNUMBER('Control Sample Data'!H190),'Control Sample Data'!H190&lt;$C$389, 'Control Sample Data'!H190&gt;0),'Control Sample Data'!H190,$C$389),""))</f>
        <v/>
      </c>
      <c r="W191" s="99" t="str">
        <f>IF('Control Sample Data'!I190="","",IF(SUM('Control Sample Data'!I$3:I$386)&gt;10,IF(AND(ISNUMBER('Control Sample Data'!I190),'Control Sample Data'!I190&lt;$C$389, 'Control Sample Data'!I190&gt;0),'Control Sample Data'!I190,$C$389),""))</f>
        <v/>
      </c>
      <c r="X191" s="99" t="str">
        <f>IF('Control Sample Data'!J190="","",IF(SUM('Control Sample Data'!J$3:J$386)&gt;10,IF(AND(ISNUMBER('Control Sample Data'!J190),'Control Sample Data'!J190&lt;$C$389, 'Control Sample Data'!J190&gt;0),'Control Sample Data'!J190,$C$389),""))</f>
        <v/>
      </c>
      <c r="Y191" s="99" t="str">
        <f>IF('Control Sample Data'!K190="","",IF(SUM('Control Sample Data'!K$3:K$386)&gt;10,IF(AND(ISNUMBER('Control Sample Data'!K190),'Control Sample Data'!K190&lt;$C$389, 'Control Sample Data'!K190&gt;0),'Control Sample Data'!K190,$C$389),""))</f>
        <v/>
      </c>
      <c r="Z191" s="99" t="str">
        <f>IF('Control Sample Data'!L190="","",IF(SUM('Control Sample Data'!L$3:L$386)&gt;10,IF(AND(ISNUMBER('Control Sample Data'!L190),'Control Sample Data'!L190&lt;$C$389, 'Control Sample Data'!L190&gt;0),'Control Sample Data'!L190,$C$389),""))</f>
        <v/>
      </c>
      <c r="AA191" s="99" t="str">
        <f>IF('Control Sample Data'!M190="","",IF(SUM('Control Sample Data'!M$3:M$386)&gt;10,IF(AND(ISNUMBER('Control Sample Data'!M190),'Control Sample Data'!M190&lt;$C$389, 'Control Sample Data'!M190&gt;0),'Control Sample Data'!M190,$C$389),""))</f>
        <v/>
      </c>
      <c r="AB191" s="107" t="str">
        <f>IF('Control Sample Data'!N190="","",IF(SUM('Control Sample Data'!N$3:N$386)&gt;10,IF(AND(ISNUMBER('Control Sample Data'!N190),'Control Sample Data'!N190&lt;$C$389, 'Control Sample Data'!N190&gt;0),'Control Sample Data'!N190,$C$389),""))</f>
        <v/>
      </c>
      <c r="AC191" s="136">
        <f>IF(C191="","",IF(AND('miRNA Table'!$F$4="YES",'miRNA Table'!$F$6="YES"),C191-C$391,C191))</f>
        <v>19.98</v>
      </c>
      <c r="AD191" s="137">
        <f>IF(D191="","",IF(AND('miRNA Table'!$F$4="YES",'miRNA Table'!$F$6="YES"),D191-D$391,D191))</f>
        <v>20.23</v>
      </c>
      <c r="AE191" s="137">
        <f>IF(E191="","",IF(AND('miRNA Table'!$F$4="YES",'miRNA Table'!$F$6="YES"),E191-E$391,E191))</f>
        <v>20.09</v>
      </c>
      <c r="AF191" s="137" t="str">
        <f>IF(F191="","",IF(AND('miRNA Table'!$F$4="YES",'miRNA Table'!$F$6="YES"),F191-F$391,F191))</f>
        <v/>
      </c>
      <c r="AG191" s="137" t="str">
        <f>IF(G191="","",IF(AND('miRNA Table'!$F$4="YES",'miRNA Table'!$F$6="YES"),G191-G$391,G191))</f>
        <v/>
      </c>
      <c r="AH191" s="137" t="str">
        <f>IF(H191="","",IF(AND('miRNA Table'!$F$4="YES",'miRNA Table'!$F$6="YES"),H191-H$391,H191))</f>
        <v/>
      </c>
      <c r="AI191" s="137" t="str">
        <f>IF(I191="","",IF(AND('miRNA Table'!$F$4="YES",'miRNA Table'!$F$6="YES"),I191-I$391,I191))</f>
        <v/>
      </c>
      <c r="AJ191" s="137" t="str">
        <f>IF(J191="","",IF(AND('miRNA Table'!$F$4="YES",'miRNA Table'!$F$6="YES"),J191-J$391,J191))</f>
        <v/>
      </c>
      <c r="AK191" s="137" t="str">
        <f>IF(K191="","",IF(AND('miRNA Table'!$F$4="YES",'miRNA Table'!$F$6="YES"),K191-K$391,K191))</f>
        <v/>
      </c>
      <c r="AL191" s="137" t="str">
        <f>IF(L191="","",IF(AND('miRNA Table'!$F$4="YES",'miRNA Table'!$F$6="YES"),L191-L$391,L191))</f>
        <v/>
      </c>
      <c r="AM191" s="137" t="str">
        <f>IF(M191="","",IF(AND('miRNA Table'!$F$4="YES",'miRNA Table'!$F$6="YES"),M191-M$391,M191))</f>
        <v/>
      </c>
      <c r="AN191" s="138" t="str">
        <f>IF(N191="","",IF(AND('miRNA Table'!$F$4="YES",'miRNA Table'!$F$6="YES"),N191-N$391,N191))</f>
        <v/>
      </c>
      <c r="AO191" s="136">
        <f>IF(O191="","",IF(AND('miRNA Table'!$F$4="YES",'miRNA Table'!$F$6="YES"),Q191-Q$391,Q191))</f>
        <v>21.19</v>
      </c>
      <c r="AP191" s="137">
        <f>IF(P191="","",IF(AND('miRNA Table'!$F$4="YES",'miRNA Table'!$F$6="YES"),R191-R$391,R191))</f>
        <v>21.15</v>
      </c>
      <c r="AQ191" s="137">
        <f>IF(Q191="","",IF(AND('miRNA Table'!$F$4="YES",'miRNA Table'!$F$6="YES"),S191-S$391,S191))</f>
        <v>21.43</v>
      </c>
      <c r="AR191" s="137" t="str">
        <f>IF(R191="","",IF(AND('miRNA Table'!$F$4="YES",'miRNA Table'!$F$6="YES"),T191-T$391,T191))</f>
        <v/>
      </c>
      <c r="AS191" s="137" t="str">
        <f>IF(S191="","",IF(AND('miRNA Table'!$F$4="YES",'miRNA Table'!$F$6="YES"),U191-U$391,U191))</f>
        <v/>
      </c>
      <c r="AT191" s="137" t="str">
        <f>IF(T191="","",IF(AND('miRNA Table'!$F$4="YES",'miRNA Table'!$F$6="YES"),V191-V$391,V191))</f>
        <v/>
      </c>
      <c r="AU191" s="137" t="str">
        <f>IF(U191="","",IF(AND('miRNA Table'!$F$4="YES",'miRNA Table'!$F$6="YES"),W191-W$391,W191))</f>
        <v/>
      </c>
      <c r="AV191" s="137" t="str">
        <f>IF(V191="","",IF(AND('miRNA Table'!$F$4="YES",'miRNA Table'!$F$6="YES"),X191-X$391,X191))</f>
        <v/>
      </c>
      <c r="AW191" s="137" t="str">
        <f>IF(W191="","",IF(AND('miRNA Table'!$F$4="YES",'miRNA Table'!$F$6="YES"),Y191-Y$391,Y191))</f>
        <v/>
      </c>
      <c r="AX191" s="137" t="str">
        <f>IF(X191="","",IF(AND('miRNA Table'!$F$4="YES",'miRNA Table'!$F$6="YES"),Z191-Z$391,Z191))</f>
        <v/>
      </c>
      <c r="AY191" s="137" t="str">
        <f>IF(Y191="","",IF(AND('miRNA Table'!$F$4="YES",'miRNA Table'!$F$6="YES"),AA191-AA$391,AA191))</f>
        <v/>
      </c>
      <c r="AZ191" s="138" t="str">
        <f>IF(Z191="","",IF(AND('miRNA Table'!$F$4="YES",'miRNA Table'!$F$6="YES"),AB191-AB$391,AB191))</f>
        <v/>
      </c>
      <c r="BY191" s="97" t="str">
        <f t="shared" si="132"/>
        <v>hsa-miR-28-3p</v>
      </c>
      <c r="BZ191" s="98" t="s">
        <v>5688</v>
      </c>
      <c r="CA191" s="99">
        <f t="shared" si="133"/>
        <v>-0.65500000000000114</v>
      </c>
      <c r="CB191" s="99">
        <f t="shared" si="134"/>
        <v>-0.41499999999999915</v>
      </c>
      <c r="CC191" s="99">
        <f t="shared" si="135"/>
        <v>-0.64000000000000057</v>
      </c>
      <c r="CD191" s="99" t="str">
        <f t="shared" si="136"/>
        <v/>
      </c>
      <c r="CE191" s="99" t="str">
        <f t="shared" si="137"/>
        <v/>
      </c>
      <c r="CF191" s="99" t="str">
        <f t="shared" si="138"/>
        <v/>
      </c>
      <c r="CG191" s="99" t="str">
        <f t="shared" si="139"/>
        <v/>
      </c>
      <c r="CH191" s="99" t="str">
        <f t="shared" si="140"/>
        <v/>
      </c>
      <c r="CI191" s="99" t="str">
        <f t="shared" si="141"/>
        <v/>
      </c>
      <c r="CJ191" s="99" t="str">
        <f t="shared" si="142"/>
        <v/>
      </c>
      <c r="CK191" s="99" t="str">
        <f t="shared" si="143"/>
        <v/>
      </c>
      <c r="CL191" s="99" t="str">
        <f t="shared" si="144"/>
        <v/>
      </c>
      <c r="CM191" s="99">
        <f t="shared" si="145"/>
        <v>0.29166666666666785</v>
      </c>
      <c r="CN191" s="99">
        <f t="shared" si="146"/>
        <v>0.29833333333332845</v>
      </c>
      <c r="CO191" s="99">
        <f t="shared" si="147"/>
        <v>0.29499999999999815</v>
      </c>
      <c r="CP191" s="99" t="str">
        <f t="shared" si="148"/>
        <v/>
      </c>
      <c r="CQ191" s="99" t="str">
        <f t="shared" si="149"/>
        <v/>
      </c>
      <c r="CR191" s="99" t="str">
        <f t="shared" si="150"/>
        <v/>
      </c>
      <c r="CS191" s="99" t="str">
        <f t="shared" si="151"/>
        <v/>
      </c>
      <c r="CT191" s="99" t="str">
        <f t="shared" si="152"/>
        <v/>
      </c>
      <c r="CU191" s="99" t="str">
        <f t="shared" si="153"/>
        <v/>
      </c>
      <c r="CV191" s="99" t="str">
        <f t="shared" si="154"/>
        <v/>
      </c>
      <c r="CW191" s="99" t="str">
        <f t="shared" si="155"/>
        <v/>
      </c>
      <c r="CX191" s="99" t="str">
        <f t="shared" si="156"/>
        <v/>
      </c>
      <c r="CY191" s="70">
        <f t="shared" si="157"/>
        <v>-0.57000000000000028</v>
      </c>
      <c r="CZ191" s="70">
        <f t="shared" si="158"/>
        <v>0.29499999999999815</v>
      </c>
      <c r="DA191" s="100" t="str">
        <f t="shared" si="159"/>
        <v>hsa-miR-28-3p</v>
      </c>
      <c r="DB191" s="98" t="s">
        <v>5688</v>
      </c>
      <c r="DC191" s="101">
        <f t="shared" si="164"/>
        <v>1.5746159531384079</v>
      </c>
      <c r="DD191" s="101">
        <f t="shared" si="165"/>
        <v>1.3332986770911979</v>
      </c>
      <c r="DE191" s="101">
        <f t="shared" si="166"/>
        <v>1.5583291593210002</v>
      </c>
      <c r="DF191" s="101" t="str">
        <f t="shared" si="167"/>
        <v/>
      </c>
      <c r="DG191" s="101" t="str">
        <f t="shared" si="168"/>
        <v/>
      </c>
      <c r="DH191" s="101" t="str">
        <f t="shared" si="169"/>
        <v/>
      </c>
      <c r="DI191" s="101" t="str">
        <f t="shared" si="170"/>
        <v/>
      </c>
      <c r="DJ191" s="101" t="str">
        <f t="shared" si="171"/>
        <v/>
      </c>
      <c r="DK191" s="101" t="str">
        <f t="shared" si="172"/>
        <v/>
      </c>
      <c r="DL191" s="101" t="str">
        <f t="shared" si="173"/>
        <v/>
      </c>
      <c r="DM191" s="101" t="str">
        <f t="shared" si="160"/>
        <v/>
      </c>
      <c r="DN191" s="101" t="str">
        <f t="shared" si="161"/>
        <v/>
      </c>
      <c r="DO191" s="101">
        <f t="shared" si="174"/>
        <v>0.81695772662054922</v>
      </c>
      <c r="DP191" s="101">
        <f t="shared" si="175"/>
        <v>0.81319128934173546</v>
      </c>
      <c r="DQ191" s="101">
        <f t="shared" si="176"/>
        <v>0.81507233240262644</v>
      </c>
      <c r="DR191" s="101" t="str">
        <f t="shared" si="177"/>
        <v/>
      </c>
      <c r="DS191" s="101" t="str">
        <f t="shared" si="178"/>
        <v/>
      </c>
      <c r="DT191" s="101" t="str">
        <f t="shared" si="179"/>
        <v/>
      </c>
      <c r="DU191" s="101" t="str">
        <f t="shared" si="180"/>
        <v/>
      </c>
      <c r="DV191" s="101" t="str">
        <f t="shared" si="181"/>
        <v/>
      </c>
      <c r="DW191" s="101" t="str">
        <f t="shared" si="182"/>
        <v/>
      </c>
      <c r="DX191" s="101" t="str">
        <f t="shared" si="183"/>
        <v/>
      </c>
      <c r="DY191" s="101" t="str">
        <f t="shared" si="162"/>
        <v/>
      </c>
      <c r="DZ191" s="101" t="str">
        <f t="shared" si="163"/>
        <v/>
      </c>
    </row>
    <row r="192" spans="1:130" ht="15" customHeight="1" x14ac:dyDescent="0.25">
      <c r="A192" s="106" t="str">
        <f>'miRNA Table'!C191</f>
        <v>hsa-miR-28-5p</v>
      </c>
      <c r="B192" s="98" t="s">
        <v>5689</v>
      </c>
      <c r="C192" s="99">
        <f>IF('Test Sample Data'!C191="","",IF(SUM('Test Sample Data'!C$3:C$386)&gt;10,IF(AND(ISNUMBER('Test Sample Data'!C191),'Test Sample Data'!C191&lt;$C$389, 'Test Sample Data'!C191&gt;0),'Test Sample Data'!C191,$C$389),""))</f>
        <v>20.07</v>
      </c>
      <c r="D192" s="99">
        <f>IF('Test Sample Data'!D191="","",IF(SUM('Test Sample Data'!D$3:D$386)&gt;10,IF(AND(ISNUMBER('Test Sample Data'!D191),'Test Sample Data'!D191&lt;$C$389, 'Test Sample Data'!D191&gt;0),'Test Sample Data'!D191,$C$389),""))</f>
        <v>20.21</v>
      </c>
      <c r="E192" s="99">
        <f>IF('Test Sample Data'!E191="","",IF(SUM('Test Sample Data'!E$3:E$386)&gt;10,IF(AND(ISNUMBER('Test Sample Data'!E191),'Test Sample Data'!E191&lt;$C$389, 'Test Sample Data'!E191&gt;0),'Test Sample Data'!E191,$C$389),""))</f>
        <v>20.16</v>
      </c>
      <c r="F192" s="99" t="str">
        <f>IF('Test Sample Data'!F191="","",IF(SUM('Test Sample Data'!F$3:F$386)&gt;10,IF(AND(ISNUMBER('Test Sample Data'!F191),'Test Sample Data'!F191&lt;$C$389, 'Test Sample Data'!F191&gt;0),'Test Sample Data'!F191,$C$389),""))</f>
        <v/>
      </c>
      <c r="G192" s="99" t="str">
        <f>IF('Test Sample Data'!G191="","",IF(SUM('Test Sample Data'!G$3:G$386)&gt;10,IF(AND(ISNUMBER('Test Sample Data'!G191),'Test Sample Data'!G191&lt;$C$389, 'Test Sample Data'!G191&gt;0),'Test Sample Data'!G191,$C$389),""))</f>
        <v/>
      </c>
      <c r="H192" s="99" t="str">
        <f>IF('Test Sample Data'!H191="","",IF(SUM('Test Sample Data'!H$3:H$386)&gt;10,IF(AND(ISNUMBER('Test Sample Data'!H191),'Test Sample Data'!H191&lt;$C$389, 'Test Sample Data'!H191&gt;0),'Test Sample Data'!H191,$C$389),""))</f>
        <v/>
      </c>
      <c r="I192" s="99" t="str">
        <f>IF('Test Sample Data'!I191="","",IF(SUM('Test Sample Data'!I$3:I$386)&gt;10,IF(AND(ISNUMBER('Test Sample Data'!I191),'Test Sample Data'!I191&lt;$C$389, 'Test Sample Data'!I191&gt;0),'Test Sample Data'!I191,$C$389),""))</f>
        <v/>
      </c>
      <c r="J192" s="99" t="str">
        <f>IF('Test Sample Data'!J191="","",IF(SUM('Test Sample Data'!J$3:J$386)&gt;10,IF(AND(ISNUMBER('Test Sample Data'!J191),'Test Sample Data'!J191&lt;$C$389, 'Test Sample Data'!J191&gt;0),'Test Sample Data'!J191,$C$389),""))</f>
        <v/>
      </c>
      <c r="K192" s="99" t="str">
        <f>IF('Test Sample Data'!K191="","",IF(SUM('Test Sample Data'!K$3:K$386)&gt;10,IF(AND(ISNUMBER('Test Sample Data'!K191),'Test Sample Data'!K191&lt;$C$389, 'Test Sample Data'!K191&gt;0),'Test Sample Data'!K191,$C$389),""))</f>
        <v/>
      </c>
      <c r="L192" s="99" t="str">
        <f>IF('Test Sample Data'!L191="","",IF(SUM('Test Sample Data'!L$3:L$386)&gt;10,IF(AND(ISNUMBER('Test Sample Data'!L191),'Test Sample Data'!L191&lt;$C$389, 'Test Sample Data'!L191&gt;0),'Test Sample Data'!L191,$C$389),""))</f>
        <v/>
      </c>
      <c r="M192" s="99" t="str">
        <f>IF('Test Sample Data'!M191="","",IF(SUM('Test Sample Data'!M$3:M$386)&gt;10,IF(AND(ISNUMBER('Test Sample Data'!M191),'Test Sample Data'!M191&lt;$C$389, 'Test Sample Data'!M191&gt;0),'Test Sample Data'!M191,$C$389),""))</f>
        <v/>
      </c>
      <c r="N192" s="99" t="str">
        <f>IF('Test Sample Data'!N191="","",IF(SUM('Test Sample Data'!N$3:N$386)&gt;10,IF(AND(ISNUMBER('Test Sample Data'!N191),'Test Sample Data'!N191&lt;$C$389, 'Test Sample Data'!N191&gt;0),'Test Sample Data'!N191,$C$389),""))</f>
        <v/>
      </c>
      <c r="O192" s="98" t="str">
        <f>'miRNA Table'!C191</f>
        <v>hsa-miR-28-5p</v>
      </c>
      <c r="P192" s="98" t="s">
        <v>5689</v>
      </c>
      <c r="Q192" s="99">
        <f>IF('Control Sample Data'!C191="","",IF(SUM('Control Sample Data'!C$3:C$386)&gt;10,IF(AND(ISNUMBER('Control Sample Data'!C191),'Control Sample Data'!C191&lt;$C$389, 'Control Sample Data'!C191&gt;0),'Control Sample Data'!C191,$C$389),""))</f>
        <v>21.36</v>
      </c>
      <c r="R192" s="99">
        <f>IF('Control Sample Data'!D191="","",IF(SUM('Control Sample Data'!D$3:D$386)&gt;10,IF(AND(ISNUMBER('Control Sample Data'!D191),'Control Sample Data'!D191&lt;$C$389, 'Control Sample Data'!D191&gt;0),'Control Sample Data'!D191,$C$389),""))</f>
        <v>21.23</v>
      </c>
      <c r="S192" s="99">
        <f>IF('Control Sample Data'!E191="","",IF(SUM('Control Sample Data'!E$3:E$386)&gt;10,IF(AND(ISNUMBER('Control Sample Data'!E191),'Control Sample Data'!E191&lt;$C$389, 'Control Sample Data'!E191&gt;0),'Control Sample Data'!E191,$C$389),""))</f>
        <v>21.56</v>
      </c>
      <c r="T192" s="99" t="str">
        <f>IF('Control Sample Data'!F191="","",IF(SUM('Control Sample Data'!F$3:F$386)&gt;10,IF(AND(ISNUMBER('Control Sample Data'!F191),'Control Sample Data'!F191&lt;$C$389, 'Control Sample Data'!F191&gt;0),'Control Sample Data'!F191,$C$389),""))</f>
        <v/>
      </c>
      <c r="U192" s="99" t="str">
        <f>IF('Control Sample Data'!G191="","",IF(SUM('Control Sample Data'!G$3:G$386)&gt;10,IF(AND(ISNUMBER('Control Sample Data'!G191),'Control Sample Data'!G191&lt;$C$389, 'Control Sample Data'!G191&gt;0),'Control Sample Data'!G191,$C$389),""))</f>
        <v/>
      </c>
      <c r="V192" s="99" t="str">
        <f>IF('Control Sample Data'!H191="","",IF(SUM('Control Sample Data'!H$3:H$386)&gt;10,IF(AND(ISNUMBER('Control Sample Data'!H191),'Control Sample Data'!H191&lt;$C$389, 'Control Sample Data'!H191&gt;0),'Control Sample Data'!H191,$C$389),""))</f>
        <v/>
      </c>
      <c r="W192" s="99" t="str">
        <f>IF('Control Sample Data'!I191="","",IF(SUM('Control Sample Data'!I$3:I$386)&gt;10,IF(AND(ISNUMBER('Control Sample Data'!I191),'Control Sample Data'!I191&lt;$C$389, 'Control Sample Data'!I191&gt;0),'Control Sample Data'!I191,$C$389),""))</f>
        <v/>
      </c>
      <c r="X192" s="99" t="str">
        <f>IF('Control Sample Data'!J191="","",IF(SUM('Control Sample Data'!J$3:J$386)&gt;10,IF(AND(ISNUMBER('Control Sample Data'!J191),'Control Sample Data'!J191&lt;$C$389, 'Control Sample Data'!J191&gt;0),'Control Sample Data'!J191,$C$389),""))</f>
        <v/>
      </c>
      <c r="Y192" s="99" t="str">
        <f>IF('Control Sample Data'!K191="","",IF(SUM('Control Sample Data'!K$3:K$386)&gt;10,IF(AND(ISNUMBER('Control Sample Data'!K191),'Control Sample Data'!K191&lt;$C$389, 'Control Sample Data'!K191&gt;0),'Control Sample Data'!K191,$C$389),""))</f>
        <v/>
      </c>
      <c r="Z192" s="99" t="str">
        <f>IF('Control Sample Data'!L191="","",IF(SUM('Control Sample Data'!L$3:L$386)&gt;10,IF(AND(ISNUMBER('Control Sample Data'!L191),'Control Sample Data'!L191&lt;$C$389, 'Control Sample Data'!L191&gt;0),'Control Sample Data'!L191,$C$389),""))</f>
        <v/>
      </c>
      <c r="AA192" s="99" t="str">
        <f>IF('Control Sample Data'!M191="","",IF(SUM('Control Sample Data'!M$3:M$386)&gt;10,IF(AND(ISNUMBER('Control Sample Data'!M191),'Control Sample Data'!M191&lt;$C$389, 'Control Sample Data'!M191&gt;0),'Control Sample Data'!M191,$C$389),""))</f>
        <v/>
      </c>
      <c r="AB192" s="107" t="str">
        <f>IF('Control Sample Data'!N191="","",IF(SUM('Control Sample Data'!N$3:N$386)&gt;10,IF(AND(ISNUMBER('Control Sample Data'!N191),'Control Sample Data'!N191&lt;$C$389, 'Control Sample Data'!N191&gt;0),'Control Sample Data'!N191,$C$389),""))</f>
        <v/>
      </c>
      <c r="AC192" s="136">
        <f>IF(C192="","",IF(AND('miRNA Table'!$F$4="YES",'miRNA Table'!$F$6="YES"),C192-C$391,C192))</f>
        <v>20.07</v>
      </c>
      <c r="AD192" s="137">
        <f>IF(D192="","",IF(AND('miRNA Table'!$F$4="YES",'miRNA Table'!$F$6="YES"),D192-D$391,D192))</f>
        <v>20.21</v>
      </c>
      <c r="AE192" s="137">
        <f>IF(E192="","",IF(AND('miRNA Table'!$F$4="YES",'miRNA Table'!$F$6="YES"),E192-E$391,E192))</f>
        <v>20.16</v>
      </c>
      <c r="AF192" s="137" t="str">
        <f>IF(F192="","",IF(AND('miRNA Table'!$F$4="YES",'miRNA Table'!$F$6="YES"),F192-F$391,F192))</f>
        <v/>
      </c>
      <c r="AG192" s="137" t="str">
        <f>IF(G192="","",IF(AND('miRNA Table'!$F$4="YES",'miRNA Table'!$F$6="YES"),G192-G$391,G192))</f>
        <v/>
      </c>
      <c r="AH192" s="137" t="str">
        <f>IF(H192="","",IF(AND('miRNA Table'!$F$4="YES",'miRNA Table'!$F$6="YES"),H192-H$391,H192))</f>
        <v/>
      </c>
      <c r="AI192" s="137" t="str">
        <f>IF(I192="","",IF(AND('miRNA Table'!$F$4="YES",'miRNA Table'!$F$6="YES"),I192-I$391,I192))</f>
        <v/>
      </c>
      <c r="AJ192" s="137" t="str">
        <f>IF(J192="","",IF(AND('miRNA Table'!$F$4="YES",'miRNA Table'!$F$6="YES"),J192-J$391,J192))</f>
        <v/>
      </c>
      <c r="AK192" s="137" t="str">
        <f>IF(K192="","",IF(AND('miRNA Table'!$F$4="YES",'miRNA Table'!$F$6="YES"),K192-K$391,K192))</f>
        <v/>
      </c>
      <c r="AL192" s="137" t="str">
        <f>IF(L192="","",IF(AND('miRNA Table'!$F$4="YES",'miRNA Table'!$F$6="YES"),L192-L$391,L192))</f>
        <v/>
      </c>
      <c r="AM192" s="137" t="str">
        <f>IF(M192="","",IF(AND('miRNA Table'!$F$4="YES",'miRNA Table'!$F$6="YES"),M192-M$391,M192))</f>
        <v/>
      </c>
      <c r="AN192" s="138" t="str">
        <f>IF(N192="","",IF(AND('miRNA Table'!$F$4="YES",'miRNA Table'!$F$6="YES"),N192-N$391,N192))</f>
        <v/>
      </c>
      <c r="AO192" s="136">
        <f>IF(O192="","",IF(AND('miRNA Table'!$F$4="YES",'miRNA Table'!$F$6="YES"),Q192-Q$391,Q192))</f>
        <v>21.36</v>
      </c>
      <c r="AP192" s="137">
        <f>IF(P192="","",IF(AND('miRNA Table'!$F$4="YES",'miRNA Table'!$F$6="YES"),R192-R$391,R192))</f>
        <v>21.23</v>
      </c>
      <c r="AQ192" s="137">
        <f>IF(Q192="","",IF(AND('miRNA Table'!$F$4="YES",'miRNA Table'!$F$6="YES"),S192-S$391,S192))</f>
        <v>21.56</v>
      </c>
      <c r="AR192" s="137" t="str">
        <f>IF(R192="","",IF(AND('miRNA Table'!$F$4="YES",'miRNA Table'!$F$6="YES"),T192-T$391,T192))</f>
        <v/>
      </c>
      <c r="AS192" s="137" t="str">
        <f>IF(S192="","",IF(AND('miRNA Table'!$F$4="YES",'miRNA Table'!$F$6="YES"),U192-U$391,U192))</f>
        <v/>
      </c>
      <c r="AT192" s="137" t="str">
        <f>IF(T192="","",IF(AND('miRNA Table'!$F$4="YES",'miRNA Table'!$F$6="YES"),V192-V$391,V192))</f>
        <v/>
      </c>
      <c r="AU192" s="137" t="str">
        <f>IF(U192="","",IF(AND('miRNA Table'!$F$4="YES",'miRNA Table'!$F$6="YES"),W192-W$391,W192))</f>
        <v/>
      </c>
      <c r="AV192" s="137" t="str">
        <f>IF(V192="","",IF(AND('miRNA Table'!$F$4="YES",'miRNA Table'!$F$6="YES"),X192-X$391,X192))</f>
        <v/>
      </c>
      <c r="AW192" s="137" t="str">
        <f>IF(W192="","",IF(AND('miRNA Table'!$F$4="YES",'miRNA Table'!$F$6="YES"),Y192-Y$391,Y192))</f>
        <v/>
      </c>
      <c r="AX192" s="137" t="str">
        <f>IF(X192="","",IF(AND('miRNA Table'!$F$4="YES",'miRNA Table'!$F$6="YES"),Z192-Z$391,Z192))</f>
        <v/>
      </c>
      <c r="AY192" s="137" t="str">
        <f>IF(Y192="","",IF(AND('miRNA Table'!$F$4="YES",'miRNA Table'!$F$6="YES"),AA192-AA$391,AA192))</f>
        <v/>
      </c>
      <c r="AZ192" s="138" t="str">
        <f>IF(Z192="","",IF(AND('miRNA Table'!$F$4="YES",'miRNA Table'!$F$6="YES"),AB192-AB$391,AB192))</f>
        <v/>
      </c>
      <c r="BY192" s="97" t="str">
        <f t="shared" si="132"/>
        <v>hsa-miR-28-5p</v>
      </c>
      <c r="BZ192" s="98" t="s">
        <v>5689</v>
      </c>
      <c r="CA192" s="99">
        <f t="shared" si="133"/>
        <v>-0.56500000000000128</v>
      </c>
      <c r="CB192" s="99">
        <f t="shared" si="134"/>
        <v>-0.43499999999999872</v>
      </c>
      <c r="CC192" s="99">
        <f t="shared" si="135"/>
        <v>-0.57000000000000028</v>
      </c>
      <c r="CD192" s="99" t="str">
        <f t="shared" si="136"/>
        <v/>
      </c>
      <c r="CE192" s="99" t="str">
        <f t="shared" si="137"/>
        <v/>
      </c>
      <c r="CF192" s="99" t="str">
        <f t="shared" si="138"/>
        <v/>
      </c>
      <c r="CG192" s="99" t="str">
        <f t="shared" si="139"/>
        <v/>
      </c>
      <c r="CH192" s="99" t="str">
        <f t="shared" si="140"/>
        <v/>
      </c>
      <c r="CI192" s="99" t="str">
        <f t="shared" si="141"/>
        <v/>
      </c>
      <c r="CJ192" s="99" t="str">
        <f t="shared" si="142"/>
        <v/>
      </c>
      <c r="CK192" s="99" t="str">
        <f t="shared" si="143"/>
        <v/>
      </c>
      <c r="CL192" s="99" t="str">
        <f t="shared" si="144"/>
        <v/>
      </c>
      <c r="CM192" s="99">
        <f t="shared" si="145"/>
        <v>0.461666666666666</v>
      </c>
      <c r="CN192" s="99">
        <f t="shared" si="146"/>
        <v>0.3783333333333303</v>
      </c>
      <c r="CO192" s="99">
        <f t="shared" si="147"/>
        <v>0.42499999999999716</v>
      </c>
      <c r="CP192" s="99" t="str">
        <f t="shared" si="148"/>
        <v/>
      </c>
      <c r="CQ192" s="99" t="str">
        <f t="shared" si="149"/>
        <v/>
      </c>
      <c r="CR192" s="99" t="str">
        <f t="shared" si="150"/>
        <v/>
      </c>
      <c r="CS192" s="99" t="str">
        <f t="shared" si="151"/>
        <v/>
      </c>
      <c r="CT192" s="99" t="str">
        <f t="shared" si="152"/>
        <v/>
      </c>
      <c r="CU192" s="99" t="str">
        <f t="shared" si="153"/>
        <v/>
      </c>
      <c r="CV192" s="99" t="str">
        <f t="shared" si="154"/>
        <v/>
      </c>
      <c r="CW192" s="99" t="str">
        <f t="shared" si="155"/>
        <v/>
      </c>
      <c r="CX192" s="99" t="str">
        <f t="shared" si="156"/>
        <v/>
      </c>
      <c r="CY192" s="70">
        <f t="shared" si="157"/>
        <v>-0.52333333333333343</v>
      </c>
      <c r="CZ192" s="70">
        <f t="shared" si="158"/>
        <v>0.42166666666666447</v>
      </c>
      <c r="DA192" s="100" t="str">
        <f t="shared" si="159"/>
        <v>hsa-miR-28-5p</v>
      </c>
      <c r="DB192" s="98" t="s">
        <v>5689</v>
      </c>
      <c r="DC192" s="101">
        <f t="shared" si="164"/>
        <v>1.4793875092488387</v>
      </c>
      <c r="DD192" s="101">
        <f t="shared" si="165"/>
        <v>1.3519108330281246</v>
      </c>
      <c r="DE192" s="101">
        <f t="shared" si="166"/>
        <v>1.4845235706290494</v>
      </c>
      <c r="DF192" s="101" t="str">
        <f t="shared" si="167"/>
        <v/>
      </c>
      <c r="DG192" s="101" t="str">
        <f t="shared" si="168"/>
        <v/>
      </c>
      <c r="DH192" s="101" t="str">
        <f t="shared" si="169"/>
        <v/>
      </c>
      <c r="DI192" s="101" t="str">
        <f t="shared" si="170"/>
        <v/>
      </c>
      <c r="DJ192" s="101" t="str">
        <f t="shared" si="171"/>
        <v/>
      </c>
      <c r="DK192" s="101" t="str">
        <f t="shared" si="172"/>
        <v/>
      </c>
      <c r="DL192" s="101" t="str">
        <f t="shared" si="173"/>
        <v/>
      </c>
      <c r="DM192" s="101" t="str">
        <f t="shared" si="160"/>
        <v/>
      </c>
      <c r="DN192" s="101" t="str">
        <f t="shared" si="161"/>
        <v/>
      </c>
      <c r="DO192" s="101">
        <f t="shared" si="174"/>
        <v>0.72614689612915584</v>
      </c>
      <c r="DP192" s="101">
        <f t="shared" si="175"/>
        <v>0.76932583753239436</v>
      </c>
      <c r="DQ192" s="101">
        <f t="shared" si="176"/>
        <v>0.74483873156135261</v>
      </c>
      <c r="DR192" s="101" t="str">
        <f t="shared" si="177"/>
        <v/>
      </c>
      <c r="DS192" s="101" t="str">
        <f t="shared" si="178"/>
        <v/>
      </c>
      <c r="DT192" s="101" t="str">
        <f t="shared" si="179"/>
        <v/>
      </c>
      <c r="DU192" s="101" t="str">
        <f t="shared" si="180"/>
        <v/>
      </c>
      <c r="DV192" s="101" t="str">
        <f t="shared" si="181"/>
        <v/>
      </c>
      <c r="DW192" s="101" t="str">
        <f t="shared" si="182"/>
        <v/>
      </c>
      <c r="DX192" s="101" t="str">
        <f t="shared" si="183"/>
        <v/>
      </c>
      <c r="DY192" s="101" t="str">
        <f t="shared" si="162"/>
        <v/>
      </c>
      <c r="DZ192" s="101" t="str">
        <f t="shared" si="163"/>
        <v/>
      </c>
    </row>
    <row r="193" spans="1:130" ht="15" customHeight="1" x14ac:dyDescent="0.25">
      <c r="A193" s="106" t="str">
        <f>'miRNA Table'!C192</f>
        <v>hsa-miR-296-3p</v>
      </c>
      <c r="B193" s="98" t="s">
        <v>5690</v>
      </c>
      <c r="C193" s="99">
        <f>IF('Test Sample Data'!C192="","",IF(SUM('Test Sample Data'!C$3:C$386)&gt;10,IF(AND(ISNUMBER('Test Sample Data'!C192),'Test Sample Data'!C192&lt;$C$389, 'Test Sample Data'!C192&gt;0),'Test Sample Data'!C192,$C$389),""))</f>
        <v>18.350000000000001</v>
      </c>
      <c r="D193" s="99">
        <f>IF('Test Sample Data'!D192="","",IF(SUM('Test Sample Data'!D$3:D$386)&gt;10,IF(AND(ISNUMBER('Test Sample Data'!D192),'Test Sample Data'!D192&lt;$C$389, 'Test Sample Data'!D192&gt;0),'Test Sample Data'!D192,$C$389),""))</f>
        <v>18.11</v>
      </c>
      <c r="E193" s="99">
        <f>IF('Test Sample Data'!E192="","",IF(SUM('Test Sample Data'!E$3:E$386)&gt;10,IF(AND(ISNUMBER('Test Sample Data'!E192),'Test Sample Data'!E192&lt;$C$389, 'Test Sample Data'!E192&gt;0),'Test Sample Data'!E192,$C$389),""))</f>
        <v>18.100000000000001</v>
      </c>
      <c r="F193" s="99" t="str">
        <f>IF('Test Sample Data'!F192="","",IF(SUM('Test Sample Data'!F$3:F$386)&gt;10,IF(AND(ISNUMBER('Test Sample Data'!F192),'Test Sample Data'!F192&lt;$C$389, 'Test Sample Data'!F192&gt;0),'Test Sample Data'!F192,$C$389),""))</f>
        <v/>
      </c>
      <c r="G193" s="99" t="str">
        <f>IF('Test Sample Data'!G192="","",IF(SUM('Test Sample Data'!G$3:G$386)&gt;10,IF(AND(ISNUMBER('Test Sample Data'!G192),'Test Sample Data'!G192&lt;$C$389, 'Test Sample Data'!G192&gt;0),'Test Sample Data'!G192,$C$389),""))</f>
        <v/>
      </c>
      <c r="H193" s="99" t="str">
        <f>IF('Test Sample Data'!H192="","",IF(SUM('Test Sample Data'!H$3:H$386)&gt;10,IF(AND(ISNUMBER('Test Sample Data'!H192),'Test Sample Data'!H192&lt;$C$389, 'Test Sample Data'!H192&gt;0),'Test Sample Data'!H192,$C$389),""))</f>
        <v/>
      </c>
      <c r="I193" s="99" t="str">
        <f>IF('Test Sample Data'!I192="","",IF(SUM('Test Sample Data'!I$3:I$386)&gt;10,IF(AND(ISNUMBER('Test Sample Data'!I192),'Test Sample Data'!I192&lt;$C$389, 'Test Sample Data'!I192&gt;0),'Test Sample Data'!I192,$C$389),""))</f>
        <v/>
      </c>
      <c r="J193" s="99" t="str">
        <f>IF('Test Sample Data'!J192="","",IF(SUM('Test Sample Data'!J$3:J$386)&gt;10,IF(AND(ISNUMBER('Test Sample Data'!J192),'Test Sample Data'!J192&lt;$C$389, 'Test Sample Data'!J192&gt;0),'Test Sample Data'!J192,$C$389),""))</f>
        <v/>
      </c>
      <c r="K193" s="99" t="str">
        <f>IF('Test Sample Data'!K192="","",IF(SUM('Test Sample Data'!K$3:K$386)&gt;10,IF(AND(ISNUMBER('Test Sample Data'!K192),'Test Sample Data'!K192&lt;$C$389, 'Test Sample Data'!K192&gt;0),'Test Sample Data'!K192,$C$389),""))</f>
        <v/>
      </c>
      <c r="L193" s="99" t="str">
        <f>IF('Test Sample Data'!L192="","",IF(SUM('Test Sample Data'!L$3:L$386)&gt;10,IF(AND(ISNUMBER('Test Sample Data'!L192),'Test Sample Data'!L192&lt;$C$389, 'Test Sample Data'!L192&gt;0),'Test Sample Data'!L192,$C$389),""))</f>
        <v/>
      </c>
      <c r="M193" s="99" t="str">
        <f>IF('Test Sample Data'!M192="","",IF(SUM('Test Sample Data'!M$3:M$386)&gt;10,IF(AND(ISNUMBER('Test Sample Data'!M192),'Test Sample Data'!M192&lt;$C$389, 'Test Sample Data'!M192&gt;0),'Test Sample Data'!M192,$C$389),""))</f>
        <v/>
      </c>
      <c r="N193" s="99" t="str">
        <f>IF('Test Sample Data'!N192="","",IF(SUM('Test Sample Data'!N$3:N$386)&gt;10,IF(AND(ISNUMBER('Test Sample Data'!N192),'Test Sample Data'!N192&lt;$C$389, 'Test Sample Data'!N192&gt;0),'Test Sample Data'!N192,$C$389),""))</f>
        <v/>
      </c>
      <c r="O193" s="98" t="str">
        <f>'miRNA Table'!C192</f>
        <v>hsa-miR-296-3p</v>
      </c>
      <c r="P193" s="98" t="s">
        <v>5690</v>
      </c>
      <c r="Q193" s="99">
        <f>IF('Control Sample Data'!C192="","",IF(SUM('Control Sample Data'!C$3:C$386)&gt;10,IF(AND(ISNUMBER('Control Sample Data'!C192),'Control Sample Data'!C192&lt;$C$389, 'Control Sample Data'!C192&gt;0),'Control Sample Data'!C192,$C$389),""))</f>
        <v>17.510000000000002</v>
      </c>
      <c r="R193" s="99">
        <f>IF('Control Sample Data'!D192="","",IF(SUM('Control Sample Data'!D$3:D$386)&gt;10,IF(AND(ISNUMBER('Control Sample Data'!D192),'Control Sample Data'!D192&lt;$C$389, 'Control Sample Data'!D192&gt;0),'Control Sample Data'!D192,$C$389),""))</f>
        <v>17.53</v>
      </c>
      <c r="S193" s="99">
        <f>IF('Control Sample Data'!E192="","",IF(SUM('Control Sample Data'!E$3:E$386)&gt;10,IF(AND(ISNUMBER('Control Sample Data'!E192),'Control Sample Data'!E192&lt;$C$389, 'Control Sample Data'!E192&gt;0),'Control Sample Data'!E192,$C$389),""))</f>
        <v>17.61</v>
      </c>
      <c r="T193" s="99" t="str">
        <f>IF('Control Sample Data'!F192="","",IF(SUM('Control Sample Data'!F$3:F$386)&gt;10,IF(AND(ISNUMBER('Control Sample Data'!F192),'Control Sample Data'!F192&lt;$C$389, 'Control Sample Data'!F192&gt;0),'Control Sample Data'!F192,$C$389),""))</f>
        <v/>
      </c>
      <c r="U193" s="99" t="str">
        <f>IF('Control Sample Data'!G192="","",IF(SUM('Control Sample Data'!G$3:G$386)&gt;10,IF(AND(ISNUMBER('Control Sample Data'!G192),'Control Sample Data'!G192&lt;$C$389, 'Control Sample Data'!G192&gt;0),'Control Sample Data'!G192,$C$389),""))</f>
        <v/>
      </c>
      <c r="V193" s="99" t="str">
        <f>IF('Control Sample Data'!H192="","",IF(SUM('Control Sample Data'!H$3:H$386)&gt;10,IF(AND(ISNUMBER('Control Sample Data'!H192),'Control Sample Data'!H192&lt;$C$389, 'Control Sample Data'!H192&gt;0),'Control Sample Data'!H192,$C$389),""))</f>
        <v/>
      </c>
      <c r="W193" s="99" t="str">
        <f>IF('Control Sample Data'!I192="","",IF(SUM('Control Sample Data'!I$3:I$386)&gt;10,IF(AND(ISNUMBER('Control Sample Data'!I192),'Control Sample Data'!I192&lt;$C$389, 'Control Sample Data'!I192&gt;0),'Control Sample Data'!I192,$C$389),""))</f>
        <v/>
      </c>
      <c r="X193" s="99" t="str">
        <f>IF('Control Sample Data'!J192="","",IF(SUM('Control Sample Data'!J$3:J$386)&gt;10,IF(AND(ISNUMBER('Control Sample Data'!J192),'Control Sample Data'!J192&lt;$C$389, 'Control Sample Data'!J192&gt;0),'Control Sample Data'!J192,$C$389),""))</f>
        <v/>
      </c>
      <c r="Y193" s="99" t="str">
        <f>IF('Control Sample Data'!K192="","",IF(SUM('Control Sample Data'!K$3:K$386)&gt;10,IF(AND(ISNUMBER('Control Sample Data'!K192),'Control Sample Data'!K192&lt;$C$389, 'Control Sample Data'!K192&gt;0),'Control Sample Data'!K192,$C$389),""))</f>
        <v/>
      </c>
      <c r="Z193" s="99" t="str">
        <f>IF('Control Sample Data'!L192="","",IF(SUM('Control Sample Data'!L$3:L$386)&gt;10,IF(AND(ISNUMBER('Control Sample Data'!L192),'Control Sample Data'!L192&lt;$C$389, 'Control Sample Data'!L192&gt;0),'Control Sample Data'!L192,$C$389),""))</f>
        <v/>
      </c>
      <c r="AA193" s="99" t="str">
        <f>IF('Control Sample Data'!M192="","",IF(SUM('Control Sample Data'!M$3:M$386)&gt;10,IF(AND(ISNUMBER('Control Sample Data'!M192),'Control Sample Data'!M192&lt;$C$389, 'Control Sample Data'!M192&gt;0),'Control Sample Data'!M192,$C$389),""))</f>
        <v/>
      </c>
      <c r="AB193" s="107" t="str">
        <f>IF('Control Sample Data'!N192="","",IF(SUM('Control Sample Data'!N$3:N$386)&gt;10,IF(AND(ISNUMBER('Control Sample Data'!N192),'Control Sample Data'!N192&lt;$C$389, 'Control Sample Data'!N192&gt;0),'Control Sample Data'!N192,$C$389),""))</f>
        <v/>
      </c>
      <c r="AC193" s="136">
        <f>IF(C193="","",IF(AND('miRNA Table'!$F$4="YES",'miRNA Table'!$F$6="YES"),C193-C$391,C193))</f>
        <v>18.350000000000001</v>
      </c>
      <c r="AD193" s="137">
        <f>IF(D193="","",IF(AND('miRNA Table'!$F$4="YES",'miRNA Table'!$F$6="YES"),D193-D$391,D193))</f>
        <v>18.11</v>
      </c>
      <c r="AE193" s="137">
        <f>IF(E193="","",IF(AND('miRNA Table'!$F$4="YES",'miRNA Table'!$F$6="YES"),E193-E$391,E193))</f>
        <v>18.100000000000001</v>
      </c>
      <c r="AF193" s="137" t="str">
        <f>IF(F193="","",IF(AND('miRNA Table'!$F$4="YES",'miRNA Table'!$F$6="YES"),F193-F$391,F193))</f>
        <v/>
      </c>
      <c r="AG193" s="137" t="str">
        <f>IF(G193="","",IF(AND('miRNA Table'!$F$4="YES",'miRNA Table'!$F$6="YES"),G193-G$391,G193))</f>
        <v/>
      </c>
      <c r="AH193" s="137" t="str">
        <f>IF(H193="","",IF(AND('miRNA Table'!$F$4="YES",'miRNA Table'!$F$6="YES"),H193-H$391,H193))</f>
        <v/>
      </c>
      <c r="AI193" s="137" t="str">
        <f>IF(I193="","",IF(AND('miRNA Table'!$F$4="YES",'miRNA Table'!$F$6="YES"),I193-I$391,I193))</f>
        <v/>
      </c>
      <c r="AJ193" s="137" t="str">
        <f>IF(J193="","",IF(AND('miRNA Table'!$F$4="YES",'miRNA Table'!$F$6="YES"),J193-J$391,J193))</f>
        <v/>
      </c>
      <c r="AK193" s="137" t="str">
        <f>IF(K193="","",IF(AND('miRNA Table'!$F$4="YES",'miRNA Table'!$F$6="YES"),K193-K$391,K193))</f>
        <v/>
      </c>
      <c r="AL193" s="137" t="str">
        <f>IF(L193="","",IF(AND('miRNA Table'!$F$4="YES",'miRNA Table'!$F$6="YES"),L193-L$391,L193))</f>
        <v/>
      </c>
      <c r="AM193" s="137" t="str">
        <f>IF(M193="","",IF(AND('miRNA Table'!$F$4="YES",'miRNA Table'!$F$6="YES"),M193-M$391,M193))</f>
        <v/>
      </c>
      <c r="AN193" s="138" t="str">
        <f>IF(N193="","",IF(AND('miRNA Table'!$F$4="YES",'miRNA Table'!$F$6="YES"),N193-N$391,N193))</f>
        <v/>
      </c>
      <c r="AO193" s="136">
        <f>IF(O193="","",IF(AND('miRNA Table'!$F$4="YES",'miRNA Table'!$F$6="YES"),Q193-Q$391,Q193))</f>
        <v>17.510000000000002</v>
      </c>
      <c r="AP193" s="137">
        <f>IF(P193="","",IF(AND('miRNA Table'!$F$4="YES",'miRNA Table'!$F$6="YES"),R193-R$391,R193))</f>
        <v>17.53</v>
      </c>
      <c r="AQ193" s="137">
        <f>IF(Q193="","",IF(AND('miRNA Table'!$F$4="YES",'miRNA Table'!$F$6="YES"),S193-S$391,S193))</f>
        <v>17.61</v>
      </c>
      <c r="AR193" s="137" t="str">
        <f>IF(R193="","",IF(AND('miRNA Table'!$F$4="YES",'miRNA Table'!$F$6="YES"),T193-T$391,T193))</f>
        <v/>
      </c>
      <c r="AS193" s="137" t="str">
        <f>IF(S193="","",IF(AND('miRNA Table'!$F$4="YES",'miRNA Table'!$F$6="YES"),U193-U$391,U193))</f>
        <v/>
      </c>
      <c r="AT193" s="137" t="str">
        <f>IF(T193="","",IF(AND('miRNA Table'!$F$4="YES",'miRNA Table'!$F$6="YES"),V193-V$391,V193))</f>
        <v/>
      </c>
      <c r="AU193" s="137" t="str">
        <f>IF(U193="","",IF(AND('miRNA Table'!$F$4="YES",'miRNA Table'!$F$6="YES"),W193-W$391,W193))</f>
        <v/>
      </c>
      <c r="AV193" s="137" t="str">
        <f>IF(V193="","",IF(AND('miRNA Table'!$F$4="YES",'miRNA Table'!$F$6="YES"),X193-X$391,X193))</f>
        <v/>
      </c>
      <c r="AW193" s="137" t="str">
        <f>IF(W193="","",IF(AND('miRNA Table'!$F$4="YES",'miRNA Table'!$F$6="YES"),Y193-Y$391,Y193))</f>
        <v/>
      </c>
      <c r="AX193" s="137" t="str">
        <f>IF(X193="","",IF(AND('miRNA Table'!$F$4="YES",'miRNA Table'!$F$6="YES"),Z193-Z$391,Z193))</f>
        <v/>
      </c>
      <c r="AY193" s="137" t="str">
        <f>IF(Y193="","",IF(AND('miRNA Table'!$F$4="YES",'miRNA Table'!$F$6="YES"),AA193-AA$391,AA193))</f>
        <v/>
      </c>
      <c r="AZ193" s="138" t="str">
        <f>IF(Z193="","",IF(AND('miRNA Table'!$F$4="YES",'miRNA Table'!$F$6="YES"),AB193-AB$391,AB193))</f>
        <v/>
      </c>
      <c r="BY193" s="97" t="str">
        <f t="shared" si="132"/>
        <v>hsa-miR-296-3p</v>
      </c>
      <c r="BZ193" s="98" t="s">
        <v>5690</v>
      </c>
      <c r="CA193" s="99">
        <f t="shared" si="133"/>
        <v>-2.2850000000000001</v>
      </c>
      <c r="CB193" s="99">
        <f t="shared" si="134"/>
        <v>-2.5350000000000001</v>
      </c>
      <c r="CC193" s="99">
        <f t="shared" si="135"/>
        <v>-2.629999999999999</v>
      </c>
      <c r="CD193" s="99" t="str">
        <f t="shared" si="136"/>
        <v/>
      </c>
      <c r="CE193" s="99" t="str">
        <f t="shared" si="137"/>
        <v/>
      </c>
      <c r="CF193" s="99" t="str">
        <f t="shared" si="138"/>
        <v/>
      </c>
      <c r="CG193" s="99" t="str">
        <f t="shared" si="139"/>
        <v/>
      </c>
      <c r="CH193" s="99" t="str">
        <f t="shared" si="140"/>
        <v/>
      </c>
      <c r="CI193" s="99" t="str">
        <f t="shared" si="141"/>
        <v/>
      </c>
      <c r="CJ193" s="99" t="str">
        <f t="shared" si="142"/>
        <v/>
      </c>
      <c r="CK193" s="99" t="str">
        <f t="shared" si="143"/>
        <v/>
      </c>
      <c r="CL193" s="99" t="str">
        <f t="shared" si="144"/>
        <v/>
      </c>
      <c r="CM193" s="99">
        <f t="shared" si="145"/>
        <v>-3.3883333333333319</v>
      </c>
      <c r="CN193" s="99">
        <f t="shared" si="146"/>
        <v>-3.321666666666669</v>
      </c>
      <c r="CO193" s="99">
        <f t="shared" si="147"/>
        <v>-3.5250000000000021</v>
      </c>
      <c r="CP193" s="99" t="str">
        <f t="shared" si="148"/>
        <v/>
      </c>
      <c r="CQ193" s="99" t="str">
        <f t="shared" si="149"/>
        <v/>
      </c>
      <c r="CR193" s="99" t="str">
        <f t="shared" si="150"/>
        <v/>
      </c>
      <c r="CS193" s="99" t="str">
        <f t="shared" si="151"/>
        <v/>
      </c>
      <c r="CT193" s="99" t="str">
        <f t="shared" si="152"/>
        <v/>
      </c>
      <c r="CU193" s="99" t="str">
        <f t="shared" si="153"/>
        <v/>
      </c>
      <c r="CV193" s="99" t="str">
        <f t="shared" si="154"/>
        <v/>
      </c>
      <c r="CW193" s="99" t="str">
        <f t="shared" si="155"/>
        <v/>
      </c>
      <c r="CX193" s="99" t="str">
        <f t="shared" si="156"/>
        <v/>
      </c>
      <c r="CY193" s="70">
        <f t="shared" si="157"/>
        <v>-2.4833333333333329</v>
      </c>
      <c r="CZ193" s="70">
        <f t="shared" si="158"/>
        <v>-3.4116666666666675</v>
      </c>
      <c r="DA193" s="100" t="str">
        <f t="shared" si="159"/>
        <v>hsa-miR-296-3p</v>
      </c>
      <c r="DB193" s="98" t="s">
        <v>5690</v>
      </c>
      <c r="DC193" s="101">
        <f t="shared" si="164"/>
        <v>4.8736410547007649</v>
      </c>
      <c r="DD193" s="101">
        <f t="shared" si="165"/>
        <v>5.7957686182195154</v>
      </c>
      <c r="DE193" s="101">
        <f t="shared" si="166"/>
        <v>6.190259974169555</v>
      </c>
      <c r="DF193" s="101" t="str">
        <f t="shared" si="167"/>
        <v/>
      </c>
      <c r="DG193" s="101" t="str">
        <f t="shared" si="168"/>
        <v/>
      </c>
      <c r="DH193" s="101" t="str">
        <f t="shared" si="169"/>
        <v/>
      </c>
      <c r="DI193" s="101" t="str">
        <f t="shared" si="170"/>
        <v/>
      </c>
      <c r="DJ193" s="101" t="str">
        <f t="shared" si="171"/>
        <v/>
      </c>
      <c r="DK193" s="101" t="str">
        <f t="shared" si="172"/>
        <v/>
      </c>
      <c r="DL193" s="101" t="str">
        <f t="shared" si="173"/>
        <v/>
      </c>
      <c r="DM193" s="101" t="str">
        <f t="shared" si="160"/>
        <v/>
      </c>
      <c r="DN193" s="101" t="str">
        <f t="shared" si="161"/>
        <v/>
      </c>
      <c r="DO193" s="101">
        <f t="shared" si="174"/>
        <v>10.471043616957106</v>
      </c>
      <c r="DP193" s="101">
        <f t="shared" si="175"/>
        <v>9.9981880818312803</v>
      </c>
      <c r="DQ193" s="101">
        <f t="shared" si="176"/>
        <v>11.511468640086576</v>
      </c>
      <c r="DR193" s="101" t="str">
        <f t="shared" si="177"/>
        <v/>
      </c>
      <c r="DS193" s="101" t="str">
        <f t="shared" si="178"/>
        <v/>
      </c>
      <c r="DT193" s="101" t="str">
        <f t="shared" si="179"/>
        <v/>
      </c>
      <c r="DU193" s="101" t="str">
        <f t="shared" si="180"/>
        <v/>
      </c>
      <c r="DV193" s="101" t="str">
        <f t="shared" si="181"/>
        <v/>
      </c>
      <c r="DW193" s="101" t="str">
        <f t="shared" si="182"/>
        <v/>
      </c>
      <c r="DX193" s="101" t="str">
        <f t="shared" si="183"/>
        <v/>
      </c>
      <c r="DY193" s="101" t="str">
        <f t="shared" si="162"/>
        <v/>
      </c>
      <c r="DZ193" s="101" t="str">
        <f t="shared" si="163"/>
        <v/>
      </c>
    </row>
    <row r="194" spans="1:130" ht="15" customHeight="1" x14ac:dyDescent="0.25">
      <c r="A194" s="106" t="str">
        <f>'miRNA Table'!C193</f>
        <v>hsa-miR-298</v>
      </c>
      <c r="B194" s="98" t="s">
        <v>5691</v>
      </c>
      <c r="C194" s="99">
        <f>IF('Test Sample Data'!C193="","",IF(SUM('Test Sample Data'!C$3:C$386)&gt;10,IF(AND(ISNUMBER('Test Sample Data'!C193),'Test Sample Data'!C193&lt;$C$389, 'Test Sample Data'!C193&gt;0),'Test Sample Data'!C193,$C$389),""))</f>
        <v>18.190000000000001</v>
      </c>
      <c r="D194" s="99">
        <f>IF('Test Sample Data'!D193="","",IF(SUM('Test Sample Data'!D$3:D$386)&gt;10,IF(AND(ISNUMBER('Test Sample Data'!D193),'Test Sample Data'!D193&lt;$C$389, 'Test Sample Data'!D193&gt;0),'Test Sample Data'!D193,$C$389),""))</f>
        <v>18.12</v>
      </c>
      <c r="E194" s="99">
        <f>IF('Test Sample Data'!E193="","",IF(SUM('Test Sample Data'!E$3:E$386)&gt;10,IF(AND(ISNUMBER('Test Sample Data'!E193),'Test Sample Data'!E193&lt;$C$389, 'Test Sample Data'!E193&gt;0),'Test Sample Data'!E193,$C$389),""))</f>
        <v>18.09</v>
      </c>
      <c r="F194" s="99" t="str">
        <f>IF('Test Sample Data'!F193="","",IF(SUM('Test Sample Data'!F$3:F$386)&gt;10,IF(AND(ISNUMBER('Test Sample Data'!F193),'Test Sample Data'!F193&lt;$C$389, 'Test Sample Data'!F193&gt;0),'Test Sample Data'!F193,$C$389),""))</f>
        <v/>
      </c>
      <c r="G194" s="99" t="str">
        <f>IF('Test Sample Data'!G193="","",IF(SUM('Test Sample Data'!G$3:G$386)&gt;10,IF(AND(ISNUMBER('Test Sample Data'!G193),'Test Sample Data'!G193&lt;$C$389, 'Test Sample Data'!G193&gt;0),'Test Sample Data'!G193,$C$389),""))</f>
        <v/>
      </c>
      <c r="H194" s="99" t="str">
        <f>IF('Test Sample Data'!H193="","",IF(SUM('Test Sample Data'!H$3:H$386)&gt;10,IF(AND(ISNUMBER('Test Sample Data'!H193),'Test Sample Data'!H193&lt;$C$389, 'Test Sample Data'!H193&gt;0),'Test Sample Data'!H193,$C$389),""))</f>
        <v/>
      </c>
      <c r="I194" s="99" t="str">
        <f>IF('Test Sample Data'!I193="","",IF(SUM('Test Sample Data'!I$3:I$386)&gt;10,IF(AND(ISNUMBER('Test Sample Data'!I193),'Test Sample Data'!I193&lt;$C$389, 'Test Sample Data'!I193&gt;0),'Test Sample Data'!I193,$C$389),""))</f>
        <v/>
      </c>
      <c r="J194" s="99" t="str">
        <f>IF('Test Sample Data'!J193="","",IF(SUM('Test Sample Data'!J$3:J$386)&gt;10,IF(AND(ISNUMBER('Test Sample Data'!J193),'Test Sample Data'!J193&lt;$C$389, 'Test Sample Data'!J193&gt;0),'Test Sample Data'!J193,$C$389),""))</f>
        <v/>
      </c>
      <c r="K194" s="99" t="str">
        <f>IF('Test Sample Data'!K193="","",IF(SUM('Test Sample Data'!K$3:K$386)&gt;10,IF(AND(ISNUMBER('Test Sample Data'!K193),'Test Sample Data'!K193&lt;$C$389, 'Test Sample Data'!K193&gt;0),'Test Sample Data'!K193,$C$389),""))</f>
        <v/>
      </c>
      <c r="L194" s="99" t="str">
        <f>IF('Test Sample Data'!L193="","",IF(SUM('Test Sample Data'!L$3:L$386)&gt;10,IF(AND(ISNUMBER('Test Sample Data'!L193),'Test Sample Data'!L193&lt;$C$389, 'Test Sample Data'!L193&gt;0),'Test Sample Data'!L193,$C$389),""))</f>
        <v/>
      </c>
      <c r="M194" s="99" t="str">
        <f>IF('Test Sample Data'!M193="","",IF(SUM('Test Sample Data'!M$3:M$386)&gt;10,IF(AND(ISNUMBER('Test Sample Data'!M193),'Test Sample Data'!M193&lt;$C$389, 'Test Sample Data'!M193&gt;0),'Test Sample Data'!M193,$C$389),""))</f>
        <v/>
      </c>
      <c r="N194" s="99" t="str">
        <f>IF('Test Sample Data'!N193="","",IF(SUM('Test Sample Data'!N$3:N$386)&gt;10,IF(AND(ISNUMBER('Test Sample Data'!N193),'Test Sample Data'!N193&lt;$C$389, 'Test Sample Data'!N193&gt;0),'Test Sample Data'!N193,$C$389),""))</f>
        <v/>
      </c>
      <c r="O194" s="98" t="str">
        <f>'miRNA Table'!C193</f>
        <v>hsa-miR-298</v>
      </c>
      <c r="P194" s="98" t="s">
        <v>5691</v>
      </c>
      <c r="Q194" s="99">
        <f>IF('Control Sample Data'!C193="","",IF(SUM('Control Sample Data'!C$3:C$386)&gt;10,IF(AND(ISNUMBER('Control Sample Data'!C193),'Control Sample Data'!C193&lt;$C$389, 'Control Sample Data'!C193&gt;0),'Control Sample Data'!C193,$C$389),""))</f>
        <v>17.64</v>
      </c>
      <c r="R194" s="99">
        <f>IF('Control Sample Data'!D193="","",IF(SUM('Control Sample Data'!D$3:D$386)&gt;10,IF(AND(ISNUMBER('Control Sample Data'!D193),'Control Sample Data'!D193&lt;$C$389, 'Control Sample Data'!D193&gt;0),'Control Sample Data'!D193,$C$389),""))</f>
        <v>17.41</v>
      </c>
      <c r="S194" s="99">
        <f>IF('Control Sample Data'!E193="","",IF(SUM('Control Sample Data'!E$3:E$386)&gt;10,IF(AND(ISNUMBER('Control Sample Data'!E193),'Control Sample Data'!E193&lt;$C$389, 'Control Sample Data'!E193&gt;0),'Control Sample Data'!E193,$C$389),""))</f>
        <v>17.54</v>
      </c>
      <c r="T194" s="99" t="str">
        <f>IF('Control Sample Data'!F193="","",IF(SUM('Control Sample Data'!F$3:F$386)&gt;10,IF(AND(ISNUMBER('Control Sample Data'!F193),'Control Sample Data'!F193&lt;$C$389, 'Control Sample Data'!F193&gt;0),'Control Sample Data'!F193,$C$389),""))</f>
        <v/>
      </c>
      <c r="U194" s="99" t="str">
        <f>IF('Control Sample Data'!G193="","",IF(SUM('Control Sample Data'!G$3:G$386)&gt;10,IF(AND(ISNUMBER('Control Sample Data'!G193),'Control Sample Data'!G193&lt;$C$389, 'Control Sample Data'!G193&gt;0),'Control Sample Data'!G193,$C$389),""))</f>
        <v/>
      </c>
      <c r="V194" s="99" t="str">
        <f>IF('Control Sample Data'!H193="","",IF(SUM('Control Sample Data'!H$3:H$386)&gt;10,IF(AND(ISNUMBER('Control Sample Data'!H193),'Control Sample Data'!H193&lt;$C$389, 'Control Sample Data'!H193&gt;0),'Control Sample Data'!H193,$C$389),""))</f>
        <v/>
      </c>
      <c r="W194" s="99" t="str">
        <f>IF('Control Sample Data'!I193="","",IF(SUM('Control Sample Data'!I$3:I$386)&gt;10,IF(AND(ISNUMBER('Control Sample Data'!I193),'Control Sample Data'!I193&lt;$C$389, 'Control Sample Data'!I193&gt;0),'Control Sample Data'!I193,$C$389),""))</f>
        <v/>
      </c>
      <c r="X194" s="99" t="str">
        <f>IF('Control Sample Data'!J193="","",IF(SUM('Control Sample Data'!J$3:J$386)&gt;10,IF(AND(ISNUMBER('Control Sample Data'!J193),'Control Sample Data'!J193&lt;$C$389, 'Control Sample Data'!J193&gt;0),'Control Sample Data'!J193,$C$389),""))</f>
        <v/>
      </c>
      <c r="Y194" s="99" t="str">
        <f>IF('Control Sample Data'!K193="","",IF(SUM('Control Sample Data'!K$3:K$386)&gt;10,IF(AND(ISNUMBER('Control Sample Data'!K193),'Control Sample Data'!K193&lt;$C$389, 'Control Sample Data'!K193&gt;0),'Control Sample Data'!K193,$C$389),""))</f>
        <v/>
      </c>
      <c r="Z194" s="99" t="str">
        <f>IF('Control Sample Data'!L193="","",IF(SUM('Control Sample Data'!L$3:L$386)&gt;10,IF(AND(ISNUMBER('Control Sample Data'!L193),'Control Sample Data'!L193&lt;$C$389, 'Control Sample Data'!L193&gt;0),'Control Sample Data'!L193,$C$389),""))</f>
        <v/>
      </c>
      <c r="AA194" s="99" t="str">
        <f>IF('Control Sample Data'!M193="","",IF(SUM('Control Sample Data'!M$3:M$386)&gt;10,IF(AND(ISNUMBER('Control Sample Data'!M193),'Control Sample Data'!M193&lt;$C$389, 'Control Sample Data'!M193&gt;0),'Control Sample Data'!M193,$C$389),""))</f>
        <v/>
      </c>
      <c r="AB194" s="107" t="str">
        <f>IF('Control Sample Data'!N193="","",IF(SUM('Control Sample Data'!N$3:N$386)&gt;10,IF(AND(ISNUMBER('Control Sample Data'!N193),'Control Sample Data'!N193&lt;$C$389, 'Control Sample Data'!N193&gt;0),'Control Sample Data'!N193,$C$389),""))</f>
        <v/>
      </c>
      <c r="AC194" s="136">
        <f>IF(C194="","",IF(AND('miRNA Table'!$F$4="YES",'miRNA Table'!$F$6="YES"),C194-C$391,C194))</f>
        <v>18.190000000000001</v>
      </c>
      <c r="AD194" s="137">
        <f>IF(D194="","",IF(AND('miRNA Table'!$F$4="YES",'miRNA Table'!$F$6="YES"),D194-D$391,D194))</f>
        <v>18.12</v>
      </c>
      <c r="AE194" s="137">
        <f>IF(E194="","",IF(AND('miRNA Table'!$F$4="YES",'miRNA Table'!$F$6="YES"),E194-E$391,E194))</f>
        <v>18.09</v>
      </c>
      <c r="AF194" s="137" t="str">
        <f>IF(F194="","",IF(AND('miRNA Table'!$F$4="YES",'miRNA Table'!$F$6="YES"),F194-F$391,F194))</f>
        <v/>
      </c>
      <c r="AG194" s="137" t="str">
        <f>IF(G194="","",IF(AND('miRNA Table'!$F$4="YES",'miRNA Table'!$F$6="YES"),G194-G$391,G194))</f>
        <v/>
      </c>
      <c r="AH194" s="137" t="str">
        <f>IF(H194="","",IF(AND('miRNA Table'!$F$4="YES",'miRNA Table'!$F$6="YES"),H194-H$391,H194))</f>
        <v/>
      </c>
      <c r="AI194" s="137" t="str">
        <f>IF(I194="","",IF(AND('miRNA Table'!$F$4="YES",'miRNA Table'!$F$6="YES"),I194-I$391,I194))</f>
        <v/>
      </c>
      <c r="AJ194" s="137" t="str">
        <f>IF(J194="","",IF(AND('miRNA Table'!$F$4="YES",'miRNA Table'!$F$6="YES"),J194-J$391,J194))</f>
        <v/>
      </c>
      <c r="AK194" s="137" t="str">
        <f>IF(K194="","",IF(AND('miRNA Table'!$F$4="YES",'miRNA Table'!$F$6="YES"),K194-K$391,K194))</f>
        <v/>
      </c>
      <c r="AL194" s="137" t="str">
        <f>IF(L194="","",IF(AND('miRNA Table'!$F$4="YES",'miRNA Table'!$F$6="YES"),L194-L$391,L194))</f>
        <v/>
      </c>
      <c r="AM194" s="137" t="str">
        <f>IF(M194="","",IF(AND('miRNA Table'!$F$4="YES",'miRNA Table'!$F$6="YES"),M194-M$391,M194))</f>
        <v/>
      </c>
      <c r="AN194" s="138" t="str">
        <f>IF(N194="","",IF(AND('miRNA Table'!$F$4="YES",'miRNA Table'!$F$6="YES"),N194-N$391,N194))</f>
        <v/>
      </c>
      <c r="AO194" s="136">
        <f>IF(O194="","",IF(AND('miRNA Table'!$F$4="YES",'miRNA Table'!$F$6="YES"),Q194-Q$391,Q194))</f>
        <v>17.64</v>
      </c>
      <c r="AP194" s="137">
        <f>IF(P194="","",IF(AND('miRNA Table'!$F$4="YES",'miRNA Table'!$F$6="YES"),R194-R$391,R194))</f>
        <v>17.41</v>
      </c>
      <c r="AQ194" s="137">
        <f>IF(Q194="","",IF(AND('miRNA Table'!$F$4="YES",'miRNA Table'!$F$6="YES"),S194-S$391,S194))</f>
        <v>17.54</v>
      </c>
      <c r="AR194" s="137" t="str">
        <f>IF(R194="","",IF(AND('miRNA Table'!$F$4="YES",'miRNA Table'!$F$6="YES"),T194-T$391,T194))</f>
        <v/>
      </c>
      <c r="AS194" s="137" t="str">
        <f>IF(S194="","",IF(AND('miRNA Table'!$F$4="YES",'miRNA Table'!$F$6="YES"),U194-U$391,U194))</f>
        <v/>
      </c>
      <c r="AT194" s="137" t="str">
        <f>IF(T194="","",IF(AND('miRNA Table'!$F$4="YES",'miRNA Table'!$F$6="YES"),V194-V$391,V194))</f>
        <v/>
      </c>
      <c r="AU194" s="137" t="str">
        <f>IF(U194="","",IF(AND('miRNA Table'!$F$4="YES",'miRNA Table'!$F$6="YES"),W194-W$391,W194))</f>
        <v/>
      </c>
      <c r="AV194" s="137" t="str">
        <f>IF(V194="","",IF(AND('miRNA Table'!$F$4="YES",'miRNA Table'!$F$6="YES"),X194-X$391,X194))</f>
        <v/>
      </c>
      <c r="AW194" s="137" t="str">
        <f>IF(W194="","",IF(AND('miRNA Table'!$F$4="YES",'miRNA Table'!$F$6="YES"),Y194-Y$391,Y194))</f>
        <v/>
      </c>
      <c r="AX194" s="137" t="str">
        <f>IF(X194="","",IF(AND('miRNA Table'!$F$4="YES",'miRNA Table'!$F$6="YES"),Z194-Z$391,Z194))</f>
        <v/>
      </c>
      <c r="AY194" s="137" t="str">
        <f>IF(Y194="","",IF(AND('miRNA Table'!$F$4="YES",'miRNA Table'!$F$6="YES"),AA194-AA$391,AA194))</f>
        <v/>
      </c>
      <c r="AZ194" s="138" t="str">
        <f>IF(Z194="","",IF(AND('miRNA Table'!$F$4="YES",'miRNA Table'!$F$6="YES"),AB194-AB$391,AB194))</f>
        <v/>
      </c>
      <c r="BY194" s="97" t="str">
        <f t="shared" si="132"/>
        <v>hsa-miR-298</v>
      </c>
      <c r="BZ194" s="98" t="s">
        <v>5691</v>
      </c>
      <c r="CA194" s="99">
        <f t="shared" si="133"/>
        <v>-2.4450000000000003</v>
      </c>
      <c r="CB194" s="99">
        <f t="shared" si="134"/>
        <v>-2.5249999999999986</v>
      </c>
      <c r="CC194" s="99">
        <f t="shared" si="135"/>
        <v>-2.6400000000000006</v>
      </c>
      <c r="CD194" s="99" t="str">
        <f t="shared" si="136"/>
        <v/>
      </c>
      <c r="CE194" s="99" t="str">
        <f t="shared" si="137"/>
        <v/>
      </c>
      <c r="CF194" s="99" t="str">
        <f t="shared" si="138"/>
        <v/>
      </c>
      <c r="CG194" s="99" t="str">
        <f t="shared" si="139"/>
        <v/>
      </c>
      <c r="CH194" s="99" t="str">
        <f t="shared" si="140"/>
        <v/>
      </c>
      <c r="CI194" s="99" t="str">
        <f t="shared" si="141"/>
        <v/>
      </c>
      <c r="CJ194" s="99" t="str">
        <f t="shared" si="142"/>
        <v/>
      </c>
      <c r="CK194" s="99" t="str">
        <f t="shared" si="143"/>
        <v/>
      </c>
      <c r="CL194" s="99" t="str">
        <f t="shared" si="144"/>
        <v/>
      </c>
      <c r="CM194" s="99">
        <f t="shared" si="145"/>
        <v>-3.2583333333333329</v>
      </c>
      <c r="CN194" s="99">
        <f t="shared" si="146"/>
        <v>-3.44166666666667</v>
      </c>
      <c r="CO194" s="99">
        <f t="shared" si="147"/>
        <v>-3.5950000000000024</v>
      </c>
      <c r="CP194" s="99" t="str">
        <f t="shared" si="148"/>
        <v/>
      </c>
      <c r="CQ194" s="99" t="str">
        <f t="shared" si="149"/>
        <v/>
      </c>
      <c r="CR194" s="99" t="str">
        <f t="shared" si="150"/>
        <v/>
      </c>
      <c r="CS194" s="99" t="str">
        <f t="shared" si="151"/>
        <v/>
      </c>
      <c r="CT194" s="99" t="str">
        <f t="shared" si="152"/>
        <v/>
      </c>
      <c r="CU194" s="99" t="str">
        <f t="shared" si="153"/>
        <v/>
      </c>
      <c r="CV194" s="99" t="str">
        <f t="shared" si="154"/>
        <v/>
      </c>
      <c r="CW194" s="99" t="str">
        <f t="shared" si="155"/>
        <v/>
      </c>
      <c r="CX194" s="99" t="str">
        <f t="shared" si="156"/>
        <v/>
      </c>
      <c r="CY194" s="70">
        <f t="shared" si="157"/>
        <v>-2.5366666666666666</v>
      </c>
      <c r="CZ194" s="70">
        <f t="shared" si="158"/>
        <v>-3.4316666666666684</v>
      </c>
      <c r="DA194" s="100" t="str">
        <f t="shared" si="159"/>
        <v>hsa-miR-298</v>
      </c>
      <c r="DB194" s="98" t="s">
        <v>5691</v>
      </c>
      <c r="DC194" s="101">
        <f t="shared" si="164"/>
        <v>5.4452564659978941</v>
      </c>
      <c r="DD194" s="101">
        <f t="shared" si="165"/>
        <v>5.755734320043274</v>
      </c>
      <c r="DE194" s="101">
        <f t="shared" si="166"/>
        <v>6.233316637284001</v>
      </c>
      <c r="DF194" s="101" t="str">
        <f t="shared" si="167"/>
        <v/>
      </c>
      <c r="DG194" s="101" t="str">
        <f t="shared" si="168"/>
        <v/>
      </c>
      <c r="DH194" s="101" t="str">
        <f t="shared" si="169"/>
        <v/>
      </c>
      <c r="DI194" s="101" t="str">
        <f t="shared" si="170"/>
        <v/>
      </c>
      <c r="DJ194" s="101" t="str">
        <f t="shared" si="171"/>
        <v/>
      </c>
      <c r="DK194" s="101" t="str">
        <f t="shared" si="172"/>
        <v/>
      </c>
      <c r="DL194" s="101" t="str">
        <f t="shared" si="173"/>
        <v/>
      </c>
      <c r="DM194" s="101" t="str">
        <f t="shared" si="160"/>
        <v/>
      </c>
      <c r="DN194" s="101" t="str">
        <f t="shared" si="161"/>
        <v/>
      </c>
      <c r="DO194" s="101">
        <f t="shared" si="174"/>
        <v>9.5687689738992283</v>
      </c>
      <c r="DP194" s="101">
        <f t="shared" si="175"/>
        <v>10.865379550618595</v>
      </c>
      <c r="DQ194" s="101">
        <f t="shared" si="176"/>
        <v>12.083780684502623</v>
      </c>
      <c r="DR194" s="101" t="str">
        <f t="shared" si="177"/>
        <v/>
      </c>
      <c r="DS194" s="101" t="str">
        <f t="shared" si="178"/>
        <v/>
      </c>
      <c r="DT194" s="101" t="str">
        <f t="shared" si="179"/>
        <v/>
      </c>
      <c r="DU194" s="101" t="str">
        <f t="shared" si="180"/>
        <v/>
      </c>
      <c r="DV194" s="101" t="str">
        <f t="shared" si="181"/>
        <v/>
      </c>
      <c r="DW194" s="101" t="str">
        <f t="shared" si="182"/>
        <v/>
      </c>
      <c r="DX194" s="101" t="str">
        <f t="shared" si="183"/>
        <v/>
      </c>
      <c r="DY194" s="101" t="str">
        <f t="shared" si="162"/>
        <v/>
      </c>
      <c r="DZ194" s="101" t="str">
        <f t="shared" si="163"/>
        <v/>
      </c>
    </row>
    <row r="195" spans="1:130" ht="15" customHeight="1" x14ac:dyDescent="0.25">
      <c r="A195" s="106" t="str">
        <f>'miRNA Table'!C194</f>
        <v>hsa-miR-299-5p</v>
      </c>
      <c r="B195" s="98" t="s">
        <v>5692</v>
      </c>
      <c r="C195" s="99">
        <f>IF('Test Sample Data'!C194="","",IF(SUM('Test Sample Data'!C$3:C$386)&gt;10,IF(AND(ISNUMBER('Test Sample Data'!C194),'Test Sample Data'!C194&lt;$C$389, 'Test Sample Data'!C194&gt;0),'Test Sample Data'!C194,$C$389),""))</f>
        <v>18.649999999999999</v>
      </c>
      <c r="D195" s="99">
        <f>IF('Test Sample Data'!D194="","",IF(SUM('Test Sample Data'!D$3:D$386)&gt;10,IF(AND(ISNUMBER('Test Sample Data'!D194),'Test Sample Data'!D194&lt;$C$389, 'Test Sample Data'!D194&gt;0),'Test Sample Data'!D194,$C$389),""))</f>
        <v>18.149999999999999</v>
      </c>
      <c r="E195" s="99">
        <f>IF('Test Sample Data'!E194="","",IF(SUM('Test Sample Data'!E$3:E$386)&gt;10,IF(AND(ISNUMBER('Test Sample Data'!E194),'Test Sample Data'!E194&lt;$C$389, 'Test Sample Data'!E194&gt;0),'Test Sample Data'!E194,$C$389),""))</f>
        <v>18.239999999999998</v>
      </c>
      <c r="F195" s="99" t="str">
        <f>IF('Test Sample Data'!F194="","",IF(SUM('Test Sample Data'!F$3:F$386)&gt;10,IF(AND(ISNUMBER('Test Sample Data'!F194),'Test Sample Data'!F194&lt;$C$389, 'Test Sample Data'!F194&gt;0),'Test Sample Data'!F194,$C$389),""))</f>
        <v/>
      </c>
      <c r="G195" s="99" t="str">
        <f>IF('Test Sample Data'!G194="","",IF(SUM('Test Sample Data'!G$3:G$386)&gt;10,IF(AND(ISNUMBER('Test Sample Data'!G194),'Test Sample Data'!G194&lt;$C$389, 'Test Sample Data'!G194&gt;0),'Test Sample Data'!G194,$C$389),""))</f>
        <v/>
      </c>
      <c r="H195" s="99" t="str">
        <f>IF('Test Sample Data'!H194="","",IF(SUM('Test Sample Data'!H$3:H$386)&gt;10,IF(AND(ISNUMBER('Test Sample Data'!H194),'Test Sample Data'!H194&lt;$C$389, 'Test Sample Data'!H194&gt;0),'Test Sample Data'!H194,$C$389),""))</f>
        <v/>
      </c>
      <c r="I195" s="99" t="str">
        <f>IF('Test Sample Data'!I194="","",IF(SUM('Test Sample Data'!I$3:I$386)&gt;10,IF(AND(ISNUMBER('Test Sample Data'!I194),'Test Sample Data'!I194&lt;$C$389, 'Test Sample Data'!I194&gt;0),'Test Sample Data'!I194,$C$389),""))</f>
        <v/>
      </c>
      <c r="J195" s="99" t="str">
        <f>IF('Test Sample Data'!J194="","",IF(SUM('Test Sample Data'!J$3:J$386)&gt;10,IF(AND(ISNUMBER('Test Sample Data'!J194),'Test Sample Data'!J194&lt;$C$389, 'Test Sample Data'!J194&gt;0),'Test Sample Data'!J194,$C$389),""))</f>
        <v/>
      </c>
      <c r="K195" s="99" t="str">
        <f>IF('Test Sample Data'!K194="","",IF(SUM('Test Sample Data'!K$3:K$386)&gt;10,IF(AND(ISNUMBER('Test Sample Data'!K194),'Test Sample Data'!K194&lt;$C$389, 'Test Sample Data'!K194&gt;0),'Test Sample Data'!K194,$C$389),""))</f>
        <v/>
      </c>
      <c r="L195" s="99" t="str">
        <f>IF('Test Sample Data'!L194="","",IF(SUM('Test Sample Data'!L$3:L$386)&gt;10,IF(AND(ISNUMBER('Test Sample Data'!L194),'Test Sample Data'!L194&lt;$C$389, 'Test Sample Data'!L194&gt;0),'Test Sample Data'!L194,$C$389),""))</f>
        <v/>
      </c>
      <c r="M195" s="99" t="str">
        <f>IF('Test Sample Data'!M194="","",IF(SUM('Test Sample Data'!M$3:M$386)&gt;10,IF(AND(ISNUMBER('Test Sample Data'!M194),'Test Sample Data'!M194&lt;$C$389, 'Test Sample Data'!M194&gt;0),'Test Sample Data'!M194,$C$389),""))</f>
        <v/>
      </c>
      <c r="N195" s="99" t="str">
        <f>IF('Test Sample Data'!N194="","",IF(SUM('Test Sample Data'!N$3:N$386)&gt;10,IF(AND(ISNUMBER('Test Sample Data'!N194),'Test Sample Data'!N194&lt;$C$389, 'Test Sample Data'!N194&gt;0),'Test Sample Data'!N194,$C$389),""))</f>
        <v/>
      </c>
      <c r="O195" s="98" t="str">
        <f>'miRNA Table'!C194</f>
        <v>hsa-miR-299-5p</v>
      </c>
      <c r="P195" s="98" t="s">
        <v>5692</v>
      </c>
      <c r="Q195" s="99">
        <f>IF('Control Sample Data'!C194="","",IF(SUM('Control Sample Data'!C$3:C$386)&gt;10,IF(AND(ISNUMBER('Control Sample Data'!C194),'Control Sample Data'!C194&lt;$C$389, 'Control Sample Data'!C194&gt;0),'Control Sample Data'!C194,$C$389),""))</f>
        <v>17.899999999999999</v>
      </c>
      <c r="R195" s="99">
        <f>IF('Control Sample Data'!D194="","",IF(SUM('Control Sample Data'!D$3:D$386)&gt;10,IF(AND(ISNUMBER('Control Sample Data'!D194),'Control Sample Data'!D194&lt;$C$389, 'Control Sample Data'!D194&gt;0),'Control Sample Data'!D194,$C$389),""))</f>
        <v>17.93</v>
      </c>
      <c r="S195" s="99">
        <f>IF('Control Sample Data'!E194="","",IF(SUM('Control Sample Data'!E$3:E$386)&gt;10,IF(AND(ISNUMBER('Control Sample Data'!E194),'Control Sample Data'!E194&lt;$C$389, 'Control Sample Data'!E194&gt;0),'Control Sample Data'!E194,$C$389),""))</f>
        <v>17.66</v>
      </c>
      <c r="T195" s="99" t="str">
        <f>IF('Control Sample Data'!F194="","",IF(SUM('Control Sample Data'!F$3:F$386)&gt;10,IF(AND(ISNUMBER('Control Sample Data'!F194),'Control Sample Data'!F194&lt;$C$389, 'Control Sample Data'!F194&gt;0),'Control Sample Data'!F194,$C$389),""))</f>
        <v/>
      </c>
      <c r="U195" s="99" t="str">
        <f>IF('Control Sample Data'!G194="","",IF(SUM('Control Sample Data'!G$3:G$386)&gt;10,IF(AND(ISNUMBER('Control Sample Data'!G194),'Control Sample Data'!G194&lt;$C$389, 'Control Sample Data'!G194&gt;0),'Control Sample Data'!G194,$C$389),""))</f>
        <v/>
      </c>
      <c r="V195" s="99" t="str">
        <f>IF('Control Sample Data'!H194="","",IF(SUM('Control Sample Data'!H$3:H$386)&gt;10,IF(AND(ISNUMBER('Control Sample Data'!H194),'Control Sample Data'!H194&lt;$C$389, 'Control Sample Data'!H194&gt;0),'Control Sample Data'!H194,$C$389),""))</f>
        <v/>
      </c>
      <c r="W195" s="99" t="str">
        <f>IF('Control Sample Data'!I194="","",IF(SUM('Control Sample Data'!I$3:I$386)&gt;10,IF(AND(ISNUMBER('Control Sample Data'!I194),'Control Sample Data'!I194&lt;$C$389, 'Control Sample Data'!I194&gt;0),'Control Sample Data'!I194,$C$389),""))</f>
        <v/>
      </c>
      <c r="X195" s="99" t="str">
        <f>IF('Control Sample Data'!J194="","",IF(SUM('Control Sample Data'!J$3:J$386)&gt;10,IF(AND(ISNUMBER('Control Sample Data'!J194),'Control Sample Data'!J194&lt;$C$389, 'Control Sample Data'!J194&gt;0),'Control Sample Data'!J194,$C$389),""))</f>
        <v/>
      </c>
      <c r="Y195" s="99" t="str">
        <f>IF('Control Sample Data'!K194="","",IF(SUM('Control Sample Data'!K$3:K$386)&gt;10,IF(AND(ISNUMBER('Control Sample Data'!K194),'Control Sample Data'!K194&lt;$C$389, 'Control Sample Data'!K194&gt;0),'Control Sample Data'!K194,$C$389),""))</f>
        <v/>
      </c>
      <c r="Z195" s="99" t="str">
        <f>IF('Control Sample Data'!L194="","",IF(SUM('Control Sample Data'!L$3:L$386)&gt;10,IF(AND(ISNUMBER('Control Sample Data'!L194),'Control Sample Data'!L194&lt;$C$389, 'Control Sample Data'!L194&gt;0),'Control Sample Data'!L194,$C$389),""))</f>
        <v/>
      </c>
      <c r="AA195" s="99" t="str">
        <f>IF('Control Sample Data'!M194="","",IF(SUM('Control Sample Data'!M$3:M$386)&gt;10,IF(AND(ISNUMBER('Control Sample Data'!M194),'Control Sample Data'!M194&lt;$C$389, 'Control Sample Data'!M194&gt;0),'Control Sample Data'!M194,$C$389),""))</f>
        <v/>
      </c>
      <c r="AB195" s="107" t="str">
        <f>IF('Control Sample Data'!N194="","",IF(SUM('Control Sample Data'!N$3:N$386)&gt;10,IF(AND(ISNUMBER('Control Sample Data'!N194),'Control Sample Data'!N194&lt;$C$389, 'Control Sample Data'!N194&gt;0),'Control Sample Data'!N194,$C$389),""))</f>
        <v/>
      </c>
      <c r="AC195" s="136">
        <f>IF(C195="","",IF(AND('miRNA Table'!$F$4="YES",'miRNA Table'!$F$6="YES"),C195-C$391,C195))</f>
        <v>18.649999999999999</v>
      </c>
      <c r="AD195" s="137">
        <f>IF(D195="","",IF(AND('miRNA Table'!$F$4="YES",'miRNA Table'!$F$6="YES"),D195-D$391,D195))</f>
        <v>18.149999999999999</v>
      </c>
      <c r="AE195" s="137">
        <f>IF(E195="","",IF(AND('miRNA Table'!$F$4="YES",'miRNA Table'!$F$6="YES"),E195-E$391,E195))</f>
        <v>18.239999999999998</v>
      </c>
      <c r="AF195" s="137" t="str">
        <f>IF(F195="","",IF(AND('miRNA Table'!$F$4="YES",'miRNA Table'!$F$6="YES"),F195-F$391,F195))</f>
        <v/>
      </c>
      <c r="AG195" s="137" t="str">
        <f>IF(G195="","",IF(AND('miRNA Table'!$F$4="YES",'miRNA Table'!$F$6="YES"),G195-G$391,G195))</f>
        <v/>
      </c>
      <c r="AH195" s="137" t="str">
        <f>IF(H195="","",IF(AND('miRNA Table'!$F$4="YES",'miRNA Table'!$F$6="YES"),H195-H$391,H195))</f>
        <v/>
      </c>
      <c r="AI195" s="137" t="str">
        <f>IF(I195="","",IF(AND('miRNA Table'!$F$4="YES",'miRNA Table'!$F$6="YES"),I195-I$391,I195))</f>
        <v/>
      </c>
      <c r="AJ195" s="137" t="str">
        <f>IF(J195="","",IF(AND('miRNA Table'!$F$4="YES",'miRNA Table'!$F$6="YES"),J195-J$391,J195))</f>
        <v/>
      </c>
      <c r="AK195" s="137" t="str">
        <f>IF(K195="","",IF(AND('miRNA Table'!$F$4="YES",'miRNA Table'!$F$6="YES"),K195-K$391,K195))</f>
        <v/>
      </c>
      <c r="AL195" s="137" t="str">
        <f>IF(L195="","",IF(AND('miRNA Table'!$F$4="YES",'miRNA Table'!$F$6="YES"),L195-L$391,L195))</f>
        <v/>
      </c>
      <c r="AM195" s="137" t="str">
        <f>IF(M195="","",IF(AND('miRNA Table'!$F$4="YES",'miRNA Table'!$F$6="YES"),M195-M$391,M195))</f>
        <v/>
      </c>
      <c r="AN195" s="138" t="str">
        <f>IF(N195="","",IF(AND('miRNA Table'!$F$4="YES",'miRNA Table'!$F$6="YES"),N195-N$391,N195))</f>
        <v/>
      </c>
      <c r="AO195" s="136">
        <f>IF(O195="","",IF(AND('miRNA Table'!$F$4="YES",'miRNA Table'!$F$6="YES"),Q195-Q$391,Q195))</f>
        <v>17.899999999999999</v>
      </c>
      <c r="AP195" s="137">
        <f>IF(P195="","",IF(AND('miRNA Table'!$F$4="YES",'miRNA Table'!$F$6="YES"),R195-R$391,R195))</f>
        <v>17.93</v>
      </c>
      <c r="AQ195" s="137">
        <f>IF(Q195="","",IF(AND('miRNA Table'!$F$4="YES",'miRNA Table'!$F$6="YES"),S195-S$391,S195))</f>
        <v>17.66</v>
      </c>
      <c r="AR195" s="137" t="str">
        <f>IF(R195="","",IF(AND('miRNA Table'!$F$4="YES",'miRNA Table'!$F$6="YES"),T195-T$391,T195))</f>
        <v/>
      </c>
      <c r="AS195" s="137" t="str">
        <f>IF(S195="","",IF(AND('miRNA Table'!$F$4="YES",'miRNA Table'!$F$6="YES"),U195-U$391,U195))</f>
        <v/>
      </c>
      <c r="AT195" s="137" t="str">
        <f>IF(T195="","",IF(AND('miRNA Table'!$F$4="YES",'miRNA Table'!$F$6="YES"),V195-V$391,V195))</f>
        <v/>
      </c>
      <c r="AU195" s="137" t="str">
        <f>IF(U195="","",IF(AND('miRNA Table'!$F$4="YES",'miRNA Table'!$F$6="YES"),W195-W$391,W195))</f>
        <v/>
      </c>
      <c r="AV195" s="137" t="str">
        <f>IF(V195="","",IF(AND('miRNA Table'!$F$4="YES",'miRNA Table'!$F$6="YES"),X195-X$391,X195))</f>
        <v/>
      </c>
      <c r="AW195" s="137" t="str">
        <f>IF(W195="","",IF(AND('miRNA Table'!$F$4="YES",'miRNA Table'!$F$6="YES"),Y195-Y$391,Y195))</f>
        <v/>
      </c>
      <c r="AX195" s="137" t="str">
        <f>IF(X195="","",IF(AND('miRNA Table'!$F$4="YES",'miRNA Table'!$F$6="YES"),Z195-Z$391,Z195))</f>
        <v/>
      </c>
      <c r="AY195" s="137" t="str">
        <f>IF(Y195="","",IF(AND('miRNA Table'!$F$4="YES",'miRNA Table'!$F$6="YES"),AA195-AA$391,AA195))</f>
        <v/>
      </c>
      <c r="AZ195" s="138" t="str">
        <f>IF(Z195="","",IF(AND('miRNA Table'!$F$4="YES",'miRNA Table'!$F$6="YES"),AB195-AB$391,AB195))</f>
        <v/>
      </c>
      <c r="BY195" s="97" t="str">
        <f t="shared" si="132"/>
        <v>hsa-miR-299-5p</v>
      </c>
      <c r="BZ195" s="98" t="s">
        <v>5692</v>
      </c>
      <c r="CA195" s="99">
        <f t="shared" si="133"/>
        <v>-1.985000000000003</v>
      </c>
      <c r="CB195" s="99">
        <f t="shared" si="134"/>
        <v>-2.495000000000001</v>
      </c>
      <c r="CC195" s="99">
        <f t="shared" si="135"/>
        <v>-2.490000000000002</v>
      </c>
      <c r="CD195" s="99" t="str">
        <f t="shared" si="136"/>
        <v/>
      </c>
      <c r="CE195" s="99" t="str">
        <f t="shared" si="137"/>
        <v/>
      </c>
      <c r="CF195" s="99" t="str">
        <f t="shared" si="138"/>
        <v/>
      </c>
      <c r="CG195" s="99" t="str">
        <f t="shared" si="139"/>
        <v/>
      </c>
      <c r="CH195" s="99" t="str">
        <f t="shared" si="140"/>
        <v/>
      </c>
      <c r="CI195" s="99" t="str">
        <f t="shared" si="141"/>
        <v/>
      </c>
      <c r="CJ195" s="99" t="str">
        <f t="shared" si="142"/>
        <v/>
      </c>
      <c r="CK195" s="99" t="str">
        <f t="shared" si="143"/>
        <v/>
      </c>
      <c r="CL195" s="99" t="str">
        <f t="shared" si="144"/>
        <v/>
      </c>
      <c r="CM195" s="99">
        <f t="shared" si="145"/>
        <v>-2.9983333333333348</v>
      </c>
      <c r="CN195" s="99">
        <f t="shared" si="146"/>
        <v>-2.9216666666666704</v>
      </c>
      <c r="CO195" s="99">
        <f t="shared" si="147"/>
        <v>-3.4750000000000014</v>
      </c>
      <c r="CP195" s="99" t="str">
        <f t="shared" si="148"/>
        <v/>
      </c>
      <c r="CQ195" s="99" t="str">
        <f t="shared" si="149"/>
        <v/>
      </c>
      <c r="CR195" s="99" t="str">
        <f t="shared" si="150"/>
        <v/>
      </c>
      <c r="CS195" s="99" t="str">
        <f t="shared" si="151"/>
        <v/>
      </c>
      <c r="CT195" s="99" t="str">
        <f t="shared" si="152"/>
        <v/>
      </c>
      <c r="CU195" s="99" t="str">
        <f t="shared" si="153"/>
        <v/>
      </c>
      <c r="CV195" s="99" t="str">
        <f t="shared" si="154"/>
        <v/>
      </c>
      <c r="CW195" s="99" t="str">
        <f t="shared" si="155"/>
        <v/>
      </c>
      <c r="CX195" s="99" t="str">
        <f t="shared" si="156"/>
        <v/>
      </c>
      <c r="CY195" s="70">
        <f t="shared" si="157"/>
        <v>-2.3233333333333355</v>
      </c>
      <c r="CZ195" s="70">
        <f t="shared" si="158"/>
        <v>-3.131666666666669</v>
      </c>
      <c r="DA195" s="100" t="str">
        <f t="shared" si="159"/>
        <v>hsa-miR-299-5p</v>
      </c>
      <c r="DB195" s="98" t="s">
        <v>5692</v>
      </c>
      <c r="DC195" s="101">
        <f t="shared" si="164"/>
        <v>3.9586266256608353</v>
      </c>
      <c r="DD195" s="101">
        <f t="shared" si="165"/>
        <v>5.6372830205680806</v>
      </c>
      <c r="DE195" s="101">
        <f t="shared" si="166"/>
        <v>5.6177795029519961</v>
      </c>
      <c r="DF195" s="101" t="str">
        <f t="shared" si="167"/>
        <v/>
      </c>
      <c r="DG195" s="101" t="str">
        <f t="shared" si="168"/>
        <v/>
      </c>
      <c r="DH195" s="101" t="str">
        <f t="shared" si="169"/>
        <v/>
      </c>
      <c r="DI195" s="101" t="str">
        <f t="shared" si="170"/>
        <v/>
      </c>
      <c r="DJ195" s="101" t="str">
        <f t="shared" si="171"/>
        <v/>
      </c>
      <c r="DK195" s="101" t="str">
        <f t="shared" si="172"/>
        <v/>
      </c>
      <c r="DL195" s="101" t="str">
        <f t="shared" si="173"/>
        <v/>
      </c>
      <c r="DM195" s="101" t="str">
        <f t="shared" si="160"/>
        <v/>
      </c>
      <c r="DN195" s="101" t="str">
        <f t="shared" si="161"/>
        <v/>
      </c>
      <c r="DO195" s="101">
        <f t="shared" si="174"/>
        <v>7.9907633739042474</v>
      </c>
      <c r="DP195" s="101">
        <f t="shared" si="175"/>
        <v>7.5772096553592521</v>
      </c>
      <c r="DQ195" s="101">
        <f t="shared" si="176"/>
        <v>11.119345758738707</v>
      </c>
      <c r="DR195" s="101" t="str">
        <f t="shared" si="177"/>
        <v/>
      </c>
      <c r="DS195" s="101" t="str">
        <f t="shared" si="178"/>
        <v/>
      </c>
      <c r="DT195" s="101" t="str">
        <f t="shared" si="179"/>
        <v/>
      </c>
      <c r="DU195" s="101" t="str">
        <f t="shared" si="180"/>
        <v/>
      </c>
      <c r="DV195" s="101" t="str">
        <f t="shared" si="181"/>
        <v/>
      </c>
      <c r="DW195" s="101" t="str">
        <f t="shared" si="182"/>
        <v/>
      </c>
      <c r="DX195" s="101" t="str">
        <f t="shared" si="183"/>
        <v/>
      </c>
      <c r="DY195" s="101" t="str">
        <f t="shared" si="162"/>
        <v/>
      </c>
      <c r="DZ195" s="101" t="str">
        <f t="shared" si="163"/>
        <v/>
      </c>
    </row>
    <row r="196" spans="1:130" ht="15" customHeight="1" x14ac:dyDescent="0.25">
      <c r="A196" s="106" t="str">
        <f>'miRNA Table'!C195</f>
        <v>hsa-miR-29a-3p</v>
      </c>
      <c r="B196" s="98" t="s">
        <v>5693</v>
      </c>
      <c r="C196" s="99">
        <f>IF('Test Sample Data'!C195="","",IF(SUM('Test Sample Data'!C$3:C$386)&gt;10,IF(AND(ISNUMBER('Test Sample Data'!C195),'Test Sample Data'!C195&lt;$C$389, 'Test Sample Data'!C195&gt;0),'Test Sample Data'!C195,$C$389),""))</f>
        <v>29.89</v>
      </c>
      <c r="D196" s="99">
        <f>IF('Test Sample Data'!D195="","",IF(SUM('Test Sample Data'!D$3:D$386)&gt;10,IF(AND(ISNUMBER('Test Sample Data'!D195),'Test Sample Data'!D195&lt;$C$389, 'Test Sample Data'!D195&gt;0),'Test Sample Data'!D195,$C$389),""))</f>
        <v>29.56</v>
      </c>
      <c r="E196" s="99">
        <f>IF('Test Sample Data'!E195="","",IF(SUM('Test Sample Data'!E$3:E$386)&gt;10,IF(AND(ISNUMBER('Test Sample Data'!E195),'Test Sample Data'!E195&lt;$C$389, 'Test Sample Data'!E195&gt;0),'Test Sample Data'!E195,$C$389),""))</f>
        <v>29.6</v>
      </c>
      <c r="F196" s="99" t="str">
        <f>IF('Test Sample Data'!F195="","",IF(SUM('Test Sample Data'!F$3:F$386)&gt;10,IF(AND(ISNUMBER('Test Sample Data'!F195),'Test Sample Data'!F195&lt;$C$389, 'Test Sample Data'!F195&gt;0),'Test Sample Data'!F195,$C$389),""))</f>
        <v/>
      </c>
      <c r="G196" s="99" t="str">
        <f>IF('Test Sample Data'!G195="","",IF(SUM('Test Sample Data'!G$3:G$386)&gt;10,IF(AND(ISNUMBER('Test Sample Data'!G195),'Test Sample Data'!G195&lt;$C$389, 'Test Sample Data'!G195&gt;0),'Test Sample Data'!G195,$C$389),""))</f>
        <v/>
      </c>
      <c r="H196" s="99" t="str">
        <f>IF('Test Sample Data'!H195="","",IF(SUM('Test Sample Data'!H$3:H$386)&gt;10,IF(AND(ISNUMBER('Test Sample Data'!H195),'Test Sample Data'!H195&lt;$C$389, 'Test Sample Data'!H195&gt;0),'Test Sample Data'!H195,$C$389),""))</f>
        <v/>
      </c>
      <c r="I196" s="99" t="str">
        <f>IF('Test Sample Data'!I195="","",IF(SUM('Test Sample Data'!I$3:I$386)&gt;10,IF(AND(ISNUMBER('Test Sample Data'!I195),'Test Sample Data'!I195&lt;$C$389, 'Test Sample Data'!I195&gt;0),'Test Sample Data'!I195,$C$389),""))</f>
        <v/>
      </c>
      <c r="J196" s="99" t="str">
        <f>IF('Test Sample Data'!J195="","",IF(SUM('Test Sample Data'!J$3:J$386)&gt;10,IF(AND(ISNUMBER('Test Sample Data'!J195),'Test Sample Data'!J195&lt;$C$389, 'Test Sample Data'!J195&gt;0),'Test Sample Data'!J195,$C$389),""))</f>
        <v/>
      </c>
      <c r="K196" s="99" t="str">
        <f>IF('Test Sample Data'!K195="","",IF(SUM('Test Sample Data'!K$3:K$386)&gt;10,IF(AND(ISNUMBER('Test Sample Data'!K195),'Test Sample Data'!K195&lt;$C$389, 'Test Sample Data'!K195&gt;0),'Test Sample Data'!K195,$C$389),""))</f>
        <v/>
      </c>
      <c r="L196" s="99" t="str">
        <f>IF('Test Sample Data'!L195="","",IF(SUM('Test Sample Data'!L$3:L$386)&gt;10,IF(AND(ISNUMBER('Test Sample Data'!L195),'Test Sample Data'!L195&lt;$C$389, 'Test Sample Data'!L195&gt;0),'Test Sample Data'!L195,$C$389),""))</f>
        <v/>
      </c>
      <c r="M196" s="99" t="str">
        <f>IF('Test Sample Data'!M195="","",IF(SUM('Test Sample Data'!M$3:M$386)&gt;10,IF(AND(ISNUMBER('Test Sample Data'!M195),'Test Sample Data'!M195&lt;$C$389, 'Test Sample Data'!M195&gt;0),'Test Sample Data'!M195,$C$389),""))</f>
        <v/>
      </c>
      <c r="N196" s="99" t="str">
        <f>IF('Test Sample Data'!N195="","",IF(SUM('Test Sample Data'!N$3:N$386)&gt;10,IF(AND(ISNUMBER('Test Sample Data'!N195),'Test Sample Data'!N195&lt;$C$389, 'Test Sample Data'!N195&gt;0),'Test Sample Data'!N195,$C$389),""))</f>
        <v/>
      </c>
      <c r="O196" s="98" t="str">
        <f>'miRNA Table'!C195</f>
        <v>hsa-miR-29a-3p</v>
      </c>
      <c r="P196" s="98" t="s">
        <v>5693</v>
      </c>
      <c r="Q196" s="99">
        <f>IF('Control Sample Data'!C195="","",IF(SUM('Control Sample Data'!C$3:C$386)&gt;10,IF(AND(ISNUMBER('Control Sample Data'!C195),'Control Sample Data'!C195&lt;$C$389, 'Control Sample Data'!C195&gt;0),'Control Sample Data'!C195,$C$389),""))</f>
        <v>29.08</v>
      </c>
      <c r="R196" s="99">
        <f>IF('Control Sample Data'!D195="","",IF(SUM('Control Sample Data'!D$3:D$386)&gt;10,IF(AND(ISNUMBER('Control Sample Data'!D195),'Control Sample Data'!D195&lt;$C$389, 'Control Sample Data'!D195&gt;0),'Control Sample Data'!D195,$C$389),""))</f>
        <v>29.02</v>
      </c>
      <c r="S196" s="99">
        <f>IF('Control Sample Data'!E195="","",IF(SUM('Control Sample Data'!E$3:E$386)&gt;10,IF(AND(ISNUMBER('Control Sample Data'!E195),'Control Sample Data'!E195&lt;$C$389, 'Control Sample Data'!E195&gt;0),'Control Sample Data'!E195,$C$389),""))</f>
        <v>29.27</v>
      </c>
      <c r="T196" s="99" t="str">
        <f>IF('Control Sample Data'!F195="","",IF(SUM('Control Sample Data'!F$3:F$386)&gt;10,IF(AND(ISNUMBER('Control Sample Data'!F195),'Control Sample Data'!F195&lt;$C$389, 'Control Sample Data'!F195&gt;0),'Control Sample Data'!F195,$C$389),""))</f>
        <v/>
      </c>
      <c r="U196" s="99" t="str">
        <f>IF('Control Sample Data'!G195="","",IF(SUM('Control Sample Data'!G$3:G$386)&gt;10,IF(AND(ISNUMBER('Control Sample Data'!G195),'Control Sample Data'!G195&lt;$C$389, 'Control Sample Data'!G195&gt;0),'Control Sample Data'!G195,$C$389),""))</f>
        <v/>
      </c>
      <c r="V196" s="99" t="str">
        <f>IF('Control Sample Data'!H195="","",IF(SUM('Control Sample Data'!H$3:H$386)&gt;10,IF(AND(ISNUMBER('Control Sample Data'!H195),'Control Sample Data'!H195&lt;$C$389, 'Control Sample Data'!H195&gt;0),'Control Sample Data'!H195,$C$389),""))</f>
        <v/>
      </c>
      <c r="W196" s="99" t="str">
        <f>IF('Control Sample Data'!I195="","",IF(SUM('Control Sample Data'!I$3:I$386)&gt;10,IF(AND(ISNUMBER('Control Sample Data'!I195),'Control Sample Data'!I195&lt;$C$389, 'Control Sample Data'!I195&gt;0),'Control Sample Data'!I195,$C$389),""))</f>
        <v/>
      </c>
      <c r="X196" s="99" t="str">
        <f>IF('Control Sample Data'!J195="","",IF(SUM('Control Sample Data'!J$3:J$386)&gt;10,IF(AND(ISNUMBER('Control Sample Data'!J195),'Control Sample Data'!J195&lt;$C$389, 'Control Sample Data'!J195&gt;0),'Control Sample Data'!J195,$C$389),""))</f>
        <v/>
      </c>
      <c r="Y196" s="99" t="str">
        <f>IF('Control Sample Data'!K195="","",IF(SUM('Control Sample Data'!K$3:K$386)&gt;10,IF(AND(ISNUMBER('Control Sample Data'!K195),'Control Sample Data'!K195&lt;$C$389, 'Control Sample Data'!K195&gt;0),'Control Sample Data'!K195,$C$389),""))</f>
        <v/>
      </c>
      <c r="Z196" s="99" t="str">
        <f>IF('Control Sample Data'!L195="","",IF(SUM('Control Sample Data'!L$3:L$386)&gt;10,IF(AND(ISNUMBER('Control Sample Data'!L195),'Control Sample Data'!L195&lt;$C$389, 'Control Sample Data'!L195&gt;0),'Control Sample Data'!L195,$C$389),""))</f>
        <v/>
      </c>
      <c r="AA196" s="99" t="str">
        <f>IF('Control Sample Data'!M195="","",IF(SUM('Control Sample Data'!M$3:M$386)&gt;10,IF(AND(ISNUMBER('Control Sample Data'!M195),'Control Sample Data'!M195&lt;$C$389, 'Control Sample Data'!M195&gt;0),'Control Sample Data'!M195,$C$389),""))</f>
        <v/>
      </c>
      <c r="AB196" s="107" t="str">
        <f>IF('Control Sample Data'!N195="","",IF(SUM('Control Sample Data'!N$3:N$386)&gt;10,IF(AND(ISNUMBER('Control Sample Data'!N195),'Control Sample Data'!N195&lt;$C$389, 'Control Sample Data'!N195&gt;0),'Control Sample Data'!N195,$C$389),""))</f>
        <v/>
      </c>
      <c r="AC196" s="136">
        <f>IF(C196="","",IF(AND('miRNA Table'!$F$4="YES",'miRNA Table'!$F$6="YES"),C196-C$391,C196))</f>
        <v>29.89</v>
      </c>
      <c r="AD196" s="137">
        <f>IF(D196="","",IF(AND('miRNA Table'!$F$4="YES",'miRNA Table'!$F$6="YES"),D196-D$391,D196))</f>
        <v>29.56</v>
      </c>
      <c r="AE196" s="137">
        <f>IF(E196="","",IF(AND('miRNA Table'!$F$4="YES",'miRNA Table'!$F$6="YES"),E196-E$391,E196))</f>
        <v>29.6</v>
      </c>
      <c r="AF196" s="137" t="str">
        <f>IF(F196="","",IF(AND('miRNA Table'!$F$4="YES",'miRNA Table'!$F$6="YES"),F196-F$391,F196))</f>
        <v/>
      </c>
      <c r="AG196" s="137" t="str">
        <f>IF(G196="","",IF(AND('miRNA Table'!$F$4="YES",'miRNA Table'!$F$6="YES"),G196-G$391,G196))</f>
        <v/>
      </c>
      <c r="AH196" s="137" t="str">
        <f>IF(H196="","",IF(AND('miRNA Table'!$F$4="YES",'miRNA Table'!$F$6="YES"),H196-H$391,H196))</f>
        <v/>
      </c>
      <c r="AI196" s="137" t="str">
        <f>IF(I196="","",IF(AND('miRNA Table'!$F$4="YES",'miRNA Table'!$F$6="YES"),I196-I$391,I196))</f>
        <v/>
      </c>
      <c r="AJ196" s="137" t="str">
        <f>IF(J196="","",IF(AND('miRNA Table'!$F$4="YES",'miRNA Table'!$F$6="YES"),J196-J$391,J196))</f>
        <v/>
      </c>
      <c r="AK196" s="137" t="str">
        <f>IF(K196="","",IF(AND('miRNA Table'!$F$4="YES",'miRNA Table'!$F$6="YES"),K196-K$391,K196))</f>
        <v/>
      </c>
      <c r="AL196" s="137" t="str">
        <f>IF(L196="","",IF(AND('miRNA Table'!$F$4="YES",'miRNA Table'!$F$6="YES"),L196-L$391,L196))</f>
        <v/>
      </c>
      <c r="AM196" s="137" t="str">
        <f>IF(M196="","",IF(AND('miRNA Table'!$F$4="YES",'miRNA Table'!$F$6="YES"),M196-M$391,M196))</f>
        <v/>
      </c>
      <c r="AN196" s="138" t="str">
        <f>IF(N196="","",IF(AND('miRNA Table'!$F$4="YES",'miRNA Table'!$F$6="YES"),N196-N$391,N196))</f>
        <v/>
      </c>
      <c r="AO196" s="136">
        <f>IF(O196="","",IF(AND('miRNA Table'!$F$4="YES",'miRNA Table'!$F$6="YES"),Q196-Q$391,Q196))</f>
        <v>29.08</v>
      </c>
      <c r="AP196" s="137">
        <f>IF(P196="","",IF(AND('miRNA Table'!$F$4="YES",'miRNA Table'!$F$6="YES"),R196-R$391,R196))</f>
        <v>29.02</v>
      </c>
      <c r="AQ196" s="137">
        <f>IF(Q196="","",IF(AND('miRNA Table'!$F$4="YES",'miRNA Table'!$F$6="YES"),S196-S$391,S196))</f>
        <v>29.27</v>
      </c>
      <c r="AR196" s="137" t="str">
        <f>IF(R196="","",IF(AND('miRNA Table'!$F$4="YES",'miRNA Table'!$F$6="YES"),T196-T$391,T196))</f>
        <v/>
      </c>
      <c r="AS196" s="137" t="str">
        <f>IF(S196="","",IF(AND('miRNA Table'!$F$4="YES",'miRNA Table'!$F$6="YES"),U196-U$391,U196))</f>
        <v/>
      </c>
      <c r="AT196" s="137" t="str">
        <f>IF(T196="","",IF(AND('miRNA Table'!$F$4="YES",'miRNA Table'!$F$6="YES"),V196-V$391,V196))</f>
        <v/>
      </c>
      <c r="AU196" s="137" t="str">
        <f>IF(U196="","",IF(AND('miRNA Table'!$F$4="YES",'miRNA Table'!$F$6="YES"),W196-W$391,W196))</f>
        <v/>
      </c>
      <c r="AV196" s="137" t="str">
        <f>IF(V196="","",IF(AND('miRNA Table'!$F$4="YES",'miRNA Table'!$F$6="YES"),X196-X$391,X196))</f>
        <v/>
      </c>
      <c r="AW196" s="137" t="str">
        <f>IF(W196="","",IF(AND('miRNA Table'!$F$4="YES",'miRNA Table'!$F$6="YES"),Y196-Y$391,Y196))</f>
        <v/>
      </c>
      <c r="AX196" s="137" t="str">
        <f>IF(X196="","",IF(AND('miRNA Table'!$F$4="YES",'miRNA Table'!$F$6="YES"),Z196-Z$391,Z196))</f>
        <v/>
      </c>
      <c r="AY196" s="137" t="str">
        <f>IF(Y196="","",IF(AND('miRNA Table'!$F$4="YES",'miRNA Table'!$F$6="YES"),AA196-AA$391,AA196))</f>
        <v/>
      </c>
      <c r="AZ196" s="138" t="str">
        <f>IF(Z196="","",IF(AND('miRNA Table'!$F$4="YES",'miRNA Table'!$F$6="YES"),AB196-AB$391,AB196))</f>
        <v/>
      </c>
      <c r="BY196" s="97" t="str">
        <f t="shared" si="132"/>
        <v>hsa-miR-29a-3p</v>
      </c>
      <c r="BZ196" s="98" t="s">
        <v>5693</v>
      </c>
      <c r="CA196" s="99">
        <f t="shared" si="133"/>
        <v>9.254999999999999</v>
      </c>
      <c r="CB196" s="99">
        <f t="shared" si="134"/>
        <v>8.9149999999999991</v>
      </c>
      <c r="CC196" s="99">
        <f t="shared" si="135"/>
        <v>8.870000000000001</v>
      </c>
      <c r="CD196" s="99" t="str">
        <f t="shared" si="136"/>
        <v/>
      </c>
      <c r="CE196" s="99" t="str">
        <f t="shared" si="137"/>
        <v/>
      </c>
      <c r="CF196" s="99" t="str">
        <f t="shared" si="138"/>
        <v/>
      </c>
      <c r="CG196" s="99" t="str">
        <f t="shared" si="139"/>
        <v/>
      </c>
      <c r="CH196" s="99" t="str">
        <f t="shared" si="140"/>
        <v/>
      </c>
      <c r="CI196" s="99" t="str">
        <f t="shared" si="141"/>
        <v/>
      </c>
      <c r="CJ196" s="99" t="str">
        <f t="shared" si="142"/>
        <v/>
      </c>
      <c r="CK196" s="99" t="str">
        <f t="shared" si="143"/>
        <v/>
      </c>
      <c r="CL196" s="99" t="str">
        <f t="shared" si="144"/>
        <v/>
      </c>
      <c r="CM196" s="99">
        <f t="shared" si="145"/>
        <v>8.1816666666666649</v>
      </c>
      <c r="CN196" s="99">
        <f t="shared" si="146"/>
        <v>8.1683333333333294</v>
      </c>
      <c r="CO196" s="99">
        <f t="shared" si="147"/>
        <v>8.134999999999998</v>
      </c>
      <c r="CP196" s="99" t="str">
        <f t="shared" si="148"/>
        <v/>
      </c>
      <c r="CQ196" s="99" t="str">
        <f t="shared" si="149"/>
        <v/>
      </c>
      <c r="CR196" s="99" t="str">
        <f t="shared" si="150"/>
        <v/>
      </c>
      <c r="CS196" s="99" t="str">
        <f t="shared" si="151"/>
        <v/>
      </c>
      <c r="CT196" s="99" t="str">
        <f t="shared" si="152"/>
        <v/>
      </c>
      <c r="CU196" s="99" t="str">
        <f t="shared" si="153"/>
        <v/>
      </c>
      <c r="CV196" s="99" t="str">
        <f t="shared" si="154"/>
        <v/>
      </c>
      <c r="CW196" s="99" t="str">
        <f t="shared" si="155"/>
        <v/>
      </c>
      <c r="CX196" s="99" t="str">
        <f t="shared" si="156"/>
        <v/>
      </c>
      <c r="CY196" s="70">
        <f t="shared" si="157"/>
        <v>9.0133333333333336</v>
      </c>
      <c r="CZ196" s="70">
        <f t="shared" si="158"/>
        <v>8.1616666666666635</v>
      </c>
      <c r="DA196" s="100" t="str">
        <f t="shared" si="159"/>
        <v>hsa-miR-29a-3p</v>
      </c>
      <c r="DB196" s="98" t="s">
        <v>5693</v>
      </c>
      <c r="DC196" s="101">
        <f t="shared" si="164"/>
        <v>1.6366936223983384E-3</v>
      </c>
      <c r="DD196" s="101">
        <f t="shared" si="165"/>
        <v>2.0716557448598009E-3</v>
      </c>
      <c r="DE196" s="101">
        <f t="shared" si="166"/>
        <v>2.13729238527488E-3</v>
      </c>
      <c r="DF196" s="101" t="str">
        <f t="shared" si="167"/>
        <v/>
      </c>
      <c r="DG196" s="101" t="str">
        <f t="shared" si="168"/>
        <v/>
      </c>
      <c r="DH196" s="101" t="str">
        <f t="shared" si="169"/>
        <v/>
      </c>
      <c r="DI196" s="101" t="str">
        <f t="shared" si="170"/>
        <v/>
      </c>
      <c r="DJ196" s="101" t="str">
        <f t="shared" si="171"/>
        <v/>
      </c>
      <c r="DK196" s="101" t="str">
        <f t="shared" si="172"/>
        <v/>
      </c>
      <c r="DL196" s="101" t="str">
        <f t="shared" si="173"/>
        <v/>
      </c>
      <c r="DM196" s="101" t="str">
        <f t="shared" si="160"/>
        <v/>
      </c>
      <c r="DN196" s="101" t="str">
        <f t="shared" si="161"/>
        <v/>
      </c>
      <c r="DO196" s="101">
        <f t="shared" si="174"/>
        <v>3.4440775257787637E-3</v>
      </c>
      <c r="DP196" s="101">
        <f t="shared" si="175"/>
        <v>3.4760551009639061E-3</v>
      </c>
      <c r="DQ196" s="101">
        <f t="shared" si="176"/>
        <v>3.5573040374686708E-3</v>
      </c>
      <c r="DR196" s="101" t="str">
        <f t="shared" si="177"/>
        <v/>
      </c>
      <c r="DS196" s="101" t="str">
        <f t="shared" si="178"/>
        <v/>
      </c>
      <c r="DT196" s="101" t="str">
        <f t="shared" si="179"/>
        <v/>
      </c>
      <c r="DU196" s="101" t="str">
        <f t="shared" si="180"/>
        <v/>
      </c>
      <c r="DV196" s="101" t="str">
        <f t="shared" si="181"/>
        <v/>
      </c>
      <c r="DW196" s="101" t="str">
        <f t="shared" si="182"/>
        <v/>
      </c>
      <c r="DX196" s="101" t="str">
        <f t="shared" si="183"/>
        <v/>
      </c>
      <c r="DY196" s="101" t="str">
        <f t="shared" si="162"/>
        <v/>
      </c>
      <c r="DZ196" s="101" t="str">
        <f t="shared" si="163"/>
        <v/>
      </c>
    </row>
    <row r="197" spans="1:130" ht="15" customHeight="1" x14ac:dyDescent="0.25">
      <c r="A197" s="106" t="str">
        <f>'miRNA Table'!C196</f>
        <v>hsa-miR-29a-5p</v>
      </c>
      <c r="B197" s="98" t="s">
        <v>5694</v>
      </c>
      <c r="C197" s="99">
        <f>IF('Test Sample Data'!C196="","",IF(SUM('Test Sample Data'!C$3:C$386)&gt;10,IF(AND(ISNUMBER('Test Sample Data'!C196),'Test Sample Data'!C196&lt;$C$389, 'Test Sample Data'!C196&gt;0),'Test Sample Data'!C196,$C$389),""))</f>
        <v>31.15</v>
      </c>
      <c r="D197" s="99">
        <f>IF('Test Sample Data'!D196="","",IF(SUM('Test Sample Data'!D$3:D$386)&gt;10,IF(AND(ISNUMBER('Test Sample Data'!D196),'Test Sample Data'!D196&lt;$C$389, 'Test Sample Data'!D196&gt;0),'Test Sample Data'!D196,$C$389),""))</f>
        <v>31.27</v>
      </c>
      <c r="E197" s="99">
        <f>IF('Test Sample Data'!E196="","",IF(SUM('Test Sample Data'!E$3:E$386)&gt;10,IF(AND(ISNUMBER('Test Sample Data'!E196),'Test Sample Data'!E196&lt;$C$389, 'Test Sample Data'!E196&gt;0),'Test Sample Data'!E196,$C$389),""))</f>
        <v>30.75</v>
      </c>
      <c r="F197" s="99" t="str">
        <f>IF('Test Sample Data'!F196="","",IF(SUM('Test Sample Data'!F$3:F$386)&gt;10,IF(AND(ISNUMBER('Test Sample Data'!F196),'Test Sample Data'!F196&lt;$C$389, 'Test Sample Data'!F196&gt;0),'Test Sample Data'!F196,$C$389),""))</f>
        <v/>
      </c>
      <c r="G197" s="99" t="str">
        <f>IF('Test Sample Data'!G196="","",IF(SUM('Test Sample Data'!G$3:G$386)&gt;10,IF(AND(ISNUMBER('Test Sample Data'!G196),'Test Sample Data'!G196&lt;$C$389, 'Test Sample Data'!G196&gt;0),'Test Sample Data'!G196,$C$389),""))</f>
        <v/>
      </c>
      <c r="H197" s="99" t="str">
        <f>IF('Test Sample Data'!H196="","",IF(SUM('Test Sample Data'!H$3:H$386)&gt;10,IF(AND(ISNUMBER('Test Sample Data'!H196),'Test Sample Data'!H196&lt;$C$389, 'Test Sample Data'!H196&gt;0),'Test Sample Data'!H196,$C$389),""))</f>
        <v/>
      </c>
      <c r="I197" s="99" t="str">
        <f>IF('Test Sample Data'!I196="","",IF(SUM('Test Sample Data'!I$3:I$386)&gt;10,IF(AND(ISNUMBER('Test Sample Data'!I196),'Test Sample Data'!I196&lt;$C$389, 'Test Sample Data'!I196&gt;0),'Test Sample Data'!I196,$C$389),""))</f>
        <v/>
      </c>
      <c r="J197" s="99" t="str">
        <f>IF('Test Sample Data'!J196="","",IF(SUM('Test Sample Data'!J$3:J$386)&gt;10,IF(AND(ISNUMBER('Test Sample Data'!J196),'Test Sample Data'!J196&lt;$C$389, 'Test Sample Data'!J196&gt;0),'Test Sample Data'!J196,$C$389),""))</f>
        <v/>
      </c>
      <c r="K197" s="99" t="str">
        <f>IF('Test Sample Data'!K196="","",IF(SUM('Test Sample Data'!K$3:K$386)&gt;10,IF(AND(ISNUMBER('Test Sample Data'!K196),'Test Sample Data'!K196&lt;$C$389, 'Test Sample Data'!K196&gt;0),'Test Sample Data'!K196,$C$389),""))</f>
        <v/>
      </c>
      <c r="L197" s="99" t="str">
        <f>IF('Test Sample Data'!L196="","",IF(SUM('Test Sample Data'!L$3:L$386)&gt;10,IF(AND(ISNUMBER('Test Sample Data'!L196),'Test Sample Data'!L196&lt;$C$389, 'Test Sample Data'!L196&gt;0),'Test Sample Data'!L196,$C$389),""))</f>
        <v/>
      </c>
      <c r="M197" s="99" t="str">
        <f>IF('Test Sample Data'!M196="","",IF(SUM('Test Sample Data'!M$3:M$386)&gt;10,IF(AND(ISNUMBER('Test Sample Data'!M196),'Test Sample Data'!M196&lt;$C$389, 'Test Sample Data'!M196&gt;0),'Test Sample Data'!M196,$C$389),""))</f>
        <v/>
      </c>
      <c r="N197" s="99" t="str">
        <f>IF('Test Sample Data'!N196="","",IF(SUM('Test Sample Data'!N$3:N$386)&gt;10,IF(AND(ISNUMBER('Test Sample Data'!N196),'Test Sample Data'!N196&lt;$C$389, 'Test Sample Data'!N196&gt;0),'Test Sample Data'!N196,$C$389),""))</f>
        <v/>
      </c>
      <c r="O197" s="98" t="str">
        <f>'miRNA Table'!C196</f>
        <v>hsa-miR-29a-5p</v>
      </c>
      <c r="P197" s="98" t="s">
        <v>5694</v>
      </c>
      <c r="Q197" s="99">
        <f>IF('Control Sample Data'!C196="","",IF(SUM('Control Sample Data'!C$3:C$386)&gt;10,IF(AND(ISNUMBER('Control Sample Data'!C196),'Control Sample Data'!C196&lt;$C$389, 'Control Sample Data'!C196&gt;0),'Control Sample Data'!C196,$C$389),""))</f>
        <v>32.020000000000003</v>
      </c>
      <c r="R197" s="99">
        <f>IF('Control Sample Data'!D196="","",IF(SUM('Control Sample Data'!D$3:D$386)&gt;10,IF(AND(ISNUMBER('Control Sample Data'!D196),'Control Sample Data'!D196&lt;$C$389, 'Control Sample Data'!D196&gt;0),'Control Sample Data'!D196,$C$389),""))</f>
        <v>32.130000000000003</v>
      </c>
      <c r="S197" s="99">
        <f>IF('Control Sample Data'!E196="","",IF(SUM('Control Sample Data'!E$3:E$386)&gt;10,IF(AND(ISNUMBER('Control Sample Data'!E196),'Control Sample Data'!E196&lt;$C$389, 'Control Sample Data'!E196&gt;0),'Control Sample Data'!E196,$C$389),""))</f>
        <v>31.96</v>
      </c>
      <c r="T197" s="99" t="str">
        <f>IF('Control Sample Data'!F196="","",IF(SUM('Control Sample Data'!F$3:F$386)&gt;10,IF(AND(ISNUMBER('Control Sample Data'!F196),'Control Sample Data'!F196&lt;$C$389, 'Control Sample Data'!F196&gt;0),'Control Sample Data'!F196,$C$389),""))</f>
        <v/>
      </c>
      <c r="U197" s="99" t="str">
        <f>IF('Control Sample Data'!G196="","",IF(SUM('Control Sample Data'!G$3:G$386)&gt;10,IF(AND(ISNUMBER('Control Sample Data'!G196),'Control Sample Data'!G196&lt;$C$389, 'Control Sample Data'!G196&gt;0),'Control Sample Data'!G196,$C$389),""))</f>
        <v/>
      </c>
      <c r="V197" s="99" t="str">
        <f>IF('Control Sample Data'!H196="","",IF(SUM('Control Sample Data'!H$3:H$386)&gt;10,IF(AND(ISNUMBER('Control Sample Data'!H196),'Control Sample Data'!H196&lt;$C$389, 'Control Sample Data'!H196&gt;0),'Control Sample Data'!H196,$C$389),""))</f>
        <v/>
      </c>
      <c r="W197" s="99" t="str">
        <f>IF('Control Sample Data'!I196="","",IF(SUM('Control Sample Data'!I$3:I$386)&gt;10,IF(AND(ISNUMBER('Control Sample Data'!I196),'Control Sample Data'!I196&lt;$C$389, 'Control Sample Data'!I196&gt;0),'Control Sample Data'!I196,$C$389),""))</f>
        <v/>
      </c>
      <c r="X197" s="99" t="str">
        <f>IF('Control Sample Data'!J196="","",IF(SUM('Control Sample Data'!J$3:J$386)&gt;10,IF(AND(ISNUMBER('Control Sample Data'!J196),'Control Sample Data'!J196&lt;$C$389, 'Control Sample Data'!J196&gt;0),'Control Sample Data'!J196,$C$389),""))</f>
        <v/>
      </c>
      <c r="Y197" s="99" t="str">
        <f>IF('Control Sample Data'!K196="","",IF(SUM('Control Sample Data'!K$3:K$386)&gt;10,IF(AND(ISNUMBER('Control Sample Data'!K196),'Control Sample Data'!K196&lt;$C$389, 'Control Sample Data'!K196&gt;0),'Control Sample Data'!K196,$C$389),""))</f>
        <v/>
      </c>
      <c r="Z197" s="99" t="str">
        <f>IF('Control Sample Data'!L196="","",IF(SUM('Control Sample Data'!L$3:L$386)&gt;10,IF(AND(ISNUMBER('Control Sample Data'!L196),'Control Sample Data'!L196&lt;$C$389, 'Control Sample Data'!L196&gt;0),'Control Sample Data'!L196,$C$389),""))</f>
        <v/>
      </c>
      <c r="AA197" s="99" t="str">
        <f>IF('Control Sample Data'!M196="","",IF(SUM('Control Sample Data'!M$3:M$386)&gt;10,IF(AND(ISNUMBER('Control Sample Data'!M196),'Control Sample Data'!M196&lt;$C$389, 'Control Sample Data'!M196&gt;0),'Control Sample Data'!M196,$C$389),""))</f>
        <v/>
      </c>
      <c r="AB197" s="107" t="str">
        <f>IF('Control Sample Data'!N196="","",IF(SUM('Control Sample Data'!N$3:N$386)&gt;10,IF(AND(ISNUMBER('Control Sample Data'!N196),'Control Sample Data'!N196&lt;$C$389, 'Control Sample Data'!N196&gt;0),'Control Sample Data'!N196,$C$389),""))</f>
        <v/>
      </c>
      <c r="AC197" s="136">
        <f>IF(C197="","",IF(AND('miRNA Table'!$F$4="YES",'miRNA Table'!$F$6="YES"),C197-C$391,C197))</f>
        <v>31.15</v>
      </c>
      <c r="AD197" s="137">
        <f>IF(D197="","",IF(AND('miRNA Table'!$F$4="YES",'miRNA Table'!$F$6="YES"),D197-D$391,D197))</f>
        <v>31.27</v>
      </c>
      <c r="AE197" s="137">
        <f>IF(E197="","",IF(AND('miRNA Table'!$F$4="YES",'miRNA Table'!$F$6="YES"),E197-E$391,E197))</f>
        <v>30.75</v>
      </c>
      <c r="AF197" s="137" t="str">
        <f>IF(F197="","",IF(AND('miRNA Table'!$F$4="YES",'miRNA Table'!$F$6="YES"),F197-F$391,F197))</f>
        <v/>
      </c>
      <c r="AG197" s="137" t="str">
        <f>IF(G197="","",IF(AND('miRNA Table'!$F$4="YES",'miRNA Table'!$F$6="YES"),G197-G$391,G197))</f>
        <v/>
      </c>
      <c r="AH197" s="137" t="str">
        <f>IF(H197="","",IF(AND('miRNA Table'!$F$4="YES",'miRNA Table'!$F$6="YES"),H197-H$391,H197))</f>
        <v/>
      </c>
      <c r="AI197" s="137" t="str">
        <f>IF(I197="","",IF(AND('miRNA Table'!$F$4="YES",'miRNA Table'!$F$6="YES"),I197-I$391,I197))</f>
        <v/>
      </c>
      <c r="AJ197" s="137" t="str">
        <f>IF(J197="","",IF(AND('miRNA Table'!$F$4="YES",'miRNA Table'!$F$6="YES"),J197-J$391,J197))</f>
        <v/>
      </c>
      <c r="AK197" s="137" t="str">
        <f>IF(K197="","",IF(AND('miRNA Table'!$F$4="YES",'miRNA Table'!$F$6="YES"),K197-K$391,K197))</f>
        <v/>
      </c>
      <c r="AL197" s="137" t="str">
        <f>IF(L197="","",IF(AND('miRNA Table'!$F$4="YES",'miRNA Table'!$F$6="YES"),L197-L$391,L197))</f>
        <v/>
      </c>
      <c r="AM197" s="137" t="str">
        <f>IF(M197="","",IF(AND('miRNA Table'!$F$4="YES",'miRNA Table'!$F$6="YES"),M197-M$391,M197))</f>
        <v/>
      </c>
      <c r="AN197" s="138" t="str">
        <f>IF(N197="","",IF(AND('miRNA Table'!$F$4="YES",'miRNA Table'!$F$6="YES"),N197-N$391,N197))</f>
        <v/>
      </c>
      <c r="AO197" s="136">
        <f>IF(O197="","",IF(AND('miRNA Table'!$F$4="YES",'miRNA Table'!$F$6="YES"),Q197-Q$391,Q197))</f>
        <v>32.020000000000003</v>
      </c>
      <c r="AP197" s="137">
        <f>IF(P197="","",IF(AND('miRNA Table'!$F$4="YES",'miRNA Table'!$F$6="YES"),R197-R$391,R197))</f>
        <v>32.130000000000003</v>
      </c>
      <c r="AQ197" s="137">
        <f>IF(Q197="","",IF(AND('miRNA Table'!$F$4="YES",'miRNA Table'!$F$6="YES"),S197-S$391,S197))</f>
        <v>31.96</v>
      </c>
      <c r="AR197" s="137" t="str">
        <f>IF(R197="","",IF(AND('miRNA Table'!$F$4="YES",'miRNA Table'!$F$6="YES"),T197-T$391,T197))</f>
        <v/>
      </c>
      <c r="AS197" s="137" t="str">
        <f>IF(S197="","",IF(AND('miRNA Table'!$F$4="YES",'miRNA Table'!$F$6="YES"),U197-U$391,U197))</f>
        <v/>
      </c>
      <c r="AT197" s="137" t="str">
        <f>IF(T197="","",IF(AND('miRNA Table'!$F$4="YES",'miRNA Table'!$F$6="YES"),V197-V$391,V197))</f>
        <v/>
      </c>
      <c r="AU197" s="137" t="str">
        <f>IF(U197="","",IF(AND('miRNA Table'!$F$4="YES",'miRNA Table'!$F$6="YES"),W197-W$391,W197))</f>
        <v/>
      </c>
      <c r="AV197" s="137" t="str">
        <f>IF(V197="","",IF(AND('miRNA Table'!$F$4="YES",'miRNA Table'!$F$6="YES"),X197-X$391,X197))</f>
        <v/>
      </c>
      <c r="AW197" s="137" t="str">
        <f>IF(W197="","",IF(AND('miRNA Table'!$F$4="YES",'miRNA Table'!$F$6="YES"),Y197-Y$391,Y197))</f>
        <v/>
      </c>
      <c r="AX197" s="137" t="str">
        <f>IF(X197="","",IF(AND('miRNA Table'!$F$4="YES",'miRNA Table'!$F$6="YES"),Z197-Z$391,Z197))</f>
        <v/>
      </c>
      <c r="AY197" s="137" t="str">
        <f>IF(Y197="","",IF(AND('miRNA Table'!$F$4="YES",'miRNA Table'!$F$6="YES"),AA197-AA$391,AA197))</f>
        <v/>
      </c>
      <c r="AZ197" s="138" t="str">
        <f>IF(Z197="","",IF(AND('miRNA Table'!$F$4="YES",'miRNA Table'!$F$6="YES"),AB197-AB$391,AB197))</f>
        <v/>
      </c>
      <c r="BY197" s="97" t="str">
        <f t="shared" ref="BY197:BY260" si="184">A197</f>
        <v>hsa-miR-29a-5p</v>
      </c>
      <c r="BZ197" s="98" t="s">
        <v>5694</v>
      </c>
      <c r="CA197" s="99">
        <f t="shared" ref="CA197:CA260" si="185">IF(BA$26=0,IF(ISERROR(AC197-BA$28),"",AC197-BA$28),IF(ISERROR(AC197-BA$26),"",AC197-BA$26))</f>
        <v>10.514999999999997</v>
      </c>
      <c r="CB197" s="99">
        <f t="shared" ref="CB197:CB260" si="186">IF(BB$26=0,IF(ISERROR(AD197-BB$28),"",AD197-BB$28),IF(ISERROR(AD197-BB$26),"",AD197-BB$26))</f>
        <v>10.625</v>
      </c>
      <c r="CC197" s="99">
        <f t="shared" ref="CC197:CC260" si="187">IF(BC$26=0,IF(ISERROR(AE197-BC$28),"",AE197-BC$28),IF(ISERROR(AE197-BC$26),"",AE197-BC$26))</f>
        <v>10.02</v>
      </c>
      <c r="CD197" s="99" t="str">
        <f t="shared" ref="CD197:CD260" si="188">IF(BD$26=0,IF(ISERROR(AF197-BD$28),"",AF197-BD$28),IF(ISERROR(AF197-BD$26),"",AF197-BD$26))</f>
        <v/>
      </c>
      <c r="CE197" s="99" t="str">
        <f t="shared" ref="CE197:CE260" si="189">IF(BE$26=0,IF(ISERROR(AG197-BE$28),"",AG197-BE$28),IF(ISERROR(AG197-BE$26),"",AG197-BE$26))</f>
        <v/>
      </c>
      <c r="CF197" s="99" t="str">
        <f t="shared" ref="CF197:CF260" si="190">IF(BF$26=0,IF(ISERROR(AH197-BF$28),"",AH197-BF$28),IF(ISERROR(AH197-BF$26),"",AH197-BF$26))</f>
        <v/>
      </c>
      <c r="CG197" s="99" t="str">
        <f t="shared" ref="CG197:CG260" si="191">IF(BG$26=0,IF(ISERROR(AI197-BG$28),"",AI197-BG$28),IF(ISERROR(AI197-BG$26),"",AI197-BG$26))</f>
        <v/>
      </c>
      <c r="CH197" s="99" t="str">
        <f t="shared" ref="CH197:CH260" si="192">IF(BH$26=0,IF(ISERROR(AJ197-BH$28),"",AJ197-BH$28),IF(ISERROR(AJ197-BH$26),"",AJ197-BH$26))</f>
        <v/>
      </c>
      <c r="CI197" s="99" t="str">
        <f t="shared" ref="CI197:CI260" si="193">IF(BI$26=0,IF(ISERROR(AK197-BI$28),"",AK197-BI$28),IF(ISERROR(AK197-BI$26),"",AK197-BI$26))</f>
        <v/>
      </c>
      <c r="CJ197" s="99" t="str">
        <f t="shared" ref="CJ197:CJ260" si="194">IF(BJ$26=0,IF(ISERROR(AL197-BJ$28),"",AL197-BJ$28),IF(ISERROR(AL197-BJ$26),"",AL197-BJ$26))</f>
        <v/>
      </c>
      <c r="CK197" s="99" t="str">
        <f t="shared" ref="CK197:CK260" si="195">IF(BK$26=0,IF(ISERROR(AM197-BK$28),"",AM197-BK$28),IF(ISERROR(AM197-BK$26),"",AM197-BK$26))</f>
        <v/>
      </c>
      <c r="CL197" s="99" t="str">
        <f t="shared" ref="CL197:CL260" si="196">IF(BL$26=0,IF(ISERROR(AN197-BL$28),"",AN197-BL$28),IF(ISERROR(AN197-BL$26),"",AN197-BL$26))</f>
        <v/>
      </c>
      <c r="CM197" s="99">
        <f t="shared" ref="CM197:CM260" si="197">IF(BM$26=0,IF(ISERROR(AO197-BM$28),"",AO197-BM$28),IF(ISERROR(AO197-BM$26),"",AO197-BM$26))</f>
        <v>11.12166666666667</v>
      </c>
      <c r="CN197" s="99">
        <f t="shared" ref="CN197:CN260" si="198">IF(BN$26=0,IF(ISERROR(AP197-BN$28),"",AP197-BN$28),IF(ISERROR(AP197-BN$26),"",AP197-BN$26))</f>
        <v>11.278333333333332</v>
      </c>
      <c r="CO197" s="99">
        <f t="shared" ref="CO197:CO260" si="199">IF(BO$26=0,IF(ISERROR(AQ197-BO$28),"",AQ197-BO$28),IF(ISERROR(AQ197-BO$26),"",AQ197-BO$26))</f>
        <v>10.824999999999999</v>
      </c>
      <c r="CP197" s="99" t="str">
        <f t="shared" ref="CP197:CP260" si="200">IF(BP$26=0,IF(ISERROR(AR197-BP$28),"",AR197-BP$28),IF(ISERROR(AR197-BP$26),"",AR197-BP$26))</f>
        <v/>
      </c>
      <c r="CQ197" s="99" t="str">
        <f t="shared" ref="CQ197:CQ260" si="201">IF(BQ$26=0,IF(ISERROR(AS197-BQ$28),"",AS197-BQ$28),IF(ISERROR(AS197-BQ$26),"",AS197-BQ$26))</f>
        <v/>
      </c>
      <c r="CR197" s="99" t="str">
        <f t="shared" ref="CR197:CR260" si="202">IF(BR$26=0,IF(ISERROR(AT197-BR$28),"",AT197-BR$28),IF(ISERROR(AT197-BR$26),"",AT197-BR$26))</f>
        <v/>
      </c>
      <c r="CS197" s="99" t="str">
        <f t="shared" ref="CS197:CS260" si="203">IF(BS$26=0,IF(ISERROR(AU197-BS$28),"",AU197-BS$28),IF(ISERROR(AU197-BS$26),"",AU197-BS$26))</f>
        <v/>
      </c>
      <c r="CT197" s="99" t="str">
        <f t="shared" ref="CT197:CT260" si="204">IF(BT$26=0,IF(ISERROR(AV197-BT$28),"",AV197-BT$28),IF(ISERROR(AV197-BT$26),"",AV197-BT$26))</f>
        <v/>
      </c>
      <c r="CU197" s="99" t="str">
        <f t="shared" ref="CU197:CU260" si="205">IF(BU$26=0,IF(ISERROR(AW197-BU$28),"",AW197-BU$28),IF(ISERROR(AW197-BU$26),"",AW197-BU$26))</f>
        <v/>
      </c>
      <c r="CV197" s="99" t="str">
        <f t="shared" ref="CV197:CV260" si="206">IF(BV$26=0,IF(ISERROR(AX197-BV$28),"",AX197-BV$28),IF(ISERROR(AX197-BV$26),"",AX197-BV$26))</f>
        <v/>
      </c>
      <c r="CW197" s="99" t="str">
        <f t="shared" ref="CW197:CW260" si="207">IF(BW$26=0,IF(ISERROR(AY197-BW$28),"",AY197-BW$28),IF(ISERROR(AY197-BW$26),"",AY197-BW$26))</f>
        <v/>
      </c>
      <c r="CX197" s="99" t="str">
        <f t="shared" ref="CX197:CX260" si="208">IF(BX$26=0,IF(ISERROR(AZ197-BX$28),"",AZ197-BX$28),IF(ISERROR(AZ197-BX$26),"",AZ197-BX$26))</f>
        <v/>
      </c>
      <c r="CY197" s="70">
        <f t="shared" ref="CY197:CY260" si="209">IF(ISERROR(AVERAGE(CA197:CL197)),"N/A",AVERAGE(CA197:CL197))</f>
        <v>10.386666666666665</v>
      </c>
      <c r="CZ197" s="70">
        <f t="shared" ref="CZ197:CZ260" si="210">IF(ISERROR(AVERAGE(CM197:CX197)),"N/A",AVERAGE(CM197:CX197))</f>
        <v>11.075000000000001</v>
      </c>
      <c r="DA197" s="100" t="str">
        <f t="shared" ref="DA197:DA260" si="211">A197</f>
        <v>hsa-miR-29a-5p</v>
      </c>
      <c r="DB197" s="98" t="s">
        <v>5694</v>
      </c>
      <c r="DC197" s="101">
        <f t="shared" si="164"/>
        <v>6.8339153593515605E-4</v>
      </c>
      <c r="DD197" s="101">
        <f t="shared" si="165"/>
        <v>6.3322243879443873E-4</v>
      </c>
      <c r="DE197" s="101">
        <f t="shared" si="166"/>
        <v>9.6311787548179631E-4</v>
      </c>
      <c r="DF197" s="101" t="str">
        <f t="shared" si="167"/>
        <v/>
      </c>
      <c r="DG197" s="101" t="str">
        <f t="shared" si="168"/>
        <v/>
      </c>
      <c r="DH197" s="101" t="str">
        <f t="shared" si="169"/>
        <v/>
      </c>
      <c r="DI197" s="101" t="str">
        <f t="shared" si="170"/>
        <v/>
      </c>
      <c r="DJ197" s="101" t="str">
        <f t="shared" si="171"/>
        <v/>
      </c>
      <c r="DK197" s="101" t="str">
        <f t="shared" si="172"/>
        <v/>
      </c>
      <c r="DL197" s="101" t="str">
        <f t="shared" si="173"/>
        <v/>
      </c>
      <c r="DM197" s="101" t="str">
        <f t="shared" ref="DM197:DM260" si="212">IF(CK197="","",POWER(2, -CK197))</f>
        <v/>
      </c>
      <c r="DN197" s="101" t="str">
        <f t="shared" ref="DN197:DN260" si="213">IF(CL197="","",POWER(2, -CL197))</f>
        <v/>
      </c>
      <c r="DO197" s="101">
        <f t="shared" si="174"/>
        <v>4.4879161228834435E-4</v>
      </c>
      <c r="DP197" s="101">
        <f t="shared" si="175"/>
        <v>4.026088948782848E-4</v>
      </c>
      <c r="DQ197" s="101">
        <f t="shared" si="176"/>
        <v>5.5125215078424405E-4</v>
      </c>
      <c r="DR197" s="101" t="str">
        <f t="shared" si="177"/>
        <v/>
      </c>
      <c r="DS197" s="101" t="str">
        <f t="shared" si="178"/>
        <v/>
      </c>
      <c r="DT197" s="101" t="str">
        <f t="shared" si="179"/>
        <v/>
      </c>
      <c r="DU197" s="101" t="str">
        <f t="shared" si="180"/>
        <v/>
      </c>
      <c r="DV197" s="101" t="str">
        <f t="shared" si="181"/>
        <v/>
      </c>
      <c r="DW197" s="101" t="str">
        <f t="shared" si="182"/>
        <v/>
      </c>
      <c r="DX197" s="101" t="str">
        <f t="shared" si="183"/>
        <v/>
      </c>
      <c r="DY197" s="101" t="str">
        <f t="shared" ref="DY197:DY260" si="214">IF(CW197="","",POWER(2, -CW197))</f>
        <v/>
      </c>
      <c r="DZ197" s="101" t="str">
        <f t="shared" ref="DZ197:DZ260" si="215">IF(CX197="","",POWER(2, -CX197))</f>
        <v/>
      </c>
    </row>
    <row r="198" spans="1:130" ht="15" customHeight="1" x14ac:dyDescent="0.25">
      <c r="A198" s="106" t="str">
        <f>'miRNA Table'!C197</f>
        <v>hsa-miR-29b-3p</v>
      </c>
      <c r="B198" s="98" t="s">
        <v>5695</v>
      </c>
      <c r="C198" s="99">
        <f>IF('Test Sample Data'!C197="","",IF(SUM('Test Sample Data'!C$3:C$386)&gt;10,IF(AND(ISNUMBER('Test Sample Data'!C197),'Test Sample Data'!C197&lt;$C$389, 'Test Sample Data'!C197&gt;0),'Test Sample Data'!C197,$C$389),""))</f>
        <v>31.57</v>
      </c>
      <c r="D198" s="99">
        <f>IF('Test Sample Data'!D197="","",IF(SUM('Test Sample Data'!D$3:D$386)&gt;10,IF(AND(ISNUMBER('Test Sample Data'!D197),'Test Sample Data'!D197&lt;$C$389, 'Test Sample Data'!D197&gt;0),'Test Sample Data'!D197,$C$389),""))</f>
        <v>31.24</v>
      </c>
      <c r="E198" s="99">
        <f>IF('Test Sample Data'!E197="","",IF(SUM('Test Sample Data'!E$3:E$386)&gt;10,IF(AND(ISNUMBER('Test Sample Data'!E197),'Test Sample Data'!E197&lt;$C$389, 'Test Sample Data'!E197&gt;0),'Test Sample Data'!E197,$C$389),""))</f>
        <v>31.54</v>
      </c>
      <c r="F198" s="99" t="str">
        <f>IF('Test Sample Data'!F197="","",IF(SUM('Test Sample Data'!F$3:F$386)&gt;10,IF(AND(ISNUMBER('Test Sample Data'!F197),'Test Sample Data'!F197&lt;$C$389, 'Test Sample Data'!F197&gt;0),'Test Sample Data'!F197,$C$389),""))</f>
        <v/>
      </c>
      <c r="G198" s="99" t="str">
        <f>IF('Test Sample Data'!G197="","",IF(SUM('Test Sample Data'!G$3:G$386)&gt;10,IF(AND(ISNUMBER('Test Sample Data'!G197),'Test Sample Data'!G197&lt;$C$389, 'Test Sample Data'!G197&gt;0),'Test Sample Data'!G197,$C$389),""))</f>
        <v/>
      </c>
      <c r="H198" s="99" t="str">
        <f>IF('Test Sample Data'!H197="","",IF(SUM('Test Sample Data'!H$3:H$386)&gt;10,IF(AND(ISNUMBER('Test Sample Data'!H197),'Test Sample Data'!H197&lt;$C$389, 'Test Sample Data'!H197&gt;0),'Test Sample Data'!H197,$C$389),""))</f>
        <v/>
      </c>
      <c r="I198" s="99" t="str">
        <f>IF('Test Sample Data'!I197="","",IF(SUM('Test Sample Data'!I$3:I$386)&gt;10,IF(AND(ISNUMBER('Test Sample Data'!I197),'Test Sample Data'!I197&lt;$C$389, 'Test Sample Data'!I197&gt;0),'Test Sample Data'!I197,$C$389),""))</f>
        <v/>
      </c>
      <c r="J198" s="99" t="str">
        <f>IF('Test Sample Data'!J197="","",IF(SUM('Test Sample Data'!J$3:J$386)&gt;10,IF(AND(ISNUMBER('Test Sample Data'!J197),'Test Sample Data'!J197&lt;$C$389, 'Test Sample Data'!J197&gt;0),'Test Sample Data'!J197,$C$389),""))</f>
        <v/>
      </c>
      <c r="K198" s="99" t="str">
        <f>IF('Test Sample Data'!K197="","",IF(SUM('Test Sample Data'!K$3:K$386)&gt;10,IF(AND(ISNUMBER('Test Sample Data'!K197),'Test Sample Data'!K197&lt;$C$389, 'Test Sample Data'!K197&gt;0),'Test Sample Data'!K197,$C$389),""))</f>
        <v/>
      </c>
      <c r="L198" s="99" t="str">
        <f>IF('Test Sample Data'!L197="","",IF(SUM('Test Sample Data'!L$3:L$386)&gt;10,IF(AND(ISNUMBER('Test Sample Data'!L197),'Test Sample Data'!L197&lt;$C$389, 'Test Sample Data'!L197&gt;0),'Test Sample Data'!L197,$C$389),""))</f>
        <v/>
      </c>
      <c r="M198" s="99" t="str">
        <f>IF('Test Sample Data'!M197="","",IF(SUM('Test Sample Data'!M$3:M$386)&gt;10,IF(AND(ISNUMBER('Test Sample Data'!M197),'Test Sample Data'!M197&lt;$C$389, 'Test Sample Data'!M197&gt;0),'Test Sample Data'!M197,$C$389),""))</f>
        <v/>
      </c>
      <c r="N198" s="99" t="str">
        <f>IF('Test Sample Data'!N197="","",IF(SUM('Test Sample Data'!N$3:N$386)&gt;10,IF(AND(ISNUMBER('Test Sample Data'!N197),'Test Sample Data'!N197&lt;$C$389, 'Test Sample Data'!N197&gt;0),'Test Sample Data'!N197,$C$389),""))</f>
        <v/>
      </c>
      <c r="O198" s="98" t="str">
        <f>'miRNA Table'!C197</f>
        <v>hsa-miR-29b-3p</v>
      </c>
      <c r="P198" s="98" t="s">
        <v>5695</v>
      </c>
      <c r="Q198" s="99">
        <f>IF('Control Sample Data'!C197="","",IF(SUM('Control Sample Data'!C$3:C$386)&gt;10,IF(AND(ISNUMBER('Control Sample Data'!C197),'Control Sample Data'!C197&lt;$C$389, 'Control Sample Data'!C197&gt;0),'Control Sample Data'!C197,$C$389),""))</f>
        <v>33.83</v>
      </c>
      <c r="R198" s="99">
        <f>IF('Control Sample Data'!D197="","",IF(SUM('Control Sample Data'!D$3:D$386)&gt;10,IF(AND(ISNUMBER('Control Sample Data'!D197),'Control Sample Data'!D197&lt;$C$389, 'Control Sample Data'!D197&gt;0),'Control Sample Data'!D197,$C$389),""))</f>
        <v>34.22</v>
      </c>
      <c r="S198" s="99">
        <f>IF('Control Sample Data'!E197="","",IF(SUM('Control Sample Data'!E$3:E$386)&gt;10,IF(AND(ISNUMBER('Control Sample Data'!E197),'Control Sample Data'!E197&lt;$C$389, 'Control Sample Data'!E197&gt;0),'Control Sample Data'!E197,$C$389),""))</f>
        <v>33.090000000000003</v>
      </c>
      <c r="T198" s="99" t="str">
        <f>IF('Control Sample Data'!F197="","",IF(SUM('Control Sample Data'!F$3:F$386)&gt;10,IF(AND(ISNUMBER('Control Sample Data'!F197),'Control Sample Data'!F197&lt;$C$389, 'Control Sample Data'!F197&gt;0),'Control Sample Data'!F197,$C$389),""))</f>
        <v/>
      </c>
      <c r="U198" s="99" t="str">
        <f>IF('Control Sample Data'!G197="","",IF(SUM('Control Sample Data'!G$3:G$386)&gt;10,IF(AND(ISNUMBER('Control Sample Data'!G197),'Control Sample Data'!G197&lt;$C$389, 'Control Sample Data'!G197&gt;0),'Control Sample Data'!G197,$C$389),""))</f>
        <v/>
      </c>
      <c r="V198" s="99" t="str">
        <f>IF('Control Sample Data'!H197="","",IF(SUM('Control Sample Data'!H$3:H$386)&gt;10,IF(AND(ISNUMBER('Control Sample Data'!H197),'Control Sample Data'!H197&lt;$C$389, 'Control Sample Data'!H197&gt;0),'Control Sample Data'!H197,$C$389),""))</f>
        <v/>
      </c>
      <c r="W198" s="99" t="str">
        <f>IF('Control Sample Data'!I197="","",IF(SUM('Control Sample Data'!I$3:I$386)&gt;10,IF(AND(ISNUMBER('Control Sample Data'!I197),'Control Sample Data'!I197&lt;$C$389, 'Control Sample Data'!I197&gt;0),'Control Sample Data'!I197,$C$389),""))</f>
        <v/>
      </c>
      <c r="X198" s="99" t="str">
        <f>IF('Control Sample Data'!J197="","",IF(SUM('Control Sample Data'!J$3:J$386)&gt;10,IF(AND(ISNUMBER('Control Sample Data'!J197),'Control Sample Data'!J197&lt;$C$389, 'Control Sample Data'!J197&gt;0),'Control Sample Data'!J197,$C$389),""))</f>
        <v/>
      </c>
      <c r="Y198" s="99" t="str">
        <f>IF('Control Sample Data'!K197="","",IF(SUM('Control Sample Data'!K$3:K$386)&gt;10,IF(AND(ISNUMBER('Control Sample Data'!K197),'Control Sample Data'!K197&lt;$C$389, 'Control Sample Data'!K197&gt;0),'Control Sample Data'!K197,$C$389),""))</f>
        <v/>
      </c>
      <c r="Z198" s="99" t="str">
        <f>IF('Control Sample Data'!L197="","",IF(SUM('Control Sample Data'!L$3:L$386)&gt;10,IF(AND(ISNUMBER('Control Sample Data'!L197),'Control Sample Data'!L197&lt;$C$389, 'Control Sample Data'!L197&gt;0),'Control Sample Data'!L197,$C$389),""))</f>
        <v/>
      </c>
      <c r="AA198" s="99" t="str">
        <f>IF('Control Sample Data'!M197="","",IF(SUM('Control Sample Data'!M$3:M$386)&gt;10,IF(AND(ISNUMBER('Control Sample Data'!M197),'Control Sample Data'!M197&lt;$C$389, 'Control Sample Data'!M197&gt;0),'Control Sample Data'!M197,$C$389),""))</f>
        <v/>
      </c>
      <c r="AB198" s="107" t="str">
        <f>IF('Control Sample Data'!N197="","",IF(SUM('Control Sample Data'!N$3:N$386)&gt;10,IF(AND(ISNUMBER('Control Sample Data'!N197),'Control Sample Data'!N197&lt;$C$389, 'Control Sample Data'!N197&gt;0),'Control Sample Data'!N197,$C$389),""))</f>
        <v/>
      </c>
      <c r="AC198" s="136">
        <f>IF(C198="","",IF(AND('miRNA Table'!$F$4="YES",'miRNA Table'!$F$6="YES"),C198-C$391,C198))</f>
        <v>31.57</v>
      </c>
      <c r="AD198" s="137">
        <f>IF(D198="","",IF(AND('miRNA Table'!$F$4="YES",'miRNA Table'!$F$6="YES"),D198-D$391,D198))</f>
        <v>31.24</v>
      </c>
      <c r="AE198" s="137">
        <f>IF(E198="","",IF(AND('miRNA Table'!$F$4="YES",'miRNA Table'!$F$6="YES"),E198-E$391,E198))</f>
        <v>31.54</v>
      </c>
      <c r="AF198" s="137" t="str">
        <f>IF(F198="","",IF(AND('miRNA Table'!$F$4="YES",'miRNA Table'!$F$6="YES"),F198-F$391,F198))</f>
        <v/>
      </c>
      <c r="AG198" s="137" t="str">
        <f>IF(G198="","",IF(AND('miRNA Table'!$F$4="YES",'miRNA Table'!$F$6="YES"),G198-G$391,G198))</f>
        <v/>
      </c>
      <c r="AH198" s="137" t="str">
        <f>IF(H198="","",IF(AND('miRNA Table'!$F$4="YES",'miRNA Table'!$F$6="YES"),H198-H$391,H198))</f>
        <v/>
      </c>
      <c r="AI198" s="137" t="str">
        <f>IF(I198="","",IF(AND('miRNA Table'!$F$4="YES",'miRNA Table'!$F$6="YES"),I198-I$391,I198))</f>
        <v/>
      </c>
      <c r="AJ198" s="137" t="str">
        <f>IF(J198="","",IF(AND('miRNA Table'!$F$4="YES",'miRNA Table'!$F$6="YES"),J198-J$391,J198))</f>
        <v/>
      </c>
      <c r="AK198" s="137" t="str">
        <f>IF(K198="","",IF(AND('miRNA Table'!$F$4="YES",'miRNA Table'!$F$6="YES"),K198-K$391,K198))</f>
        <v/>
      </c>
      <c r="AL198" s="137" t="str">
        <f>IF(L198="","",IF(AND('miRNA Table'!$F$4="YES",'miRNA Table'!$F$6="YES"),L198-L$391,L198))</f>
        <v/>
      </c>
      <c r="AM198" s="137" t="str">
        <f>IF(M198="","",IF(AND('miRNA Table'!$F$4="YES",'miRNA Table'!$F$6="YES"),M198-M$391,M198))</f>
        <v/>
      </c>
      <c r="AN198" s="138" t="str">
        <f>IF(N198="","",IF(AND('miRNA Table'!$F$4="YES",'miRNA Table'!$F$6="YES"),N198-N$391,N198))</f>
        <v/>
      </c>
      <c r="AO198" s="136">
        <f>IF(O198="","",IF(AND('miRNA Table'!$F$4="YES",'miRNA Table'!$F$6="YES"),Q198-Q$391,Q198))</f>
        <v>33.83</v>
      </c>
      <c r="AP198" s="137">
        <f>IF(P198="","",IF(AND('miRNA Table'!$F$4="YES",'miRNA Table'!$F$6="YES"),R198-R$391,R198))</f>
        <v>34.22</v>
      </c>
      <c r="AQ198" s="137">
        <f>IF(Q198="","",IF(AND('miRNA Table'!$F$4="YES",'miRNA Table'!$F$6="YES"),S198-S$391,S198))</f>
        <v>33.090000000000003</v>
      </c>
      <c r="AR198" s="137" t="str">
        <f>IF(R198="","",IF(AND('miRNA Table'!$F$4="YES",'miRNA Table'!$F$6="YES"),T198-T$391,T198))</f>
        <v/>
      </c>
      <c r="AS198" s="137" t="str">
        <f>IF(S198="","",IF(AND('miRNA Table'!$F$4="YES",'miRNA Table'!$F$6="YES"),U198-U$391,U198))</f>
        <v/>
      </c>
      <c r="AT198" s="137" t="str">
        <f>IF(T198="","",IF(AND('miRNA Table'!$F$4="YES",'miRNA Table'!$F$6="YES"),V198-V$391,V198))</f>
        <v/>
      </c>
      <c r="AU198" s="137" t="str">
        <f>IF(U198="","",IF(AND('miRNA Table'!$F$4="YES",'miRNA Table'!$F$6="YES"),W198-W$391,W198))</f>
        <v/>
      </c>
      <c r="AV198" s="137" t="str">
        <f>IF(V198="","",IF(AND('miRNA Table'!$F$4="YES",'miRNA Table'!$F$6="YES"),X198-X$391,X198))</f>
        <v/>
      </c>
      <c r="AW198" s="137" t="str">
        <f>IF(W198="","",IF(AND('miRNA Table'!$F$4="YES",'miRNA Table'!$F$6="YES"),Y198-Y$391,Y198))</f>
        <v/>
      </c>
      <c r="AX198" s="137" t="str">
        <f>IF(X198="","",IF(AND('miRNA Table'!$F$4="YES",'miRNA Table'!$F$6="YES"),Z198-Z$391,Z198))</f>
        <v/>
      </c>
      <c r="AY198" s="137" t="str">
        <f>IF(Y198="","",IF(AND('miRNA Table'!$F$4="YES",'miRNA Table'!$F$6="YES"),AA198-AA$391,AA198))</f>
        <v/>
      </c>
      <c r="AZ198" s="138" t="str">
        <f>IF(Z198="","",IF(AND('miRNA Table'!$F$4="YES",'miRNA Table'!$F$6="YES"),AB198-AB$391,AB198))</f>
        <v/>
      </c>
      <c r="BY198" s="97" t="str">
        <f t="shared" si="184"/>
        <v>hsa-miR-29b-3p</v>
      </c>
      <c r="BZ198" s="98" t="s">
        <v>5695</v>
      </c>
      <c r="CA198" s="99">
        <f t="shared" si="185"/>
        <v>10.934999999999999</v>
      </c>
      <c r="CB198" s="99">
        <f t="shared" si="186"/>
        <v>10.594999999999999</v>
      </c>
      <c r="CC198" s="99">
        <f t="shared" si="187"/>
        <v>10.809999999999999</v>
      </c>
      <c r="CD198" s="99" t="str">
        <f t="shared" si="188"/>
        <v/>
      </c>
      <c r="CE198" s="99" t="str">
        <f t="shared" si="189"/>
        <v/>
      </c>
      <c r="CF198" s="99" t="str">
        <f t="shared" si="190"/>
        <v/>
      </c>
      <c r="CG198" s="99" t="str">
        <f t="shared" si="191"/>
        <v/>
      </c>
      <c r="CH198" s="99" t="str">
        <f t="shared" si="192"/>
        <v/>
      </c>
      <c r="CI198" s="99" t="str">
        <f t="shared" si="193"/>
        <v/>
      </c>
      <c r="CJ198" s="99" t="str">
        <f t="shared" si="194"/>
        <v/>
      </c>
      <c r="CK198" s="99" t="str">
        <f t="shared" si="195"/>
        <v/>
      </c>
      <c r="CL198" s="99" t="str">
        <f t="shared" si="196"/>
        <v/>
      </c>
      <c r="CM198" s="99">
        <f t="shared" si="197"/>
        <v>12.931666666666665</v>
      </c>
      <c r="CN198" s="99">
        <f t="shared" si="198"/>
        <v>13.368333333333329</v>
      </c>
      <c r="CO198" s="99">
        <f t="shared" si="199"/>
        <v>11.955000000000002</v>
      </c>
      <c r="CP198" s="99" t="str">
        <f t="shared" si="200"/>
        <v/>
      </c>
      <c r="CQ198" s="99" t="str">
        <f t="shared" si="201"/>
        <v/>
      </c>
      <c r="CR198" s="99" t="str">
        <f t="shared" si="202"/>
        <v/>
      </c>
      <c r="CS198" s="99" t="str">
        <f t="shared" si="203"/>
        <v/>
      </c>
      <c r="CT198" s="99" t="str">
        <f t="shared" si="204"/>
        <v/>
      </c>
      <c r="CU198" s="99" t="str">
        <f t="shared" si="205"/>
        <v/>
      </c>
      <c r="CV198" s="99" t="str">
        <f t="shared" si="206"/>
        <v/>
      </c>
      <c r="CW198" s="99" t="str">
        <f t="shared" si="207"/>
        <v/>
      </c>
      <c r="CX198" s="99" t="str">
        <f t="shared" si="208"/>
        <v/>
      </c>
      <c r="CY198" s="70">
        <f t="shared" si="209"/>
        <v>10.78</v>
      </c>
      <c r="CZ198" s="70">
        <f t="shared" si="210"/>
        <v>12.751666666666665</v>
      </c>
      <c r="DA198" s="100" t="str">
        <f t="shared" si="211"/>
        <v>hsa-miR-29b-3p</v>
      </c>
      <c r="DB198" s="98" t="s">
        <v>5695</v>
      </c>
      <c r="DC198" s="101">
        <f t="shared" si="164"/>
        <v>5.1078366200807152E-4</v>
      </c>
      <c r="DD198" s="101">
        <f t="shared" si="165"/>
        <v>6.4652778827900342E-4</v>
      </c>
      <c r="DE198" s="101">
        <f t="shared" si="166"/>
        <v>5.5701353313887948E-4</v>
      </c>
      <c r="DF198" s="101" t="str">
        <f t="shared" si="167"/>
        <v/>
      </c>
      <c r="DG198" s="101" t="str">
        <f t="shared" si="168"/>
        <v/>
      </c>
      <c r="DH198" s="101" t="str">
        <f t="shared" si="169"/>
        <v/>
      </c>
      <c r="DI198" s="101" t="str">
        <f t="shared" si="170"/>
        <v/>
      </c>
      <c r="DJ198" s="101" t="str">
        <f t="shared" si="171"/>
        <v/>
      </c>
      <c r="DK198" s="101" t="str">
        <f t="shared" si="172"/>
        <v/>
      </c>
      <c r="DL198" s="101" t="str">
        <f t="shared" si="173"/>
        <v/>
      </c>
      <c r="DM198" s="101" t="str">
        <f t="shared" si="212"/>
        <v/>
      </c>
      <c r="DN198" s="101" t="str">
        <f t="shared" si="213"/>
        <v/>
      </c>
      <c r="DO198" s="101">
        <f t="shared" si="174"/>
        <v>1.2799129682115843E-4</v>
      </c>
      <c r="DP198" s="101">
        <f t="shared" si="175"/>
        <v>9.4565053943515494E-5</v>
      </c>
      <c r="DQ198" s="101">
        <f t="shared" si="176"/>
        <v>2.5187577619662052E-4</v>
      </c>
      <c r="DR198" s="101" t="str">
        <f t="shared" si="177"/>
        <v/>
      </c>
      <c r="DS198" s="101" t="str">
        <f t="shared" si="178"/>
        <v/>
      </c>
      <c r="DT198" s="101" t="str">
        <f t="shared" si="179"/>
        <v/>
      </c>
      <c r="DU198" s="101" t="str">
        <f t="shared" si="180"/>
        <v/>
      </c>
      <c r="DV198" s="101" t="str">
        <f t="shared" si="181"/>
        <v/>
      </c>
      <c r="DW198" s="101" t="str">
        <f t="shared" si="182"/>
        <v/>
      </c>
      <c r="DX198" s="101" t="str">
        <f t="shared" si="183"/>
        <v/>
      </c>
      <c r="DY198" s="101" t="str">
        <f t="shared" si="214"/>
        <v/>
      </c>
      <c r="DZ198" s="101" t="str">
        <f t="shared" si="215"/>
        <v/>
      </c>
    </row>
    <row r="199" spans="1:130" ht="15" customHeight="1" x14ac:dyDescent="0.25">
      <c r="A199" s="106" t="str">
        <f>'miRNA Table'!C198</f>
        <v>hsa-miR-29b-2-5p</v>
      </c>
      <c r="B199" s="98" t="s">
        <v>5696</v>
      </c>
      <c r="C199" s="99">
        <f>IF('Test Sample Data'!C198="","",IF(SUM('Test Sample Data'!C$3:C$386)&gt;10,IF(AND(ISNUMBER('Test Sample Data'!C198),'Test Sample Data'!C198&lt;$C$389, 'Test Sample Data'!C198&gt;0),'Test Sample Data'!C198,$C$389),""))</f>
        <v>31.3</v>
      </c>
      <c r="D199" s="99">
        <f>IF('Test Sample Data'!D198="","",IF(SUM('Test Sample Data'!D$3:D$386)&gt;10,IF(AND(ISNUMBER('Test Sample Data'!D198),'Test Sample Data'!D198&lt;$C$389, 'Test Sample Data'!D198&gt;0),'Test Sample Data'!D198,$C$389),""))</f>
        <v>32.24</v>
      </c>
      <c r="E199" s="99">
        <f>IF('Test Sample Data'!E198="","",IF(SUM('Test Sample Data'!E$3:E$386)&gt;10,IF(AND(ISNUMBER('Test Sample Data'!E198),'Test Sample Data'!E198&lt;$C$389, 'Test Sample Data'!E198&gt;0),'Test Sample Data'!E198,$C$389),""))</f>
        <v>32.799999999999997</v>
      </c>
      <c r="F199" s="99" t="str">
        <f>IF('Test Sample Data'!F198="","",IF(SUM('Test Sample Data'!F$3:F$386)&gt;10,IF(AND(ISNUMBER('Test Sample Data'!F198),'Test Sample Data'!F198&lt;$C$389, 'Test Sample Data'!F198&gt;0),'Test Sample Data'!F198,$C$389),""))</f>
        <v/>
      </c>
      <c r="G199" s="99" t="str">
        <f>IF('Test Sample Data'!G198="","",IF(SUM('Test Sample Data'!G$3:G$386)&gt;10,IF(AND(ISNUMBER('Test Sample Data'!G198),'Test Sample Data'!G198&lt;$C$389, 'Test Sample Data'!G198&gt;0),'Test Sample Data'!G198,$C$389),""))</f>
        <v/>
      </c>
      <c r="H199" s="99" t="str">
        <f>IF('Test Sample Data'!H198="","",IF(SUM('Test Sample Data'!H$3:H$386)&gt;10,IF(AND(ISNUMBER('Test Sample Data'!H198),'Test Sample Data'!H198&lt;$C$389, 'Test Sample Data'!H198&gt;0),'Test Sample Data'!H198,$C$389),""))</f>
        <v/>
      </c>
      <c r="I199" s="99" t="str">
        <f>IF('Test Sample Data'!I198="","",IF(SUM('Test Sample Data'!I$3:I$386)&gt;10,IF(AND(ISNUMBER('Test Sample Data'!I198),'Test Sample Data'!I198&lt;$C$389, 'Test Sample Data'!I198&gt;0),'Test Sample Data'!I198,$C$389),""))</f>
        <v/>
      </c>
      <c r="J199" s="99" t="str">
        <f>IF('Test Sample Data'!J198="","",IF(SUM('Test Sample Data'!J$3:J$386)&gt;10,IF(AND(ISNUMBER('Test Sample Data'!J198),'Test Sample Data'!J198&lt;$C$389, 'Test Sample Data'!J198&gt;0),'Test Sample Data'!J198,$C$389),""))</f>
        <v/>
      </c>
      <c r="K199" s="99" t="str">
        <f>IF('Test Sample Data'!K198="","",IF(SUM('Test Sample Data'!K$3:K$386)&gt;10,IF(AND(ISNUMBER('Test Sample Data'!K198),'Test Sample Data'!K198&lt;$C$389, 'Test Sample Data'!K198&gt;0),'Test Sample Data'!K198,$C$389),""))</f>
        <v/>
      </c>
      <c r="L199" s="99" t="str">
        <f>IF('Test Sample Data'!L198="","",IF(SUM('Test Sample Data'!L$3:L$386)&gt;10,IF(AND(ISNUMBER('Test Sample Data'!L198),'Test Sample Data'!L198&lt;$C$389, 'Test Sample Data'!L198&gt;0),'Test Sample Data'!L198,$C$389),""))</f>
        <v/>
      </c>
      <c r="M199" s="99" t="str">
        <f>IF('Test Sample Data'!M198="","",IF(SUM('Test Sample Data'!M$3:M$386)&gt;10,IF(AND(ISNUMBER('Test Sample Data'!M198),'Test Sample Data'!M198&lt;$C$389, 'Test Sample Data'!M198&gt;0),'Test Sample Data'!M198,$C$389),""))</f>
        <v/>
      </c>
      <c r="N199" s="99" t="str">
        <f>IF('Test Sample Data'!N198="","",IF(SUM('Test Sample Data'!N$3:N$386)&gt;10,IF(AND(ISNUMBER('Test Sample Data'!N198),'Test Sample Data'!N198&lt;$C$389, 'Test Sample Data'!N198&gt;0),'Test Sample Data'!N198,$C$389),""))</f>
        <v/>
      </c>
      <c r="O199" s="98" t="str">
        <f>'miRNA Table'!C198</f>
        <v>hsa-miR-29b-2-5p</v>
      </c>
      <c r="P199" s="98" t="s">
        <v>5696</v>
      </c>
      <c r="Q199" s="99">
        <f>IF('Control Sample Data'!C198="","",IF(SUM('Control Sample Data'!C$3:C$386)&gt;10,IF(AND(ISNUMBER('Control Sample Data'!C198),'Control Sample Data'!C198&lt;$C$389, 'Control Sample Data'!C198&gt;0),'Control Sample Data'!C198,$C$389),""))</f>
        <v>33.950000000000003</v>
      </c>
      <c r="R199" s="99">
        <f>IF('Control Sample Data'!D198="","",IF(SUM('Control Sample Data'!D$3:D$386)&gt;10,IF(AND(ISNUMBER('Control Sample Data'!D198),'Control Sample Data'!D198&lt;$C$389, 'Control Sample Data'!D198&gt;0),'Control Sample Data'!D198,$C$389),""))</f>
        <v>33.26</v>
      </c>
      <c r="S199" s="99">
        <f>IF('Control Sample Data'!E198="","",IF(SUM('Control Sample Data'!E$3:E$386)&gt;10,IF(AND(ISNUMBER('Control Sample Data'!E198),'Control Sample Data'!E198&lt;$C$389, 'Control Sample Data'!E198&gt;0),'Control Sample Data'!E198,$C$389),""))</f>
        <v>32.65</v>
      </c>
      <c r="T199" s="99" t="str">
        <f>IF('Control Sample Data'!F198="","",IF(SUM('Control Sample Data'!F$3:F$386)&gt;10,IF(AND(ISNUMBER('Control Sample Data'!F198),'Control Sample Data'!F198&lt;$C$389, 'Control Sample Data'!F198&gt;0),'Control Sample Data'!F198,$C$389),""))</f>
        <v/>
      </c>
      <c r="U199" s="99" t="str">
        <f>IF('Control Sample Data'!G198="","",IF(SUM('Control Sample Data'!G$3:G$386)&gt;10,IF(AND(ISNUMBER('Control Sample Data'!G198),'Control Sample Data'!G198&lt;$C$389, 'Control Sample Data'!G198&gt;0),'Control Sample Data'!G198,$C$389),""))</f>
        <v/>
      </c>
      <c r="V199" s="99" t="str">
        <f>IF('Control Sample Data'!H198="","",IF(SUM('Control Sample Data'!H$3:H$386)&gt;10,IF(AND(ISNUMBER('Control Sample Data'!H198),'Control Sample Data'!H198&lt;$C$389, 'Control Sample Data'!H198&gt;0),'Control Sample Data'!H198,$C$389),""))</f>
        <v/>
      </c>
      <c r="W199" s="99" t="str">
        <f>IF('Control Sample Data'!I198="","",IF(SUM('Control Sample Data'!I$3:I$386)&gt;10,IF(AND(ISNUMBER('Control Sample Data'!I198),'Control Sample Data'!I198&lt;$C$389, 'Control Sample Data'!I198&gt;0),'Control Sample Data'!I198,$C$389),""))</f>
        <v/>
      </c>
      <c r="X199" s="99" t="str">
        <f>IF('Control Sample Data'!J198="","",IF(SUM('Control Sample Data'!J$3:J$386)&gt;10,IF(AND(ISNUMBER('Control Sample Data'!J198),'Control Sample Data'!J198&lt;$C$389, 'Control Sample Data'!J198&gt;0),'Control Sample Data'!J198,$C$389),""))</f>
        <v/>
      </c>
      <c r="Y199" s="99" t="str">
        <f>IF('Control Sample Data'!K198="","",IF(SUM('Control Sample Data'!K$3:K$386)&gt;10,IF(AND(ISNUMBER('Control Sample Data'!K198),'Control Sample Data'!K198&lt;$C$389, 'Control Sample Data'!K198&gt;0),'Control Sample Data'!K198,$C$389),""))</f>
        <v/>
      </c>
      <c r="Z199" s="99" t="str">
        <f>IF('Control Sample Data'!L198="","",IF(SUM('Control Sample Data'!L$3:L$386)&gt;10,IF(AND(ISNUMBER('Control Sample Data'!L198),'Control Sample Data'!L198&lt;$C$389, 'Control Sample Data'!L198&gt;0),'Control Sample Data'!L198,$C$389),""))</f>
        <v/>
      </c>
      <c r="AA199" s="99" t="str">
        <f>IF('Control Sample Data'!M198="","",IF(SUM('Control Sample Data'!M$3:M$386)&gt;10,IF(AND(ISNUMBER('Control Sample Data'!M198),'Control Sample Data'!M198&lt;$C$389, 'Control Sample Data'!M198&gt;0),'Control Sample Data'!M198,$C$389),""))</f>
        <v/>
      </c>
      <c r="AB199" s="107" t="str">
        <f>IF('Control Sample Data'!N198="","",IF(SUM('Control Sample Data'!N$3:N$386)&gt;10,IF(AND(ISNUMBER('Control Sample Data'!N198),'Control Sample Data'!N198&lt;$C$389, 'Control Sample Data'!N198&gt;0),'Control Sample Data'!N198,$C$389),""))</f>
        <v/>
      </c>
      <c r="AC199" s="136">
        <f>IF(C199="","",IF(AND('miRNA Table'!$F$4="YES",'miRNA Table'!$F$6="YES"),C199-C$391,C199))</f>
        <v>31.3</v>
      </c>
      <c r="AD199" s="137">
        <f>IF(D199="","",IF(AND('miRNA Table'!$F$4="YES",'miRNA Table'!$F$6="YES"),D199-D$391,D199))</f>
        <v>32.24</v>
      </c>
      <c r="AE199" s="137">
        <f>IF(E199="","",IF(AND('miRNA Table'!$F$4="YES",'miRNA Table'!$F$6="YES"),E199-E$391,E199))</f>
        <v>32.799999999999997</v>
      </c>
      <c r="AF199" s="137" t="str">
        <f>IF(F199="","",IF(AND('miRNA Table'!$F$4="YES",'miRNA Table'!$F$6="YES"),F199-F$391,F199))</f>
        <v/>
      </c>
      <c r="AG199" s="137" t="str">
        <f>IF(G199="","",IF(AND('miRNA Table'!$F$4="YES",'miRNA Table'!$F$6="YES"),G199-G$391,G199))</f>
        <v/>
      </c>
      <c r="AH199" s="137" t="str">
        <f>IF(H199="","",IF(AND('miRNA Table'!$F$4="YES",'miRNA Table'!$F$6="YES"),H199-H$391,H199))</f>
        <v/>
      </c>
      <c r="AI199" s="137" t="str">
        <f>IF(I199="","",IF(AND('miRNA Table'!$F$4="YES",'miRNA Table'!$F$6="YES"),I199-I$391,I199))</f>
        <v/>
      </c>
      <c r="AJ199" s="137" t="str">
        <f>IF(J199="","",IF(AND('miRNA Table'!$F$4="YES",'miRNA Table'!$F$6="YES"),J199-J$391,J199))</f>
        <v/>
      </c>
      <c r="AK199" s="137" t="str">
        <f>IF(K199="","",IF(AND('miRNA Table'!$F$4="YES",'miRNA Table'!$F$6="YES"),K199-K$391,K199))</f>
        <v/>
      </c>
      <c r="AL199" s="137" t="str">
        <f>IF(L199="","",IF(AND('miRNA Table'!$F$4="YES",'miRNA Table'!$F$6="YES"),L199-L$391,L199))</f>
        <v/>
      </c>
      <c r="AM199" s="137" t="str">
        <f>IF(M199="","",IF(AND('miRNA Table'!$F$4="YES",'miRNA Table'!$F$6="YES"),M199-M$391,M199))</f>
        <v/>
      </c>
      <c r="AN199" s="138" t="str">
        <f>IF(N199="","",IF(AND('miRNA Table'!$F$4="YES",'miRNA Table'!$F$6="YES"),N199-N$391,N199))</f>
        <v/>
      </c>
      <c r="AO199" s="136">
        <f>IF(O199="","",IF(AND('miRNA Table'!$F$4="YES",'miRNA Table'!$F$6="YES"),Q199-Q$391,Q199))</f>
        <v>33.950000000000003</v>
      </c>
      <c r="AP199" s="137">
        <f>IF(P199="","",IF(AND('miRNA Table'!$F$4="YES",'miRNA Table'!$F$6="YES"),R199-R$391,R199))</f>
        <v>33.26</v>
      </c>
      <c r="AQ199" s="137">
        <f>IF(Q199="","",IF(AND('miRNA Table'!$F$4="YES",'miRNA Table'!$F$6="YES"),S199-S$391,S199))</f>
        <v>32.65</v>
      </c>
      <c r="AR199" s="137" t="str">
        <f>IF(R199="","",IF(AND('miRNA Table'!$F$4="YES",'miRNA Table'!$F$6="YES"),T199-T$391,T199))</f>
        <v/>
      </c>
      <c r="AS199" s="137" t="str">
        <f>IF(S199="","",IF(AND('miRNA Table'!$F$4="YES",'miRNA Table'!$F$6="YES"),U199-U$391,U199))</f>
        <v/>
      </c>
      <c r="AT199" s="137" t="str">
        <f>IF(T199="","",IF(AND('miRNA Table'!$F$4="YES",'miRNA Table'!$F$6="YES"),V199-V$391,V199))</f>
        <v/>
      </c>
      <c r="AU199" s="137" t="str">
        <f>IF(U199="","",IF(AND('miRNA Table'!$F$4="YES",'miRNA Table'!$F$6="YES"),W199-W$391,W199))</f>
        <v/>
      </c>
      <c r="AV199" s="137" t="str">
        <f>IF(V199="","",IF(AND('miRNA Table'!$F$4="YES",'miRNA Table'!$F$6="YES"),X199-X$391,X199))</f>
        <v/>
      </c>
      <c r="AW199" s="137" t="str">
        <f>IF(W199="","",IF(AND('miRNA Table'!$F$4="YES",'miRNA Table'!$F$6="YES"),Y199-Y$391,Y199))</f>
        <v/>
      </c>
      <c r="AX199" s="137" t="str">
        <f>IF(X199="","",IF(AND('miRNA Table'!$F$4="YES",'miRNA Table'!$F$6="YES"),Z199-Z$391,Z199))</f>
        <v/>
      </c>
      <c r="AY199" s="137" t="str">
        <f>IF(Y199="","",IF(AND('miRNA Table'!$F$4="YES",'miRNA Table'!$F$6="YES"),AA199-AA$391,AA199))</f>
        <v/>
      </c>
      <c r="AZ199" s="138" t="str">
        <f>IF(Z199="","",IF(AND('miRNA Table'!$F$4="YES",'miRNA Table'!$F$6="YES"),AB199-AB$391,AB199))</f>
        <v/>
      </c>
      <c r="BY199" s="97" t="str">
        <f t="shared" si="184"/>
        <v>hsa-miR-29b-2-5p</v>
      </c>
      <c r="BZ199" s="98" t="s">
        <v>5696</v>
      </c>
      <c r="CA199" s="99">
        <f t="shared" si="185"/>
        <v>10.664999999999999</v>
      </c>
      <c r="CB199" s="99">
        <f t="shared" si="186"/>
        <v>11.595000000000002</v>
      </c>
      <c r="CC199" s="99">
        <f t="shared" si="187"/>
        <v>12.069999999999997</v>
      </c>
      <c r="CD199" s="99" t="str">
        <f t="shared" si="188"/>
        <v/>
      </c>
      <c r="CE199" s="99" t="str">
        <f t="shared" si="189"/>
        <v/>
      </c>
      <c r="CF199" s="99" t="str">
        <f t="shared" si="190"/>
        <v/>
      </c>
      <c r="CG199" s="99" t="str">
        <f t="shared" si="191"/>
        <v/>
      </c>
      <c r="CH199" s="99" t="str">
        <f t="shared" si="192"/>
        <v/>
      </c>
      <c r="CI199" s="99" t="str">
        <f t="shared" si="193"/>
        <v/>
      </c>
      <c r="CJ199" s="99" t="str">
        <f t="shared" si="194"/>
        <v/>
      </c>
      <c r="CK199" s="99" t="str">
        <f t="shared" si="195"/>
        <v/>
      </c>
      <c r="CL199" s="99" t="str">
        <f t="shared" si="196"/>
        <v/>
      </c>
      <c r="CM199" s="99">
        <f t="shared" si="197"/>
        <v>13.051666666666669</v>
      </c>
      <c r="CN199" s="99">
        <f t="shared" si="198"/>
        <v>12.408333333333328</v>
      </c>
      <c r="CO199" s="99">
        <f t="shared" si="199"/>
        <v>11.514999999999997</v>
      </c>
      <c r="CP199" s="99" t="str">
        <f t="shared" si="200"/>
        <v/>
      </c>
      <c r="CQ199" s="99" t="str">
        <f t="shared" si="201"/>
        <v/>
      </c>
      <c r="CR199" s="99" t="str">
        <f t="shared" si="202"/>
        <v/>
      </c>
      <c r="CS199" s="99" t="str">
        <f t="shared" si="203"/>
        <v/>
      </c>
      <c r="CT199" s="99" t="str">
        <f t="shared" si="204"/>
        <v/>
      </c>
      <c r="CU199" s="99" t="str">
        <f t="shared" si="205"/>
        <v/>
      </c>
      <c r="CV199" s="99" t="str">
        <f t="shared" si="206"/>
        <v/>
      </c>
      <c r="CW199" s="99" t="str">
        <f t="shared" si="207"/>
        <v/>
      </c>
      <c r="CX199" s="99" t="str">
        <f t="shared" si="208"/>
        <v/>
      </c>
      <c r="CY199" s="70">
        <f t="shared" si="209"/>
        <v>11.443333333333333</v>
      </c>
      <c r="CZ199" s="70">
        <f t="shared" si="210"/>
        <v>12.324999999999998</v>
      </c>
      <c r="DA199" s="100" t="str">
        <f t="shared" si="211"/>
        <v>hsa-miR-29b-2-5p</v>
      </c>
      <c r="DB199" s="98" t="s">
        <v>5696</v>
      </c>
      <c r="DC199" s="101">
        <f t="shared" si="164"/>
        <v>6.1590693790588387E-4</v>
      </c>
      <c r="DD199" s="101">
        <f t="shared" si="165"/>
        <v>3.2326389413950052E-4</v>
      </c>
      <c r="DE199" s="101">
        <f t="shared" si="166"/>
        <v>2.3257763624119643E-4</v>
      </c>
      <c r="DF199" s="101" t="str">
        <f t="shared" si="167"/>
        <v/>
      </c>
      <c r="DG199" s="101" t="str">
        <f t="shared" si="168"/>
        <v/>
      </c>
      <c r="DH199" s="101" t="str">
        <f t="shared" si="169"/>
        <v/>
      </c>
      <c r="DI199" s="101" t="str">
        <f t="shared" si="170"/>
        <v/>
      </c>
      <c r="DJ199" s="101" t="str">
        <f t="shared" si="171"/>
        <v/>
      </c>
      <c r="DK199" s="101" t="str">
        <f t="shared" si="172"/>
        <v/>
      </c>
      <c r="DL199" s="101" t="str">
        <f t="shared" si="173"/>
        <v/>
      </c>
      <c r="DM199" s="101" t="str">
        <f t="shared" si="212"/>
        <v/>
      </c>
      <c r="DN199" s="101" t="str">
        <f t="shared" si="213"/>
        <v/>
      </c>
      <c r="DO199" s="101">
        <f t="shared" si="174"/>
        <v>1.1777601072229243E-4</v>
      </c>
      <c r="DP199" s="101">
        <f t="shared" si="175"/>
        <v>1.8395833514094016E-4</v>
      </c>
      <c r="DQ199" s="101">
        <f t="shared" si="176"/>
        <v>3.4169576796757803E-4</v>
      </c>
      <c r="DR199" s="101" t="str">
        <f t="shared" si="177"/>
        <v/>
      </c>
      <c r="DS199" s="101" t="str">
        <f t="shared" si="178"/>
        <v/>
      </c>
      <c r="DT199" s="101" t="str">
        <f t="shared" si="179"/>
        <v/>
      </c>
      <c r="DU199" s="101" t="str">
        <f t="shared" si="180"/>
        <v/>
      </c>
      <c r="DV199" s="101" t="str">
        <f t="shared" si="181"/>
        <v/>
      </c>
      <c r="DW199" s="101" t="str">
        <f t="shared" si="182"/>
        <v/>
      </c>
      <c r="DX199" s="101" t="str">
        <f t="shared" si="183"/>
        <v/>
      </c>
      <c r="DY199" s="101" t="str">
        <f t="shared" si="214"/>
        <v/>
      </c>
      <c r="DZ199" s="101" t="str">
        <f t="shared" si="215"/>
        <v/>
      </c>
    </row>
    <row r="200" spans="1:130" ht="15" customHeight="1" x14ac:dyDescent="0.25">
      <c r="A200" s="106" t="str">
        <f>'miRNA Table'!C199</f>
        <v>hsa-miR-29c-3p</v>
      </c>
      <c r="B200" s="98" t="s">
        <v>5697</v>
      </c>
      <c r="C200" s="99">
        <f>IF('Test Sample Data'!C199="","",IF(SUM('Test Sample Data'!C$3:C$386)&gt;10,IF(AND(ISNUMBER('Test Sample Data'!C199),'Test Sample Data'!C199&lt;$C$389, 'Test Sample Data'!C199&gt;0),'Test Sample Data'!C199,$C$389),""))</f>
        <v>35</v>
      </c>
      <c r="D200" s="99">
        <f>IF('Test Sample Data'!D199="","",IF(SUM('Test Sample Data'!D$3:D$386)&gt;10,IF(AND(ISNUMBER('Test Sample Data'!D199),'Test Sample Data'!D199&lt;$C$389, 'Test Sample Data'!D199&gt;0),'Test Sample Data'!D199,$C$389),""))</f>
        <v>35</v>
      </c>
      <c r="E200" s="99">
        <f>IF('Test Sample Data'!E199="","",IF(SUM('Test Sample Data'!E$3:E$386)&gt;10,IF(AND(ISNUMBER('Test Sample Data'!E199),'Test Sample Data'!E199&lt;$C$389, 'Test Sample Data'!E199&gt;0),'Test Sample Data'!E199,$C$389),""))</f>
        <v>35</v>
      </c>
      <c r="F200" s="99" t="str">
        <f>IF('Test Sample Data'!F199="","",IF(SUM('Test Sample Data'!F$3:F$386)&gt;10,IF(AND(ISNUMBER('Test Sample Data'!F199),'Test Sample Data'!F199&lt;$C$389, 'Test Sample Data'!F199&gt;0),'Test Sample Data'!F199,$C$389),""))</f>
        <v/>
      </c>
      <c r="G200" s="99" t="str">
        <f>IF('Test Sample Data'!G199="","",IF(SUM('Test Sample Data'!G$3:G$386)&gt;10,IF(AND(ISNUMBER('Test Sample Data'!G199),'Test Sample Data'!G199&lt;$C$389, 'Test Sample Data'!G199&gt;0),'Test Sample Data'!G199,$C$389),""))</f>
        <v/>
      </c>
      <c r="H200" s="99" t="str">
        <f>IF('Test Sample Data'!H199="","",IF(SUM('Test Sample Data'!H$3:H$386)&gt;10,IF(AND(ISNUMBER('Test Sample Data'!H199),'Test Sample Data'!H199&lt;$C$389, 'Test Sample Data'!H199&gt;0),'Test Sample Data'!H199,$C$389),""))</f>
        <v/>
      </c>
      <c r="I200" s="99" t="str">
        <f>IF('Test Sample Data'!I199="","",IF(SUM('Test Sample Data'!I$3:I$386)&gt;10,IF(AND(ISNUMBER('Test Sample Data'!I199),'Test Sample Data'!I199&lt;$C$389, 'Test Sample Data'!I199&gt;0),'Test Sample Data'!I199,$C$389),""))</f>
        <v/>
      </c>
      <c r="J200" s="99" t="str">
        <f>IF('Test Sample Data'!J199="","",IF(SUM('Test Sample Data'!J$3:J$386)&gt;10,IF(AND(ISNUMBER('Test Sample Data'!J199),'Test Sample Data'!J199&lt;$C$389, 'Test Sample Data'!J199&gt;0),'Test Sample Data'!J199,$C$389),""))</f>
        <v/>
      </c>
      <c r="K200" s="99" t="str">
        <f>IF('Test Sample Data'!K199="","",IF(SUM('Test Sample Data'!K$3:K$386)&gt;10,IF(AND(ISNUMBER('Test Sample Data'!K199),'Test Sample Data'!K199&lt;$C$389, 'Test Sample Data'!K199&gt;0),'Test Sample Data'!K199,$C$389),""))</f>
        <v/>
      </c>
      <c r="L200" s="99" t="str">
        <f>IF('Test Sample Data'!L199="","",IF(SUM('Test Sample Data'!L$3:L$386)&gt;10,IF(AND(ISNUMBER('Test Sample Data'!L199),'Test Sample Data'!L199&lt;$C$389, 'Test Sample Data'!L199&gt;0),'Test Sample Data'!L199,$C$389),""))</f>
        <v/>
      </c>
      <c r="M200" s="99" t="str">
        <f>IF('Test Sample Data'!M199="","",IF(SUM('Test Sample Data'!M$3:M$386)&gt;10,IF(AND(ISNUMBER('Test Sample Data'!M199),'Test Sample Data'!M199&lt;$C$389, 'Test Sample Data'!M199&gt;0),'Test Sample Data'!M199,$C$389),""))</f>
        <v/>
      </c>
      <c r="N200" s="99" t="str">
        <f>IF('Test Sample Data'!N199="","",IF(SUM('Test Sample Data'!N$3:N$386)&gt;10,IF(AND(ISNUMBER('Test Sample Data'!N199),'Test Sample Data'!N199&lt;$C$389, 'Test Sample Data'!N199&gt;0),'Test Sample Data'!N199,$C$389),""))</f>
        <v/>
      </c>
      <c r="O200" s="98" t="str">
        <f>'miRNA Table'!C199</f>
        <v>hsa-miR-29c-3p</v>
      </c>
      <c r="P200" s="98" t="s">
        <v>5697</v>
      </c>
      <c r="Q200" s="99">
        <f>IF('Control Sample Data'!C199="","",IF(SUM('Control Sample Data'!C$3:C$386)&gt;10,IF(AND(ISNUMBER('Control Sample Data'!C199),'Control Sample Data'!C199&lt;$C$389, 'Control Sample Data'!C199&gt;0),'Control Sample Data'!C199,$C$389),""))</f>
        <v>35</v>
      </c>
      <c r="R200" s="99">
        <f>IF('Control Sample Data'!D199="","",IF(SUM('Control Sample Data'!D$3:D$386)&gt;10,IF(AND(ISNUMBER('Control Sample Data'!D199),'Control Sample Data'!D199&lt;$C$389, 'Control Sample Data'!D199&gt;0),'Control Sample Data'!D199,$C$389),""))</f>
        <v>35</v>
      </c>
      <c r="S200" s="99">
        <f>IF('Control Sample Data'!E199="","",IF(SUM('Control Sample Data'!E$3:E$386)&gt;10,IF(AND(ISNUMBER('Control Sample Data'!E199),'Control Sample Data'!E199&lt;$C$389, 'Control Sample Data'!E199&gt;0),'Control Sample Data'!E199,$C$389),""))</f>
        <v>35</v>
      </c>
      <c r="T200" s="99" t="str">
        <f>IF('Control Sample Data'!F199="","",IF(SUM('Control Sample Data'!F$3:F$386)&gt;10,IF(AND(ISNUMBER('Control Sample Data'!F199),'Control Sample Data'!F199&lt;$C$389, 'Control Sample Data'!F199&gt;0),'Control Sample Data'!F199,$C$389),""))</f>
        <v/>
      </c>
      <c r="U200" s="99" t="str">
        <f>IF('Control Sample Data'!G199="","",IF(SUM('Control Sample Data'!G$3:G$386)&gt;10,IF(AND(ISNUMBER('Control Sample Data'!G199),'Control Sample Data'!G199&lt;$C$389, 'Control Sample Data'!G199&gt;0),'Control Sample Data'!G199,$C$389),""))</f>
        <v/>
      </c>
      <c r="V200" s="99" t="str">
        <f>IF('Control Sample Data'!H199="","",IF(SUM('Control Sample Data'!H$3:H$386)&gt;10,IF(AND(ISNUMBER('Control Sample Data'!H199),'Control Sample Data'!H199&lt;$C$389, 'Control Sample Data'!H199&gt;0),'Control Sample Data'!H199,$C$389),""))</f>
        <v/>
      </c>
      <c r="W200" s="99" t="str">
        <f>IF('Control Sample Data'!I199="","",IF(SUM('Control Sample Data'!I$3:I$386)&gt;10,IF(AND(ISNUMBER('Control Sample Data'!I199),'Control Sample Data'!I199&lt;$C$389, 'Control Sample Data'!I199&gt;0),'Control Sample Data'!I199,$C$389),""))</f>
        <v/>
      </c>
      <c r="X200" s="99" t="str">
        <f>IF('Control Sample Data'!J199="","",IF(SUM('Control Sample Data'!J$3:J$386)&gt;10,IF(AND(ISNUMBER('Control Sample Data'!J199),'Control Sample Data'!J199&lt;$C$389, 'Control Sample Data'!J199&gt;0),'Control Sample Data'!J199,$C$389),""))</f>
        <v/>
      </c>
      <c r="Y200" s="99" t="str">
        <f>IF('Control Sample Data'!K199="","",IF(SUM('Control Sample Data'!K$3:K$386)&gt;10,IF(AND(ISNUMBER('Control Sample Data'!K199),'Control Sample Data'!K199&lt;$C$389, 'Control Sample Data'!K199&gt;0),'Control Sample Data'!K199,$C$389),""))</f>
        <v/>
      </c>
      <c r="Z200" s="99" t="str">
        <f>IF('Control Sample Data'!L199="","",IF(SUM('Control Sample Data'!L$3:L$386)&gt;10,IF(AND(ISNUMBER('Control Sample Data'!L199),'Control Sample Data'!L199&lt;$C$389, 'Control Sample Data'!L199&gt;0),'Control Sample Data'!L199,$C$389),""))</f>
        <v/>
      </c>
      <c r="AA200" s="99" t="str">
        <f>IF('Control Sample Data'!M199="","",IF(SUM('Control Sample Data'!M$3:M$386)&gt;10,IF(AND(ISNUMBER('Control Sample Data'!M199),'Control Sample Data'!M199&lt;$C$389, 'Control Sample Data'!M199&gt;0),'Control Sample Data'!M199,$C$389),""))</f>
        <v/>
      </c>
      <c r="AB200" s="107" t="str">
        <f>IF('Control Sample Data'!N199="","",IF(SUM('Control Sample Data'!N$3:N$386)&gt;10,IF(AND(ISNUMBER('Control Sample Data'!N199),'Control Sample Data'!N199&lt;$C$389, 'Control Sample Data'!N199&gt;0),'Control Sample Data'!N199,$C$389),""))</f>
        <v/>
      </c>
      <c r="AC200" s="136">
        <f>IF(C200="","",IF(AND('miRNA Table'!$F$4="YES",'miRNA Table'!$F$6="YES"),C200-C$391,C200))</f>
        <v>35</v>
      </c>
      <c r="AD200" s="137">
        <f>IF(D200="","",IF(AND('miRNA Table'!$F$4="YES",'miRNA Table'!$F$6="YES"),D200-D$391,D200))</f>
        <v>35</v>
      </c>
      <c r="AE200" s="137">
        <f>IF(E200="","",IF(AND('miRNA Table'!$F$4="YES",'miRNA Table'!$F$6="YES"),E200-E$391,E200))</f>
        <v>35</v>
      </c>
      <c r="AF200" s="137" t="str">
        <f>IF(F200="","",IF(AND('miRNA Table'!$F$4="YES",'miRNA Table'!$F$6="YES"),F200-F$391,F200))</f>
        <v/>
      </c>
      <c r="AG200" s="137" t="str">
        <f>IF(G200="","",IF(AND('miRNA Table'!$F$4="YES",'miRNA Table'!$F$6="YES"),G200-G$391,G200))</f>
        <v/>
      </c>
      <c r="AH200" s="137" t="str">
        <f>IF(H200="","",IF(AND('miRNA Table'!$F$4="YES",'miRNA Table'!$F$6="YES"),H200-H$391,H200))</f>
        <v/>
      </c>
      <c r="AI200" s="137" t="str">
        <f>IF(I200="","",IF(AND('miRNA Table'!$F$4="YES",'miRNA Table'!$F$6="YES"),I200-I$391,I200))</f>
        <v/>
      </c>
      <c r="AJ200" s="137" t="str">
        <f>IF(J200="","",IF(AND('miRNA Table'!$F$4="YES",'miRNA Table'!$F$6="YES"),J200-J$391,J200))</f>
        <v/>
      </c>
      <c r="AK200" s="137" t="str">
        <f>IF(K200="","",IF(AND('miRNA Table'!$F$4="YES",'miRNA Table'!$F$6="YES"),K200-K$391,K200))</f>
        <v/>
      </c>
      <c r="AL200" s="137" t="str">
        <f>IF(L200="","",IF(AND('miRNA Table'!$F$4="YES",'miRNA Table'!$F$6="YES"),L200-L$391,L200))</f>
        <v/>
      </c>
      <c r="AM200" s="137" t="str">
        <f>IF(M200="","",IF(AND('miRNA Table'!$F$4="YES",'miRNA Table'!$F$6="YES"),M200-M$391,M200))</f>
        <v/>
      </c>
      <c r="AN200" s="138" t="str">
        <f>IF(N200="","",IF(AND('miRNA Table'!$F$4="YES",'miRNA Table'!$F$6="YES"),N200-N$391,N200))</f>
        <v/>
      </c>
      <c r="AO200" s="136">
        <f>IF(O200="","",IF(AND('miRNA Table'!$F$4="YES",'miRNA Table'!$F$6="YES"),Q200-Q$391,Q200))</f>
        <v>35</v>
      </c>
      <c r="AP200" s="137">
        <f>IF(P200="","",IF(AND('miRNA Table'!$F$4="YES",'miRNA Table'!$F$6="YES"),R200-R$391,R200))</f>
        <v>35</v>
      </c>
      <c r="AQ200" s="137">
        <f>IF(Q200="","",IF(AND('miRNA Table'!$F$4="YES",'miRNA Table'!$F$6="YES"),S200-S$391,S200))</f>
        <v>35</v>
      </c>
      <c r="AR200" s="137" t="str">
        <f>IF(R200="","",IF(AND('miRNA Table'!$F$4="YES",'miRNA Table'!$F$6="YES"),T200-T$391,T200))</f>
        <v/>
      </c>
      <c r="AS200" s="137" t="str">
        <f>IF(S200="","",IF(AND('miRNA Table'!$F$4="YES",'miRNA Table'!$F$6="YES"),U200-U$391,U200))</f>
        <v/>
      </c>
      <c r="AT200" s="137" t="str">
        <f>IF(T200="","",IF(AND('miRNA Table'!$F$4="YES",'miRNA Table'!$F$6="YES"),V200-V$391,V200))</f>
        <v/>
      </c>
      <c r="AU200" s="137" t="str">
        <f>IF(U200="","",IF(AND('miRNA Table'!$F$4="YES",'miRNA Table'!$F$6="YES"),W200-W$391,W200))</f>
        <v/>
      </c>
      <c r="AV200" s="137" t="str">
        <f>IF(V200="","",IF(AND('miRNA Table'!$F$4="YES",'miRNA Table'!$F$6="YES"),X200-X$391,X200))</f>
        <v/>
      </c>
      <c r="AW200" s="137" t="str">
        <f>IF(W200="","",IF(AND('miRNA Table'!$F$4="YES",'miRNA Table'!$F$6="YES"),Y200-Y$391,Y200))</f>
        <v/>
      </c>
      <c r="AX200" s="137" t="str">
        <f>IF(X200="","",IF(AND('miRNA Table'!$F$4="YES",'miRNA Table'!$F$6="YES"),Z200-Z$391,Z200))</f>
        <v/>
      </c>
      <c r="AY200" s="137" t="str">
        <f>IF(Y200="","",IF(AND('miRNA Table'!$F$4="YES",'miRNA Table'!$F$6="YES"),AA200-AA$391,AA200))</f>
        <v/>
      </c>
      <c r="AZ200" s="138" t="str">
        <f>IF(Z200="","",IF(AND('miRNA Table'!$F$4="YES",'miRNA Table'!$F$6="YES"),AB200-AB$391,AB200))</f>
        <v/>
      </c>
      <c r="BY200" s="97" t="str">
        <f t="shared" si="184"/>
        <v>hsa-miR-29c-3p</v>
      </c>
      <c r="BZ200" s="98" t="s">
        <v>5697</v>
      </c>
      <c r="CA200" s="99">
        <f t="shared" si="185"/>
        <v>14.364999999999998</v>
      </c>
      <c r="CB200" s="99">
        <f t="shared" si="186"/>
        <v>14.355</v>
      </c>
      <c r="CC200" s="99">
        <f t="shared" si="187"/>
        <v>14.27</v>
      </c>
      <c r="CD200" s="99" t="str">
        <f t="shared" si="188"/>
        <v/>
      </c>
      <c r="CE200" s="99" t="str">
        <f t="shared" si="189"/>
        <v/>
      </c>
      <c r="CF200" s="99" t="str">
        <f t="shared" si="190"/>
        <v/>
      </c>
      <c r="CG200" s="99" t="str">
        <f t="shared" si="191"/>
        <v/>
      </c>
      <c r="CH200" s="99" t="str">
        <f t="shared" si="192"/>
        <v/>
      </c>
      <c r="CI200" s="99" t="str">
        <f t="shared" si="193"/>
        <v/>
      </c>
      <c r="CJ200" s="99" t="str">
        <f t="shared" si="194"/>
        <v/>
      </c>
      <c r="CK200" s="99" t="str">
        <f t="shared" si="195"/>
        <v/>
      </c>
      <c r="CL200" s="99" t="str">
        <f t="shared" si="196"/>
        <v/>
      </c>
      <c r="CM200" s="99">
        <f t="shared" si="197"/>
        <v>14.101666666666667</v>
      </c>
      <c r="CN200" s="99">
        <f t="shared" si="198"/>
        <v>14.14833333333333</v>
      </c>
      <c r="CO200" s="99">
        <f t="shared" si="199"/>
        <v>13.864999999999998</v>
      </c>
      <c r="CP200" s="99" t="str">
        <f t="shared" si="200"/>
        <v/>
      </c>
      <c r="CQ200" s="99" t="str">
        <f t="shared" si="201"/>
        <v/>
      </c>
      <c r="CR200" s="99" t="str">
        <f t="shared" si="202"/>
        <v/>
      </c>
      <c r="CS200" s="99" t="str">
        <f t="shared" si="203"/>
        <v/>
      </c>
      <c r="CT200" s="99" t="str">
        <f t="shared" si="204"/>
        <v/>
      </c>
      <c r="CU200" s="99" t="str">
        <f t="shared" si="205"/>
        <v/>
      </c>
      <c r="CV200" s="99" t="str">
        <f t="shared" si="206"/>
        <v/>
      </c>
      <c r="CW200" s="99" t="str">
        <f t="shared" si="207"/>
        <v/>
      </c>
      <c r="CX200" s="99" t="str">
        <f t="shared" si="208"/>
        <v/>
      </c>
      <c r="CY200" s="70">
        <f t="shared" si="209"/>
        <v>14.329999999999998</v>
      </c>
      <c r="CZ200" s="70">
        <f t="shared" si="210"/>
        <v>14.038333333333332</v>
      </c>
      <c r="DA200" s="100" t="str">
        <f t="shared" si="211"/>
        <v>hsa-miR-29c-3p</v>
      </c>
      <c r="DB200" s="98" t="s">
        <v>5697</v>
      </c>
      <c r="DC200" s="101">
        <f t="shared" si="164"/>
        <v>4.7391899108950229E-5</v>
      </c>
      <c r="DD200" s="101">
        <f t="shared" si="165"/>
        <v>4.7721535835485465E-5</v>
      </c>
      <c r="DE200" s="101">
        <f t="shared" si="166"/>
        <v>5.0617648059963549E-5</v>
      </c>
      <c r="DF200" s="101" t="str">
        <f t="shared" si="167"/>
        <v/>
      </c>
      <c r="DG200" s="101" t="str">
        <f t="shared" si="168"/>
        <v/>
      </c>
      <c r="DH200" s="101" t="str">
        <f t="shared" si="169"/>
        <v/>
      </c>
      <c r="DI200" s="101" t="str">
        <f t="shared" si="170"/>
        <v/>
      </c>
      <c r="DJ200" s="101" t="str">
        <f t="shared" si="171"/>
        <v/>
      </c>
      <c r="DK200" s="101" t="str">
        <f t="shared" si="172"/>
        <v/>
      </c>
      <c r="DL200" s="101" t="str">
        <f t="shared" si="173"/>
        <v/>
      </c>
      <c r="DM200" s="101" t="str">
        <f t="shared" si="212"/>
        <v/>
      </c>
      <c r="DN200" s="101" t="str">
        <f t="shared" si="213"/>
        <v/>
      </c>
      <c r="DO200" s="101">
        <f t="shared" si="174"/>
        <v>5.6882063716252369E-5</v>
      </c>
      <c r="DP200" s="101">
        <f t="shared" si="175"/>
        <v>5.5071547217106916E-5</v>
      </c>
      <c r="DQ200" s="101">
        <f t="shared" si="176"/>
        <v>6.7022266466494862E-5</v>
      </c>
      <c r="DR200" s="101" t="str">
        <f t="shared" si="177"/>
        <v/>
      </c>
      <c r="DS200" s="101" t="str">
        <f t="shared" si="178"/>
        <v/>
      </c>
      <c r="DT200" s="101" t="str">
        <f t="shared" si="179"/>
        <v/>
      </c>
      <c r="DU200" s="101" t="str">
        <f t="shared" si="180"/>
        <v/>
      </c>
      <c r="DV200" s="101" t="str">
        <f t="shared" si="181"/>
        <v/>
      </c>
      <c r="DW200" s="101" t="str">
        <f t="shared" si="182"/>
        <v/>
      </c>
      <c r="DX200" s="101" t="str">
        <f t="shared" si="183"/>
        <v/>
      </c>
      <c r="DY200" s="101" t="str">
        <f t="shared" si="214"/>
        <v/>
      </c>
      <c r="DZ200" s="101" t="str">
        <f t="shared" si="215"/>
        <v/>
      </c>
    </row>
    <row r="201" spans="1:130" ht="15" customHeight="1" x14ac:dyDescent="0.25">
      <c r="A201" s="106" t="str">
        <f>'miRNA Table'!C200</f>
        <v>hsa-miR-300</v>
      </c>
      <c r="B201" s="98" t="s">
        <v>5698</v>
      </c>
      <c r="C201" s="99">
        <f>IF('Test Sample Data'!C200="","",IF(SUM('Test Sample Data'!C$3:C$386)&gt;10,IF(AND(ISNUMBER('Test Sample Data'!C200),'Test Sample Data'!C200&lt;$C$389, 'Test Sample Data'!C200&gt;0),'Test Sample Data'!C200,$C$389),""))</f>
        <v>26.67</v>
      </c>
      <c r="D201" s="99">
        <f>IF('Test Sample Data'!D200="","",IF(SUM('Test Sample Data'!D$3:D$386)&gt;10,IF(AND(ISNUMBER('Test Sample Data'!D200),'Test Sample Data'!D200&lt;$C$389, 'Test Sample Data'!D200&gt;0),'Test Sample Data'!D200,$C$389),""))</f>
        <v>26.27</v>
      </c>
      <c r="E201" s="99">
        <f>IF('Test Sample Data'!E200="","",IF(SUM('Test Sample Data'!E$3:E$386)&gt;10,IF(AND(ISNUMBER('Test Sample Data'!E200),'Test Sample Data'!E200&lt;$C$389, 'Test Sample Data'!E200&gt;0),'Test Sample Data'!E200,$C$389),""))</f>
        <v>26.16</v>
      </c>
      <c r="F201" s="99" t="str">
        <f>IF('Test Sample Data'!F200="","",IF(SUM('Test Sample Data'!F$3:F$386)&gt;10,IF(AND(ISNUMBER('Test Sample Data'!F200),'Test Sample Data'!F200&lt;$C$389, 'Test Sample Data'!F200&gt;0),'Test Sample Data'!F200,$C$389),""))</f>
        <v/>
      </c>
      <c r="G201" s="99" t="str">
        <f>IF('Test Sample Data'!G200="","",IF(SUM('Test Sample Data'!G$3:G$386)&gt;10,IF(AND(ISNUMBER('Test Sample Data'!G200),'Test Sample Data'!G200&lt;$C$389, 'Test Sample Data'!G200&gt;0),'Test Sample Data'!G200,$C$389),""))</f>
        <v/>
      </c>
      <c r="H201" s="99" t="str">
        <f>IF('Test Sample Data'!H200="","",IF(SUM('Test Sample Data'!H$3:H$386)&gt;10,IF(AND(ISNUMBER('Test Sample Data'!H200),'Test Sample Data'!H200&lt;$C$389, 'Test Sample Data'!H200&gt;0),'Test Sample Data'!H200,$C$389),""))</f>
        <v/>
      </c>
      <c r="I201" s="99" t="str">
        <f>IF('Test Sample Data'!I200="","",IF(SUM('Test Sample Data'!I$3:I$386)&gt;10,IF(AND(ISNUMBER('Test Sample Data'!I200),'Test Sample Data'!I200&lt;$C$389, 'Test Sample Data'!I200&gt;0),'Test Sample Data'!I200,$C$389),""))</f>
        <v/>
      </c>
      <c r="J201" s="99" t="str">
        <f>IF('Test Sample Data'!J200="","",IF(SUM('Test Sample Data'!J$3:J$386)&gt;10,IF(AND(ISNUMBER('Test Sample Data'!J200),'Test Sample Data'!J200&lt;$C$389, 'Test Sample Data'!J200&gt;0),'Test Sample Data'!J200,$C$389),""))</f>
        <v/>
      </c>
      <c r="K201" s="99" t="str">
        <f>IF('Test Sample Data'!K200="","",IF(SUM('Test Sample Data'!K$3:K$386)&gt;10,IF(AND(ISNUMBER('Test Sample Data'!K200),'Test Sample Data'!K200&lt;$C$389, 'Test Sample Data'!K200&gt;0),'Test Sample Data'!K200,$C$389),""))</f>
        <v/>
      </c>
      <c r="L201" s="99" t="str">
        <f>IF('Test Sample Data'!L200="","",IF(SUM('Test Sample Data'!L$3:L$386)&gt;10,IF(AND(ISNUMBER('Test Sample Data'!L200),'Test Sample Data'!L200&lt;$C$389, 'Test Sample Data'!L200&gt;0),'Test Sample Data'!L200,$C$389),""))</f>
        <v/>
      </c>
      <c r="M201" s="99" t="str">
        <f>IF('Test Sample Data'!M200="","",IF(SUM('Test Sample Data'!M$3:M$386)&gt;10,IF(AND(ISNUMBER('Test Sample Data'!M200),'Test Sample Data'!M200&lt;$C$389, 'Test Sample Data'!M200&gt;0),'Test Sample Data'!M200,$C$389),""))</f>
        <v/>
      </c>
      <c r="N201" s="99" t="str">
        <f>IF('Test Sample Data'!N200="","",IF(SUM('Test Sample Data'!N$3:N$386)&gt;10,IF(AND(ISNUMBER('Test Sample Data'!N200),'Test Sample Data'!N200&lt;$C$389, 'Test Sample Data'!N200&gt;0),'Test Sample Data'!N200,$C$389),""))</f>
        <v/>
      </c>
      <c r="O201" s="98" t="str">
        <f>'miRNA Table'!C200</f>
        <v>hsa-miR-300</v>
      </c>
      <c r="P201" s="98" t="s">
        <v>5698</v>
      </c>
      <c r="Q201" s="99">
        <f>IF('Control Sample Data'!C200="","",IF(SUM('Control Sample Data'!C$3:C$386)&gt;10,IF(AND(ISNUMBER('Control Sample Data'!C200),'Control Sample Data'!C200&lt;$C$389, 'Control Sample Data'!C200&gt;0),'Control Sample Data'!C200,$C$389),""))</f>
        <v>29</v>
      </c>
      <c r="R201" s="99">
        <f>IF('Control Sample Data'!D200="","",IF(SUM('Control Sample Data'!D$3:D$386)&gt;10,IF(AND(ISNUMBER('Control Sample Data'!D200),'Control Sample Data'!D200&lt;$C$389, 'Control Sample Data'!D200&gt;0),'Control Sample Data'!D200,$C$389),""))</f>
        <v>28.84</v>
      </c>
      <c r="S201" s="99">
        <f>IF('Control Sample Data'!E200="","",IF(SUM('Control Sample Data'!E$3:E$386)&gt;10,IF(AND(ISNUMBER('Control Sample Data'!E200),'Control Sample Data'!E200&lt;$C$389, 'Control Sample Data'!E200&gt;0),'Control Sample Data'!E200,$C$389),""))</f>
        <v>28.53</v>
      </c>
      <c r="T201" s="99" t="str">
        <f>IF('Control Sample Data'!F200="","",IF(SUM('Control Sample Data'!F$3:F$386)&gt;10,IF(AND(ISNUMBER('Control Sample Data'!F200),'Control Sample Data'!F200&lt;$C$389, 'Control Sample Data'!F200&gt;0),'Control Sample Data'!F200,$C$389),""))</f>
        <v/>
      </c>
      <c r="U201" s="99" t="str">
        <f>IF('Control Sample Data'!G200="","",IF(SUM('Control Sample Data'!G$3:G$386)&gt;10,IF(AND(ISNUMBER('Control Sample Data'!G200),'Control Sample Data'!G200&lt;$C$389, 'Control Sample Data'!G200&gt;0),'Control Sample Data'!G200,$C$389),""))</f>
        <v/>
      </c>
      <c r="V201" s="99" t="str">
        <f>IF('Control Sample Data'!H200="","",IF(SUM('Control Sample Data'!H$3:H$386)&gt;10,IF(AND(ISNUMBER('Control Sample Data'!H200),'Control Sample Data'!H200&lt;$C$389, 'Control Sample Data'!H200&gt;0),'Control Sample Data'!H200,$C$389),""))</f>
        <v/>
      </c>
      <c r="W201" s="99" t="str">
        <f>IF('Control Sample Data'!I200="","",IF(SUM('Control Sample Data'!I$3:I$386)&gt;10,IF(AND(ISNUMBER('Control Sample Data'!I200),'Control Sample Data'!I200&lt;$C$389, 'Control Sample Data'!I200&gt;0),'Control Sample Data'!I200,$C$389),""))</f>
        <v/>
      </c>
      <c r="X201" s="99" t="str">
        <f>IF('Control Sample Data'!J200="","",IF(SUM('Control Sample Data'!J$3:J$386)&gt;10,IF(AND(ISNUMBER('Control Sample Data'!J200),'Control Sample Data'!J200&lt;$C$389, 'Control Sample Data'!J200&gt;0),'Control Sample Data'!J200,$C$389),""))</f>
        <v/>
      </c>
      <c r="Y201" s="99" t="str">
        <f>IF('Control Sample Data'!K200="","",IF(SUM('Control Sample Data'!K$3:K$386)&gt;10,IF(AND(ISNUMBER('Control Sample Data'!K200),'Control Sample Data'!K200&lt;$C$389, 'Control Sample Data'!K200&gt;0),'Control Sample Data'!K200,$C$389),""))</f>
        <v/>
      </c>
      <c r="Z201" s="99" t="str">
        <f>IF('Control Sample Data'!L200="","",IF(SUM('Control Sample Data'!L$3:L$386)&gt;10,IF(AND(ISNUMBER('Control Sample Data'!L200),'Control Sample Data'!L200&lt;$C$389, 'Control Sample Data'!L200&gt;0),'Control Sample Data'!L200,$C$389),""))</f>
        <v/>
      </c>
      <c r="AA201" s="99" t="str">
        <f>IF('Control Sample Data'!M200="","",IF(SUM('Control Sample Data'!M$3:M$386)&gt;10,IF(AND(ISNUMBER('Control Sample Data'!M200),'Control Sample Data'!M200&lt;$C$389, 'Control Sample Data'!M200&gt;0),'Control Sample Data'!M200,$C$389),""))</f>
        <v/>
      </c>
      <c r="AB201" s="107" t="str">
        <f>IF('Control Sample Data'!N200="","",IF(SUM('Control Sample Data'!N$3:N$386)&gt;10,IF(AND(ISNUMBER('Control Sample Data'!N200),'Control Sample Data'!N200&lt;$C$389, 'Control Sample Data'!N200&gt;0),'Control Sample Data'!N200,$C$389),""))</f>
        <v/>
      </c>
      <c r="AC201" s="136">
        <f>IF(C201="","",IF(AND('miRNA Table'!$F$4="YES",'miRNA Table'!$F$6="YES"),C201-C$391,C201))</f>
        <v>26.67</v>
      </c>
      <c r="AD201" s="137">
        <f>IF(D201="","",IF(AND('miRNA Table'!$F$4="YES",'miRNA Table'!$F$6="YES"),D201-D$391,D201))</f>
        <v>26.27</v>
      </c>
      <c r="AE201" s="137">
        <f>IF(E201="","",IF(AND('miRNA Table'!$F$4="YES",'miRNA Table'!$F$6="YES"),E201-E$391,E201))</f>
        <v>26.16</v>
      </c>
      <c r="AF201" s="137" t="str">
        <f>IF(F201="","",IF(AND('miRNA Table'!$F$4="YES",'miRNA Table'!$F$6="YES"),F201-F$391,F201))</f>
        <v/>
      </c>
      <c r="AG201" s="137" t="str">
        <f>IF(G201="","",IF(AND('miRNA Table'!$F$4="YES",'miRNA Table'!$F$6="YES"),G201-G$391,G201))</f>
        <v/>
      </c>
      <c r="AH201" s="137" t="str">
        <f>IF(H201="","",IF(AND('miRNA Table'!$F$4="YES",'miRNA Table'!$F$6="YES"),H201-H$391,H201))</f>
        <v/>
      </c>
      <c r="AI201" s="137" t="str">
        <f>IF(I201="","",IF(AND('miRNA Table'!$F$4="YES",'miRNA Table'!$F$6="YES"),I201-I$391,I201))</f>
        <v/>
      </c>
      <c r="AJ201" s="137" t="str">
        <f>IF(J201="","",IF(AND('miRNA Table'!$F$4="YES",'miRNA Table'!$F$6="YES"),J201-J$391,J201))</f>
        <v/>
      </c>
      <c r="AK201" s="137" t="str">
        <f>IF(K201="","",IF(AND('miRNA Table'!$F$4="YES",'miRNA Table'!$F$6="YES"),K201-K$391,K201))</f>
        <v/>
      </c>
      <c r="AL201" s="137" t="str">
        <f>IF(L201="","",IF(AND('miRNA Table'!$F$4="YES",'miRNA Table'!$F$6="YES"),L201-L$391,L201))</f>
        <v/>
      </c>
      <c r="AM201" s="137" t="str">
        <f>IF(M201="","",IF(AND('miRNA Table'!$F$4="YES",'miRNA Table'!$F$6="YES"),M201-M$391,M201))</f>
        <v/>
      </c>
      <c r="AN201" s="138" t="str">
        <f>IF(N201="","",IF(AND('miRNA Table'!$F$4="YES",'miRNA Table'!$F$6="YES"),N201-N$391,N201))</f>
        <v/>
      </c>
      <c r="AO201" s="136">
        <f>IF(O201="","",IF(AND('miRNA Table'!$F$4="YES",'miRNA Table'!$F$6="YES"),Q201-Q$391,Q201))</f>
        <v>29</v>
      </c>
      <c r="AP201" s="137">
        <f>IF(P201="","",IF(AND('miRNA Table'!$F$4="YES",'miRNA Table'!$F$6="YES"),R201-R$391,R201))</f>
        <v>28.84</v>
      </c>
      <c r="AQ201" s="137">
        <f>IF(Q201="","",IF(AND('miRNA Table'!$F$4="YES",'miRNA Table'!$F$6="YES"),S201-S$391,S201))</f>
        <v>28.53</v>
      </c>
      <c r="AR201" s="137" t="str">
        <f>IF(R201="","",IF(AND('miRNA Table'!$F$4="YES",'miRNA Table'!$F$6="YES"),T201-T$391,T201))</f>
        <v/>
      </c>
      <c r="AS201" s="137" t="str">
        <f>IF(S201="","",IF(AND('miRNA Table'!$F$4="YES",'miRNA Table'!$F$6="YES"),U201-U$391,U201))</f>
        <v/>
      </c>
      <c r="AT201" s="137" t="str">
        <f>IF(T201="","",IF(AND('miRNA Table'!$F$4="YES",'miRNA Table'!$F$6="YES"),V201-V$391,V201))</f>
        <v/>
      </c>
      <c r="AU201" s="137" t="str">
        <f>IF(U201="","",IF(AND('miRNA Table'!$F$4="YES",'miRNA Table'!$F$6="YES"),W201-W$391,W201))</f>
        <v/>
      </c>
      <c r="AV201" s="137" t="str">
        <f>IF(V201="","",IF(AND('miRNA Table'!$F$4="YES",'miRNA Table'!$F$6="YES"),X201-X$391,X201))</f>
        <v/>
      </c>
      <c r="AW201" s="137" t="str">
        <f>IF(W201="","",IF(AND('miRNA Table'!$F$4="YES",'miRNA Table'!$F$6="YES"),Y201-Y$391,Y201))</f>
        <v/>
      </c>
      <c r="AX201" s="137" t="str">
        <f>IF(X201="","",IF(AND('miRNA Table'!$F$4="YES",'miRNA Table'!$F$6="YES"),Z201-Z$391,Z201))</f>
        <v/>
      </c>
      <c r="AY201" s="137" t="str">
        <f>IF(Y201="","",IF(AND('miRNA Table'!$F$4="YES",'miRNA Table'!$F$6="YES"),AA201-AA$391,AA201))</f>
        <v/>
      </c>
      <c r="AZ201" s="138" t="str">
        <f>IF(Z201="","",IF(AND('miRNA Table'!$F$4="YES",'miRNA Table'!$F$6="YES"),AB201-AB$391,AB201))</f>
        <v/>
      </c>
      <c r="BY201" s="97" t="str">
        <f t="shared" si="184"/>
        <v>hsa-miR-300</v>
      </c>
      <c r="BZ201" s="98" t="s">
        <v>5698</v>
      </c>
      <c r="CA201" s="99">
        <f t="shared" si="185"/>
        <v>6.0350000000000001</v>
      </c>
      <c r="CB201" s="99">
        <f t="shared" si="186"/>
        <v>5.625</v>
      </c>
      <c r="CC201" s="99">
        <f t="shared" si="187"/>
        <v>5.43</v>
      </c>
      <c r="CD201" s="99" t="str">
        <f t="shared" si="188"/>
        <v/>
      </c>
      <c r="CE201" s="99" t="str">
        <f t="shared" si="189"/>
        <v/>
      </c>
      <c r="CF201" s="99" t="str">
        <f t="shared" si="190"/>
        <v/>
      </c>
      <c r="CG201" s="99" t="str">
        <f t="shared" si="191"/>
        <v/>
      </c>
      <c r="CH201" s="99" t="str">
        <f t="shared" si="192"/>
        <v/>
      </c>
      <c r="CI201" s="99" t="str">
        <f t="shared" si="193"/>
        <v/>
      </c>
      <c r="CJ201" s="99" t="str">
        <f t="shared" si="194"/>
        <v/>
      </c>
      <c r="CK201" s="99" t="str">
        <f t="shared" si="195"/>
        <v/>
      </c>
      <c r="CL201" s="99" t="str">
        <f t="shared" si="196"/>
        <v/>
      </c>
      <c r="CM201" s="99">
        <f t="shared" si="197"/>
        <v>8.1016666666666666</v>
      </c>
      <c r="CN201" s="99">
        <f t="shared" si="198"/>
        <v>7.9883333333333297</v>
      </c>
      <c r="CO201" s="99">
        <f t="shared" si="199"/>
        <v>7.3949999999999996</v>
      </c>
      <c r="CP201" s="99" t="str">
        <f t="shared" si="200"/>
        <v/>
      </c>
      <c r="CQ201" s="99" t="str">
        <f t="shared" si="201"/>
        <v/>
      </c>
      <c r="CR201" s="99" t="str">
        <f t="shared" si="202"/>
        <v/>
      </c>
      <c r="CS201" s="99" t="str">
        <f t="shared" si="203"/>
        <v/>
      </c>
      <c r="CT201" s="99" t="str">
        <f t="shared" si="204"/>
        <v/>
      </c>
      <c r="CU201" s="99" t="str">
        <f t="shared" si="205"/>
        <v/>
      </c>
      <c r="CV201" s="99" t="str">
        <f t="shared" si="206"/>
        <v/>
      </c>
      <c r="CW201" s="99" t="str">
        <f t="shared" si="207"/>
        <v/>
      </c>
      <c r="CX201" s="99" t="str">
        <f t="shared" si="208"/>
        <v/>
      </c>
      <c r="CY201" s="70">
        <f t="shared" si="209"/>
        <v>5.6966666666666663</v>
      </c>
      <c r="CZ201" s="70">
        <f t="shared" si="210"/>
        <v>7.8283333333333323</v>
      </c>
      <c r="DA201" s="100" t="str">
        <f t="shared" si="211"/>
        <v>hsa-miR-300</v>
      </c>
      <c r="DB201" s="98" t="s">
        <v>5698</v>
      </c>
      <c r="DC201" s="101">
        <f t="shared" si="164"/>
        <v>1.5250496262128507E-2</v>
      </c>
      <c r="DD201" s="101">
        <f t="shared" si="165"/>
        <v>2.0263118041422029E-2</v>
      </c>
      <c r="DE201" s="101">
        <f t="shared" si="166"/>
        <v>2.3195680791078904E-2</v>
      </c>
      <c r="DF201" s="101" t="str">
        <f t="shared" si="167"/>
        <v/>
      </c>
      <c r="DG201" s="101" t="str">
        <f t="shared" si="168"/>
        <v/>
      </c>
      <c r="DH201" s="101" t="str">
        <f t="shared" si="169"/>
        <v/>
      </c>
      <c r="DI201" s="101" t="str">
        <f t="shared" si="170"/>
        <v/>
      </c>
      <c r="DJ201" s="101" t="str">
        <f t="shared" si="171"/>
        <v/>
      </c>
      <c r="DK201" s="101" t="str">
        <f t="shared" si="172"/>
        <v/>
      </c>
      <c r="DL201" s="101" t="str">
        <f t="shared" si="173"/>
        <v/>
      </c>
      <c r="DM201" s="101" t="str">
        <f t="shared" si="212"/>
        <v/>
      </c>
      <c r="DN201" s="101" t="str">
        <f t="shared" si="213"/>
        <v/>
      </c>
      <c r="DO201" s="101">
        <f t="shared" si="174"/>
        <v>3.6404520778401507E-3</v>
      </c>
      <c r="DP201" s="101">
        <f t="shared" si="175"/>
        <v>3.9379668082822712E-3</v>
      </c>
      <c r="DQ201" s="101">
        <f t="shared" si="176"/>
        <v>5.9413232548476969E-3</v>
      </c>
      <c r="DR201" s="101" t="str">
        <f t="shared" si="177"/>
        <v/>
      </c>
      <c r="DS201" s="101" t="str">
        <f t="shared" si="178"/>
        <v/>
      </c>
      <c r="DT201" s="101" t="str">
        <f t="shared" si="179"/>
        <v/>
      </c>
      <c r="DU201" s="101" t="str">
        <f t="shared" si="180"/>
        <v/>
      </c>
      <c r="DV201" s="101" t="str">
        <f t="shared" si="181"/>
        <v/>
      </c>
      <c r="DW201" s="101" t="str">
        <f t="shared" si="182"/>
        <v/>
      </c>
      <c r="DX201" s="101" t="str">
        <f t="shared" si="183"/>
        <v/>
      </c>
      <c r="DY201" s="101" t="str">
        <f t="shared" si="214"/>
        <v/>
      </c>
      <c r="DZ201" s="101" t="str">
        <f t="shared" si="215"/>
        <v/>
      </c>
    </row>
    <row r="202" spans="1:130" ht="15" customHeight="1" x14ac:dyDescent="0.25">
      <c r="A202" s="106" t="str">
        <f>'miRNA Table'!C201</f>
        <v>hsa-miR-301a-3p</v>
      </c>
      <c r="B202" s="98" t="s">
        <v>5699</v>
      </c>
      <c r="C202" s="99">
        <f>IF('Test Sample Data'!C201="","",IF(SUM('Test Sample Data'!C$3:C$386)&gt;10,IF(AND(ISNUMBER('Test Sample Data'!C201),'Test Sample Data'!C201&lt;$C$389, 'Test Sample Data'!C201&gt;0),'Test Sample Data'!C201,$C$389),""))</f>
        <v>35</v>
      </c>
      <c r="D202" s="99">
        <f>IF('Test Sample Data'!D201="","",IF(SUM('Test Sample Data'!D$3:D$386)&gt;10,IF(AND(ISNUMBER('Test Sample Data'!D201),'Test Sample Data'!D201&lt;$C$389, 'Test Sample Data'!D201&gt;0),'Test Sample Data'!D201,$C$389),""))</f>
        <v>35</v>
      </c>
      <c r="E202" s="99">
        <f>IF('Test Sample Data'!E201="","",IF(SUM('Test Sample Data'!E$3:E$386)&gt;10,IF(AND(ISNUMBER('Test Sample Data'!E201),'Test Sample Data'!E201&lt;$C$389, 'Test Sample Data'!E201&gt;0),'Test Sample Data'!E201,$C$389),""))</f>
        <v>35</v>
      </c>
      <c r="F202" s="99" t="str">
        <f>IF('Test Sample Data'!F201="","",IF(SUM('Test Sample Data'!F$3:F$386)&gt;10,IF(AND(ISNUMBER('Test Sample Data'!F201),'Test Sample Data'!F201&lt;$C$389, 'Test Sample Data'!F201&gt;0),'Test Sample Data'!F201,$C$389),""))</f>
        <v/>
      </c>
      <c r="G202" s="99" t="str">
        <f>IF('Test Sample Data'!G201="","",IF(SUM('Test Sample Data'!G$3:G$386)&gt;10,IF(AND(ISNUMBER('Test Sample Data'!G201),'Test Sample Data'!G201&lt;$C$389, 'Test Sample Data'!G201&gt;0),'Test Sample Data'!G201,$C$389),""))</f>
        <v/>
      </c>
      <c r="H202" s="99" t="str">
        <f>IF('Test Sample Data'!H201="","",IF(SUM('Test Sample Data'!H$3:H$386)&gt;10,IF(AND(ISNUMBER('Test Sample Data'!H201),'Test Sample Data'!H201&lt;$C$389, 'Test Sample Data'!H201&gt;0),'Test Sample Data'!H201,$C$389),""))</f>
        <v/>
      </c>
      <c r="I202" s="99" t="str">
        <f>IF('Test Sample Data'!I201="","",IF(SUM('Test Sample Data'!I$3:I$386)&gt;10,IF(AND(ISNUMBER('Test Sample Data'!I201),'Test Sample Data'!I201&lt;$C$389, 'Test Sample Data'!I201&gt;0),'Test Sample Data'!I201,$C$389),""))</f>
        <v/>
      </c>
      <c r="J202" s="99" t="str">
        <f>IF('Test Sample Data'!J201="","",IF(SUM('Test Sample Data'!J$3:J$386)&gt;10,IF(AND(ISNUMBER('Test Sample Data'!J201),'Test Sample Data'!J201&lt;$C$389, 'Test Sample Data'!J201&gt;0),'Test Sample Data'!J201,$C$389),""))</f>
        <v/>
      </c>
      <c r="K202" s="99" t="str">
        <f>IF('Test Sample Data'!K201="","",IF(SUM('Test Sample Data'!K$3:K$386)&gt;10,IF(AND(ISNUMBER('Test Sample Data'!K201),'Test Sample Data'!K201&lt;$C$389, 'Test Sample Data'!K201&gt;0),'Test Sample Data'!K201,$C$389),""))</f>
        <v/>
      </c>
      <c r="L202" s="99" t="str">
        <f>IF('Test Sample Data'!L201="","",IF(SUM('Test Sample Data'!L$3:L$386)&gt;10,IF(AND(ISNUMBER('Test Sample Data'!L201),'Test Sample Data'!L201&lt;$C$389, 'Test Sample Data'!L201&gt;0),'Test Sample Data'!L201,$C$389),""))</f>
        <v/>
      </c>
      <c r="M202" s="99" t="str">
        <f>IF('Test Sample Data'!M201="","",IF(SUM('Test Sample Data'!M$3:M$386)&gt;10,IF(AND(ISNUMBER('Test Sample Data'!M201),'Test Sample Data'!M201&lt;$C$389, 'Test Sample Data'!M201&gt;0),'Test Sample Data'!M201,$C$389),""))</f>
        <v/>
      </c>
      <c r="N202" s="99" t="str">
        <f>IF('Test Sample Data'!N201="","",IF(SUM('Test Sample Data'!N$3:N$386)&gt;10,IF(AND(ISNUMBER('Test Sample Data'!N201),'Test Sample Data'!N201&lt;$C$389, 'Test Sample Data'!N201&gt;0),'Test Sample Data'!N201,$C$389),""))</f>
        <v/>
      </c>
      <c r="O202" s="98" t="str">
        <f>'miRNA Table'!C201</f>
        <v>hsa-miR-301a-3p</v>
      </c>
      <c r="P202" s="98" t="s">
        <v>5699</v>
      </c>
      <c r="Q202" s="99">
        <f>IF('Control Sample Data'!C201="","",IF(SUM('Control Sample Data'!C$3:C$386)&gt;10,IF(AND(ISNUMBER('Control Sample Data'!C201),'Control Sample Data'!C201&lt;$C$389, 'Control Sample Data'!C201&gt;0),'Control Sample Data'!C201,$C$389),""))</f>
        <v>35</v>
      </c>
      <c r="R202" s="99">
        <f>IF('Control Sample Data'!D201="","",IF(SUM('Control Sample Data'!D$3:D$386)&gt;10,IF(AND(ISNUMBER('Control Sample Data'!D201),'Control Sample Data'!D201&lt;$C$389, 'Control Sample Data'!D201&gt;0),'Control Sample Data'!D201,$C$389),""))</f>
        <v>35</v>
      </c>
      <c r="S202" s="99">
        <f>IF('Control Sample Data'!E201="","",IF(SUM('Control Sample Data'!E$3:E$386)&gt;10,IF(AND(ISNUMBER('Control Sample Data'!E201),'Control Sample Data'!E201&lt;$C$389, 'Control Sample Data'!E201&gt;0),'Control Sample Data'!E201,$C$389),""))</f>
        <v>35</v>
      </c>
      <c r="T202" s="99" t="str">
        <f>IF('Control Sample Data'!F201="","",IF(SUM('Control Sample Data'!F$3:F$386)&gt;10,IF(AND(ISNUMBER('Control Sample Data'!F201),'Control Sample Data'!F201&lt;$C$389, 'Control Sample Data'!F201&gt;0),'Control Sample Data'!F201,$C$389),""))</f>
        <v/>
      </c>
      <c r="U202" s="99" t="str">
        <f>IF('Control Sample Data'!G201="","",IF(SUM('Control Sample Data'!G$3:G$386)&gt;10,IF(AND(ISNUMBER('Control Sample Data'!G201),'Control Sample Data'!G201&lt;$C$389, 'Control Sample Data'!G201&gt;0),'Control Sample Data'!G201,$C$389),""))</f>
        <v/>
      </c>
      <c r="V202" s="99" t="str">
        <f>IF('Control Sample Data'!H201="","",IF(SUM('Control Sample Data'!H$3:H$386)&gt;10,IF(AND(ISNUMBER('Control Sample Data'!H201),'Control Sample Data'!H201&lt;$C$389, 'Control Sample Data'!H201&gt;0),'Control Sample Data'!H201,$C$389),""))</f>
        <v/>
      </c>
      <c r="W202" s="99" t="str">
        <f>IF('Control Sample Data'!I201="","",IF(SUM('Control Sample Data'!I$3:I$386)&gt;10,IF(AND(ISNUMBER('Control Sample Data'!I201),'Control Sample Data'!I201&lt;$C$389, 'Control Sample Data'!I201&gt;0),'Control Sample Data'!I201,$C$389),""))</f>
        <v/>
      </c>
      <c r="X202" s="99" t="str">
        <f>IF('Control Sample Data'!J201="","",IF(SUM('Control Sample Data'!J$3:J$386)&gt;10,IF(AND(ISNUMBER('Control Sample Data'!J201),'Control Sample Data'!J201&lt;$C$389, 'Control Sample Data'!J201&gt;0),'Control Sample Data'!J201,$C$389),""))</f>
        <v/>
      </c>
      <c r="Y202" s="99" t="str">
        <f>IF('Control Sample Data'!K201="","",IF(SUM('Control Sample Data'!K$3:K$386)&gt;10,IF(AND(ISNUMBER('Control Sample Data'!K201),'Control Sample Data'!K201&lt;$C$389, 'Control Sample Data'!K201&gt;0),'Control Sample Data'!K201,$C$389),""))</f>
        <v/>
      </c>
      <c r="Z202" s="99" t="str">
        <f>IF('Control Sample Data'!L201="","",IF(SUM('Control Sample Data'!L$3:L$386)&gt;10,IF(AND(ISNUMBER('Control Sample Data'!L201),'Control Sample Data'!L201&lt;$C$389, 'Control Sample Data'!L201&gt;0),'Control Sample Data'!L201,$C$389),""))</f>
        <v/>
      </c>
      <c r="AA202" s="99" t="str">
        <f>IF('Control Sample Data'!M201="","",IF(SUM('Control Sample Data'!M$3:M$386)&gt;10,IF(AND(ISNUMBER('Control Sample Data'!M201),'Control Sample Data'!M201&lt;$C$389, 'Control Sample Data'!M201&gt;0),'Control Sample Data'!M201,$C$389),""))</f>
        <v/>
      </c>
      <c r="AB202" s="107" t="str">
        <f>IF('Control Sample Data'!N201="","",IF(SUM('Control Sample Data'!N$3:N$386)&gt;10,IF(AND(ISNUMBER('Control Sample Data'!N201),'Control Sample Data'!N201&lt;$C$389, 'Control Sample Data'!N201&gt;0),'Control Sample Data'!N201,$C$389),""))</f>
        <v/>
      </c>
      <c r="AC202" s="136">
        <f>IF(C202="","",IF(AND('miRNA Table'!$F$4="YES",'miRNA Table'!$F$6="YES"),C202-C$391,C202))</f>
        <v>35</v>
      </c>
      <c r="AD202" s="137">
        <f>IF(D202="","",IF(AND('miRNA Table'!$F$4="YES",'miRNA Table'!$F$6="YES"),D202-D$391,D202))</f>
        <v>35</v>
      </c>
      <c r="AE202" s="137">
        <f>IF(E202="","",IF(AND('miRNA Table'!$F$4="YES",'miRNA Table'!$F$6="YES"),E202-E$391,E202))</f>
        <v>35</v>
      </c>
      <c r="AF202" s="137" t="str">
        <f>IF(F202="","",IF(AND('miRNA Table'!$F$4="YES",'miRNA Table'!$F$6="YES"),F202-F$391,F202))</f>
        <v/>
      </c>
      <c r="AG202" s="137" t="str">
        <f>IF(G202="","",IF(AND('miRNA Table'!$F$4="YES",'miRNA Table'!$F$6="YES"),G202-G$391,G202))</f>
        <v/>
      </c>
      <c r="AH202" s="137" t="str">
        <f>IF(H202="","",IF(AND('miRNA Table'!$F$4="YES",'miRNA Table'!$F$6="YES"),H202-H$391,H202))</f>
        <v/>
      </c>
      <c r="AI202" s="137" t="str">
        <f>IF(I202="","",IF(AND('miRNA Table'!$F$4="YES",'miRNA Table'!$F$6="YES"),I202-I$391,I202))</f>
        <v/>
      </c>
      <c r="AJ202" s="137" t="str">
        <f>IF(J202="","",IF(AND('miRNA Table'!$F$4="YES",'miRNA Table'!$F$6="YES"),J202-J$391,J202))</f>
        <v/>
      </c>
      <c r="AK202" s="137" t="str">
        <f>IF(K202="","",IF(AND('miRNA Table'!$F$4="YES",'miRNA Table'!$F$6="YES"),K202-K$391,K202))</f>
        <v/>
      </c>
      <c r="AL202" s="137" t="str">
        <f>IF(L202="","",IF(AND('miRNA Table'!$F$4="YES",'miRNA Table'!$F$6="YES"),L202-L$391,L202))</f>
        <v/>
      </c>
      <c r="AM202" s="137" t="str">
        <f>IF(M202="","",IF(AND('miRNA Table'!$F$4="YES",'miRNA Table'!$F$6="YES"),M202-M$391,M202))</f>
        <v/>
      </c>
      <c r="AN202" s="138" t="str">
        <f>IF(N202="","",IF(AND('miRNA Table'!$F$4="YES",'miRNA Table'!$F$6="YES"),N202-N$391,N202))</f>
        <v/>
      </c>
      <c r="AO202" s="136">
        <f>IF(O202="","",IF(AND('miRNA Table'!$F$4="YES",'miRNA Table'!$F$6="YES"),Q202-Q$391,Q202))</f>
        <v>35</v>
      </c>
      <c r="AP202" s="137">
        <f>IF(P202="","",IF(AND('miRNA Table'!$F$4="YES",'miRNA Table'!$F$6="YES"),R202-R$391,R202))</f>
        <v>35</v>
      </c>
      <c r="AQ202" s="137">
        <f>IF(Q202="","",IF(AND('miRNA Table'!$F$4="YES",'miRNA Table'!$F$6="YES"),S202-S$391,S202))</f>
        <v>35</v>
      </c>
      <c r="AR202" s="137" t="str">
        <f>IF(R202="","",IF(AND('miRNA Table'!$F$4="YES",'miRNA Table'!$F$6="YES"),T202-T$391,T202))</f>
        <v/>
      </c>
      <c r="AS202" s="137" t="str">
        <f>IF(S202="","",IF(AND('miRNA Table'!$F$4="YES",'miRNA Table'!$F$6="YES"),U202-U$391,U202))</f>
        <v/>
      </c>
      <c r="AT202" s="137" t="str">
        <f>IF(T202="","",IF(AND('miRNA Table'!$F$4="YES",'miRNA Table'!$F$6="YES"),V202-V$391,V202))</f>
        <v/>
      </c>
      <c r="AU202" s="137" t="str">
        <f>IF(U202="","",IF(AND('miRNA Table'!$F$4="YES",'miRNA Table'!$F$6="YES"),W202-W$391,W202))</f>
        <v/>
      </c>
      <c r="AV202" s="137" t="str">
        <f>IF(V202="","",IF(AND('miRNA Table'!$F$4="YES",'miRNA Table'!$F$6="YES"),X202-X$391,X202))</f>
        <v/>
      </c>
      <c r="AW202" s="137" t="str">
        <f>IF(W202="","",IF(AND('miRNA Table'!$F$4="YES",'miRNA Table'!$F$6="YES"),Y202-Y$391,Y202))</f>
        <v/>
      </c>
      <c r="AX202" s="137" t="str">
        <f>IF(X202="","",IF(AND('miRNA Table'!$F$4="YES",'miRNA Table'!$F$6="YES"),Z202-Z$391,Z202))</f>
        <v/>
      </c>
      <c r="AY202" s="137" t="str">
        <f>IF(Y202="","",IF(AND('miRNA Table'!$F$4="YES",'miRNA Table'!$F$6="YES"),AA202-AA$391,AA202))</f>
        <v/>
      </c>
      <c r="AZ202" s="138" t="str">
        <f>IF(Z202="","",IF(AND('miRNA Table'!$F$4="YES",'miRNA Table'!$F$6="YES"),AB202-AB$391,AB202))</f>
        <v/>
      </c>
      <c r="BY202" s="97" t="str">
        <f t="shared" si="184"/>
        <v>hsa-miR-301a-3p</v>
      </c>
      <c r="BZ202" s="98" t="s">
        <v>5699</v>
      </c>
      <c r="CA202" s="99">
        <f t="shared" si="185"/>
        <v>14.364999999999998</v>
      </c>
      <c r="CB202" s="99">
        <f t="shared" si="186"/>
        <v>14.355</v>
      </c>
      <c r="CC202" s="99">
        <f t="shared" si="187"/>
        <v>14.27</v>
      </c>
      <c r="CD202" s="99" t="str">
        <f t="shared" si="188"/>
        <v/>
      </c>
      <c r="CE202" s="99" t="str">
        <f t="shared" si="189"/>
        <v/>
      </c>
      <c r="CF202" s="99" t="str">
        <f t="shared" si="190"/>
        <v/>
      </c>
      <c r="CG202" s="99" t="str">
        <f t="shared" si="191"/>
        <v/>
      </c>
      <c r="CH202" s="99" t="str">
        <f t="shared" si="192"/>
        <v/>
      </c>
      <c r="CI202" s="99" t="str">
        <f t="shared" si="193"/>
        <v/>
      </c>
      <c r="CJ202" s="99" t="str">
        <f t="shared" si="194"/>
        <v/>
      </c>
      <c r="CK202" s="99" t="str">
        <f t="shared" si="195"/>
        <v/>
      </c>
      <c r="CL202" s="99" t="str">
        <f t="shared" si="196"/>
        <v/>
      </c>
      <c r="CM202" s="99">
        <f t="shared" si="197"/>
        <v>14.101666666666667</v>
      </c>
      <c r="CN202" s="99">
        <f t="shared" si="198"/>
        <v>14.14833333333333</v>
      </c>
      <c r="CO202" s="99">
        <f t="shared" si="199"/>
        <v>13.864999999999998</v>
      </c>
      <c r="CP202" s="99" t="str">
        <f t="shared" si="200"/>
        <v/>
      </c>
      <c r="CQ202" s="99" t="str">
        <f t="shared" si="201"/>
        <v/>
      </c>
      <c r="CR202" s="99" t="str">
        <f t="shared" si="202"/>
        <v/>
      </c>
      <c r="CS202" s="99" t="str">
        <f t="shared" si="203"/>
        <v/>
      </c>
      <c r="CT202" s="99" t="str">
        <f t="shared" si="204"/>
        <v/>
      </c>
      <c r="CU202" s="99" t="str">
        <f t="shared" si="205"/>
        <v/>
      </c>
      <c r="CV202" s="99" t="str">
        <f t="shared" si="206"/>
        <v/>
      </c>
      <c r="CW202" s="99" t="str">
        <f t="shared" si="207"/>
        <v/>
      </c>
      <c r="CX202" s="99" t="str">
        <f t="shared" si="208"/>
        <v/>
      </c>
      <c r="CY202" s="70">
        <f t="shared" si="209"/>
        <v>14.329999999999998</v>
      </c>
      <c r="CZ202" s="70">
        <f t="shared" si="210"/>
        <v>14.038333333333332</v>
      </c>
      <c r="DA202" s="100" t="str">
        <f t="shared" si="211"/>
        <v>hsa-miR-301a-3p</v>
      </c>
      <c r="DB202" s="98" t="s">
        <v>5699</v>
      </c>
      <c r="DC202" s="101">
        <f t="shared" si="164"/>
        <v>4.7391899108950229E-5</v>
      </c>
      <c r="DD202" s="101">
        <f t="shared" si="165"/>
        <v>4.7721535835485465E-5</v>
      </c>
      <c r="DE202" s="101">
        <f t="shared" si="166"/>
        <v>5.0617648059963549E-5</v>
      </c>
      <c r="DF202" s="101" t="str">
        <f t="shared" si="167"/>
        <v/>
      </c>
      <c r="DG202" s="101" t="str">
        <f t="shared" si="168"/>
        <v/>
      </c>
      <c r="DH202" s="101" t="str">
        <f t="shared" si="169"/>
        <v/>
      </c>
      <c r="DI202" s="101" t="str">
        <f t="shared" si="170"/>
        <v/>
      </c>
      <c r="DJ202" s="101" t="str">
        <f t="shared" si="171"/>
        <v/>
      </c>
      <c r="DK202" s="101" t="str">
        <f t="shared" si="172"/>
        <v/>
      </c>
      <c r="DL202" s="101" t="str">
        <f t="shared" si="173"/>
        <v/>
      </c>
      <c r="DM202" s="101" t="str">
        <f t="shared" si="212"/>
        <v/>
      </c>
      <c r="DN202" s="101" t="str">
        <f t="shared" si="213"/>
        <v/>
      </c>
      <c r="DO202" s="101">
        <f t="shared" si="174"/>
        <v>5.6882063716252369E-5</v>
      </c>
      <c r="DP202" s="101">
        <f t="shared" si="175"/>
        <v>5.5071547217106916E-5</v>
      </c>
      <c r="DQ202" s="101">
        <f t="shared" si="176"/>
        <v>6.7022266466494862E-5</v>
      </c>
      <c r="DR202" s="101" t="str">
        <f t="shared" si="177"/>
        <v/>
      </c>
      <c r="DS202" s="101" t="str">
        <f t="shared" si="178"/>
        <v/>
      </c>
      <c r="DT202" s="101" t="str">
        <f t="shared" si="179"/>
        <v/>
      </c>
      <c r="DU202" s="101" t="str">
        <f t="shared" si="180"/>
        <v/>
      </c>
      <c r="DV202" s="101" t="str">
        <f t="shared" si="181"/>
        <v/>
      </c>
      <c r="DW202" s="101" t="str">
        <f t="shared" si="182"/>
        <v/>
      </c>
      <c r="DX202" s="101" t="str">
        <f t="shared" si="183"/>
        <v/>
      </c>
      <c r="DY202" s="101" t="str">
        <f t="shared" si="214"/>
        <v/>
      </c>
      <c r="DZ202" s="101" t="str">
        <f t="shared" si="215"/>
        <v/>
      </c>
    </row>
    <row r="203" spans="1:130" ht="15" customHeight="1" x14ac:dyDescent="0.25">
      <c r="A203" s="106" t="str">
        <f>'miRNA Table'!C202</f>
        <v>hsa-miR-302a-3p</v>
      </c>
      <c r="B203" s="98" t="s">
        <v>5700</v>
      </c>
      <c r="C203" s="99">
        <f>IF('Test Sample Data'!C202="","",IF(SUM('Test Sample Data'!C$3:C$386)&gt;10,IF(AND(ISNUMBER('Test Sample Data'!C202),'Test Sample Data'!C202&lt;$C$389, 'Test Sample Data'!C202&gt;0),'Test Sample Data'!C202,$C$389),""))</f>
        <v>29.54</v>
      </c>
      <c r="D203" s="99">
        <f>IF('Test Sample Data'!D202="","",IF(SUM('Test Sample Data'!D$3:D$386)&gt;10,IF(AND(ISNUMBER('Test Sample Data'!D202),'Test Sample Data'!D202&lt;$C$389, 'Test Sample Data'!D202&gt;0),'Test Sample Data'!D202,$C$389),""))</f>
        <v>29.45</v>
      </c>
      <c r="E203" s="99">
        <f>IF('Test Sample Data'!E202="","",IF(SUM('Test Sample Data'!E$3:E$386)&gt;10,IF(AND(ISNUMBER('Test Sample Data'!E202),'Test Sample Data'!E202&lt;$C$389, 'Test Sample Data'!E202&gt;0),'Test Sample Data'!E202,$C$389),""))</f>
        <v>29.08</v>
      </c>
      <c r="F203" s="99" t="str">
        <f>IF('Test Sample Data'!F202="","",IF(SUM('Test Sample Data'!F$3:F$386)&gt;10,IF(AND(ISNUMBER('Test Sample Data'!F202),'Test Sample Data'!F202&lt;$C$389, 'Test Sample Data'!F202&gt;0),'Test Sample Data'!F202,$C$389),""))</f>
        <v/>
      </c>
      <c r="G203" s="99" t="str">
        <f>IF('Test Sample Data'!G202="","",IF(SUM('Test Sample Data'!G$3:G$386)&gt;10,IF(AND(ISNUMBER('Test Sample Data'!G202),'Test Sample Data'!G202&lt;$C$389, 'Test Sample Data'!G202&gt;0),'Test Sample Data'!G202,$C$389),""))</f>
        <v/>
      </c>
      <c r="H203" s="99" t="str">
        <f>IF('Test Sample Data'!H202="","",IF(SUM('Test Sample Data'!H$3:H$386)&gt;10,IF(AND(ISNUMBER('Test Sample Data'!H202),'Test Sample Data'!H202&lt;$C$389, 'Test Sample Data'!H202&gt;0),'Test Sample Data'!H202,$C$389),""))</f>
        <v/>
      </c>
      <c r="I203" s="99" t="str">
        <f>IF('Test Sample Data'!I202="","",IF(SUM('Test Sample Data'!I$3:I$386)&gt;10,IF(AND(ISNUMBER('Test Sample Data'!I202),'Test Sample Data'!I202&lt;$C$389, 'Test Sample Data'!I202&gt;0),'Test Sample Data'!I202,$C$389),""))</f>
        <v/>
      </c>
      <c r="J203" s="99" t="str">
        <f>IF('Test Sample Data'!J202="","",IF(SUM('Test Sample Data'!J$3:J$386)&gt;10,IF(AND(ISNUMBER('Test Sample Data'!J202),'Test Sample Data'!J202&lt;$C$389, 'Test Sample Data'!J202&gt;0),'Test Sample Data'!J202,$C$389),""))</f>
        <v/>
      </c>
      <c r="K203" s="99" t="str">
        <f>IF('Test Sample Data'!K202="","",IF(SUM('Test Sample Data'!K$3:K$386)&gt;10,IF(AND(ISNUMBER('Test Sample Data'!K202),'Test Sample Data'!K202&lt;$C$389, 'Test Sample Data'!K202&gt;0),'Test Sample Data'!K202,$C$389),""))</f>
        <v/>
      </c>
      <c r="L203" s="99" t="str">
        <f>IF('Test Sample Data'!L202="","",IF(SUM('Test Sample Data'!L$3:L$386)&gt;10,IF(AND(ISNUMBER('Test Sample Data'!L202),'Test Sample Data'!L202&lt;$C$389, 'Test Sample Data'!L202&gt;0),'Test Sample Data'!L202,$C$389),""))</f>
        <v/>
      </c>
      <c r="M203" s="99" t="str">
        <f>IF('Test Sample Data'!M202="","",IF(SUM('Test Sample Data'!M$3:M$386)&gt;10,IF(AND(ISNUMBER('Test Sample Data'!M202),'Test Sample Data'!M202&lt;$C$389, 'Test Sample Data'!M202&gt;0),'Test Sample Data'!M202,$C$389),""))</f>
        <v/>
      </c>
      <c r="N203" s="99" t="str">
        <f>IF('Test Sample Data'!N202="","",IF(SUM('Test Sample Data'!N$3:N$386)&gt;10,IF(AND(ISNUMBER('Test Sample Data'!N202),'Test Sample Data'!N202&lt;$C$389, 'Test Sample Data'!N202&gt;0),'Test Sample Data'!N202,$C$389),""))</f>
        <v/>
      </c>
      <c r="O203" s="98" t="str">
        <f>'miRNA Table'!C202</f>
        <v>hsa-miR-302a-3p</v>
      </c>
      <c r="P203" s="98" t="s">
        <v>5700</v>
      </c>
      <c r="Q203" s="99">
        <f>IF('Control Sample Data'!C202="","",IF(SUM('Control Sample Data'!C$3:C$386)&gt;10,IF(AND(ISNUMBER('Control Sample Data'!C202),'Control Sample Data'!C202&lt;$C$389, 'Control Sample Data'!C202&gt;0),'Control Sample Data'!C202,$C$389),""))</f>
        <v>27.33</v>
      </c>
      <c r="R203" s="99">
        <f>IF('Control Sample Data'!D202="","",IF(SUM('Control Sample Data'!D$3:D$386)&gt;10,IF(AND(ISNUMBER('Control Sample Data'!D202),'Control Sample Data'!D202&lt;$C$389, 'Control Sample Data'!D202&gt;0),'Control Sample Data'!D202,$C$389),""))</f>
        <v>27.11</v>
      </c>
      <c r="S203" s="99">
        <f>IF('Control Sample Data'!E202="","",IF(SUM('Control Sample Data'!E$3:E$386)&gt;10,IF(AND(ISNUMBER('Control Sample Data'!E202),'Control Sample Data'!E202&lt;$C$389, 'Control Sample Data'!E202&gt;0),'Control Sample Data'!E202,$C$389),""))</f>
        <v>27.31</v>
      </c>
      <c r="T203" s="99" t="str">
        <f>IF('Control Sample Data'!F202="","",IF(SUM('Control Sample Data'!F$3:F$386)&gt;10,IF(AND(ISNUMBER('Control Sample Data'!F202),'Control Sample Data'!F202&lt;$C$389, 'Control Sample Data'!F202&gt;0),'Control Sample Data'!F202,$C$389),""))</f>
        <v/>
      </c>
      <c r="U203" s="99" t="str">
        <f>IF('Control Sample Data'!G202="","",IF(SUM('Control Sample Data'!G$3:G$386)&gt;10,IF(AND(ISNUMBER('Control Sample Data'!G202),'Control Sample Data'!G202&lt;$C$389, 'Control Sample Data'!G202&gt;0),'Control Sample Data'!G202,$C$389),""))</f>
        <v/>
      </c>
      <c r="V203" s="99" t="str">
        <f>IF('Control Sample Data'!H202="","",IF(SUM('Control Sample Data'!H$3:H$386)&gt;10,IF(AND(ISNUMBER('Control Sample Data'!H202),'Control Sample Data'!H202&lt;$C$389, 'Control Sample Data'!H202&gt;0),'Control Sample Data'!H202,$C$389),""))</f>
        <v/>
      </c>
      <c r="W203" s="99" t="str">
        <f>IF('Control Sample Data'!I202="","",IF(SUM('Control Sample Data'!I$3:I$386)&gt;10,IF(AND(ISNUMBER('Control Sample Data'!I202),'Control Sample Data'!I202&lt;$C$389, 'Control Sample Data'!I202&gt;0),'Control Sample Data'!I202,$C$389),""))</f>
        <v/>
      </c>
      <c r="X203" s="99" t="str">
        <f>IF('Control Sample Data'!J202="","",IF(SUM('Control Sample Data'!J$3:J$386)&gt;10,IF(AND(ISNUMBER('Control Sample Data'!J202),'Control Sample Data'!J202&lt;$C$389, 'Control Sample Data'!J202&gt;0),'Control Sample Data'!J202,$C$389),""))</f>
        <v/>
      </c>
      <c r="Y203" s="99" t="str">
        <f>IF('Control Sample Data'!K202="","",IF(SUM('Control Sample Data'!K$3:K$386)&gt;10,IF(AND(ISNUMBER('Control Sample Data'!K202),'Control Sample Data'!K202&lt;$C$389, 'Control Sample Data'!K202&gt;0),'Control Sample Data'!K202,$C$389),""))</f>
        <v/>
      </c>
      <c r="Z203" s="99" t="str">
        <f>IF('Control Sample Data'!L202="","",IF(SUM('Control Sample Data'!L$3:L$386)&gt;10,IF(AND(ISNUMBER('Control Sample Data'!L202),'Control Sample Data'!L202&lt;$C$389, 'Control Sample Data'!L202&gt;0),'Control Sample Data'!L202,$C$389),""))</f>
        <v/>
      </c>
      <c r="AA203" s="99" t="str">
        <f>IF('Control Sample Data'!M202="","",IF(SUM('Control Sample Data'!M$3:M$386)&gt;10,IF(AND(ISNUMBER('Control Sample Data'!M202),'Control Sample Data'!M202&lt;$C$389, 'Control Sample Data'!M202&gt;0),'Control Sample Data'!M202,$C$389),""))</f>
        <v/>
      </c>
      <c r="AB203" s="107" t="str">
        <f>IF('Control Sample Data'!N202="","",IF(SUM('Control Sample Data'!N$3:N$386)&gt;10,IF(AND(ISNUMBER('Control Sample Data'!N202),'Control Sample Data'!N202&lt;$C$389, 'Control Sample Data'!N202&gt;0),'Control Sample Data'!N202,$C$389),""))</f>
        <v/>
      </c>
      <c r="AC203" s="136">
        <f>IF(C203="","",IF(AND('miRNA Table'!$F$4="YES",'miRNA Table'!$F$6="YES"),C203-C$391,C203))</f>
        <v>29.54</v>
      </c>
      <c r="AD203" s="137">
        <f>IF(D203="","",IF(AND('miRNA Table'!$F$4="YES",'miRNA Table'!$F$6="YES"),D203-D$391,D203))</f>
        <v>29.45</v>
      </c>
      <c r="AE203" s="137">
        <f>IF(E203="","",IF(AND('miRNA Table'!$F$4="YES",'miRNA Table'!$F$6="YES"),E203-E$391,E203))</f>
        <v>29.08</v>
      </c>
      <c r="AF203" s="137" t="str">
        <f>IF(F203="","",IF(AND('miRNA Table'!$F$4="YES",'miRNA Table'!$F$6="YES"),F203-F$391,F203))</f>
        <v/>
      </c>
      <c r="AG203" s="137" t="str">
        <f>IF(G203="","",IF(AND('miRNA Table'!$F$4="YES",'miRNA Table'!$F$6="YES"),G203-G$391,G203))</f>
        <v/>
      </c>
      <c r="AH203" s="137" t="str">
        <f>IF(H203="","",IF(AND('miRNA Table'!$F$4="YES",'miRNA Table'!$F$6="YES"),H203-H$391,H203))</f>
        <v/>
      </c>
      <c r="AI203" s="137" t="str">
        <f>IF(I203="","",IF(AND('miRNA Table'!$F$4="YES",'miRNA Table'!$F$6="YES"),I203-I$391,I203))</f>
        <v/>
      </c>
      <c r="AJ203" s="137" t="str">
        <f>IF(J203="","",IF(AND('miRNA Table'!$F$4="YES",'miRNA Table'!$F$6="YES"),J203-J$391,J203))</f>
        <v/>
      </c>
      <c r="AK203" s="137" t="str">
        <f>IF(K203="","",IF(AND('miRNA Table'!$F$4="YES",'miRNA Table'!$F$6="YES"),K203-K$391,K203))</f>
        <v/>
      </c>
      <c r="AL203" s="137" t="str">
        <f>IF(L203="","",IF(AND('miRNA Table'!$F$4="YES",'miRNA Table'!$F$6="YES"),L203-L$391,L203))</f>
        <v/>
      </c>
      <c r="AM203" s="137" t="str">
        <f>IF(M203="","",IF(AND('miRNA Table'!$F$4="YES",'miRNA Table'!$F$6="YES"),M203-M$391,M203))</f>
        <v/>
      </c>
      <c r="AN203" s="138" t="str">
        <f>IF(N203="","",IF(AND('miRNA Table'!$F$4="YES",'miRNA Table'!$F$6="YES"),N203-N$391,N203))</f>
        <v/>
      </c>
      <c r="AO203" s="136">
        <f>IF(O203="","",IF(AND('miRNA Table'!$F$4="YES",'miRNA Table'!$F$6="YES"),Q203-Q$391,Q203))</f>
        <v>27.33</v>
      </c>
      <c r="AP203" s="137">
        <f>IF(P203="","",IF(AND('miRNA Table'!$F$4="YES",'miRNA Table'!$F$6="YES"),R203-R$391,R203))</f>
        <v>27.11</v>
      </c>
      <c r="AQ203" s="137">
        <f>IF(Q203="","",IF(AND('miRNA Table'!$F$4="YES",'miRNA Table'!$F$6="YES"),S203-S$391,S203))</f>
        <v>27.31</v>
      </c>
      <c r="AR203" s="137" t="str">
        <f>IF(R203="","",IF(AND('miRNA Table'!$F$4="YES",'miRNA Table'!$F$6="YES"),T203-T$391,T203))</f>
        <v/>
      </c>
      <c r="AS203" s="137" t="str">
        <f>IF(S203="","",IF(AND('miRNA Table'!$F$4="YES",'miRNA Table'!$F$6="YES"),U203-U$391,U203))</f>
        <v/>
      </c>
      <c r="AT203" s="137" t="str">
        <f>IF(T203="","",IF(AND('miRNA Table'!$F$4="YES",'miRNA Table'!$F$6="YES"),V203-V$391,V203))</f>
        <v/>
      </c>
      <c r="AU203" s="137" t="str">
        <f>IF(U203="","",IF(AND('miRNA Table'!$F$4="YES",'miRNA Table'!$F$6="YES"),W203-W$391,W203))</f>
        <v/>
      </c>
      <c r="AV203" s="137" t="str">
        <f>IF(V203="","",IF(AND('miRNA Table'!$F$4="YES",'miRNA Table'!$F$6="YES"),X203-X$391,X203))</f>
        <v/>
      </c>
      <c r="AW203" s="137" t="str">
        <f>IF(W203="","",IF(AND('miRNA Table'!$F$4="YES",'miRNA Table'!$F$6="YES"),Y203-Y$391,Y203))</f>
        <v/>
      </c>
      <c r="AX203" s="137" t="str">
        <f>IF(X203="","",IF(AND('miRNA Table'!$F$4="YES",'miRNA Table'!$F$6="YES"),Z203-Z$391,Z203))</f>
        <v/>
      </c>
      <c r="AY203" s="137" t="str">
        <f>IF(Y203="","",IF(AND('miRNA Table'!$F$4="YES",'miRNA Table'!$F$6="YES"),AA203-AA$391,AA203))</f>
        <v/>
      </c>
      <c r="AZ203" s="138" t="str">
        <f>IF(Z203="","",IF(AND('miRNA Table'!$F$4="YES",'miRNA Table'!$F$6="YES"),AB203-AB$391,AB203))</f>
        <v/>
      </c>
      <c r="BY203" s="97" t="str">
        <f t="shared" si="184"/>
        <v>hsa-miR-302a-3p</v>
      </c>
      <c r="BZ203" s="98" t="s">
        <v>5700</v>
      </c>
      <c r="CA203" s="99">
        <f t="shared" si="185"/>
        <v>8.9049999999999976</v>
      </c>
      <c r="CB203" s="99">
        <f t="shared" si="186"/>
        <v>8.8049999999999997</v>
      </c>
      <c r="CC203" s="99">
        <f t="shared" si="187"/>
        <v>8.3499999999999979</v>
      </c>
      <c r="CD203" s="99" t="str">
        <f t="shared" si="188"/>
        <v/>
      </c>
      <c r="CE203" s="99" t="str">
        <f t="shared" si="189"/>
        <v/>
      </c>
      <c r="CF203" s="99" t="str">
        <f t="shared" si="190"/>
        <v/>
      </c>
      <c r="CG203" s="99" t="str">
        <f t="shared" si="191"/>
        <v/>
      </c>
      <c r="CH203" s="99" t="str">
        <f t="shared" si="192"/>
        <v/>
      </c>
      <c r="CI203" s="99" t="str">
        <f t="shared" si="193"/>
        <v/>
      </c>
      <c r="CJ203" s="99" t="str">
        <f t="shared" si="194"/>
        <v/>
      </c>
      <c r="CK203" s="99" t="str">
        <f t="shared" si="195"/>
        <v/>
      </c>
      <c r="CL203" s="99" t="str">
        <f t="shared" si="196"/>
        <v/>
      </c>
      <c r="CM203" s="99">
        <f t="shared" si="197"/>
        <v>6.4316666666666649</v>
      </c>
      <c r="CN203" s="99">
        <f t="shared" si="198"/>
        <v>6.2583333333333293</v>
      </c>
      <c r="CO203" s="99">
        <f t="shared" si="199"/>
        <v>6.1749999999999972</v>
      </c>
      <c r="CP203" s="99" t="str">
        <f t="shared" si="200"/>
        <v/>
      </c>
      <c r="CQ203" s="99" t="str">
        <f t="shared" si="201"/>
        <v/>
      </c>
      <c r="CR203" s="99" t="str">
        <f t="shared" si="202"/>
        <v/>
      </c>
      <c r="CS203" s="99" t="str">
        <f t="shared" si="203"/>
        <v/>
      </c>
      <c r="CT203" s="99" t="str">
        <f t="shared" si="204"/>
        <v/>
      </c>
      <c r="CU203" s="99" t="str">
        <f t="shared" si="205"/>
        <v/>
      </c>
      <c r="CV203" s="99" t="str">
        <f t="shared" si="206"/>
        <v/>
      </c>
      <c r="CW203" s="99" t="str">
        <f t="shared" si="207"/>
        <v/>
      </c>
      <c r="CX203" s="99" t="str">
        <f t="shared" si="208"/>
        <v/>
      </c>
      <c r="CY203" s="70">
        <f t="shared" si="209"/>
        <v>8.6866666666666656</v>
      </c>
      <c r="CZ203" s="70">
        <f t="shared" si="210"/>
        <v>6.2883333333333304</v>
      </c>
      <c r="DA203" s="100" t="str">
        <f t="shared" si="211"/>
        <v>hsa-miR-302a-3p</v>
      </c>
      <c r="DB203" s="98" t="s">
        <v>5700</v>
      </c>
      <c r="DC203" s="101">
        <f t="shared" si="164"/>
        <v>2.0860652500934644E-3</v>
      </c>
      <c r="DD203" s="101">
        <f t="shared" si="165"/>
        <v>2.2357893761693073E-3</v>
      </c>
      <c r="DE203" s="101">
        <f t="shared" si="166"/>
        <v>3.064781632409187E-3</v>
      </c>
      <c r="DF203" s="101" t="str">
        <f t="shared" si="167"/>
        <v/>
      </c>
      <c r="DG203" s="101" t="str">
        <f t="shared" si="168"/>
        <v/>
      </c>
      <c r="DH203" s="101" t="str">
        <f t="shared" si="169"/>
        <v/>
      </c>
      <c r="DI203" s="101" t="str">
        <f t="shared" si="170"/>
        <v/>
      </c>
      <c r="DJ203" s="101" t="str">
        <f t="shared" si="171"/>
        <v/>
      </c>
      <c r="DK203" s="101" t="str">
        <f t="shared" si="172"/>
        <v/>
      </c>
      <c r="DL203" s="101" t="str">
        <f t="shared" si="173"/>
        <v/>
      </c>
      <c r="DM203" s="101" t="str">
        <f t="shared" si="212"/>
        <v/>
      </c>
      <c r="DN203" s="101" t="str">
        <f t="shared" si="213"/>
        <v/>
      </c>
      <c r="DO203" s="101">
        <f t="shared" si="174"/>
        <v>1.1584449781132978E-2</v>
      </c>
      <c r="DP203" s="101">
        <f t="shared" si="175"/>
        <v>1.3063331379507999E-2</v>
      </c>
      <c r="DQ203" s="101">
        <f t="shared" si="176"/>
        <v>1.3840117485974418E-2</v>
      </c>
      <c r="DR203" s="101" t="str">
        <f t="shared" si="177"/>
        <v/>
      </c>
      <c r="DS203" s="101" t="str">
        <f t="shared" si="178"/>
        <v/>
      </c>
      <c r="DT203" s="101" t="str">
        <f t="shared" si="179"/>
        <v/>
      </c>
      <c r="DU203" s="101" t="str">
        <f t="shared" si="180"/>
        <v/>
      </c>
      <c r="DV203" s="101" t="str">
        <f t="shared" si="181"/>
        <v/>
      </c>
      <c r="DW203" s="101" t="str">
        <f t="shared" si="182"/>
        <v/>
      </c>
      <c r="DX203" s="101" t="str">
        <f t="shared" si="183"/>
        <v/>
      </c>
      <c r="DY203" s="101" t="str">
        <f t="shared" si="214"/>
        <v/>
      </c>
      <c r="DZ203" s="101" t="str">
        <f t="shared" si="215"/>
        <v/>
      </c>
    </row>
    <row r="204" spans="1:130" ht="15" customHeight="1" x14ac:dyDescent="0.25">
      <c r="A204" s="106" t="str">
        <f>'miRNA Table'!C203</f>
        <v>hsa-miR-302a-5p</v>
      </c>
      <c r="B204" s="98" t="s">
        <v>5701</v>
      </c>
      <c r="C204" s="99">
        <f>IF('Test Sample Data'!C203="","",IF(SUM('Test Sample Data'!C$3:C$386)&gt;10,IF(AND(ISNUMBER('Test Sample Data'!C203),'Test Sample Data'!C203&lt;$C$389, 'Test Sample Data'!C203&gt;0),'Test Sample Data'!C203,$C$389),""))</f>
        <v>21.26</v>
      </c>
      <c r="D204" s="99">
        <f>IF('Test Sample Data'!D203="","",IF(SUM('Test Sample Data'!D$3:D$386)&gt;10,IF(AND(ISNUMBER('Test Sample Data'!D203),'Test Sample Data'!D203&lt;$C$389, 'Test Sample Data'!D203&gt;0),'Test Sample Data'!D203,$C$389),""))</f>
        <v>21.29</v>
      </c>
      <c r="E204" s="99">
        <f>IF('Test Sample Data'!E203="","",IF(SUM('Test Sample Data'!E$3:E$386)&gt;10,IF(AND(ISNUMBER('Test Sample Data'!E203),'Test Sample Data'!E203&lt;$C$389, 'Test Sample Data'!E203&gt;0),'Test Sample Data'!E203,$C$389),""))</f>
        <v>21.26</v>
      </c>
      <c r="F204" s="99" t="str">
        <f>IF('Test Sample Data'!F203="","",IF(SUM('Test Sample Data'!F$3:F$386)&gt;10,IF(AND(ISNUMBER('Test Sample Data'!F203),'Test Sample Data'!F203&lt;$C$389, 'Test Sample Data'!F203&gt;0),'Test Sample Data'!F203,$C$389),""))</f>
        <v/>
      </c>
      <c r="G204" s="99" t="str">
        <f>IF('Test Sample Data'!G203="","",IF(SUM('Test Sample Data'!G$3:G$386)&gt;10,IF(AND(ISNUMBER('Test Sample Data'!G203),'Test Sample Data'!G203&lt;$C$389, 'Test Sample Data'!G203&gt;0),'Test Sample Data'!G203,$C$389),""))</f>
        <v/>
      </c>
      <c r="H204" s="99" t="str">
        <f>IF('Test Sample Data'!H203="","",IF(SUM('Test Sample Data'!H$3:H$386)&gt;10,IF(AND(ISNUMBER('Test Sample Data'!H203),'Test Sample Data'!H203&lt;$C$389, 'Test Sample Data'!H203&gt;0),'Test Sample Data'!H203,$C$389),""))</f>
        <v/>
      </c>
      <c r="I204" s="99" t="str">
        <f>IF('Test Sample Data'!I203="","",IF(SUM('Test Sample Data'!I$3:I$386)&gt;10,IF(AND(ISNUMBER('Test Sample Data'!I203),'Test Sample Data'!I203&lt;$C$389, 'Test Sample Data'!I203&gt;0),'Test Sample Data'!I203,$C$389),""))</f>
        <v/>
      </c>
      <c r="J204" s="99" t="str">
        <f>IF('Test Sample Data'!J203="","",IF(SUM('Test Sample Data'!J$3:J$386)&gt;10,IF(AND(ISNUMBER('Test Sample Data'!J203),'Test Sample Data'!J203&lt;$C$389, 'Test Sample Data'!J203&gt;0),'Test Sample Data'!J203,$C$389),""))</f>
        <v/>
      </c>
      <c r="K204" s="99" t="str">
        <f>IF('Test Sample Data'!K203="","",IF(SUM('Test Sample Data'!K$3:K$386)&gt;10,IF(AND(ISNUMBER('Test Sample Data'!K203),'Test Sample Data'!K203&lt;$C$389, 'Test Sample Data'!K203&gt;0),'Test Sample Data'!K203,$C$389),""))</f>
        <v/>
      </c>
      <c r="L204" s="99" t="str">
        <f>IF('Test Sample Data'!L203="","",IF(SUM('Test Sample Data'!L$3:L$386)&gt;10,IF(AND(ISNUMBER('Test Sample Data'!L203),'Test Sample Data'!L203&lt;$C$389, 'Test Sample Data'!L203&gt;0),'Test Sample Data'!L203,$C$389),""))</f>
        <v/>
      </c>
      <c r="M204" s="99" t="str">
        <f>IF('Test Sample Data'!M203="","",IF(SUM('Test Sample Data'!M$3:M$386)&gt;10,IF(AND(ISNUMBER('Test Sample Data'!M203),'Test Sample Data'!M203&lt;$C$389, 'Test Sample Data'!M203&gt;0),'Test Sample Data'!M203,$C$389),""))</f>
        <v/>
      </c>
      <c r="N204" s="99" t="str">
        <f>IF('Test Sample Data'!N203="","",IF(SUM('Test Sample Data'!N$3:N$386)&gt;10,IF(AND(ISNUMBER('Test Sample Data'!N203),'Test Sample Data'!N203&lt;$C$389, 'Test Sample Data'!N203&gt;0),'Test Sample Data'!N203,$C$389),""))</f>
        <v/>
      </c>
      <c r="O204" s="98" t="str">
        <f>'miRNA Table'!C203</f>
        <v>hsa-miR-302a-5p</v>
      </c>
      <c r="P204" s="98" t="s">
        <v>5701</v>
      </c>
      <c r="Q204" s="99">
        <f>IF('Control Sample Data'!C203="","",IF(SUM('Control Sample Data'!C$3:C$386)&gt;10,IF(AND(ISNUMBER('Control Sample Data'!C203),'Control Sample Data'!C203&lt;$C$389, 'Control Sample Data'!C203&gt;0),'Control Sample Data'!C203,$C$389),""))</f>
        <v>25.52</v>
      </c>
      <c r="R204" s="99">
        <f>IF('Control Sample Data'!D203="","",IF(SUM('Control Sample Data'!D$3:D$386)&gt;10,IF(AND(ISNUMBER('Control Sample Data'!D203),'Control Sample Data'!D203&lt;$C$389, 'Control Sample Data'!D203&gt;0),'Control Sample Data'!D203,$C$389),""))</f>
        <v>25.6</v>
      </c>
      <c r="S204" s="99">
        <f>IF('Control Sample Data'!E203="","",IF(SUM('Control Sample Data'!E$3:E$386)&gt;10,IF(AND(ISNUMBER('Control Sample Data'!E203),'Control Sample Data'!E203&lt;$C$389, 'Control Sample Data'!E203&gt;0),'Control Sample Data'!E203,$C$389),""))</f>
        <v>25.81</v>
      </c>
      <c r="T204" s="99" t="str">
        <f>IF('Control Sample Data'!F203="","",IF(SUM('Control Sample Data'!F$3:F$386)&gt;10,IF(AND(ISNUMBER('Control Sample Data'!F203),'Control Sample Data'!F203&lt;$C$389, 'Control Sample Data'!F203&gt;0),'Control Sample Data'!F203,$C$389),""))</f>
        <v/>
      </c>
      <c r="U204" s="99" t="str">
        <f>IF('Control Sample Data'!G203="","",IF(SUM('Control Sample Data'!G$3:G$386)&gt;10,IF(AND(ISNUMBER('Control Sample Data'!G203),'Control Sample Data'!G203&lt;$C$389, 'Control Sample Data'!G203&gt;0),'Control Sample Data'!G203,$C$389),""))</f>
        <v/>
      </c>
      <c r="V204" s="99" t="str">
        <f>IF('Control Sample Data'!H203="","",IF(SUM('Control Sample Data'!H$3:H$386)&gt;10,IF(AND(ISNUMBER('Control Sample Data'!H203),'Control Sample Data'!H203&lt;$C$389, 'Control Sample Data'!H203&gt;0),'Control Sample Data'!H203,$C$389),""))</f>
        <v/>
      </c>
      <c r="W204" s="99" t="str">
        <f>IF('Control Sample Data'!I203="","",IF(SUM('Control Sample Data'!I$3:I$386)&gt;10,IF(AND(ISNUMBER('Control Sample Data'!I203),'Control Sample Data'!I203&lt;$C$389, 'Control Sample Data'!I203&gt;0),'Control Sample Data'!I203,$C$389),""))</f>
        <v/>
      </c>
      <c r="X204" s="99" t="str">
        <f>IF('Control Sample Data'!J203="","",IF(SUM('Control Sample Data'!J$3:J$386)&gt;10,IF(AND(ISNUMBER('Control Sample Data'!J203),'Control Sample Data'!J203&lt;$C$389, 'Control Sample Data'!J203&gt;0),'Control Sample Data'!J203,$C$389),""))</f>
        <v/>
      </c>
      <c r="Y204" s="99" t="str">
        <f>IF('Control Sample Data'!K203="","",IF(SUM('Control Sample Data'!K$3:K$386)&gt;10,IF(AND(ISNUMBER('Control Sample Data'!K203),'Control Sample Data'!K203&lt;$C$389, 'Control Sample Data'!K203&gt;0),'Control Sample Data'!K203,$C$389),""))</f>
        <v/>
      </c>
      <c r="Z204" s="99" t="str">
        <f>IF('Control Sample Data'!L203="","",IF(SUM('Control Sample Data'!L$3:L$386)&gt;10,IF(AND(ISNUMBER('Control Sample Data'!L203),'Control Sample Data'!L203&lt;$C$389, 'Control Sample Data'!L203&gt;0),'Control Sample Data'!L203,$C$389),""))</f>
        <v/>
      </c>
      <c r="AA204" s="99" t="str">
        <f>IF('Control Sample Data'!M203="","",IF(SUM('Control Sample Data'!M$3:M$386)&gt;10,IF(AND(ISNUMBER('Control Sample Data'!M203),'Control Sample Data'!M203&lt;$C$389, 'Control Sample Data'!M203&gt;0),'Control Sample Data'!M203,$C$389),""))</f>
        <v/>
      </c>
      <c r="AB204" s="107" t="str">
        <f>IF('Control Sample Data'!N203="","",IF(SUM('Control Sample Data'!N$3:N$386)&gt;10,IF(AND(ISNUMBER('Control Sample Data'!N203),'Control Sample Data'!N203&lt;$C$389, 'Control Sample Data'!N203&gt;0),'Control Sample Data'!N203,$C$389),""))</f>
        <v/>
      </c>
      <c r="AC204" s="136">
        <f>IF(C204="","",IF(AND('miRNA Table'!$F$4="YES",'miRNA Table'!$F$6="YES"),C204-C$391,C204))</f>
        <v>21.26</v>
      </c>
      <c r="AD204" s="137">
        <f>IF(D204="","",IF(AND('miRNA Table'!$F$4="YES",'miRNA Table'!$F$6="YES"),D204-D$391,D204))</f>
        <v>21.29</v>
      </c>
      <c r="AE204" s="137">
        <f>IF(E204="","",IF(AND('miRNA Table'!$F$4="YES",'miRNA Table'!$F$6="YES"),E204-E$391,E204))</f>
        <v>21.26</v>
      </c>
      <c r="AF204" s="137" t="str">
        <f>IF(F204="","",IF(AND('miRNA Table'!$F$4="YES",'miRNA Table'!$F$6="YES"),F204-F$391,F204))</f>
        <v/>
      </c>
      <c r="AG204" s="137" t="str">
        <f>IF(G204="","",IF(AND('miRNA Table'!$F$4="YES",'miRNA Table'!$F$6="YES"),G204-G$391,G204))</f>
        <v/>
      </c>
      <c r="AH204" s="137" t="str">
        <f>IF(H204="","",IF(AND('miRNA Table'!$F$4="YES",'miRNA Table'!$F$6="YES"),H204-H$391,H204))</f>
        <v/>
      </c>
      <c r="AI204" s="137" t="str">
        <f>IF(I204="","",IF(AND('miRNA Table'!$F$4="YES",'miRNA Table'!$F$6="YES"),I204-I$391,I204))</f>
        <v/>
      </c>
      <c r="AJ204" s="137" t="str">
        <f>IF(J204="","",IF(AND('miRNA Table'!$F$4="YES",'miRNA Table'!$F$6="YES"),J204-J$391,J204))</f>
        <v/>
      </c>
      <c r="AK204" s="137" t="str">
        <f>IF(K204="","",IF(AND('miRNA Table'!$F$4="YES",'miRNA Table'!$F$6="YES"),K204-K$391,K204))</f>
        <v/>
      </c>
      <c r="AL204" s="137" t="str">
        <f>IF(L204="","",IF(AND('miRNA Table'!$F$4="YES",'miRNA Table'!$F$6="YES"),L204-L$391,L204))</f>
        <v/>
      </c>
      <c r="AM204" s="137" t="str">
        <f>IF(M204="","",IF(AND('miRNA Table'!$F$4="YES",'miRNA Table'!$F$6="YES"),M204-M$391,M204))</f>
        <v/>
      </c>
      <c r="AN204" s="138" t="str">
        <f>IF(N204="","",IF(AND('miRNA Table'!$F$4="YES",'miRNA Table'!$F$6="YES"),N204-N$391,N204))</f>
        <v/>
      </c>
      <c r="AO204" s="136">
        <f>IF(O204="","",IF(AND('miRNA Table'!$F$4="YES",'miRNA Table'!$F$6="YES"),Q204-Q$391,Q204))</f>
        <v>25.52</v>
      </c>
      <c r="AP204" s="137">
        <f>IF(P204="","",IF(AND('miRNA Table'!$F$4="YES",'miRNA Table'!$F$6="YES"),R204-R$391,R204))</f>
        <v>25.6</v>
      </c>
      <c r="AQ204" s="137">
        <f>IF(Q204="","",IF(AND('miRNA Table'!$F$4="YES",'miRNA Table'!$F$6="YES"),S204-S$391,S204))</f>
        <v>25.81</v>
      </c>
      <c r="AR204" s="137" t="str">
        <f>IF(R204="","",IF(AND('miRNA Table'!$F$4="YES",'miRNA Table'!$F$6="YES"),T204-T$391,T204))</f>
        <v/>
      </c>
      <c r="AS204" s="137" t="str">
        <f>IF(S204="","",IF(AND('miRNA Table'!$F$4="YES",'miRNA Table'!$F$6="YES"),U204-U$391,U204))</f>
        <v/>
      </c>
      <c r="AT204" s="137" t="str">
        <f>IF(T204="","",IF(AND('miRNA Table'!$F$4="YES",'miRNA Table'!$F$6="YES"),V204-V$391,V204))</f>
        <v/>
      </c>
      <c r="AU204" s="137" t="str">
        <f>IF(U204="","",IF(AND('miRNA Table'!$F$4="YES",'miRNA Table'!$F$6="YES"),W204-W$391,W204))</f>
        <v/>
      </c>
      <c r="AV204" s="137" t="str">
        <f>IF(V204="","",IF(AND('miRNA Table'!$F$4="YES",'miRNA Table'!$F$6="YES"),X204-X$391,X204))</f>
        <v/>
      </c>
      <c r="AW204" s="137" t="str">
        <f>IF(W204="","",IF(AND('miRNA Table'!$F$4="YES",'miRNA Table'!$F$6="YES"),Y204-Y$391,Y204))</f>
        <v/>
      </c>
      <c r="AX204" s="137" t="str">
        <f>IF(X204="","",IF(AND('miRNA Table'!$F$4="YES",'miRNA Table'!$F$6="YES"),Z204-Z$391,Z204))</f>
        <v/>
      </c>
      <c r="AY204" s="137" t="str">
        <f>IF(Y204="","",IF(AND('miRNA Table'!$F$4="YES",'miRNA Table'!$F$6="YES"),AA204-AA$391,AA204))</f>
        <v/>
      </c>
      <c r="AZ204" s="138" t="str">
        <f>IF(Z204="","",IF(AND('miRNA Table'!$F$4="YES",'miRNA Table'!$F$6="YES"),AB204-AB$391,AB204))</f>
        <v/>
      </c>
      <c r="BY204" s="97" t="str">
        <f t="shared" si="184"/>
        <v>hsa-miR-302a-5p</v>
      </c>
      <c r="BZ204" s="98" t="s">
        <v>5701</v>
      </c>
      <c r="CA204" s="99">
        <f t="shared" si="185"/>
        <v>0.625</v>
      </c>
      <c r="CB204" s="99">
        <f t="shared" si="186"/>
        <v>0.64499999999999957</v>
      </c>
      <c r="CC204" s="99">
        <f t="shared" si="187"/>
        <v>0.53000000000000114</v>
      </c>
      <c r="CD204" s="99" t="str">
        <f t="shared" si="188"/>
        <v/>
      </c>
      <c r="CE204" s="99" t="str">
        <f t="shared" si="189"/>
        <v/>
      </c>
      <c r="CF204" s="99" t="str">
        <f t="shared" si="190"/>
        <v/>
      </c>
      <c r="CG204" s="99" t="str">
        <f t="shared" si="191"/>
        <v/>
      </c>
      <c r="CH204" s="99" t="str">
        <f t="shared" si="192"/>
        <v/>
      </c>
      <c r="CI204" s="99" t="str">
        <f t="shared" si="193"/>
        <v/>
      </c>
      <c r="CJ204" s="99" t="str">
        <f t="shared" si="194"/>
        <v/>
      </c>
      <c r="CK204" s="99" t="str">
        <f t="shared" si="195"/>
        <v/>
      </c>
      <c r="CL204" s="99" t="str">
        <f t="shared" si="196"/>
        <v/>
      </c>
      <c r="CM204" s="99">
        <f t="shared" si="197"/>
        <v>4.6216666666666661</v>
      </c>
      <c r="CN204" s="99">
        <f t="shared" si="198"/>
        <v>4.7483333333333313</v>
      </c>
      <c r="CO204" s="99">
        <f t="shared" si="199"/>
        <v>4.6749999999999972</v>
      </c>
      <c r="CP204" s="99" t="str">
        <f t="shared" si="200"/>
        <v/>
      </c>
      <c r="CQ204" s="99" t="str">
        <f t="shared" si="201"/>
        <v/>
      </c>
      <c r="CR204" s="99" t="str">
        <f t="shared" si="202"/>
        <v/>
      </c>
      <c r="CS204" s="99" t="str">
        <f t="shared" si="203"/>
        <v/>
      </c>
      <c r="CT204" s="99" t="str">
        <f t="shared" si="204"/>
        <v/>
      </c>
      <c r="CU204" s="99" t="str">
        <f t="shared" si="205"/>
        <v/>
      </c>
      <c r="CV204" s="99" t="str">
        <f t="shared" si="206"/>
        <v/>
      </c>
      <c r="CW204" s="99" t="str">
        <f t="shared" si="207"/>
        <v/>
      </c>
      <c r="CX204" s="99" t="str">
        <f t="shared" si="208"/>
        <v/>
      </c>
      <c r="CY204" s="70">
        <f t="shared" si="209"/>
        <v>0.6000000000000002</v>
      </c>
      <c r="CZ204" s="70">
        <f t="shared" si="210"/>
        <v>4.6816666666666649</v>
      </c>
      <c r="DA204" s="100" t="str">
        <f t="shared" si="211"/>
        <v>hsa-miR-302a-5p</v>
      </c>
      <c r="DB204" s="98" t="s">
        <v>5701</v>
      </c>
      <c r="DC204" s="101">
        <f t="shared" si="164"/>
        <v>0.64841977732550482</v>
      </c>
      <c r="DD204" s="101">
        <f t="shared" si="165"/>
        <v>0.63949279063871456</v>
      </c>
      <c r="DE204" s="101">
        <f t="shared" si="166"/>
        <v>0.69255473405546175</v>
      </c>
      <c r="DF204" s="101" t="str">
        <f t="shared" si="167"/>
        <v/>
      </c>
      <c r="DG204" s="101" t="str">
        <f t="shared" si="168"/>
        <v/>
      </c>
      <c r="DH204" s="101" t="str">
        <f t="shared" si="169"/>
        <v/>
      </c>
      <c r="DI204" s="101" t="str">
        <f t="shared" si="170"/>
        <v/>
      </c>
      <c r="DJ204" s="101" t="str">
        <f t="shared" si="171"/>
        <v/>
      </c>
      <c r="DK204" s="101" t="str">
        <f t="shared" si="172"/>
        <v/>
      </c>
      <c r="DL204" s="101" t="str">
        <f t="shared" si="173"/>
        <v/>
      </c>
      <c r="DM204" s="101" t="str">
        <f t="shared" si="212"/>
        <v/>
      </c>
      <c r="DN204" s="101" t="str">
        <f t="shared" si="213"/>
        <v/>
      </c>
      <c r="DO204" s="101">
        <f t="shared" si="174"/>
        <v>4.0619979825757796E-2</v>
      </c>
      <c r="DP204" s="101">
        <f t="shared" si="175"/>
        <v>3.7205679212275411E-2</v>
      </c>
      <c r="DQ204" s="101">
        <f t="shared" si="176"/>
        <v>3.9145763707004073E-2</v>
      </c>
      <c r="DR204" s="101" t="str">
        <f t="shared" si="177"/>
        <v/>
      </c>
      <c r="DS204" s="101" t="str">
        <f t="shared" si="178"/>
        <v/>
      </c>
      <c r="DT204" s="101" t="str">
        <f t="shared" si="179"/>
        <v/>
      </c>
      <c r="DU204" s="101" t="str">
        <f t="shared" si="180"/>
        <v/>
      </c>
      <c r="DV204" s="101" t="str">
        <f t="shared" si="181"/>
        <v/>
      </c>
      <c r="DW204" s="101" t="str">
        <f t="shared" si="182"/>
        <v/>
      </c>
      <c r="DX204" s="101" t="str">
        <f t="shared" si="183"/>
        <v/>
      </c>
      <c r="DY204" s="101" t="str">
        <f t="shared" si="214"/>
        <v/>
      </c>
      <c r="DZ204" s="101" t="str">
        <f t="shared" si="215"/>
        <v/>
      </c>
    </row>
    <row r="205" spans="1:130" ht="15" customHeight="1" x14ac:dyDescent="0.25">
      <c r="A205" s="106" t="str">
        <f>'miRNA Table'!C204</f>
        <v>hsa-miR-302b-3p</v>
      </c>
      <c r="B205" s="98" t="s">
        <v>5702</v>
      </c>
      <c r="C205" s="99">
        <f>IF('Test Sample Data'!C204="","",IF(SUM('Test Sample Data'!C$3:C$386)&gt;10,IF(AND(ISNUMBER('Test Sample Data'!C204),'Test Sample Data'!C204&lt;$C$389, 'Test Sample Data'!C204&gt;0),'Test Sample Data'!C204,$C$389),""))</f>
        <v>16.77</v>
      </c>
      <c r="D205" s="99">
        <f>IF('Test Sample Data'!D204="","",IF(SUM('Test Sample Data'!D$3:D$386)&gt;10,IF(AND(ISNUMBER('Test Sample Data'!D204),'Test Sample Data'!D204&lt;$C$389, 'Test Sample Data'!D204&gt;0),'Test Sample Data'!D204,$C$389),""))</f>
        <v>16.86</v>
      </c>
      <c r="E205" s="99">
        <f>IF('Test Sample Data'!E204="","",IF(SUM('Test Sample Data'!E$3:E$386)&gt;10,IF(AND(ISNUMBER('Test Sample Data'!E204),'Test Sample Data'!E204&lt;$C$389, 'Test Sample Data'!E204&gt;0),'Test Sample Data'!E204,$C$389),""))</f>
        <v>16.77</v>
      </c>
      <c r="F205" s="99" t="str">
        <f>IF('Test Sample Data'!F204="","",IF(SUM('Test Sample Data'!F$3:F$386)&gt;10,IF(AND(ISNUMBER('Test Sample Data'!F204),'Test Sample Data'!F204&lt;$C$389, 'Test Sample Data'!F204&gt;0),'Test Sample Data'!F204,$C$389),""))</f>
        <v/>
      </c>
      <c r="G205" s="99" t="str">
        <f>IF('Test Sample Data'!G204="","",IF(SUM('Test Sample Data'!G$3:G$386)&gt;10,IF(AND(ISNUMBER('Test Sample Data'!G204),'Test Sample Data'!G204&lt;$C$389, 'Test Sample Data'!G204&gt;0),'Test Sample Data'!G204,$C$389),""))</f>
        <v/>
      </c>
      <c r="H205" s="99" t="str">
        <f>IF('Test Sample Data'!H204="","",IF(SUM('Test Sample Data'!H$3:H$386)&gt;10,IF(AND(ISNUMBER('Test Sample Data'!H204),'Test Sample Data'!H204&lt;$C$389, 'Test Sample Data'!H204&gt;0),'Test Sample Data'!H204,$C$389),""))</f>
        <v/>
      </c>
      <c r="I205" s="99" t="str">
        <f>IF('Test Sample Data'!I204="","",IF(SUM('Test Sample Data'!I$3:I$386)&gt;10,IF(AND(ISNUMBER('Test Sample Data'!I204),'Test Sample Data'!I204&lt;$C$389, 'Test Sample Data'!I204&gt;0),'Test Sample Data'!I204,$C$389),""))</f>
        <v/>
      </c>
      <c r="J205" s="99" t="str">
        <f>IF('Test Sample Data'!J204="","",IF(SUM('Test Sample Data'!J$3:J$386)&gt;10,IF(AND(ISNUMBER('Test Sample Data'!J204),'Test Sample Data'!J204&lt;$C$389, 'Test Sample Data'!J204&gt;0),'Test Sample Data'!J204,$C$389),""))</f>
        <v/>
      </c>
      <c r="K205" s="99" t="str">
        <f>IF('Test Sample Data'!K204="","",IF(SUM('Test Sample Data'!K$3:K$386)&gt;10,IF(AND(ISNUMBER('Test Sample Data'!K204),'Test Sample Data'!K204&lt;$C$389, 'Test Sample Data'!K204&gt;0),'Test Sample Data'!K204,$C$389),""))</f>
        <v/>
      </c>
      <c r="L205" s="99" t="str">
        <f>IF('Test Sample Data'!L204="","",IF(SUM('Test Sample Data'!L$3:L$386)&gt;10,IF(AND(ISNUMBER('Test Sample Data'!L204),'Test Sample Data'!L204&lt;$C$389, 'Test Sample Data'!L204&gt;0),'Test Sample Data'!L204,$C$389),""))</f>
        <v/>
      </c>
      <c r="M205" s="99" t="str">
        <f>IF('Test Sample Data'!M204="","",IF(SUM('Test Sample Data'!M$3:M$386)&gt;10,IF(AND(ISNUMBER('Test Sample Data'!M204),'Test Sample Data'!M204&lt;$C$389, 'Test Sample Data'!M204&gt;0),'Test Sample Data'!M204,$C$389),""))</f>
        <v/>
      </c>
      <c r="N205" s="99" t="str">
        <f>IF('Test Sample Data'!N204="","",IF(SUM('Test Sample Data'!N$3:N$386)&gt;10,IF(AND(ISNUMBER('Test Sample Data'!N204),'Test Sample Data'!N204&lt;$C$389, 'Test Sample Data'!N204&gt;0),'Test Sample Data'!N204,$C$389),""))</f>
        <v/>
      </c>
      <c r="O205" s="98" t="str">
        <f>'miRNA Table'!C204</f>
        <v>hsa-miR-302b-3p</v>
      </c>
      <c r="P205" s="98" t="s">
        <v>5702</v>
      </c>
      <c r="Q205" s="99">
        <f>IF('Control Sample Data'!C204="","",IF(SUM('Control Sample Data'!C$3:C$386)&gt;10,IF(AND(ISNUMBER('Control Sample Data'!C204),'Control Sample Data'!C204&lt;$C$389, 'Control Sample Data'!C204&gt;0),'Control Sample Data'!C204,$C$389),""))</f>
        <v>27.12</v>
      </c>
      <c r="R205" s="99">
        <f>IF('Control Sample Data'!D204="","",IF(SUM('Control Sample Data'!D$3:D$386)&gt;10,IF(AND(ISNUMBER('Control Sample Data'!D204),'Control Sample Data'!D204&lt;$C$389, 'Control Sample Data'!D204&gt;0),'Control Sample Data'!D204,$C$389),""))</f>
        <v>27.21</v>
      </c>
      <c r="S205" s="99">
        <f>IF('Control Sample Data'!E204="","",IF(SUM('Control Sample Data'!E$3:E$386)&gt;10,IF(AND(ISNUMBER('Control Sample Data'!E204),'Control Sample Data'!E204&lt;$C$389, 'Control Sample Data'!E204&gt;0),'Control Sample Data'!E204,$C$389),""))</f>
        <v>27.12</v>
      </c>
      <c r="T205" s="99" t="str">
        <f>IF('Control Sample Data'!F204="","",IF(SUM('Control Sample Data'!F$3:F$386)&gt;10,IF(AND(ISNUMBER('Control Sample Data'!F204),'Control Sample Data'!F204&lt;$C$389, 'Control Sample Data'!F204&gt;0),'Control Sample Data'!F204,$C$389),""))</f>
        <v/>
      </c>
      <c r="U205" s="99" t="str">
        <f>IF('Control Sample Data'!G204="","",IF(SUM('Control Sample Data'!G$3:G$386)&gt;10,IF(AND(ISNUMBER('Control Sample Data'!G204),'Control Sample Data'!G204&lt;$C$389, 'Control Sample Data'!G204&gt;0),'Control Sample Data'!G204,$C$389),""))</f>
        <v/>
      </c>
      <c r="V205" s="99" t="str">
        <f>IF('Control Sample Data'!H204="","",IF(SUM('Control Sample Data'!H$3:H$386)&gt;10,IF(AND(ISNUMBER('Control Sample Data'!H204),'Control Sample Data'!H204&lt;$C$389, 'Control Sample Data'!H204&gt;0),'Control Sample Data'!H204,$C$389),""))</f>
        <v/>
      </c>
      <c r="W205" s="99" t="str">
        <f>IF('Control Sample Data'!I204="","",IF(SUM('Control Sample Data'!I$3:I$386)&gt;10,IF(AND(ISNUMBER('Control Sample Data'!I204),'Control Sample Data'!I204&lt;$C$389, 'Control Sample Data'!I204&gt;0),'Control Sample Data'!I204,$C$389),""))</f>
        <v/>
      </c>
      <c r="X205" s="99" t="str">
        <f>IF('Control Sample Data'!J204="","",IF(SUM('Control Sample Data'!J$3:J$386)&gt;10,IF(AND(ISNUMBER('Control Sample Data'!J204),'Control Sample Data'!J204&lt;$C$389, 'Control Sample Data'!J204&gt;0),'Control Sample Data'!J204,$C$389),""))</f>
        <v/>
      </c>
      <c r="Y205" s="99" t="str">
        <f>IF('Control Sample Data'!K204="","",IF(SUM('Control Sample Data'!K$3:K$386)&gt;10,IF(AND(ISNUMBER('Control Sample Data'!K204),'Control Sample Data'!K204&lt;$C$389, 'Control Sample Data'!K204&gt;0),'Control Sample Data'!K204,$C$389),""))</f>
        <v/>
      </c>
      <c r="Z205" s="99" t="str">
        <f>IF('Control Sample Data'!L204="","",IF(SUM('Control Sample Data'!L$3:L$386)&gt;10,IF(AND(ISNUMBER('Control Sample Data'!L204),'Control Sample Data'!L204&lt;$C$389, 'Control Sample Data'!L204&gt;0),'Control Sample Data'!L204,$C$389),""))</f>
        <v/>
      </c>
      <c r="AA205" s="99" t="str">
        <f>IF('Control Sample Data'!M204="","",IF(SUM('Control Sample Data'!M$3:M$386)&gt;10,IF(AND(ISNUMBER('Control Sample Data'!M204),'Control Sample Data'!M204&lt;$C$389, 'Control Sample Data'!M204&gt;0),'Control Sample Data'!M204,$C$389),""))</f>
        <v/>
      </c>
      <c r="AB205" s="107" t="str">
        <f>IF('Control Sample Data'!N204="","",IF(SUM('Control Sample Data'!N$3:N$386)&gt;10,IF(AND(ISNUMBER('Control Sample Data'!N204),'Control Sample Data'!N204&lt;$C$389, 'Control Sample Data'!N204&gt;0),'Control Sample Data'!N204,$C$389),""))</f>
        <v/>
      </c>
      <c r="AC205" s="136">
        <f>IF(C205="","",IF(AND('miRNA Table'!$F$4="YES",'miRNA Table'!$F$6="YES"),C205-C$391,C205))</f>
        <v>16.77</v>
      </c>
      <c r="AD205" s="137">
        <f>IF(D205="","",IF(AND('miRNA Table'!$F$4="YES",'miRNA Table'!$F$6="YES"),D205-D$391,D205))</f>
        <v>16.86</v>
      </c>
      <c r="AE205" s="137">
        <f>IF(E205="","",IF(AND('miRNA Table'!$F$4="YES",'miRNA Table'!$F$6="YES"),E205-E$391,E205))</f>
        <v>16.77</v>
      </c>
      <c r="AF205" s="137" t="str">
        <f>IF(F205="","",IF(AND('miRNA Table'!$F$4="YES",'miRNA Table'!$F$6="YES"),F205-F$391,F205))</f>
        <v/>
      </c>
      <c r="AG205" s="137" t="str">
        <f>IF(G205="","",IF(AND('miRNA Table'!$F$4="YES",'miRNA Table'!$F$6="YES"),G205-G$391,G205))</f>
        <v/>
      </c>
      <c r="AH205" s="137" t="str">
        <f>IF(H205="","",IF(AND('miRNA Table'!$F$4="YES",'miRNA Table'!$F$6="YES"),H205-H$391,H205))</f>
        <v/>
      </c>
      <c r="AI205" s="137" t="str">
        <f>IF(I205="","",IF(AND('miRNA Table'!$F$4="YES",'miRNA Table'!$F$6="YES"),I205-I$391,I205))</f>
        <v/>
      </c>
      <c r="AJ205" s="137" t="str">
        <f>IF(J205="","",IF(AND('miRNA Table'!$F$4="YES",'miRNA Table'!$F$6="YES"),J205-J$391,J205))</f>
        <v/>
      </c>
      <c r="AK205" s="137" t="str">
        <f>IF(K205="","",IF(AND('miRNA Table'!$F$4="YES",'miRNA Table'!$F$6="YES"),K205-K$391,K205))</f>
        <v/>
      </c>
      <c r="AL205" s="137" t="str">
        <f>IF(L205="","",IF(AND('miRNA Table'!$F$4="YES",'miRNA Table'!$F$6="YES"),L205-L$391,L205))</f>
        <v/>
      </c>
      <c r="AM205" s="137" t="str">
        <f>IF(M205="","",IF(AND('miRNA Table'!$F$4="YES",'miRNA Table'!$F$6="YES"),M205-M$391,M205))</f>
        <v/>
      </c>
      <c r="AN205" s="138" t="str">
        <f>IF(N205="","",IF(AND('miRNA Table'!$F$4="YES",'miRNA Table'!$F$6="YES"),N205-N$391,N205))</f>
        <v/>
      </c>
      <c r="AO205" s="136">
        <f>IF(O205="","",IF(AND('miRNA Table'!$F$4="YES",'miRNA Table'!$F$6="YES"),Q205-Q$391,Q205))</f>
        <v>27.12</v>
      </c>
      <c r="AP205" s="137">
        <f>IF(P205="","",IF(AND('miRNA Table'!$F$4="YES",'miRNA Table'!$F$6="YES"),R205-R$391,R205))</f>
        <v>27.21</v>
      </c>
      <c r="AQ205" s="137">
        <f>IF(Q205="","",IF(AND('miRNA Table'!$F$4="YES",'miRNA Table'!$F$6="YES"),S205-S$391,S205))</f>
        <v>27.12</v>
      </c>
      <c r="AR205" s="137" t="str">
        <f>IF(R205="","",IF(AND('miRNA Table'!$F$4="YES",'miRNA Table'!$F$6="YES"),T205-T$391,T205))</f>
        <v/>
      </c>
      <c r="AS205" s="137" t="str">
        <f>IF(S205="","",IF(AND('miRNA Table'!$F$4="YES",'miRNA Table'!$F$6="YES"),U205-U$391,U205))</f>
        <v/>
      </c>
      <c r="AT205" s="137" t="str">
        <f>IF(T205="","",IF(AND('miRNA Table'!$F$4="YES",'miRNA Table'!$F$6="YES"),V205-V$391,V205))</f>
        <v/>
      </c>
      <c r="AU205" s="137" t="str">
        <f>IF(U205="","",IF(AND('miRNA Table'!$F$4="YES",'miRNA Table'!$F$6="YES"),W205-W$391,W205))</f>
        <v/>
      </c>
      <c r="AV205" s="137" t="str">
        <f>IF(V205="","",IF(AND('miRNA Table'!$F$4="YES",'miRNA Table'!$F$6="YES"),X205-X$391,X205))</f>
        <v/>
      </c>
      <c r="AW205" s="137" t="str">
        <f>IF(W205="","",IF(AND('miRNA Table'!$F$4="YES",'miRNA Table'!$F$6="YES"),Y205-Y$391,Y205))</f>
        <v/>
      </c>
      <c r="AX205" s="137" t="str">
        <f>IF(X205="","",IF(AND('miRNA Table'!$F$4="YES",'miRNA Table'!$F$6="YES"),Z205-Z$391,Z205))</f>
        <v/>
      </c>
      <c r="AY205" s="137" t="str">
        <f>IF(Y205="","",IF(AND('miRNA Table'!$F$4="YES",'miRNA Table'!$F$6="YES"),AA205-AA$391,AA205))</f>
        <v/>
      </c>
      <c r="AZ205" s="138" t="str">
        <f>IF(Z205="","",IF(AND('miRNA Table'!$F$4="YES",'miRNA Table'!$F$6="YES"),AB205-AB$391,AB205))</f>
        <v/>
      </c>
      <c r="BY205" s="97" t="str">
        <f t="shared" si="184"/>
        <v>hsa-miR-302b-3p</v>
      </c>
      <c r="BZ205" s="98" t="s">
        <v>5702</v>
      </c>
      <c r="CA205" s="99">
        <f t="shared" si="185"/>
        <v>-3.865000000000002</v>
      </c>
      <c r="CB205" s="99">
        <f t="shared" si="186"/>
        <v>-3.7850000000000001</v>
      </c>
      <c r="CC205" s="99">
        <f t="shared" si="187"/>
        <v>-3.9600000000000009</v>
      </c>
      <c r="CD205" s="99" t="str">
        <f t="shared" si="188"/>
        <v/>
      </c>
      <c r="CE205" s="99" t="str">
        <f t="shared" si="189"/>
        <v/>
      </c>
      <c r="CF205" s="99" t="str">
        <f t="shared" si="190"/>
        <v/>
      </c>
      <c r="CG205" s="99" t="str">
        <f t="shared" si="191"/>
        <v/>
      </c>
      <c r="CH205" s="99" t="str">
        <f t="shared" si="192"/>
        <v/>
      </c>
      <c r="CI205" s="99" t="str">
        <f t="shared" si="193"/>
        <v/>
      </c>
      <c r="CJ205" s="99" t="str">
        <f t="shared" si="194"/>
        <v/>
      </c>
      <c r="CK205" s="99" t="str">
        <f t="shared" si="195"/>
        <v/>
      </c>
      <c r="CL205" s="99" t="str">
        <f t="shared" si="196"/>
        <v/>
      </c>
      <c r="CM205" s="99">
        <f t="shared" si="197"/>
        <v>6.2216666666666676</v>
      </c>
      <c r="CN205" s="99">
        <f t="shared" si="198"/>
        <v>6.3583333333333307</v>
      </c>
      <c r="CO205" s="99">
        <f t="shared" si="199"/>
        <v>5.9849999999999994</v>
      </c>
      <c r="CP205" s="99" t="str">
        <f t="shared" si="200"/>
        <v/>
      </c>
      <c r="CQ205" s="99" t="str">
        <f t="shared" si="201"/>
        <v/>
      </c>
      <c r="CR205" s="99" t="str">
        <f t="shared" si="202"/>
        <v/>
      </c>
      <c r="CS205" s="99" t="str">
        <f t="shared" si="203"/>
        <v/>
      </c>
      <c r="CT205" s="99" t="str">
        <f t="shared" si="204"/>
        <v/>
      </c>
      <c r="CU205" s="99" t="str">
        <f t="shared" si="205"/>
        <v/>
      </c>
      <c r="CV205" s="99" t="str">
        <f t="shared" si="206"/>
        <v/>
      </c>
      <c r="CW205" s="99" t="str">
        <f t="shared" si="207"/>
        <v/>
      </c>
      <c r="CX205" s="99" t="str">
        <f t="shared" si="208"/>
        <v/>
      </c>
      <c r="CY205" s="70">
        <f t="shared" si="209"/>
        <v>-3.870000000000001</v>
      </c>
      <c r="CZ205" s="70">
        <f t="shared" si="210"/>
        <v>6.1883333333333326</v>
      </c>
      <c r="DA205" s="100" t="str">
        <f t="shared" si="211"/>
        <v>hsa-miR-302b-3p</v>
      </c>
      <c r="DB205" s="98" t="s">
        <v>5702</v>
      </c>
      <c r="DC205" s="101">
        <f t="shared" si="164"/>
        <v>14.570717337471672</v>
      </c>
      <c r="DD205" s="101">
        <f t="shared" si="165"/>
        <v>13.784738555392273</v>
      </c>
      <c r="DE205" s="101">
        <f t="shared" si="166"/>
        <v>15.562479158596577</v>
      </c>
      <c r="DF205" s="101" t="str">
        <f t="shared" si="167"/>
        <v/>
      </c>
      <c r="DG205" s="101" t="str">
        <f t="shared" si="168"/>
        <v/>
      </c>
      <c r="DH205" s="101" t="str">
        <f t="shared" si="169"/>
        <v/>
      </c>
      <c r="DI205" s="101" t="str">
        <f t="shared" si="170"/>
        <v/>
      </c>
      <c r="DJ205" s="101" t="str">
        <f t="shared" si="171"/>
        <v/>
      </c>
      <c r="DK205" s="101" t="str">
        <f t="shared" si="172"/>
        <v/>
      </c>
      <c r="DL205" s="101" t="str">
        <f t="shared" si="173"/>
        <v/>
      </c>
      <c r="DM205" s="101" t="str">
        <f t="shared" si="212"/>
        <v/>
      </c>
      <c r="DN205" s="101" t="str">
        <f t="shared" si="213"/>
        <v/>
      </c>
      <c r="DO205" s="101">
        <f t="shared" si="174"/>
        <v>1.3399596178880688E-2</v>
      </c>
      <c r="DP205" s="101">
        <f t="shared" si="175"/>
        <v>1.2188519156458986E-2</v>
      </c>
      <c r="DQ205" s="101">
        <f t="shared" si="176"/>
        <v>1.5788303851355687E-2</v>
      </c>
      <c r="DR205" s="101" t="str">
        <f t="shared" si="177"/>
        <v/>
      </c>
      <c r="DS205" s="101" t="str">
        <f t="shared" si="178"/>
        <v/>
      </c>
      <c r="DT205" s="101" t="str">
        <f t="shared" si="179"/>
        <v/>
      </c>
      <c r="DU205" s="101" t="str">
        <f t="shared" si="180"/>
        <v/>
      </c>
      <c r="DV205" s="101" t="str">
        <f t="shared" si="181"/>
        <v/>
      </c>
      <c r="DW205" s="101" t="str">
        <f t="shared" si="182"/>
        <v/>
      </c>
      <c r="DX205" s="101" t="str">
        <f t="shared" si="183"/>
        <v/>
      </c>
      <c r="DY205" s="101" t="str">
        <f t="shared" si="214"/>
        <v/>
      </c>
      <c r="DZ205" s="101" t="str">
        <f t="shared" si="215"/>
        <v/>
      </c>
    </row>
    <row r="206" spans="1:130" ht="15" customHeight="1" x14ac:dyDescent="0.25">
      <c r="A206" s="106" t="str">
        <f>'miRNA Table'!C205</f>
        <v>hsa-miR-302b-5p</v>
      </c>
      <c r="B206" s="98" t="s">
        <v>5703</v>
      </c>
      <c r="C206" s="99">
        <f>IF('Test Sample Data'!C205="","",IF(SUM('Test Sample Data'!C$3:C$386)&gt;10,IF(AND(ISNUMBER('Test Sample Data'!C205),'Test Sample Data'!C205&lt;$C$389, 'Test Sample Data'!C205&gt;0),'Test Sample Data'!C205,$C$389),""))</f>
        <v>33.49</v>
      </c>
      <c r="D206" s="99">
        <f>IF('Test Sample Data'!D205="","",IF(SUM('Test Sample Data'!D$3:D$386)&gt;10,IF(AND(ISNUMBER('Test Sample Data'!D205),'Test Sample Data'!D205&lt;$C$389, 'Test Sample Data'!D205&gt;0),'Test Sample Data'!D205,$C$389),""))</f>
        <v>35</v>
      </c>
      <c r="E206" s="99">
        <f>IF('Test Sample Data'!E205="","",IF(SUM('Test Sample Data'!E$3:E$386)&gt;10,IF(AND(ISNUMBER('Test Sample Data'!E205),'Test Sample Data'!E205&lt;$C$389, 'Test Sample Data'!E205&gt;0),'Test Sample Data'!E205,$C$389),""))</f>
        <v>33.520000000000003</v>
      </c>
      <c r="F206" s="99" t="str">
        <f>IF('Test Sample Data'!F205="","",IF(SUM('Test Sample Data'!F$3:F$386)&gt;10,IF(AND(ISNUMBER('Test Sample Data'!F205),'Test Sample Data'!F205&lt;$C$389, 'Test Sample Data'!F205&gt;0),'Test Sample Data'!F205,$C$389),""))</f>
        <v/>
      </c>
      <c r="G206" s="99" t="str">
        <f>IF('Test Sample Data'!G205="","",IF(SUM('Test Sample Data'!G$3:G$386)&gt;10,IF(AND(ISNUMBER('Test Sample Data'!G205),'Test Sample Data'!G205&lt;$C$389, 'Test Sample Data'!G205&gt;0),'Test Sample Data'!G205,$C$389),""))</f>
        <v/>
      </c>
      <c r="H206" s="99" t="str">
        <f>IF('Test Sample Data'!H205="","",IF(SUM('Test Sample Data'!H$3:H$386)&gt;10,IF(AND(ISNUMBER('Test Sample Data'!H205),'Test Sample Data'!H205&lt;$C$389, 'Test Sample Data'!H205&gt;0),'Test Sample Data'!H205,$C$389),""))</f>
        <v/>
      </c>
      <c r="I206" s="99" t="str">
        <f>IF('Test Sample Data'!I205="","",IF(SUM('Test Sample Data'!I$3:I$386)&gt;10,IF(AND(ISNUMBER('Test Sample Data'!I205),'Test Sample Data'!I205&lt;$C$389, 'Test Sample Data'!I205&gt;0),'Test Sample Data'!I205,$C$389),""))</f>
        <v/>
      </c>
      <c r="J206" s="99" t="str">
        <f>IF('Test Sample Data'!J205="","",IF(SUM('Test Sample Data'!J$3:J$386)&gt;10,IF(AND(ISNUMBER('Test Sample Data'!J205),'Test Sample Data'!J205&lt;$C$389, 'Test Sample Data'!J205&gt;0),'Test Sample Data'!J205,$C$389),""))</f>
        <v/>
      </c>
      <c r="K206" s="99" t="str">
        <f>IF('Test Sample Data'!K205="","",IF(SUM('Test Sample Data'!K$3:K$386)&gt;10,IF(AND(ISNUMBER('Test Sample Data'!K205),'Test Sample Data'!K205&lt;$C$389, 'Test Sample Data'!K205&gt;0),'Test Sample Data'!K205,$C$389),""))</f>
        <v/>
      </c>
      <c r="L206" s="99" t="str">
        <f>IF('Test Sample Data'!L205="","",IF(SUM('Test Sample Data'!L$3:L$386)&gt;10,IF(AND(ISNUMBER('Test Sample Data'!L205),'Test Sample Data'!L205&lt;$C$389, 'Test Sample Data'!L205&gt;0),'Test Sample Data'!L205,$C$389),""))</f>
        <v/>
      </c>
      <c r="M206" s="99" t="str">
        <f>IF('Test Sample Data'!M205="","",IF(SUM('Test Sample Data'!M$3:M$386)&gt;10,IF(AND(ISNUMBER('Test Sample Data'!M205),'Test Sample Data'!M205&lt;$C$389, 'Test Sample Data'!M205&gt;0),'Test Sample Data'!M205,$C$389),""))</f>
        <v/>
      </c>
      <c r="N206" s="99" t="str">
        <f>IF('Test Sample Data'!N205="","",IF(SUM('Test Sample Data'!N$3:N$386)&gt;10,IF(AND(ISNUMBER('Test Sample Data'!N205),'Test Sample Data'!N205&lt;$C$389, 'Test Sample Data'!N205&gt;0),'Test Sample Data'!N205,$C$389),""))</f>
        <v/>
      </c>
      <c r="O206" s="98" t="str">
        <f>'miRNA Table'!C205</f>
        <v>hsa-miR-302b-5p</v>
      </c>
      <c r="P206" s="98" t="s">
        <v>5703</v>
      </c>
      <c r="Q206" s="99">
        <f>IF('Control Sample Data'!C205="","",IF(SUM('Control Sample Data'!C$3:C$386)&gt;10,IF(AND(ISNUMBER('Control Sample Data'!C205),'Control Sample Data'!C205&lt;$C$389, 'Control Sample Data'!C205&gt;0),'Control Sample Data'!C205,$C$389),""))</f>
        <v>35</v>
      </c>
      <c r="R206" s="99">
        <f>IF('Control Sample Data'!D205="","",IF(SUM('Control Sample Data'!D$3:D$386)&gt;10,IF(AND(ISNUMBER('Control Sample Data'!D205),'Control Sample Data'!D205&lt;$C$389, 'Control Sample Data'!D205&gt;0),'Control Sample Data'!D205,$C$389),""))</f>
        <v>35</v>
      </c>
      <c r="S206" s="99">
        <f>IF('Control Sample Data'!E205="","",IF(SUM('Control Sample Data'!E$3:E$386)&gt;10,IF(AND(ISNUMBER('Control Sample Data'!E205),'Control Sample Data'!E205&lt;$C$389, 'Control Sample Data'!E205&gt;0),'Control Sample Data'!E205,$C$389),""))</f>
        <v>35</v>
      </c>
      <c r="T206" s="99" t="str">
        <f>IF('Control Sample Data'!F205="","",IF(SUM('Control Sample Data'!F$3:F$386)&gt;10,IF(AND(ISNUMBER('Control Sample Data'!F205),'Control Sample Data'!F205&lt;$C$389, 'Control Sample Data'!F205&gt;0),'Control Sample Data'!F205,$C$389),""))</f>
        <v/>
      </c>
      <c r="U206" s="99" t="str">
        <f>IF('Control Sample Data'!G205="","",IF(SUM('Control Sample Data'!G$3:G$386)&gt;10,IF(AND(ISNUMBER('Control Sample Data'!G205),'Control Sample Data'!G205&lt;$C$389, 'Control Sample Data'!G205&gt;0),'Control Sample Data'!G205,$C$389),""))</f>
        <v/>
      </c>
      <c r="V206" s="99" t="str">
        <f>IF('Control Sample Data'!H205="","",IF(SUM('Control Sample Data'!H$3:H$386)&gt;10,IF(AND(ISNUMBER('Control Sample Data'!H205),'Control Sample Data'!H205&lt;$C$389, 'Control Sample Data'!H205&gt;0),'Control Sample Data'!H205,$C$389),""))</f>
        <v/>
      </c>
      <c r="W206" s="99" t="str">
        <f>IF('Control Sample Data'!I205="","",IF(SUM('Control Sample Data'!I$3:I$386)&gt;10,IF(AND(ISNUMBER('Control Sample Data'!I205),'Control Sample Data'!I205&lt;$C$389, 'Control Sample Data'!I205&gt;0),'Control Sample Data'!I205,$C$389),""))</f>
        <v/>
      </c>
      <c r="X206" s="99" t="str">
        <f>IF('Control Sample Data'!J205="","",IF(SUM('Control Sample Data'!J$3:J$386)&gt;10,IF(AND(ISNUMBER('Control Sample Data'!J205),'Control Sample Data'!J205&lt;$C$389, 'Control Sample Data'!J205&gt;0),'Control Sample Data'!J205,$C$389),""))</f>
        <v/>
      </c>
      <c r="Y206" s="99" t="str">
        <f>IF('Control Sample Data'!K205="","",IF(SUM('Control Sample Data'!K$3:K$386)&gt;10,IF(AND(ISNUMBER('Control Sample Data'!K205),'Control Sample Data'!K205&lt;$C$389, 'Control Sample Data'!K205&gt;0),'Control Sample Data'!K205,$C$389),""))</f>
        <v/>
      </c>
      <c r="Z206" s="99" t="str">
        <f>IF('Control Sample Data'!L205="","",IF(SUM('Control Sample Data'!L$3:L$386)&gt;10,IF(AND(ISNUMBER('Control Sample Data'!L205),'Control Sample Data'!L205&lt;$C$389, 'Control Sample Data'!L205&gt;0),'Control Sample Data'!L205,$C$389),""))</f>
        <v/>
      </c>
      <c r="AA206" s="99" t="str">
        <f>IF('Control Sample Data'!M205="","",IF(SUM('Control Sample Data'!M$3:M$386)&gt;10,IF(AND(ISNUMBER('Control Sample Data'!M205),'Control Sample Data'!M205&lt;$C$389, 'Control Sample Data'!M205&gt;0),'Control Sample Data'!M205,$C$389),""))</f>
        <v/>
      </c>
      <c r="AB206" s="107" t="str">
        <f>IF('Control Sample Data'!N205="","",IF(SUM('Control Sample Data'!N$3:N$386)&gt;10,IF(AND(ISNUMBER('Control Sample Data'!N205),'Control Sample Data'!N205&lt;$C$389, 'Control Sample Data'!N205&gt;0),'Control Sample Data'!N205,$C$389),""))</f>
        <v/>
      </c>
      <c r="AC206" s="136">
        <f>IF(C206="","",IF(AND('miRNA Table'!$F$4="YES",'miRNA Table'!$F$6="YES"),C206-C$391,C206))</f>
        <v>33.49</v>
      </c>
      <c r="AD206" s="137">
        <f>IF(D206="","",IF(AND('miRNA Table'!$F$4="YES",'miRNA Table'!$F$6="YES"),D206-D$391,D206))</f>
        <v>35</v>
      </c>
      <c r="AE206" s="137">
        <f>IF(E206="","",IF(AND('miRNA Table'!$F$4="YES",'miRNA Table'!$F$6="YES"),E206-E$391,E206))</f>
        <v>33.520000000000003</v>
      </c>
      <c r="AF206" s="137" t="str">
        <f>IF(F206="","",IF(AND('miRNA Table'!$F$4="YES",'miRNA Table'!$F$6="YES"),F206-F$391,F206))</f>
        <v/>
      </c>
      <c r="AG206" s="137" t="str">
        <f>IF(G206="","",IF(AND('miRNA Table'!$F$4="YES",'miRNA Table'!$F$6="YES"),G206-G$391,G206))</f>
        <v/>
      </c>
      <c r="AH206" s="137" t="str">
        <f>IF(H206="","",IF(AND('miRNA Table'!$F$4="YES",'miRNA Table'!$F$6="YES"),H206-H$391,H206))</f>
        <v/>
      </c>
      <c r="AI206" s="137" t="str">
        <f>IF(I206="","",IF(AND('miRNA Table'!$F$4="YES",'miRNA Table'!$F$6="YES"),I206-I$391,I206))</f>
        <v/>
      </c>
      <c r="AJ206" s="137" t="str">
        <f>IF(J206="","",IF(AND('miRNA Table'!$F$4="YES",'miRNA Table'!$F$6="YES"),J206-J$391,J206))</f>
        <v/>
      </c>
      <c r="AK206" s="137" t="str">
        <f>IF(K206="","",IF(AND('miRNA Table'!$F$4="YES",'miRNA Table'!$F$6="YES"),K206-K$391,K206))</f>
        <v/>
      </c>
      <c r="AL206" s="137" t="str">
        <f>IF(L206="","",IF(AND('miRNA Table'!$F$4="YES",'miRNA Table'!$F$6="YES"),L206-L$391,L206))</f>
        <v/>
      </c>
      <c r="AM206" s="137" t="str">
        <f>IF(M206="","",IF(AND('miRNA Table'!$F$4="YES",'miRNA Table'!$F$6="YES"),M206-M$391,M206))</f>
        <v/>
      </c>
      <c r="AN206" s="138" t="str">
        <f>IF(N206="","",IF(AND('miRNA Table'!$F$4="YES",'miRNA Table'!$F$6="YES"),N206-N$391,N206))</f>
        <v/>
      </c>
      <c r="AO206" s="136">
        <f>IF(O206="","",IF(AND('miRNA Table'!$F$4="YES",'miRNA Table'!$F$6="YES"),Q206-Q$391,Q206))</f>
        <v>35</v>
      </c>
      <c r="AP206" s="137">
        <f>IF(P206="","",IF(AND('miRNA Table'!$F$4="YES",'miRNA Table'!$F$6="YES"),R206-R$391,R206))</f>
        <v>35</v>
      </c>
      <c r="AQ206" s="137">
        <f>IF(Q206="","",IF(AND('miRNA Table'!$F$4="YES",'miRNA Table'!$F$6="YES"),S206-S$391,S206))</f>
        <v>35</v>
      </c>
      <c r="AR206" s="137" t="str">
        <f>IF(R206="","",IF(AND('miRNA Table'!$F$4="YES",'miRNA Table'!$F$6="YES"),T206-T$391,T206))</f>
        <v/>
      </c>
      <c r="AS206" s="137" t="str">
        <f>IF(S206="","",IF(AND('miRNA Table'!$F$4="YES",'miRNA Table'!$F$6="YES"),U206-U$391,U206))</f>
        <v/>
      </c>
      <c r="AT206" s="137" t="str">
        <f>IF(T206="","",IF(AND('miRNA Table'!$F$4="YES",'miRNA Table'!$F$6="YES"),V206-V$391,V206))</f>
        <v/>
      </c>
      <c r="AU206" s="137" t="str">
        <f>IF(U206="","",IF(AND('miRNA Table'!$F$4="YES",'miRNA Table'!$F$6="YES"),W206-W$391,W206))</f>
        <v/>
      </c>
      <c r="AV206" s="137" t="str">
        <f>IF(V206="","",IF(AND('miRNA Table'!$F$4="YES",'miRNA Table'!$F$6="YES"),X206-X$391,X206))</f>
        <v/>
      </c>
      <c r="AW206" s="137" t="str">
        <f>IF(W206="","",IF(AND('miRNA Table'!$F$4="YES",'miRNA Table'!$F$6="YES"),Y206-Y$391,Y206))</f>
        <v/>
      </c>
      <c r="AX206" s="137" t="str">
        <f>IF(X206="","",IF(AND('miRNA Table'!$F$4="YES",'miRNA Table'!$F$6="YES"),Z206-Z$391,Z206))</f>
        <v/>
      </c>
      <c r="AY206" s="137" t="str">
        <f>IF(Y206="","",IF(AND('miRNA Table'!$F$4="YES",'miRNA Table'!$F$6="YES"),AA206-AA$391,AA206))</f>
        <v/>
      </c>
      <c r="AZ206" s="138" t="str">
        <f>IF(Z206="","",IF(AND('miRNA Table'!$F$4="YES",'miRNA Table'!$F$6="YES"),AB206-AB$391,AB206))</f>
        <v/>
      </c>
      <c r="BY206" s="97" t="str">
        <f t="shared" si="184"/>
        <v>hsa-miR-302b-5p</v>
      </c>
      <c r="BZ206" s="98" t="s">
        <v>5703</v>
      </c>
      <c r="CA206" s="99">
        <f t="shared" si="185"/>
        <v>12.855</v>
      </c>
      <c r="CB206" s="99">
        <f t="shared" si="186"/>
        <v>14.355</v>
      </c>
      <c r="CC206" s="99">
        <f t="shared" si="187"/>
        <v>12.790000000000003</v>
      </c>
      <c r="CD206" s="99" t="str">
        <f t="shared" si="188"/>
        <v/>
      </c>
      <c r="CE206" s="99" t="str">
        <f t="shared" si="189"/>
        <v/>
      </c>
      <c r="CF206" s="99" t="str">
        <f t="shared" si="190"/>
        <v/>
      </c>
      <c r="CG206" s="99" t="str">
        <f t="shared" si="191"/>
        <v/>
      </c>
      <c r="CH206" s="99" t="str">
        <f t="shared" si="192"/>
        <v/>
      </c>
      <c r="CI206" s="99" t="str">
        <f t="shared" si="193"/>
        <v/>
      </c>
      <c r="CJ206" s="99" t="str">
        <f t="shared" si="194"/>
        <v/>
      </c>
      <c r="CK206" s="99" t="str">
        <f t="shared" si="195"/>
        <v/>
      </c>
      <c r="CL206" s="99" t="str">
        <f t="shared" si="196"/>
        <v/>
      </c>
      <c r="CM206" s="99">
        <f t="shared" si="197"/>
        <v>14.101666666666667</v>
      </c>
      <c r="CN206" s="99">
        <f t="shared" si="198"/>
        <v>14.14833333333333</v>
      </c>
      <c r="CO206" s="99">
        <f t="shared" si="199"/>
        <v>13.864999999999998</v>
      </c>
      <c r="CP206" s="99" t="str">
        <f t="shared" si="200"/>
        <v/>
      </c>
      <c r="CQ206" s="99" t="str">
        <f t="shared" si="201"/>
        <v/>
      </c>
      <c r="CR206" s="99" t="str">
        <f t="shared" si="202"/>
        <v/>
      </c>
      <c r="CS206" s="99" t="str">
        <f t="shared" si="203"/>
        <v/>
      </c>
      <c r="CT206" s="99" t="str">
        <f t="shared" si="204"/>
        <v/>
      </c>
      <c r="CU206" s="99" t="str">
        <f t="shared" si="205"/>
        <v/>
      </c>
      <c r="CV206" s="99" t="str">
        <f t="shared" si="206"/>
        <v/>
      </c>
      <c r="CW206" s="99" t="str">
        <f t="shared" si="207"/>
        <v/>
      </c>
      <c r="CX206" s="99" t="str">
        <f t="shared" si="208"/>
        <v/>
      </c>
      <c r="CY206" s="70">
        <f t="shared" si="209"/>
        <v>13.333333333333334</v>
      </c>
      <c r="CZ206" s="70">
        <f t="shared" si="210"/>
        <v>14.038333333333332</v>
      </c>
      <c r="DA206" s="100" t="str">
        <f t="shared" si="211"/>
        <v>hsa-miR-302b-5p</v>
      </c>
      <c r="DB206" s="98" t="s">
        <v>5703</v>
      </c>
      <c r="DC206" s="101">
        <f t="shared" si="164"/>
        <v>1.3497688639163433E-4</v>
      </c>
      <c r="DD206" s="101">
        <f t="shared" si="165"/>
        <v>4.7721535835485465E-5</v>
      </c>
      <c r="DE206" s="101">
        <f t="shared" si="166"/>
        <v>1.4119728807437566E-4</v>
      </c>
      <c r="DF206" s="101" t="str">
        <f t="shared" si="167"/>
        <v/>
      </c>
      <c r="DG206" s="101" t="str">
        <f t="shared" si="168"/>
        <v/>
      </c>
      <c r="DH206" s="101" t="str">
        <f t="shared" si="169"/>
        <v/>
      </c>
      <c r="DI206" s="101" t="str">
        <f t="shared" si="170"/>
        <v/>
      </c>
      <c r="DJ206" s="101" t="str">
        <f t="shared" si="171"/>
        <v/>
      </c>
      <c r="DK206" s="101" t="str">
        <f t="shared" si="172"/>
        <v/>
      </c>
      <c r="DL206" s="101" t="str">
        <f t="shared" si="173"/>
        <v/>
      </c>
      <c r="DM206" s="101" t="str">
        <f t="shared" si="212"/>
        <v/>
      </c>
      <c r="DN206" s="101" t="str">
        <f t="shared" si="213"/>
        <v/>
      </c>
      <c r="DO206" s="101">
        <f t="shared" si="174"/>
        <v>5.6882063716252369E-5</v>
      </c>
      <c r="DP206" s="101">
        <f t="shared" si="175"/>
        <v>5.5071547217106916E-5</v>
      </c>
      <c r="DQ206" s="101">
        <f t="shared" si="176"/>
        <v>6.7022266466494862E-5</v>
      </c>
      <c r="DR206" s="101" t="str">
        <f t="shared" si="177"/>
        <v/>
      </c>
      <c r="DS206" s="101" t="str">
        <f t="shared" si="178"/>
        <v/>
      </c>
      <c r="DT206" s="101" t="str">
        <f t="shared" si="179"/>
        <v/>
      </c>
      <c r="DU206" s="101" t="str">
        <f t="shared" si="180"/>
        <v/>
      </c>
      <c r="DV206" s="101" t="str">
        <f t="shared" si="181"/>
        <v/>
      </c>
      <c r="DW206" s="101" t="str">
        <f t="shared" si="182"/>
        <v/>
      </c>
      <c r="DX206" s="101" t="str">
        <f t="shared" si="183"/>
        <v/>
      </c>
      <c r="DY206" s="101" t="str">
        <f t="shared" si="214"/>
        <v/>
      </c>
      <c r="DZ206" s="101" t="str">
        <f t="shared" si="215"/>
        <v/>
      </c>
    </row>
    <row r="207" spans="1:130" ht="15" customHeight="1" x14ac:dyDescent="0.25">
      <c r="A207" s="106" t="str">
        <f>'miRNA Table'!C206</f>
        <v>hsa-miR-302c-3p</v>
      </c>
      <c r="B207" s="98" t="s">
        <v>5704</v>
      </c>
      <c r="C207" s="99">
        <f>IF('Test Sample Data'!C206="","",IF(SUM('Test Sample Data'!C$3:C$386)&gt;10,IF(AND(ISNUMBER('Test Sample Data'!C206),'Test Sample Data'!C206&lt;$C$389, 'Test Sample Data'!C206&gt;0),'Test Sample Data'!C206,$C$389),""))</f>
        <v>21</v>
      </c>
      <c r="D207" s="99">
        <f>IF('Test Sample Data'!D206="","",IF(SUM('Test Sample Data'!D$3:D$386)&gt;10,IF(AND(ISNUMBER('Test Sample Data'!D206),'Test Sample Data'!D206&lt;$C$389, 'Test Sample Data'!D206&gt;0),'Test Sample Data'!D206,$C$389),""))</f>
        <v>20.94</v>
      </c>
      <c r="E207" s="99">
        <f>IF('Test Sample Data'!E206="","",IF(SUM('Test Sample Data'!E$3:E$386)&gt;10,IF(AND(ISNUMBER('Test Sample Data'!E206),'Test Sample Data'!E206&lt;$C$389, 'Test Sample Data'!E206&gt;0),'Test Sample Data'!E206,$C$389),""))</f>
        <v>20.77</v>
      </c>
      <c r="F207" s="99" t="str">
        <f>IF('Test Sample Data'!F206="","",IF(SUM('Test Sample Data'!F$3:F$386)&gt;10,IF(AND(ISNUMBER('Test Sample Data'!F206),'Test Sample Data'!F206&lt;$C$389, 'Test Sample Data'!F206&gt;0),'Test Sample Data'!F206,$C$389),""))</f>
        <v/>
      </c>
      <c r="G207" s="99" t="str">
        <f>IF('Test Sample Data'!G206="","",IF(SUM('Test Sample Data'!G$3:G$386)&gt;10,IF(AND(ISNUMBER('Test Sample Data'!G206),'Test Sample Data'!G206&lt;$C$389, 'Test Sample Data'!G206&gt;0),'Test Sample Data'!G206,$C$389),""))</f>
        <v/>
      </c>
      <c r="H207" s="99" t="str">
        <f>IF('Test Sample Data'!H206="","",IF(SUM('Test Sample Data'!H$3:H$386)&gt;10,IF(AND(ISNUMBER('Test Sample Data'!H206),'Test Sample Data'!H206&lt;$C$389, 'Test Sample Data'!H206&gt;0),'Test Sample Data'!H206,$C$389),""))</f>
        <v/>
      </c>
      <c r="I207" s="99" t="str">
        <f>IF('Test Sample Data'!I206="","",IF(SUM('Test Sample Data'!I$3:I$386)&gt;10,IF(AND(ISNUMBER('Test Sample Data'!I206),'Test Sample Data'!I206&lt;$C$389, 'Test Sample Data'!I206&gt;0),'Test Sample Data'!I206,$C$389),""))</f>
        <v/>
      </c>
      <c r="J207" s="99" t="str">
        <f>IF('Test Sample Data'!J206="","",IF(SUM('Test Sample Data'!J$3:J$386)&gt;10,IF(AND(ISNUMBER('Test Sample Data'!J206),'Test Sample Data'!J206&lt;$C$389, 'Test Sample Data'!J206&gt;0),'Test Sample Data'!J206,$C$389),""))</f>
        <v/>
      </c>
      <c r="K207" s="99" t="str">
        <f>IF('Test Sample Data'!K206="","",IF(SUM('Test Sample Data'!K$3:K$386)&gt;10,IF(AND(ISNUMBER('Test Sample Data'!K206),'Test Sample Data'!K206&lt;$C$389, 'Test Sample Data'!K206&gt;0),'Test Sample Data'!K206,$C$389),""))</f>
        <v/>
      </c>
      <c r="L207" s="99" t="str">
        <f>IF('Test Sample Data'!L206="","",IF(SUM('Test Sample Data'!L$3:L$386)&gt;10,IF(AND(ISNUMBER('Test Sample Data'!L206),'Test Sample Data'!L206&lt;$C$389, 'Test Sample Data'!L206&gt;0),'Test Sample Data'!L206,$C$389),""))</f>
        <v/>
      </c>
      <c r="M207" s="99" t="str">
        <f>IF('Test Sample Data'!M206="","",IF(SUM('Test Sample Data'!M$3:M$386)&gt;10,IF(AND(ISNUMBER('Test Sample Data'!M206),'Test Sample Data'!M206&lt;$C$389, 'Test Sample Data'!M206&gt;0),'Test Sample Data'!M206,$C$389),""))</f>
        <v/>
      </c>
      <c r="N207" s="99" t="str">
        <f>IF('Test Sample Data'!N206="","",IF(SUM('Test Sample Data'!N$3:N$386)&gt;10,IF(AND(ISNUMBER('Test Sample Data'!N206),'Test Sample Data'!N206&lt;$C$389, 'Test Sample Data'!N206&gt;0),'Test Sample Data'!N206,$C$389),""))</f>
        <v/>
      </c>
      <c r="O207" s="98" t="str">
        <f>'miRNA Table'!C206</f>
        <v>hsa-miR-302c-3p</v>
      </c>
      <c r="P207" s="98" t="s">
        <v>5704</v>
      </c>
      <c r="Q207" s="99">
        <f>IF('Control Sample Data'!C206="","",IF(SUM('Control Sample Data'!C$3:C$386)&gt;10,IF(AND(ISNUMBER('Control Sample Data'!C206),'Control Sample Data'!C206&lt;$C$389, 'Control Sample Data'!C206&gt;0),'Control Sample Data'!C206,$C$389),""))</f>
        <v>23.03</v>
      </c>
      <c r="R207" s="99">
        <f>IF('Control Sample Data'!D206="","",IF(SUM('Control Sample Data'!D$3:D$386)&gt;10,IF(AND(ISNUMBER('Control Sample Data'!D206),'Control Sample Data'!D206&lt;$C$389, 'Control Sample Data'!D206&gt;0),'Control Sample Data'!D206,$C$389),""))</f>
        <v>23.28</v>
      </c>
      <c r="S207" s="99">
        <f>IF('Control Sample Data'!E206="","",IF(SUM('Control Sample Data'!E$3:E$386)&gt;10,IF(AND(ISNUMBER('Control Sample Data'!E206),'Control Sample Data'!E206&lt;$C$389, 'Control Sample Data'!E206&gt;0),'Control Sample Data'!E206,$C$389),""))</f>
        <v>23.16</v>
      </c>
      <c r="T207" s="99" t="str">
        <f>IF('Control Sample Data'!F206="","",IF(SUM('Control Sample Data'!F$3:F$386)&gt;10,IF(AND(ISNUMBER('Control Sample Data'!F206),'Control Sample Data'!F206&lt;$C$389, 'Control Sample Data'!F206&gt;0),'Control Sample Data'!F206,$C$389),""))</f>
        <v/>
      </c>
      <c r="U207" s="99" t="str">
        <f>IF('Control Sample Data'!G206="","",IF(SUM('Control Sample Data'!G$3:G$386)&gt;10,IF(AND(ISNUMBER('Control Sample Data'!G206),'Control Sample Data'!G206&lt;$C$389, 'Control Sample Data'!G206&gt;0),'Control Sample Data'!G206,$C$389),""))</f>
        <v/>
      </c>
      <c r="V207" s="99" t="str">
        <f>IF('Control Sample Data'!H206="","",IF(SUM('Control Sample Data'!H$3:H$386)&gt;10,IF(AND(ISNUMBER('Control Sample Data'!H206),'Control Sample Data'!H206&lt;$C$389, 'Control Sample Data'!H206&gt;0),'Control Sample Data'!H206,$C$389),""))</f>
        <v/>
      </c>
      <c r="W207" s="99" t="str">
        <f>IF('Control Sample Data'!I206="","",IF(SUM('Control Sample Data'!I$3:I$386)&gt;10,IF(AND(ISNUMBER('Control Sample Data'!I206),'Control Sample Data'!I206&lt;$C$389, 'Control Sample Data'!I206&gt;0),'Control Sample Data'!I206,$C$389),""))</f>
        <v/>
      </c>
      <c r="X207" s="99" t="str">
        <f>IF('Control Sample Data'!J206="","",IF(SUM('Control Sample Data'!J$3:J$386)&gt;10,IF(AND(ISNUMBER('Control Sample Data'!J206),'Control Sample Data'!J206&lt;$C$389, 'Control Sample Data'!J206&gt;0),'Control Sample Data'!J206,$C$389),""))</f>
        <v/>
      </c>
      <c r="Y207" s="99" t="str">
        <f>IF('Control Sample Data'!K206="","",IF(SUM('Control Sample Data'!K$3:K$386)&gt;10,IF(AND(ISNUMBER('Control Sample Data'!K206),'Control Sample Data'!K206&lt;$C$389, 'Control Sample Data'!K206&gt;0),'Control Sample Data'!K206,$C$389),""))</f>
        <v/>
      </c>
      <c r="Z207" s="99" t="str">
        <f>IF('Control Sample Data'!L206="","",IF(SUM('Control Sample Data'!L$3:L$386)&gt;10,IF(AND(ISNUMBER('Control Sample Data'!L206),'Control Sample Data'!L206&lt;$C$389, 'Control Sample Data'!L206&gt;0),'Control Sample Data'!L206,$C$389),""))</f>
        <v/>
      </c>
      <c r="AA207" s="99" t="str">
        <f>IF('Control Sample Data'!M206="","",IF(SUM('Control Sample Data'!M$3:M$386)&gt;10,IF(AND(ISNUMBER('Control Sample Data'!M206),'Control Sample Data'!M206&lt;$C$389, 'Control Sample Data'!M206&gt;0),'Control Sample Data'!M206,$C$389),""))</f>
        <v/>
      </c>
      <c r="AB207" s="107" t="str">
        <f>IF('Control Sample Data'!N206="","",IF(SUM('Control Sample Data'!N$3:N$386)&gt;10,IF(AND(ISNUMBER('Control Sample Data'!N206),'Control Sample Data'!N206&lt;$C$389, 'Control Sample Data'!N206&gt;0),'Control Sample Data'!N206,$C$389),""))</f>
        <v/>
      </c>
      <c r="AC207" s="136">
        <f>IF(C207="","",IF(AND('miRNA Table'!$F$4="YES",'miRNA Table'!$F$6="YES"),C207-C$391,C207))</f>
        <v>21</v>
      </c>
      <c r="AD207" s="137">
        <f>IF(D207="","",IF(AND('miRNA Table'!$F$4="YES",'miRNA Table'!$F$6="YES"),D207-D$391,D207))</f>
        <v>20.94</v>
      </c>
      <c r="AE207" s="137">
        <f>IF(E207="","",IF(AND('miRNA Table'!$F$4="YES",'miRNA Table'!$F$6="YES"),E207-E$391,E207))</f>
        <v>20.77</v>
      </c>
      <c r="AF207" s="137" t="str">
        <f>IF(F207="","",IF(AND('miRNA Table'!$F$4="YES",'miRNA Table'!$F$6="YES"),F207-F$391,F207))</f>
        <v/>
      </c>
      <c r="AG207" s="137" t="str">
        <f>IF(G207="","",IF(AND('miRNA Table'!$F$4="YES",'miRNA Table'!$F$6="YES"),G207-G$391,G207))</f>
        <v/>
      </c>
      <c r="AH207" s="137" t="str">
        <f>IF(H207="","",IF(AND('miRNA Table'!$F$4="YES",'miRNA Table'!$F$6="YES"),H207-H$391,H207))</f>
        <v/>
      </c>
      <c r="AI207" s="137" t="str">
        <f>IF(I207="","",IF(AND('miRNA Table'!$F$4="YES",'miRNA Table'!$F$6="YES"),I207-I$391,I207))</f>
        <v/>
      </c>
      <c r="AJ207" s="137" t="str">
        <f>IF(J207="","",IF(AND('miRNA Table'!$F$4="YES",'miRNA Table'!$F$6="YES"),J207-J$391,J207))</f>
        <v/>
      </c>
      <c r="AK207" s="137" t="str">
        <f>IF(K207="","",IF(AND('miRNA Table'!$F$4="YES",'miRNA Table'!$F$6="YES"),K207-K$391,K207))</f>
        <v/>
      </c>
      <c r="AL207" s="137" t="str">
        <f>IF(L207="","",IF(AND('miRNA Table'!$F$4="YES",'miRNA Table'!$F$6="YES"),L207-L$391,L207))</f>
        <v/>
      </c>
      <c r="AM207" s="137" t="str">
        <f>IF(M207="","",IF(AND('miRNA Table'!$F$4="YES",'miRNA Table'!$F$6="YES"),M207-M$391,M207))</f>
        <v/>
      </c>
      <c r="AN207" s="138" t="str">
        <f>IF(N207="","",IF(AND('miRNA Table'!$F$4="YES",'miRNA Table'!$F$6="YES"),N207-N$391,N207))</f>
        <v/>
      </c>
      <c r="AO207" s="136">
        <f>IF(O207="","",IF(AND('miRNA Table'!$F$4="YES",'miRNA Table'!$F$6="YES"),Q207-Q$391,Q207))</f>
        <v>23.03</v>
      </c>
      <c r="AP207" s="137">
        <f>IF(P207="","",IF(AND('miRNA Table'!$F$4="YES",'miRNA Table'!$F$6="YES"),R207-R$391,R207))</f>
        <v>23.28</v>
      </c>
      <c r="AQ207" s="137">
        <f>IF(Q207="","",IF(AND('miRNA Table'!$F$4="YES",'miRNA Table'!$F$6="YES"),S207-S$391,S207))</f>
        <v>23.16</v>
      </c>
      <c r="AR207" s="137" t="str">
        <f>IF(R207="","",IF(AND('miRNA Table'!$F$4="YES",'miRNA Table'!$F$6="YES"),T207-T$391,T207))</f>
        <v/>
      </c>
      <c r="AS207" s="137" t="str">
        <f>IF(S207="","",IF(AND('miRNA Table'!$F$4="YES",'miRNA Table'!$F$6="YES"),U207-U$391,U207))</f>
        <v/>
      </c>
      <c r="AT207" s="137" t="str">
        <f>IF(T207="","",IF(AND('miRNA Table'!$F$4="YES",'miRNA Table'!$F$6="YES"),V207-V$391,V207))</f>
        <v/>
      </c>
      <c r="AU207" s="137" t="str">
        <f>IF(U207="","",IF(AND('miRNA Table'!$F$4="YES",'miRNA Table'!$F$6="YES"),W207-W$391,W207))</f>
        <v/>
      </c>
      <c r="AV207" s="137" t="str">
        <f>IF(V207="","",IF(AND('miRNA Table'!$F$4="YES",'miRNA Table'!$F$6="YES"),X207-X$391,X207))</f>
        <v/>
      </c>
      <c r="AW207" s="137" t="str">
        <f>IF(W207="","",IF(AND('miRNA Table'!$F$4="YES",'miRNA Table'!$F$6="YES"),Y207-Y$391,Y207))</f>
        <v/>
      </c>
      <c r="AX207" s="137" t="str">
        <f>IF(X207="","",IF(AND('miRNA Table'!$F$4="YES",'miRNA Table'!$F$6="YES"),Z207-Z$391,Z207))</f>
        <v/>
      </c>
      <c r="AY207" s="137" t="str">
        <f>IF(Y207="","",IF(AND('miRNA Table'!$F$4="YES",'miRNA Table'!$F$6="YES"),AA207-AA$391,AA207))</f>
        <v/>
      </c>
      <c r="AZ207" s="138" t="str">
        <f>IF(Z207="","",IF(AND('miRNA Table'!$F$4="YES",'miRNA Table'!$F$6="YES"),AB207-AB$391,AB207))</f>
        <v/>
      </c>
      <c r="BY207" s="97" t="str">
        <f t="shared" si="184"/>
        <v>hsa-miR-302c-3p</v>
      </c>
      <c r="BZ207" s="98" t="s">
        <v>5704</v>
      </c>
      <c r="CA207" s="99">
        <f t="shared" si="185"/>
        <v>0.36499999999999844</v>
      </c>
      <c r="CB207" s="99">
        <f t="shared" si="186"/>
        <v>0.29500000000000171</v>
      </c>
      <c r="CC207" s="99">
        <f t="shared" si="187"/>
        <v>3.9999999999999147E-2</v>
      </c>
      <c r="CD207" s="99" t="str">
        <f t="shared" si="188"/>
        <v/>
      </c>
      <c r="CE207" s="99" t="str">
        <f t="shared" si="189"/>
        <v/>
      </c>
      <c r="CF207" s="99" t="str">
        <f t="shared" si="190"/>
        <v/>
      </c>
      <c r="CG207" s="99" t="str">
        <f t="shared" si="191"/>
        <v/>
      </c>
      <c r="CH207" s="99" t="str">
        <f t="shared" si="192"/>
        <v/>
      </c>
      <c r="CI207" s="99" t="str">
        <f t="shared" si="193"/>
        <v/>
      </c>
      <c r="CJ207" s="99" t="str">
        <f t="shared" si="194"/>
        <v/>
      </c>
      <c r="CK207" s="99" t="str">
        <f t="shared" si="195"/>
        <v/>
      </c>
      <c r="CL207" s="99" t="str">
        <f t="shared" si="196"/>
        <v/>
      </c>
      <c r="CM207" s="99">
        <f t="shared" si="197"/>
        <v>2.1316666666666677</v>
      </c>
      <c r="CN207" s="99">
        <f t="shared" si="198"/>
        <v>2.428333333333331</v>
      </c>
      <c r="CO207" s="99">
        <f t="shared" si="199"/>
        <v>2.0249999999999986</v>
      </c>
      <c r="CP207" s="99" t="str">
        <f t="shared" si="200"/>
        <v/>
      </c>
      <c r="CQ207" s="99" t="str">
        <f t="shared" si="201"/>
        <v/>
      </c>
      <c r="CR207" s="99" t="str">
        <f t="shared" si="202"/>
        <v/>
      </c>
      <c r="CS207" s="99" t="str">
        <f t="shared" si="203"/>
        <v/>
      </c>
      <c r="CT207" s="99" t="str">
        <f t="shared" si="204"/>
        <v/>
      </c>
      <c r="CU207" s="99" t="str">
        <f t="shared" si="205"/>
        <v/>
      </c>
      <c r="CV207" s="99" t="str">
        <f t="shared" si="206"/>
        <v/>
      </c>
      <c r="CW207" s="99" t="str">
        <f t="shared" si="207"/>
        <v/>
      </c>
      <c r="CX207" s="99" t="str">
        <f t="shared" si="208"/>
        <v/>
      </c>
      <c r="CY207" s="70">
        <f t="shared" si="209"/>
        <v>0.23333333333333309</v>
      </c>
      <c r="CZ207" s="70">
        <f t="shared" si="210"/>
        <v>2.194999999999999</v>
      </c>
      <c r="DA207" s="100" t="str">
        <f t="shared" si="211"/>
        <v>hsa-miR-302c-3p</v>
      </c>
      <c r="DB207" s="98" t="s">
        <v>5704</v>
      </c>
      <c r="DC207" s="101">
        <f t="shared" si="164"/>
        <v>0.77646887500104056</v>
      </c>
      <c r="DD207" s="101">
        <f t="shared" si="165"/>
        <v>0.81507233240262433</v>
      </c>
      <c r="DE207" s="101">
        <f t="shared" si="166"/>
        <v>0.97265494741228609</v>
      </c>
      <c r="DF207" s="101" t="str">
        <f t="shared" si="167"/>
        <v/>
      </c>
      <c r="DG207" s="101" t="str">
        <f t="shared" si="168"/>
        <v/>
      </c>
      <c r="DH207" s="101" t="str">
        <f t="shared" si="169"/>
        <v/>
      </c>
      <c r="DI207" s="101" t="str">
        <f t="shared" si="170"/>
        <v/>
      </c>
      <c r="DJ207" s="101" t="str">
        <f t="shared" si="171"/>
        <v/>
      </c>
      <c r="DK207" s="101" t="str">
        <f t="shared" si="172"/>
        <v/>
      </c>
      <c r="DL207" s="101" t="str">
        <f t="shared" si="173"/>
        <v/>
      </c>
      <c r="DM207" s="101" t="str">
        <f t="shared" si="212"/>
        <v/>
      </c>
      <c r="DN207" s="101" t="str">
        <f t="shared" si="213"/>
        <v/>
      </c>
      <c r="DO207" s="101">
        <f t="shared" si="174"/>
        <v>0.22819409007546518</v>
      </c>
      <c r="DP207" s="101">
        <f t="shared" si="175"/>
        <v>0.18577994381326826</v>
      </c>
      <c r="DQ207" s="101">
        <f t="shared" si="176"/>
        <v>0.24570514963631301</v>
      </c>
      <c r="DR207" s="101" t="str">
        <f t="shared" si="177"/>
        <v/>
      </c>
      <c r="DS207" s="101" t="str">
        <f t="shared" si="178"/>
        <v/>
      </c>
      <c r="DT207" s="101" t="str">
        <f t="shared" si="179"/>
        <v/>
      </c>
      <c r="DU207" s="101" t="str">
        <f t="shared" si="180"/>
        <v/>
      </c>
      <c r="DV207" s="101" t="str">
        <f t="shared" si="181"/>
        <v/>
      </c>
      <c r="DW207" s="101" t="str">
        <f t="shared" si="182"/>
        <v/>
      </c>
      <c r="DX207" s="101" t="str">
        <f t="shared" si="183"/>
        <v/>
      </c>
      <c r="DY207" s="101" t="str">
        <f t="shared" si="214"/>
        <v/>
      </c>
      <c r="DZ207" s="101" t="str">
        <f t="shared" si="215"/>
        <v/>
      </c>
    </row>
    <row r="208" spans="1:130" ht="15" customHeight="1" x14ac:dyDescent="0.25">
      <c r="A208" s="106" t="str">
        <f>'miRNA Table'!C207</f>
        <v>hsa-miR-30a-5p</v>
      </c>
      <c r="B208" s="98" t="s">
        <v>5705</v>
      </c>
      <c r="C208" s="99">
        <f>IF('Test Sample Data'!C207="","",IF(SUM('Test Sample Data'!C$3:C$386)&gt;10,IF(AND(ISNUMBER('Test Sample Data'!C207),'Test Sample Data'!C207&lt;$C$389, 'Test Sample Data'!C207&gt;0),'Test Sample Data'!C207,$C$389),""))</f>
        <v>35</v>
      </c>
      <c r="D208" s="99">
        <f>IF('Test Sample Data'!D207="","",IF(SUM('Test Sample Data'!D$3:D$386)&gt;10,IF(AND(ISNUMBER('Test Sample Data'!D207),'Test Sample Data'!D207&lt;$C$389, 'Test Sample Data'!D207&gt;0),'Test Sample Data'!D207,$C$389),""))</f>
        <v>35</v>
      </c>
      <c r="E208" s="99">
        <f>IF('Test Sample Data'!E207="","",IF(SUM('Test Sample Data'!E$3:E$386)&gt;10,IF(AND(ISNUMBER('Test Sample Data'!E207),'Test Sample Data'!E207&lt;$C$389, 'Test Sample Data'!E207&gt;0),'Test Sample Data'!E207,$C$389),""))</f>
        <v>34.44</v>
      </c>
      <c r="F208" s="99" t="str">
        <f>IF('Test Sample Data'!F207="","",IF(SUM('Test Sample Data'!F$3:F$386)&gt;10,IF(AND(ISNUMBER('Test Sample Data'!F207),'Test Sample Data'!F207&lt;$C$389, 'Test Sample Data'!F207&gt;0),'Test Sample Data'!F207,$C$389),""))</f>
        <v/>
      </c>
      <c r="G208" s="99" t="str">
        <f>IF('Test Sample Data'!G207="","",IF(SUM('Test Sample Data'!G$3:G$386)&gt;10,IF(AND(ISNUMBER('Test Sample Data'!G207),'Test Sample Data'!G207&lt;$C$389, 'Test Sample Data'!G207&gt;0),'Test Sample Data'!G207,$C$389),""))</f>
        <v/>
      </c>
      <c r="H208" s="99" t="str">
        <f>IF('Test Sample Data'!H207="","",IF(SUM('Test Sample Data'!H$3:H$386)&gt;10,IF(AND(ISNUMBER('Test Sample Data'!H207),'Test Sample Data'!H207&lt;$C$389, 'Test Sample Data'!H207&gt;0),'Test Sample Data'!H207,$C$389),""))</f>
        <v/>
      </c>
      <c r="I208" s="99" t="str">
        <f>IF('Test Sample Data'!I207="","",IF(SUM('Test Sample Data'!I$3:I$386)&gt;10,IF(AND(ISNUMBER('Test Sample Data'!I207),'Test Sample Data'!I207&lt;$C$389, 'Test Sample Data'!I207&gt;0),'Test Sample Data'!I207,$C$389),""))</f>
        <v/>
      </c>
      <c r="J208" s="99" t="str">
        <f>IF('Test Sample Data'!J207="","",IF(SUM('Test Sample Data'!J$3:J$386)&gt;10,IF(AND(ISNUMBER('Test Sample Data'!J207),'Test Sample Data'!J207&lt;$C$389, 'Test Sample Data'!J207&gt;0),'Test Sample Data'!J207,$C$389),""))</f>
        <v/>
      </c>
      <c r="K208" s="99" t="str">
        <f>IF('Test Sample Data'!K207="","",IF(SUM('Test Sample Data'!K$3:K$386)&gt;10,IF(AND(ISNUMBER('Test Sample Data'!K207),'Test Sample Data'!K207&lt;$C$389, 'Test Sample Data'!K207&gt;0),'Test Sample Data'!K207,$C$389),""))</f>
        <v/>
      </c>
      <c r="L208" s="99" t="str">
        <f>IF('Test Sample Data'!L207="","",IF(SUM('Test Sample Data'!L$3:L$386)&gt;10,IF(AND(ISNUMBER('Test Sample Data'!L207),'Test Sample Data'!L207&lt;$C$389, 'Test Sample Data'!L207&gt;0),'Test Sample Data'!L207,$C$389),""))</f>
        <v/>
      </c>
      <c r="M208" s="99" t="str">
        <f>IF('Test Sample Data'!M207="","",IF(SUM('Test Sample Data'!M$3:M$386)&gt;10,IF(AND(ISNUMBER('Test Sample Data'!M207),'Test Sample Data'!M207&lt;$C$389, 'Test Sample Data'!M207&gt;0),'Test Sample Data'!M207,$C$389),""))</f>
        <v/>
      </c>
      <c r="N208" s="99" t="str">
        <f>IF('Test Sample Data'!N207="","",IF(SUM('Test Sample Data'!N$3:N$386)&gt;10,IF(AND(ISNUMBER('Test Sample Data'!N207),'Test Sample Data'!N207&lt;$C$389, 'Test Sample Data'!N207&gt;0),'Test Sample Data'!N207,$C$389),""))</f>
        <v/>
      </c>
      <c r="O208" s="98" t="str">
        <f>'miRNA Table'!C207</f>
        <v>hsa-miR-30a-5p</v>
      </c>
      <c r="P208" s="98" t="s">
        <v>5705</v>
      </c>
      <c r="Q208" s="99">
        <f>IF('Control Sample Data'!C207="","",IF(SUM('Control Sample Data'!C$3:C$386)&gt;10,IF(AND(ISNUMBER('Control Sample Data'!C207),'Control Sample Data'!C207&lt;$C$389, 'Control Sample Data'!C207&gt;0),'Control Sample Data'!C207,$C$389),""))</f>
        <v>34.1</v>
      </c>
      <c r="R208" s="99">
        <f>IF('Control Sample Data'!D207="","",IF(SUM('Control Sample Data'!D$3:D$386)&gt;10,IF(AND(ISNUMBER('Control Sample Data'!D207),'Control Sample Data'!D207&lt;$C$389, 'Control Sample Data'!D207&gt;0),'Control Sample Data'!D207,$C$389),""))</f>
        <v>34.36</v>
      </c>
      <c r="S208" s="99">
        <f>IF('Control Sample Data'!E207="","",IF(SUM('Control Sample Data'!E$3:E$386)&gt;10,IF(AND(ISNUMBER('Control Sample Data'!E207),'Control Sample Data'!E207&lt;$C$389, 'Control Sample Data'!E207&gt;0),'Control Sample Data'!E207,$C$389),""))</f>
        <v>32.92</v>
      </c>
      <c r="T208" s="99" t="str">
        <f>IF('Control Sample Data'!F207="","",IF(SUM('Control Sample Data'!F$3:F$386)&gt;10,IF(AND(ISNUMBER('Control Sample Data'!F207),'Control Sample Data'!F207&lt;$C$389, 'Control Sample Data'!F207&gt;0),'Control Sample Data'!F207,$C$389),""))</f>
        <v/>
      </c>
      <c r="U208" s="99" t="str">
        <f>IF('Control Sample Data'!G207="","",IF(SUM('Control Sample Data'!G$3:G$386)&gt;10,IF(AND(ISNUMBER('Control Sample Data'!G207),'Control Sample Data'!G207&lt;$C$389, 'Control Sample Data'!G207&gt;0),'Control Sample Data'!G207,$C$389),""))</f>
        <v/>
      </c>
      <c r="V208" s="99" t="str">
        <f>IF('Control Sample Data'!H207="","",IF(SUM('Control Sample Data'!H$3:H$386)&gt;10,IF(AND(ISNUMBER('Control Sample Data'!H207),'Control Sample Data'!H207&lt;$C$389, 'Control Sample Data'!H207&gt;0),'Control Sample Data'!H207,$C$389),""))</f>
        <v/>
      </c>
      <c r="W208" s="99" t="str">
        <f>IF('Control Sample Data'!I207="","",IF(SUM('Control Sample Data'!I$3:I$386)&gt;10,IF(AND(ISNUMBER('Control Sample Data'!I207),'Control Sample Data'!I207&lt;$C$389, 'Control Sample Data'!I207&gt;0),'Control Sample Data'!I207,$C$389),""))</f>
        <v/>
      </c>
      <c r="X208" s="99" t="str">
        <f>IF('Control Sample Data'!J207="","",IF(SUM('Control Sample Data'!J$3:J$386)&gt;10,IF(AND(ISNUMBER('Control Sample Data'!J207),'Control Sample Data'!J207&lt;$C$389, 'Control Sample Data'!J207&gt;0),'Control Sample Data'!J207,$C$389),""))</f>
        <v/>
      </c>
      <c r="Y208" s="99" t="str">
        <f>IF('Control Sample Data'!K207="","",IF(SUM('Control Sample Data'!K$3:K$386)&gt;10,IF(AND(ISNUMBER('Control Sample Data'!K207),'Control Sample Data'!K207&lt;$C$389, 'Control Sample Data'!K207&gt;0),'Control Sample Data'!K207,$C$389),""))</f>
        <v/>
      </c>
      <c r="Z208" s="99" t="str">
        <f>IF('Control Sample Data'!L207="","",IF(SUM('Control Sample Data'!L$3:L$386)&gt;10,IF(AND(ISNUMBER('Control Sample Data'!L207),'Control Sample Data'!L207&lt;$C$389, 'Control Sample Data'!L207&gt;0),'Control Sample Data'!L207,$C$389),""))</f>
        <v/>
      </c>
      <c r="AA208" s="99" t="str">
        <f>IF('Control Sample Data'!M207="","",IF(SUM('Control Sample Data'!M$3:M$386)&gt;10,IF(AND(ISNUMBER('Control Sample Data'!M207),'Control Sample Data'!M207&lt;$C$389, 'Control Sample Data'!M207&gt;0),'Control Sample Data'!M207,$C$389),""))</f>
        <v/>
      </c>
      <c r="AB208" s="107" t="str">
        <f>IF('Control Sample Data'!N207="","",IF(SUM('Control Sample Data'!N$3:N$386)&gt;10,IF(AND(ISNUMBER('Control Sample Data'!N207),'Control Sample Data'!N207&lt;$C$389, 'Control Sample Data'!N207&gt;0),'Control Sample Data'!N207,$C$389),""))</f>
        <v/>
      </c>
      <c r="AC208" s="136">
        <f>IF(C208="","",IF(AND('miRNA Table'!$F$4="YES",'miRNA Table'!$F$6="YES"),C208-C$391,C208))</f>
        <v>35</v>
      </c>
      <c r="AD208" s="137">
        <f>IF(D208="","",IF(AND('miRNA Table'!$F$4="YES",'miRNA Table'!$F$6="YES"),D208-D$391,D208))</f>
        <v>35</v>
      </c>
      <c r="AE208" s="137">
        <f>IF(E208="","",IF(AND('miRNA Table'!$F$4="YES",'miRNA Table'!$F$6="YES"),E208-E$391,E208))</f>
        <v>34.44</v>
      </c>
      <c r="AF208" s="137" t="str">
        <f>IF(F208="","",IF(AND('miRNA Table'!$F$4="YES",'miRNA Table'!$F$6="YES"),F208-F$391,F208))</f>
        <v/>
      </c>
      <c r="AG208" s="137" t="str">
        <f>IF(G208="","",IF(AND('miRNA Table'!$F$4="YES",'miRNA Table'!$F$6="YES"),G208-G$391,G208))</f>
        <v/>
      </c>
      <c r="AH208" s="137" t="str">
        <f>IF(H208="","",IF(AND('miRNA Table'!$F$4="YES",'miRNA Table'!$F$6="YES"),H208-H$391,H208))</f>
        <v/>
      </c>
      <c r="AI208" s="137" t="str">
        <f>IF(I208="","",IF(AND('miRNA Table'!$F$4="YES",'miRNA Table'!$F$6="YES"),I208-I$391,I208))</f>
        <v/>
      </c>
      <c r="AJ208" s="137" t="str">
        <f>IF(J208="","",IF(AND('miRNA Table'!$F$4="YES",'miRNA Table'!$F$6="YES"),J208-J$391,J208))</f>
        <v/>
      </c>
      <c r="AK208" s="137" t="str">
        <f>IF(K208="","",IF(AND('miRNA Table'!$F$4="YES",'miRNA Table'!$F$6="YES"),K208-K$391,K208))</f>
        <v/>
      </c>
      <c r="AL208" s="137" t="str">
        <f>IF(L208="","",IF(AND('miRNA Table'!$F$4="YES",'miRNA Table'!$F$6="YES"),L208-L$391,L208))</f>
        <v/>
      </c>
      <c r="AM208" s="137" t="str">
        <f>IF(M208="","",IF(AND('miRNA Table'!$F$4="YES",'miRNA Table'!$F$6="YES"),M208-M$391,M208))</f>
        <v/>
      </c>
      <c r="AN208" s="138" t="str">
        <f>IF(N208="","",IF(AND('miRNA Table'!$F$4="YES",'miRNA Table'!$F$6="YES"),N208-N$391,N208))</f>
        <v/>
      </c>
      <c r="AO208" s="136">
        <f>IF(O208="","",IF(AND('miRNA Table'!$F$4="YES",'miRNA Table'!$F$6="YES"),Q208-Q$391,Q208))</f>
        <v>34.1</v>
      </c>
      <c r="AP208" s="137">
        <f>IF(P208="","",IF(AND('miRNA Table'!$F$4="YES",'miRNA Table'!$F$6="YES"),R208-R$391,R208))</f>
        <v>34.36</v>
      </c>
      <c r="AQ208" s="137">
        <f>IF(Q208="","",IF(AND('miRNA Table'!$F$4="YES",'miRNA Table'!$F$6="YES"),S208-S$391,S208))</f>
        <v>32.92</v>
      </c>
      <c r="AR208" s="137" t="str">
        <f>IF(R208="","",IF(AND('miRNA Table'!$F$4="YES",'miRNA Table'!$F$6="YES"),T208-T$391,T208))</f>
        <v/>
      </c>
      <c r="AS208" s="137" t="str">
        <f>IF(S208="","",IF(AND('miRNA Table'!$F$4="YES",'miRNA Table'!$F$6="YES"),U208-U$391,U208))</f>
        <v/>
      </c>
      <c r="AT208" s="137" t="str">
        <f>IF(T208="","",IF(AND('miRNA Table'!$F$4="YES",'miRNA Table'!$F$6="YES"),V208-V$391,V208))</f>
        <v/>
      </c>
      <c r="AU208" s="137" t="str">
        <f>IF(U208="","",IF(AND('miRNA Table'!$F$4="YES",'miRNA Table'!$F$6="YES"),W208-W$391,W208))</f>
        <v/>
      </c>
      <c r="AV208" s="137" t="str">
        <f>IF(V208="","",IF(AND('miRNA Table'!$F$4="YES",'miRNA Table'!$F$6="YES"),X208-X$391,X208))</f>
        <v/>
      </c>
      <c r="AW208" s="137" t="str">
        <f>IF(W208="","",IF(AND('miRNA Table'!$F$4="YES",'miRNA Table'!$F$6="YES"),Y208-Y$391,Y208))</f>
        <v/>
      </c>
      <c r="AX208" s="137" t="str">
        <f>IF(X208="","",IF(AND('miRNA Table'!$F$4="YES",'miRNA Table'!$F$6="YES"),Z208-Z$391,Z208))</f>
        <v/>
      </c>
      <c r="AY208" s="137" t="str">
        <f>IF(Y208="","",IF(AND('miRNA Table'!$F$4="YES",'miRNA Table'!$F$6="YES"),AA208-AA$391,AA208))</f>
        <v/>
      </c>
      <c r="AZ208" s="138" t="str">
        <f>IF(Z208="","",IF(AND('miRNA Table'!$F$4="YES",'miRNA Table'!$F$6="YES"),AB208-AB$391,AB208))</f>
        <v/>
      </c>
      <c r="BY208" s="97" t="str">
        <f t="shared" si="184"/>
        <v>hsa-miR-30a-5p</v>
      </c>
      <c r="BZ208" s="98" t="s">
        <v>5705</v>
      </c>
      <c r="CA208" s="99">
        <f t="shared" si="185"/>
        <v>14.364999999999998</v>
      </c>
      <c r="CB208" s="99">
        <f t="shared" si="186"/>
        <v>14.355</v>
      </c>
      <c r="CC208" s="99">
        <f t="shared" si="187"/>
        <v>13.709999999999997</v>
      </c>
      <c r="CD208" s="99" t="str">
        <f t="shared" si="188"/>
        <v/>
      </c>
      <c r="CE208" s="99" t="str">
        <f t="shared" si="189"/>
        <v/>
      </c>
      <c r="CF208" s="99" t="str">
        <f t="shared" si="190"/>
        <v/>
      </c>
      <c r="CG208" s="99" t="str">
        <f t="shared" si="191"/>
        <v/>
      </c>
      <c r="CH208" s="99" t="str">
        <f t="shared" si="192"/>
        <v/>
      </c>
      <c r="CI208" s="99" t="str">
        <f t="shared" si="193"/>
        <v/>
      </c>
      <c r="CJ208" s="99" t="str">
        <f t="shared" si="194"/>
        <v/>
      </c>
      <c r="CK208" s="99" t="str">
        <f t="shared" si="195"/>
        <v/>
      </c>
      <c r="CL208" s="99" t="str">
        <f t="shared" si="196"/>
        <v/>
      </c>
      <c r="CM208" s="99">
        <f t="shared" si="197"/>
        <v>13.201666666666668</v>
      </c>
      <c r="CN208" s="99">
        <f t="shared" si="198"/>
        <v>13.508333333333329</v>
      </c>
      <c r="CO208" s="99">
        <f t="shared" si="199"/>
        <v>11.785</v>
      </c>
      <c r="CP208" s="99" t="str">
        <f t="shared" si="200"/>
        <v/>
      </c>
      <c r="CQ208" s="99" t="str">
        <f t="shared" si="201"/>
        <v/>
      </c>
      <c r="CR208" s="99" t="str">
        <f t="shared" si="202"/>
        <v/>
      </c>
      <c r="CS208" s="99" t="str">
        <f t="shared" si="203"/>
        <v/>
      </c>
      <c r="CT208" s="99" t="str">
        <f t="shared" si="204"/>
        <v/>
      </c>
      <c r="CU208" s="99" t="str">
        <f t="shared" si="205"/>
        <v/>
      </c>
      <c r="CV208" s="99" t="str">
        <f t="shared" si="206"/>
        <v/>
      </c>
      <c r="CW208" s="99" t="str">
        <f t="shared" si="207"/>
        <v/>
      </c>
      <c r="CX208" s="99" t="str">
        <f t="shared" si="208"/>
        <v/>
      </c>
      <c r="CY208" s="70">
        <f t="shared" si="209"/>
        <v>14.143333333333331</v>
      </c>
      <c r="CZ208" s="70">
        <f t="shared" si="210"/>
        <v>12.831666666666665</v>
      </c>
      <c r="DA208" s="100" t="str">
        <f t="shared" si="211"/>
        <v>hsa-miR-30a-5p</v>
      </c>
      <c r="DB208" s="98" t="s">
        <v>5705</v>
      </c>
      <c r="DC208" s="101">
        <f t="shared" si="164"/>
        <v>4.7391899108950229E-5</v>
      </c>
      <c r="DD208" s="101">
        <f t="shared" si="165"/>
        <v>4.7721535835485465E-5</v>
      </c>
      <c r="DE208" s="101">
        <f t="shared" si="166"/>
        <v>7.4624040386478947E-5</v>
      </c>
      <c r="DF208" s="101" t="str">
        <f t="shared" si="167"/>
        <v/>
      </c>
      <c r="DG208" s="101" t="str">
        <f t="shared" si="168"/>
        <v/>
      </c>
      <c r="DH208" s="101" t="str">
        <f t="shared" si="169"/>
        <v/>
      </c>
      <c r="DI208" s="101" t="str">
        <f t="shared" si="170"/>
        <v/>
      </c>
      <c r="DJ208" s="101" t="str">
        <f t="shared" si="171"/>
        <v/>
      </c>
      <c r="DK208" s="101" t="str">
        <f t="shared" si="172"/>
        <v/>
      </c>
      <c r="DL208" s="101" t="str">
        <f t="shared" si="173"/>
        <v/>
      </c>
      <c r="DM208" s="101" t="str">
        <f t="shared" si="212"/>
        <v/>
      </c>
      <c r="DN208" s="101" t="str">
        <f t="shared" si="213"/>
        <v/>
      </c>
      <c r="DO208" s="101">
        <f t="shared" si="174"/>
        <v>1.061456841479244E-4</v>
      </c>
      <c r="DP208" s="101">
        <f t="shared" si="175"/>
        <v>8.581959787734091E-5</v>
      </c>
      <c r="DQ208" s="101">
        <f t="shared" si="176"/>
        <v>2.8337497909758814E-4</v>
      </c>
      <c r="DR208" s="101" t="str">
        <f t="shared" si="177"/>
        <v/>
      </c>
      <c r="DS208" s="101" t="str">
        <f t="shared" si="178"/>
        <v/>
      </c>
      <c r="DT208" s="101" t="str">
        <f t="shared" si="179"/>
        <v/>
      </c>
      <c r="DU208" s="101" t="str">
        <f t="shared" si="180"/>
        <v/>
      </c>
      <c r="DV208" s="101" t="str">
        <f t="shared" si="181"/>
        <v/>
      </c>
      <c r="DW208" s="101" t="str">
        <f t="shared" si="182"/>
        <v/>
      </c>
      <c r="DX208" s="101" t="str">
        <f t="shared" si="183"/>
        <v/>
      </c>
      <c r="DY208" s="101" t="str">
        <f t="shared" si="214"/>
        <v/>
      </c>
      <c r="DZ208" s="101" t="str">
        <f t="shared" si="215"/>
        <v/>
      </c>
    </row>
    <row r="209" spans="1:130" ht="15" customHeight="1" x14ac:dyDescent="0.25">
      <c r="A209" s="106" t="str">
        <f>'miRNA Table'!C208</f>
        <v>hsa-miR-30b-5p</v>
      </c>
      <c r="B209" s="98" t="s">
        <v>5706</v>
      </c>
      <c r="C209" s="99">
        <f>IF('Test Sample Data'!C208="","",IF(SUM('Test Sample Data'!C$3:C$386)&gt;10,IF(AND(ISNUMBER('Test Sample Data'!C208),'Test Sample Data'!C208&lt;$C$389, 'Test Sample Data'!C208&gt;0),'Test Sample Data'!C208,$C$389),""))</f>
        <v>33.1</v>
      </c>
      <c r="D209" s="99">
        <f>IF('Test Sample Data'!D208="","",IF(SUM('Test Sample Data'!D$3:D$386)&gt;10,IF(AND(ISNUMBER('Test Sample Data'!D208),'Test Sample Data'!D208&lt;$C$389, 'Test Sample Data'!D208&gt;0),'Test Sample Data'!D208,$C$389),""))</f>
        <v>33.11</v>
      </c>
      <c r="E209" s="99">
        <f>IF('Test Sample Data'!E208="","",IF(SUM('Test Sample Data'!E$3:E$386)&gt;10,IF(AND(ISNUMBER('Test Sample Data'!E208),'Test Sample Data'!E208&lt;$C$389, 'Test Sample Data'!E208&gt;0),'Test Sample Data'!E208,$C$389),""))</f>
        <v>33.130000000000003</v>
      </c>
      <c r="F209" s="99" t="str">
        <f>IF('Test Sample Data'!F208="","",IF(SUM('Test Sample Data'!F$3:F$386)&gt;10,IF(AND(ISNUMBER('Test Sample Data'!F208),'Test Sample Data'!F208&lt;$C$389, 'Test Sample Data'!F208&gt;0),'Test Sample Data'!F208,$C$389),""))</f>
        <v/>
      </c>
      <c r="G209" s="99" t="str">
        <f>IF('Test Sample Data'!G208="","",IF(SUM('Test Sample Data'!G$3:G$386)&gt;10,IF(AND(ISNUMBER('Test Sample Data'!G208),'Test Sample Data'!G208&lt;$C$389, 'Test Sample Data'!G208&gt;0),'Test Sample Data'!G208,$C$389),""))</f>
        <v/>
      </c>
      <c r="H209" s="99" t="str">
        <f>IF('Test Sample Data'!H208="","",IF(SUM('Test Sample Data'!H$3:H$386)&gt;10,IF(AND(ISNUMBER('Test Sample Data'!H208),'Test Sample Data'!H208&lt;$C$389, 'Test Sample Data'!H208&gt;0),'Test Sample Data'!H208,$C$389),""))</f>
        <v/>
      </c>
      <c r="I209" s="99" t="str">
        <f>IF('Test Sample Data'!I208="","",IF(SUM('Test Sample Data'!I$3:I$386)&gt;10,IF(AND(ISNUMBER('Test Sample Data'!I208),'Test Sample Data'!I208&lt;$C$389, 'Test Sample Data'!I208&gt;0),'Test Sample Data'!I208,$C$389),""))</f>
        <v/>
      </c>
      <c r="J209" s="99" t="str">
        <f>IF('Test Sample Data'!J208="","",IF(SUM('Test Sample Data'!J$3:J$386)&gt;10,IF(AND(ISNUMBER('Test Sample Data'!J208),'Test Sample Data'!J208&lt;$C$389, 'Test Sample Data'!J208&gt;0),'Test Sample Data'!J208,$C$389),""))</f>
        <v/>
      </c>
      <c r="K209" s="99" t="str">
        <f>IF('Test Sample Data'!K208="","",IF(SUM('Test Sample Data'!K$3:K$386)&gt;10,IF(AND(ISNUMBER('Test Sample Data'!K208),'Test Sample Data'!K208&lt;$C$389, 'Test Sample Data'!K208&gt;0),'Test Sample Data'!K208,$C$389),""))</f>
        <v/>
      </c>
      <c r="L209" s="99" t="str">
        <f>IF('Test Sample Data'!L208="","",IF(SUM('Test Sample Data'!L$3:L$386)&gt;10,IF(AND(ISNUMBER('Test Sample Data'!L208),'Test Sample Data'!L208&lt;$C$389, 'Test Sample Data'!L208&gt;0),'Test Sample Data'!L208,$C$389),""))</f>
        <v/>
      </c>
      <c r="M209" s="99" t="str">
        <f>IF('Test Sample Data'!M208="","",IF(SUM('Test Sample Data'!M$3:M$386)&gt;10,IF(AND(ISNUMBER('Test Sample Data'!M208),'Test Sample Data'!M208&lt;$C$389, 'Test Sample Data'!M208&gt;0),'Test Sample Data'!M208,$C$389),""))</f>
        <v/>
      </c>
      <c r="N209" s="99" t="str">
        <f>IF('Test Sample Data'!N208="","",IF(SUM('Test Sample Data'!N$3:N$386)&gt;10,IF(AND(ISNUMBER('Test Sample Data'!N208),'Test Sample Data'!N208&lt;$C$389, 'Test Sample Data'!N208&gt;0),'Test Sample Data'!N208,$C$389),""))</f>
        <v/>
      </c>
      <c r="O209" s="98" t="str">
        <f>'miRNA Table'!C208</f>
        <v>hsa-miR-30b-5p</v>
      </c>
      <c r="P209" s="98" t="s">
        <v>5706</v>
      </c>
      <c r="Q209" s="99">
        <f>IF('Control Sample Data'!C208="","",IF(SUM('Control Sample Data'!C$3:C$386)&gt;10,IF(AND(ISNUMBER('Control Sample Data'!C208),'Control Sample Data'!C208&lt;$C$389, 'Control Sample Data'!C208&gt;0),'Control Sample Data'!C208,$C$389),""))</f>
        <v>33.130000000000003</v>
      </c>
      <c r="R209" s="99">
        <f>IF('Control Sample Data'!D208="","",IF(SUM('Control Sample Data'!D$3:D$386)&gt;10,IF(AND(ISNUMBER('Control Sample Data'!D208),'Control Sample Data'!D208&lt;$C$389, 'Control Sample Data'!D208&gt;0),'Control Sample Data'!D208,$C$389),""))</f>
        <v>35</v>
      </c>
      <c r="S209" s="99">
        <f>IF('Control Sample Data'!E208="","",IF(SUM('Control Sample Data'!E$3:E$386)&gt;10,IF(AND(ISNUMBER('Control Sample Data'!E208),'Control Sample Data'!E208&lt;$C$389, 'Control Sample Data'!E208&gt;0),'Control Sample Data'!E208,$C$389),""))</f>
        <v>34.1</v>
      </c>
      <c r="T209" s="99" t="str">
        <f>IF('Control Sample Data'!F208="","",IF(SUM('Control Sample Data'!F$3:F$386)&gt;10,IF(AND(ISNUMBER('Control Sample Data'!F208),'Control Sample Data'!F208&lt;$C$389, 'Control Sample Data'!F208&gt;0),'Control Sample Data'!F208,$C$389),""))</f>
        <v/>
      </c>
      <c r="U209" s="99" t="str">
        <f>IF('Control Sample Data'!G208="","",IF(SUM('Control Sample Data'!G$3:G$386)&gt;10,IF(AND(ISNUMBER('Control Sample Data'!G208),'Control Sample Data'!G208&lt;$C$389, 'Control Sample Data'!G208&gt;0),'Control Sample Data'!G208,$C$389),""))</f>
        <v/>
      </c>
      <c r="V209" s="99" t="str">
        <f>IF('Control Sample Data'!H208="","",IF(SUM('Control Sample Data'!H$3:H$386)&gt;10,IF(AND(ISNUMBER('Control Sample Data'!H208),'Control Sample Data'!H208&lt;$C$389, 'Control Sample Data'!H208&gt;0),'Control Sample Data'!H208,$C$389),""))</f>
        <v/>
      </c>
      <c r="W209" s="99" t="str">
        <f>IF('Control Sample Data'!I208="","",IF(SUM('Control Sample Data'!I$3:I$386)&gt;10,IF(AND(ISNUMBER('Control Sample Data'!I208),'Control Sample Data'!I208&lt;$C$389, 'Control Sample Data'!I208&gt;0),'Control Sample Data'!I208,$C$389),""))</f>
        <v/>
      </c>
      <c r="X209" s="99" t="str">
        <f>IF('Control Sample Data'!J208="","",IF(SUM('Control Sample Data'!J$3:J$386)&gt;10,IF(AND(ISNUMBER('Control Sample Data'!J208),'Control Sample Data'!J208&lt;$C$389, 'Control Sample Data'!J208&gt;0),'Control Sample Data'!J208,$C$389),""))</f>
        <v/>
      </c>
      <c r="Y209" s="99" t="str">
        <f>IF('Control Sample Data'!K208="","",IF(SUM('Control Sample Data'!K$3:K$386)&gt;10,IF(AND(ISNUMBER('Control Sample Data'!K208),'Control Sample Data'!K208&lt;$C$389, 'Control Sample Data'!K208&gt;0),'Control Sample Data'!K208,$C$389),""))</f>
        <v/>
      </c>
      <c r="Z209" s="99" t="str">
        <f>IF('Control Sample Data'!L208="","",IF(SUM('Control Sample Data'!L$3:L$386)&gt;10,IF(AND(ISNUMBER('Control Sample Data'!L208),'Control Sample Data'!L208&lt;$C$389, 'Control Sample Data'!L208&gt;0),'Control Sample Data'!L208,$C$389),""))</f>
        <v/>
      </c>
      <c r="AA209" s="99" t="str">
        <f>IF('Control Sample Data'!M208="","",IF(SUM('Control Sample Data'!M$3:M$386)&gt;10,IF(AND(ISNUMBER('Control Sample Data'!M208),'Control Sample Data'!M208&lt;$C$389, 'Control Sample Data'!M208&gt;0),'Control Sample Data'!M208,$C$389),""))</f>
        <v/>
      </c>
      <c r="AB209" s="107" t="str">
        <f>IF('Control Sample Data'!N208="","",IF(SUM('Control Sample Data'!N$3:N$386)&gt;10,IF(AND(ISNUMBER('Control Sample Data'!N208),'Control Sample Data'!N208&lt;$C$389, 'Control Sample Data'!N208&gt;0),'Control Sample Data'!N208,$C$389),""))</f>
        <v/>
      </c>
      <c r="AC209" s="136">
        <f>IF(C209="","",IF(AND('miRNA Table'!$F$4="YES",'miRNA Table'!$F$6="YES"),C209-C$391,C209))</f>
        <v>33.1</v>
      </c>
      <c r="AD209" s="137">
        <f>IF(D209="","",IF(AND('miRNA Table'!$F$4="YES",'miRNA Table'!$F$6="YES"),D209-D$391,D209))</f>
        <v>33.11</v>
      </c>
      <c r="AE209" s="137">
        <f>IF(E209="","",IF(AND('miRNA Table'!$F$4="YES",'miRNA Table'!$F$6="YES"),E209-E$391,E209))</f>
        <v>33.130000000000003</v>
      </c>
      <c r="AF209" s="137" t="str">
        <f>IF(F209="","",IF(AND('miRNA Table'!$F$4="YES",'miRNA Table'!$F$6="YES"),F209-F$391,F209))</f>
        <v/>
      </c>
      <c r="AG209" s="137" t="str">
        <f>IF(G209="","",IF(AND('miRNA Table'!$F$4="YES",'miRNA Table'!$F$6="YES"),G209-G$391,G209))</f>
        <v/>
      </c>
      <c r="AH209" s="137" t="str">
        <f>IF(H209="","",IF(AND('miRNA Table'!$F$4="YES",'miRNA Table'!$F$6="YES"),H209-H$391,H209))</f>
        <v/>
      </c>
      <c r="AI209" s="137" t="str">
        <f>IF(I209="","",IF(AND('miRNA Table'!$F$4="YES",'miRNA Table'!$F$6="YES"),I209-I$391,I209))</f>
        <v/>
      </c>
      <c r="AJ209" s="137" t="str">
        <f>IF(J209="","",IF(AND('miRNA Table'!$F$4="YES",'miRNA Table'!$F$6="YES"),J209-J$391,J209))</f>
        <v/>
      </c>
      <c r="AK209" s="137" t="str">
        <f>IF(K209="","",IF(AND('miRNA Table'!$F$4="YES",'miRNA Table'!$F$6="YES"),K209-K$391,K209))</f>
        <v/>
      </c>
      <c r="AL209" s="137" t="str">
        <f>IF(L209="","",IF(AND('miRNA Table'!$F$4="YES",'miRNA Table'!$F$6="YES"),L209-L$391,L209))</f>
        <v/>
      </c>
      <c r="AM209" s="137" t="str">
        <f>IF(M209="","",IF(AND('miRNA Table'!$F$4="YES",'miRNA Table'!$F$6="YES"),M209-M$391,M209))</f>
        <v/>
      </c>
      <c r="AN209" s="138" t="str">
        <f>IF(N209="","",IF(AND('miRNA Table'!$F$4="YES",'miRNA Table'!$F$6="YES"),N209-N$391,N209))</f>
        <v/>
      </c>
      <c r="AO209" s="136">
        <f>IF(O209="","",IF(AND('miRNA Table'!$F$4="YES",'miRNA Table'!$F$6="YES"),Q209-Q$391,Q209))</f>
        <v>33.130000000000003</v>
      </c>
      <c r="AP209" s="137">
        <f>IF(P209="","",IF(AND('miRNA Table'!$F$4="YES",'miRNA Table'!$F$6="YES"),R209-R$391,R209))</f>
        <v>35</v>
      </c>
      <c r="AQ209" s="137">
        <f>IF(Q209="","",IF(AND('miRNA Table'!$F$4="YES",'miRNA Table'!$F$6="YES"),S209-S$391,S209))</f>
        <v>34.1</v>
      </c>
      <c r="AR209" s="137" t="str">
        <f>IF(R209="","",IF(AND('miRNA Table'!$F$4="YES",'miRNA Table'!$F$6="YES"),T209-T$391,T209))</f>
        <v/>
      </c>
      <c r="AS209" s="137" t="str">
        <f>IF(S209="","",IF(AND('miRNA Table'!$F$4="YES",'miRNA Table'!$F$6="YES"),U209-U$391,U209))</f>
        <v/>
      </c>
      <c r="AT209" s="137" t="str">
        <f>IF(T209="","",IF(AND('miRNA Table'!$F$4="YES",'miRNA Table'!$F$6="YES"),V209-V$391,V209))</f>
        <v/>
      </c>
      <c r="AU209" s="137" t="str">
        <f>IF(U209="","",IF(AND('miRNA Table'!$F$4="YES",'miRNA Table'!$F$6="YES"),W209-W$391,W209))</f>
        <v/>
      </c>
      <c r="AV209" s="137" t="str">
        <f>IF(V209="","",IF(AND('miRNA Table'!$F$4="YES",'miRNA Table'!$F$6="YES"),X209-X$391,X209))</f>
        <v/>
      </c>
      <c r="AW209" s="137" t="str">
        <f>IF(W209="","",IF(AND('miRNA Table'!$F$4="YES",'miRNA Table'!$F$6="YES"),Y209-Y$391,Y209))</f>
        <v/>
      </c>
      <c r="AX209" s="137" t="str">
        <f>IF(X209="","",IF(AND('miRNA Table'!$F$4="YES",'miRNA Table'!$F$6="YES"),Z209-Z$391,Z209))</f>
        <v/>
      </c>
      <c r="AY209" s="137" t="str">
        <f>IF(Y209="","",IF(AND('miRNA Table'!$F$4="YES",'miRNA Table'!$F$6="YES"),AA209-AA$391,AA209))</f>
        <v/>
      </c>
      <c r="AZ209" s="138" t="str">
        <f>IF(Z209="","",IF(AND('miRNA Table'!$F$4="YES",'miRNA Table'!$F$6="YES"),AB209-AB$391,AB209))</f>
        <v/>
      </c>
      <c r="BY209" s="97" t="str">
        <f t="shared" si="184"/>
        <v>hsa-miR-30b-5p</v>
      </c>
      <c r="BZ209" s="98" t="s">
        <v>5706</v>
      </c>
      <c r="CA209" s="99">
        <f t="shared" si="185"/>
        <v>12.465</v>
      </c>
      <c r="CB209" s="99">
        <f t="shared" si="186"/>
        <v>12.465</v>
      </c>
      <c r="CC209" s="99">
        <f t="shared" si="187"/>
        <v>12.400000000000002</v>
      </c>
      <c r="CD209" s="99" t="str">
        <f t="shared" si="188"/>
        <v/>
      </c>
      <c r="CE209" s="99" t="str">
        <f t="shared" si="189"/>
        <v/>
      </c>
      <c r="CF209" s="99" t="str">
        <f t="shared" si="190"/>
        <v/>
      </c>
      <c r="CG209" s="99" t="str">
        <f t="shared" si="191"/>
        <v/>
      </c>
      <c r="CH209" s="99" t="str">
        <f t="shared" si="192"/>
        <v/>
      </c>
      <c r="CI209" s="99" t="str">
        <f t="shared" si="193"/>
        <v/>
      </c>
      <c r="CJ209" s="99" t="str">
        <f t="shared" si="194"/>
        <v/>
      </c>
      <c r="CK209" s="99" t="str">
        <f t="shared" si="195"/>
        <v/>
      </c>
      <c r="CL209" s="99" t="str">
        <f t="shared" si="196"/>
        <v/>
      </c>
      <c r="CM209" s="99">
        <f t="shared" si="197"/>
        <v>12.231666666666669</v>
      </c>
      <c r="CN209" s="99">
        <f t="shared" si="198"/>
        <v>14.14833333333333</v>
      </c>
      <c r="CO209" s="99">
        <f t="shared" si="199"/>
        <v>12.965</v>
      </c>
      <c r="CP209" s="99" t="str">
        <f t="shared" si="200"/>
        <v/>
      </c>
      <c r="CQ209" s="99" t="str">
        <f t="shared" si="201"/>
        <v/>
      </c>
      <c r="CR209" s="99" t="str">
        <f t="shared" si="202"/>
        <v/>
      </c>
      <c r="CS209" s="99" t="str">
        <f t="shared" si="203"/>
        <v/>
      </c>
      <c r="CT209" s="99" t="str">
        <f t="shared" si="204"/>
        <v/>
      </c>
      <c r="CU209" s="99" t="str">
        <f t="shared" si="205"/>
        <v/>
      </c>
      <c r="CV209" s="99" t="str">
        <f t="shared" si="206"/>
        <v/>
      </c>
      <c r="CW209" s="99" t="str">
        <f t="shared" si="207"/>
        <v/>
      </c>
      <c r="CX209" s="99" t="str">
        <f t="shared" si="208"/>
        <v/>
      </c>
      <c r="CY209" s="70">
        <f t="shared" si="209"/>
        <v>12.443333333333333</v>
      </c>
      <c r="CZ209" s="70">
        <f t="shared" si="210"/>
        <v>13.115</v>
      </c>
      <c r="DA209" s="100" t="str">
        <f t="shared" si="211"/>
        <v>hsa-miR-30b-5p</v>
      </c>
      <c r="DB209" s="98" t="s">
        <v>5706</v>
      </c>
      <c r="DC209" s="101">
        <f t="shared" si="164"/>
        <v>1.7687282160093744E-4</v>
      </c>
      <c r="DD209" s="101">
        <f t="shared" si="165"/>
        <v>1.7687282160093744E-4</v>
      </c>
      <c r="DE209" s="101">
        <f t="shared" si="166"/>
        <v>1.8502399493535113E-4</v>
      </c>
      <c r="DF209" s="101" t="str">
        <f t="shared" si="167"/>
        <v/>
      </c>
      <c r="DG209" s="101" t="str">
        <f t="shared" si="168"/>
        <v/>
      </c>
      <c r="DH209" s="101" t="str">
        <f t="shared" si="169"/>
        <v/>
      </c>
      <c r="DI209" s="101" t="str">
        <f t="shared" si="170"/>
        <v/>
      </c>
      <c r="DJ209" s="101" t="str">
        <f t="shared" si="171"/>
        <v/>
      </c>
      <c r="DK209" s="101" t="str">
        <f t="shared" si="172"/>
        <v/>
      </c>
      <c r="DL209" s="101" t="str">
        <f t="shared" si="173"/>
        <v/>
      </c>
      <c r="DM209" s="101" t="str">
        <f t="shared" si="212"/>
        <v/>
      </c>
      <c r="DN209" s="101" t="str">
        <f t="shared" si="213"/>
        <v/>
      </c>
      <c r="DO209" s="101">
        <f t="shared" si="174"/>
        <v>2.079224751114558E-4</v>
      </c>
      <c r="DP209" s="101">
        <f t="shared" si="175"/>
        <v>5.5071547217106916E-5</v>
      </c>
      <c r="DQ209" s="101">
        <f t="shared" si="176"/>
        <v>1.2506797156162141E-4</v>
      </c>
      <c r="DR209" s="101" t="str">
        <f t="shared" si="177"/>
        <v/>
      </c>
      <c r="DS209" s="101" t="str">
        <f t="shared" si="178"/>
        <v/>
      </c>
      <c r="DT209" s="101" t="str">
        <f t="shared" si="179"/>
        <v/>
      </c>
      <c r="DU209" s="101" t="str">
        <f t="shared" si="180"/>
        <v/>
      </c>
      <c r="DV209" s="101" t="str">
        <f t="shared" si="181"/>
        <v/>
      </c>
      <c r="DW209" s="101" t="str">
        <f t="shared" si="182"/>
        <v/>
      </c>
      <c r="DX209" s="101" t="str">
        <f t="shared" si="183"/>
        <v/>
      </c>
      <c r="DY209" s="101" t="str">
        <f t="shared" si="214"/>
        <v/>
      </c>
      <c r="DZ209" s="101" t="str">
        <f t="shared" si="215"/>
        <v/>
      </c>
    </row>
    <row r="210" spans="1:130" ht="15" customHeight="1" x14ac:dyDescent="0.25">
      <c r="A210" s="106" t="str">
        <f>'miRNA Table'!C209</f>
        <v>hsa-miR-30c-5p</v>
      </c>
      <c r="B210" s="98" t="s">
        <v>5707</v>
      </c>
      <c r="C210" s="99">
        <f>IF('Test Sample Data'!C209="","",IF(SUM('Test Sample Data'!C$3:C$386)&gt;10,IF(AND(ISNUMBER('Test Sample Data'!C209),'Test Sample Data'!C209&lt;$C$389, 'Test Sample Data'!C209&gt;0),'Test Sample Data'!C209,$C$389),""))</f>
        <v>25.02</v>
      </c>
      <c r="D210" s="99">
        <f>IF('Test Sample Data'!D209="","",IF(SUM('Test Sample Data'!D$3:D$386)&gt;10,IF(AND(ISNUMBER('Test Sample Data'!D209),'Test Sample Data'!D209&lt;$C$389, 'Test Sample Data'!D209&gt;0),'Test Sample Data'!D209,$C$389),""))</f>
        <v>25</v>
      </c>
      <c r="E210" s="99">
        <f>IF('Test Sample Data'!E209="","",IF(SUM('Test Sample Data'!E$3:E$386)&gt;10,IF(AND(ISNUMBER('Test Sample Data'!E209),'Test Sample Data'!E209&lt;$C$389, 'Test Sample Data'!E209&gt;0),'Test Sample Data'!E209,$C$389),""))</f>
        <v>24.89</v>
      </c>
      <c r="F210" s="99" t="str">
        <f>IF('Test Sample Data'!F209="","",IF(SUM('Test Sample Data'!F$3:F$386)&gt;10,IF(AND(ISNUMBER('Test Sample Data'!F209),'Test Sample Data'!F209&lt;$C$389, 'Test Sample Data'!F209&gt;0),'Test Sample Data'!F209,$C$389),""))</f>
        <v/>
      </c>
      <c r="G210" s="99" t="str">
        <f>IF('Test Sample Data'!G209="","",IF(SUM('Test Sample Data'!G$3:G$386)&gt;10,IF(AND(ISNUMBER('Test Sample Data'!G209),'Test Sample Data'!G209&lt;$C$389, 'Test Sample Data'!G209&gt;0),'Test Sample Data'!G209,$C$389),""))</f>
        <v/>
      </c>
      <c r="H210" s="99" t="str">
        <f>IF('Test Sample Data'!H209="","",IF(SUM('Test Sample Data'!H$3:H$386)&gt;10,IF(AND(ISNUMBER('Test Sample Data'!H209),'Test Sample Data'!H209&lt;$C$389, 'Test Sample Data'!H209&gt;0),'Test Sample Data'!H209,$C$389),""))</f>
        <v/>
      </c>
      <c r="I210" s="99" t="str">
        <f>IF('Test Sample Data'!I209="","",IF(SUM('Test Sample Data'!I$3:I$386)&gt;10,IF(AND(ISNUMBER('Test Sample Data'!I209),'Test Sample Data'!I209&lt;$C$389, 'Test Sample Data'!I209&gt;0),'Test Sample Data'!I209,$C$389),""))</f>
        <v/>
      </c>
      <c r="J210" s="99" t="str">
        <f>IF('Test Sample Data'!J209="","",IF(SUM('Test Sample Data'!J$3:J$386)&gt;10,IF(AND(ISNUMBER('Test Sample Data'!J209),'Test Sample Data'!J209&lt;$C$389, 'Test Sample Data'!J209&gt;0),'Test Sample Data'!J209,$C$389),""))</f>
        <v/>
      </c>
      <c r="K210" s="99" t="str">
        <f>IF('Test Sample Data'!K209="","",IF(SUM('Test Sample Data'!K$3:K$386)&gt;10,IF(AND(ISNUMBER('Test Sample Data'!K209),'Test Sample Data'!K209&lt;$C$389, 'Test Sample Data'!K209&gt;0),'Test Sample Data'!K209,$C$389),""))</f>
        <v/>
      </c>
      <c r="L210" s="99" t="str">
        <f>IF('Test Sample Data'!L209="","",IF(SUM('Test Sample Data'!L$3:L$386)&gt;10,IF(AND(ISNUMBER('Test Sample Data'!L209),'Test Sample Data'!L209&lt;$C$389, 'Test Sample Data'!L209&gt;0),'Test Sample Data'!L209,$C$389),""))</f>
        <v/>
      </c>
      <c r="M210" s="99" t="str">
        <f>IF('Test Sample Data'!M209="","",IF(SUM('Test Sample Data'!M$3:M$386)&gt;10,IF(AND(ISNUMBER('Test Sample Data'!M209),'Test Sample Data'!M209&lt;$C$389, 'Test Sample Data'!M209&gt;0),'Test Sample Data'!M209,$C$389),""))</f>
        <v/>
      </c>
      <c r="N210" s="99" t="str">
        <f>IF('Test Sample Data'!N209="","",IF(SUM('Test Sample Data'!N$3:N$386)&gt;10,IF(AND(ISNUMBER('Test Sample Data'!N209),'Test Sample Data'!N209&lt;$C$389, 'Test Sample Data'!N209&gt;0),'Test Sample Data'!N209,$C$389),""))</f>
        <v/>
      </c>
      <c r="O210" s="98" t="str">
        <f>'miRNA Table'!C209</f>
        <v>hsa-miR-30c-5p</v>
      </c>
      <c r="P210" s="98" t="s">
        <v>5707</v>
      </c>
      <c r="Q210" s="99">
        <f>IF('Control Sample Data'!C209="","",IF(SUM('Control Sample Data'!C$3:C$386)&gt;10,IF(AND(ISNUMBER('Control Sample Data'!C209),'Control Sample Data'!C209&lt;$C$389, 'Control Sample Data'!C209&gt;0),'Control Sample Data'!C209,$C$389),""))</f>
        <v>25.3</v>
      </c>
      <c r="R210" s="99">
        <f>IF('Control Sample Data'!D209="","",IF(SUM('Control Sample Data'!D$3:D$386)&gt;10,IF(AND(ISNUMBER('Control Sample Data'!D209),'Control Sample Data'!D209&lt;$C$389, 'Control Sample Data'!D209&gt;0),'Control Sample Data'!D209,$C$389),""))</f>
        <v>25.36</v>
      </c>
      <c r="S210" s="99">
        <f>IF('Control Sample Data'!E209="","",IF(SUM('Control Sample Data'!E$3:E$386)&gt;10,IF(AND(ISNUMBER('Control Sample Data'!E209),'Control Sample Data'!E209&lt;$C$389, 'Control Sample Data'!E209&gt;0),'Control Sample Data'!E209,$C$389),""))</f>
        <v>25.3</v>
      </c>
      <c r="T210" s="99" t="str">
        <f>IF('Control Sample Data'!F209="","",IF(SUM('Control Sample Data'!F$3:F$386)&gt;10,IF(AND(ISNUMBER('Control Sample Data'!F209),'Control Sample Data'!F209&lt;$C$389, 'Control Sample Data'!F209&gt;0),'Control Sample Data'!F209,$C$389),""))</f>
        <v/>
      </c>
      <c r="U210" s="99" t="str">
        <f>IF('Control Sample Data'!G209="","",IF(SUM('Control Sample Data'!G$3:G$386)&gt;10,IF(AND(ISNUMBER('Control Sample Data'!G209),'Control Sample Data'!G209&lt;$C$389, 'Control Sample Data'!G209&gt;0),'Control Sample Data'!G209,$C$389),""))</f>
        <v/>
      </c>
      <c r="V210" s="99" t="str">
        <f>IF('Control Sample Data'!H209="","",IF(SUM('Control Sample Data'!H$3:H$386)&gt;10,IF(AND(ISNUMBER('Control Sample Data'!H209),'Control Sample Data'!H209&lt;$C$389, 'Control Sample Data'!H209&gt;0),'Control Sample Data'!H209,$C$389),""))</f>
        <v/>
      </c>
      <c r="W210" s="99" t="str">
        <f>IF('Control Sample Data'!I209="","",IF(SUM('Control Sample Data'!I$3:I$386)&gt;10,IF(AND(ISNUMBER('Control Sample Data'!I209),'Control Sample Data'!I209&lt;$C$389, 'Control Sample Data'!I209&gt;0),'Control Sample Data'!I209,$C$389),""))</f>
        <v/>
      </c>
      <c r="X210" s="99" t="str">
        <f>IF('Control Sample Data'!J209="","",IF(SUM('Control Sample Data'!J$3:J$386)&gt;10,IF(AND(ISNUMBER('Control Sample Data'!J209),'Control Sample Data'!J209&lt;$C$389, 'Control Sample Data'!J209&gt;0),'Control Sample Data'!J209,$C$389),""))</f>
        <v/>
      </c>
      <c r="Y210" s="99" t="str">
        <f>IF('Control Sample Data'!K209="","",IF(SUM('Control Sample Data'!K$3:K$386)&gt;10,IF(AND(ISNUMBER('Control Sample Data'!K209),'Control Sample Data'!K209&lt;$C$389, 'Control Sample Data'!K209&gt;0),'Control Sample Data'!K209,$C$389),""))</f>
        <v/>
      </c>
      <c r="Z210" s="99" t="str">
        <f>IF('Control Sample Data'!L209="","",IF(SUM('Control Sample Data'!L$3:L$386)&gt;10,IF(AND(ISNUMBER('Control Sample Data'!L209),'Control Sample Data'!L209&lt;$C$389, 'Control Sample Data'!L209&gt;0),'Control Sample Data'!L209,$C$389),""))</f>
        <v/>
      </c>
      <c r="AA210" s="99" t="str">
        <f>IF('Control Sample Data'!M209="","",IF(SUM('Control Sample Data'!M$3:M$386)&gt;10,IF(AND(ISNUMBER('Control Sample Data'!M209),'Control Sample Data'!M209&lt;$C$389, 'Control Sample Data'!M209&gt;0),'Control Sample Data'!M209,$C$389),""))</f>
        <v/>
      </c>
      <c r="AB210" s="107" t="str">
        <f>IF('Control Sample Data'!N209="","",IF(SUM('Control Sample Data'!N$3:N$386)&gt;10,IF(AND(ISNUMBER('Control Sample Data'!N209),'Control Sample Data'!N209&lt;$C$389, 'Control Sample Data'!N209&gt;0),'Control Sample Data'!N209,$C$389),""))</f>
        <v/>
      </c>
      <c r="AC210" s="136">
        <f>IF(C210="","",IF(AND('miRNA Table'!$F$4="YES",'miRNA Table'!$F$6="YES"),C210-C$391,C210))</f>
        <v>25.02</v>
      </c>
      <c r="AD210" s="137">
        <f>IF(D210="","",IF(AND('miRNA Table'!$F$4="YES",'miRNA Table'!$F$6="YES"),D210-D$391,D210))</f>
        <v>25</v>
      </c>
      <c r="AE210" s="137">
        <f>IF(E210="","",IF(AND('miRNA Table'!$F$4="YES",'miRNA Table'!$F$6="YES"),E210-E$391,E210))</f>
        <v>24.89</v>
      </c>
      <c r="AF210" s="137" t="str">
        <f>IF(F210="","",IF(AND('miRNA Table'!$F$4="YES",'miRNA Table'!$F$6="YES"),F210-F$391,F210))</f>
        <v/>
      </c>
      <c r="AG210" s="137" t="str">
        <f>IF(G210="","",IF(AND('miRNA Table'!$F$4="YES",'miRNA Table'!$F$6="YES"),G210-G$391,G210))</f>
        <v/>
      </c>
      <c r="AH210" s="137" t="str">
        <f>IF(H210="","",IF(AND('miRNA Table'!$F$4="YES",'miRNA Table'!$F$6="YES"),H210-H$391,H210))</f>
        <v/>
      </c>
      <c r="AI210" s="137" t="str">
        <f>IF(I210="","",IF(AND('miRNA Table'!$F$4="YES",'miRNA Table'!$F$6="YES"),I210-I$391,I210))</f>
        <v/>
      </c>
      <c r="AJ210" s="137" t="str">
        <f>IF(J210="","",IF(AND('miRNA Table'!$F$4="YES",'miRNA Table'!$F$6="YES"),J210-J$391,J210))</f>
        <v/>
      </c>
      <c r="AK210" s="137" t="str">
        <f>IF(K210="","",IF(AND('miRNA Table'!$F$4="YES",'miRNA Table'!$F$6="YES"),K210-K$391,K210))</f>
        <v/>
      </c>
      <c r="AL210" s="137" t="str">
        <f>IF(L210="","",IF(AND('miRNA Table'!$F$4="YES",'miRNA Table'!$F$6="YES"),L210-L$391,L210))</f>
        <v/>
      </c>
      <c r="AM210" s="137" t="str">
        <f>IF(M210="","",IF(AND('miRNA Table'!$F$4="YES",'miRNA Table'!$F$6="YES"),M210-M$391,M210))</f>
        <v/>
      </c>
      <c r="AN210" s="138" t="str">
        <f>IF(N210="","",IF(AND('miRNA Table'!$F$4="YES",'miRNA Table'!$F$6="YES"),N210-N$391,N210))</f>
        <v/>
      </c>
      <c r="AO210" s="136">
        <f>IF(O210="","",IF(AND('miRNA Table'!$F$4="YES",'miRNA Table'!$F$6="YES"),Q210-Q$391,Q210))</f>
        <v>25.3</v>
      </c>
      <c r="AP210" s="137">
        <f>IF(P210="","",IF(AND('miRNA Table'!$F$4="YES",'miRNA Table'!$F$6="YES"),R210-R$391,R210))</f>
        <v>25.36</v>
      </c>
      <c r="AQ210" s="137">
        <f>IF(Q210="","",IF(AND('miRNA Table'!$F$4="YES",'miRNA Table'!$F$6="YES"),S210-S$391,S210))</f>
        <v>25.3</v>
      </c>
      <c r="AR210" s="137" t="str">
        <f>IF(R210="","",IF(AND('miRNA Table'!$F$4="YES",'miRNA Table'!$F$6="YES"),T210-T$391,T210))</f>
        <v/>
      </c>
      <c r="AS210" s="137" t="str">
        <f>IF(S210="","",IF(AND('miRNA Table'!$F$4="YES",'miRNA Table'!$F$6="YES"),U210-U$391,U210))</f>
        <v/>
      </c>
      <c r="AT210" s="137" t="str">
        <f>IF(T210="","",IF(AND('miRNA Table'!$F$4="YES",'miRNA Table'!$F$6="YES"),V210-V$391,V210))</f>
        <v/>
      </c>
      <c r="AU210" s="137" t="str">
        <f>IF(U210="","",IF(AND('miRNA Table'!$F$4="YES",'miRNA Table'!$F$6="YES"),W210-W$391,W210))</f>
        <v/>
      </c>
      <c r="AV210" s="137" t="str">
        <f>IF(V210="","",IF(AND('miRNA Table'!$F$4="YES",'miRNA Table'!$F$6="YES"),X210-X$391,X210))</f>
        <v/>
      </c>
      <c r="AW210" s="137" t="str">
        <f>IF(W210="","",IF(AND('miRNA Table'!$F$4="YES",'miRNA Table'!$F$6="YES"),Y210-Y$391,Y210))</f>
        <v/>
      </c>
      <c r="AX210" s="137" t="str">
        <f>IF(X210="","",IF(AND('miRNA Table'!$F$4="YES",'miRNA Table'!$F$6="YES"),Z210-Z$391,Z210))</f>
        <v/>
      </c>
      <c r="AY210" s="137" t="str">
        <f>IF(Y210="","",IF(AND('miRNA Table'!$F$4="YES",'miRNA Table'!$F$6="YES"),AA210-AA$391,AA210))</f>
        <v/>
      </c>
      <c r="AZ210" s="138" t="str">
        <f>IF(Z210="","",IF(AND('miRNA Table'!$F$4="YES",'miRNA Table'!$F$6="YES"),AB210-AB$391,AB210))</f>
        <v/>
      </c>
      <c r="BY210" s="97" t="str">
        <f t="shared" si="184"/>
        <v>hsa-miR-30c-5p</v>
      </c>
      <c r="BZ210" s="98" t="s">
        <v>5707</v>
      </c>
      <c r="CA210" s="99">
        <f t="shared" si="185"/>
        <v>4.384999999999998</v>
      </c>
      <c r="CB210" s="99">
        <f t="shared" si="186"/>
        <v>4.3550000000000004</v>
      </c>
      <c r="CC210" s="99">
        <f t="shared" si="187"/>
        <v>4.16</v>
      </c>
      <c r="CD210" s="99" t="str">
        <f t="shared" si="188"/>
        <v/>
      </c>
      <c r="CE210" s="99" t="str">
        <f t="shared" si="189"/>
        <v/>
      </c>
      <c r="CF210" s="99" t="str">
        <f t="shared" si="190"/>
        <v/>
      </c>
      <c r="CG210" s="99" t="str">
        <f t="shared" si="191"/>
        <v/>
      </c>
      <c r="CH210" s="99" t="str">
        <f t="shared" si="192"/>
        <v/>
      </c>
      <c r="CI210" s="99" t="str">
        <f t="shared" si="193"/>
        <v/>
      </c>
      <c r="CJ210" s="99" t="str">
        <f t="shared" si="194"/>
        <v/>
      </c>
      <c r="CK210" s="99" t="str">
        <f t="shared" si="195"/>
        <v/>
      </c>
      <c r="CL210" s="99" t="str">
        <f t="shared" si="196"/>
        <v/>
      </c>
      <c r="CM210" s="99">
        <f t="shared" si="197"/>
        <v>4.4016666666666673</v>
      </c>
      <c r="CN210" s="99">
        <f t="shared" si="198"/>
        <v>4.5083333333333293</v>
      </c>
      <c r="CO210" s="99">
        <f t="shared" si="199"/>
        <v>4.1649999999999991</v>
      </c>
      <c r="CP210" s="99" t="str">
        <f t="shared" si="200"/>
        <v/>
      </c>
      <c r="CQ210" s="99" t="str">
        <f t="shared" si="201"/>
        <v/>
      </c>
      <c r="CR210" s="99" t="str">
        <f t="shared" si="202"/>
        <v/>
      </c>
      <c r="CS210" s="99" t="str">
        <f t="shared" si="203"/>
        <v/>
      </c>
      <c r="CT210" s="99" t="str">
        <f t="shared" si="204"/>
        <v/>
      </c>
      <c r="CU210" s="99" t="str">
        <f t="shared" si="205"/>
        <v/>
      </c>
      <c r="CV210" s="99" t="str">
        <f t="shared" si="206"/>
        <v/>
      </c>
      <c r="CW210" s="99" t="str">
        <f t="shared" si="207"/>
        <v/>
      </c>
      <c r="CX210" s="99" t="str">
        <f t="shared" si="208"/>
        <v/>
      </c>
      <c r="CY210" s="70">
        <f t="shared" si="209"/>
        <v>4.3</v>
      </c>
      <c r="CZ210" s="70">
        <f t="shared" si="210"/>
        <v>4.3583333333333316</v>
      </c>
      <c r="DA210" s="100" t="str">
        <f t="shared" si="211"/>
        <v>hsa-miR-30c-5p</v>
      </c>
      <c r="DB210" s="98" t="s">
        <v>5707</v>
      </c>
      <c r="DC210" s="101">
        <f t="shared" si="164"/>
        <v>4.7861187409199528E-2</v>
      </c>
      <c r="DD210" s="101">
        <f t="shared" si="165"/>
        <v>4.8866852695537089E-2</v>
      </c>
      <c r="DE210" s="101">
        <f t="shared" si="166"/>
        <v>5.5939066932998265E-2</v>
      </c>
      <c r="DF210" s="101" t="str">
        <f t="shared" si="167"/>
        <v/>
      </c>
      <c r="DG210" s="101" t="str">
        <f t="shared" si="168"/>
        <v/>
      </c>
      <c r="DH210" s="101" t="str">
        <f t="shared" si="169"/>
        <v/>
      </c>
      <c r="DI210" s="101" t="str">
        <f t="shared" si="170"/>
        <v/>
      </c>
      <c r="DJ210" s="101" t="str">
        <f t="shared" si="171"/>
        <v/>
      </c>
      <c r="DK210" s="101" t="str">
        <f t="shared" si="172"/>
        <v/>
      </c>
      <c r="DL210" s="101" t="str">
        <f t="shared" si="173"/>
        <v/>
      </c>
      <c r="DM210" s="101" t="str">
        <f t="shared" si="212"/>
        <v/>
      </c>
      <c r="DN210" s="101" t="str">
        <f t="shared" si="213"/>
        <v/>
      </c>
      <c r="DO210" s="101">
        <f t="shared" si="174"/>
        <v>4.7311454784731158E-2</v>
      </c>
      <c r="DP210" s="101">
        <f t="shared" si="175"/>
        <v>4.3939634113198539E-2</v>
      </c>
      <c r="DQ210" s="101">
        <f t="shared" si="176"/>
        <v>5.5745532463755826E-2</v>
      </c>
      <c r="DR210" s="101" t="str">
        <f t="shared" si="177"/>
        <v/>
      </c>
      <c r="DS210" s="101" t="str">
        <f t="shared" si="178"/>
        <v/>
      </c>
      <c r="DT210" s="101" t="str">
        <f t="shared" si="179"/>
        <v/>
      </c>
      <c r="DU210" s="101" t="str">
        <f t="shared" si="180"/>
        <v/>
      </c>
      <c r="DV210" s="101" t="str">
        <f t="shared" si="181"/>
        <v/>
      </c>
      <c r="DW210" s="101" t="str">
        <f t="shared" si="182"/>
        <v/>
      </c>
      <c r="DX210" s="101" t="str">
        <f t="shared" si="183"/>
        <v/>
      </c>
      <c r="DY210" s="101" t="str">
        <f t="shared" si="214"/>
        <v/>
      </c>
      <c r="DZ210" s="101" t="str">
        <f t="shared" si="215"/>
        <v/>
      </c>
    </row>
    <row r="211" spans="1:130" ht="15" customHeight="1" x14ac:dyDescent="0.25">
      <c r="A211" s="106" t="str">
        <f>'miRNA Table'!C210</f>
        <v>hsa-miR-30c-1-3p</v>
      </c>
      <c r="B211" s="98" t="s">
        <v>5708</v>
      </c>
      <c r="C211" s="99">
        <f>IF('Test Sample Data'!C210="","",IF(SUM('Test Sample Data'!C$3:C$386)&gt;10,IF(AND(ISNUMBER('Test Sample Data'!C210),'Test Sample Data'!C210&lt;$C$389, 'Test Sample Data'!C210&gt;0),'Test Sample Data'!C210,$C$389),""))</f>
        <v>35</v>
      </c>
      <c r="D211" s="99">
        <f>IF('Test Sample Data'!D210="","",IF(SUM('Test Sample Data'!D$3:D$386)&gt;10,IF(AND(ISNUMBER('Test Sample Data'!D210),'Test Sample Data'!D210&lt;$C$389, 'Test Sample Data'!D210&gt;0),'Test Sample Data'!D210,$C$389),""))</f>
        <v>35</v>
      </c>
      <c r="E211" s="99">
        <f>IF('Test Sample Data'!E210="","",IF(SUM('Test Sample Data'!E$3:E$386)&gt;10,IF(AND(ISNUMBER('Test Sample Data'!E210),'Test Sample Data'!E210&lt;$C$389, 'Test Sample Data'!E210&gt;0),'Test Sample Data'!E210,$C$389),""))</f>
        <v>35</v>
      </c>
      <c r="F211" s="99" t="str">
        <f>IF('Test Sample Data'!F210="","",IF(SUM('Test Sample Data'!F$3:F$386)&gt;10,IF(AND(ISNUMBER('Test Sample Data'!F210),'Test Sample Data'!F210&lt;$C$389, 'Test Sample Data'!F210&gt;0),'Test Sample Data'!F210,$C$389),""))</f>
        <v/>
      </c>
      <c r="G211" s="99" t="str">
        <f>IF('Test Sample Data'!G210="","",IF(SUM('Test Sample Data'!G$3:G$386)&gt;10,IF(AND(ISNUMBER('Test Sample Data'!G210),'Test Sample Data'!G210&lt;$C$389, 'Test Sample Data'!G210&gt;0),'Test Sample Data'!G210,$C$389),""))</f>
        <v/>
      </c>
      <c r="H211" s="99" t="str">
        <f>IF('Test Sample Data'!H210="","",IF(SUM('Test Sample Data'!H$3:H$386)&gt;10,IF(AND(ISNUMBER('Test Sample Data'!H210),'Test Sample Data'!H210&lt;$C$389, 'Test Sample Data'!H210&gt;0),'Test Sample Data'!H210,$C$389),""))</f>
        <v/>
      </c>
      <c r="I211" s="99" t="str">
        <f>IF('Test Sample Data'!I210="","",IF(SUM('Test Sample Data'!I$3:I$386)&gt;10,IF(AND(ISNUMBER('Test Sample Data'!I210),'Test Sample Data'!I210&lt;$C$389, 'Test Sample Data'!I210&gt;0),'Test Sample Data'!I210,$C$389),""))</f>
        <v/>
      </c>
      <c r="J211" s="99" t="str">
        <f>IF('Test Sample Data'!J210="","",IF(SUM('Test Sample Data'!J$3:J$386)&gt;10,IF(AND(ISNUMBER('Test Sample Data'!J210),'Test Sample Data'!J210&lt;$C$389, 'Test Sample Data'!J210&gt;0),'Test Sample Data'!J210,$C$389),""))</f>
        <v/>
      </c>
      <c r="K211" s="99" t="str">
        <f>IF('Test Sample Data'!K210="","",IF(SUM('Test Sample Data'!K$3:K$386)&gt;10,IF(AND(ISNUMBER('Test Sample Data'!K210),'Test Sample Data'!K210&lt;$C$389, 'Test Sample Data'!K210&gt;0),'Test Sample Data'!K210,$C$389),""))</f>
        <v/>
      </c>
      <c r="L211" s="99" t="str">
        <f>IF('Test Sample Data'!L210="","",IF(SUM('Test Sample Data'!L$3:L$386)&gt;10,IF(AND(ISNUMBER('Test Sample Data'!L210),'Test Sample Data'!L210&lt;$C$389, 'Test Sample Data'!L210&gt;0),'Test Sample Data'!L210,$C$389),""))</f>
        <v/>
      </c>
      <c r="M211" s="99" t="str">
        <f>IF('Test Sample Data'!M210="","",IF(SUM('Test Sample Data'!M$3:M$386)&gt;10,IF(AND(ISNUMBER('Test Sample Data'!M210),'Test Sample Data'!M210&lt;$C$389, 'Test Sample Data'!M210&gt;0),'Test Sample Data'!M210,$C$389),""))</f>
        <v/>
      </c>
      <c r="N211" s="99" t="str">
        <f>IF('Test Sample Data'!N210="","",IF(SUM('Test Sample Data'!N$3:N$386)&gt;10,IF(AND(ISNUMBER('Test Sample Data'!N210),'Test Sample Data'!N210&lt;$C$389, 'Test Sample Data'!N210&gt;0),'Test Sample Data'!N210,$C$389),""))</f>
        <v/>
      </c>
      <c r="O211" s="98" t="str">
        <f>'miRNA Table'!C210</f>
        <v>hsa-miR-30c-1-3p</v>
      </c>
      <c r="P211" s="98" t="s">
        <v>5708</v>
      </c>
      <c r="Q211" s="99">
        <f>IF('Control Sample Data'!C210="","",IF(SUM('Control Sample Data'!C$3:C$386)&gt;10,IF(AND(ISNUMBER('Control Sample Data'!C210),'Control Sample Data'!C210&lt;$C$389, 'Control Sample Data'!C210&gt;0),'Control Sample Data'!C210,$C$389),""))</f>
        <v>35</v>
      </c>
      <c r="R211" s="99">
        <f>IF('Control Sample Data'!D210="","",IF(SUM('Control Sample Data'!D$3:D$386)&gt;10,IF(AND(ISNUMBER('Control Sample Data'!D210),'Control Sample Data'!D210&lt;$C$389, 'Control Sample Data'!D210&gt;0),'Control Sample Data'!D210,$C$389),""))</f>
        <v>35</v>
      </c>
      <c r="S211" s="99">
        <f>IF('Control Sample Data'!E210="","",IF(SUM('Control Sample Data'!E$3:E$386)&gt;10,IF(AND(ISNUMBER('Control Sample Data'!E210),'Control Sample Data'!E210&lt;$C$389, 'Control Sample Data'!E210&gt;0),'Control Sample Data'!E210,$C$389),""))</f>
        <v>35</v>
      </c>
      <c r="T211" s="99" t="str">
        <f>IF('Control Sample Data'!F210="","",IF(SUM('Control Sample Data'!F$3:F$386)&gt;10,IF(AND(ISNUMBER('Control Sample Data'!F210),'Control Sample Data'!F210&lt;$C$389, 'Control Sample Data'!F210&gt;0),'Control Sample Data'!F210,$C$389),""))</f>
        <v/>
      </c>
      <c r="U211" s="99" t="str">
        <f>IF('Control Sample Data'!G210="","",IF(SUM('Control Sample Data'!G$3:G$386)&gt;10,IF(AND(ISNUMBER('Control Sample Data'!G210),'Control Sample Data'!G210&lt;$C$389, 'Control Sample Data'!G210&gt;0),'Control Sample Data'!G210,$C$389),""))</f>
        <v/>
      </c>
      <c r="V211" s="99" t="str">
        <f>IF('Control Sample Data'!H210="","",IF(SUM('Control Sample Data'!H$3:H$386)&gt;10,IF(AND(ISNUMBER('Control Sample Data'!H210),'Control Sample Data'!H210&lt;$C$389, 'Control Sample Data'!H210&gt;0),'Control Sample Data'!H210,$C$389),""))</f>
        <v/>
      </c>
      <c r="W211" s="99" t="str">
        <f>IF('Control Sample Data'!I210="","",IF(SUM('Control Sample Data'!I$3:I$386)&gt;10,IF(AND(ISNUMBER('Control Sample Data'!I210),'Control Sample Data'!I210&lt;$C$389, 'Control Sample Data'!I210&gt;0),'Control Sample Data'!I210,$C$389),""))</f>
        <v/>
      </c>
      <c r="X211" s="99" t="str">
        <f>IF('Control Sample Data'!J210="","",IF(SUM('Control Sample Data'!J$3:J$386)&gt;10,IF(AND(ISNUMBER('Control Sample Data'!J210),'Control Sample Data'!J210&lt;$C$389, 'Control Sample Data'!J210&gt;0),'Control Sample Data'!J210,$C$389),""))</f>
        <v/>
      </c>
      <c r="Y211" s="99" t="str">
        <f>IF('Control Sample Data'!K210="","",IF(SUM('Control Sample Data'!K$3:K$386)&gt;10,IF(AND(ISNUMBER('Control Sample Data'!K210),'Control Sample Data'!K210&lt;$C$389, 'Control Sample Data'!K210&gt;0),'Control Sample Data'!K210,$C$389),""))</f>
        <v/>
      </c>
      <c r="Z211" s="99" t="str">
        <f>IF('Control Sample Data'!L210="","",IF(SUM('Control Sample Data'!L$3:L$386)&gt;10,IF(AND(ISNUMBER('Control Sample Data'!L210),'Control Sample Data'!L210&lt;$C$389, 'Control Sample Data'!L210&gt;0),'Control Sample Data'!L210,$C$389),""))</f>
        <v/>
      </c>
      <c r="AA211" s="99" t="str">
        <f>IF('Control Sample Data'!M210="","",IF(SUM('Control Sample Data'!M$3:M$386)&gt;10,IF(AND(ISNUMBER('Control Sample Data'!M210),'Control Sample Data'!M210&lt;$C$389, 'Control Sample Data'!M210&gt;0),'Control Sample Data'!M210,$C$389),""))</f>
        <v/>
      </c>
      <c r="AB211" s="107" t="str">
        <f>IF('Control Sample Data'!N210="","",IF(SUM('Control Sample Data'!N$3:N$386)&gt;10,IF(AND(ISNUMBER('Control Sample Data'!N210),'Control Sample Data'!N210&lt;$C$389, 'Control Sample Data'!N210&gt;0),'Control Sample Data'!N210,$C$389),""))</f>
        <v/>
      </c>
      <c r="AC211" s="136">
        <f>IF(C211="","",IF(AND('miRNA Table'!$F$4="YES",'miRNA Table'!$F$6="YES"),C211-C$391,C211))</f>
        <v>35</v>
      </c>
      <c r="AD211" s="137">
        <f>IF(D211="","",IF(AND('miRNA Table'!$F$4="YES",'miRNA Table'!$F$6="YES"),D211-D$391,D211))</f>
        <v>35</v>
      </c>
      <c r="AE211" s="137">
        <f>IF(E211="","",IF(AND('miRNA Table'!$F$4="YES",'miRNA Table'!$F$6="YES"),E211-E$391,E211))</f>
        <v>35</v>
      </c>
      <c r="AF211" s="137" t="str">
        <f>IF(F211="","",IF(AND('miRNA Table'!$F$4="YES",'miRNA Table'!$F$6="YES"),F211-F$391,F211))</f>
        <v/>
      </c>
      <c r="AG211" s="137" t="str">
        <f>IF(G211="","",IF(AND('miRNA Table'!$F$4="YES",'miRNA Table'!$F$6="YES"),G211-G$391,G211))</f>
        <v/>
      </c>
      <c r="AH211" s="137" t="str">
        <f>IF(H211="","",IF(AND('miRNA Table'!$F$4="YES",'miRNA Table'!$F$6="YES"),H211-H$391,H211))</f>
        <v/>
      </c>
      <c r="AI211" s="137" t="str">
        <f>IF(I211="","",IF(AND('miRNA Table'!$F$4="YES",'miRNA Table'!$F$6="YES"),I211-I$391,I211))</f>
        <v/>
      </c>
      <c r="AJ211" s="137" t="str">
        <f>IF(J211="","",IF(AND('miRNA Table'!$F$4="YES",'miRNA Table'!$F$6="YES"),J211-J$391,J211))</f>
        <v/>
      </c>
      <c r="AK211" s="137" t="str">
        <f>IF(K211="","",IF(AND('miRNA Table'!$F$4="YES",'miRNA Table'!$F$6="YES"),K211-K$391,K211))</f>
        <v/>
      </c>
      <c r="AL211" s="137" t="str">
        <f>IF(L211="","",IF(AND('miRNA Table'!$F$4="YES",'miRNA Table'!$F$6="YES"),L211-L$391,L211))</f>
        <v/>
      </c>
      <c r="AM211" s="137" t="str">
        <f>IF(M211="","",IF(AND('miRNA Table'!$F$4="YES",'miRNA Table'!$F$6="YES"),M211-M$391,M211))</f>
        <v/>
      </c>
      <c r="AN211" s="138" t="str">
        <f>IF(N211="","",IF(AND('miRNA Table'!$F$4="YES",'miRNA Table'!$F$6="YES"),N211-N$391,N211))</f>
        <v/>
      </c>
      <c r="AO211" s="136">
        <f>IF(O211="","",IF(AND('miRNA Table'!$F$4="YES",'miRNA Table'!$F$6="YES"),Q211-Q$391,Q211))</f>
        <v>35</v>
      </c>
      <c r="AP211" s="137">
        <f>IF(P211="","",IF(AND('miRNA Table'!$F$4="YES",'miRNA Table'!$F$6="YES"),R211-R$391,R211))</f>
        <v>35</v>
      </c>
      <c r="AQ211" s="137">
        <f>IF(Q211="","",IF(AND('miRNA Table'!$F$4="YES",'miRNA Table'!$F$6="YES"),S211-S$391,S211))</f>
        <v>35</v>
      </c>
      <c r="AR211" s="137" t="str">
        <f>IF(R211="","",IF(AND('miRNA Table'!$F$4="YES",'miRNA Table'!$F$6="YES"),T211-T$391,T211))</f>
        <v/>
      </c>
      <c r="AS211" s="137" t="str">
        <f>IF(S211="","",IF(AND('miRNA Table'!$F$4="YES",'miRNA Table'!$F$6="YES"),U211-U$391,U211))</f>
        <v/>
      </c>
      <c r="AT211" s="137" t="str">
        <f>IF(T211="","",IF(AND('miRNA Table'!$F$4="YES",'miRNA Table'!$F$6="YES"),V211-V$391,V211))</f>
        <v/>
      </c>
      <c r="AU211" s="137" t="str">
        <f>IF(U211="","",IF(AND('miRNA Table'!$F$4="YES",'miRNA Table'!$F$6="YES"),W211-W$391,W211))</f>
        <v/>
      </c>
      <c r="AV211" s="137" t="str">
        <f>IF(V211="","",IF(AND('miRNA Table'!$F$4="YES",'miRNA Table'!$F$6="YES"),X211-X$391,X211))</f>
        <v/>
      </c>
      <c r="AW211" s="137" t="str">
        <f>IF(W211="","",IF(AND('miRNA Table'!$F$4="YES",'miRNA Table'!$F$6="YES"),Y211-Y$391,Y211))</f>
        <v/>
      </c>
      <c r="AX211" s="137" t="str">
        <f>IF(X211="","",IF(AND('miRNA Table'!$F$4="YES",'miRNA Table'!$F$6="YES"),Z211-Z$391,Z211))</f>
        <v/>
      </c>
      <c r="AY211" s="137" t="str">
        <f>IF(Y211="","",IF(AND('miRNA Table'!$F$4="YES",'miRNA Table'!$F$6="YES"),AA211-AA$391,AA211))</f>
        <v/>
      </c>
      <c r="AZ211" s="138" t="str">
        <f>IF(Z211="","",IF(AND('miRNA Table'!$F$4="YES",'miRNA Table'!$F$6="YES"),AB211-AB$391,AB211))</f>
        <v/>
      </c>
      <c r="BY211" s="97" t="str">
        <f t="shared" si="184"/>
        <v>hsa-miR-30c-1-3p</v>
      </c>
      <c r="BZ211" s="98" t="s">
        <v>5708</v>
      </c>
      <c r="CA211" s="99">
        <f t="shared" si="185"/>
        <v>14.364999999999998</v>
      </c>
      <c r="CB211" s="99">
        <f t="shared" si="186"/>
        <v>14.355</v>
      </c>
      <c r="CC211" s="99">
        <f t="shared" si="187"/>
        <v>14.27</v>
      </c>
      <c r="CD211" s="99" t="str">
        <f t="shared" si="188"/>
        <v/>
      </c>
      <c r="CE211" s="99" t="str">
        <f t="shared" si="189"/>
        <v/>
      </c>
      <c r="CF211" s="99" t="str">
        <f t="shared" si="190"/>
        <v/>
      </c>
      <c r="CG211" s="99" t="str">
        <f t="shared" si="191"/>
        <v/>
      </c>
      <c r="CH211" s="99" t="str">
        <f t="shared" si="192"/>
        <v/>
      </c>
      <c r="CI211" s="99" t="str">
        <f t="shared" si="193"/>
        <v/>
      </c>
      <c r="CJ211" s="99" t="str">
        <f t="shared" si="194"/>
        <v/>
      </c>
      <c r="CK211" s="99" t="str">
        <f t="shared" si="195"/>
        <v/>
      </c>
      <c r="CL211" s="99" t="str">
        <f t="shared" si="196"/>
        <v/>
      </c>
      <c r="CM211" s="99">
        <f t="shared" si="197"/>
        <v>14.101666666666667</v>
      </c>
      <c r="CN211" s="99">
        <f t="shared" si="198"/>
        <v>14.14833333333333</v>
      </c>
      <c r="CO211" s="99">
        <f t="shared" si="199"/>
        <v>13.864999999999998</v>
      </c>
      <c r="CP211" s="99" t="str">
        <f t="shared" si="200"/>
        <v/>
      </c>
      <c r="CQ211" s="99" t="str">
        <f t="shared" si="201"/>
        <v/>
      </c>
      <c r="CR211" s="99" t="str">
        <f t="shared" si="202"/>
        <v/>
      </c>
      <c r="CS211" s="99" t="str">
        <f t="shared" si="203"/>
        <v/>
      </c>
      <c r="CT211" s="99" t="str">
        <f t="shared" si="204"/>
        <v/>
      </c>
      <c r="CU211" s="99" t="str">
        <f t="shared" si="205"/>
        <v/>
      </c>
      <c r="CV211" s="99" t="str">
        <f t="shared" si="206"/>
        <v/>
      </c>
      <c r="CW211" s="99" t="str">
        <f t="shared" si="207"/>
        <v/>
      </c>
      <c r="CX211" s="99" t="str">
        <f t="shared" si="208"/>
        <v/>
      </c>
      <c r="CY211" s="70">
        <f t="shared" si="209"/>
        <v>14.329999999999998</v>
      </c>
      <c r="CZ211" s="70">
        <f t="shared" si="210"/>
        <v>14.038333333333332</v>
      </c>
      <c r="DA211" s="100" t="str">
        <f t="shared" si="211"/>
        <v>hsa-miR-30c-1-3p</v>
      </c>
      <c r="DB211" s="98" t="s">
        <v>5708</v>
      </c>
      <c r="DC211" s="101">
        <f t="shared" si="164"/>
        <v>4.7391899108950229E-5</v>
      </c>
      <c r="DD211" s="101">
        <f t="shared" si="165"/>
        <v>4.7721535835485465E-5</v>
      </c>
      <c r="DE211" s="101">
        <f t="shared" si="166"/>
        <v>5.0617648059963549E-5</v>
      </c>
      <c r="DF211" s="101" t="str">
        <f t="shared" si="167"/>
        <v/>
      </c>
      <c r="DG211" s="101" t="str">
        <f t="shared" si="168"/>
        <v/>
      </c>
      <c r="DH211" s="101" t="str">
        <f t="shared" si="169"/>
        <v/>
      </c>
      <c r="DI211" s="101" t="str">
        <f t="shared" si="170"/>
        <v/>
      </c>
      <c r="DJ211" s="101" t="str">
        <f t="shared" si="171"/>
        <v/>
      </c>
      <c r="DK211" s="101" t="str">
        <f t="shared" si="172"/>
        <v/>
      </c>
      <c r="DL211" s="101" t="str">
        <f t="shared" si="173"/>
        <v/>
      </c>
      <c r="DM211" s="101" t="str">
        <f t="shared" si="212"/>
        <v/>
      </c>
      <c r="DN211" s="101" t="str">
        <f t="shared" si="213"/>
        <v/>
      </c>
      <c r="DO211" s="101">
        <f t="shared" si="174"/>
        <v>5.6882063716252369E-5</v>
      </c>
      <c r="DP211" s="101">
        <f t="shared" si="175"/>
        <v>5.5071547217106916E-5</v>
      </c>
      <c r="DQ211" s="101">
        <f t="shared" si="176"/>
        <v>6.7022266466494862E-5</v>
      </c>
      <c r="DR211" s="101" t="str">
        <f t="shared" si="177"/>
        <v/>
      </c>
      <c r="DS211" s="101" t="str">
        <f t="shared" si="178"/>
        <v/>
      </c>
      <c r="DT211" s="101" t="str">
        <f t="shared" si="179"/>
        <v/>
      </c>
      <c r="DU211" s="101" t="str">
        <f t="shared" si="180"/>
        <v/>
      </c>
      <c r="DV211" s="101" t="str">
        <f t="shared" si="181"/>
        <v/>
      </c>
      <c r="DW211" s="101" t="str">
        <f t="shared" si="182"/>
        <v/>
      </c>
      <c r="DX211" s="101" t="str">
        <f t="shared" si="183"/>
        <v/>
      </c>
      <c r="DY211" s="101" t="str">
        <f t="shared" si="214"/>
        <v/>
      </c>
      <c r="DZ211" s="101" t="str">
        <f t="shared" si="215"/>
        <v/>
      </c>
    </row>
    <row r="212" spans="1:130" ht="15" customHeight="1" x14ac:dyDescent="0.25">
      <c r="A212" s="106" t="str">
        <f>'miRNA Table'!C211</f>
        <v>hsa-miR-30d-5p</v>
      </c>
      <c r="B212" s="98" t="s">
        <v>5709</v>
      </c>
      <c r="C212" s="99">
        <f>IF('Test Sample Data'!C211="","",IF(SUM('Test Sample Data'!C$3:C$386)&gt;10,IF(AND(ISNUMBER('Test Sample Data'!C211),'Test Sample Data'!C211&lt;$C$389, 'Test Sample Data'!C211&gt;0),'Test Sample Data'!C211,$C$389),""))</f>
        <v>35</v>
      </c>
      <c r="D212" s="99">
        <f>IF('Test Sample Data'!D211="","",IF(SUM('Test Sample Data'!D$3:D$386)&gt;10,IF(AND(ISNUMBER('Test Sample Data'!D211),'Test Sample Data'!D211&lt;$C$389, 'Test Sample Data'!D211&gt;0),'Test Sample Data'!D211,$C$389),""))</f>
        <v>35</v>
      </c>
      <c r="E212" s="99">
        <f>IF('Test Sample Data'!E211="","",IF(SUM('Test Sample Data'!E$3:E$386)&gt;10,IF(AND(ISNUMBER('Test Sample Data'!E211),'Test Sample Data'!E211&lt;$C$389, 'Test Sample Data'!E211&gt;0),'Test Sample Data'!E211,$C$389),""))</f>
        <v>35</v>
      </c>
      <c r="F212" s="99" t="str">
        <f>IF('Test Sample Data'!F211="","",IF(SUM('Test Sample Data'!F$3:F$386)&gt;10,IF(AND(ISNUMBER('Test Sample Data'!F211),'Test Sample Data'!F211&lt;$C$389, 'Test Sample Data'!F211&gt;0),'Test Sample Data'!F211,$C$389),""))</f>
        <v/>
      </c>
      <c r="G212" s="99" t="str">
        <f>IF('Test Sample Data'!G211="","",IF(SUM('Test Sample Data'!G$3:G$386)&gt;10,IF(AND(ISNUMBER('Test Sample Data'!G211),'Test Sample Data'!G211&lt;$C$389, 'Test Sample Data'!G211&gt;0),'Test Sample Data'!G211,$C$389),""))</f>
        <v/>
      </c>
      <c r="H212" s="99" t="str">
        <f>IF('Test Sample Data'!H211="","",IF(SUM('Test Sample Data'!H$3:H$386)&gt;10,IF(AND(ISNUMBER('Test Sample Data'!H211),'Test Sample Data'!H211&lt;$C$389, 'Test Sample Data'!H211&gt;0),'Test Sample Data'!H211,$C$389),""))</f>
        <v/>
      </c>
      <c r="I212" s="99" t="str">
        <f>IF('Test Sample Data'!I211="","",IF(SUM('Test Sample Data'!I$3:I$386)&gt;10,IF(AND(ISNUMBER('Test Sample Data'!I211),'Test Sample Data'!I211&lt;$C$389, 'Test Sample Data'!I211&gt;0),'Test Sample Data'!I211,$C$389),""))</f>
        <v/>
      </c>
      <c r="J212" s="99" t="str">
        <f>IF('Test Sample Data'!J211="","",IF(SUM('Test Sample Data'!J$3:J$386)&gt;10,IF(AND(ISNUMBER('Test Sample Data'!J211),'Test Sample Data'!J211&lt;$C$389, 'Test Sample Data'!J211&gt;0),'Test Sample Data'!J211,$C$389),""))</f>
        <v/>
      </c>
      <c r="K212" s="99" t="str">
        <f>IF('Test Sample Data'!K211="","",IF(SUM('Test Sample Data'!K$3:K$386)&gt;10,IF(AND(ISNUMBER('Test Sample Data'!K211),'Test Sample Data'!K211&lt;$C$389, 'Test Sample Data'!K211&gt;0),'Test Sample Data'!K211,$C$389),""))</f>
        <v/>
      </c>
      <c r="L212" s="99" t="str">
        <f>IF('Test Sample Data'!L211="","",IF(SUM('Test Sample Data'!L$3:L$386)&gt;10,IF(AND(ISNUMBER('Test Sample Data'!L211),'Test Sample Data'!L211&lt;$C$389, 'Test Sample Data'!L211&gt;0),'Test Sample Data'!L211,$C$389),""))</f>
        <v/>
      </c>
      <c r="M212" s="99" t="str">
        <f>IF('Test Sample Data'!M211="","",IF(SUM('Test Sample Data'!M$3:M$386)&gt;10,IF(AND(ISNUMBER('Test Sample Data'!M211),'Test Sample Data'!M211&lt;$C$389, 'Test Sample Data'!M211&gt;0),'Test Sample Data'!M211,$C$389),""))</f>
        <v/>
      </c>
      <c r="N212" s="99" t="str">
        <f>IF('Test Sample Data'!N211="","",IF(SUM('Test Sample Data'!N$3:N$386)&gt;10,IF(AND(ISNUMBER('Test Sample Data'!N211),'Test Sample Data'!N211&lt;$C$389, 'Test Sample Data'!N211&gt;0),'Test Sample Data'!N211,$C$389),""))</f>
        <v/>
      </c>
      <c r="O212" s="98" t="str">
        <f>'miRNA Table'!C211</f>
        <v>hsa-miR-30d-5p</v>
      </c>
      <c r="P212" s="98" t="s">
        <v>5709</v>
      </c>
      <c r="Q212" s="99">
        <f>IF('Control Sample Data'!C211="","",IF(SUM('Control Sample Data'!C$3:C$386)&gt;10,IF(AND(ISNUMBER('Control Sample Data'!C211),'Control Sample Data'!C211&lt;$C$389, 'Control Sample Data'!C211&gt;0),'Control Sample Data'!C211,$C$389),""))</f>
        <v>35</v>
      </c>
      <c r="R212" s="99">
        <f>IF('Control Sample Data'!D211="","",IF(SUM('Control Sample Data'!D$3:D$386)&gt;10,IF(AND(ISNUMBER('Control Sample Data'!D211),'Control Sample Data'!D211&lt;$C$389, 'Control Sample Data'!D211&gt;0),'Control Sample Data'!D211,$C$389),""))</f>
        <v>35</v>
      </c>
      <c r="S212" s="99">
        <f>IF('Control Sample Data'!E211="","",IF(SUM('Control Sample Data'!E$3:E$386)&gt;10,IF(AND(ISNUMBER('Control Sample Data'!E211),'Control Sample Data'!E211&lt;$C$389, 'Control Sample Data'!E211&gt;0),'Control Sample Data'!E211,$C$389),""))</f>
        <v>35</v>
      </c>
      <c r="T212" s="99" t="str">
        <f>IF('Control Sample Data'!F211="","",IF(SUM('Control Sample Data'!F$3:F$386)&gt;10,IF(AND(ISNUMBER('Control Sample Data'!F211),'Control Sample Data'!F211&lt;$C$389, 'Control Sample Data'!F211&gt;0),'Control Sample Data'!F211,$C$389),""))</f>
        <v/>
      </c>
      <c r="U212" s="99" t="str">
        <f>IF('Control Sample Data'!G211="","",IF(SUM('Control Sample Data'!G$3:G$386)&gt;10,IF(AND(ISNUMBER('Control Sample Data'!G211),'Control Sample Data'!G211&lt;$C$389, 'Control Sample Data'!G211&gt;0),'Control Sample Data'!G211,$C$389),""))</f>
        <v/>
      </c>
      <c r="V212" s="99" t="str">
        <f>IF('Control Sample Data'!H211="","",IF(SUM('Control Sample Data'!H$3:H$386)&gt;10,IF(AND(ISNUMBER('Control Sample Data'!H211),'Control Sample Data'!H211&lt;$C$389, 'Control Sample Data'!H211&gt;0),'Control Sample Data'!H211,$C$389),""))</f>
        <v/>
      </c>
      <c r="W212" s="99" t="str">
        <f>IF('Control Sample Data'!I211="","",IF(SUM('Control Sample Data'!I$3:I$386)&gt;10,IF(AND(ISNUMBER('Control Sample Data'!I211),'Control Sample Data'!I211&lt;$C$389, 'Control Sample Data'!I211&gt;0),'Control Sample Data'!I211,$C$389),""))</f>
        <v/>
      </c>
      <c r="X212" s="99" t="str">
        <f>IF('Control Sample Data'!J211="","",IF(SUM('Control Sample Data'!J$3:J$386)&gt;10,IF(AND(ISNUMBER('Control Sample Data'!J211),'Control Sample Data'!J211&lt;$C$389, 'Control Sample Data'!J211&gt;0),'Control Sample Data'!J211,$C$389),""))</f>
        <v/>
      </c>
      <c r="Y212" s="99" t="str">
        <f>IF('Control Sample Data'!K211="","",IF(SUM('Control Sample Data'!K$3:K$386)&gt;10,IF(AND(ISNUMBER('Control Sample Data'!K211),'Control Sample Data'!K211&lt;$C$389, 'Control Sample Data'!K211&gt;0),'Control Sample Data'!K211,$C$389),""))</f>
        <v/>
      </c>
      <c r="Z212" s="99" t="str">
        <f>IF('Control Sample Data'!L211="","",IF(SUM('Control Sample Data'!L$3:L$386)&gt;10,IF(AND(ISNUMBER('Control Sample Data'!L211),'Control Sample Data'!L211&lt;$C$389, 'Control Sample Data'!L211&gt;0),'Control Sample Data'!L211,$C$389),""))</f>
        <v/>
      </c>
      <c r="AA212" s="99" t="str">
        <f>IF('Control Sample Data'!M211="","",IF(SUM('Control Sample Data'!M$3:M$386)&gt;10,IF(AND(ISNUMBER('Control Sample Data'!M211),'Control Sample Data'!M211&lt;$C$389, 'Control Sample Data'!M211&gt;0),'Control Sample Data'!M211,$C$389),""))</f>
        <v/>
      </c>
      <c r="AB212" s="107" t="str">
        <f>IF('Control Sample Data'!N211="","",IF(SUM('Control Sample Data'!N$3:N$386)&gt;10,IF(AND(ISNUMBER('Control Sample Data'!N211),'Control Sample Data'!N211&lt;$C$389, 'Control Sample Data'!N211&gt;0),'Control Sample Data'!N211,$C$389),""))</f>
        <v/>
      </c>
      <c r="AC212" s="136">
        <f>IF(C212="","",IF(AND('miRNA Table'!$F$4="YES",'miRNA Table'!$F$6="YES"),C212-C$391,C212))</f>
        <v>35</v>
      </c>
      <c r="AD212" s="137">
        <f>IF(D212="","",IF(AND('miRNA Table'!$F$4="YES",'miRNA Table'!$F$6="YES"),D212-D$391,D212))</f>
        <v>35</v>
      </c>
      <c r="AE212" s="137">
        <f>IF(E212="","",IF(AND('miRNA Table'!$F$4="YES",'miRNA Table'!$F$6="YES"),E212-E$391,E212))</f>
        <v>35</v>
      </c>
      <c r="AF212" s="137" t="str">
        <f>IF(F212="","",IF(AND('miRNA Table'!$F$4="YES",'miRNA Table'!$F$6="YES"),F212-F$391,F212))</f>
        <v/>
      </c>
      <c r="AG212" s="137" t="str">
        <f>IF(G212="","",IF(AND('miRNA Table'!$F$4="YES",'miRNA Table'!$F$6="YES"),G212-G$391,G212))</f>
        <v/>
      </c>
      <c r="AH212" s="137" t="str">
        <f>IF(H212="","",IF(AND('miRNA Table'!$F$4="YES",'miRNA Table'!$F$6="YES"),H212-H$391,H212))</f>
        <v/>
      </c>
      <c r="AI212" s="137" t="str">
        <f>IF(I212="","",IF(AND('miRNA Table'!$F$4="YES",'miRNA Table'!$F$6="YES"),I212-I$391,I212))</f>
        <v/>
      </c>
      <c r="AJ212" s="137" t="str">
        <f>IF(J212="","",IF(AND('miRNA Table'!$F$4="YES",'miRNA Table'!$F$6="YES"),J212-J$391,J212))</f>
        <v/>
      </c>
      <c r="AK212" s="137" t="str">
        <f>IF(K212="","",IF(AND('miRNA Table'!$F$4="YES",'miRNA Table'!$F$6="YES"),K212-K$391,K212))</f>
        <v/>
      </c>
      <c r="AL212" s="137" t="str">
        <f>IF(L212="","",IF(AND('miRNA Table'!$F$4="YES",'miRNA Table'!$F$6="YES"),L212-L$391,L212))</f>
        <v/>
      </c>
      <c r="AM212" s="137" t="str">
        <f>IF(M212="","",IF(AND('miRNA Table'!$F$4="YES",'miRNA Table'!$F$6="YES"),M212-M$391,M212))</f>
        <v/>
      </c>
      <c r="AN212" s="138" t="str">
        <f>IF(N212="","",IF(AND('miRNA Table'!$F$4="YES",'miRNA Table'!$F$6="YES"),N212-N$391,N212))</f>
        <v/>
      </c>
      <c r="AO212" s="136">
        <f>IF(O212="","",IF(AND('miRNA Table'!$F$4="YES",'miRNA Table'!$F$6="YES"),Q212-Q$391,Q212))</f>
        <v>35</v>
      </c>
      <c r="AP212" s="137">
        <f>IF(P212="","",IF(AND('miRNA Table'!$F$4="YES",'miRNA Table'!$F$6="YES"),R212-R$391,R212))</f>
        <v>35</v>
      </c>
      <c r="AQ212" s="137">
        <f>IF(Q212="","",IF(AND('miRNA Table'!$F$4="YES",'miRNA Table'!$F$6="YES"),S212-S$391,S212))</f>
        <v>35</v>
      </c>
      <c r="AR212" s="137" t="str">
        <f>IF(R212="","",IF(AND('miRNA Table'!$F$4="YES",'miRNA Table'!$F$6="YES"),T212-T$391,T212))</f>
        <v/>
      </c>
      <c r="AS212" s="137" t="str">
        <f>IF(S212="","",IF(AND('miRNA Table'!$F$4="YES",'miRNA Table'!$F$6="YES"),U212-U$391,U212))</f>
        <v/>
      </c>
      <c r="AT212" s="137" t="str">
        <f>IF(T212="","",IF(AND('miRNA Table'!$F$4="YES",'miRNA Table'!$F$6="YES"),V212-V$391,V212))</f>
        <v/>
      </c>
      <c r="AU212" s="137" t="str">
        <f>IF(U212="","",IF(AND('miRNA Table'!$F$4="YES",'miRNA Table'!$F$6="YES"),W212-W$391,W212))</f>
        <v/>
      </c>
      <c r="AV212" s="137" t="str">
        <f>IF(V212="","",IF(AND('miRNA Table'!$F$4="YES",'miRNA Table'!$F$6="YES"),X212-X$391,X212))</f>
        <v/>
      </c>
      <c r="AW212" s="137" t="str">
        <f>IF(W212="","",IF(AND('miRNA Table'!$F$4="YES",'miRNA Table'!$F$6="YES"),Y212-Y$391,Y212))</f>
        <v/>
      </c>
      <c r="AX212" s="137" t="str">
        <f>IF(X212="","",IF(AND('miRNA Table'!$F$4="YES",'miRNA Table'!$F$6="YES"),Z212-Z$391,Z212))</f>
        <v/>
      </c>
      <c r="AY212" s="137" t="str">
        <f>IF(Y212="","",IF(AND('miRNA Table'!$F$4="YES",'miRNA Table'!$F$6="YES"),AA212-AA$391,AA212))</f>
        <v/>
      </c>
      <c r="AZ212" s="138" t="str">
        <f>IF(Z212="","",IF(AND('miRNA Table'!$F$4="YES",'miRNA Table'!$F$6="YES"),AB212-AB$391,AB212))</f>
        <v/>
      </c>
      <c r="BY212" s="97" t="str">
        <f t="shared" si="184"/>
        <v>hsa-miR-30d-5p</v>
      </c>
      <c r="BZ212" s="98" t="s">
        <v>5709</v>
      </c>
      <c r="CA212" s="99">
        <f t="shared" si="185"/>
        <v>14.364999999999998</v>
      </c>
      <c r="CB212" s="99">
        <f t="shared" si="186"/>
        <v>14.355</v>
      </c>
      <c r="CC212" s="99">
        <f t="shared" si="187"/>
        <v>14.27</v>
      </c>
      <c r="CD212" s="99" t="str">
        <f t="shared" si="188"/>
        <v/>
      </c>
      <c r="CE212" s="99" t="str">
        <f t="shared" si="189"/>
        <v/>
      </c>
      <c r="CF212" s="99" t="str">
        <f t="shared" si="190"/>
        <v/>
      </c>
      <c r="CG212" s="99" t="str">
        <f t="shared" si="191"/>
        <v/>
      </c>
      <c r="CH212" s="99" t="str">
        <f t="shared" si="192"/>
        <v/>
      </c>
      <c r="CI212" s="99" t="str">
        <f t="shared" si="193"/>
        <v/>
      </c>
      <c r="CJ212" s="99" t="str">
        <f t="shared" si="194"/>
        <v/>
      </c>
      <c r="CK212" s="99" t="str">
        <f t="shared" si="195"/>
        <v/>
      </c>
      <c r="CL212" s="99" t="str">
        <f t="shared" si="196"/>
        <v/>
      </c>
      <c r="CM212" s="99">
        <f t="shared" si="197"/>
        <v>14.101666666666667</v>
      </c>
      <c r="CN212" s="99">
        <f t="shared" si="198"/>
        <v>14.14833333333333</v>
      </c>
      <c r="CO212" s="99">
        <f t="shared" si="199"/>
        <v>13.864999999999998</v>
      </c>
      <c r="CP212" s="99" t="str">
        <f t="shared" si="200"/>
        <v/>
      </c>
      <c r="CQ212" s="99" t="str">
        <f t="shared" si="201"/>
        <v/>
      </c>
      <c r="CR212" s="99" t="str">
        <f t="shared" si="202"/>
        <v/>
      </c>
      <c r="CS212" s="99" t="str">
        <f t="shared" si="203"/>
        <v/>
      </c>
      <c r="CT212" s="99" t="str">
        <f t="shared" si="204"/>
        <v/>
      </c>
      <c r="CU212" s="99" t="str">
        <f t="shared" si="205"/>
        <v/>
      </c>
      <c r="CV212" s="99" t="str">
        <f t="shared" si="206"/>
        <v/>
      </c>
      <c r="CW212" s="99" t="str">
        <f t="shared" si="207"/>
        <v/>
      </c>
      <c r="CX212" s="99" t="str">
        <f t="shared" si="208"/>
        <v/>
      </c>
      <c r="CY212" s="70">
        <f t="shared" si="209"/>
        <v>14.329999999999998</v>
      </c>
      <c r="CZ212" s="70">
        <f t="shared" si="210"/>
        <v>14.038333333333332</v>
      </c>
      <c r="DA212" s="100" t="str">
        <f t="shared" si="211"/>
        <v>hsa-miR-30d-5p</v>
      </c>
      <c r="DB212" s="98" t="s">
        <v>5709</v>
      </c>
      <c r="DC212" s="101">
        <f t="shared" si="164"/>
        <v>4.7391899108950229E-5</v>
      </c>
      <c r="DD212" s="101">
        <f t="shared" si="165"/>
        <v>4.7721535835485465E-5</v>
      </c>
      <c r="DE212" s="101">
        <f t="shared" si="166"/>
        <v>5.0617648059963549E-5</v>
      </c>
      <c r="DF212" s="101" t="str">
        <f t="shared" si="167"/>
        <v/>
      </c>
      <c r="DG212" s="101" t="str">
        <f t="shared" si="168"/>
        <v/>
      </c>
      <c r="DH212" s="101" t="str">
        <f t="shared" si="169"/>
        <v/>
      </c>
      <c r="DI212" s="101" t="str">
        <f t="shared" si="170"/>
        <v/>
      </c>
      <c r="DJ212" s="101" t="str">
        <f t="shared" si="171"/>
        <v/>
      </c>
      <c r="DK212" s="101" t="str">
        <f t="shared" si="172"/>
        <v/>
      </c>
      <c r="DL212" s="101" t="str">
        <f t="shared" si="173"/>
        <v/>
      </c>
      <c r="DM212" s="101" t="str">
        <f t="shared" si="212"/>
        <v/>
      </c>
      <c r="DN212" s="101" t="str">
        <f t="shared" si="213"/>
        <v/>
      </c>
      <c r="DO212" s="101">
        <f t="shared" si="174"/>
        <v>5.6882063716252369E-5</v>
      </c>
      <c r="DP212" s="101">
        <f t="shared" si="175"/>
        <v>5.5071547217106916E-5</v>
      </c>
      <c r="DQ212" s="101">
        <f t="shared" si="176"/>
        <v>6.7022266466494862E-5</v>
      </c>
      <c r="DR212" s="101" t="str">
        <f t="shared" si="177"/>
        <v/>
      </c>
      <c r="DS212" s="101" t="str">
        <f t="shared" si="178"/>
        <v/>
      </c>
      <c r="DT212" s="101" t="str">
        <f t="shared" si="179"/>
        <v/>
      </c>
      <c r="DU212" s="101" t="str">
        <f t="shared" si="180"/>
        <v/>
      </c>
      <c r="DV212" s="101" t="str">
        <f t="shared" si="181"/>
        <v/>
      </c>
      <c r="DW212" s="101" t="str">
        <f t="shared" si="182"/>
        <v/>
      </c>
      <c r="DX212" s="101" t="str">
        <f t="shared" si="183"/>
        <v/>
      </c>
      <c r="DY212" s="101" t="str">
        <f t="shared" si="214"/>
        <v/>
      </c>
      <c r="DZ212" s="101" t="str">
        <f t="shared" si="215"/>
        <v/>
      </c>
    </row>
    <row r="213" spans="1:130" ht="15" customHeight="1" x14ac:dyDescent="0.25">
      <c r="A213" s="106" t="str">
        <f>'miRNA Table'!C212</f>
        <v>hsa-miR-30d-3p</v>
      </c>
      <c r="B213" s="98" t="s">
        <v>5710</v>
      </c>
      <c r="C213" s="99">
        <f>IF('Test Sample Data'!C212="","",IF(SUM('Test Sample Data'!C$3:C$386)&gt;10,IF(AND(ISNUMBER('Test Sample Data'!C212),'Test Sample Data'!C212&lt;$C$389, 'Test Sample Data'!C212&gt;0),'Test Sample Data'!C212,$C$389),""))</f>
        <v>35</v>
      </c>
      <c r="D213" s="99">
        <f>IF('Test Sample Data'!D212="","",IF(SUM('Test Sample Data'!D$3:D$386)&gt;10,IF(AND(ISNUMBER('Test Sample Data'!D212),'Test Sample Data'!D212&lt;$C$389, 'Test Sample Data'!D212&gt;0),'Test Sample Data'!D212,$C$389),""))</f>
        <v>35</v>
      </c>
      <c r="E213" s="99">
        <f>IF('Test Sample Data'!E212="","",IF(SUM('Test Sample Data'!E$3:E$386)&gt;10,IF(AND(ISNUMBER('Test Sample Data'!E212),'Test Sample Data'!E212&lt;$C$389, 'Test Sample Data'!E212&gt;0),'Test Sample Data'!E212,$C$389),""))</f>
        <v>35</v>
      </c>
      <c r="F213" s="99" t="str">
        <f>IF('Test Sample Data'!F212="","",IF(SUM('Test Sample Data'!F$3:F$386)&gt;10,IF(AND(ISNUMBER('Test Sample Data'!F212),'Test Sample Data'!F212&lt;$C$389, 'Test Sample Data'!F212&gt;0),'Test Sample Data'!F212,$C$389),""))</f>
        <v/>
      </c>
      <c r="G213" s="99" t="str">
        <f>IF('Test Sample Data'!G212="","",IF(SUM('Test Sample Data'!G$3:G$386)&gt;10,IF(AND(ISNUMBER('Test Sample Data'!G212),'Test Sample Data'!G212&lt;$C$389, 'Test Sample Data'!G212&gt;0),'Test Sample Data'!G212,$C$389),""))</f>
        <v/>
      </c>
      <c r="H213" s="99" t="str">
        <f>IF('Test Sample Data'!H212="","",IF(SUM('Test Sample Data'!H$3:H$386)&gt;10,IF(AND(ISNUMBER('Test Sample Data'!H212),'Test Sample Data'!H212&lt;$C$389, 'Test Sample Data'!H212&gt;0),'Test Sample Data'!H212,$C$389),""))</f>
        <v/>
      </c>
      <c r="I213" s="99" t="str">
        <f>IF('Test Sample Data'!I212="","",IF(SUM('Test Sample Data'!I$3:I$386)&gt;10,IF(AND(ISNUMBER('Test Sample Data'!I212),'Test Sample Data'!I212&lt;$C$389, 'Test Sample Data'!I212&gt;0),'Test Sample Data'!I212,$C$389),""))</f>
        <v/>
      </c>
      <c r="J213" s="99" t="str">
        <f>IF('Test Sample Data'!J212="","",IF(SUM('Test Sample Data'!J$3:J$386)&gt;10,IF(AND(ISNUMBER('Test Sample Data'!J212),'Test Sample Data'!J212&lt;$C$389, 'Test Sample Data'!J212&gt;0),'Test Sample Data'!J212,$C$389),""))</f>
        <v/>
      </c>
      <c r="K213" s="99" t="str">
        <f>IF('Test Sample Data'!K212="","",IF(SUM('Test Sample Data'!K$3:K$386)&gt;10,IF(AND(ISNUMBER('Test Sample Data'!K212),'Test Sample Data'!K212&lt;$C$389, 'Test Sample Data'!K212&gt;0),'Test Sample Data'!K212,$C$389),""))</f>
        <v/>
      </c>
      <c r="L213" s="99" t="str">
        <f>IF('Test Sample Data'!L212="","",IF(SUM('Test Sample Data'!L$3:L$386)&gt;10,IF(AND(ISNUMBER('Test Sample Data'!L212),'Test Sample Data'!L212&lt;$C$389, 'Test Sample Data'!L212&gt;0),'Test Sample Data'!L212,$C$389),""))</f>
        <v/>
      </c>
      <c r="M213" s="99" t="str">
        <f>IF('Test Sample Data'!M212="","",IF(SUM('Test Sample Data'!M$3:M$386)&gt;10,IF(AND(ISNUMBER('Test Sample Data'!M212),'Test Sample Data'!M212&lt;$C$389, 'Test Sample Data'!M212&gt;0),'Test Sample Data'!M212,$C$389),""))</f>
        <v/>
      </c>
      <c r="N213" s="99" t="str">
        <f>IF('Test Sample Data'!N212="","",IF(SUM('Test Sample Data'!N$3:N$386)&gt;10,IF(AND(ISNUMBER('Test Sample Data'!N212),'Test Sample Data'!N212&lt;$C$389, 'Test Sample Data'!N212&gt;0),'Test Sample Data'!N212,$C$389),""))</f>
        <v/>
      </c>
      <c r="O213" s="98" t="str">
        <f>'miRNA Table'!C212</f>
        <v>hsa-miR-30d-3p</v>
      </c>
      <c r="P213" s="98" t="s">
        <v>5710</v>
      </c>
      <c r="Q213" s="99">
        <f>IF('Control Sample Data'!C212="","",IF(SUM('Control Sample Data'!C$3:C$386)&gt;10,IF(AND(ISNUMBER('Control Sample Data'!C212),'Control Sample Data'!C212&lt;$C$389, 'Control Sample Data'!C212&gt;0),'Control Sample Data'!C212,$C$389),""))</f>
        <v>35</v>
      </c>
      <c r="R213" s="99">
        <f>IF('Control Sample Data'!D212="","",IF(SUM('Control Sample Data'!D$3:D$386)&gt;10,IF(AND(ISNUMBER('Control Sample Data'!D212),'Control Sample Data'!D212&lt;$C$389, 'Control Sample Data'!D212&gt;0),'Control Sample Data'!D212,$C$389),""))</f>
        <v>35</v>
      </c>
      <c r="S213" s="99">
        <f>IF('Control Sample Data'!E212="","",IF(SUM('Control Sample Data'!E$3:E$386)&gt;10,IF(AND(ISNUMBER('Control Sample Data'!E212),'Control Sample Data'!E212&lt;$C$389, 'Control Sample Data'!E212&gt;0),'Control Sample Data'!E212,$C$389),""))</f>
        <v>35</v>
      </c>
      <c r="T213" s="99" t="str">
        <f>IF('Control Sample Data'!F212="","",IF(SUM('Control Sample Data'!F$3:F$386)&gt;10,IF(AND(ISNUMBER('Control Sample Data'!F212),'Control Sample Data'!F212&lt;$C$389, 'Control Sample Data'!F212&gt;0),'Control Sample Data'!F212,$C$389),""))</f>
        <v/>
      </c>
      <c r="U213" s="99" t="str">
        <f>IF('Control Sample Data'!G212="","",IF(SUM('Control Sample Data'!G$3:G$386)&gt;10,IF(AND(ISNUMBER('Control Sample Data'!G212),'Control Sample Data'!G212&lt;$C$389, 'Control Sample Data'!G212&gt;0),'Control Sample Data'!G212,$C$389),""))</f>
        <v/>
      </c>
      <c r="V213" s="99" t="str">
        <f>IF('Control Sample Data'!H212="","",IF(SUM('Control Sample Data'!H$3:H$386)&gt;10,IF(AND(ISNUMBER('Control Sample Data'!H212),'Control Sample Data'!H212&lt;$C$389, 'Control Sample Data'!H212&gt;0),'Control Sample Data'!H212,$C$389),""))</f>
        <v/>
      </c>
      <c r="W213" s="99" t="str">
        <f>IF('Control Sample Data'!I212="","",IF(SUM('Control Sample Data'!I$3:I$386)&gt;10,IF(AND(ISNUMBER('Control Sample Data'!I212),'Control Sample Data'!I212&lt;$C$389, 'Control Sample Data'!I212&gt;0),'Control Sample Data'!I212,$C$389),""))</f>
        <v/>
      </c>
      <c r="X213" s="99" t="str">
        <f>IF('Control Sample Data'!J212="","",IF(SUM('Control Sample Data'!J$3:J$386)&gt;10,IF(AND(ISNUMBER('Control Sample Data'!J212),'Control Sample Data'!J212&lt;$C$389, 'Control Sample Data'!J212&gt;0),'Control Sample Data'!J212,$C$389),""))</f>
        <v/>
      </c>
      <c r="Y213" s="99" t="str">
        <f>IF('Control Sample Data'!K212="","",IF(SUM('Control Sample Data'!K$3:K$386)&gt;10,IF(AND(ISNUMBER('Control Sample Data'!K212),'Control Sample Data'!K212&lt;$C$389, 'Control Sample Data'!K212&gt;0),'Control Sample Data'!K212,$C$389),""))</f>
        <v/>
      </c>
      <c r="Z213" s="99" t="str">
        <f>IF('Control Sample Data'!L212="","",IF(SUM('Control Sample Data'!L$3:L$386)&gt;10,IF(AND(ISNUMBER('Control Sample Data'!L212),'Control Sample Data'!L212&lt;$C$389, 'Control Sample Data'!L212&gt;0),'Control Sample Data'!L212,$C$389),""))</f>
        <v/>
      </c>
      <c r="AA213" s="99" t="str">
        <f>IF('Control Sample Data'!M212="","",IF(SUM('Control Sample Data'!M$3:M$386)&gt;10,IF(AND(ISNUMBER('Control Sample Data'!M212),'Control Sample Data'!M212&lt;$C$389, 'Control Sample Data'!M212&gt;0),'Control Sample Data'!M212,$C$389),""))</f>
        <v/>
      </c>
      <c r="AB213" s="107" t="str">
        <f>IF('Control Sample Data'!N212="","",IF(SUM('Control Sample Data'!N$3:N$386)&gt;10,IF(AND(ISNUMBER('Control Sample Data'!N212),'Control Sample Data'!N212&lt;$C$389, 'Control Sample Data'!N212&gt;0),'Control Sample Data'!N212,$C$389),""))</f>
        <v/>
      </c>
      <c r="AC213" s="136">
        <f>IF(C213="","",IF(AND('miRNA Table'!$F$4="YES",'miRNA Table'!$F$6="YES"),C213-C$391,C213))</f>
        <v>35</v>
      </c>
      <c r="AD213" s="137">
        <f>IF(D213="","",IF(AND('miRNA Table'!$F$4="YES",'miRNA Table'!$F$6="YES"),D213-D$391,D213))</f>
        <v>35</v>
      </c>
      <c r="AE213" s="137">
        <f>IF(E213="","",IF(AND('miRNA Table'!$F$4="YES",'miRNA Table'!$F$6="YES"),E213-E$391,E213))</f>
        <v>35</v>
      </c>
      <c r="AF213" s="137" t="str">
        <f>IF(F213="","",IF(AND('miRNA Table'!$F$4="YES",'miRNA Table'!$F$6="YES"),F213-F$391,F213))</f>
        <v/>
      </c>
      <c r="AG213" s="137" t="str">
        <f>IF(G213="","",IF(AND('miRNA Table'!$F$4="YES",'miRNA Table'!$F$6="YES"),G213-G$391,G213))</f>
        <v/>
      </c>
      <c r="AH213" s="137" t="str">
        <f>IF(H213="","",IF(AND('miRNA Table'!$F$4="YES",'miRNA Table'!$F$6="YES"),H213-H$391,H213))</f>
        <v/>
      </c>
      <c r="AI213" s="137" t="str">
        <f>IF(I213="","",IF(AND('miRNA Table'!$F$4="YES",'miRNA Table'!$F$6="YES"),I213-I$391,I213))</f>
        <v/>
      </c>
      <c r="AJ213" s="137" t="str">
        <f>IF(J213="","",IF(AND('miRNA Table'!$F$4="YES",'miRNA Table'!$F$6="YES"),J213-J$391,J213))</f>
        <v/>
      </c>
      <c r="AK213" s="137" t="str">
        <f>IF(K213="","",IF(AND('miRNA Table'!$F$4="YES",'miRNA Table'!$F$6="YES"),K213-K$391,K213))</f>
        <v/>
      </c>
      <c r="AL213" s="137" t="str">
        <f>IF(L213="","",IF(AND('miRNA Table'!$F$4="YES",'miRNA Table'!$F$6="YES"),L213-L$391,L213))</f>
        <v/>
      </c>
      <c r="AM213" s="137" t="str">
        <f>IF(M213="","",IF(AND('miRNA Table'!$F$4="YES",'miRNA Table'!$F$6="YES"),M213-M$391,M213))</f>
        <v/>
      </c>
      <c r="AN213" s="138" t="str">
        <f>IF(N213="","",IF(AND('miRNA Table'!$F$4="YES",'miRNA Table'!$F$6="YES"),N213-N$391,N213))</f>
        <v/>
      </c>
      <c r="AO213" s="136">
        <f>IF(O213="","",IF(AND('miRNA Table'!$F$4="YES",'miRNA Table'!$F$6="YES"),Q213-Q$391,Q213))</f>
        <v>35</v>
      </c>
      <c r="AP213" s="137">
        <f>IF(P213="","",IF(AND('miRNA Table'!$F$4="YES",'miRNA Table'!$F$6="YES"),R213-R$391,R213))</f>
        <v>35</v>
      </c>
      <c r="AQ213" s="137">
        <f>IF(Q213="","",IF(AND('miRNA Table'!$F$4="YES",'miRNA Table'!$F$6="YES"),S213-S$391,S213))</f>
        <v>35</v>
      </c>
      <c r="AR213" s="137" t="str">
        <f>IF(R213="","",IF(AND('miRNA Table'!$F$4="YES",'miRNA Table'!$F$6="YES"),T213-T$391,T213))</f>
        <v/>
      </c>
      <c r="AS213" s="137" t="str">
        <f>IF(S213="","",IF(AND('miRNA Table'!$F$4="YES",'miRNA Table'!$F$6="YES"),U213-U$391,U213))</f>
        <v/>
      </c>
      <c r="AT213" s="137" t="str">
        <f>IF(T213="","",IF(AND('miRNA Table'!$F$4="YES",'miRNA Table'!$F$6="YES"),V213-V$391,V213))</f>
        <v/>
      </c>
      <c r="AU213" s="137" t="str">
        <f>IF(U213="","",IF(AND('miRNA Table'!$F$4="YES",'miRNA Table'!$F$6="YES"),W213-W$391,W213))</f>
        <v/>
      </c>
      <c r="AV213" s="137" t="str">
        <f>IF(V213="","",IF(AND('miRNA Table'!$F$4="YES",'miRNA Table'!$F$6="YES"),X213-X$391,X213))</f>
        <v/>
      </c>
      <c r="AW213" s="137" t="str">
        <f>IF(W213="","",IF(AND('miRNA Table'!$F$4="YES",'miRNA Table'!$F$6="YES"),Y213-Y$391,Y213))</f>
        <v/>
      </c>
      <c r="AX213" s="137" t="str">
        <f>IF(X213="","",IF(AND('miRNA Table'!$F$4="YES",'miRNA Table'!$F$6="YES"),Z213-Z$391,Z213))</f>
        <v/>
      </c>
      <c r="AY213" s="137" t="str">
        <f>IF(Y213="","",IF(AND('miRNA Table'!$F$4="YES",'miRNA Table'!$F$6="YES"),AA213-AA$391,AA213))</f>
        <v/>
      </c>
      <c r="AZ213" s="138" t="str">
        <f>IF(Z213="","",IF(AND('miRNA Table'!$F$4="YES",'miRNA Table'!$F$6="YES"),AB213-AB$391,AB213))</f>
        <v/>
      </c>
      <c r="BY213" s="97" t="str">
        <f t="shared" si="184"/>
        <v>hsa-miR-30d-3p</v>
      </c>
      <c r="BZ213" s="98" t="s">
        <v>5710</v>
      </c>
      <c r="CA213" s="99">
        <f t="shared" si="185"/>
        <v>14.364999999999998</v>
      </c>
      <c r="CB213" s="99">
        <f t="shared" si="186"/>
        <v>14.355</v>
      </c>
      <c r="CC213" s="99">
        <f t="shared" si="187"/>
        <v>14.27</v>
      </c>
      <c r="CD213" s="99" t="str">
        <f t="shared" si="188"/>
        <v/>
      </c>
      <c r="CE213" s="99" t="str">
        <f t="shared" si="189"/>
        <v/>
      </c>
      <c r="CF213" s="99" t="str">
        <f t="shared" si="190"/>
        <v/>
      </c>
      <c r="CG213" s="99" t="str">
        <f t="shared" si="191"/>
        <v/>
      </c>
      <c r="CH213" s="99" t="str">
        <f t="shared" si="192"/>
        <v/>
      </c>
      <c r="CI213" s="99" t="str">
        <f t="shared" si="193"/>
        <v/>
      </c>
      <c r="CJ213" s="99" t="str">
        <f t="shared" si="194"/>
        <v/>
      </c>
      <c r="CK213" s="99" t="str">
        <f t="shared" si="195"/>
        <v/>
      </c>
      <c r="CL213" s="99" t="str">
        <f t="shared" si="196"/>
        <v/>
      </c>
      <c r="CM213" s="99">
        <f t="shared" si="197"/>
        <v>14.101666666666667</v>
      </c>
      <c r="CN213" s="99">
        <f t="shared" si="198"/>
        <v>14.14833333333333</v>
      </c>
      <c r="CO213" s="99">
        <f t="shared" si="199"/>
        <v>13.864999999999998</v>
      </c>
      <c r="CP213" s="99" t="str">
        <f t="shared" si="200"/>
        <v/>
      </c>
      <c r="CQ213" s="99" t="str">
        <f t="shared" si="201"/>
        <v/>
      </c>
      <c r="CR213" s="99" t="str">
        <f t="shared" si="202"/>
        <v/>
      </c>
      <c r="CS213" s="99" t="str">
        <f t="shared" si="203"/>
        <v/>
      </c>
      <c r="CT213" s="99" t="str">
        <f t="shared" si="204"/>
        <v/>
      </c>
      <c r="CU213" s="99" t="str">
        <f t="shared" si="205"/>
        <v/>
      </c>
      <c r="CV213" s="99" t="str">
        <f t="shared" si="206"/>
        <v/>
      </c>
      <c r="CW213" s="99" t="str">
        <f t="shared" si="207"/>
        <v/>
      </c>
      <c r="CX213" s="99" t="str">
        <f t="shared" si="208"/>
        <v/>
      </c>
      <c r="CY213" s="70">
        <f t="shared" si="209"/>
        <v>14.329999999999998</v>
      </c>
      <c r="CZ213" s="70">
        <f t="shared" si="210"/>
        <v>14.038333333333332</v>
      </c>
      <c r="DA213" s="100" t="str">
        <f t="shared" si="211"/>
        <v>hsa-miR-30d-3p</v>
      </c>
      <c r="DB213" s="98" t="s">
        <v>5710</v>
      </c>
      <c r="DC213" s="101">
        <f t="shared" si="164"/>
        <v>4.7391899108950229E-5</v>
      </c>
      <c r="DD213" s="101">
        <f t="shared" si="165"/>
        <v>4.7721535835485465E-5</v>
      </c>
      <c r="DE213" s="101">
        <f t="shared" si="166"/>
        <v>5.0617648059963549E-5</v>
      </c>
      <c r="DF213" s="101" t="str">
        <f t="shared" si="167"/>
        <v/>
      </c>
      <c r="DG213" s="101" t="str">
        <f t="shared" si="168"/>
        <v/>
      </c>
      <c r="DH213" s="101" t="str">
        <f t="shared" si="169"/>
        <v/>
      </c>
      <c r="DI213" s="101" t="str">
        <f t="shared" si="170"/>
        <v/>
      </c>
      <c r="DJ213" s="101" t="str">
        <f t="shared" si="171"/>
        <v/>
      </c>
      <c r="DK213" s="101" t="str">
        <f t="shared" si="172"/>
        <v/>
      </c>
      <c r="DL213" s="101" t="str">
        <f t="shared" si="173"/>
        <v/>
      </c>
      <c r="DM213" s="101" t="str">
        <f t="shared" si="212"/>
        <v/>
      </c>
      <c r="DN213" s="101" t="str">
        <f t="shared" si="213"/>
        <v/>
      </c>
      <c r="DO213" s="101">
        <f t="shared" si="174"/>
        <v>5.6882063716252369E-5</v>
      </c>
      <c r="DP213" s="101">
        <f t="shared" si="175"/>
        <v>5.5071547217106916E-5</v>
      </c>
      <c r="DQ213" s="101">
        <f t="shared" si="176"/>
        <v>6.7022266466494862E-5</v>
      </c>
      <c r="DR213" s="101" t="str">
        <f t="shared" si="177"/>
        <v/>
      </c>
      <c r="DS213" s="101" t="str">
        <f t="shared" si="178"/>
        <v/>
      </c>
      <c r="DT213" s="101" t="str">
        <f t="shared" si="179"/>
        <v/>
      </c>
      <c r="DU213" s="101" t="str">
        <f t="shared" si="180"/>
        <v/>
      </c>
      <c r="DV213" s="101" t="str">
        <f t="shared" si="181"/>
        <v/>
      </c>
      <c r="DW213" s="101" t="str">
        <f t="shared" si="182"/>
        <v/>
      </c>
      <c r="DX213" s="101" t="str">
        <f t="shared" si="183"/>
        <v/>
      </c>
      <c r="DY213" s="101" t="str">
        <f t="shared" si="214"/>
        <v/>
      </c>
      <c r="DZ213" s="101" t="str">
        <f t="shared" si="215"/>
        <v/>
      </c>
    </row>
    <row r="214" spans="1:130" ht="15" customHeight="1" x14ac:dyDescent="0.25">
      <c r="A214" s="106" t="str">
        <f>'miRNA Table'!C213</f>
        <v>hsa-miR-30e-5p</v>
      </c>
      <c r="B214" s="98" t="s">
        <v>5711</v>
      </c>
      <c r="C214" s="99">
        <f>IF('Test Sample Data'!C213="","",IF(SUM('Test Sample Data'!C$3:C$386)&gt;10,IF(AND(ISNUMBER('Test Sample Data'!C213),'Test Sample Data'!C213&lt;$C$389, 'Test Sample Data'!C213&gt;0),'Test Sample Data'!C213,$C$389),""))</f>
        <v>35</v>
      </c>
      <c r="D214" s="99">
        <f>IF('Test Sample Data'!D213="","",IF(SUM('Test Sample Data'!D$3:D$386)&gt;10,IF(AND(ISNUMBER('Test Sample Data'!D213),'Test Sample Data'!D213&lt;$C$389, 'Test Sample Data'!D213&gt;0),'Test Sample Data'!D213,$C$389),""))</f>
        <v>35</v>
      </c>
      <c r="E214" s="99">
        <f>IF('Test Sample Data'!E213="","",IF(SUM('Test Sample Data'!E$3:E$386)&gt;10,IF(AND(ISNUMBER('Test Sample Data'!E213),'Test Sample Data'!E213&lt;$C$389, 'Test Sample Data'!E213&gt;0),'Test Sample Data'!E213,$C$389),""))</f>
        <v>35</v>
      </c>
      <c r="F214" s="99" t="str">
        <f>IF('Test Sample Data'!F213="","",IF(SUM('Test Sample Data'!F$3:F$386)&gt;10,IF(AND(ISNUMBER('Test Sample Data'!F213),'Test Sample Data'!F213&lt;$C$389, 'Test Sample Data'!F213&gt;0),'Test Sample Data'!F213,$C$389),""))</f>
        <v/>
      </c>
      <c r="G214" s="99" t="str">
        <f>IF('Test Sample Data'!G213="","",IF(SUM('Test Sample Data'!G$3:G$386)&gt;10,IF(AND(ISNUMBER('Test Sample Data'!G213),'Test Sample Data'!G213&lt;$C$389, 'Test Sample Data'!G213&gt;0),'Test Sample Data'!G213,$C$389),""))</f>
        <v/>
      </c>
      <c r="H214" s="99" t="str">
        <f>IF('Test Sample Data'!H213="","",IF(SUM('Test Sample Data'!H$3:H$386)&gt;10,IF(AND(ISNUMBER('Test Sample Data'!H213),'Test Sample Data'!H213&lt;$C$389, 'Test Sample Data'!H213&gt;0),'Test Sample Data'!H213,$C$389),""))</f>
        <v/>
      </c>
      <c r="I214" s="99" t="str">
        <f>IF('Test Sample Data'!I213="","",IF(SUM('Test Sample Data'!I$3:I$386)&gt;10,IF(AND(ISNUMBER('Test Sample Data'!I213),'Test Sample Data'!I213&lt;$C$389, 'Test Sample Data'!I213&gt;0),'Test Sample Data'!I213,$C$389),""))</f>
        <v/>
      </c>
      <c r="J214" s="99" t="str">
        <f>IF('Test Sample Data'!J213="","",IF(SUM('Test Sample Data'!J$3:J$386)&gt;10,IF(AND(ISNUMBER('Test Sample Data'!J213),'Test Sample Data'!J213&lt;$C$389, 'Test Sample Data'!J213&gt;0),'Test Sample Data'!J213,$C$389),""))</f>
        <v/>
      </c>
      <c r="K214" s="99" t="str">
        <f>IF('Test Sample Data'!K213="","",IF(SUM('Test Sample Data'!K$3:K$386)&gt;10,IF(AND(ISNUMBER('Test Sample Data'!K213),'Test Sample Data'!K213&lt;$C$389, 'Test Sample Data'!K213&gt;0),'Test Sample Data'!K213,$C$389),""))</f>
        <v/>
      </c>
      <c r="L214" s="99" t="str">
        <f>IF('Test Sample Data'!L213="","",IF(SUM('Test Sample Data'!L$3:L$386)&gt;10,IF(AND(ISNUMBER('Test Sample Data'!L213),'Test Sample Data'!L213&lt;$C$389, 'Test Sample Data'!L213&gt;0),'Test Sample Data'!L213,$C$389),""))</f>
        <v/>
      </c>
      <c r="M214" s="99" t="str">
        <f>IF('Test Sample Data'!M213="","",IF(SUM('Test Sample Data'!M$3:M$386)&gt;10,IF(AND(ISNUMBER('Test Sample Data'!M213),'Test Sample Data'!M213&lt;$C$389, 'Test Sample Data'!M213&gt;0),'Test Sample Data'!M213,$C$389),""))</f>
        <v/>
      </c>
      <c r="N214" s="99" t="str">
        <f>IF('Test Sample Data'!N213="","",IF(SUM('Test Sample Data'!N$3:N$386)&gt;10,IF(AND(ISNUMBER('Test Sample Data'!N213),'Test Sample Data'!N213&lt;$C$389, 'Test Sample Data'!N213&gt;0),'Test Sample Data'!N213,$C$389),""))</f>
        <v/>
      </c>
      <c r="O214" s="98" t="str">
        <f>'miRNA Table'!C213</f>
        <v>hsa-miR-30e-5p</v>
      </c>
      <c r="P214" s="98" t="s">
        <v>5711</v>
      </c>
      <c r="Q214" s="99">
        <f>IF('Control Sample Data'!C213="","",IF(SUM('Control Sample Data'!C$3:C$386)&gt;10,IF(AND(ISNUMBER('Control Sample Data'!C213),'Control Sample Data'!C213&lt;$C$389, 'Control Sample Data'!C213&gt;0),'Control Sample Data'!C213,$C$389),""))</f>
        <v>33.119999999999997</v>
      </c>
      <c r="R214" s="99">
        <f>IF('Control Sample Data'!D213="","",IF(SUM('Control Sample Data'!D$3:D$386)&gt;10,IF(AND(ISNUMBER('Control Sample Data'!D213),'Control Sample Data'!D213&lt;$C$389, 'Control Sample Data'!D213&gt;0),'Control Sample Data'!D213,$C$389),""))</f>
        <v>35</v>
      </c>
      <c r="S214" s="99">
        <f>IF('Control Sample Data'!E213="","",IF(SUM('Control Sample Data'!E$3:E$386)&gt;10,IF(AND(ISNUMBER('Control Sample Data'!E213),'Control Sample Data'!E213&lt;$C$389, 'Control Sample Data'!E213&gt;0),'Control Sample Data'!E213,$C$389),""))</f>
        <v>35</v>
      </c>
      <c r="T214" s="99" t="str">
        <f>IF('Control Sample Data'!F213="","",IF(SUM('Control Sample Data'!F$3:F$386)&gt;10,IF(AND(ISNUMBER('Control Sample Data'!F213),'Control Sample Data'!F213&lt;$C$389, 'Control Sample Data'!F213&gt;0),'Control Sample Data'!F213,$C$389),""))</f>
        <v/>
      </c>
      <c r="U214" s="99" t="str">
        <f>IF('Control Sample Data'!G213="","",IF(SUM('Control Sample Data'!G$3:G$386)&gt;10,IF(AND(ISNUMBER('Control Sample Data'!G213),'Control Sample Data'!G213&lt;$C$389, 'Control Sample Data'!G213&gt;0),'Control Sample Data'!G213,$C$389),""))</f>
        <v/>
      </c>
      <c r="V214" s="99" t="str">
        <f>IF('Control Sample Data'!H213="","",IF(SUM('Control Sample Data'!H$3:H$386)&gt;10,IF(AND(ISNUMBER('Control Sample Data'!H213),'Control Sample Data'!H213&lt;$C$389, 'Control Sample Data'!H213&gt;0),'Control Sample Data'!H213,$C$389),""))</f>
        <v/>
      </c>
      <c r="W214" s="99" t="str">
        <f>IF('Control Sample Data'!I213="","",IF(SUM('Control Sample Data'!I$3:I$386)&gt;10,IF(AND(ISNUMBER('Control Sample Data'!I213),'Control Sample Data'!I213&lt;$C$389, 'Control Sample Data'!I213&gt;0),'Control Sample Data'!I213,$C$389),""))</f>
        <v/>
      </c>
      <c r="X214" s="99" t="str">
        <f>IF('Control Sample Data'!J213="","",IF(SUM('Control Sample Data'!J$3:J$386)&gt;10,IF(AND(ISNUMBER('Control Sample Data'!J213),'Control Sample Data'!J213&lt;$C$389, 'Control Sample Data'!J213&gt;0),'Control Sample Data'!J213,$C$389),""))</f>
        <v/>
      </c>
      <c r="Y214" s="99" t="str">
        <f>IF('Control Sample Data'!K213="","",IF(SUM('Control Sample Data'!K$3:K$386)&gt;10,IF(AND(ISNUMBER('Control Sample Data'!K213),'Control Sample Data'!K213&lt;$C$389, 'Control Sample Data'!K213&gt;0),'Control Sample Data'!K213,$C$389),""))</f>
        <v/>
      </c>
      <c r="Z214" s="99" t="str">
        <f>IF('Control Sample Data'!L213="","",IF(SUM('Control Sample Data'!L$3:L$386)&gt;10,IF(AND(ISNUMBER('Control Sample Data'!L213),'Control Sample Data'!L213&lt;$C$389, 'Control Sample Data'!L213&gt;0),'Control Sample Data'!L213,$C$389),""))</f>
        <v/>
      </c>
      <c r="AA214" s="99" t="str">
        <f>IF('Control Sample Data'!M213="","",IF(SUM('Control Sample Data'!M$3:M$386)&gt;10,IF(AND(ISNUMBER('Control Sample Data'!M213),'Control Sample Data'!M213&lt;$C$389, 'Control Sample Data'!M213&gt;0),'Control Sample Data'!M213,$C$389),""))</f>
        <v/>
      </c>
      <c r="AB214" s="107" t="str">
        <f>IF('Control Sample Data'!N213="","",IF(SUM('Control Sample Data'!N$3:N$386)&gt;10,IF(AND(ISNUMBER('Control Sample Data'!N213),'Control Sample Data'!N213&lt;$C$389, 'Control Sample Data'!N213&gt;0),'Control Sample Data'!N213,$C$389),""))</f>
        <v/>
      </c>
      <c r="AC214" s="136">
        <f>IF(C214="","",IF(AND('miRNA Table'!$F$4="YES",'miRNA Table'!$F$6="YES"),C214-C$391,C214))</f>
        <v>35</v>
      </c>
      <c r="AD214" s="137">
        <f>IF(D214="","",IF(AND('miRNA Table'!$F$4="YES",'miRNA Table'!$F$6="YES"),D214-D$391,D214))</f>
        <v>35</v>
      </c>
      <c r="AE214" s="137">
        <f>IF(E214="","",IF(AND('miRNA Table'!$F$4="YES",'miRNA Table'!$F$6="YES"),E214-E$391,E214))</f>
        <v>35</v>
      </c>
      <c r="AF214" s="137" t="str">
        <f>IF(F214="","",IF(AND('miRNA Table'!$F$4="YES",'miRNA Table'!$F$6="YES"),F214-F$391,F214))</f>
        <v/>
      </c>
      <c r="AG214" s="137" t="str">
        <f>IF(G214="","",IF(AND('miRNA Table'!$F$4="YES",'miRNA Table'!$F$6="YES"),G214-G$391,G214))</f>
        <v/>
      </c>
      <c r="AH214" s="137" t="str">
        <f>IF(H214="","",IF(AND('miRNA Table'!$F$4="YES",'miRNA Table'!$F$6="YES"),H214-H$391,H214))</f>
        <v/>
      </c>
      <c r="AI214" s="137" t="str">
        <f>IF(I214="","",IF(AND('miRNA Table'!$F$4="YES",'miRNA Table'!$F$6="YES"),I214-I$391,I214))</f>
        <v/>
      </c>
      <c r="AJ214" s="137" t="str">
        <f>IF(J214="","",IF(AND('miRNA Table'!$F$4="YES",'miRNA Table'!$F$6="YES"),J214-J$391,J214))</f>
        <v/>
      </c>
      <c r="AK214" s="137" t="str">
        <f>IF(K214="","",IF(AND('miRNA Table'!$F$4="YES",'miRNA Table'!$F$6="YES"),K214-K$391,K214))</f>
        <v/>
      </c>
      <c r="AL214" s="137" t="str">
        <f>IF(L214="","",IF(AND('miRNA Table'!$F$4="YES",'miRNA Table'!$F$6="YES"),L214-L$391,L214))</f>
        <v/>
      </c>
      <c r="AM214" s="137" t="str">
        <f>IF(M214="","",IF(AND('miRNA Table'!$F$4="YES",'miRNA Table'!$F$6="YES"),M214-M$391,M214))</f>
        <v/>
      </c>
      <c r="AN214" s="138" t="str">
        <f>IF(N214="","",IF(AND('miRNA Table'!$F$4="YES",'miRNA Table'!$F$6="YES"),N214-N$391,N214))</f>
        <v/>
      </c>
      <c r="AO214" s="136">
        <f>IF(O214="","",IF(AND('miRNA Table'!$F$4="YES",'miRNA Table'!$F$6="YES"),Q214-Q$391,Q214))</f>
        <v>33.119999999999997</v>
      </c>
      <c r="AP214" s="137">
        <f>IF(P214="","",IF(AND('miRNA Table'!$F$4="YES",'miRNA Table'!$F$6="YES"),R214-R$391,R214))</f>
        <v>35</v>
      </c>
      <c r="AQ214" s="137">
        <f>IF(Q214="","",IF(AND('miRNA Table'!$F$4="YES",'miRNA Table'!$F$6="YES"),S214-S$391,S214))</f>
        <v>35</v>
      </c>
      <c r="AR214" s="137" t="str">
        <f>IF(R214="","",IF(AND('miRNA Table'!$F$4="YES",'miRNA Table'!$F$6="YES"),T214-T$391,T214))</f>
        <v/>
      </c>
      <c r="AS214" s="137" t="str">
        <f>IF(S214="","",IF(AND('miRNA Table'!$F$4="YES",'miRNA Table'!$F$6="YES"),U214-U$391,U214))</f>
        <v/>
      </c>
      <c r="AT214" s="137" t="str">
        <f>IF(T214="","",IF(AND('miRNA Table'!$F$4="YES",'miRNA Table'!$F$6="YES"),V214-V$391,V214))</f>
        <v/>
      </c>
      <c r="AU214" s="137" t="str">
        <f>IF(U214="","",IF(AND('miRNA Table'!$F$4="YES",'miRNA Table'!$F$6="YES"),W214-W$391,W214))</f>
        <v/>
      </c>
      <c r="AV214" s="137" t="str">
        <f>IF(V214="","",IF(AND('miRNA Table'!$F$4="YES",'miRNA Table'!$F$6="YES"),X214-X$391,X214))</f>
        <v/>
      </c>
      <c r="AW214" s="137" t="str">
        <f>IF(W214="","",IF(AND('miRNA Table'!$F$4="YES",'miRNA Table'!$F$6="YES"),Y214-Y$391,Y214))</f>
        <v/>
      </c>
      <c r="AX214" s="137" t="str">
        <f>IF(X214="","",IF(AND('miRNA Table'!$F$4="YES",'miRNA Table'!$F$6="YES"),Z214-Z$391,Z214))</f>
        <v/>
      </c>
      <c r="AY214" s="137" t="str">
        <f>IF(Y214="","",IF(AND('miRNA Table'!$F$4="YES",'miRNA Table'!$F$6="YES"),AA214-AA$391,AA214))</f>
        <v/>
      </c>
      <c r="AZ214" s="138" t="str">
        <f>IF(Z214="","",IF(AND('miRNA Table'!$F$4="YES",'miRNA Table'!$F$6="YES"),AB214-AB$391,AB214))</f>
        <v/>
      </c>
      <c r="BY214" s="97" t="str">
        <f t="shared" si="184"/>
        <v>hsa-miR-30e-5p</v>
      </c>
      <c r="BZ214" s="98" t="s">
        <v>5711</v>
      </c>
      <c r="CA214" s="99">
        <f t="shared" si="185"/>
        <v>14.364999999999998</v>
      </c>
      <c r="CB214" s="99">
        <f t="shared" si="186"/>
        <v>14.355</v>
      </c>
      <c r="CC214" s="99">
        <f t="shared" si="187"/>
        <v>14.27</v>
      </c>
      <c r="CD214" s="99" t="str">
        <f t="shared" si="188"/>
        <v/>
      </c>
      <c r="CE214" s="99" t="str">
        <f t="shared" si="189"/>
        <v/>
      </c>
      <c r="CF214" s="99" t="str">
        <f t="shared" si="190"/>
        <v/>
      </c>
      <c r="CG214" s="99" t="str">
        <f t="shared" si="191"/>
        <v/>
      </c>
      <c r="CH214" s="99" t="str">
        <f t="shared" si="192"/>
        <v/>
      </c>
      <c r="CI214" s="99" t="str">
        <f t="shared" si="193"/>
        <v/>
      </c>
      <c r="CJ214" s="99" t="str">
        <f t="shared" si="194"/>
        <v/>
      </c>
      <c r="CK214" s="99" t="str">
        <f t="shared" si="195"/>
        <v/>
      </c>
      <c r="CL214" s="99" t="str">
        <f t="shared" si="196"/>
        <v/>
      </c>
      <c r="CM214" s="99">
        <f t="shared" si="197"/>
        <v>12.221666666666664</v>
      </c>
      <c r="CN214" s="99">
        <f t="shared" si="198"/>
        <v>14.14833333333333</v>
      </c>
      <c r="CO214" s="99">
        <f t="shared" si="199"/>
        <v>13.864999999999998</v>
      </c>
      <c r="CP214" s="99" t="str">
        <f t="shared" si="200"/>
        <v/>
      </c>
      <c r="CQ214" s="99" t="str">
        <f t="shared" si="201"/>
        <v/>
      </c>
      <c r="CR214" s="99" t="str">
        <f t="shared" si="202"/>
        <v/>
      </c>
      <c r="CS214" s="99" t="str">
        <f t="shared" si="203"/>
        <v/>
      </c>
      <c r="CT214" s="99" t="str">
        <f t="shared" si="204"/>
        <v/>
      </c>
      <c r="CU214" s="99" t="str">
        <f t="shared" si="205"/>
        <v/>
      </c>
      <c r="CV214" s="99" t="str">
        <f t="shared" si="206"/>
        <v/>
      </c>
      <c r="CW214" s="99" t="str">
        <f t="shared" si="207"/>
        <v/>
      </c>
      <c r="CX214" s="99" t="str">
        <f t="shared" si="208"/>
        <v/>
      </c>
      <c r="CY214" s="70">
        <f t="shared" si="209"/>
        <v>14.329999999999998</v>
      </c>
      <c r="CZ214" s="70">
        <f t="shared" si="210"/>
        <v>13.411666666666664</v>
      </c>
      <c r="DA214" s="100" t="str">
        <f t="shared" si="211"/>
        <v>hsa-miR-30e-5p</v>
      </c>
      <c r="DB214" s="98" t="s">
        <v>5711</v>
      </c>
      <c r="DC214" s="101">
        <f t="shared" si="164"/>
        <v>4.7391899108950229E-5</v>
      </c>
      <c r="DD214" s="101">
        <f t="shared" si="165"/>
        <v>4.7721535835485465E-5</v>
      </c>
      <c r="DE214" s="101">
        <f t="shared" si="166"/>
        <v>5.0617648059963549E-5</v>
      </c>
      <c r="DF214" s="101" t="str">
        <f t="shared" si="167"/>
        <v/>
      </c>
      <c r="DG214" s="101" t="str">
        <f t="shared" si="168"/>
        <v/>
      </c>
      <c r="DH214" s="101" t="str">
        <f t="shared" si="169"/>
        <v/>
      </c>
      <c r="DI214" s="101" t="str">
        <f t="shared" si="170"/>
        <v/>
      </c>
      <c r="DJ214" s="101" t="str">
        <f t="shared" si="171"/>
        <v/>
      </c>
      <c r="DK214" s="101" t="str">
        <f t="shared" si="172"/>
        <v/>
      </c>
      <c r="DL214" s="101" t="str">
        <f t="shared" si="173"/>
        <v/>
      </c>
      <c r="DM214" s="101" t="str">
        <f t="shared" si="212"/>
        <v/>
      </c>
      <c r="DN214" s="101" t="str">
        <f t="shared" si="213"/>
        <v/>
      </c>
      <c r="DO214" s="101">
        <f t="shared" si="174"/>
        <v>2.093686902950114E-4</v>
      </c>
      <c r="DP214" s="101">
        <f t="shared" si="175"/>
        <v>5.5071547217106916E-5</v>
      </c>
      <c r="DQ214" s="101">
        <f t="shared" si="176"/>
        <v>6.7022266466494862E-5</v>
      </c>
      <c r="DR214" s="101" t="str">
        <f t="shared" si="177"/>
        <v/>
      </c>
      <c r="DS214" s="101" t="str">
        <f t="shared" si="178"/>
        <v/>
      </c>
      <c r="DT214" s="101" t="str">
        <f t="shared" si="179"/>
        <v/>
      </c>
      <c r="DU214" s="101" t="str">
        <f t="shared" si="180"/>
        <v/>
      </c>
      <c r="DV214" s="101" t="str">
        <f t="shared" si="181"/>
        <v/>
      </c>
      <c r="DW214" s="101" t="str">
        <f t="shared" si="182"/>
        <v/>
      </c>
      <c r="DX214" s="101" t="str">
        <f t="shared" si="183"/>
        <v/>
      </c>
      <c r="DY214" s="101" t="str">
        <f t="shared" si="214"/>
        <v/>
      </c>
      <c r="DZ214" s="101" t="str">
        <f t="shared" si="215"/>
        <v/>
      </c>
    </row>
    <row r="215" spans="1:130" ht="15" customHeight="1" x14ac:dyDescent="0.25">
      <c r="A215" s="106" t="str">
        <f>'miRNA Table'!C214</f>
        <v>hsa-miR-30e-3p</v>
      </c>
      <c r="B215" s="98" t="s">
        <v>5712</v>
      </c>
      <c r="C215" s="99">
        <f>IF('Test Sample Data'!C214="","",IF(SUM('Test Sample Data'!C$3:C$386)&gt;10,IF(AND(ISNUMBER('Test Sample Data'!C214),'Test Sample Data'!C214&lt;$C$389, 'Test Sample Data'!C214&gt;0),'Test Sample Data'!C214,$C$389),""))</f>
        <v>31.74</v>
      </c>
      <c r="D215" s="99">
        <f>IF('Test Sample Data'!D214="","",IF(SUM('Test Sample Data'!D$3:D$386)&gt;10,IF(AND(ISNUMBER('Test Sample Data'!D214),'Test Sample Data'!D214&lt;$C$389, 'Test Sample Data'!D214&gt;0),'Test Sample Data'!D214,$C$389),""))</f>
        <v>31.72</v>
      </c>
      <c r="E215" s="99">
        <f>IF('Test Sample Data'!E214="","",IF(SUM('Test Sample Data'!E$3:E$386)&gt;10,IF(AND(ISNUMBER('Test Sample Data'!E214),'Test Sample Data'!E214&lt;$C$389, 'Test Sample Data'!E214&gt;0),'Test Sample Data'!E214,$C$389),""))</f>
        <v>32.22</v>
      </c>
      <c r="F215" s="99" t="str">
        <f>IF('Test Sample Data'!F214="","",IF(SUM('Test Sample Data'!F$3:F$386)&gt;10,IF(AND(ISNUMBER('Test Sample Data'!F214),'Test Sample Data'!F214&lt;$C$389, 'Test Sample Data'!F214&gt;0),'Test Sample Data'!F214,$C$389),""))</f>
        <v/>
      </c>
      <c r="G215" s="99" t="str">
        <f>IF('Test Sample Data'!G214="","",IF(SUM('Test Sample Data'!G$3:G$386)&gt;10,IF(AND(ISNUMBER('Test Sample Data'!G214),'Test Sample Data'!G214&lt;$C$389, 'Test Sample Data'!G214&gt;0),'Test Sample Data'!G214,$C$389),""))</f>
        <v/>
      </c>
      <c r="H215" s="99" t="str">
        <f>IF('Test Sample Data'!H214="","",IF(SUM('Test Sample Data'!H$3:H$386)&gt;10,IF(AND(ISNUMBER('Test Sample Data'!H214),'Test Sample Data'!H214&lt;$C$389, 'Test Sample Data'!H214&gt;0),'Test Sample Data'!H214,$C$389),""))</f>
        <v/>
      </c>
      <c r="I215" s="99" t="str">
        <f>IF('Test Sample Data'!I214="","",IF(SUM('Test Sample Data'!I$3:I$386)&gt;10,IF(AND(ISNUMBER('Test Sample Data'!I214),'Test Sample Data'!I214&lt;$C$389, 'Test Sample Data'!I214&gt;0),'Test Sample Data'!I214,$C$389),""))</f>
        <v/>
      </c>
      <c r="J215" s="99" t="str">
        <f>IF('Test Sample Data'!J214="","",IF(SUM('Test Sample Data'!J$3:J$386)&gt;10,IF(AND(ISNUMBER('Test Sample Data'!J214),'Test Sample Data'!J214&lt;$C$389, 'Test Sample Data'!J214&gt;0),'Test Sample Data'!J214,$C$389),""))</f>
        <v/>
      </c>
      <c r="K215" s="99" t="str">
        <f>IF('Test Sample Data'!K214="","",IF(SUM('Test Sample Data'!K$3:K$386)&gt;10,IF(AND(ISNUMBER('Test Sample Data'!K214),'Test Sample Data'!K214&lt;$C$389, 'Test Sample Data'!K214&gt;0),'Test Sample Data'!K214,$C$389),""))</f>
        <v/>
      </c>
      <c r="L215" s="99" t="str">
        <f>IF('Test Sample Data'!L214="","",IF(SUM('Test Sample Data'!L$3:L$386)&gt;10,IF(AND(ISNUMBER('Test Sample Data'!L214),'Test Sample Data'!L214&lt;$C$389, 'Test Sample Data'!L214&gt;0),'Test Sample Data'!L214,$C$389),""))</f>
        <v/>
      </c>
      <c r="M215" s="99" t="str">
        <f>IF('Test Sample Data'!M214="","",IF(SUM('Test Sample Data'!M$3:M$386)&gt;10,IF(AND(ISNUMBER('Test Sample Data'!M214),'Test Sample Data'!M214&lt;$C$389, 'Test Sample Data'!M214&gt;0),'Test Sample Data'!M214,$C$389),""))</f>
        <v/>
      </c>
      <c r="N215" s="99" t="str">
        <f>IF('Test Sample Data'!N214="","",IF(SUM('Test Sample Data'!N$3:N$386)&gt;10,IF(AND(ISNUMBER('Test Sample Data'!N214),'Test Sample Data'!N214&lt;$C$389, 'Test Sample Data'!N214&gt;0),'Test Sample Data'!N214,$C$389),""))</f>
        <v/>
      </c>
      <c r="O215" s="98" t="str">
        <f>'miRNA Table'!C214</f>
        <v>hsa-miR-30e-3p</v>
      </c>
      <c r="P215" s="98" t="s">
        <v>5712</v>
      </c>
      <c r="Q215" s="99">
        <f>IF('Control Sample Data'!C214="","",IF(SUM('Control Sample Data'!C$3:C$386)&gt;10,IF(AND(ISNUMBER('Control Sample Data'!C214),'Control Sample Data'!C214&lt;$C$389, 'Control Sample Data'!C214&gt;0),'Control Sample Data'!C214,$C$389),""))</f>
        <v>33.369999999999997</v>
      </c>
      <c r="R215" s="99">
        <f>IF('Control Sample Data'!D214="","",IF(SUM('Control Sample Data'!D$3:D$386)&gt;10,IF(AND(ISNUMBER('Control Sample Data'!D214),'Control Sample Data'!D214&lt;$C$389, 'Control Sample Data'!D214&gt;0),'Control Sample Data'!D214,$C$389),""))</f>
        <v>33.47</v>
      </c>
      <c r="S215" s="99">
        <f>IF('Control Sample Data'!E214="","",IF(SUM('Control Sample Data'!E$3:E$386)&gt;10,IF(AND(ISNUMBER('Control Sample Data'!E214),'Control Sample Data'!E214&lt;$C$389, 'Control Sample Data'!E214&gt;0),'Control Sample Data'!E214,$C$389),""))</f>
        <v>31.59</v>
      </c>
      <c r="T215" s="99" t="str">
        <f>IF('Control Sample Data'!F214="","",IF(SUM('Control Sample Data'!F$3:F$386)&gt;10,IF(AND(ISNUMBER('Control Sample Data'!F214),'Control Sample Data'!F214&lt;$C$389, 'Control Sample Data'!F214&gt;0),'Control Sample Data'!F214,$C$389),""))</f>
        <v/>
      </c>
      <c r="U215" s="99" t="str">
        <f>IF('Control Sample Data'!G214="","",IF(SUM('Control Sample Data'!G$3:G$386)&gt;10,IF(AND(ISNUMBER('Control Sample Data'!G214),'Control Sample Data'!G214&lt;$C$389, 'Control Sample Data'!G214&gt;0),'Control Sample Data'!G214,$C$389),""))</f>
        <v/>
      </c>
      <c r="V215" s="99" t="str">
        <f>IF('Control Sample Data'!H214="","",IF(SUM('Control Sample Data'!H$3:H$386)&gt;10,IF(AND(ISNUMBER('Control Sample Data'!H214),'Control Sample Data'!H214&lt;$C$389, 'Control Sample Data'!H214&gt;0),'Control Sample Data'!H214,$C$389),""))</f>
        <v/>
      </c>
      <c r="W215" s="99" t="str">
        <f>IF('Control Sample Data'!I214="","",IF(SUM('Control Sample Data'!I$3:I$386)&gt;10,IF(AND(ISNUMBER('Control Sample Data'!I214),'Control Sample Data'!I214&lt;$C$389, 'Control Sample Data'!I214&gt;0),'Control Sample Data'!I214,$C$389),""))</f>
        <v/>
      </c>
      <c r="X215" s="99" t="str">
        <f>IF('Control Sample Data'!J214="","",IF(SUM('Control Sample Data'!J$3:J$386)&gt;10,IF(AND(ISNUMBER('Control Sample Data'!J214),'Control Sample Data'!J214&lt;$C$389, 'Control Sample Data'!J214&gt;0),'Control Sample Data'!J214,$C$389),""))</f>
        <v/>
      </c>
      <c r="Y215" s="99" t="str">
        <f>IF('Control Sample Data'!K214="","",IF(SUM('Control Sample Data'!K$3:K$386)&gt;10,IF(AND(ISNUMBER('Control Sample Data'!K214),'Control Sample Data'!K214&lt;$C$389, 'Control Sample Data'!K214&gt;0),'Control Sample Data'!K214,$C$389),""))</f>
        <v/>
      </c>
      <c r="Z215" s="99" t="str">
        <f>IF('Control Sample Data'!L214="","",IF(SUM('Control Sample Data'!L$3:L$386)&gt;10,IF(AND(ISNUMBER('Control Sample Data'!L214),'Control Sample Data'!L214&lt;$C$389, 'Control Sample Data'!L214&gt;0),'Control Sample Data'!L214,$C$389),""))</f>
        <v/>
      </c>
      <c r="AA215" s="99" t="str">
        <f>IF('Control Sample Data'!M214="","",IF(SUM('Control Sample Data'!M$3:M$386)&gt;10,IF(AND(ISNUMBER('Control Sample Data'!M214),'Control Sample Data'!M214&lt;$C$389, 'Control Sample Data'!M214&gt;0),'Control Sample Data'!M214,$C$389),""))</f>
        <v/>
      </c>
      <c r="AB215" s="107" t="str">
        <f>IF('Control Sample Data'!N214="","",IF(SUM('Control Sample Data'!N$3:N$386)&gt;10,IF(AND(ISNUMBER('Control Sample Data'!N214),'Control Sample Data'!N214&lt;$C$389, 'Control Sample Data'!N214&gt;0),'Control Sample Data'!N214,$C$389),""))</f>
        <v/>
      </c>
      <c r="AC215" s="136">
        <f>IF(C215="","",IF(AND('miRNA Table'!$F$4="YES",'miRNA Table'!$F$6="YES"),C215-C$391,C215))</f>
        <v>31.74</v>
      </c>
      <c r="AD215" s="137">
        <f>IF(D215="","",IF(AND('miRNA Table'!$F$4="YES",'miRNA Table'!$F$6="YES"),D215-D$391,D215))</f>
        <v>31.72</v>
      </c>
      <c r="AE215" s="137">
        <f>IF(E215="","",IF(AND('miRNA Table'!$F$4="YES",'miRNA Table'!$F$6="YES"),E215-E$391,E215))</f>
        <v>32.22</v>
      </c>
      <c r="AF215" s="137" t="str">
        <f>IF(F215="","",IF(AND('miRNA Table'!$F$4="YES",'miRNA Table'!$F$6="YES"),F215-F$391,F215))</f>
        <v/>
      </c>
      <c r="AG215" s="137" t="str">
        <f>IF(G215="","",IF(AND('miRNA Table'!$F$4="YES",'miRNA Table'!$F$6="YES"),G215-G$391,G215))</f>
        <v/>
      </c>
      <c r="AH215" s="137" t="str">
        <f>IF(H215="","",IF(AND('miRNA Table'!$F$4="YES",'miRNA Table'!$F$6="YES"),H215-H$391,H215))</f>
        <v/>
      </c>
      <c r="AI215" s="137" t="str">
        <f>IF(I215="","",IF(AND('miRNA Table'!$F$4="YES",'miRNA Table'!$F$6="YES"),I215-I$391,I215))</f>
        <v/>
      </c>
      <c r="AJ215" s="137" t="str">
        <f>IF(J215="","",IF(AND('miRNA Table'!$F$4="YES",'miRNA Table'!$F$6="YES"),J215-J$391,J215))</f>
        <v/>
      </c>
      <c r="AK215" s="137" t="str">
        <f>IF(K215="","",IF(AND('miRNA Table'!$F$4="YES",'miRNA Table'!$F$6="YES"),K215-K$391,K215))</f>
        <v/>
      </c>
      <c r="AL215" s="137" t="str">
        <f>IF(L215="","",IF(AND('miRNA Table'!$F$4="YES",'miRNA Table'!$F$6="YES"),L215-L$391,L215))</f>
        <v/>
      </c>
      <c r="AM215" s="137" t="str">
        <f>IF(M215="","",IF(AND('miRNA Table'!$F$4="YES",'miRNA Table'!$F$6="YES"),M215-M$391,M215))</f>
        <v/>
      </c>
      <c r="AN215" s="138" t="str">
        <f>IF(N215="","",IF(AND('miRNA Table'!$F$4="YES",'miRNA Table'!$F$6="YES"),N215-N$391,N215))</f>
        <v/>
      </c>
      <c r="AO215" s="136">
        <f>IF(O215="","",IF(AND('miRNA Table'!$F$4="YES",'miRNA Table'!$F$6="YES"),Q215-Q$391,Q215))</f>
        <v>33.369999999999997</v>
      </c>
      <c r="AP215" s="137">
        <f>IF(P215="","",IF(AND('miRNA Table'!$F$4="YES",'miRNA Table'!$F$6="YES"),R215-R$391,R215))</f>
        <v>33.47</v>
      </c>
      <c r="AQ215" s="137">
        <f>IF(Q215="","",IF(AND('miRNA Table'!$F$4="YES",'miRNA Table'!$F$6="YES"),S215-S$391,S215))</f>
        <v>31.59</v>
      </c>
      <c r="AR215" s="137" t="str">
        <f>IF(R215="","",IF(AND('miRNA Table'!$F$4="YES",'miRNA Table'!$F$6="YES"),T215-T$391,T215))</f>
        <v/>
      </c>
      <c r="AS215" s="137" t="str">
        <f>IF(S215="","",IF(AND('miRNA Table'!$F$4="YES",'miRNA Table'!$F$6="YES"),U215-U$391,U215))</f>
        <v/>
      </c>
      <c r="AT215" s="137" t="str">
        <f>IF(T215="","",IF(AND('miRNA Table'!$F$4="YES",'miRNA Table'!$F$6="YES"),V215-V$391,V215))</f>
        <v/>
      </c>
      <c r="AU215" s="137" t="str">
        <f>IF(U215="","",IF(AND('miRNA Table'!$F$4="YES",'miRNA Table'!$F$6="YES"),W215-W$391,W215))</f>
        <v/>
      </c>
      <c r="AV215" s="137" t="str">
        <f>IF(V215="","",IF(AND('miRNA Table'!$F$4="YES",'miRNA Table'!$F$6="YES"),X215-X$391,X215))</f>
        <v/>
      </c>
      <c r="AW215" s="137" t="str">
        <f>IF(W215="","",IF(AND('miRNA Table'!$F$4="YES",'miRNA Table'!$F$6="YES"),Y215-Y$391,Y215))</f>
        <v/>
      </c>
      <c r="AX215" s="137" t="str">
        <f>IF(X215="","",IF(AND('miRNA Table'!$F$4="YES",'miRNA Table'!$F$6="YES"),Z215-Z$391,Z215))</f>
        <v/>
      </c>
      <c r="AY215" s="137" t="str">
        <f>IF(Y215="","",IF(AND('miRNA Table'!$F$4="YES",'miRNA Table'!$F$6="YES"),AA215-AA$391,AA215))</f>
        <v/>
      </c>
      <c r="AZ215" s="138" t="str">
        <f>IF(Z215="","",IF(AND('miRNA Table'!$F$4="YES",'miRNA Table'!$F$6="YES"),AB215-AB$391,AB215))</f>
        <v/>
      </c>
      <c r="BY215" s="97" t="str">
        <f t="shared" si="184"/>
        <v>hsa-miR-30e-3p</v>
      </c>
      <c r="BZ215" s="98" t="s">
        <v>5712</v>
      </c>
      <c r="CA215" s="99">
        <f t="shared" si="185"/>
        <v>11.104999999999997</v>
      </c>
      <c r="CB215" s="99">
        <f t="shared" si="186"/>
        <v>11.074999999999999</v>
      </c>
      <c r="CC215" s="99">
        <f t="shared" si="187"/>
        <v>11.489999999999998</v>
      </c>
      <c r="CD215" s="99" t="str">
        <f t="shared" si="188"/>
        <v/>
      </c>
      <c r="CE215" s="99" t="str">
        <f t="shared" si="189"/>
        <v/>
      </c>
      <c r="CF215" s="99" t="str">
        <f t="shared" si="190"/>
        <v/>
      </c>
      <c r="CG215" s="99" t="str">
        <f t="shared" si="191"/>
        <v/>
      </c>
      <c r="CH215" s="99" t="str">
        <f t="shared" si="192"/>
        <v/>
      </c>
      <c r="CI215" s="99" t="str">
        <f t="shared" si="193"/>
        <v/>
      </c>
      <c r="CJ215" s="99" t="str">
        <f t="shared" si="194"/>
        <v/>
      </c>
      <c r="CK215" s="99" t="str">
        <f t="shared" si="195"/>
        <v/>
      </c>
      <c r="CL215" s="99" t="str">
        <f t="shared" si="196"/>
        <v/>
      </c>
      <c r="CM215" s="99">
        <f t="shared" si="197"/>
        <v>12.471666666666664</v>
      </c>
      <c r="CN215" s="99">
        <f t="shared" si="198"/>
        <v>12.618333333333329</v>
      </c>
      <c r="CO215" s="99">
        <f t="shared" si="199"/>
        <v>10.454999999999998</v>
      </c>
      <c r="CP215" s="99" t="str">
        <f t="shared" si="200"/>
        <v/>
      </c>
      <c r="CQ215" s="99" t="str">
        <f t="shared" si="201"/>
        <v/>
      </c>
      <c r="CR215" s="99" t="str">
        <f t="shared" si="202"/>
        <v/>
      </c>
      <c r="CS215" s="99" t="str">
        <f t="shared" si="203"/>
        <v/>
      </c>
      <c r="CT215" s="99" t="str">
        <f t="shared" si="204"/>
        <v/>
      </c>
      <c r="CU215" s="99" t="str">
        <f t="shared" si="205"/>
        <v/>
      </c>
      <c r="CV215" s="99" t="str">
        <f t="shared" si="206"/>
        <v/>
      </c>
      <c r="CW215" s="99" t="str">
        <f t="shared" si="207"/>
        <v/>
      </c>
      <c r="CX215" s="99" t="str">
        <f t="shared" si="208"/>
        <v/>
      </c>
      <c r="CY215" s="70">
        <f t="shared" si="209"/>
        <v>11.223333333333331</v>
      </c>
      <c r="CZ215" s="70">
        <f t="shared" si="210"/>
        <v>11.848333333333329</v>
      </c>
      <c r="DA215" s="100" t="str">
        <f t="shared" si="211"/>
        <v>hsa-miR-30e-3p</v>
      </c>
      <c r="DB215" s="98" t="s">
        <v>5712</v>
      </c>
      <c r="DC215" s="101">
        <f t="shared" si="164"/>
        <v>4.540063196353339E-4</v>
      </c>
      <c r="DD215" s="101">
        <f t="shared" si="165"/>
        <v>4.6354595749537112E-4</v>
      </c>
      <c r="DE215" s="101">
        <f t="shared" si="166"/>
        <v>3.4766850478444171E-4</v>
      </c>
      <c r="DF215" s="101" t="str">
        <f t="shared" si="167"/>
        <v/>
      </c>
      <c r="DG215" s="101" t="str">
        <f t="shared" si="168"/>
        <v/>
      </c>
      <c r="DH215" s="101" t="str">
        <f t="shared" si="169"/>
        <v/>
      </c>
      <c r="DI215" s="101" t="str">
        <f t="shared" si="170"/>
        <v/>
      </c>
      <c r="DJ215" s="101" t="str">
        <f t="shared" si="171"/>
        <v/>
      </c>
      <c r="DK215" s="101" t="str">
        <f t="shared" si="172"/>
        <v/>
      </c>
      <c r="DL215" s="101" t="str">
        <f t="shared" si="173"/>
        <v/>
      </c>
      <c r="DM215" s="101" t="str">
        <f t="shared" si="212"/>
        <v/>
      </c>
      <c r="DN215" s="101" t="str">
        <f t="shared" si="213"/>
        <v/>
      </c>
      <c r="DO215" s="101">
        <f t="shared" si="174"/>
        <v>1.7605738113544016E-4</v>
      </c>
      <c r="DP215" s="101">
        <f t="shared" si="175"/>
        <v>1.5903882973875258E-4</v>
      </c>
      <c r="DQ215" s="101">
        <f t="shared" si="176"/>
        <v>7.1241227746102426E-4</v>
      </c>
      <c r="DR215" s="101" t="str">
        <f t="shared" si="177"/>
        <v/>
      </c>
      <c r="DS215" s="101" t="str">
        <f t="shared" si="178"/>
        <v/>
      </c>
      <c r="DT215" s="101" t="str">
        <f t="shared" si="179"/>
        <v/>
      </c>
      <c r="DU215" s="101" t="str">
        <f t="shared" si="180"/>
        <v/>
      </c>
      <c r="DV215" s="101" t="str">
        <f t="shared" si="181"/>
        <v/>
      </c>
      <c r="DW215" s="101" t="str">
        <f t="shared" si="182"/>
        <v/>
      </c>
      <c r="DX215" s="101" t="str">
        <f t="shared" si="183"/>
        <v/>
      </c>
      <c r="DY215" s="101" t="str">
        <f t="shared" si="214"/>
        <v/>
      </c>
      <c r="DZ215" s="101" t="str">
        <f t="shared" si="215"/>
        <v/>
      </c>
    </row>
    <row r="216" spans="1:130" ht="15" customHeight="1" x14ac:dyDescent="0.25">
      <c r="A216" s="106" t="str">
        <f>'miRNA Table'!C215</f>
        <v>hsa-miR-31-5p</v>
      </c>
      <c r="B216" s="98" t="s">
        <v>5713</v>
      </c>
      <c r="C216" s="99">
        <f>IF('Test Sample Data'!C215="","",IF(SUM('Test Sample Data'!C$3:C$386)&gt;10,IF(AND(ISNUMBER('Test Sample Data'!C215),'Test Sample Data'!C215&lt;$C$389, 'Test Sample Data'!C215&gt;0),'Test Sample Data'!C215,$C$389),""))</f>
        <v>35</v>
      </c>
      <c r="D216" s="99">
        <f>IF('Test Sample Data'!D215="","",IF(SUM('Test Sample Data'!D$3:D$386)&gt;10,IF(AND(ISNUMBER('Test Sample Data'!D215),'Test Sample Data'!D215&lt;$C$389, 'Test Sample Data'!D215&gt;0),'Test Sample Data'!D215,$C$389),""))</f>
        <v>35</v>
      </c>
      <c r="E216" s="99">
        <f>IF('Test Sample Data'!E215="","",IF(SUM('Test Sample Data'!E$3:E$386)&gt;10,IF(AND(ISNUMBER('Test Sample Data'!E215),'Test Sample Data'!E215&lt;$C$389, 'Test Sample Data'!E215&gt;0),'Test Sample Data'!E215,$C$389),""))</f>
        <v>34.06</v>
      </c>
      <c r="F216" s="99" t="str">
        <f>IF('Test Sample Data'!F215="","",IF(SUM('Test Sample Data'!F$3:F$386)&gt;10,IF(AND(ISNUMBER('Test Sample Data'!F215),'Test Sample Data'!F215&lt;$C$389, 'Test Sample Data'!F215&gt;0),'Test Sample Data'!F215,$C$389),""))</f>
        <v/>
      </c>
      <c r="G216" s="99" t="str">
        <f>IF('Test Sample Data'!G215="","",IF(SUM('Test Sample Data'!G$3:G$386)&gt;10,IF(AND(ISNUMBER('Test Sample Data'!G215),'Test Sample Data'!G215&lt;$C$389, 'Test Sample Data'!G215&gt;0),'Test Sample Data'!G215,$C$389),""))</f>
        <v/>
      </c>
      <c r="H216" s="99" t="str">
        <f>IF('Test Sample Data'!H215="","",IF(SUM('Test Sample Data'!H$3:H$386)&gt;10,IF(AND(ISNUMBER('Test Sample Data'!H215),'Test Sample Data'!H215&lt;$C$389, 'Test Sample Data'!H215&gt;0),'Test Sample Data'!H215,$C$389),""))</f>
        <v/>
      </c>
      <c r="I216" s="99" t="str">
        <f>IF('Test Sample Data'!I215="","",IF(SUM('Test Sample Data'!I$3:I$386)&gt;10,IF(AND(ISNUMBER('Test Sample Data'!I215),'Test Sample Data'!I215&lt;$C$389, 'Test Sample Data'!I215&gt;0),'Test Sample Data'!I215,$C$389),""))</f>
        <v/>
      </c>
      <c r="J216" s="99" t="str">
        <f>IF('Test Sample Data'!J215="","",IF(SUM('Test Sample Data'!J$3:J$386)&gt;10,IF(AND(ISNUMBER('Test Sample Data'!J215),'Test Sample Data'!J215&lt;$C$389, 'Test Sample Data'!J215&gt;0),'Test Sample Data'!J215,$C$389),""))</f>
        <v/>
      </c>
      <c r="K216" s="99" t="str">
        <f>IF('Test Sample Data'!K215="","",IF(SUM('Test Sample Data'!K$3:K$386)&gt;10,IF(AND(ISNUMBER('Test Sample Data'!K215),'Test Sample Data'!K215&lt;$C$389, 'Test Sample Data'!K215&gt;0),'Test Sample Data'!K215,$C$389),""))</f>
        <v/>
      </c>
      <c r="L216" s="99" t="str">
        <f>IF('Test Sample Data'!L215="","",IF(SUM('Test Sample Data'!L$3:L$386)&gt;10,IF(AND(ISNUMBER('Test Sample Data'!L215),'Test Sample Data'!L215&lt;$C$389, 'Test Sample Data'!L215&gt;0),'Test Sample Data'!L215,$C$389),""))</f>
        <v/>
      </c>
      <c r="M216" s="99" t="str">
        <f>IF('Test Sample Data'!M215="","",IF(SUM('Test Sample Data'!M$3:M$386)&gt;10,IF(AND(ISNUMBER('Test Sample Data'!M215),'Test Sample Data'!M215&lt;$C$389, 'Test Sample Data'!M215&gt;0),'Test Sample Data'!M215,$C$389),""))</f>
        <v/>
      </c>
      <c r="N216" s="99" t="str">
        <f>IF('Test Sample Data'!N215="","",IF(SUM('Test Sample Data'!N$3:N$386)&gt;10,IF(AND(ISNUMBER('Test Sample Data'!N215),'Test Sample Data'!N215&lt;$C$389, 'Test Sample Data'!N215&gt;0),'Test Sample Data'!N215,$C$389),""))</f>
        <v/>
      </c>
      <c r="O216" s="98" t="str">
        <f>'miRNA Table'!C215</f>
        <v>hsa-miR-31-5p</v>
      </c>
      <c r="P216" s="98" t="s">
        <v>5713</v>
      </c>
      <c r="Q216" s="99">
        <f>IF('Control Sample Data'!C215="","",IF(SUM('Control Sample Data'!C$3:C$386)&gt;10,IF(AND(ISNUMBER('Control Sample Data'!C215),'Control Sample Data'!C215&lt;$C$389, 'Control Sample Data'!C215&gt;0),'Control Sample Data'!C215,$C$389),""))</f>
        <v>35</v>
      </c>
      <c r="R216" s="99">
        <f>IF('Control Sample Data'!D215="","",IF(SUM('Control Sample Data'!D$3:D$386)&gt;10,IF(AND(ISNUMBER('Control Sample Data'!D215),'Control Sample Data'!D215&lt;$C$389, 'Control Sample Data'!D215&gt;0),'Control Sample Data'!D215,$C$389),""))</f>
        <v>35</v>
      </c>
      <c r="S216" s="99">
        <f>IF('Control Sample Data'!E215="","",IF(SUM('Control Sample Data'!E$3:E$386)&gt;10,IF(AND(ISNUMBER('Control Sample Data'!E215),'Control Sample Data'!E215&lt;$C$389, 'Control Sample Data'!E215&gt;0),'Control Sample Data'!E215,$C$389),""))</f>
        <v>35</v>
      </c>
      <c r="T216" s="99" t="str">
        <f>IF('Control Sample Data'!F215="","",IF(SUM('Control Sample Data'!F$3:F$386)&gt;10,IF(AND(ISNUMBER('Control Sample Data'!F215),'Control Sample Data'!F215&lt;$C$389, 'Control Sample Data'!F215&gt;0),'Control Sample Data'!F215,$C$389),""))</f>
        <v/>
      </c>
      <c r="U216" s="99" t="str">
        <f>IF('Control Sample Data'!G215="","",IF(SUM('Control Sample Data'!G$3:G$386)&gt;10,IF(AND(ISNUMBER('Control Sample Data'!G215),'Control Sample Data'!G215&lt;$C$389, 'Control Sample Data'!G215&gt;0),'Control Sample Data'!G215,$C$389),""))</f>
        <v/>
      </c>
      <c r="V216" s="99" t="str">
        <f>IF('Control Sample Data'!H215="","",IF(SUM('Control Sample Data'!H$3:H$386)&gt;10,IF(AND(ISNUMBER('Control Sample Data'!H215),'Control Sample Data'!H215&lt;$C$389, 'Control Sample Data'!H215&gt;0),'Control Sample Data'!H215,$C$389),""))</f>
        <v/>
      </c>
      <c r="W216" s="99" t="str">
        <f>IF('Control Sample Data'!I215="","",IF(SUM('Control Sample Data'!I$3:I$386)&gt;10,IF(AND(ISNUMBER('Control Sample Data'!I215),'Control Sample Data'!I215&lt;$C$389, 'Control Sample Data'!I215&gt;0),'Control Sample Data'!I215,$C$389),""))</f>
        <v/>
      </c>
      <c r="X216" s="99" t="str">
        <f>IF('Control Sample Data'!J215="","",IF(SUM('Control Sample Data'!J$3:J$386)&gt;10,IF(AND(ISNUMBER('Control Sample Data'!J215),'Control Sample Data'!J215&lt;$C$389, 'Control Sample Data'!J215&gt;0),'Control Sample Data'!J215,$C$389),""))</f>
        <v/>
      </c>
      <c r="Y216" s="99" t="str">
        <f>IF('Control Sample Data'!K215="","",IF(SUM('Control Sample Data'!K$3:K$386)&gt;10,IF(AND(ISNUMBER('Control Sample Data'!K215),'Control Sample Data'!K215&lt;$C$389, 'Control Sample Data'!K215&gt;0),'Control Sample Data'!K215,$C$389),""))</f>
        <v/>
      </c>
      <c r="Z216" s="99" t="str">
        <f>IF('Control Sample Data'!L215="","",IF(SUM('Control Sample Data'!L$3:L$386)&gt;10,IF(AND(ISNUMBER('Control Sample Data'!L215),'Control Sample Data'!L215&lt;$C$389, 'Control Sample Data'!L215&gt;0),'Control Sample Data'!L215,$C$389),""))</f>
        <v/>
      </c>
      <c r="AA216" s="99" t="str">
        <f>IF('Control Sample Data'!M215="","",IF(SUM('Control Sample Data'!M$3:M$386)&gt;10,IF(AND(ISNUMBER('Control Sample Data'!M215),'Control Sample Data'!M215&lt;$C$389, 'Control Sample Data'!M215&gt;0),'Control Sample Data'!M215,$C$389),""))</f>
        <v/>
      </c>
      <c r="AB216" s="107" t="str">
        <f>IF('Control Sample Data'!N215="","",IF(SUM('Control Sample Data'!N$3:N$386)&gt;10,IF(AND(ISNUMBER('Control Sample Data'!N215),'Control Sample Data'!N215&lt;$C$389, 'Control Sample Data'!N215&gt;0),'Control Sample Data'!N215,$C$389),""))</f>
        <v/>
      </c>
      <c r="AC216" s="136">
        <f>IF(C216="","",IF(AND('miRNA Table'!$F$4="YES",'miRNA Table'!$F$6="YES"),C216-C$391,C216))</f>
        <v>35</v>
      </c>
      <c r="AD216" s="137">
        <f>IF(D216="","",IF(AND('miRNA Table'!$F$4="YES",'miRNA Table'!$F$6="YES"),D216-D$391,D216))</f>
        <v>35</v>
      </c>
      <c r="AE216" s="137">
        <f>IF(E216="","",IF(AND('miRNA Table'!$F$4="YES",'miRNA Table'!$F$6="YES"),E216-E$391,E216))</f>
        <v>34.06</v>
      </c>
      <c r="AF216" s="137" t="str">
        <f>IF(F216="","",IF(AND('miRNA Table'!$F$4="YES",'miRNA Table'!$F$6="YES"),F216-F$391,F216))</f>
        <v/>
      </c>
      <c r="AG216" s="137" t="str">
        <f>IF(G216="","",IF(AND('miRNA Table'!$F$4="YES",'miRNA Table'!$F$6="YES"),G216-G$391,G216))</f>
        <v/>
      </c>
      <c r="AH216" s="137" t="str">
        <f>IF(H216="","",IF(AND('miRNA Table'!$F$4="YES",'miRNA Table'!$F$6="YES"),H216-H$391,H216))</f>
        <v/>
      </c>
      <c r="AI216" s="137" t="str">
        <f>IF(I216="","",IF(AND('miRNA Table'!$F$4="YES",'miRNA Table'!$F$6="YES"),I216-I$391,I216))</f>
        <v/>
      </c>
      <c r="AJ216" s="137" t="str">
        <f>IF(J216="","",IF(AND('miRNA Table'!$F$4="YES",'miRNA Table'!$F$6="YES"),J216-J$391,J216))</f>
        <v/>
      </c>
      <c r="AK216" s="137" t="str">
        <f>IF(K216="","",IF(AND('miRNA Table'!$F$4="YES",'miRNA Table'!$F$6="YES"),K216-K$391,K216))</f>
        <v/>
      </c>
      <c r="AL216" s="137" t="str">
        <f>IF(L216="","",IF(AND('miRNA Table'!$F$4="YES",'miRNA Table'!$F$6="YES"),L216-L$391,L216))</f>
        <v/>
      </c>
      <c r="AM216" s="137" t="str">
        <f>IF(M216="","",IF(AND('miRNA Table'!$F$4="YES",'miRNA Table'!$F$6="YES"),M216-M$391,M216))</f>
        <v/>
      </c>
      <c r="AN216" s="138" t="str">
        <f>IF(N216="","",IF(AND('miRNA Table'!$F$4="YES",'miRNA Table'!$F$6="YES"),N216-N$391,N216))</f>
        <v/>
      </c>
      <c r="AO216" s="136">
        <f>IF(O216="","",IF(AND('miRNA Table'!$F$4="YES",'miRNA Table'!$F$6="YES"),Q216-Q$391,Q216))</f>
        <v>35</v>
      </c>
      <c r="AP216" s="137">
        <f>IF(P216="","",IF(AND('miRNA Table'!$F$4="YES",'miRNA Table'!$F$6="YES"),R216-R$391,R216))</f>
        <v>35</v>
      </c>
      <c r="AQ216" s="137">
        <f>IF(Q216="","",IF(AND('miRNA Table'!$F$4="YES",'miRNA Table'!$F$6="YES"),S216-S$391,S216))</f>
        <v>35</v>
      </c>
      <c r="AR216" s="137" t="str">
        <f>IF(R216="","",IF(AND('miRNA Table'!$F$4="YES",'miRNA Table'!$F$6="YES"),T216-T$391,T216))</f>
        <v/>
      </c>
      <c r="AS216" s="137" t="str">
        <f>IF(S216="","",IF(AND('miRNA Table'!$F$4="YES",'miRNA Table'!$F$6="YES"),U216-U$391,U216))</f>
        <v/>
      </c>
      <c r="AT216" s="137" t="str">
        <f>IF(T216="","",IF(AND('miRNA Table'!$F$4="YES",'miRNA Table'!$F$6="YES"),V216-V$391,V216))</f>
        <v/>
      </c>
      <c r="AU216" s="137" t="str">
        <f>IF(U216="","",IF(AND('miRNA Table'!$F$4="YES",'miRNA Table'!$F$6="YES"),W216-W$391,W216))</f>
        <v/>
      </c>
      <c r="AV216" s="137" t="str">
        <f>IF(V216="","",IF(AND('miRNA Table'!$F$4="YES",'miRNA Table'!$F$6="YES"),X216-X$391,X216))</f>
        <v/>
      </c>
      <c r="AW216" s="137" t="str">
        <f>IF(W216="","",IF(AND('miRNA Table'!$F$4="YES",'miRNA Table'!$F$6="YES"),Y216-Y$391,Y216))</f>
        <v/>
      </c>
      <c r="AX216" s="137" t="str">
        <f>IF(X216="","",IF(AND('miRNA Table'!$F$4="YES",'miRNA Table'!$F$6="YES"),Z216-Z$391,Z216))</f>
        <v/>
      </c>
      <c r="AY216" s="137" t="str">
        <f>IF(Y216="","",IF(AND('miRNA Table'!$F$4="YES",'miRNA Table'!$F$6="YES"),AA216-AA$391,AA216))</f>
        <v/>
      </c>
      <c r="AZ216" s="138" t="str">
        <f>IF(Z216="","",IF(AND('miRNA Table'!$F$4="YES",'miRNA Table'!$F$6="YES"),AB216-AB$391,AB216))</f>
        <v/>
      </c>
      <c r="BY216" s="97" t="str">
        <f t="shared" si="184"/>
        <v>hsa-miR-31-5p</v>
      </c>
      <c r="BZ216" s="98" t="s">
        <v>5713</v>
      </c>
      <c r="CA216" s="99">
        <f t="shared" si="185"/>
        <v>14.364999999999998</v>
      </c>
      <c r="CB216" s="99">
        <f t="shared" si="186"/>
        <v>14.355</v>
      </c>
      <c r="CC216" s="99">
        <f t="shared" si="187"/>
        <v>13.330000000000002</v>
      </c>
      <c r="CD216" s="99" t="str">
        <f t="shared" si="188"/>
        <v/>
      </c>
      <c r="CE216" s="99" t="str">
        <f t="shared" si="189"/>
        <v/>
      </c>
      <c r="CF216" s="99" t="str">
        <f t="shared" si="190"/>
        <v/>
      </c>
      <c r="CG216" s="99" t="str">
        <f t="shared" si="191"/>
        <v/>
      </c>
      <c r="CH216" s="99" t="str">
        <f t="shared" si="192"/>
        <v/>
      </c>
      <c r="CI216" s="99" t="str">
        <f t="shared" si="193"/>
        <v/>
      </c>
      <c r="CJ216" s="99" t="str">
        <f t="shared" si="194"/>
        <v/>
      </c>
      <c r="CK216" s="99" t="str">
        <f t="shared" si="195"/>
        <v/>
      </c>
      <c r="CL216" s="99" t="str">
        <f t="shared" si="196"/>
        <v/>
      </c>
      <c r="CM216" s="99">
        <f t="shared" si="197"/>
        <v>14.101666666666667</v>
      </c>
      <c r="CN216" s="99">
        <f t="shared" si="198"/>
        <v>14.14833333333333</v>
      </c>
      <c r="CO216" s="99">
        <f t="shared" si="199"/>
        <v>13.864999999999998</v>
      </c>
      <c r="CP216" s="99" t="str">
        <f t="shared" si="200"/>
        <v/>
      </c>
      <c r="CQ216" s="99" t="str">
        <f t="shared" si="201"/>
        <v/>
      </c>
      <c r="CR216" s="99" t="str">
        <f t="shared" si="202"/>
        <v/>
      </c>
      <c r="CS216" s="99" t="str">
        <f t="shared" si="203"/>
        <v/>
      </c>
      <c r="CT216" s="99" t="str">
        <f t="shared" si="204"/>
        <v/>
      </c>
      <c r="CU216" s="99" t="str">
        <f t="shared" si="205"/>
        <v/>
      </c>
      <c r="CV216" s="99" t="str">
        <f t="shared" si="206"/>
        <v/>
      </c>
      <c r="CW216" s="99" t="str">
        <f t="shared" si="207"/>
        <v/>
      </c>
      <c r="CX216" s="99" t="str">
        <f t="shared" si="208"/>
        <v/>
      </c>
      <c r="CY216" s="70">
        <f t="shared" si="209"/>
        <v>14.016666666666666</v>
      </c>
      <c r="CZ216" s="70">
        <f t="shared" si="210"/>
        <v>14.038333333333332</v>
      </c>
      <c r="DA216" s="100" t="str">
        <f t="shared" si="211"/>
        <v>hsa-miR-31-5p</v>
      </c>
      <c r="DB216" s="98" t="s">
        <v>5713</v>
      </c>
      <c r="DC216" s="101">
        <f t="shared" si="164"/>
        <v>4.7391899108950229E-5</v>
      </c>
      <c r="DD216" s="101">
        <f t="shared" si="165"/>
        <v>4.7721535835485465E-5</v>
      </c>
      <c r="DE216" s="101">
        <f t="shared" si="166"/>
        <v>9.7111387177114072E-5</v>
      </c>
      <c r="DF216" s="101" t="str">
        <f t="shared" si="167"/>
        <v/>
      </c>
      <c r="DG216" s="101" t="str">
        <f t="shared" si="168"/>
        <v/>
      </c>
      <c r="DH216" s="101" t="str">
        <f t="shared" si="169"/>
        <v/>
      </c>
      <c r="DI216" s="101" t="str">
        <f t="shared" si="170"/>
        <v/>
      </c>
      <c r="DJ216" s="101" t="str">
        <f t="shared" si="171"/>
        <v/>
      </c>
      <c r="DK216" s="101" t="str">
        <f t="shared" si="172"/>
        <v/>
      </c>
      <c r="DL216" s="101" t="str">
        <f t="shared" si="173"/>
        <v/>
      </c>
      <c r="DM216" s="101" t="str">
        <f t="shared" si="212"/>
        <v/>
      </c>
      <c r="DN216" s="101" t="str">
        <f t="shared" si="213"/>
        <v/>
      </c>
      <c r="DO216" s="101">
        <f t="shared" si="174"/>
        <v>5.6882063716252369E-5</v>
      </c>
      <c r="DP216" s="101">
        <f t="shared" si="175"/>
        <v>5.5071547217106916E-5</v>
      </c>
      <c r="DQ216" s="101">
        <f t="shared" si="176"/>
        <v>6.7022266466494862E-5</v>
      </c>
      <c r="DR216" s="101" t="str">
        <f t="shared" si="177"/>
        <v/>
      </c>
      <c r="DS216" s="101" t="str">
        <f t="shared" si="178"/>
        <v/>
      </c>
      <c r="DT216" s="101" t="str">
        <f t="shared" si="179"/>
        <v/>
      </c>
      <c r="DU216" s="101" t="str">
        <f t="shared" si="180"/>
        <v/>
      </c>
      <c r="DV216" s="101" t="str">
        <f t="shared" si="181"/>
        <v/>
      </c>
      <c r="DW216" s="101" t="str">
        <f t="shared" si="182"/>
        <v/>
      </c>
      <c r="DX216" s="101" t="str">
        <f t="shared" si="183"/>
        <v/>
      </c>
      <c r="DY216" s="101" t="str">
        <f t="shared" si="214"/>
        <v/>
      </c>
      <c r="DZ216" s="101" t="str">
        <f t="shared" si="215"/>
        <v/>
      </c>
    </row>
    <row r="217" spans="1:130" ht="15" customHeight="1" x14ac:dyDescent="0.25">
      <c r="A217" s="106" t="str">
        <f>'miRNA Table'!C216</f>
        <v>hsa-miR-31-3p</v>
      </c>
      <c r="B217" s="98" t="s">
        <v>5714</v>
      </c>
      <c r="C217" s="99">
        <f>IF('Test Sample Data'!C216="","",IF(SUM('Test Sample Data'!C$3:C$386)&gt;10,IF(AND(ISNUMBER('Test Sample Data'!C216),'Test Sample Data'!C216&lt;$C$389, 'Test Sample Data'!C216&gt;0),'Test Sample Data'!C216,$C$389),""))</f>
        <v>35</v>
      </c>
      <c r="D217" s="99">
        <f>IF('Test Sample Data'!D216="","",IF(SUM('Test Sample Data'!D$3:D$386)&gt;10,IF(AND(ISNUMBER('Test Sample Data'!D216),'Test Sample Data'!D216&lt;$C$389, 'Test Sample Data'!D216&gt;0),'Test Sample Data'!D216,$C$389),""))</f>
        <v>35</v>
      </c>
      <c r="E217" s="99">
        <f>IF('Test Sample Data'!E216="","",IF(SUM('Test Sample Data'!E$3:E$386)&gt;10,IF(AND(ISNUMBER('Test Sample Data'!E216),'Test Sample Data'!E216&lt;$C$389, 'Test Sample Data'!E216&gt;0),'Test Sample Data'!E216,$C$389),""))</f>
        <v>33.549999999999997</v>
      </c>
      <c r="F217" s="99" t="str">
        <f>IF('Test Sample Data'!F216="","",IF(SUM('Test Sample Data'!F$3:F$386)&gt;10,IF(AND(ISNUMBER('Test Sample Data'!F216),'Test Sample Data'!F216&lt;$C$389, 'Test Sample Data'!F216&gt;0),'Test Sample Data'!F216,$C$389),""))</f>
        <v/>
      </c>
      <c r="G217" s="99" t="str">
        <f>IF('Test Sample Data'!G216="","",IF(SUM('Test Sample Data'!G$3:G$386)&gt;10,IF(AND(ISNUMBER('Test Sample Data'!G216),'Test Sample Data'!G216&lt;$C$389, 'Test Sample Data'!G216&gt;0),'Test Sample Data'!G216,$C$389),""))</f>
        <v/>
      </c>
      <c r="H217" s="99" t="str">
        <f>IF('Test Sample Data'!H216="","",IF(SUM('Test Sample Data'!H$3:H$386)&gt;10,IF(AND(ISNUMBER('Test Sample Data'!H216),'Test Sample Data'!H216&lt;$C$389, 'Test Sample Data'!H216&gt;0),'Test Sample Data'!H216,$C$389),""))</f>
        <v/>
      </c>
      <c r="I217" s="99" t="str">
        <f>IF('Test Sample Data'!I216="","",IF(SUM('Test Sample Data'!I$3:I$386)&gt;10,IF(AND(ISNUMBER('Test Sample Data'!I216),'Test Sample Data'!I216&lt;$C$389, 'Test Sample Data'!I216&gt;0),'Test Sample Data'!I216,$C$389),""))</f>
        <v/>
      </c>
      <c r="J217" s="99" t="str">
        <f>IF('Test Sample Data'!J216="","",IF(SUM('Test Sample Data'!J$3:J$386)&gt;10,IF(AND(ISNUMBER('Test Sample Data'!J216),'Test Sample Data'!J216&lt;$C$389, 'Test Sample Data'!J216&gt;0),'Test Sample Data'!J216,$C$389),""))</f>
        <v/>
      </c>
      <c r="K217" s="99" t="str">
        <f>IF('Test Sample Data'!K216="","",IF(SUM('Test Sample Data'!K$3:K$386)&gt;10,IF(AND(ISNUMBER('Test Sample Data'!K216),'Test Sample Data'!K216&lt;$C$389, 'Test Sample Data'!K216&gt;0),'Test Sample Data'!K216,$C$389),""))</f>
        <v/>
      </c>
      <c r="L217" s="99" t="str">
        <f>IF('Test Sample Data'!L216="","",IF(SUM('Test Sample Data'!L$3:L$386)&gt;10,IF(AND(ISNUMBER('Test Sample Data'!L216),'Test Sample Data'!L216&lt;$C$389, 'Test Sample Data'!L216&gt;0),'Test Sample Data'!L216,$C$389),""))</f>
        <v/>
      </c>
      <c r="M217" s="99" t="str">
        <f>IF('Test Sample Data'!M216="","",IF(SUM('Test Sample Data'!M$3:M$386)&gt;10,IF(AND(ISNUMBER('Test Sample Data'!M216),'Test Sample Data'!M216&lt;$C$389, 'Test Sample Data'!M216&gt;0),'Test Sample Data'!M216,$C$389),""))</f>
        <v/>
      </c>
      <c r="N217" s="99" t="str">
        <f>IF('Test Sample Data'!N216="","",IF(SUM('Test Sample Data'!N$3:N$386)&gt;10,IF(AND(ISNUMBER('Test Sample Data'!N216),'Test Sample Data'!N216&lt;$C$389, 'Test Sample Data'!N216&gt;0),'Test Sample Data'!N216,$C$389),""))</f>
        <v/>
      </c>
      <c r="O217" s="98" t="str">
        <f>'miRNA Table'!C216</f>
        <v>hsa-miR-31-3p</v>
      </c>
      <c r="P217" s="98" t="s">
        <v>5714</v>
      </c>
      <c r="Q217" s="99">
        <f>IF('Control Sample Data'!C216="","",IF(SUM('Control Sample Data'!C$3:C$386)&gt;10,IF(AND(ISNUMBER('Control Sample Data'!C216),'Control Sample Data'!C216&lt;$C$389, 'Control Sample Data'!C216&gt;0),'Control Sample Data'!C216,$C$389),""))</f>
        <v>35</v>
      </c>
      <c r="R217" s="99">
        <f>IF('Control Sample Data'!D216="","",IF(SUM('Control Sample Data'!D$3:D$386)&gt;10,IF(AND(ISNUMBER('Control Sample Data'!D216),'Control Sample Data'!D216&lt;$C$389, 'Control Sample Data'!D216&gt;0),'Control Sample Data'!D216,$C$389),""))</f>
        <v>35</v>
      </c>
      <c r="S217" s="99">
        <f>IF('Control Sample Data'!E216="","",IF(SUM('Control Sample Data'!E$3:E$386)&gt;10,IF(AND(ISNUMBER('Control Sample Data'!E216),'Control Sample Data'!E216&lt;$C$389, 'Control Sample Data'!E216&gt;0),'Control Sample Data'!E216,$C$389),""))</f>
        <v>35</v>
      </c>
      <c r="T217" s="99" t="str">
        <f>IF('Control Sample Data'!F216="","",IF(SUM('Control Sample Data'!F$3:F$386)&gt;10,IF(AND(ISNUMBER('Control Sample Data'!F216),'Control Sample Data'!F216&lt;$C$389, 'Control Sample Data'!F216&gt;0),'Control Sample Data'!F216,$C$389),""))</f>
        <v/>
      </c>
      <c r="U217" s="99" t="str">
        <f>IF('Control Sample Data'!G216="","",IF(SUM('Control Sample Data'!G$3:G$386)&gt;10,IF(AND(ISNUMBER('Control Sample Data'!G216),'Control Sample Data'!G216&lt;$C$389, 'Control Sample Data'!G216&gt;0),'Control Sample Data'!G216,$C$389),""))</f>
        <v/>
      </c>
      <c r="V217" s="99" t="str">
        <f>IF('Control Sample Data'!H216="","",IF(SUM('Control Sample Data'!H$3:H$386)&gt;10,IF(AND(ISNUMBER('Control Sample Data'!H216),'Control Sample Data'!H216&lt;$C$389, 'Control Sample Data'!H216&gt;0),'Control Sample Data'!H216,$C$389),""))</f>
        <v/>
      </c>
      <c r="W217" s="99" t="str">
        <f>IF('Control Sample Data'!I216="","",IF(SUM('Control Sample Data'!I$3:I$386)&gt;10,IF(AND(ISNUMBER('Control Sample Data'!I216),'Control Sample Data'!I216&lt;$C$389, 'Control Sample Data'!I216&gt;0),'Control Sample Data'!I216,$C$389),""))</f>
        <v/>
      </c>
      <c r="X217" s="99" t="str">
        <f>IF('Control Sample Data'!J216="","",IF(SUM('Control Sample Data'!J$3:J$386)&gt;10,IF(AND(ISNUMBER('Control Sample Data'!J216),'Control Sample Data'!J216&lt;$C$389, 'Control Sample Data'!J216&gt;0),'Control Sample Data'!J216,$C$389),""))</f>
        <v/>
      </c>
      <c r="Y217" s="99" t="str">
        <f>IF('Control Sample Data'!K216="","",IF(SUM('Control Sample Data'!K$3:K$386)&gt;10,IF(AND(ISNUMBER('Control Sample Data'!K216),'Control Sample Data'!K216&lt;$C$389, 'Control Sample Data'!K216&gt;0),'Control Sample Data'!K216,$C$389),""))</f>
        <v/>
      </c>
      <c r="Z217" s="99" t="str">
        <f>IF('Control Sample Data'!L216="","",IF(SUM('Control Sample Data'!L$3:L$386)&gt;10,IF(AND(ISNUMBER('Control Sample Data'!L216),'Control Sample Data'!L216&lt;$C$389, 'Control Sample Data'!L216&gt;0),'Control Sample Data'!L216,$C$389),""))</f>
        <v/>
      </c>
      <c r="AA217" s="99" t="str">
        <f>IF('Control Sample Data'!M216="","",IF(SUM('Control Sample Data'!M$3:M$386)&gt;10,IF(AND(ISNUMBER('Control Sample Data'!M216),'Control Sample Data'!M216&lt;$C$389, 'Control Sample Data'!M216&gt;0),'Control Sample Data'!M216,$C$389),""))</f>
        <v/>
      </c>
      <c r="AB217" s="107" t="str">
        <f>IF('Control Sample Data'!N216="","",IF(SUM('Control Sample Data'!N$3:N$386)&gt;10,IF(AND(ISNUMBER('Control Sample Data'!N216),'Control Sample Data'!N216&lt;$C$389, 'Control Sample Data'!N216&gt;0),'Control Sample Data'!N216,$C$389),""))</f>
        <v/>
      </c>
      <c r="AC217" s="136">
        <f>IF(C217="","",IF(AND('miRNA Table'!$F$4="YES",'miRNA Table'!$F$6="YES"),C217-C$391,C217))</f>
        <v>35</v>
      </c>
      <c r="AD217" s="137">
        <f>IF(D217="","",IF(AND('miRNA Table'!$F$4="YES",'miRNA Table'!$F$6="YES"),D217-D$391,D217))</f>
        <v>35</v>
      </c>
      <c r="AE217" s="137">
        <f>IF(E217="","",IF(AND('miRNA Table'!$F$4="YES",'miRNA Table'!$F$6="YES"),E217-E$391,E217))</f>
        <v>33.549999999999997</v>
      </c>
      <c r="AF217" s="137" t="str">
        <f>IF(F217="","",IF(AND('miRNA Table'!$F$4="YES",'miRNA Table'!$F$6="YES"),F217-F$391,F217))</f>
        <v/>
      </c>
      <c r="AG217" s="137" t="str">
        <f>IF(G217="","",IF(AND('miRNA Table'!$F$4="YES",'miRNA Table'!$F$6="YES"),G217-G$391,G217))</f>
        <v/>
      </c>
      <c r="AH217" s="137" t="str">
        <f>IF(H217="","",IF(AND('miRNA Table'!$F$4="YES",'miRNA Table'!$F$6="YES"),H217-H$391,H217))</f>
        <v/>
      </c>
      <c r="AI217" s="137" t="str">
        <f>IF(I217="","",IF(AND('miRNA Table'!$F$4="YES",'miRNA Table'!$F$6="YES"),I217-I$391,I217))</f>
        <v/>
      </c>
      <c r="AJ217" s="137" t="str">
        <f>IF(J217="","",IF(AND('miRNA Table'!$F$4="YES",'miRNA Table'!$F$6="YES"),J217-J$391,J217))</f>
        <v/>
      </c>
      <c r="AK217" s="137" t="str">
        <f>IF(K217="","",IF(AND('miRNA Table'!$F$4="YES",'miRNA Table'!$F$6="YES"),K217-K$391,K217))</f>
        <v/>
      </c>
      <c r="AL217" s="137" t="str">
        <f>IF(L217="","",IF(AND('miRNA Table'!$F$4="YES",'miRNA Table'!$F$6="YES"),L217-L$391,L217))</f>
        <v/>
      </c>
      <c r="AM217" s="137" t="str">
        <f>IF(M217="","",IF(AND('miRNA Table'!$F$4="YES",'miRNA Table'!$F$6="YES"),M217-M$391,M217))</f>
        <v/>
      </c>
      <c r="AN217" s="138" t="str">
        <f>IF(N217="","",IF(AND('miRNA Table'!$F$4="YES",'miRNA Table'!$F$6="YES"),N217-N$391,N217))</f>
        <v/>
      </c>
      <c r="AO217" s="136">
        <f>IF(O217="","",IF(AND('miRNA Table'!$F$4="YES",'miRNA Table'!$F$6="YES"),Q217-Q$391,Q217))</f>
        <v>35</v>
      </c>
      <c r="AP217" s="137">
        <f>IF(P217="","",IF(AND('miRNA Table'!$F$4="YES",'miRNA Table'!$F$6="YES"),R217-R$391,R217))</f>
        <v>35</v>
      </c>
      <c r="AQ217" s="137">
        <f>IF(Q217="","",IF(AND('miRNA Table'!$F$4="YES",'miRNA Table'!$F$6="YES"),S217-S$391,S217))</f>
        <v>35</v>
      </c>
      <c r="AR217" s="137" t="str">
        <f>IF(R217="","",IF(AND('miRNA Table'!$F$4="YES",'miRNA Table'!$F$6="YES"),T217-T$391,T217))</f>
        <v/>
      </c>
      <c r="AS217" s="137" t="str">
        <f>IF(S217="","",IF(AND('miRNA Table'!$F$4="YES",'miRNA Table'!$F$6="YES"),U217-U$391,U217))</f>
        <v/>
      </c>
      <c r="AT217" s="137" t="str">
        <f>IF(T217="","",IF(AND('miRNA Table'!$F$4="YES",'miRNA Table'!$F$6="YES"),V217-V$391,V217))</f>
        <v/>
      </c>
      <c r="AU217" s="137" t="str">
        <f>IF(U217="","",IF(AND('miRNA Table'!$F$4="YES",'miRNA Table'!$F$6="YES"),W217-W$391,W217))</f>
        <v/>
      </c>
      <c r="AV217" s="137" t="str">
        <f>IF(V217="","",IF(AND('miRNA Table'!$F$4="YES",'miRNA Table'!$F$6="YES"),X217-X$391,X217))</f>
        <v/>
      </c>
      <c r="AW217" s="137" t="str">
        <f>IF(W217="","",IF(AND('miRNA Table'!$F$4="YES",'miRNA Table'!$F$6="YES"),Y217-Y$391,Y217))</f>
        <v/>
      </c>
      <c r="AX217" s="137" t="str">
        <f>IF(X217="","",IF(AND('miRNA Table'!$F$4="YES",'miRNA Table'!$F$6="YES"),Z217-Z$391,Z217))</f>
        <v/>
      </c>
      <c r="AY217" s="137" t="str">
        <f>IF(Y217="","",IF(AND('miRNA Table'!$F$4="YES",'miRNA Table'!$F$6="YES"),AA217-AA$391,AA217))</f>
        <v/>
      </c>
      <c r="AZ217" s="138" t="str">
        <f>IF(Z217="","",IF(AND('miRNA Table'!$F$4="YES",'miRNA Table'!$F$6="YES"),AB217-AB$391,AB217))</f>
        <v/>
      </c>
      <c r="BY217" s="97" t="str">
        <f t="shared" si="184"/>
        <v>hsa-miR-31-3p</v>
      </c>
      <c r="BZ217" s="98" t="s">
        <v>5714</v>
      </c>
      <c r="CA217" s="99">
        <f t="shared" si="185"/>
        <v>14.364999999999998</v>
      </c>
      <c r="CB217" s="99">
        <f t="shared" si="186"/>
        <v>14.355</v>
      </c>
      <c r="CC217" s="99">
        <f t="shared" si="187"/>
        <v>12.819999999999997</v>
      </c>
      <c r="CD217" s="99" t="str">
        <f t="shared" si="188"/>
        <v/>
      </c>
      <c r="CE217" s="99" t="str">
        <f t="shared" si="189"/>
        <v/>
      </c>
      <c r="CF217" s="99" t="str">
        <f t="shared" si="190"/>
        <v/>
      </c>
      <c r="CG217" s="99" t="str">
        <f t="shared" si="191"/>
        <v/>
      </c>
      <c r="CH217" s="99" t="str">
        <f t="shared" si="192"/>
        <v/>
      </c>
      <c r="CI217" s="99" t="str">
        <f t="shared" si="193"/>
        <v/>
      </c>
      <c r="CJ217" s="99" t="str">
        <f t="shared" si="194"/>
        <v/>
      </c>
      <c r="CK217" s="99" t="str">
        <f t="shared" si="195"/>
        <v/>
      </c>
      <c r="CL217" s="99" t="str">
        <f t="shared" si="196"/>
        <v/>
      </c>
      <c r="CM217" s="99">
        <f t="shared" si="197"/>
        <v>14.101666666666667</v>
      </c>
      <c r="CN217" s="99">
        <f t="shared" si="198"/>
        <v>14.14833333333333</v>
      </c>
      <c r="CO217" s="99">
        <f t="shared" si="199"/>
        <v>13.864999999999998</v>
      </c>
      <c r="CP217" s="99" t="str">
        <f t="shared" si="200"/>
        <v/>
      </c>
      <c r="CQ217" s="99" t="str">
        <f t="shared" si="201"/>
        <v/>
      </c>
      <c r="CR217" s="99" t="str">
        <f t="shared" si="202"/>
        <v/>
      </c>
      <c r="CS217" s="99" t="str">
        <f t="shared" si="203"/>
        <v/>
      </c>
      <c r="CT217" s="99" t="str">
        <f t="shared" si="204"/>
        <v/>
      </c>
      <c r="CU217" s="99" t="str">
        <f t="shared" si="205"/>
        <v/>
      </c>
      <c r="CV217" s="99" t="str">
        <f t="shared" si="206"/>
        <v/>
      </c>
      <c r="CW217" s="99" t="str">
        <f t="shared" si="207"/>
        <v/>
      </c>
      <c r="CX217" s="99" t="str">
        <f t="shared" si="208"/>
        <v/>
      </c>
      <c r="CY217" s="70">
        <f t="shared" si="209"/>
        <v>13.846666666666664</v>
      </c>
      <c r="CZ217" s="70">
        <f t="shared" si="210"/>
        <v>14.038333333333332</v>
      </c>
      <c r="DA217" s="100" t="str">
        <f t="shared" si="211"/>
        <v>hsa-miR-31-3p</v>
      </c>
      <c r="DB217" s="98" t="s">
        <v>5714</v>
      </c>
      <c r="DC217" s="101">
        <f t="shared" si="164"/>
        <v>4.7391899108950229E-5</v>
      </c>
      <c r="DD217" s="101">
        <f t="shared" si="165"/>
        <v>4.7721535835485465E-5</v>
      </c>
      <c r="DE217" s="101">
        <f t="shared" si="166"/>
        <v>1.3829148990427255E-4</v>
      </c>
      <c r="DF217" s="101" t="str">
        <f t="shared" si="167"/>
        <v/>
      </c>
      <c r="DG217" s="101" t="str">
        <f t="shared" si="168"/>
        <v/>
      </c>
      <c r="DH217" s="101" t="str">
        <f t="shared" si="169"/>
        <v/>
      </c>
      <c r="DI217" s="101" t="str">
        <f t="shared" si="170"/>
        <v/>
      </c>
      <c r="DJ217" s="101" t="str">
        <f t="shared" si="171"/>
        <v/>
      </c>
      <c r="DK217" s="101" t="str">
        <f t="shared" si="172"/>
        <v/>
      </c>
      <c r="DL217" s="101" t="str">
        <f t="shared" si="173"/>
        <v/>
      </c>
      <c r="DM217" s="101" t="str">
        <f t="shared" si="212"/>
        <v/>
      </c>
      <c r="DN217" s="101" t="str">
        <f t="shared" si="213"/>
        <v/>
      </c>
      <c r="DO217" s="101">
        <f t="shared" si="174"/>
        <v>5.6882063716252369E-5</v>
      </c>
      <c r="DP217" s="101">
        <f t="shared" si="175"/>
        <v>5.5071547217106916E-5</v>
      </c>
      <c r="DQ217" s="101">
        <f t="shared" si="176"/>
        <v>6.7022266466494862E-5</v>
      </c>
      <c r="DR217" s="101" t="str">
        <f t="shared" si="177"/>
        <v/>
      </c>
      <c r="DS217" s="101" t="str">
        <f t="shared" si="178"/>
        <v/>
      </c>
      <c r="DT217" s="101" t="str">
        <f t="shared" si="179"/>
        <v/>
      </c>
      <c r="DU217" s="101" t="str">
        <f t="shared" si="180"/>
        <v/>
      </c>
      <c r="DV217" s="101" t="str">
        <f t="shared" si="181"/>
        <v/>
      </c>
      <c r="DW217" s="101" t="str">
        <f t="shared" si="182"/>
        <v/>
      </c>
      <c r="DX217" s="101" t="str">
        <f t="shared" si="183"/>
        <v/>
      </c>
      <c r="DY217" s="101" t="str">
        <f t="shared" si="214"/>
        <v/>
      </c>
      <c r="DZ217" s="101" t="str">
        <f t="shared" si="215"/>
        <v/>
      </c>
    </row>
    <row r="218" spans="1:130" ht="15" customHeight="1" x14ac:dyDescent="0.25">
      <c r="A218" s="106" t="str">
        <f>'miRNA Table'!C217</f>
        <v>hsa-miR-32-5p</v>
      </c>
      <c r="B218" s="98" t="s">
        <v>5715</v>
      </c>
      <c r="C218" s="99">
        <f>IF('Test Sample Data'!C217="","",IF(SUM('Test Sample Data'!C$3:C$386)&gt;10,IF(AND(ISNUMBER('Test Sample Data'!C217),'Test Sample Data'!C217&lt;$C$389, 'Test Sample Data'!C217&gt;0),'Test Sample Data'!C217,$C$389),""))</f>
        <v>35</v>
      </c>
      <c r="D218" s="99">
        <f>IF('Test Sample Data'!D217="","",IF(SUM('Test Sample Data'!D$3:D$386)&gt;10,IF(AND(ISNUMBER('Test Sample Data'!D217),'Test Sample Data'!D217&lt;$C$389, 'Test Sample Data'!D217&gt;0),'Test Sample Data'!D217,$C$389),""))</f>
        <v>35</v>
      </c>
      <c r="E218" s="99">
        <f>IF('Test Sample Data'!E217="","",IF(SUM('Test Sample Data'!E$3:E$386)&gt;10,IF(AND(ISNUMBER('Test Sample Data'!E217),'Test Sample Data'!E217&lt;$C$389, 'Test Sample Data'!E217&gt;0),'Test Sample Data'!E217,$C$389),""))</f>
        <v>34.4</v>
      </c>
      <c r="F218" s="99" t="str">
        <f>IF('Test Sample Data'!F217="","",IF(SUM('Test Sample Data'!F$3:F$386)&gt;10,IF(AND(ISNUMBER('Test Sample Data'!F217),'Test Sample Data'!F217&lt;$C$389, 'Test Sample Data'!F217&gt;0),'Test Sample Data'!F217,$C$389),""))</f>
        <v/>
      </c>
      <c r="G218" s="99" t="str">
        <f>IF('Test Sample Data'!G217="","",IF(SUM('Test Sample Data'!G$3:G$386)&gt;10,IF(AND(ISNUMBER('Test Sample Data'!G217),'Test Sample Data'!G217&lt;$C$389, 'Test Sample Data'!G217&gt;0),'Test Sample Data'!G217,$C$389),""))</f>
        <v/>
      </c>
      <c r="H218" s="99" t="str">
        <f>IF('Test Sample Data'!H217="","",IF(SUM('Test Sample Data'!H$3:H$386)&gt;10,IF(AND(ISNUMBER('Test Sample Data'!H217),'Test Sample Data'!H217&lt;$C$389, 'Test Sample Data'!H217&gt;0),'Test Sample Data'!H217,$C$389),""))</f>
        <v/>
      </c>
      <c r="I218" s="99" t="str">
        <f>IF('Test Sample Data'!I217="","",IF(SUM('Test Sample Data'!I$3:I$386)&gt;10,IF(AND(ISNUMBER('Test Sample Data'!I217),'Test Sample Data'!I217&lt;$C$389, 'Test Sample Data'!I217&gt;0),'Test Sample Data'!I217,$C$389),""))</f>
        <v/>
      </c>
      <c r="J218" s="99" t="str">
        <f>IF('Test Sample Data'!J217="","",IF(SUM('Test Sample Data'!J$3:J$386)&gt;10,IF(AND(ISNUMBER('Test Sample Data'!J217),'Test Sample Data'!J217&lt;$C$389, 'Test Sample Data'!J217&gt;0),'Test Sample Data'!J217,$C$389),""))</f>
        <v/>
      </c>
      <c r="K218" s="99" t="str">
        <f>IF('Test Sample Data'!K217="","",IF(SUM('Test Sample Data'!K$3:K$386)&gt;10,IF(AND(ISNUMBER('Test Sample Data'!K217),'Test Sample Data'!K217&lt;$C$389, 'Test Sample Data'!K217&gt;0),'Test Sample Data'!K217,$C$389),""))</f>
        <v/>
      </c>
      <c r="L218" s="99" t="str">
        <f>IF('Test Sample Data'!L217="","",IF(SUM('Test Sample Data'!L$3:L$386)&gt;10,IF(AND(ISNUMBER('Test Sample Data'!L217),'Test Sample Data'!L217&lt;$C$389, 'Test Sample Data'!L217&gt;0),'Test Sample Data'!L217,$C$389),""))</f>
        <v/>
      </c>
      <c r="M218" s="99" t="str">
        <f>IF('Test Sample Data'!M217="","",IF(SUM('Test Sample Data'!M$3:M$386)&gt;10,IF(AND(ISNUMBER('Test Sample Data'!M217),'Test Sample Data'!M217&lt;$C$389, 'Test Sample Data'!M217&gt;0),'Test Sample Data'!M217,$C$389),""))</f>
        <v/>
      </c>
      <c r="N218" s="99" t="str">
        <f>IF('Test Sample Data'!N217="","",IF(SUM('Test Sample Data'!N$3:N$386)&gt;10,IF(AND(ISNUMBER('Test Sample Data'!N217),'Test Sample Data'!N217&lt;$C$389, 'Test Sample Data'!N217&gt;0),'Test Sample Data'!N217,$C$389),""))</f>
        <v/>
      </c>
      <c r="O218" s="98" t="str">
        <f>'miRNA Table'!C217</f>
        <v>hsa-miR-32-5p</v>
      </c>
      <c r="P218" s="98" t="s">
        <v>5715</v>
      </c>
      <c r="Q218" s="99">
        <f>IF('Control Sample Data'!C217="","",IF(SUM('Control Sample Data'!C$3:C$386)&gt;10,IF(AND(ISNUMBER('Control Sample Data'!C217),'Control Sample Data'!C217&lt;$C$389, 'Control Sample Data'!C217&gt;0),'Control Sample Data'!C217,$C$389),""))</f>
        <v>35</v>
      </c>
      <c r="R218" s="99">
        <f>IF('Control Sample Data'!D217="","",IF(SUM('Control Sample Data'!D$3:D$386)&gt;10,IF(AND(ISNUMBER('Control Sample Data'!D217),'Control Sample Data'!D217&lt;$C$389, 'Control Sample Data'!D217&gt;0),'Control Sample Data'!D217,$C$389),""))</f>
        <v>35</v>
      </c>
      <c r="S218" s="99">
        <f>IF('Control Sample Data'!E217="","",IF(SUM('Control Sample Data'!E$3:E$386)&gt;10,IF(AND(ISNUMBER('Control Sample Data'!E217),'Control Sample Data'!E217&lt;$C$389, 'Control Sample Data'!E217&gt;0),'Control Sample Data'!E217,$C$389),""))</f>
        <v>34.83</v>
      </c>
      <c r="T218" s="99" t="str">
        <f>IF('Control Sample Data'!F217="","",IF(SUM('Control Sample Data'!F$3:F$386)&gt;10,IF(AND(ISNUMBER('Control Sample Data'!F217),'Control Sample Data'!F217&lt;$C$389, 'Control Sample Data'!F217&gt;0),'Control Sample Data'!F217,$C$389),""))</f>
        <v/>
      </c>
      <c r="U218" s="99" t="str">
        <f>IF('Control Sample Data'!G217="","",IF(SUM('Control Sample Data'!G$3:G$386)&gt;10,IF(AND(ISNUMBER('Control Sample Data'!G217),'Control Sample Data'!G217&lt;$C$389, 'Control Sample Data'!G217&gt;0),'Control Sample Data'!G217,$C$389),""))</f>
        <v/>
      </c>
      <c r="V218" s="99" t="str">
        <f>IF('Control Sample Data'!H217="","",IF(SUM('Control Sample Data'!H$3:H$386)&gt;10,IF(AND(ISNUMBER('Control Sample Data'!H217),'Control Sample Data'!H217&lt;$C$389, 'Control Sample Data'!H217&gt;0),'Control Sample Data'!H217,$C$389),""))</f>
        <v/>
      </c>
      <c r="W218" s="99" t="str">
        <f>IF('Control Sample Data'!I217="","",IF(SUM('Control Sample Data'!I$3:I$386)&gt;10,IF(AND(ISNUMBER('Control Sample Data'!I217),'Control Sample Data'!I217&lt;$C$389, 'Control Sample Data'!I217&gt;0),'Control Sample Data'!I217,$C$389),""))</f>
        <v/>
      </c>
      <c r="X218" s="99" t="str">
        <f>IF('Control Sample Data'!J217="","",IF(SUM('Control Sample Data'!J$3:J$386)&gt;10,IF(AND(ISNUMBER('Control Sample Data'!J217),'Control Sample Data'!J217&lt;$C$389, 'Control Sample Data'!J217&gt;0),'Control Sample Data'!J217,$C$389),""))</f>
        <v/>
      </c>
      <c r="Y218" s="99" t="str">
        <f>IF('Control Sample Data'!K217="","",IF(SUM('Control Sample Data'!K$3:K$386)&gt;10,IF(AND(ISNUMBER('Control Sample Data'!K217),'Control Sample Data'!K217&lt;$C$389, 'Control Sample Data'!K217&gt;0),'Control Sample Data'!K217,$C$389),""))</f>
        <v/>
      </c>
      <c r="Z218" s="99" t="str">
        <f>IF('Control Sample Data'!L217="","",IF(SUM('Control Sample Data'!L$3:L$386)&gt;10,IF(AND(ISNUMBER('Control Sample Data'!L217),'Control Sample Data'!L217&lt;$C$389, 'Control Sample Data'!L217&gt;0),'Control Sample Data'!L217,$C$389),""))</f>
        <v/>
      </c>
      <c r="AA218" s="99" t="str">
        <f>IF('Control Sample Data'!M217="","",IF(SUM('Control Sample Data'!M$3:M$386)&gt;10,IF(AND(ISNUMBER('Control Sample Data'!M217),'Control Sample Data'!M217&lt;$C$389, 'Control Sample Data'!M217&gt;0),'Control Sample Data'!M217,$C$389),""))</f>
        <v/>
      </c>
      <c r="AB218" s="107" t="str">
        <f>IF('Control Sample Data'!N217="","",IF(SUM('Control Sample Data'!N$3:N$386)&gt;10,IF(AND(ISNUMBER('Control Sample Data'!N217),'Control Sample Data'!N217&lt;$C$389, 'Control Sample Data'!N217&gt;0),'Control Sample Data'!N217,$C$389),""))</f>
        <v/>
      </c>
      <c r="AC218" s="136">
        <f>IF(C218="","",IF(AND('miRNA Table'!$F$4="YES",'miRNA Table'!$F$6="YES"),C218-C$391,C218))</f>
        <v>35</v>
      </c>
      <c r="AD218" s="137">
        <f>IF(D218="","",IF(AND('miRNA Table'!$F$4="YES",'miRNA Table'!$F$6="YES"),D218-D$391,D218))</f>
        <v>35</v>
      </c>
      <c r="AE218" s="137">
        <f>IF(E218="","",IF(AND('miRNA Table'!$F$4="YES",'miRNA Table'!$F$6="YES"),E218-E$391,E218))</f>
        <v>34.4</v>
      </c>
      <c r="AF218" s="137" t="str">
        <f>IF(F218="","",IF(AND('miRNA Table'!$F$4="YES",'miRNA Table'!$F$6="YES"),F218-F$391,F218))</f>
        <v/>
      </c>
      <c r="AG218" s="137" t="str">
        <f>IF(G218="","",IF(AND('miRNA Table'!$F$4="YES",'miRNA Table'!$F$6="YES"),G218-G$391,G218))</f>
        <v/>
      </c>
      <c r="AH218" s="137" t="str">
        <f>IF(H218="","",IF(AND('miRNA Table'!$F$4="YES",'miRNA Table'!$F$6="YES"),H218-H$391,H218))</f>
        <v/>
      </c>
      <c r="AI218" s="137" t="str">
        <f>IF(I218="","",IF(AND('miRNA Table'!$F$4="YES",'miRNA Table'!$F$6="YES"),I218-I$391,I218))</f>
        <v/>
      </c>
      <c r="AJ218" s="137" t="str">
        <f>IF(J218="","",IF(AND('miRNA Table'!$F$4="YES",'miRNA Table'!$F$6="YES"),J218-J$391,J218))</f>
        <v/>
      </c>
      <c r="AK218" s="137" t="str">
        <f>IF(K218="","",IF(AND('miRNA Table'!$F$4="YES",'miRNA Table'!$F$6="YES"),K218-K$391,K218))</f>
        <v/>
      </c>
      <c r="AL218" s="137" t="str">
        <f>IF(L218="","",IF(AND('miRNA Table'!$F$4="YES",'miRNA Table'!$F$6="YES"),L218-L$391,L218))</f>
        <v/>
      </c>
      <c r="AM218" s="137" t="str">
        <f>IF(M218="","",IF(AND('miRNA Table'!$F$4="YES",'miRNA Table'!$F$6="YES"),M218-M$391,M218))</f>
        <v/>
      </c>
      <c r="AN218" s="138" t="str">
        <f>IF(N218="","",IF(AND('miRNA Table'!$F$4="YES",'miRNA Table'!$F$6="YES"),N218-N$391,N218))</f>
        <v/>
      </c>
      <c r="AO218" s="136">
        <f>IF(O218="","",IF(AND('miRNA Table'!$F$4="YES",'miRNA Table'!$F$6="YES"),Q218-Q$391,Q218))</f>
        <v>35</v>
      </c>
      <c r="AP218" s="137">
        <f>IF(P218="","",IF(AND('miRNA Table'!$F$4="YES",'miRNA Table'!$F$6="YES"),R218-R$391,R218))</f>
        <v>35</v>
      </c>
      <c r="AQ218" s="137">
        <f>IF(Q218="","",IF(AND('miRNA Table'!$F$4="YES",'miRNA Table'!$F$6="YES"),S218-S$391,S218))</f>
        <v>34.83</v>
      </c>
      <c r="AR218" s="137" t="str">
        <f>IF(R218="","",IF(AND('miRNA Table'!$F$4="YES",'miRNA Table'!$F$6="YES"),T218-T$391,T218))</f>
        <v/>
      </c>
      <c r="AS218" s="137" t="str">
        <f>IF(S218="","",IF(AND('miRNA Table'!$F$4="YES",'miRNA Table'!$F$6="YES"),U218-U$391,U218))</f>
        <v/>
      </c>
      <c r="AT218" s="137" t="str">
        <f>IF(T218="","",IF(AND('miRNA Table'!$F$4="YES",'miRNA Table'!$F$6="YES"),V218-V$391,V218))</f>
        <v/>
      </c>
      <c r="AU218" s="137" t="str">
        <f>IF(U218="","",IF(AND('miRNA Table'!$F$4="YES",'miRNA Table'!$F$6="YES"),W218-W$391,W218))</f>
        <v/>
      </c>
      <c r="AV218" s="137" t="str">
        <f>IF(V218="","",IF(AND('miRNA Table'!$F$4="YES",'miRNA Table'!$F$6="YES"),X218-X$391,X218))</f>
        <v/>
      </c>
      <c r="AW218" s="137" t="str">
        <f>IF(W218="","",IF(AND('miRNA Table'!$F$4="YES",'miRNA Table'!$F$6="YES"),Y218-Y$391,Y218))</f>
        <v/>
      </c>
      <c r="AX218" s="137" t="str">
        <f>IF(X218="","",IF(AND('miRNA Table'!$F$4="YES",'miRNA Table'!$F$6="YES"),Z218-Z$391,Z218))</f>
        <v/>
      </c>
      <c r="AY218" s="137" t="str">
        <f>IF(Y218="","",IF(AND('miRNA Table'!$F$4="YES",'miRNA Table'!$F$6="YES"),AA218-AA$391,AA218))</f>
        <v/>
      </c>
      <c r="AZ218" s="138" t="str">
        <f>IF(Z218="","",IF(AND('miRNA Table'!$F$4="YES",'miRNA Table'!$F$6="YES"),AB218-AB$391,AB218))</f>
        <v/>
      </c>
      <c r="BY218" s="97" t="str">
        <f t="shared" si="184"/>
        <v>hsa-miR-32-5p</v>
      </c>
      <c r="BZ218" s="98" t="s">
        <v>5715</v>
      </c>
      <c r="CA218" s="99">
        <f t="shared" si="185"/>
        <v>14.364999999999998</v>
      </c>
      <c r="CB218" s="99">
        <f t="shared" si="186"/>
        <v>14.355</v>
      </c>
      <c r="CC218" s="99">
        <f t="shared" si="187"/>
        <v>13.669999999999998</v>
      </c>
      <c r="CD218" s="99" t="str">
        <f t="shared" si="188"/>
        <v/>
      </c>
      <c r="CE218" s="99" t="str">
        <f t="shared" si="189"/>
        <v/>
      </c>
      <c r="CF218" s="99" t="str">
        <f t="shared" si="190"/>
        <v/>
      </c>
      <c r="CG218" s="99" t="str">
        <f t="shared" si="191"/>
        <v/>
      </c>
      <c r="CH218" s="99" t="str">
        <f t="shared" si="192"/>
        <v/>
      </c>
      <c r="CI218" s="99" t="str">
        <f t="shared" si="193"/>
        <v/>
      </c>
      <c r="CJ218" s="99" t="str">
        <f t="shared" si="194"/>
        <v/>
      </c>
      <c r="CK218" s="99" t="str">
        <f t="shared" si="195"/>
        <v/>
      </c>
      <c r="CL218" s="99" t="str">
        <f t="shared" si="196"/>
        <v/>
      </c>
      <c r="CM218" s="99">
        <f t="shared" si="197"/>
        <v>14.101666666666667</v>
      </c>
      <c r="CN218" s="99">
        <f t="shared" si="198"/>
        <v>14.14833333333333</v>
      </c>
      <c r="CO218" s="99">
        <f t="shared" si="199"/>
        <v>13.694999999999997</v>
      </c>
      <c r="CP218" s="99" t="str">
        <f t="shared" si="200"/>
        <v/>
      </c>
      <c r="CQ218" s="99" t="str">
        <f t="shared" si="201"/>
        <v/>
      </c>
      <c r="CR218" s="99" t="str">
        <f t="shared" si="202"/>
        <v/>
      </c>
      <c r="CS218" s="99" t="str">
        <f t="shared" si="203"/>
        <v/>
      </c>
      <c r="CT218" s="99" t="str">
        <f t="shared" si="204"/>
        <v/>
      </c>
      <c r="CU218" s="99" t="str">
        <f t="shared" si="205"/>
        <v/>
      </c>
      <c r="CV218" s="99" t="str">
        <f t="shared" si="206"/>
        <v/>
      </c>
      <c r="CW218" s="99" t="str">
        <f t="shared" si="207"/>
        <v/>
      </c>
      <c r="CX218" s="99" t="str">
        <f t="shared" si="208"/>
        <v/>
      </c>
      <c r="CY218" s="70">
        <f t="shared" si="209"/>
        <v>14.13</v>
      </c>
      <c r="CZ218" s="70">
        <f t="shared" si="210"/>
        <v>13.981666666666664</v>
      </c>
      <c r="DA218" s="100" t="str">
        <f t="shared" si="211"/>
        <v>hsa-miR-32-5p</v>
      </c>
      <c r="DB218" s="98" t="s">
        <v>5715</v>
      </c>
      <c r="DC218" s="101">
        <f t="shared" si="164"/>
        <v>4.7391899108950229E-5</v>
      </c>
      <c r="DD218" s="101">
        <f t="shared" si="165"/>
        <v>4.7721535835485465E-5</v>
      </c>
      <c r="DE218" s="101">
        <f t="shared" si="166"/>
        <v>7.6722007722279672E-5</v>
      </c>
      <c r="DF218" s="101" t="str">
        <f t="shared" si="167"/>
        <v/>
      </c>
      <c r="DG218" s="101" t="str">
        <f t="shared" si="168"/>
        <v/>
      </c>
      <c r="DH218" s="101" t="str">
        <f t="shared" si="169"/>
        <v/>
      </c>
      <c r="DI218" s="101" t="str">
        <f t="shared" si="170"/>
        <v/>
      </c>
      <c r="DJ218" s="101" t="str">
        <f t="shared" si="171"/>
        <v/>
      </c>
      <c r="DK218" s="101" t="str">
        <f t="shared" si="172"/>
        <v/>
      </c>
      <c r="DL218" s="101" t="str">
        <f t="shared" si="173"/>
        <v/>
      </c>
      <c r="DM218" s="101" t="str">
        <f t="shared" si="212"/>
        <v/>
      </c>
      <c r="DN218" s="101" t="str">
        <f t="shared" si="213"/>
        <v/>
      </c>
      <c r="DO218" s="101">
        <f t="shared" si="174"/>
        <v>5.6882063716252369E-5</v>
      </c>
      <c r="DP218" s="101">
        <f t="shared" si="175"/>
        <v>5.5071547217106916E-5</v>
      </c>
      <c r="DQ218" s="101">
        <f t="shared" si="176"/>
        <v>7.5403969551204333E-5</v>
      </c>
      <c r="DR218" s="101" t="str">
        <f t="shared" si="177"/>
        <v/>
      </c>
      <c r="DS218" s="101" t="str">
        <f t="shared" si="178"/>
        <v/>
      </c>
      <c r="DT218" s="101" t="str">
        <f t="shared" si="179"/>
        <v/>
      </c>
      <c r="DU218" s="101" t="str">
        <f t="shared" si="180"/>
        <v/>
      </c>
      <c r="DV218" s="101" t="str">
        <f t="shared" si="181"/>
        <v/>
      </c>
      <c r="DW218" s="101" t="str">
        <f t="shared" si="182"/>
        <v/>
      </c>
      <c r="DX218" s="101" t="str">
        <f t="shared" si="183"/>
        <v/>
      </c>
      <c r="DY218" s="101" t="str">
        <f t="shared" si="214"/>
        <v/>
      </c>
      <c r="DZ218" s="101" t="str">
        <f t="shared" si="215"/>
        <v/>
      </c>
    </row>
    <row r="219" spans="1:130" ht="15" customHeight="1" x14ac:dyDescent="0.25">
      <c r="A219" s="106" t="str">
        <f>'miRNA Table'!C218</f>
        <v>hsa-miR-32-3p</v>
      </c>
      <c r="B219" s="98" t="s">
        <v>5716</v>
      </c>
      <c r="C219" s="99">
        <f>IF('Test Sample Data'!C218="","",IF(SUM('Test Sample Data'!C$3:C$386)&gt;10,IF(AND(ISNUMBER('Test Sample Data'!C218),'Test Sample Data'!C218&lt;$C$389, 'Test Sample Data'!C218&gt;0),'Test Sample Data'!C218,$C$389),""))</f>
        <v>34.03</v>
      </c>
      <c r="D219" s="99">
        <f>IF('Test Sample Data'!D218="","",IF(SUM('Test Sample Data'!D$3:D$386)&gt;10,IF(AND(ISNUMBER('Test Sample Data'!D218),'Test Sample Data'!D218&lt;$C$389, 'Test Sample Data'!D218&gt;0),'Test Sample Data'!D218,$C$389),""))</f>
        <v>33.92</v>
      </c>
      <c r="E219" s="99">
        <f>IF('Test Sample Data'!E218="","",IF(SUM('Test Sample Data'!E$3:E$386)&gt;10,IF(AND(ISNUMBER('Test Sample Data'!E218),'Test Sample Data'!E218&lt;$C$389, 'Test Sample Data'!E218&gt;0),'Test Sample Data'!E218,$C$389),""))</f>
        <v>32.64</v>
      </c>
      <c r="F219" s="99" t="str">
        <f>IF('Test Sample Data'!F218="","",IF(SUM('Test Sample Data'!F$3:F$386)&gt;10,IF(AND(ISNUMBER('Test Sample Data'!F218),'Test Sample Data'!F218&lt;$C$389, 'Test Sample Data'!F218&gt;0),'Test Sample Data'!F218,$C$389),""))</f>
        <v/>
      </c>
      <c r="G219" s="99" t="str">
        <f>IF('Test Sample Data'!G218="","",IF(SUM('Test Sample Data'!G$3:G$386)&gt;10,IF(AND(ISNUMBER('Test Sample Data'!G218),'Test Sample Data'!G218&lt;$C$389, 'Test Sample Data'!G218&gt;0),'Test Sample Data'!G218,$C$389),""))</f>
        <v/>
      </c>
      <c r="H219" s="99" t="str">
        <f>IF('Test Sample Data'!H218="","",IF(SUM('Test Sample Data'!H$3:H$386)&gt;10,IF(AND(ISNUMBER('Test Sample Data'!H218),'Test Sample Data'!H218&lt;$C$389, 'Test Sample Data'!H218&gt;0),'Test Sample Data'!H218,$C$389),""))</f>
        <v/>
      </c>
      <c r="I219" s="99" t="str">
        <f>IF('Test Sample Data'!I218="","",IF(SUM('Test Sample Data'!I$3:I$386)&gt;10,IF(AND(ISNUMBER('Test Sample Data'!I218),'Test Sample Data'!I218&lt;$C$389, 'Test Sample Data'!I218&gt;0),'Test Sample Data'!I218,$C$389),""))</f>
        <v/>
      </c>
      <c r="J219" s="99" t="str">
        <f>IF('Test Sample Data'!J218="","",IF(SUM('Test Sample Data'!J$3:J$386)&gt;10,IF(AND(ISNUMBER('Test Sample Data'!J218),'Test Sample Data'!J218&lt;$C$389, 'Test Sample Data'!J218&gt;0),'Test Sample Data'!J218,$C$389),""))</f>
        <v/>
      </c>
      <c r="K219" s="99" t="str">
        <f>IF('Test Sample Data'!K218="","",IF(SUM('Test Sample Data'!K$3:K$386)&gt;10,IF(AND(ISNUMBER('Test Sample Data'!K218),'Test Sample Data'!K218&lt;$C$389, 'Test Sample Data'!K218&gt;0),'Test Sample Data'!K218,$C$389),""))</f>
        <v/>
      </c>
      <c r="L219" s="99" t="str">
        <f>IF('Test Sample Data'!L218="","",IF(SUM('Test Sample Data'!L$3:L$386)&gt;10,IF(AND(ISNUMBER('Test Sample Data'!L218),'Test Sample Data'!L218&lt;$C$389, 'Test Sample Data'!L218&gt;0),'Test Sample Data'!L218,$C$389),""))</f>
        <v/>
      </c>
      <c r="M219" s="99" t="str">
        <f>IF('Test Sample Data'!M218="","",IF(SUM('Test Sample Data'!M$3:M$386)&gt;10,IF(AND(ISNUMBER('Test Sample Data'!M218),'Test Sample Data'!M218&lt;$C$389, 'Test Sample Data'!M218&gt;0),'Test Sample Data'!M218,$C$389),""))</f>
        <v/>
      </c>
      <c r="N219" s="99" t="str">
        <f>IF('Test Sample Data'!N218="","",IF(SUM('Test Sample Data'!N$3:N$386)&gt;10,IF(AND(ISNUMBER('Test Sample Data'!N218),'Test Sample Data'!N218&lt;$C$389, 'Test Sample Data'!N218&gt;0),'Test Sample Data'!N218,$C$389),""))</f>
        <v/>
      </c>
      <c r="O219" s="98" t="str">
        <f>'miRNA Table'!C218</f>
        <v>hsa-miR-32-3p</v>
      </c>
      <c r="P219" s="98" t="s">
        <v>5716</v>
      </c>
      <c r="Q219" s="99">
        <f>IF('Control Sample Data'!C218="","",IF(SUM('Control Sample Data'!C$3:C$386)&gt;10,IF(AND(ISNUMBER('Control Sample Data'!C218),'Control Sample Data'!C218&lt;$C$389, 'Control Sample Data'!C218&gt;0),'Control Sample Data'!C218,$C$389),""))</f>
        <v>29.4</v>
      </c>
      <c r="R219" s="99">
        <f>IF('Control Sample Data'!D218="","",IF(SUM('Control Sample Data'!D$3:D$386)&gt;10,IF(AND(ISNUMBER('Control Sample Data'!D218),'Control Sample Data'!D218&lt;$C$389, 'Control Sample Data'!D218&gt;0),'Control Sample Data'!D218,$C$389),""))</f>
        <v>29.83</v>
      </c>
      <c r="S219" s="99">
        <f>IF('Control Sample Data'!E218="","",IF(SUM('Control Sample Data'!E$3:E$386)&gt;10,IF(AND(ISNUMBER('Control Sample Data'!E218),'Control Sample Data'!E218&lt;$C$389, 'Control Sample Data'!E218&gt;0),'Control Sample Data'!E218,$C$389),""))</f>
        <v>29.71</v>
      </c>
      <c r="T219" s="99" t="str">
        <f>IF('Control Sample Data'!F218="","",IF(SUM('Control Sample Data'!F$3:F$386)&gt;10,IF(AND(ISNUMBER('Control Sample Data'!F218),'Control Sample Data'!F218&lt;$C$389, 'Control Sample Data'!F218&gt;0),'Control Sample Data'!F218,$C$389),""))</f>
        <v/>
      </c>
      <c r="U219" s="99" t="str">
        <f>IF('Control Sample Data'!G218="","",IF(SUM('Control Sample Data'!G$3:G$386)&gt;10,IF(AND(ISNUMBER('Control Sample Data'!G218),'Control Sample Data'!G218&lt;$C$389, 'Control Sample Data'!G218&gt;0),'Control Sample Data'!G218,$C$389),""))</f>
        <v/>
      </c>
      <c r="V219" s="99" t="str">
        <f>IF('Control Sample Data'!H218="","",IF(SUM('Control Sample Data'!H$3:H$386)&gt;10,IF(AND(ISNUMBER('Control Sample Data'!H218),'Control Sample Data'!H218&lt;$C$389, 'Control Sample Data'!H218&gt;0),'Control Sample Data'!H218,$C$389),""))</f>
        <v/>
      </c>
      <c r="W219" s="99" t="str">
        <f>IF('Control Sample Data'!I218="","",IF(SUM('Control Sample Data'!I$3:I$386)&gt;10,IF(AND(ISNUMBER('Control Sample Data'!I218),'Control Sample Data'!I218&lt;$C$389, 'Control Sample Data'!I218&gt;0),'Control Sample Data'!I218,$C$389),""))</f>
        <v/>
      </c>
      <c r="X219" s="99" t="str">
        <f>IF('Control Sample Data'!J218="","",IF(SUM('Control Sample Data'!J$3:J$386)&gt;10,IF(AND(ISNUMBER('Control Sample Data'!J218),'Control Sample Data'!J218&lt;$C$389, 'Control Sample Data'!J218&gt;0),'Control Sample Data'!J218,$C$389),""))</f>
        <v/>
      </c>
      <c r="Y219" s="99" t="str">
        <f>IF('Control Sample Data'!K218="","",IF(SUM('Control Sample Data'!K$3:K$386)&gt;10,IF(AND(ISNUMBER('Control Sample Data'!K218),'Control Sample Data'!K218&lt;$C$389, 'Control Sample Data'!K218&gt;0),'Control Sample Data'!K218,$C$389),""))</f>
        <v/>
      </c>
      <c r="Z219" s="99" t="str">
        <f>IF('Control Sample Data'!L218="","",IF(SUM('Control Sample Data'!L$3:L$386)&gt;10,IF(AND(ISNUMBER('Control Sample Data'!L218),'Control Sample Data'!L218&lt;$C$389, 'Control Sample Data'!L218&gt;0),'Control Sample Data'!L218,$C$389),""))</f>
        <v/>
      </c>
      <c r="AA219" s="99" t="str">
        <f>IF('Control Sample Data'!M218="","",IF(SUM('Control Sample Data'!M$3:M$386)&gt;10,IF(AND(ISNUMBER('Control Sample Data'!M218),'Control Sample Data'!M218&lt;$C$389, 'Control Sample Data'!M218&gt;0),'Control Sample Data'!M218,$C$389),""))</f>
        <v/>
      </c>
      <c r="AB219" s="107" t="str">
        <f>IF('Control Sample Data'!N218="","",IF(SUM('Control Sample Data'!N$3:N$386)&gt;10,IF(AND(ISNUMBER('Control Sample Data'!N218),'Control Sample Data'!N218&lt;$C$389, 'Control Sample Data'!N218&gt;0),'Control Sample Data'!N218,$C$389),""))</f>
        <v/>
      </c>
      <c r="AC219" s="136">
        <f>IF(C219="","",IF(AND('miRNA Table'!$F$4="YES",'miRNA Table'!$F$6="YES"),C219-C$391,C219))</f>
        <v>34.03</v>
      </c>
      <c r="AD219" s="137">
        <f>IF(D219="","",IF(AND('miRNA Table'!$F$4="YES",'miRNA Table'!$F$6="YES"),D219-D$391,D219))</f>
        <v>33.92</v>
      </c>
      <c r="AE219" s="137">
        <f>IF(E219="","",IF(AND('miRNA Table'!$F$4="YES",'miRNA Table'!$F$6="YES"),E219-E$391,E219))</f>
        <v>32.64</v>
      </c>
      <c r="AF219" s="137" t="str">
        <f>IF(F219="","",IF(AND('miRNA Table'!$F$4="YES",'miRNA Table'!$F$6="YES"),F219-F$391,F219))</f>
        <v/>
      </c>
      <c r="AG219" s="137" t="str">
        <f>IF(G219="","",IF(AND('miRNA Table'!$F$4="YES",'miRNA Table'!$F$6="YES"),G219-G$391,G219))</f>
        <v/>
      </c>
      <c r="AH219" s="137" t="str">
        <f>IF(H219="","",IF(AND('miRNA Table'!$F$4="YES",'miRNA Table'!$F$6="YES"),H219-H$391,H219))</f>
        <v/>
      </c>
      <c r="AI219" s="137" t="str">
        <f>IF(I219="","",IF(AND('miRNA Table'!$F$4="YES",'miRNA Table'!$F$6="YES"),I219-I$391,I219))</f>
        <v/>
      </c>
      <c r="AJ219" s="137" t="str">
        <f>IF(J219="","",IF(AND('miRNA Table'!$F$4="YES",'miRNA Table'!$F$6="YES"),J219-J$391,J219))</f>
        <v/>
      </c>
      <c r="AK219" s="137" t="str">
        <f>IF(K219="","",IF(AND('miRNA Table'!$F$4="YES",'miRNA Table'!$F$6="YES"),K219-K$391,K219))</f>
        <v/>
      </c>
      <c r="AL219" s="137" t="str">
        <f>IF(L219="","",IF(AND('miRNA Table'!$F$4="YES",'miRNA Table'!$F$6="YES"),L219-L$391,L219))</f>
        <v/>
      </c>
      <c r="AM219" s="137" t="str">
        <f>IF(M219="","",IF(AND('miRNA Table'!$F$4="YES",'miRNA Table'!$F$6="YES"),M219-M$391,M219))</f>
        <v/>
      </c>
      <c r="AN219" s="138" t="str">
        <f>IF(N219="","",IF(AND('miRNA Table'!$F$4="YES",'miRNA Table'!$F$6="YES"),N219-N$391,N219))</f>
        <v/>
      </c>
      <c r="AO219" s="136">
        <f>IF(O219="","",IF(AND('miRNA Table'!$F$4="YES",'miRNA Table'!$F$6="YES"),Q219-Q$391,Q219))</f>
        <v>29.4</v>
      </c>
      <c r="AP219" s="137">
        <f>IF(P219="","",IF(AND('miRNA Table'!$F$4="YES",'miRNA Table'!$F$6="YES"),R219-R$391,R219))</f>
        <v>29.83</v>
      </c>
      <c r="AQ219" s="137">
        <f>IF(Q219="","",IF(AND('miRNA Table'!$F$4="YES",'miRNA Table'!$F$6="YES"),S219-S$391,S219))</f>
        <v>29.71</v>
      </c>
      <c r="AR219" s="137" t="str">
        <f>IF(R219="","",IF(AND('miRNA Table'!$F$4="YES",'miRNA Table'!$F$6="YES"),T219-T$391,T219))</f>
        <v/>
      </c>
      <c r="AS219" s="137" t="str">
        <f>IF(S219="","",IF(AND('miRNA Table'!$F$4="YES",'miRNA Table'!$F$6="YES"),U219-U$391,U219))</f>
        <v/>
      </c>
      <c r="AT219" s="137" t="str">
        <f>IF(T219="","",IF(AND('miRNA Table'!$F$4="YES",'miRNA Table'!$F$6="YES"),V219-V$391,V219))</f>
        <v/>
      </c>
      <c r="AU219" s="137" t="str">
        <f>IF(U219="","",IF(AND('miRNA Table'!$F$4="YES",'miRNA Table'!$F$6="YES"),W219-W$391,W219))</f>
        <v/>
      </c>
      <c r="AV219" s="137" t="str">
        <f>IF(V219="","",IF(AND('miRNA Table'!$F$4="YES",'miRNA Table'!$F$6="YES"),X219-X$391,X219))</f>
        <v/>
      </c>
      <c r="AW219" s="137" t="str">
        <f>IF(W219="","",IF(AND('miRNA Table'!$F$4="YES",'miRNA Table'!$F$6="YES"),Y219-Y$391,Y219))</f>
        <v/>
      </c>
      <c r="AX219" s="137" t="str">
        <f>IF(X219="","",IF(AND('miRNA Table'!$F$4="YES",'miRNA Table'!$F$6="YES"),Z219-Z$391,Z219))</f>
        <v/>
      </c>
      <c r="AY219" s="137" t="str">
        <f>IF(Y219="","",IF(AND('miRNA Table'!$F$4="YES",'miRNA Table'!$F$6="YES"),AA219-AA$391,AA219))</f>
        <v/>
      </c>
      <c r="AZ219" s="138" t="str">
        <f>IF(Z219="","",IF(AND('miRNA Table'!$F$4="YES",'miRNA Table'!$F$6="YES"),AB219-AB$391,AB219))</f>
        <v/>
      </c>
      <c r="BY219" s="97" t="str">
        <f t="shared" si="184"/>
        <v>hsa-miR-32-3p</v>
      </c>
      <c r="BZ219" s="98" t="s">
        <v>5716</v>
      </c>
      <c r="CA219" s="99">
        <f t="shared" si="185"/>
        <v>13.395</v>
      </c>
      <c r="CB219" s="99">
        <f t="shared" si="186"/>
        <v>13.275000000000002</v>
      </c>
      <c r="CC219" s="99">
        <f t="shared" si="187"/>
        <v>11.91</v>
      </c>
      <c r="CD219" s="99" t="str">
        <f t="shared" si="188"/>
        <v/>
      </c>
      <c r="CE219" s="99" t="str">
        <f t="shared" si="189"/>
        <v/>
      </c>
      <c r="CF219" s="99" t="str">
        <f t="shared" si="190"/>
        <v/>
      </c>
      <c r="CG219" s="99" t="str">
        <f t="shared" si="191"/>
        <v/>
      </c>
      <c r="CH219" s="99" t="str">
        <f t="shared" si="192"/>
        <v/>
      </c>
      <c r="CI219" s="99" t="str">
        <f t="shared" si="193"/>
        <v/>
      </c>
      <c r="CJ219" s="99" t="str">
        <f t="shared" si="194"/>
        <v/>
      </c>
      <c r="CK219" s="99" t="str">
        <f t="shared" si="195"/>
        <v/>
      </c>
      <c r="CL219" s="99" t="str">
        <f t="shared" si="196"/>
        <v/>
      </c>
      <c r="CM219" s="99">
        <f t="shared" si="197"/>
        <v>8.5016666666666652</v>
      </c>
      <c r="CN219" s="99">
        <f t="shared" si="198"/>
        <v>8.9783333333333282</v>
      </c>
      <c r="CO219" s="99">
        <f t="shared" si="199"/>
        <v>8.5749999999999993</v>
      </c>
      <c r="CP219" s="99" t="str">
        <f t="shared" si="200"/>
        <v/>
      </c>
      <c r="CQ219" s="99" t="str">
        <f t="shared" si="201"/>
        <v/>
      </c>
      <c r="CR219" s="99" t="str">
        <f t="shared" si="202"/>
        <v/>
      </c>
      <c r="CS219" s="99" t="str">
        <f t="shared" si="203"/>
        <v/>
      </c>
      <c r="CT219" s="99" t="str">
        <f t="shared" si="204"/>
        <v/>
      </c>
      <c r="CU219" s="99" t="str">
        <f t="shared" si="205"/>
        <v/>
      </c>
      <c r="CV219" s="99" t="str">
        <f t="shared" si="206"/>
        <v/>
      </c>
      <c r="CW219" s="99" t="str">
        <f t="shared" si="207"/>
        <v/>
      </c>
      <c r="CX219" s="99" t="str">
        <f t="shared" si="208"/>
        <v/>
      </c>
      <c r="CY219" s="70">
        <f t="shared" si="209"/>
        <v>12.86</v>
      </c>
      <c r="CZ219" s="70">
        <f t="shared" si="210"/>
        <v>8.6849999999999969</v>
      </c>
      <c r="DA219" s="100" t="str">
        <f t="shared" si="211"/>
        <v>hsa-miR-32-3p</v>
      </c>
      <c r="DB219" s="98" t="s">
        <v>5716</v>
      </c>
      <c r="DC219" s="101">
        <f t="shared" si="164"/>
        <v>9.2833175856995304E-5</v>
      </c>
      <c r="DD219" s="101">
        <f t="shared" si="165"/>
        <v>1.0088504860280895E-4</v>
      </c>
      <c r="DE219" s="101">
        <f t="shared" si="166"/>
        <v>2.5985600157552746E-4</v>
      </c>
      <c r="DF219" s="101" t="str">
        <f t="shared" si="167"/>
        <v/>
      </c>
      <c r="DG219" s="101" t="str">
        <f t="shared" si="168"/>
        <v/>
      </c>
      <c r="DH219" s="101" t="str">
        <f t="shared" si="169"/>
        <v/>
      </c>
      <c r="DI219" s="101" t="str">
        <f t="shared" si="170"/>
        <v/>
      </c>
      <c r="DJ219" s="101" t="str">
        <f t="shared" si="171"/>
        <v/>
      </c>
      <c r="DK219" s="101" t="str">
        <f t="shared" si="172"/>
        <v/>
      </c>
      <c r="DL219" s="101" t="str">
        <f t="shared" si="173"/>
        <v/>
      </c>
      <c r="DM219" s="101" t="str">
        <f t="shared" si="212"/>
        <v/>
      </c>
      <c r="DN219" s="101" t="str">
        <f t="shared" si="213"/>
        <v/>
      </c>
      <c r="DO219" s="101">
        <f t="shared" si="174"/>
        <v>2.7589467619847608E-3</v>
      </c>
      <c r="DP219" s="101">
        <f t="shared" si="175"/>
        <v>1.9826787667694898E-3</v>
      </c>
      <c r="DQ219" s="101">
        <f t="shared" si="176"/>
        <v>2.6222119194927031E-3</v>
      </c>
      <c r="DR219" s="101" t="str">
        <f t="shared" si="177"/>
        <v/>
      </c>
      <c r="DS219" s="101" t="str">
        <f t="shared" si="178"/>
        <v/>
      </c>
      <c r="DT219" s="101" t="str">
        <f t="shared" si="179"/>
        <v/>
      </c>
      <c r="DU219" s="101" t="str">
        <f t="shared" si="180"/>
        <v/>
      </c>
      <c r="DV219" s="101" t="str">
        <f t="shared" si="181"/>
        <v/>
      </c>
      <c r="DW219" s="101" t="str">
        <f t="shared" si="182"/>
        <v/>
      </c>
      <c r="DX219" s="101" t="str">
        <f t="shared" si="183"/>
        <v/>
      </c>
      <c r="DY219" s="101" t="str">
        <f t="shared" si="214"/>
        <v/>
      </c>
      <c r="DZ219" s="101" t="str">
        <f t="shared" si="215"/>
        <v/>
      </c>
    </row>
    <row r="220" spans="1:130" ht="15" customHeight="1" x14ac:dyDescent="0.25">
      <c r="A220" s="106" t="str">
        <f>'miRNA Table'!C219</f>
        <v>hsa-miR-320a</v>
      </c>
      <c r="B220" s="98" t="s">
        <v>5717</v>
      </c>
      <c r="C220" s="99">
        <f>IF('Test Sample Data'!C219="","",IF(SUM('Test Sample Data'!C$3:C$386)&gt;10,IF(AND(ISNUMBER('Test Sample Data'!C219),'Test Sample Data'!C219&lt;$C$389, 'Test Sample Data'!C219&gt;0),'Test Sample Data'!C219,$C$389),""))</f>
        <v>35</v>
      </c>
      <c r="D220" s="99">
        <f>IF('Test Sample Data'!D219="","",IF(SUM('Test Sample Data'!D$3:D$386)&gt;10,IF(AND(ISNUMBER('Test Sample Data'!D219),'Test Sample Data'!D219&lt;$C$389, 'Test Sample Data'!D219&gt;0),'Test Sample Data'!D219,$C$389),""))</f>
        <v>35</v>
      </c>
      <c r="E220" s="99">
        <f>IF('Test Sample Data'!E219="","",IF(SUM('Test Sample Data'!E$3:E$386)&gt;10,IF(AND(ISNUMBER('Test Sample Data'!E219),'Test Sample Data'!E219&lt;$C$389, 'Test Sample Data'!E219&gt;0),'Test Sample Data'!E219,$C$389),""))</f>
        <v>35</v>
      </c>
      <c r="F220" s="99" t="str">
        <f>IF('Test Sample Data'!F219="","",IF(SUM('Test Sample Data'!F$3:F$386)&gt;10,IF(AND(ISNUMBER('Test Sample Data'!F219),'Test Sample Data'!F219&lt;$C$389, 'Test Sample Data'!F219&gt;0),'Test Sample Data'!F219,$C$389),""))</f>
        <v/>
      </c>
      <c r="G220" s="99" t="str">
        <f>IF('Test Sample Data'!G219="","",IF(SUM('Test Sample Data'!G$3:G$386)&gt;10,IF(AND(ISNUMBER('Test Sample Data'!G219),'Test Sample Data'!G219&lt;$C$389, 'Test Sample Data'!G219&gt;0),'Test Sample Data'!G219,$C$389),""))</f>
        <v/>
      </c>
      <c r="H220" s="99" t="str">
        <f>IF('Test Sample Data'!H219="","",IF(SUM('Test Sample Data'!H$3:H$386)&gt;10,IF(AND(ISNUMBER('Test Sample Data'!H219),'Test Sample Data'!H219&lt;$C$389, 'Test Sample Data'!H219&gt;0),'Test Sample Data'!H219,$C$389),""))</f>
        <v/>
      </c>
      <c r="I220" s="99" t="str">
        <f>IF('Test Sample Data'!I219="","",IF(SUM('Test Sample Data'!I$3:I$386)&gt;10,IF(AND(ISNUMBER('Test Sample Data'!I219),'Test Sample Data'!I219&lt;$C$389, 'Test Sample Data'!I219&gt;0),'Test Sample Data'!I219,$C$389),""))</f>
        <v/>
      </c>
      <c r="J220" s="99" t="str">
        <f>IF('Test Sample Data'!J219="","",IF(SUM('Test Sample Data'!J$3:J$386)&gt;10,IF(AND(ISNUMBER('Test Sample Data'!J219),'Test Sample Data'!J219&lt;$C$389, 'Test Sample Data'!J219&gt;0),'Test Sample Data'!J219,$C$389),""))</f>
        <v/>
      </c>
      <c r="K220" s="99" t="str">
        <f>IF('Test Sample Data'!K219="","",IF(SUM('Test Sample Data'!K$3:K$386)&gt;10,IF(AND(ISNUMBER('Test Sample Data'!K219),'Test Sample Data'!K219&lt;$C$389, 'Test Sample Data'!K219&gt;0),'Test Sample Data'!K219,$C$389),""))</f>
        <v/>
      </c>
      <c r="L220" s="99" t="str">
        <f>IF('Test Sample Data'!L219="","",IF(SUM('Test Sample Data'!L$3:L$386)&gt;10,IF(AND(ISNUMBER('Test Sample Data'!L219),'Test Sample Data'!L219&lt;$C$389, 'Test Sample Data'!L219&gt;0),'Test Sample Data'!L219,$C$389),""))</f>
        <v/>
      </c>
      <c r="M220" s="99" t="str">
        <f>IF('Test Sample Data'!M219="","",IF(SUM('Test Sample Data'!M$3:M$386)&gt;10,IF(AND(ISNUMBER('Test Sample Data'!M219),'Test Sample Data'!M219&lt;$C$389, 'Test Sample Data'!M219&gt;0),'Test Sample Data'!M219,$C$389),""))</f>
        <v/>
      </c>
      <c r="N220" s="99" t="str">
        <f>IF('Test Sample Data'!N219="","",IF(SUM('Test Sample Data'!N$3:N$386)&gt;10,IF(AND(ISNUMBER('Test Sample Data'!N219),'Test Sample Data'!N219&lt;$C$389, 'Test Sample Data'!N219&gt;0),'Test Sample Data'!N219,$C$389),""))</f>
        <v/>
      </c>
      <c r="O220" s="98" t="str">
        <f>'miRNA Table'!C219</f>
        <v>hsa-miR-320a</v>
      </c>
      <c r="P220" s="98" t="s">
        <v>5717</v>
      </c>
      <c r="Q220" s="99">
        <f>IF('Control Sample Data'!C219="","",IF(SUM('Control Sample Data'!C$3:C$386)&gt;10,IF(AND(ISNUMBER('Control Sample Data'!C219),'Control Sample Data'!C219&lt;$C$389, 'Control Sample Data'!C219&gt;0),'Control Sample Data'!C219,$C$389),""))</f>
        <v>35</v>
      </c>
      <c r="R220" s="99">
        <f>IF('Control Sample Data'!D219="","",IF(SUM('Control Sample Data'!D$3:D$386)&gt;10,IF(AND(ISNUMBER('Control Sample Data'!D219),'Control Sample Data'!D219&lt;$C$389, 'Control Sample Data'!D219&gt;0),'Control Sample Data'!D219,$C$389),""))</f>
        <v>35</v>
      </c>
      <c r="S220" s="99">
        <f>IF('Control Sample Data'!E219="","",IF(SUM('Control Sample Data'!E$3:E$386)&gt;10,IF(AND(ISNUMBER('Control Sample Data'!E219),'Control Sample Data'!E219&lt;$C$389, 'Control Sample Data'!E219&gt;0),'Control Sample Data'!E219,$C$389),""))</f>
        <v>35</v>
      </c>
      <c r="T220" s="99" t="str">
        <f>IF('Control Sample Data'!F219="","",IF(SUM('Control Sample Data'!F$3:F$386)&gt;10,IF(AND(ISNUMBER('Control Sample Data'!F219),'Control Sample Data'!F219&lt;$C$389, 'Control Sample Data'!F219&gt;0),'Control Sample Data'!F219,$C$389),""))</f>
        <v/>
      </c>
      <c r="U220" s="99" t="str">
        <f>IF('Control Sample Data'!G219="","",IF(SUM('Control Sample Data'!G$3:G$386)&gt;10,IF(AND(ISNUMBER('Control Sample Data'!G219),'Control Sample Data'!G219&lt;$C$389, 'Control Sample Data'!G219&gt;0),'Control Sample Data'!G219,$C$389),""))</f>
        <v/>
      </c>
      <c r="V220" s="99" t="str">
        <f>IF('Control Sample Data'!H219="","",IF(SUM('Control Sample Data'!H$3:H$386)&gt;10,IF(AND(ISNUMBER('Control Sample Data'!H219),'Control Sample Data'!H219&lt;$C$389, 'Control Sample Data'!H219&gt;0),'Control Sample Data'!H219,$C$389),""))</f>
        <v/>
      </c>
      <c r="W220" s="99" t="str">
        <f>IF('Control Sample Data'!I219="","",IF(SUM('Control Sample Data'!I$3:I$386)&gt;10,IF(AND(ISNUMBER('Control Sample Data'!I219),'Control Sample Data'!I219&lt;$C$389, 'Control Sample Data'!I219&gt;0),'Control Sample Data'!I219,$C$389),""))</f>
        <v/>
      </c>
      <c r="X220" s="99" t="str">
        <f>IF('Control Sample Data'!J219="","",IF(SUM('Control Sample Data'!J$3:J$386)&gt;10,IF(AND(ISNUMBER('Control Sample Data'!J219),'Control Sample Data'!J219&lt;$C$389, 'Control Sample Data'!J219&gt;0),'Control Sample Data'!J219,$C$389),""))</f>
        <v/>
      </c>
      <c r="Y220" s="99" t="str">
        <f>IF('Control Sample Data'!K219="","",IF(SUM('Control Sample Data'!K$3:K$386)&gt;10,IF(AND(ISNUMBER('Control Sample Data'!K219),'Control Sample Data'!K219&lt;$C$389, 'Control Sample Data'!K219&gt;0),'Control Sample Data'!K219,$C$389),""))</f>
        <v/>
      </c>
      <c r="Z220" s="99" t="str">
        <f>IF('Control Sample Data'!L219="","",IF(SUM('Control Sample Data'!L$3:L$386)&gt;10,IF(AND(ISNUMBER('Control Sample Data'!L219),'Control Sample Data'!L219&lt;$C$389, 'Control Sample Data'!L219&gt;0),'Control Sample Data'!L219,$C$389),""))</f>
        <v/>
      </c>
      <c r="AA220" s="99" t="str">
        <f>IF('Control Sample Data'!M219="","",IF(SUM('Control Sample Data'!M$3:M$386)&gt;10,IF(AND(ISNUMBER('Control Sample Data'!M219),'Control Sample Data'!M219&lt;$C$389, 'Control Sample Data'!M219&gt;0),'Control Sample Data'!M219,$C$389),""))</f>
        <v/>
      </c>
      <c r="AB220" s="107" t="str">
        <f>IF('Control Sample Data'!N219="","",IF(SUM('Control Sample Data'!N$3:N$386)&gt;10,IF(AND(ISNUMBER('Control Sample Data'!N219),'Control Sample Data'!N219&lt;$C$389, 'Control Sample Data'!N219&gt;0),'Control Sample Data'!N219,$C$389),""))</f>
        <v/>
      </c>
      <c r="AC220" s="136">
        <f>IF(C220="","",IF(AND('miRNA Table'!$F$4="YES",'miRNA Table'!$F$6="YES"),C220-C$391,C220))</f>
        <v>35</v>
      </c>
      <c r="AD220" s="137">
        <f>IF(D220="","",IF(AND('miRNA Table'!$F$4="YES",'miRNA Table'!$F$6="YES"),D220-D$391,D220))</f>
        <v>35</v>
      </c>
      <c r="AE220" s="137">
        <f>IF(E220="","",IF(AND('miRNA Table'!$F$4="YES",'miRNA Table'!$F$6="YES"),E220-E$391,E220))</f>
        <v>35</v>
      </c>
      <c r="AF220" s="137" t="str">
        <f>IF(F220="","",IF(AND('miRNA Table'!$F$4="YES",'miRNA Table'!$F$6="YES"),F220-F$391,F220))</f>
        <v/>
      </c>
      <c r="AG220" s="137" t="str">
        <f>IF(G220="","",IF(AND('miRNA Table'!$F$4="YES",'miRNA Table'!$F$6="YES"),G220-G$391,G220))</f>
        <v/>
      </c>
      <c r="AH220" s="137" t="str">
        <f>IF(H220="","",IF(AND('miRNA Table'!$F$4="YES",'miRNA Table'!$F$6="YES"),H220-H$391,H220))</f>
        <v/>
      </c>
      <c r="AI220" s="137" t="str">
        <f>IF(I220="","",IF(AND('miRNA Table'!$F$4="YES",'miRNA Table'!$F$6="YES"),I220-I$391,I220))</f>
        <v/>
      </c>
      <c r="AJ220" s="137" t="str">
        <f>IF(J220="","",IF(AND('miRNA Table'!$F$4="YES",'miRNA Table'!$F$6="YES"),J220-J$391,J220))</f>
        <v/>
      </c>
      <c r="AK220" s="137" t="str">
        <f>IF(K220="","",IF(AND('miRNA Table'!$F$4="YES",'miRNA Table'!$F$6="YES"),K220-K$391,K220))</f>
        <v/>
      </c>
      <c r="AL220" s="137" t="str">
        <f>IF(L220="","",IF(AND('miRNA Table'!$F$4="YES",'miRNA Table'!$F$6="YES"),L220-L$391,L220))</f>
        <v/>
      </c>
      <c r="AM220" s="137" t="str">
        <f>IF(M220="","",IF(AND('miRNA Table'!$F$4="YES",'miRNA Table'!$F$6="YES"),M220-M$391,M220))</f>
        <v/>
      </c>
      <c r="AN220" s="138" t="str">
        <f>IF(N220="","",IF(AND('miRNA Table'!$F$4="YES",'miRNA Table'!$F$6="YES"),N220-N$391,N220))</f>
        <v/>
      </c>
      <c r="AO220" s="136">
        <f>IF(O220="","",IF(AND('miRNA Table'!$F$4="YES",'miRNA Table'!$F$6="YES"),Q220-Q$391,Q220))</f>
        <v>35</v>
      </c>
      <c r="AP220" s="137">
        <f>IF(P220="","",IF(AND('miRNA Table'!$F$4="YES",'miRNA Table'!$F$6="YES"),R220-R$391,R220))</f>
        <v>35</v>
      </c>
      <c r="AQ220" s="137">
        <f>IF(Q220="","",IF(AND('miRNA Table'!$F$4="YES",'miRNA Table'!$F$6="YES"),S220-S$391,S220))</f>
        <v>35</v>
      </c>
      <c r="AR220" s="137" t="str">
        <f>IF(R220="","",IF(AND('miRNA Table'!$F$4="YES",'miRNA Table'!$F$6="YES"),T220-T$391,T220))</f>
        <v/>
      </c>
      <c r="AS220" s="137" t="str">
        <f>IF(S220="","",IF(AND('miRNA Table'!$F$4="YES",'miRNA Table'!$F$6="YES"),U220-U$391,U220))</f>
        <v/>
      </c>
      <c r="AT220" s="137" t="str">
        <f>IF(T220="","",IF(AND('miRNA Table'!$F$4="YES",'miRNA Table'!$F$6="YES"),V220-V$391,V220))</f>
        <v/>
      </c>
      <c r="AU220" s="137" t="str">
        <f>IF(U220="","",IF(AND('miRNA Table'!$F$4="YES",'miRNA Table'!$F$6="YES"),W220-W$391,W220))</f>
        <v/>
      </c>
      <c r="AV220" s="137" t="str">
        <f>IF(V220="","",IF(AND('miRNA Table'!$F$4="YES",'miRNA Table'!$F$6="YES"),X220-X$391,X220))</f>
        <v/>
      </c>
      <c r="AW220" s="137" t="str">
        <f>IF(W220="","",IF(AND('miRNA Table'!$F$4="YES",'miRNA Table'!$F$6="YES"),Y220-Y$391,Y220))</f>
        <v/>
      </c>
      <c r="AX220" s="137" t="str">
        <f>IF(X220="","",IF(AND('miRNA Table'!$F$4="YES",'miRNA Table'!$F$6="YES"),Z220-Z$391,Z220))</f>
        <v/>
      </c>
      <c r="AY220" s="137" t="str">
        <f>IF(Y220="","",IF(AND('miRNA Table'!$F$4="YES",'miRNA Table'!$F$6="YES"),AA220-AA$391,AA220))</f>
        <v/>
      </c>
      <c r="AZ220" s="138" t="str">
        <f>IF(Z220="","",IF(AND('miRNA Table'!$F$4="YES",'miRNA Table'!$F$6="YES"),AB220-AB$391,AB220))</f>
        <v/>
      </c>
      <c r="BY220" s="97" t="str">
        <f t="shared" si="184"/>
        <v>hsa-miR-320a</v>
      </c>
      <c r="BZ220" s="98" t="s">
        <v>5717</v>
      </c>
      <c r="CA220" s="99">
        <f t="shared" si="185"/>
        <v>14.364999999999998</v>
      </c>
      <c r="CB220" s="99">
        <f t="shared" si="186"/>
        <v>14.355</v>
      </c>
      <c r="CC220" s="99">
        <f t="shared" si="187"/>
        <v>14.27</v>
      </c>
      <c r="CD220" s="99" t="str">
        <f t="shared" si="188"/>
        <v/>
      </c>
      <c r="CE220" s="99" t="str">
        <f t="shared" si="189"/>
        <v/>
      </c>
      <c r="CF220" s="99" t="str">
        <f t="shared" si="190"/>
        <v/>
      </c>
      <c r="CG220" s="99" t="str">
        <f t="shared" si="191"/>
        <v/>
      </c>
      <c r="CH220" s="99" t="str">
        <f t="shared" si="192"/>
        <v/>
      </c>
      <c r="CI220" s="99" t="str">
        <f t="shared" si="193"/>
        <v/>
      </c>
      <c r="CJ220" s="99" t="str">
        <f t="shared" si="194"/>
        <v/>
      </c>
      <c r="CK220" s="99" t="str">
        <f t="shared" si="195"/>
        <v/>
      </c>
      <c r="CL220" s="99" t="str">
        <f t="shared" si="196"/>
        <v/>
      </c>
      <c r="CM220" s="99">
        <f t="shared" si="197"/>
        <v>14.101666666666667</v>
      </c>
      <c r="CN220" s="99">
        <f t="shared" si="198"/>
        <v>14.14833333333333</v>
      </c>
      <c r="CO220" s="99">
        <f t="shared" si="199"/>
        <v>13.864999999999998</v>
      </c>
      <c r="CP220" s="99" t="str">
        <f t="shared" si="200"/>
        <v/>
      </c>
      <c r="CQ220" s="99" t="str">
        <f t="shared" si="201"/>
        <v/>
      </c>
      <c r="CR220" s="99" t="str">
        <f t="shared" si="202"/>
        <v/>
      </c>
      <c r="CS220" s="99" t="str">
        <f t="shared" si="203"/>
        <v/>
      </c>
      <c r="CT220" s="99" t="str">
        <f t="shared" si="204"/>
        <v/>
      </c>
      <c r="CU220" s="99" t="str">
        <f t="shared" si="205"/>
        <v/>
      </c>
      <c r="CV220" s="99" t="str">
        <f t="shared" si="206"/>
        <v/>
      </c>
      <c r="CW220" s="99" t="str">
        <f t="shared" si="207"/>
        <v/>
      </c>
      <c r="CX220" s="99" t="str">
        <f t="shared" si="208"/>
        <v/>
      </c>
      <c r="CY220" s="70">
        <f t="shared" si="209"/>
        <v>14.329999999999998</v>
      </c>
      <c r="CZ220" s="70">
        <f t="shared" si="210"/>
        <v>14.038333333333332</v>
      </c>
      <c r="DA220" s="100" t="str">
        <f t="shared" si="211"/>
        <v>hsa-miR-320a</v>
      </c>
      <c r="DB220" s="98" t="s">
        <v>5717</v>
      </c>
      <c r="DC220" s="101">
        <f t="shared" si="164"/>
        <v>4.7391899108950229E-5</v>
      </c>
      <c r="DD220" s="101">
        <f t="shared" si="165"/>
        <v>4.7721535835485465E-5</v>
      </c>
      <c r="DE220" s="101">
        <f t="shared" si="166"/>
        <v>5.0617648059963549E-5</v>
      </c>
      <c r="DF220" s="101" t="str">
        <f t="shared" si="167"/>
        <v/>
      </c>
      <c r="DG220" s="101" t="str">
        <f t="shared" si="168"/>
        <v/>
      </c>
      <c r="DH220" s="101" t="str">
        <f t="shared" si="169"/>
        <v/>
      </c>
      <c r="DI220" s="101" t="str">
        <f t="shared" si="170"/>
        <v/>
      </c>
      <c r="DJ220" s="101" t="str">
        <f t="shared" si="171"/>
        <v/>
      </c>
      <c r="DK220" s="101" t="str">
        <f t="shared" si="172"/>
        <v/>
      </c>
      <c r="DL220" s="101" t="str">
        <f t="shared" si="173"/>
        <v/>
      </c>
      <c r="DM220" s="101" t="str">
        <f t="shared" si="212"/>
        <v/>
      </c>
      <c r="DN220" s="101" t="str">
        <f t="shared" si="213"/>
        <v/>
      </c>
      <c r="DO220" s="101">
        <f t="shared" si="174"/>
        <v>5.6882063716252369E-5</v>
      </c>
      <c r="DP220" s="101">
        <f t="shared" si="175"/>
        <v>5.5071547217106916E-5</v>
      </c>
      <c r="DQ220" s="101">
        <f t="shared" si="176"/>
        <v>6.7022266466494862E-5</v>
      </c>
      <c r="DR220" s="101" t="str">
        <f t="shared" si="177"/>
        <v/>
      </c>
      <c r="DS220" s="101" t="str">
        <f t="shared" si="178"/>
        <v/>
      </c>
      <c r="DT220" s="101" t="str">
        <f t="shared" si="179"/>
        <v/>
      </c>
      <c r="DU220" s="101" t="str">
        <f t="shared" si="180"/>
        <v/>
      </c>
      <c r="DV220" s="101" t="str">
        <f t="shared" si="181"/>
        <v/>
      </c>
      <c r="DW220" s="101" t="str">
        <f t="shared" si="182"/>
        <v/>
      </c>
      <c r="DX220" s="101" t="str">
        <f t="shared" si="183"/>
        <v/>
      </c>
      <c r="DY220" s="101" t="str">
        <f t="shared" si="214"/>
        <v/>
      </c>
      <c r="DZ220" s="101" t="str">
        <f t="shared" si="215"/>
        <v/>
      </c>
    </row>
    <row r="221" spans="1:130" ht="15" customHeight="1" x14ac:dyDescent="0.25">
      <c r="A221" s="106" t="str">
        <f>'miRNA Table'!C220</f>
        <v>hsa-miR-320b</v>
      </c>
      <c r="B221" s="98" t="s">
        <v>5718</v>
      </c>
      <c r="C221" s="99">
        <f>IF('Test Sample Data'!C220="","",IF(SUM('Test Sample Data'!C$3:C$386)&gt;10,IF(AND(ISNUMBER('Test Sample Data'!C220),'Test Sample Data'!C220&lt;$C$389, 'Test Sample Data'!C220&gt;0),'Test Sample Data'!C220,$C$389),""))</f>
        <v>31.18</v>
      </c>
      <c r="D221" s="99">
        <f>IF('Test Sample Data'!D220="","",IF(SUM('Test Sample Data'!D$3:D$386)&gt;10,IF(AND(ISNUMBER('Test Sample Data'!D220),'Test Sample Data'!D220&lt;$C$389, 'Test Sample Data'!D220&gt;0),'Test Sample Data'!D220,$C$389),""))</f>
        <v>30.82</v>
      </c>
      <c r="E221" s="99">
        <f>IF('Test Sample Data'!E220="","",IF(SUM('Test Sample Data'!E$3:E$386)&gt;10,IF(AND(ISNUMBER('Test Sample Data'!E220),'Test Sample Data'!E220&lt;$C$389, 'Test Sample Data'!E220&gt;0),'Test Sample Data'!E220,$C$389),""))</f>
        <v>31.32</v>
      </c>
      <c r="F221" s="99" t="str">
        <f>IF('Test Sample Data'!F220="","",IF(SUM('Test Sample Data'!F$3:F$386)&gt;10,IF(AND(ISNUMBER('Test Sample Data'!F220),'Test Sample Data'!F220&lt;$C$389, 'Test Sample Data'!F220&gt;0),'Test Sample Data'!F220,$C$389),""))</f>
        <v/>
      </c>
      <c r="G221" s="99" t="str">
        <f>IF('Test Sample Data'!G220="","",IF(SUM('Test Sample Data'!G$3:G$386)&gt;10,IF(AND(ISNUMBER('Test Sample Data'!G220),'Test Sample Data'!G220&lt;$C$389, 'Test Sample Data'!G220&gt;0),'Test Sample Data'!G220,$C$389),""))</f>
        <v/>
      </c>
      <c r="H221" s="99" t="str">
        <f>IF('Test Sample Data'!H220="","",IF(SUM('Test Sample Data'!H$3:H$386)&gt;10,IF(AND(ISNUMBER('Test Sample Data'!H220),'Test Sample Data'!H220&lt;$C$389, 'Test Sample Data'!H220&gt;0),'Test Sample Data'!H220,$C$389),""))</f>
        <v/>
      </c>
      <c r="I221" s="99" t="str">
        <f>IF('Test Sample Data'!I220="","",IF(SUM('Test Sample Data'!I$3:I$386)&gt;10,IF(AND(ISNUMBER('Test Sample Data'!I220),'Test Sample Data'!I220&lt;$C$389, 'Test Sample Data'!I220&gt;0),'Test Sample Data'!I220,$C$389),""))</f>
        <v/>
      </c>
      <c r="J221" s="99" t="str">
        <f>IF('Test Sample Data'!J220="","",IF(SUM('Test Sample Data'!J$3:J$386)&gt;10,IF(AND(ISNUMBER('Test Sample Data'!J220),'Test Sample Data'!J220&lt;$C$389, 'Test Sample Data'!J220&gt;0),'Test Sample Data'!J220,$C$389),""))</f>
        <v/>
      </c>
      <c r="K221" s="99" t="str">
        <f>IF('Test Sample Data'!K220="","",IF(SUM('Test Sample Data'!K$3:K$386)&gt;10,IF(AND(ISNUMBER('Test Sample Data'!K220),'Test Sample Data'!K220&lt;$C$389, 'Test Sample Data'!K220&gt;0),'Test Sample Data'!K220,$C$389),""))</f>
        <v/>
      </c>
      <c r="L221" s="99" t="str">
        <f>IF('Test Sample Data'!L220="","",IF(SUM('Test Sample Data'!L$3:L$386)&gt;10,IF(AND(ISNUMBER('Test Sample Data'!L220),'Test Sample Data'!L220&lt;$C$389, 'Test Sample Data'!L220&gt;0),'Test Sample Data'!L220,$C$389),""))</f>
        <v/>
      </c>
      <c r="M221" s="99" t="str">
        <f>IF('Test Sample Data'!M220="","",IF(SUM('Test Sample Data'!M$3:M$386)&gt;10,IF(AND(ISNUMBER('Test Sample Data'!M220),'Test Sample Data'!M220&lt;$C$389, 'Test Sample Data'!M220&gt;0),'Test Sample Data'!M220,$C$389),""))</f>
        <v/>
      </c>
      <c r="N221" s="99" t="str">
        <f>IF('Test Sample Data'!N220="","",IF(SUM('Test Sample Data'!N$3:N$386)&gt;10,IF(AND(ISNUMBER('Test Sample Data'!N220),'Test Sample Data'!N220&lt;$C$389, 'Test Sample Data'!N220&gt;0),'Test Sample Data'!N220,$C$389),""))</f>
        <v/>
      </c>
      <c r="O221" s="98" t="str">
        <f>'miRNA Table'!C220</f>
        <v>hsa-miR-320b</v>
      </c>
      <c r="P221" s="98" t="s">
        <v>5718</v>
      </c>
      <c r="Q221" s="99">
        <f>IF('Control Sample Data'!C220="","",IF(SUM('Control Sample Data'!C$3:C$386)&gt;10,IF(AND(ISNUMBER('Control Sample Data'!C220),'Control Sample Data'!C220&lt;$C$389, 'Control Sample Data'!C220&gt;0),'Control Sample Data'!C220,$C$389),""))</f>
        <v>29.25</v>
      </c>
      <c r="R221" s="99">
        <f>IF('Control Sample Data'!D220="","",IF(SUM('Control Sample Data'!D$3:D$386)&gt;10,IF(AND(ISNUMBER('Control Sample Data'!D220),'Control Sample Data'!D220&lt;$C$389, 'Control Sample Data'!D220&gt;0),'Control Sample Data'!D220,$C$389),""))</f>
        <v>29.17</v>
      </c>
      <c r="S221" s="99">
        <f>IF('Control Sample Data'!E220="","",IF(SUM('Control Sample Data'!E$3:E$386)&gt;10,IF(AND(ISNUMBER('Control Sample Data'!E220),'Control Sample Data'!E220&lt;$C$389, 'Control Sample Data'!E220&gt;0),'Control Sample Data'!E220,$C$389),""))</f>
        <v>28.79</v>
      </c>
      <c r="T221" s="99" t="str">
        <f>IF('Control Sample Data'!F220="","",IF(SUM('Control Sample Data'!F$3:F$386)&gt;10,IF(AND(ISNUMBER('Control Sample Data'!F220),'Control Sample Data'!F220&lt;$C$389, 'Control Sample Data'!F220&gt;0),'Control Sample Data'!F220,$C$389),""))</f>
        <v/>
      </c>
      <c r="U221" s="99" t="str">
        <f>IF('Control Sample Data'!G220="","",IF(SUM('Control Sample Data'!G$3:G$386)&gt;10,IF(AND(ISNUMBER('Control Sample Data'!G220),'Control Sample Data'!G220&lt;$C$389, 'Control Sample Data'!G220&gt;0),'Control Sample Data'!G220,$C$389),""))</f>
        <v/>
      </c>
      <c r="V221" s="99" t="str">
        <f>IF('Control Sample Data'!H220="","",IF(SUM('Control Sample Data'!H$3:H$386)&gt;10,IF(AND(ISNUMBER('Control Sample Data'!H220),'Control Sample Data'!H220&lt;$C$389, 'Control Sample Data'!H220&gt;0),'Control Sample Data'!H220,$C$389),""))</f>
        <v/>
      </c>
      <c r="W221" s="99" t="str">
        <f>IF('Control Sample Data'!I220="","",IF(SUM('Control Sample Data'!I$3:I$386)&gt;10,IF(AND(ISNUMBER('Control Sample Data'!I220),'Control Sample Data'!I220&lt;$C$389, 'Control Sample Data'!I220&gt;0),'Control Sample Data'!I220,$C$389),""))</f>
        <v/>
      </c>
      <c r="X221" s="99" t="str">
        <f>IF('Control Sample Data'!J220="","",IF(SUM('Control Sample Data'!J$3:J$386)&gt;10,IF(AND(ISNUMBER('Control Sample Data'!J220),'Control Sample Data'!J220&lt;$C$389, 'Control Sample Data'!J220&gt;0),'Control Sample Data'!J220,$C$389),""))</f>
        <v/>
      </c>
      <c r="Y221" s="99" t="str">
        <f>IF('Control Sample Data'!K220="","",IF(SUM('Control Sample Data'!K$3:K$386)&gt;10,IF(AND(ISNUMBER('Control Sample Data'!K220),'Control Sample Data'!K220&lt;$C$389, 'Control Sample Data'!K220&gt;0),'Control Sample Data'!K220,$C$389),""))</f>
        <v/>
      </c>
      <c r="Z221" s="99" t="str">
        <f>IF('Control Sample Data'!L220="","",IF(SUM('Control Sample Data'!L$3:L$386)&gt;10,IF(AND(ISNUMBER('Control Sample Data'!L220),'Control Sample Data'!L220&lt;$C$389, 'Control Sample Data'!L220&gt;0),'Control Sample Data'!L220,$C$389),""))</f>
        <v/>
      </c>
      <c r="AA221" s="99" t="str">
        <f>IF('Control Sample Data'!M220="","",IF(SUM('Control Sample Data'!M$3:M$386)&gt;10,IF(AND(ISNUMBER('Control Sample Data'!M220),'Control Sample Data'!M220&lt;$C$389, 'Control Sample Data'!M220&gt;0),'Control Sample Data'!M220,$C$389),""))</f>
        <v/>
      </c>
      <c r="AB221" s="107" t="str">
        <f>IF('Control Sample Data'!N220="","",IF(SUM('Control Sample Data'!N$3:N$386)&gt;10,IF(AND(ISNUMBER('Control Sample Data'!N220),'Control Sample Data'!N220&lt;$C$389, 'Control Sample Data'!N220&gt;0),'Control Sample Data'!N220,$C$389),""))</f>
        <v/>
      </c>
      <c r="AC221" s="136">
        <f>IF(C221="","",IF(AND('miRNA Table'!$F$4="YES",'miRNA Table'!$F$6="YES"),C221-C$391,C221))</f>
        <v>31.18</v>
      </c>
      <c r="AD221" s="137">
        <f>IF(D221="","",IF(AND('miRNA Table'!$F$4="YES",'miRNA Table'!$F$6="YES"),D221-D$391,D221))</f>
        <v>30.82</v>
      </c>
      <c r="AE221" s="137">
        <f>IF(E221="","",IF(AND('miRNA Table'!$F$4="YES",'miRNA Table'!$F$6="YES"),E221-E$391,E221))</f>
        <v>31.32</v>
      </c>
      <c r="AF221" s="137" t="str">
        <f>IF(F221="","",IF(AND('miRNA Table'!$F$4="YES",'miRNA Table'!$F$6="YES"),F221-F$391,F221))</f>
        <v/>
      </c>
      <c r="AG221" s="137" t="str">
        <f>IF(G221="","",IF(AND('miRNA Table'!$F$4="YES",'miRNA Table'!$F$6="YES"),G221-G$391,G221))</f>
        <v/>
      </c>
      <c r="AH221" s="137" t="str">
        <f>IF(H221="","",IF(AND('miRNA Table'!$F$4="YES",'miRNA Table'!$F$6="YES"),H221-H$391,H221))</f>
        <v/>
      </c>
      <c r="AI221" s="137" t="str">
        <f>IF(I221="","",IF(AND('miRNA Table'!$F$4="YES",'miRNA Table'!$F$6="YES"),I221-I$391,I221))</f>
        <v/>
      </c>
      <c r="AJ221" s="137" t="str">
        <f>IF(J221="","",IF(AND('miRNA Table'!$F$4="YES",'miRNA Table'!$F$6="YES"),J221-J$391,J221))</f>
        <v/>
      </c>
      <c r="AK221" s="137" t="str">
        <f>IF(K221="","",IF(AND('miRNA Table'!$F$4="YES",'miRNA Table'!$F$6="YES"),K221-K$391,K221))</f>
        <v/>
      </c>
      <c r="AL221" s="137" t="str">
        <f>IF(L221="","",IF(AND('miRNA Table'!$F$4="YES",'miRNA Table'!$F$6="YES"),L221-L$391,L221))</f>
        <v/>
      </c>
      <c r="AM221" s="137" t="str">
        <f>IF(M221="","",IF(AND('miRNA Table'!$F$4="YES",'miRNA Table'!$F$6="YES"),M221-M$391,M221))</f>
        <v/>
      </c>
      <c r="AN221" s="138" t="str">
        <f>IF(N221="","",IF(AND('miRNA Table'!$F$4="YES",'miRNA Table'!$F$6="YES"),N221-N$391,N221))</f>
        <v/>
      </c>
      <c r="AO221" s="136">
        <f>IF(O221="","",IF(AND('miRNA Table'!$F$4="YES",'miRNA Table'!$F$6="YES"),Q221-Q$391,Q221))</f>
        <v>29.25</v>
      </c>
      <c r="AP221" s="137">
        <f>IF(P221="","",IF(AND('miRNA Table'!$F$4="YES",'miRNA Table'!$F$6="YES"),R221-R$391,R221))</f>
        <v>29.17</v>
      </c>
      <c r="AQ221" s="137">
        <f>IF(Q221="","",IF(AND('miRNA Table'!$F$4="YES",'miRNA Table'!$F$6="YES"),S221-S$391,S221))</f>
        <v>28.79</v>
      </c>
      <c r="AR221" s="137" t="str">
        <f>IF(R221="","",IF(AND('miRNA Table'!$F$4="YES",'miRNA Table'!$F$6="YES"),T221-T$391,T221))</f>
        <v/>
      </c>
      <c r="AS221" s="137" t="str">
        <f>IF(S221="","",IF(AND('miRNA Table'!$F$4="YES",'miRNA Table'!$F$6="YES"),U221-U$391,U221))</f>
        <v/>
      </c>
      <c r="AT221" s="137" t="str">
        <f>IF(T221="","",IF(AND('miRNA Table'!$F$4="YES",'miRNA Table'!$F$6="YES"),V221-V$391,V221))</f>
        <v/>
      </c>
      <c r="AU221" s="137" t="str">
        <f>IF(U221="","",IF(AND('miRNA Table'!$F$4="YES",'miRNA Table'!$F$6="YES"),W221-W$391,W221))</f>
        <v/>
      </c>
      <c r="AV221" s="137" t="str">
        <f>IF(V221="","",IF(AND('miRNA Table'!$F$4="YES",'miRNA Table'!$F$6="YES"),X221-X$391,X221))</f>
        <v/>
      </c>
      <c r="AW221" s="137" t="str">
        <f>IF(W221="","",IF(AND('miRNA Table'!$F$4="YES",'miRNA Table'!$F$6="YES"),Y221-Y$391,Y221))</f>
        <v/>
      </c>
      <c r="AX221" s="137" t="str">
        <f>IF(X221="","",IF(AND('miRNA Table'!$F$4="YES",'miRNA Table'!$F$6="YES"),Z221-Z$391,Z221))</f>
        <v/>
      </c>
      <c r="AY221" s="137" t="str">
        <f>IF(Y221="","",IF(AND('miRNA Table'!$F$4="YES",'miRNA Table'!$F$6="YES"),AA221-AA$391,AA221))</f>
        <v/>
      </c>
      <c r="AZ221" s="138" t="str">
        <f>IF(Z221="","",IF(AND('miRNA Table'!$F$4="YES",'miRNA Table'!$F$6="YES"),AB221-AB$391,AB221))</f>
        <v/>
      </c>
      <c r="BY221" s="97" t="str">
        <f t="shared" si="184"/>
        <v>hsa-miR-320b</v>
      </c>
      <c r="BZ221" s="98" t="s">
        <v>5718</v>
      </c>
      <c r="CA221" s="99">
        <f t="shared" si="185"/>
        <v>10.544999999999998</v>
      </c>
      <c r="CB221" s="99">
        <f t="shared" si="186"/>
        <v>10.175000000000001</v>
      </c>
      <c r="CC221" s="99">
        <f t="shared" si="187"/>
        <v>10.59</v>
      </c>
      <c r="CD221" s="99" t="str">
        <f t="shared" si="188"/>
        <v/>
      </c>
      <c r="CE221" s="99" t="str">
        <f t="shared" si="189"/>
        <v/>
      </c>
      <c r="CF221" s="99" t="str">
        <f t="shared" si="190"/>
        <v/>
      </c>
      <c r="CG221" s="99" t="str">
        <f t="shared" si="191"/>
        <v/>
      </c>
      <c r="CH221" s="99" t="str">
        <f t="shared" si="192"/>
        <v/>
      </c>
      <c r="CI221" s="99" t="str">
        <f t="shared" si="193"/>
        <v/>
      </c>
      <c r="CJ221" s="99" t="str">
        <f t="shared" si="194"/>
        <v/>
      </c>
      <c r="CK221" s="99" t="str">
        <f t="shared" si="195"/>
        <v/>
      </c>
      <c r="CL221" s="99" t="str">
        <f t="shared" si="196"/>
        <v/>
      </c>
      <c r="CM221" s="99">
        <f t="shared" si="197"/>
        <v>8.3516666666666666</v>
      </c>
      <c r="CN221" s="99">
        <f t="shared" si="198"/>
        <v>8.3183333333333316</v>
      </c>
      <c r="CO221" s="99">
        <f t="shared" si="199"/>
        <v>7.6549999999999976</v>
      </c>
      <c r="CP221" s="99" t="str">
        <f t="shared" si="200"/>
        <v/>
      </c>
      <c r="CQ221" s="99" t="str">
        <f t="shared" si="201"/>
        <v/>
      </c>
      <c r="CR221" s="99" t="str">
        <f t="shared" si="202"/>
        <v/>
      </c>
      <c r="CS221" s="99" t="str">
        <f t="shared" si="203"/>
        <v/>
      </c>
      <c r="CT221" s="99" t="str">
        <f t="shared" si="204"/>
        <v/>
      </c>
      <c r="CU221" s="99" t="str">
        <f t="shared" si="205"/>
        <v/>
      </c>
      <c r="CV221" s="99" t="str">
        <f t="shared" si="206"/>
        <v/>
      </c>
      <c r="CW221" s="99" t="str">
        <f t="shared" si="207"/>
        <v/>
      </c>
      <c r="CX221" s="99" t="str">
        <f t="shared" si="208"/>
        <v/>
      </c>
      <c r="CY221" s="70">
        <f t="shared" si="209"/>
        <v>10.436666666666666</v>
      </c>
      <c r="CZ221" s="70">
        <f t="shared" si="210"/>
        <v>8.1083333333333325</v>
      </c>
      <c r="DA221" s="100" t="str">
        <f t="shared" si="211"/>
        <v>hsa-miR-320b</v>
      </c>
      <c r="DB221" s="98" t="s">
        <v>5718</v>
      </c>
      <c r="DC221" s="101">
        <f t="shared" si="164"/>
        <v>6.6932754149399705E-4</v>
      </c>
      <c r="DD221" s="101">
        <f t="shared" si="165"/>
        <v>8.650073428733984E-4</v>
      </c>
      <c r="DE221" s="101">
        <f t="shared" si="166"/>
        <v>6.4877237016431244E-4</v>
      </c>
      <c r="DF221" s="101" t="str">
        <f t="shared" si="167"/>
        <v/>
      </c>
      <c r="DG221" s="101" t="str">
        <f t="shared" si="168"/>
        <v/>
      </c>
      <c r="DH221" s="101" t="str">
        <f t="shared" si="169"/>
        <v/>
      </c>
      <c r="DI221" s="101" t="str">
        <f t="shared" si="170"/>
        <v/>
      </c>
      <c r="DJ221" s="101" t="str">
        <f t="shared" si="171"/>
        <v/>
      </c>
      <c r="DK221" s="101" t="str">
        <f t="shared" si="172"/>
        <v/>
      </c>
      <c r="DL221" s="101" t="str">
        <f t="shared" si="173"/>
        <v/>
      </c>
      <c r="DM221" s="101" t="str">
        <f t="shared" si="212"/>
        <v/>
      </c>
      <c r="DN221" s="101" t="str">
        <f t="shared" si="213"/>
        <v/>
      </c>
      <c r="DO221" s="101">
        <f t="shared" si="174"/>
        <v>3.0612431021587207E-3</v>
      </c>
      <c r="DP221" s="101">
        <f t="shared" si="175"/>
        <v>3.1327962678044529E-3</v>
      </c>
      <c r="DQ221" s="101">
        <f t="shared" si="176"/>
        <v>4.9615272755421562E-3</v>
      </c>
      <c r="DR221" s="101" t="str">
        <f t="shared" si="177"/>
        <v/>
      </c>
      <c r="DS221" s="101" t="str">
        <f t="shared" si="178"/>
        <v/>
      </c>
      <c r="DT221" s="101" t="str">
        <f t="shared" si="179"/>
        <v/>
      </c>
      <c r="DU221" s="101" t="str">
        <f t="shared" si="180"/>
        <v/>
      </c>
      <c r="DV221" s="101" t="str">
        <f t="shared" si="181"/>
        <v/>
      </c>
      <c r="DW221" s="101" t="str">
        <f t="shared" si="182"/>
        <v/>
      </c>
      <c r="DX221" s="101" t="str">
        <f t="shared" si="183"/>
        <v/>
      </c>
      <c r="DY221" s="101" t="str">
        <f t="shared" si="214"/>
        <v/>
      </c>
      <c r="DZ221" s="101" t="str">
        <f t="shared" si="215"/>
        <v/>
      </c>
    </row>
    <row r="222" spans="1:130" ht="15" customHeight="1" x14ac:dyDescent="0.25">
      <c r="A222" s="106" t="str">
        <f>'miRNA Table'!C221</f>
        <v>hsa-miR-323b-5p</v>
      </c>
      <c r="B222" s="98" t="s">
        <v>5719</v>
      </c>
      <c r="C222" s="99">
        <f>IF('Test Sample Data'!C221="","",IF(SUM('Test Sample Data'!C$3:C$386)&gt;10,IF(AND(ISNUMBER('Test Sample Data'!C221),'Test Sample Data'!C221&lt;$C$389, 'Test Sample Data'!C221&gt;0),'Test Sample Data'!C221,$C$389),""))</f>
        <v>13.53</v>
      </c>
      <c r="D222" s="99">
        <f>IF('Test Sample Data'!D221="","",IF(SUM('Test Sample Data'!D$3:D$386)&gt;10,IF(AND(ISNUMBER('Test Sample Data'!D221),'Test Sample Data'!D221&lt;$C$389, 'Test Sample Data'!D221&gt;0),'Test Sample Data'!D221,$C$389),""))</f>
        <v>13.59</v>
      </c>
      <c r="E222" s="99">
        <f>IF('Test Sample Data'!E221="","",IF(SUM('Test Sample Data'!E$3:E$386)&gt;10,IF(AND(ISNUMBER('Test Sample Data'!E221),'Test Sample Data'!E221&lt;$C$389, 'Test Sample Data'!E221&gt;0),'Test Sample Data'!E221,$C$389),""))</f>
        <v>13.59</v>
      </c>
      <c r="F222" s="99" t="str">
        <f>IF('Test Sample Data'!F221="","",IF(SUM('Test Sample Data'!F$3:F$386)&gt;10,IF(AND(ISNUMBER('Test Sample Data'!F221),'Test Sample Data'!F221&lt;$C$389, 'Test Sample Data'!F221&gt;0),'Test Sample Data'!F221,$C$389),""))</f>
        <v/>
      </c>
      <c r="G222" s="99" t="str">
        <f>IF('Test Sample Data'!G221="","",IF(SUM('Test Sample Data'!G$3:G$386)&gt;10,IF(AND(ISNUMBER('Test Sample Data'!G221),'Test Sample Data'!G221&lt;$C$389, 'Test Sample Data'!G221&gt;0),'Test Sample Data'!G221,$C$389),""))</f>
        <v/>
      </c>
      <c r="H222" s="99" t="str">
        <f>IF('Test Sample Data'!H221="","",IF(SUM('Test Sample Data'!H$3:H$386)&gt;10,IF(AND(ISNUMBER('Test Sample Data'!H221),'Test Sample Data'!H221&lt;$C$389, 'Test Sample Data'!H221&gt;0),'Test Sample Data'!H221,$C$389),""))</f>
        <v/>
      </c>
      <c r="I222" s="99" t="str">
        <f>IF('Test Sample Data'!I221="","",IF(SUM('Test Sample Data'!I$3:I$386)&gt;10,IF(AND(ISNUMBER('Test Sample Data'!I221),'Test Sample Data'!I221&lt;$C$389, 'Test Sample Data'!I221&gt;0),'Test Sample Data'!I221,$C$389),""))</f>
        <v/>
      </c>
      <c r="J222" s="99" t="str">
        <f>IF('Test Sample Data'!J221="","",IF(SUM('Test Sample Data'!J$3:J$386)&gt;10,IF(AND(ISNUMBER('Test Sample Data'!J221),'Test Sample Data'!J221&lt;$C$389, 'Test Sample Data'!J221&gt;0),'Test Sample Data'!J221,$C$389),""))</f>
        <v/>
      </c>
      <c r="K222" s="99" t="str">
        <f>IF('Test Sample Data'!K221="","",IF(SUM('Test Sample Data'!K$3:K$386)&gt;10,IF(AND(ISNUMBER('Test Sample Data'!K221),'Test Sample Data'!K221&lt;$C$389, 'Test Sample Data'!K221&gt;0),'Test Sample Data'!K221,$C$389),""))</f>
        <v/>
      </c>
      <c r="L222" s="99" t="str">
        <f>IF('Test Sample Data'!L221="","",IF(SUM('Test Sample Data'!L$3:L$386)&gt;10,IF(AND(ISNUMBER('Test Sample Data'!L221),'Test Sample Data'!L221&lt;$C$389, 'Test Sample Data'!L221&gt;0),'Test Sample Data'!L221,$C$389),""))</f>
        <v/>
      </c>
      <c r="M222" s="99" t="str">
        <f>IF('Test Sample Data'!M221="","",IF(SUM('Test Sample Data'!M$3:M$386)&gt;10,IF(AND(ISNUMBER('Test Sample Data'!M221),'Test Sample Data'!M221&lt;$C$389, 'Test Sample Data'!M221&gt;0),'Test Sample Data'!M221,$C$389),""))</f>
        <v/>
      </c>
      <c r="N222" s="99" t="str">
        <f>IF('Test Sample Data'!N221="","",IF(SUM('Test Sample Data'!N$3:N$386)&gt;10,IF(AND(ISNUMBER('Test Sample Data'!N221),'Test Sample Data'!N221&lt;$C$389, 'Test Sample Data'!N221&gt;0),'Test Sample Data'!N221,$C$389),""))</f>
        <v/>
      </c>
      <c r="O222" s="98" t="str">
        <f>'miRNA Table'!C221</f>
        <v>hsa-miR-323b-5p</v>
      </c>
      <c r="P222" s="98" t="s">
        <v>5719</v>
      </c>
      <c r="Q222" s="99">
        <f>IF('Control Sample Data'!C221="","",IF(SUM('Control Sample Data'!C$3:C$386)&gt;10,IF(AND(ISNUMBER('Control Sample Data'!C221),'Control Sample Data'!C221&lt;$C$389, 'Control Sample Data'!C221&gt;0),'Control Sample Data'!C221,$C$389),""))</f>
        <v>22.38</v>
      </c>
      <c r="R222" s="99">
        <f>IF('Control Sample Data'!D221="","",IF(SUM('Control Sample Data'!D$3:D$386)&gt;10,IF(AND(ISNUMBER('Control Sample Data'!D221),'Control Sample Data'!D221&lt;$C$389, 'Control Sample Data'!D221&gt;0),'Control Sample Data'!D221,$C$389),""))</f>
        <v>22.43</v>
      </c>
      <c r="S222" s="99">
        <f>IF('Control Sample Data'!E221="","",IF(SUM('Control Sample Data'!E$3:E$386)&gt;10,IF(AND(ISNUMBER('Control Sample Data'!E221),'Control Sample Data'!E221&lt;$C$389, 'Control Sample Data'!E221&gt;0),'Control Sample Data'!E221,$C$389),""))</f>
        <v>22.43</v>
      </c>
      <c r="T222" s="99" t="str">
        <f>IF('Control Sample Data'!F221="","",IF(SUM('Control Sample Data'!F$3:F$386)&gt;10,IF(AND(ISNUMBER('Control Sample Data'!F221),'Control Sample Data'!F221&lt;$C$389, 'Control Sample Data'!F221&gt;0),'Control Sample Data'!F221,$C$389),""))</f>
        <v/>
      </c>
      <c r="U222" s="99" t="str">
        <f>IF('Control Sample Data'!G221="","",IF(SUM('Control Sample Data'!G$3:G$386)&gt;10,IF(AND(ISNUMBER('Control Sample Data'!G221),'Control Sample Data'!G221&lt;$C$389, 'Control Sample Data'!G221&gt;0),'Control Sample Data'!G221,$C$389),""))</f>
        <v/>
      </c>
      <c r="V222" s="99" t="str">
        <f>IF('Control Sample Data'!H221="","",IF(SUM('Control Sample Data'!H$3:H$386)&gt;10,IF(AND(ISNUMBER('Control Sample Data'!H221),'Control Sample Data'!H221&lt;$C$389, 'Control Sample Data'!H221&gt;0),'Control Sample Data'!H221,$C$389),""))</f>
        <v/>
      </c>
      <c r="W222" s="99" t="str">
        <f>IF('Control Sample Data'!I221="","",IF(SUM('Control Sample Data'!I$3:I$386)&gt;10,IF(AND(ISNUMBER('Control Sample Data'!I221),'Control Sample Data'!I221&lt;$C$389, 'Control Sample Data'!I221&gt;0),'Control Sample Data'!I221,$C$389),""))</f>
        <v/>
      </c>
      <c r="X222" s="99" t="str">
        <f>IF('Control Sample Data'!J221="","",IF(SUM('Control Sample Data'!J$3:J$386)&gt;10,IF(AND(ISNUMBER('Control Sample Data'!J221),'Control Sample Data'!J221&lt;$C$389, 'Control Sample Data'!J221&gt;0),'Control Sample Data'!J221,$C$389),""))</f>
        <v/>
      </c>
      <c r="Y222" s="99" t="str">
        <f>IF('Control Sample Data'!K221="","",IF(SUM('Control Sample Data'!K$3:K$386)&gt;10,IF(AND(ISNUMBER('Control Sample Data'!K221),'Control Sample Data'!K221&lt;$C$389, 'Control Sample Data'!K221&gt;0),'Control Sample Data'!K221,$C$389),""))</f>
        <v/>
      </c>
      <c r="Z222" s="99" t="str">
        <f>IF('Control Sample Data'!L221="","",IF(SUM('Control Sample Data'!L$3:L$386)&gt;10,IF(AND(ISNUMBER('Control Sample Data'!L221),'Control Sample Data'!L221&lt;$C$389, 'Control Sample Data'!L221&gt;0),'Control Sample Data'!L221,$C$389),""))</f>
        <v/>
      </c>
      <c r="AA222" s="99" t="str">
        <f>IF('Control Sample Data'!M221="","",IF(SUM('Control Sample Data'!M$3:M$386)&gt;10,IF(AND(ISNUMBER('Control Sample Data'!M221),'Control Sample Data'!M221&lt;$C$389, 'Control Sample Data'!M221&gt;0),'Control Sample Data'!M221,$C$389),""))</f>
        <v/>
      </c>
      <c r="AB222" s="107" t="str">
        <f>IF('Control Sample Data'!N221="","",IF(SUM('Control Sample Data'!N$3:N$386)&gt;10,IF(AND(ISNUMBER('Control Sample Data'!N221),'Control Sample Data'!N221&lt;$C$389, 'Control Sample Data'!N221&gt;0),'Control Sample Data'!N221,$C$389),""))</f>
        <v/>
      </c>
      <c r="AC222" s="136">
        <f>IF(C222="","",IF(AND('miRNA Table'!$F$4="YES",'miRNA Table'!$F$6="YES"),C222-C$391,C222))</f>
        <v>13.53</v>
      </c>
      <c r="AD222" s="137">
        <f>IF(D222="","",IF(AND('miRNA Table'!$F$4="YES",'miRNA Table'!$F$6="YES"),D222-D$391,D222))</f>
        <v>13.59</v>
      </c>
      <c r="AE222" s="137">
        <f>IF(E222="","",IF(AND('miRNA Table'!$F$4="YES",'miRNA Table'!$F$6="YES"),E222-E$391,E222))</f>
        <v>13.59</v>
      </c>
      <c r="AF222" s="137" t="str">
        <f>IF(F222="","",IF(AND('miRNA Table'!$F$4="YES",'miRNA Table'!$F$6="YES"),F222-F$391,F222))</f>
        <v/>
      </c>
      <c r="AG222" s="137" t="str">
        <f>IF(G222="","",IF(AND('miRNA Table'!$F$4="YES",'miRNA Table'!$F$6="YES"),G222-G$391,G222))</f>
        <v/>
      </c>
      <c r="AH222" s="137" t="str">
        <f>IF(H222="","",IF(AND('miRNA Table'!$F$4="YES",'miRNA Table'!$F$6="YES"),H222-H$391,H222))</f>
        <v/>
      </c>
      <c r="AI222" s="137" t="str">
        <f>IF(I222="","",IF(AND('miRNA Table'!$F$4="YES",'miRNA Table'!$F$6="YES"),I222-I$391,I222))</f>
        <v/>
      </c>
      <c r="AJ222" s="137" t="str">
        <f>IF(J222="","",IF(AND('miRNA Table'!$F$4="YES",'miRNA Table'!$F$6="YES"),J222-J$391,J222))</f>
        <v/>
      </c>
      <c r="AK222" s="137" t="str">
        <f>IF(K222="","",IF(AND('miRNA Table'!$F$4="YES",'miRNA Table'!$F$6="YES"),K222-K$391,K222))</f>
        <v/>
      </c>
      <c r="AL222" s="137" t="str">
        <f>IF(L222="","",IF(AND('miRNA Table'!$F$4="YES",'miRNA Table'!$F$6="YES"),L222-L$391,L222))</f>
        <v/>
      </c>
      <c r="AM222" s="137" t="str">
        <f>IF(M222="","",IF(AND('miRNA Table'!$F$4="YES",'miRNA Table'!$F$6="YES"),M222-M$391,M222))</f>
        <v/>
      </c>
      <c r="AN222" s="138" t="str">
        <f>IF(N222="","",IF(AND('miRNA Table'!$F$4="YES",'miRNA Table'!$F$6="YES"),N222-N$391,N222))</f>
        <v/>
      </c>
      <c r="AO222" s="136">
        <f>IF(O222="","",IF(AND('miRNA Table'!$F$4="YES",'miRNA Table'!$F$6="YES"),Q222-Q$391,Q222))</f>
        <v>22.38</v>
      </c>
      <c r="AP222" s="137">
        <f>IF(P222="","",IF(AND('miRNA Table'!$F$4="YES",'miRNA Table'!$F$6="YES"),R222-R$391,R222))</f>
        <v>22.43</v>
      </c>
      <c r="AQ222" s="137">
        <f>IF(Q222="","",IF(AND('miRNA Table'!$F$4="YES",'miRNA Table'!$F$6="YES"),S222-S$391,S222))</f>
        <v>22.43</v>
      </c>
      <c r="AR222" s="137" t="str">
        <f>IF(R222="","",IF(AND('miRNA Table'!$F$4="YES",'miRNA Table'!$F$6="YES"),T222-T$391,T222))</f>
        <v/>
      </c>
      <c r="AS222" s="137" t="str">
        <f>IF(S222="","",IF(AND('miRNA Table'!$F$4="YES",'miRNA Table'!$F$6="YES"),U222-U$391,U222))</f>
        <v/>
      </c>
      <c r="AT222" s="137" t="str">
        <f>IF(T222="","",IF(AND('miRNA Table'!$F$4="YES",'miRNA Table'!$F$6="YES"),V222-V$391,V222))</f>
        <v/>
      </c>
      <c r="AU222" s="137" t="str">
        <f>IF(U222="","",IF(AND('miRNA Table'!$F$4="YES",'miRNA Table'!$F$6="YES"),W222-W$391,W222))</f>
        <v/>
      </c>
      <c r="AV222" s="137" t="str">
        <f>IF(V222="","",IF(AND('miRNA Table'!$F$4="YES",'miRNA Table'!$F$6="YES"),X222-X$391,X222))</f>
        <v/>
      </c>
      <c r="AW222" s="137" t="str">
        <f>IF(W222="","",IF(AND('miRNA Table'!$F$4="YES",'miRNA Table'!$F$6="YES"),Y222-Y$391,Y222))</f>
        <v/>
      </c>
      <c r="AX222" s="137" t="str">
        <f>IF(X222="","",IF(AND('miRNA Table'!$F$4="YES",'miRNA Table'!$F$6="YES"),Z222-Z$391,Z222))</f>
        <v/>
      </c>
      <c r="AY222" s="137" t="str">
        <f>IF(Y222="","",IF(AND('miRNA Table'!$F$4="YES",'miRNA Table'!$F$6="YES"),AA222-AA$391,AA222))</f>
        <v/>
      </c>
      <c r="AZ222" s="138" t="str">
        <f>IF(Z222="","",IF(AND('miRNA Table'!$F$4="YES",'miRNA Table'!$F$6="YES"),AB222-AB$391,AB222))</f>
        <v/>
      </c>
      <c r="BY222" s="97" t="str">
        <f t="shared" si="184"/>
        <v>hsa-miR-323b-5p</v>
      </c>
      <c r="BZ222" s="98" t="s">
        <v>5719</v>
      </c>
      <c r="CA222" s="99">
        <f t="shared" si="185"/>
        <v>-7.1050000000000022</v>
      </c>
      <c r="CB222" s="99">
        <f t="shared" si="186"/>
        <v>-7.0549999999999997</v>
      </c>
      <c r="CC222" s="99">
        <f t="shared" si="187"/>
        <v>-7.1400000000000006</v>
      </c>
      <c r="CD222" s="99" t="str">
        <f t="shared" si="188"/>
        <v/>
      </c>
      <c r="CE222" s="99" t="str">
        <f t="shared" si="189"/>
        <v/>
      </c>
      <c r="CF222" s="99" t="str">
        <f t="shared" si="190"/>
        <v/>
      </c>
      <c r="CG222" s="99" t="str">
        <f t="shared" si="191"/>
        <v/>
      </c>
      <c r="CH222" s="99" t="str">
        <f t="shared" si="192"/>
        <v/>
      </c>
      <c r="CI222" s="99" t="str">
        <f t="shared" si="193"/>
        <v/>
      </c>
      <c r="CJ222" s="99" t="str">
        <f t="shared" si="194"/>
        <v/>
      </c>
      <c r="CK222" s="99" t="str">
        <f t="shared" si="195"/>
        <v/>
      </c>
      <c r="CL222" s="99" t="str">
        <f t="shared" si="196"/>
        <v/>
      </c>
      <c r="CM222" s="99">
        <f t="shared" si="197"/>
        <v>1.4816666666666656</v>
      </c>
      <c r="CN222" s="99">
        <f t="shared" si="198"/>
        <v>1.5783333333333296</v>
      </c>
      <c r="CO222" s="99">
        <f t="shared" si="199"/>
        <v>1.2949999999999982</v>
      </c>
      <c r="CP222" s="99" t="str">
        <f t="shared" si="200"/>
        <v/>
      </c>
      <c r="CQ222" s="99" t="str">
        <f t="shared" si="201"/>
        <v/>
      </c>
      <c r="CR222" s="99" t="str">
        <f t="shared" si="202"/>
        <v/>
      </c>
      <c r="CS222" s="99" t="str">
        <f t="shared" si="203"/>
        <v/>
      </c>
      <c r="CT222" s="99" t="str">
        <f t="shared" si="204"/>
        <v/>
      </c>
      <c r="CU222" s="99" t="str">
        <f t="shared" si="205"/>
        <v/>
      </c>
      <c r="CV222" s="99" t="str">
        <f t="shared" si="206"/>
        <v/>
      </c>
      <c r="CW222" s="99" t="str">
        <f t="shared" si="207"/>
        <v/>
      </c>
      <c r="CX222" s="99" t="str">
        <f t="shared" si="208"/>
        <v/>
      </c>
      <c r="CY222" s="70">
        <f t="shared" si="209"/>
        <v>-7.1000000000000014</v>
      </c>
      <c r="CZ222" s="70">
        <f t="shared" si="210"/>
        <v>1.4516666666666644</v>
      </c>
      <c r="DA222" s="100" t="str">
        <f t="shared" si="211"/>
        <v>hsa-miR-323b-5p</v>
      </c>
      <c r="DB222" s="98" t="s">
        <v>5719</v>
      </c>
      <c r="DC222" s="101">
        <f t="shared" si="164"/>
        <v>137.66328197854457</v>
      </c>
      <c r="DD222" s="101">
        <f t="shared" si="165"/>
        <v>132.97396522210101</v>
      </c>
      <c r="DE222" s="101">
        <f t="shared" si="166"/>
        <v>141.04385483220616</v>
      </c>
      <c r="DF222" s="101" t="str">
        <f t="shared" si="167"/>
        <v/>
      </c>
      <c r="DG222" s="101" t="str">
        <f t="shared" si="168"/>
        <v/>
      </c>
      <c r="DH222" s="101" t="str">
        <f t="shared" si="169"/>
        <v/>
      </c>
      <c r="DI222" s="101" t="str">
        <f t="shared" si="170"/>
        <v/>
      </c>
      <c r="DJ222" s="101" t="str">
        <f t="shared" si="171"/>
        <v/>
      </c>
      <c r="DK222" s="101" t="str">
        <f t="shared" si="172"/>
        <v/>
      </c>
      <c r="DL222" s="101" t="str">
        <f t="shared" si="173"/>
        <v/>
      </c>
      <c r="DM222" s="101" t="str">
        <f t="shared" si="212"/>
        <v/>
      </c>
      <c r="DN222" s="101" t="str">
        <f t="shared" si="213"/>
        <v/>
      </c>
      <c r="DO222" s="101">
        <f t="shared" si="174"/>
        <v>0.3580749086144579</v>
      </c>
      <c r="DP222" s="101">
        <f t="shared" si="175"/>
        <v>0.33486852061104444</v>
      </c>
      <c r="DQ222" s="101">
        <f t="shared" si="176"/>
        <v>0.40753616620131322</v>
      </c>
      <c r="DR222" s="101" t="str">
        <f t="shared" si="177"/>
        <v/>
      </c>
      <c r="DS222" s="101" t="str">
        <f t="shared" si="178"/>
        <v/>
      </c>
      <c r="DT222" s="101" t="str">
        <f t="shared" si="179"/>
        <v/>
      </c>
      <c r="DU222" s="101" t="str">
        <f t="shared" si="180"/>
        <v/>
      </c>
      <c r="DV222" s="101" t="str">
        <f t="shared" si="181"/>
        <v/>
      </c>
      <c r="DW222" s="101" t="str">
        <f t="shared" si="182"/>
        <v/>
      </c>
      <c r="DX222" s="101" t="str">
        <f t="shared" si="183"/>
        <v/>
      </c>
      <c r="DY222" s="101" t="str">
        <f t="shared" si="214"/>
        <v/>
      </c>
      <c r="DZ222" s="101" t="str">
        <f t="shared" si="215"/>
        <v/>
      </c>
    </row>
    <row r="223" spans="1:130" ht="15" customHeight="1" x14ac:dyDescent="0.25">
      <c r="A223" s="106" t="str">
        <f>'miRNA Table'!C222</f>
        <v>hsa-miR-324-3p</v>
      </c>
      <c r="B223" s="98" t="s">
        <v>5720</v>
      </c>
      <c r="C223" s="99">
        <f>IF('Test Sample Data'!C222="","",IF(SUM('Test Sample Data'!C$3:C$386)&gt;10,IF(AND(ISNUMBER('Test Sample Data'!C222),'Test Sample Data'!C222&lt;$C$389, 'Test Sample Data'!C222&gt;0),'Test Sample Data'!C222,$C$389),""))</f>
        <v>29.52</v>
      </c>
      <c r="D223" s="99">
        <f>IF('Test Sample Data'!D222="","",IF(SUM('Test Sample Data'!D$3:D$386)&gt;10,IF(AND(ISNUMBER('Test Sample Data'!D222),'Test Sample Data'!D222&lt;$C$389, 'Test Sample Data'!D222&gt;0),'Test Sample Data'!D222,$C$389),""))</f>
        <v>29.17</v>
      </c>
      <c r="E223" s="99">
        <f>IF('Test Sample Data'!E222="","",IF(SUM('Test Sample Data'!E$3:E$386)&gt;10,IF(AND(ISNUMBER('Test Sample Data'!E222),'Test Sample Data'!E222&lt;$C$389, 'Test Sample Data'!E222&gt;0),'Test Sample Data'!E222,$C$389),""))</f>
        <v>29.13</v>
      </c>
      <c r="F223" s="99" t="str">
        <f>IF('Test Sample Data'!F222="","",IF(SUM('Test Sample Data'!F$3:F$386)&gt;10,IF(AND(ISNUMBER('Test Sample Data'!F222),'Test Sample Data'!F222&lt;$C$389, 'Test Sample Data'!F222&gt;0),'Test Sample Data'!F222,$C$389),""))</f>
        <v/>
      </c>
      <c r="G223" s="99" t="str">
        <f>IF('Test Sample Data'!G222="","",IF(SUM('Test Sample Data'!G$3:G$386)&gt;10,IF(AND(ISNUMBER('Test Sample Data'!G222),'Test Sample Data'!G222&lt;$C$389, 'Test Sample Data'!G222&gt;0),'Test Sample Data'!G222,$C$389),""))</f>
        <v/>
      </c>
      <c r="H223" s="99" t="str">
        <f>IF('Test Sample Data'!H222="","",IF(SUM('Test Sample Data'!H$3:H$386)&gt;10,IF(AND(ISNUMBER('Test Sample Data'!H222),'Test Sample Data'!H222&lt;$C$389, 'Test Sample Data'!H222&gt;0),'Test Sample Data'!H222,$C$389),""))</f>
        <v/>
      </c>
      <c r="I223" s="99" t="str">
        <f>IF('Test Sample Data'!I222="","",IF(SUM('Test Sample Data'!I$3:I$386)&gt;10,IF(AND(ISNUMBER('Test Sample Data'!I222),'Test Sample Data'!I222&lt;$C$389, 'Test Sample Data'!I222&gt;0),'Test Sample Data'!I222,$C$389),""))</f>
        <v/>
      </c>
      <c r="J223" s="99" t="str">
        <f>IF('Test Sample Data'!J222="","",IF(SUM('Test Sample Data'!J$3:J$386)&gt;10,IF(AND(ISNUMBER('Test Sample Data'!J222),'Test Sample Data'!J222&lt;$C$389, 'Test Sample Data'!J222&gt;0),'Test Sample Data'!J222,$C$389),""))</f>
        <v/>
      </c>
      <c r="K223" s="99" t="str">
        <f>IF('Test Sample Data'!K222="","",IF(SUM('Test Sample Data'!K$3:K$386)&gt;10,IF(AND(ISNUMBER('Test Sample Data'!K222),'Test Sample Data'!K222&lt;$C$389, 'Test Sample Data'!K222&gt;0),'Test Sample Data'!K222,$C$389),""))</f>
        <v/>
      </c>
      <c r="L223" s="99" t="str">
        <f>IF('Test Sample Data'!L222="","",IF(SUM('Test Sample Data'!L$3:L$386)&gt;10,IF(AND(ISNUMBER('Test Sample Data'!L222),'Test Sample Data'!L222&lt;$C$389, 'Test Sample Data'!L222&gt;0),'Test Sample Data'!L222,$C$389),""))</f>
        <v/>
      </c>
      <c r="M223" s="99" t="str">
        <f>IF('Test Sample Data'!M222="","",IF(SUM('Test Sample Data'!M$3:M$386)&gt;10,IF(AND(ISNUMBER('Test Sample Data'!M222),'Test Sample Data'!M222&lt;$C$389, 'Test Sample Data'!M222&gt;0),'Test Sample Data'!M222,$C$389),""))</f>
        <v/>
      </c>
      <c r="N223" s="99" t="str">
        <f>IF('Test Sample Data'!N222="","",IF(SUM('Test Sample Data'!N$3:N$386)&gt;10,IF(AND(ISNUMBER('Test Sample Data'!N222),'Test Sample Data'!N222&lt;$C$389, 'Test Sample Data'!N222&gt;0),'Test Sample Data'!N222,$C$389),""))</f>
        <v/>
      </c>
      <c r="O223" s="98" t="str">
        <f>'miRNA Table'!C222</f>
        <v>hsa-miR-324-3p</v>
      </c>
      <c r="P223" s="98" t="s">
        <v>5720</v>
      </c>
      <c r="Q223" s="99">
        <f>IF('Control Sample Data'!C222="","",IF(SUM('Control Sample Data'!C$3:C$386)&gt;10,IF(AND(ISNUMBER('Control Sample Data'!C222),'Control Sample Data'!C222&lt;$C$389, 'Control Sample Data'!C222&gt;0),'Control Sample Data'!C222,$C$389),""))</f>
        <v>28.7</v>
      </c>
      <c r="R223" s="99">
        <f>IF('Control Sample Data'!D222="","",IF(SUM('Control Sample Data'!D$3:D$386)&gt;10,IF(AND(ISNUMBER('Control Sample Data'!D222),'Control Sample Data'!D222&lt;$C$389, 'Control Sample Data'!D222&gt;0),'Control Sample Data'!D222,$C$389),""))</f>
        <v>28.21</v>
      </c>
      <c r="S223" s="99">
        <f>IF('Control Sample Data'!E222="","",IF(SUM('Control Sample Data'!E$3:E$386)&gt;10,IF(AND(ISNUMBER('Control Sample Data'!E222),'Control Sample Data'!E222&lt;$C$389, 'Control Sample Data'!E222&gt;0),'Control Sample Data'!E222,$C$389),""))</f>
        <v>28.29</v>
      </c>
      <c r="T223" s="99" t="str">
        <f>IF('Control Sample Data'!F222="","",IF(SUM('Control Sample Data'!F$3:F$386)&gt;10,IF(AND(ISNUMBER('Control Sample Data'!F222),'Control Sample Data'!F222&lt;$C$389, 'Control Sample Data'!F222&gt;0),'Control Sample Data'!F222,$C$389),""))</f>
        <v/>
      </c>
      <c r="U223" s="99" t="str">
        <f>IF('Control Sample Data'!G222="","",IF(SUM('Control Sample Data'!G$3:G$386)&gt;10,IF(AND(ISNUMBER('Control Sample Data'!G222),'Control Sample Data'!G222&lt;$C$389, 'Control Sample Data'!G222&gt;0),'Control Sample Data'!G222,$C$389),""))</f>
        <v/>
      </c>
      <c r="V223" s="99" t="str">
        <f>IF('Control Sample Data'!H222="","",IF(SUM('Control Sample Data'!H$3:H$386)&gt;10,IF(AND(ISNUMBER('Control Sample Data'!H222),'Control Sample Data'!H222&lt;$C$389, 'Control Sample Data'!H222&gt;0),'Control Sample Data'!H222,$C$389),""))</f>
        <v/>
      </c>
      <c r="W223" s="99" t="str">
        <f>IF('Control Sample Data'!I222="","",IF(SUM('Control Sample Data'!I$3:I$386)&gt;10,IF(AND(ISNUMBER('Control Sample Data'!I222),'Control Sample Data'!I222&lt;$C$389, 'Control Sample Data'!I222&gt;0),'Control Sample Data'!I222,$C$389),""))</f>
        <v/>
      </c>
      <c r="X223" s="99" t="str">
        <f>IF('Control Sample Data'!J222="","",IF(SUM('Control Sample Data'!J$3:J$386)&gt;10,IF(AND(ISNUMBER('Control Sample Data'!J222),'Control Sample Data'!J222&lt;$C$389, 'Control Sample Data'!J222&gt;0),'Control Sample Data'!J222,$C$389),""))</f>
        <v/>
      </c>
      <c r="Y223" s="99" t="str">
        <f>IF('Control Sample Data'!K222="","",IF(SUM('Control Sample Data'!K$3:K$386)&gt;10,IF(AND(ISNUMBER('Control Sample Data'!K222),'Control Sample Data'!K222&lt;$C$389, 'Control Sample Data'!K222&gt;0),'Control Sample Data'!K222,$C$389),""))</f>
        <v/>
      </c>
      <c r="Z223" s="99" t="str">
        <f>IF('Control Sample Data'!L222="","",IF(SUM('Control Sample Data'!L$3:L$386)&gt;10,IF(AND(ISNUMBER('Control Sample Data'!L222),'Control Sample Data'!L222&lt;$C$389, 'Control Sample Data'!L222&gt;0),'Control Sample Data'!L222,$C$389),""))</f>
        <v/>
      </c>
      <c r="AA223" s="99" t="str">
        <f>IF('Control Sample Data'!M222="","",IF(SUM('Control Sample Data'!M$3:M$386)&gt;10,IF(AND(ISNUMBER('Control Sample Data'!M222),'Control Sample Data'!M222&lt;$C$389, 'Control Sample Data'!M222&gt;0),'Control Sample Data'!M222,$C$389),""))</f>
        <v/>
      </c>
      <c r="AB223" s="107" t="str">
        <f>IF('Control Sample Data'!N222="","",IF(SUM('Control Sample Data'!N$3:N$386)&gt;10,IF(AND(ISNUMBER('Control Sample Data'!N222),'Control Sample Data'!N222&lt;$C$389, 'Control Sample Data'!N222&gt;0),'Control Sample Data'!N222,$C$389),""))</f>
        <v/>
      </c>
      <c r="AC223" s="136">
        <f>IF(C223="","",IF(AND('miRNA Table'!$F$4="YES",'miRNA Table'!$F$6="YES"),C223-C$391,C223))</f>
        <v>29.52</v>
      </c>
      <c r="AD223" s="137">
        <f>IF(D223="","",IF(AND('miRNA Table'!$F$4="YES",'miRNA Table'!$F$6="YES"),D223-D$391,D223))</f>
        <v>29.17</v>
      </c>
      <c r="AE223" s="137">
        <f>IF(E223="","",IF(AND('miRNA Table'!$F$4="YES",'miRNA Table'!$F$6="YES"),E223-E$391,E223))</f>
        <v>29.13</v>
      </c>
      <c r="AF223" s="137" t="str">
        <f>IF(F223="","",IF(AND('miRNA Table'!$F$4="YES",'miRNA Table'!$F$6="YES"),F223-F$391,F223))</f>
        <v/>
      </c>
      <c r="AG223" s="137" t="str">
        <f>IF(G223="","",IF(AND('miRNA Table'!$F$4="YES",'miRNA Table'!$F$6="YES"),G223-G$391,G223))</f>
        <v/>
      </c>
      <c r="AH223" s="137" t="str">
        <f>IF(H223="","",IF(AND('miRNA Table'!$F$4="YES",'miRNA Table'!$F$6="YES"),H223-H$391,H223))</f>
        <v/>
      </c>
      <c r="AI223" s="137" t="str">
        <f>IF(I223="","",IF(AND('miRNA Table'!$F$4="YES",'miRNA Table'!$F$6="YES"),I223-I$391,I223))</f>
        <v/>
      </c>
      <c r="AJ223" s="137" t="str">
        <f>IF(J223="","",IF(AND('miRNA Table'!$F$4="YES",'miRNA Table'!$F$6="YES"),J223-J$391,J223))</f>
        <v/>
      </c>
      <c r="AK223" s="137" t="str">
        <f>IF(K223="","",IF(AND('miRNA Table'!$F$4="YES",'miRNA Table'!$F$6="YES"),K223-K$391,K223))</f>
        <v/>
      </c>
      <c r="AL223" s="137" t="str">
        <f>IF(L223="","",IF(AND('miRNA Table'!$F$4="YES",'miRNA Table'!$F$6="YES"),L223-L$391,L223))</f>
        <v/>
      </c>
      <c r="AM223" s="137" t="str">
        <f>IF(M223="","",IF(AND('miRNA Table'!$F$4="YES",'miRNA Table'!$F$6="YES"),M223-M$391,M223))</f>
        <v/>
      </c>
      <c r="AN223" s="138" t="str">
        <f>IF(N223="","",IF(AND('miRNA Table'!$F$4="YES",'miRNA Table'!$F$6="YES"),N223-N$391,N223))</f>
        <v/>
      </c>
      <c r="AO223" s="136">
        <f>IF(O223="","",IF(AND('miRNA Table'!$F$4="YES",'miRNA Table'!$F$6="YES"),Q223-Q$391,Q223))</f>
        <v>28.7</v>
      </c>
      <c r="AP223" s="137">
        <f>IF(P223="","",IF(AND('miRNA Table'!$F$4="YES",'miRNA Table'!$F$6="YES"),R223-R$391,R223))</f>
        <v>28.21</v>
      </c>
      <c r="AQ223" s="137">
        <f>IF(Q223="","",IF(AND('miRNA Table'!$F$4="YES",'miRNA Table'!$F$6="YES"),S223-S$391,S223))</f>
        <v>28.29</v>
      </c>
      <c r="AR223" s="137" t="str">
        <f>IF(R223="","",IF(AND('miRNA Table'!$F$4="YES",'miRNA Table'!$F$6="YES"),T223-T$391,T223))</f>
        <v/>
      </c>
      <c r="AS223" s="137" t="str">
        <f>IF(S223="","",IF(AND('miRNA Table'!$F$4="YES",'miRNA Table'!$F$6="YES"),U223-U$391,U223))</f>
        <v/>
      </c>
      <c r="AT223" s="137" t="str">
        <f>IF(T223="","",IF(AND('miRNA Table'!$F$4="YES",'miRNA Table'!$F$6="YES"),V223-V$391,V223))</f>
        <v/>
      </c>
      <c r="AU223" s="137" t="str">
        <f>IF(U223="","",IF(AND('miRNA Table'!$F$4="YES",'miRNA Table'!$F$6="YES"),W223-W$391,W223))</f>
        <v/>
      </c>
      <c r="AV223" s="137" t="str">
        <f>IF(V223="","",IF(AND('miRNA Table'!$F$4="YES",'miRNA Table'!$F$6="YES"),X223-X$391,X223))</f>
        <v/>
      </c>
      <c r="AW223" s="137" t="str">
        <f>IF(W223="","",IF(AND('miRNA Table'!$F$4="YES",'miRNA Table'!$F$6="YES"),Y223-Y$391,Y223))</f>
        <v/>
      </c>
      <c r="AX223" s="137" t="str">
        <f>IF(X223="","",IF(AND('miRNA Table'!$F$4="YES",'miRNA Table'!$F$6="YES"),Z223-Z$391,Z223))</f>
        <v/>
      </c>
      <c r="AY223" s="137" t="str">
        <f>IF(Y223="","",IF(AND('miRNA Table'!$F$4="YES",'miRNA Table'!$F$6="YES"),AA223-AA$391,AA223))</f>
        <v/>
      </c>
      <c r="AZ223" s="138" t="str">
        <f>IF(Z223="","",IF(AND('miRNA Table'!$F$4="YES",'miRNA Table'!$F$6="YES"),AB223-AB$391,AB223))</f>
        <v/>
      </c>
      <c r="BY223" s="97" t="str">
        <f t="shared" si="184"/>
        <v>hsa-miR-324-3p</v>
      </c>
      <c r="BZ223" s="98" t="s">
        <v>5720</v>
      </c>
      <c r="CA223" s="99">
        <f t="shared" si="185"/>
        <v>8.884999999999998</v>
      </c>
      <c r="CB223" s="99">
        <f t="shared" si="186"/>
        <v>8.5250000000000021</v>
      </c>
      <c r="CC223" s="99">
        <f t="shared" si="187"/>
        <v>8.3999999999999986</v>
      </c>
      <c r="CD223" s="99" t="str">
        <f t="shared" si="188"/>
        <v/>
      </c>
      <c r="CE223" s="99" t="str">
        <f t="shared" si="189"/>
        <v/>
      </c>
      <c r="CF223" s="99" t="str">
        <f t="shared" si="190"/>
        <v/>
      </c>
      <c r="CG223" s="99" t="str">
        <f t="shared" si="191"/>
        <v/>
      </c>
      <c r="CH223" s="99" t="str">
        <f t="shared" si="192"/>
        <v/>
      </c>
      <c r="CI223" s="99" t="str">
        <f t="shared" si="193"/>
        <v/>
      </c>
      <c r="CJ223" s="99" t="str">
        <f t="shared" si="194"/>
        <v/>
      </c>
      <c r="CK223" s="99" t="str">
        <f t="shared" si="195"/>
        <v/>
      </c>
      <c r="CL223" s="99" t="str">
        <f t="shared" si="196"/>
        <v/>
      </c>
      <c r="CM223" s="99">
        <f t="shared" si="197"/>
        <v>7.8016666666666659</v>
      </c>
      <c r="CN223" s="99">
        <f t="shared" si="198"/>
        <v>7.3583333333333307</v>
      </c>
      <c r="CO223" s="99">
        <f t="shared" si="199"/>
        <v>7.1549999999999976</v>
      </c>
      <c r="CP223" s="99" t="str">
        <f t="shared" si="200"/>
        <v/>
      </c>
      <c r="CQ223" s="99" t="str">
        <f t="shared" si="201"/>
        <v/>
      </c>
      <c r="CR223" s="99" t="str">
        <f t="shared" si="202"/>
        <v/>
      </c>
      <c r="CS223" s="99" t="str">
        <f t="shared" si="203"/>
        <v/>
      </c>
      <c r="CT223" s="99" t="str">
        <f t="shared" si="204"/>
        <v/>
      </c>
      <c r="CU223" s="99" t="str">
        <f t="shared" si="205"/>
        <v/>
      </c>
      <c r="CV223" s="99" t="str">
        <f t="shared" si="206"/>
        <v/>
      </c>
      <c r="CW223" s="99" t="str">
        <f t="shared" si="207"/>
        <v/>
      </c>
      <c r="CX223" s="99" t="str">
        <f t="shared" si="208"/>
        <v/>
      </c>
      <c r="CY223" s="70">
        <f t="shared" si="209"/>
        <v>8.6033333333333335</v>
      </c>
      <c r="CZ223" s="70">
        <f t="shared" si="210"/>
        <v>7.4383333333333317</v>
      </c>
      <c r="DA223" s="100" t="str">
        <f t="shared" si="211"/>
        <v>hsa-miR-324-3p</v>
      </c>
      <c r="DB223" s="98" t="s">
        <v>5720</v>
      </c>
      <c r="DC223" s="101">
        <f t="shared" si="164"/>
        <v>2.1151856357928258E-3</v>
      </c>
      <c r="DD223" s="101">
        <f t="shared" si="165"/>
        <v>2.7146840231295618E-3</v>
      </c>
      <c r="DE223" s="101">
        <f t="shared" si="166"/>
        <v>2.9603839189656245E-3</v>
      </c>
      <c r="DF223" s="101" t="str">
        <f t="shared" si="167"/>
        <v/>
      </c>
      <c r="DG223" s="101" t="str">
        <f t="shared" si="168"/>
        <v/>
      </c>
      <c r="DH223" s="101" t="str">
        <f t="shared" si="169"/>
        <v/>
      </c>
      <c r="DI223" s="101" t="str">
        <f t="shared" si="170"/>
        <v/>
      </c>
      <c r="DJ223" s="101" t="str">
        <f t="shared" si="171"/>
        <v/>
      </c>
      <c r="DK223" s="101" t="str">
        <f t="shared" si="172"/>
        <v/>
      </c>
      <c r="DL223" s="101" t="str">
        <f t="shared" si="173"/>
        <v/>
      </c>
      <c r="DM223" s="101" t="str">
        <f t="shared" si="212"/>
        <v/>
      </c>
      <c r="DN223" s="101" t="str">
        <f t="shared" si="213"/>
        <v/>
      </c>
      <c r="DO223" s="101">
        <f t="shared" si="174"/>
        <v>4.4819222376827937E-3</v>
      </c>
      <c r="DP223" s="101">
        <f t="shared" si="175"/>
        <v>6.0942595782294932E-3</v>
      </c>
      <c r="DQ223" s="101">
        <f t="shared" si="176"/>
        <v>7.0166591631557499E-3</v>
      </c>
      <c r="DR223" s="101" t="str">
        <f t="shared" si="177"/>
        <v/>
      </c>
      <c r="DS223" s="101" t="str">
        <f t="shared" si="178"/>
        <v/>
      </c>
      <c r="DT223" s="101" t="str">
        <f t="shared" si="179"/>
        <v/>
      </c>
      <c r="DU223" s="101" t="str">
        <f t="shared" si="180"/>
        <v/>
      </c>
      <c r="DV223" s="101" t="str">
        <f t="shared" si="181"/>
        <v/>
      </c>
      <c r="DW223" s="101" t="str">
        <f t="shared" si="182"/>
        <v/>
      </c>
      <c r="DX223" s="101" t="str">
        <f t="shared" si="183"/>
        <v/>
      </c>
      <c r="DY223" s="101" t="str">
        <f t="shared" si="214"/>
        <v/>
      </c>
      <c r="DZ223" s="101" t="str">
        <f t="shared" si="215"/>
        <v/>
      </c>
    </row>
    <row r="224" spans="1:130" ht="15" customHeight="1" x14ac:dyDescent="0.25">
      <c r="A224" s="106" t="str">
        <f>'miRNA Table'!C223</f>
        <v>hsa-miR-324-5p</v>
      </c>
      <c r="B224" s="98" t="s">
        <v>5721</v>
      </c>
      <c r="C224" s="99">
        <f>IF('Test Sample Data'!C223="","",IF(SUM('Test Sample Data'!C$3:C$386)&gt;10,IF(AND(ISNUMBER('Test Sample Data'!C223),'Test Sample Data'!C223&lt;$C$389, 'Test Sample Data'!C223&gt;0),'Test Sample Data'!C223,$C$389),""))</f>
        <v>21.51</v>
      </c>
      <c r="D224" s="99">
        <f>IF('Test Sample Data'!D223="","",IF(SUM('Test Sample Data'!D$3:D$386)&gt;10,IF(AND(ISNUMBER('Test Sample Data'!D223),'Test Sample Data'!D223&lt;$C$389, 'Test Sample Data'!D223&gt;0),'Test Sample Data'!D223,$C$389),""))</f>
        <v>21.46</v>
      </c>
      <c r="E224" s="99">
        <f>IF('Test Sample Data'!E223="","",IF(SUM('Test Sample Data'!E$3:E$386)&gt;10,IF(AND(ISNUMBER('Test Sample Data'!E223),'Test Sample Data'!E223&lt;$C$389, 'Test Sample Data'!E223&gt;0),'Test Sample Data'!E223,$C$389),""))</f>
        <v>21.32</v>
      </c>
      <c r="F224" s="99" t="str">
        <f>IF('Test Sample Data'!F223="","",IF(SUM('Test Sample Data'!F$3:F$386)&gt;10,IF(AND(ISNUMBER('Test Sample Data'!F223),'Test Sample Data'!F223&lt;$C$389, 'Test Sample Data'!F223&gt;0),'Test Sample Data'!F223,$C$389),""))</f>
        <v/>
      </c>
      <c r="G224" s="99" t="str">
        <f>IF('Test Sample Data'!G223="","",IF(SUM('Test Sample Data'!G$3:G$386)&gt;10,IF(AND(ISNUMBER('Test Sample Data'!G223),'Test Sample Data'!G223&lt;$C$389, 'Test Sample Data'!G223&gt;0),'Test Sample Data'!G223,$C$389),""))</f>
        <v/>
      </c>
      <c r="H224" s="99" t="str">
        <f>IF('Test Sample Data'!H223="","",IF(SUM('Test Sample Data'!H$3:H$386)&gt;10,IF(AND(ISNUMBER('Test Sample Data'!H223),'Test Sample Data'!H223&lt;$C$389, 'Test Sample Data'!H223&gt;0),'Test Sample Data'!H223,$C$389),""))</f>
        <v/>
      </c>
      <c r="I224" s="99" t="str">
        <f>IF('Test Sample Data'!I223="","",IF(SUM('Test Sample Data'!I$3:I$386)&gt;10,IF(AND(ISNUMBER('Test Sample Data'!I223),'Test Sample Data'!I223&lt;$C$389, 'Test Sample Data'!I223&gt;0),'Test Sample Data'!I223,$C$389),""))</f>
        <v/>
      </c>
      <c r="J224" s="99" t="str">
        <f>IF('Test Sample Data'!J223="","",IF(SUM('Test Sample Data'!J$3:J$386)&gt;10,IF(AND(ISNUMBER('Test Sample Data'!J223),'Test Sample Data'!J223&lt;$C$389, 'Test Sample Data'!J223&gt;0),'Test Sample Data'!J223,$C$389),""))</f>
        <v/>
      </c>
      <c r="K224" s="99" t="str">
        <f>IF('Test Sample Data'!K223="","",IF(SUM('Test Sample Data'!K$3:K$386)&gt;10,IF(AND(ISNUMBER('Test Sample Data'!K223),'Test Sample Data'!K223&lt;$C$389, 'Test Sample Data'!K223&gt;0),'Test Sample Data'!K223,$C$389),""))</f>
        <v/>
      </c>
      <c r="L224" s="99" t="str">
        <f>IF('Test Sample Data'!L223="","",IF(SUM('Test Sample Data'!L$3:L$386)&gt;10,IF(AND(ISNUMBER('Test Sample Data'!L223),'Test Sample Data'!L223&lt;$C$389, 'Test Sample Data'!L223&gt;0),'Test Sample Data'!L223,$C$389),""))</f>
        <v/>
      </c>
      <c r="M224" s="99" t="str">
        <f>IF('Test Sample Data'!M223="","",IF(SUM('Test Sample Data'!M$3:M$386)&gt;10,IF(AND(ISNUMBER('Test Sample Data'!M223),'Test Sample Data'!M223&lt;$C$389, 'Test Sample Data'!M223&gt;0),'Test Sample Data'!M223,$C$389),""))</f>
        <v/>
      </c>
      <c r="N224" s="99" t="str">
        <f>IF('Test Sample Data'!N223="","",IF(SUM('Test Sample Data'!N$3:N$386)&gt;10,IF(AND(ISNUMBER('Test Sample Data'!N223),'Test Sample Data'!N223&lt;$C$389, 'Test Sample Data'!N223&gt;0),'Test Sample Data'!N223,$C$389),""))</f>
        <v/>
      </c>
      <c r="O224" s="98" t="str">
        <f>'miRNA Table'!C223</f>
        <v>hsa-miR-324-5p</v>
      </c>
      <c r="P224" s="98" t="s">
        <v>5721</v>
      </c>
      <c r="Q224" s="99">
        <f>IF('Control Sample Data'!C223="","",IF(SUM('Control Sample Data'!C$3:C$386)&gt;10,IF(AND(ISNUMBER('Control Sample Data'!C223),'Control Sample Data'!C223&lt;$C$389, 'Control Sample Data'!C223&gt;0),'Control Sample Data'!C223,$C$389),""))</f>
        <v>27.23</v>
      </c>
      <c r="R224" s="99">
        <f>IF('Control Sample Data'!D223="","",IF(SUM('Control Sample Data'!D$3:D$386)&gt;10,IF(AND(ISNUMBER('Control Sample Data'!D223),'Control Sample Data'!D223&lt;$C$389, 'Control Sample Data'!D223&gt;0),'Control Sample Data'!D223,$C$389),""))</f>
        <v>27.15</v>
      </c>
      <c r="S224" s="99">
        <f>IF('Control Sample Data'!E223="","",IF(SUM('Control Sample Data'!E$3:E$386)&gt;10,IF(AND(ISNUMBER('Control Sample Data'!E223),'Control Sample Data'!E223&lt;$C$389, 'Control Sample Data'!E223&gt;0),'Control Sample Data'!E223,$C$389),""))</f>
        <v>27.24</v>
      </c>
      <c r="T224" s="99" t="str">
        <f>IF('Control Sample Data'!F223="","",IF(SUM('Control Sample Data'!F$3:F$386)&gt;10,IF(AND(ISNUMBER('Control Sample Data'!F223),'Control Sample Data'!F223&lt;$C$389, 'Control Sample Data'!F223&gt;0),'Control Sample Data'!F223,$C$389),""))</f>
        <v/>
      </c>
      <c r="U224" s="99" t="str">
        <f>IF('Control Sample Data'!G223="","",IF(SUM('Control Sample Data'!G$3:G$386)&gt;10,IF(AND(ISNUMBER('Control Sample Data'!G223),'Control Sample Data'!G223&lt;$C$389, 'Control Sample Data'!G223&gt;0),'Control Sample Data'!G223,$C$389),""))</f>
        <v/>
      </c>
      <c r="V224" s="99" t="str">
        <f>IF('Control Sample Data'!H223="","",IF(SUM('Control Sample Data'!H$3:H$386)&gt;10,IF(AND(ISNUMBER('Control Sample Data'!H223),'Control Sample Data'!H223&lt;$C$389, 'Control Sample Data'!H223&gt;0),'Control Sample Data'!H223,$C$389),""))</f>
        <v/>
      </c>
      <c r="W224" s="99" t="str">
        <f>IF('Control Sample Data'!I223="","",IF(SUM('Control Sample Data'!I$3:I$386)&gt;10,IF(AND(ISNUMBER('Control Sample Data'!I223),'Control Sample Data'!I223&lt;$C$389, 'Control Sample Data'!I223&gt;0),'Control Sample Data'!I223,$C$389),""))</f>
        <v/>
      </c>
      <c r="X224" s="99" t="str">
        <f>IF('Control Sample Data'!J223="","",IF(SUM('Control Sample Data'!J$3:J$386)&gt;10,IF(AND(ISNUMBER('Control Sample Data'!J223),'Control Sample Data'!J223&lt;$C$389, 'Control Sample Data'!J223&gt;0),'Control Sample Data'!J223,$C$389),""))</f>
        <v/>
      </c>
      <c r="Y224" s="99" t="str">
        <f>IF('Control Sample Data'!K223="","",IF(SUM('Control Sample Data'!K$3:K$386)&gt;10,IF(AND(ISNUMBER('Control Sample Data'!K223),'Control Sample Data'!K223&lt;$C$389, 'Control Sample Data'!K223&gt;0),'Control Sample Data'!K223,$C$389),""))</f>
        <v/>
      </c>
      <c r="Z224" s="99" t="str">
        <f>IF('Control Sample Data'!L223="","",IF(SUM('Control Sample Data'!L$3:L$386)&gt;10,IF(AND(ISNUMBER('Control Sample Data'!L223),'Control Sample Data'!L223&lt;$C$389, 'Control Sample Data'!L223&gt;0),'Control Sample Data'!L223,$C$389),""))</f>
        <v/>
      </c>
      <c r="AA224" s="99" t="str">
        <f>IF('Control Sample Data'!M223="","",IF(SUM('Control Sample Data'!M$3:M$386)&gt;10,IF(AND(ISNUMBER('Control Sample Data'!M223),'Control Sample Data'!M223&lt;$C$389, 'Control Sample Data'!M223&gt;0),'Control Sample Data'!M223,$C$389),""))</f>
        <v/>
      </c>
      <c r="AB224" s="107" t="str">
        <f>IF('Control Sample Data'!N223="","",IF(SUM('Control Sample Data'!N$3:N$386)&gt;10,IF(AND(ISNUMBER('Control Sample Data'!N223),'Control Sample Data'!N223&lt;$C$389, 'Control Sample Data'!N223&gt;0),'Control Sample Data'!N223,$C$389),""))</f>
        <v/>
      </c>
      <c r="AC224" s="136">
        <f>IF(C224="","",IF(AND('miRNA Table'!$F$4="YES",'miRNA Table'!$F$6="YES"),C224-C$391,C224))</f>
        <v>21.51</v>
      </c>
      <c r="AD224" s="137">
        <f>IF(D224="","",IF(AND('miRNA Table'!$F$4="YES",'miRNA Table'!$F$6="YES"),D224-D$391,D224))</f>
        <v>21.46</v>
      </c>
      <c r="AE224" s="137">
        <f>IF(E224="","",IF(AND('miRNA Table'!$F$4="YES",'miRNA Table'!$F$6="YES"),E224-E$391,E224))</f>
        <v>21.32</v>
      </c>
      <c r="AF224" s="137" t="str">
        <f>IF(F224="","",IF(AND('miRNA Table'!$F$4="YES",'miRNA Table'!$F$6="YES"),F224-F$391,F224))</f>
        <v/>
      </c>
      <c r="AG224" s="137" t="str">
        <f>IF(G224="","",IF(AND('miRNA Table'!$F$4="YES",'miRNA Table'!$F$6="YES"),G224-G$391,G224))</f>
        <v/>
      </c>
      <c r="AH224" s="137" t="str">
        <f>IF(H224="","",IF(AND('miRNA Table'!$F$4="YES",'miRNA Table'!$F$6="YES"),H224-H$391,H224))</f>
        <v/>
      </c>
      <c r="AI224" s="137" t="str">
        <f>IF(I224="","",IF(AND('miRNA Table'!$F$4="YES",'miRNA Table'!$F$6="YES"),I224-I$391,I224))</f>
        <v/>
      </c>
      <c r="AJ224" s="137" t="str">
        <f>IF(J224="","",IF(AND('miRNA Table'!$F$4="YES",'miRNA Table'!$F$6="YES"),J224-J$391,J224))</f>
        <v/>
      </c>
      <c r="AK224" s="137" t="str">
        <f>IF(K224="","",IF(AND('miRNA Table'!$F$4="YES",'miRNA Table'!$F$6="YES"),K224-K$391,K224))</f>
        <v/>
      </c>
      <c r="AL224" s="137" t="str">
        <f>IF(L224="","",IF(AND('miRNA Table'!$F$4="YES",'miRNA Table'!$F$6="YES"),L224-L$391,L224))</f>
        <v/>
      </c>
      <c r="AM224" s="137" t="str">
        <f>IF(M224="","",IF(AND('miRNA Table'!$F$4="YES",'miRNA Table'!$F$6="YES"),M224-M$391,M224))</f>
        <v/>
      </c>
      <c r="AN224" s="138" t="str">
        <f>IF(N224="","",IF(AND('miRNA Table'!$F$4="YES",'miRNA Table'!$F$6="YES"),N224-N$391,N224))</f>
        <v/>
      </c>
      <c r="AO224" s="136">
        <f>IF(O224="","",IF(AND('miRNA Table'!$F$4="YES",'miRNA Table'!$F$6="YES"),Q224-Q$391,Q224))</f>
        <v>27.23</v>
      </c>
      <c r="AP224" s="137">
        <f>IF(P224="","",IF(AND('miRNA Table'!$F$4="YES",'miRNA Table'!$F$6="YES"),R224-R$391,R224))</f>
        <v>27.15</v>
      </c>
      <c r="AQ224" s="137">
        <f>IF(Q224="","",IF(AND('miRNA Table'!$F$4="YES",'miRNA Table'!$F$6="YES"),S224-S$391,S224))</f>
        <v>27.24</v>
      </c>
      <c r="AR224" s="137" t="str">
        <f>IF(R224="","",IF(AND('miRNA Table'!$F$4="YES",'miRNA Table'!$F$6="YES"),T224-T$391,T224))</f>
        <v/>
      </c>
      <c r="AS224" s="137" t="str">
        <f>IF(S224="","",IF(AND('miRNA Table'!$F$4="YES",'miRNA Table'!$F$6="YES"),U224-U$391,U224))</f>
        <v/>
      </c>
      <c r="AT224" s="137" t="str">
        <f>IF(T224="","",IF(AND('miRNA Table'!$F$4="YES",'miRNA Table'!$F$6="YES"),V224-V$391,V224))</f>
        <v/>
      </c>
      <c r="AU224" s="137" t="str">
        <f>IF(U224="","",IF(AND('miRNA Table'!$F$4="YES",'miRNA Table'!$F$6="YES"),W224-W$391,W224))</f>
        <v/>
      </c>
      <c r="AV224" s="137" t="str">
        <f>IF(V224="","",IF(AND('miRNA Table'!$F$4="YES",'miRNA Table'!$F$6="YES"),X224-X$391,X224))</f>
        <v/>
      </c>
      <c r="AW224" s="137" t="str">
        <f>IF(W224="","",IF(AND('miRNA Table'!$F$4="YES",'miRNA Table'!$F$6="YES"),Y224-Y$391,Y224))</f>
        <v/>
      </c>
      <c r="AX224" s="137" t="str">
        <f>IF(X224="","",IF(AND('miRNA Table'!$F$4="YES",'miRNA Table'!$F$6="YES"),Z224-Z$391,Z224))</f>
        <v/>
      </c>
      <c r="AY224" s="137" t="str">
        <f>IF(Y224="","",IF(AND('miRNA Table'!$F$4="YES",'miRNA Table'!$F$6="YES"),AA224-AA$391,AA224))</f>
        <v/>
      </c>
      <c r="AZ224" s="138" t="str">
        <f>IF(Z224="","",IF(AND('miRNA Table'!$F$4="YES",'miRNA Table'!$F$6="YES"),AB224-AB$391,AB224))</f>
        <v/>
      </c>
      <c r="BY224" s="97" t="str">
        <f t="shared" si="184"/>
        <v>hsa-miR-324-5p</v>
      </c>
      <c r="BZ224" s="98" t="s">
        <v>5721</v>
      </c>
      <c r="CA224" s="99">
        <f t="shared" si="185"/>
        <v>0.875</v>
      </c>
      <c r="CB224" s="99">
        <f t="shared" si="186"/>
        <v>0.81500000000000128</v>
      </c>
      <c r="CC224" s="99">
        <f t="shared" si="187"/>
        <v>0.58999999999999986</v>
      </c>
      <c r="CD224" s="99" t="str">
        <f t="shared" si="188"/>
        <v/>
      </c>
      <c r="CE224" s="99" t="str">
        <f t="shared" si="189"/>
        <v/>
      </c>
      <c r="CF224" s="99" t="str">
        <f t="shared" si="190"/>
        <v/>
      </c>
      <c r="CG224" s="99" t="str">
        <f t="shared" si="191"/>
        <v/>
      </c>
      <c r="CH224" s="99" t="str">
        <f t="shared" si="192"/>
        <v/>
      </c>
      <c r="CI224" s="99" t="str">
        <f t="shared" si="193"/>
        <v/>
      </c>
      <c r="CJ224" s="99" t="str">
        <f t="shared" si="194"/>
        <v/>
      </c>
      <c r="CK224" s="99" t="str">
        <f t="shared" si="195"/>
        <v/>
      </c>
      <c r="CL224" s="99" t="str">
        <f t="shared" si="196"/>
        <v/>
      </c>
      <c r="CM224" s="99">
        <f t="shared" si="197"/>
        <v>6.331666666666667</v>
      </c>
      <c r="CN224" s="99">
        <f t="shared" si="198"/>
        <v>6.2983333333333285</v>
      </c>
      <c r="CO224" s="99">
        <f t="shared" si="199"/>
        <v>6.1049999999999969</v>
      </c>
      <c r="CP224" s="99" t="str">
        <f t="shared" si="200"/>
        <v/>
      </c>
      <c r="CQ224" s="99" t="str">
        <f t="shared" si="201"/>
        <v/>
      </c>
      <c r="CR224" s="99" t="str">
        <f t="shared" si="202"/>
        <v/>
      </c>
      <c r="CS224" s="99" t="str">
        <f t="shared" si="203"/>
        <v/>
      </c>
      <c r="CT224" s="99" t="str">
        <f t="shared" si="204"/>
        <v/>
      </c>
      <c r="CU224" s="99" t="str">
        <f t="shared" si="205"/>
        <v/>
      </c>
      <c r="CV224" s="99" t="str">
        <f t="shared" si="206"/>
        <v/>
      </c>
      <c r="CW224" s="99" t="str">
        <f t="shared" si="207"/>
        <v/>
      </c>
      <c r="CX224" s="99" t="str">
        <f t="shared" si="208"/>
        <v/>
      </c>
      <c r="CY224" s="70">
        <f t="shared" si="209"/>
        <v>0.76000000000000034</v>
      </c>
      <c r="CZ224" s="70">
        <f t="shared" si="210"/>
        <v>6.2449999999999974</v>
      </c>
      <c r="DA224" s="100" t="str">
        <f t="shared" si="211"/>
        <v>hsa-miR-324-5p</v>
      </c>
      <c r="DB224" s="98" t="s">
        <v>5721</v>
      </c>
      <c r="DC224" s="101">
        <f t="shared" si="164"/>
        <v>0.54525386633262884</v>
      </c>
      <c r="DD224" s="101">
        <f t="shared" si="165"/>
        <v>0.56840848661800647</v>
      </c>
      <c r="DE224" s="101">
        <f t="shared" si="166"/>
        <v>0.66434290704825583</v>
      </c>
      <c r="DF224" s="101" t="str">
        <f t="shared" si="167"/>
        <v/>
      </c>
      <c r="DG224" s="101" t="str">
        <f t="shared" si="168"/>
        <v/>
      </c>
      <c r="DH224" s="101" t="str">
        <f t="shared" si="169"/>
        <v/>
      </c>
      <c r="DI224" s="101" t="str">
        <f t="shared" si="170"/>
        <v/>
      </c>
      <c r="DJ224" s="101" t="str">
        <f t="shared" si="171"/>
        <v/>
      </c>
      <c r="DK224" s="101" t="str">
        <f t="shared" si="172"/>
        <v/>
      </c>
      <c r="DL224" s="101" t="str">
        <f t="shared" si="173"/>
        <v/>
      </c>
      <c r="DM224" s="101" t="str">
        <f t="shared" si="212"/>
        <v/>
      </c>
      <c r="DN224" s="101" t="str">
        <f t="shared" si="213"/>
        <v/>
      </c>
      <c r="DO224" s="101">
        <f t="shared" si="174"/>
        <v>1.2415905853502673E-2</v>
      </c>
      <c r="DP224" s="101">
        <f t="shared" si="175"/>
        <v>1.2706113895964623E-2</v>
      </c>
      <c r="DQ224" s="101">
        <f t="shared" si="176"/>
        <v>1.452820222833069E-2</v>
      </c>
      <c r="DR224" s="101" t="str">
        <f t="shared" si="177"/>
        <v/>
      </c>
      <c r="DS224" s="101" t="str">
        <f t="shared" si="178"/>
        <v/>
      </c>
      <c r="DT224" s="101" t="str">
        <f t="shared" si="179"/>
        <v/>
      </c>
      <c r="DU224" s="101" t="str">
        <f t="shared" si="180"/>
        <v/>
      </c>
      <c r="DV224" s="101" t="str">
        <f t="shared" si="181"/>
        <v/>
      </c>
      <c r="DW224" s="101" t="str">
        <f t="shared" si="182"/>
        <v/>
      </c>
      <c r="DX224" s="101" t="str">
        <f t="shared" si="183"/>
        <v/>
      </c>
      <c r="DY224" s="101" t="str">
        <f t="shared" si="214"/>
        <v/>
      </c>
      <c r="DZ224" s="101" t="str">
        <f t="shared" si="215"/>
        <v/>
      </c>
    </row>
    <row r="225" spans="1:130" ht="15" customHeight="1" x14ac:dyDescent="0.25">
      <c r="A225" s="106" t="str">
        <f>'miRNA Table'!C224</f>
        <v>hsa-miR-325</v>
      </c>
      <c r="B225" s="98" t="s">
        <v>5722</v>
      </c>
      <c r="C225" s="99">
        <f>IF('Test Sample Data'!C224="","",IF(SUM('Test Sample Data'!C$3:C$386)&gt;10,IF(AND(ISNUMBER('Test Sample Data'!C224),'Test Sample Data'!C224&lt;$C$389, 'Test Sample Data'!C224&gt;0),'Test Sample Data'!C224,$C$389),""))</f>
        <v>24.15</v>
      </c>
      <c r="D225" s="99">
        <f>IF('Test Sample Data'!D224="","",IF(SUM('Test Sample Data'!D$3:D$386)&gt;10,IF(AND(ISNUMBER('Test Sample Data'!D224),'Test Sample Data'!D224&lt;$C$389, 'Test Sample Data'!D224&gt;0),'Test Sample Data'!D224,$C$389),""))</f>
        <v>24.33</v>
      </c>
      <c r="E225" s="99">
        <f>IF('Test Sample Data'!E224="","",IF(SUM('Test Sample Data'!E$3:E$386)&gt;10,IF(AND(ISNUMBER('Test Sample Data'!E224),'Test Sample Data'!E224&lt;$C$389, 'Test Sample Data'!E224&gt;0),'Test Sample Data'!E224,$C$389),""))</f>
        <v>24.19</v>
      </c>
      <c r="F225" s="99" t="str">
        <f>IF('Test Sample Data'!F224="","",IF(SUM('Test Sample Data'!F$3:F$386)&gt;10,IF(AND(ISNUMBER('Test Sample Data'!F224),'Test Sample Data'!F224&lt;$C$389, 'Test Sample Data'!F224&gt;0),'Test Sample Data'!F224,$C$389),""))</f>
        <v/>
      </c>
      <c r="G225" s="99" t="str">
        <f>IF('Test Sample Data'!G224="","",IF(SUM('Test Sample Data'!G$3:G$386)&gt;10,IF(AND(ISNUMBER('Test Sample Data'!G224),'Test Sample Data'!G224&lt;$C$389, 'Test Sample Data'!G224&gt;0),'Test Sample Data'!G224,$C$389),""))</f>
        <v/>
      </c>
      <c r="H225" s="99" t="str">
        <f>IF('Test Sample Data'!H224="","",IF(SUM('Test Sample Data'!H$3:H$386)&gt;10,IF(AND(ISNUMBER('Test Sample Data'!H224),'Test Sample Data'!H224&lt;$C$389, 'Test Sample Data'!H224&gt;0),'Test Sample Data'!H224,$C$389),""))</f>
        <v/>
      </c>
      <c r="I225" s="99" t="str">
        <f>IF('Test Sample Data'!I224="","",IF(SUM('Test Sample Data'!I$3:I$386)&gt;10,IF(AND(ISNUMBER('Test Sample Data'!I224),'Test Sample Data'!I224&lt;$C$389, 'Test Sample Data'!I224&gt;0),'Test Sample Data'!I224,$C$389),""))</f>
        <v/>
      </c>
      <c r="J225" s="99" t="str">
        <f>IF('Test Sample Data'!J224="","",IF(SUM('Test Sample Data'!J$3:J$386)&gt;10,IF(AND(ISNUMBER('Test Sample Data'!J224),'Test Sample Data'!J224&lt;$C$389, 'Test Sample Data'!J224&gt;0),'Test Sample Data'!J224,$C$389),""))</f>
        <v/>
      </c>
      <c r="K225" s="99" t="str">
        <f>IF('Test Sample Data'!K224="","",IF(SUM('Test Sample Data'!K$3:K$386)&gt;10,IF(AND(ISNUMBER('Test Sample Data'!K224),'Test Sample Data'!K224&lt;$C$389, 'Test Sample Data'!K224&gt;0),'Test Sample Data'!K224,$C$389),""))</f>
        <v/>
      </c>
      <c r="L225" s="99" t="str">
        <f>IF('Test Sample Data'!L224="","",IF(SUM('Test Sample Data'!L$3:L$386)&gt;10,IF(AND(ISNUMBER('Test Sample Data'!L224),'Test Sample Data'!L224&lt;$C$389, 'Test Sample Data'!L224&gt;0),'Test Sample Data'!L224,$C$389),""))</f>
        <v/>
      </c>
      <c r="M225" s="99" t="str">
        <f>IF('Test Sample Data'!M224="","",IF(SUM('Test Sample Data'!M$3:M$386)&gt;10,IF(AND(ISNUMBER('Test Sample Data'!M224),'Test Sample Data'!M224&lt;$C$389, 'Test Sample Data'!M224&gt;0),'Test Sample Data'!M224,$C$389),""))</f>
        <v/>
      </c>
      <c r="N225" s="99" t="str">
        <f>IF('Test Sample Data'!N224="","",IF(SUM('Test Sample Data'!N$3:N$386)&gt;10,IF(AND(ISNUMBER('Test Sample Data'!N224),'Test Sample Data'!N224&lt;$C$389, 'Test Sample Data'!N224&gt;0),'Test Sample Data'!N224,$C$389),""))</f>
        <v/>
      </c>
      <c r="O225" s="98" t="str">
        <f>'miRNA Table'!C224</f>
        <v>hsa-miR-325</v>
      </c>
      <c r="P225" s="98" t="s">
        <v>5722</v>
      </c>
      <c r="Q225" s="99">
        <f>IF('Control Sample Data'!C224="","",IF(SUM('Control Sample Data'!C$3:C$386)&gt;10,IF(AND(ISNUMBER('Control Sample Data'!C224),'Control Sample Data'!C224&lt;$C$389, 'Control Sample Data'!C224&gt;0),'Control Sample Data'!C224,$C$389),""))</f>
        <v>31.06</v>
      </c>
      <c r="R225" s="99">
        <f>IF('Control Sample Data'!D224="","",IF(SUM('Control Sample Data'!D$3:D$386)&gt;10,IF(AND(ISNUMBER('Control Sample Data'!D224),'Control Sample Data'!D224&lt;$C$389, 'Control Sample Data'!D224&gt;0),'Control Sample Data'!D224,$C$389),""))</f>
        <v>31.12</v>
      </c>
      <c r="S225" s="99">
        <f>IF('Control Sample Data'!E224="","",IF(SUM('Control Sample Data'!E$3:E$386)&gt;10,IF(AND(ISNUMBER('Control Sample Data'!E224),'Control Sample Data'!E224&lt;$C$389, 'Control Sample Data'!E224&gt;0),'Control Sample Data'!E224,$C$389),""))</f>
        <v>31.19</v>
      </c>
      <c r="T225" s="99" t="str">
        <f>IF('Control Sample Data'!F224="","",IF(SUM('Control Sample Data'!F$3:F$386)&gt;10,IF(AND(ISNUMBER('Control Sample Data'!F224),'Control Sample Data'!F224&lt;$C$389, 'Control Sample Data'!F224&gt;0),'Control Sample Data'!F224,$C$389),""))</f>
        <v/>
      </c>
      <c r="U225" s="99" t="str">
        <f>IF('Control Sample Data'!G224="","",IF(SUM('Control Sample Data'!G$3:G$386)&gt;10,IF(AND(ISNUMBER('Control Sample Data'!G224),'Control Sample Data'!G224&lt;$C$389, 'Control Sample Data'!G224&gt;0),'Control Sample Data'!G224,$C$389),""))</f>
        <v/>
      </c>
      <c r="V225" s="99" t="str">
        <f>IF('Control Sample Data'!H224="","",IF(SUM('Control Sample Data'!H$3:H$386)&gt;10,IF(AND(ISNUMBER('Control Sample Data'!H224),'Control Sample Data'!H224&lt;$C$389, 'Control Sample Data'!H224&gt;0),'Control Sample Data'!H224,$C$389),""))</f>
        <v/>
      </c>
      <c r="W225" s="99" t="str">
        <f>IF('Control Sample Data'!I224="","",IF(SUM('Control Sample Data'!I$3:I$386)&gt;10,IF(AND(ISNUMBER('Control Sample Data'!I224),'Control Sample Data'!I224&lt;$C$389, 'Control Sample Data'!I224&gt;0),'Control Sample Data'!I224,$C$389),""))</f>
        <v/>
      </c>
      <c r="X225" s="99" t="str">
        <f>IF('Control Sample Data'!J224="","",IF(SUM('Control Sample Data'!J$3:J$386)&gt;10,IF(AND(ISNUMBER('Control Sample Data'!J224),'Control Sample Data'!J224&lt;$C$389, 'Control Sample Data'!J224&gt;0),'Control Sample Data'!J224,$C$389),""))</f>
        <v/>
      </c>
      <c r="Y225" s="99" t="str">
        <f>IF('Control Sample Data'!K224="","",IF(SUM('Control Sample Data'!K$3:K$386)&gt;10,IF(AND(ISNUMBER('Control Sample Data'!K224),'Control Sample Data'!K224&lt;$C$389, 'Control Sample Data'!K224&gt;0),'Control Sample Data'!K224,$C$389),""))</f>
        <v/>
      </c>
      <c r="Z225" s="99" t="str">
        <f>IF('Control Sample Data'!L224="","",IF(SUM('Control Sample Data'!L$3:L$386)&gt;10,IF(AND(ISNUMBER('Control Sample Data'!L224),'Control Sample Data'!L224&lt;$C$389, 'Control Sample Data'!L224&gt;0),'Control Sample Data'!L224,$C$389),""))</f>
        <v/>
      </c>
      <c r="AA225" s="99" t="str">
        <f>IF('Control Sample Data'!M224="","",IF(SUM('Control Sample Data'!M$3:M$386)&gt;10,IF(AND(ISNUMBER('Control Sample Data'!M224),'Control Sample Data'!M224&lt;$C$389, 'Control Sample Data'!M224&gt;0),'Control Sample Data'!M224,$C$389),""))</f>
        <v/>
      </c>
      <c r="AB225" s="107" t="str">
        <f>IF('Control Sample Data'!N224="","",IF(SUM('Control Sample Data'!N$3:N$386)&gt;10,IF(AND(ISNUMBER('Control Sample Data'!N224),'Control Sample Data'!N224&lt;$C$389, 'Control Sample Data'!N224&gt;0),'Control Sample Data'!N224,$C$389),""))</f>
        <v/>
      </c>
      <c r="AC225" s="136">
        <f>IF(C225="","",IF(AND('miRNA Table'!$F$4="YES",'miRNA Table'!$F$6="YES"),C225-C$391,C225))</f>
        <v>24.15</v>
      </c>
      <c r="AD225" s="137">
        <f>IF(D225="","",IF(AND('miRNA Table'!$F$4="YES",'miRNA Table'!$F$6="YES"),D225-D$391,D225))</f>
        <v>24.33</v>
      </c>
      <c r="AE225" s="137">
        <f>IF(E225="","",IF(AND('miRNA Table'!$F$4="YES",'miRNA Table'!$F$6="YES"),E225-E$391,E225))</f>
        <v>24.19</v>
      </c>
      <c r="AF225" s="137" t="str">
        <f>IF(F225="","",IF(AND('miRNA Table'!$F$4="YES",'miRNA Table'!$F$6="YES"),F225-F$391,F225))</f>
        <v/>
      </c>
      <c r="AG225" s="137" t="str">
        <f>IF(G225="","",IF(AND('miRNA Table'!$F$4="YES",'miRNA Table'!$F$6="YES"),G225-G$391,G225))</f>
        <v/>
      </c>
      <c r="AH225" s="137" t="str">
        <f>IF(H225="","",IF(AND('miRNA Table'!$F$4="YES",'miRNA Table'!$F$6="YES"),H225-H$391,H225))</f>
        <v/>
      </c>
      <c r="AI225" s="137" t="str">
        <f>IF(I225="","",IF(AND('miRNA Table'!$F$4="YES",'miRNA Table'!$F$6="YES"),I225-I$391,I225))</f>
        <v/>
      </c>
      <c r="AJ225" s="137" t="str">
        <f>IF(J225="","",IF(AND('miRNA Table'!$F$4="YES",'miRNA Table'!$F$6="YES"),J225-J$391,J225))</f>
        <v/>
      </c>
      <c r="AK225" s="137" t="str">
        <f>IF(K225="","",IF(AND('miRNA Table'!$F$4="YES",'miRNA Table'!$F$6="YES"),K225-K$391,K225))</f>
        <v/>
      </c>
      <c r="AL225" s="137" t="str">
        <f>IF(L225="","",IF(AND('miRNA Table'!$F$4="YES",'miRNA Table'!$F$6="YES"),L225-L$391,L225))</f>
        <v/>
      </c>
      <c r="AM225" s="137" t="str">
        <f>IF(M225="","",IF(AND('miRNA Table'!$F$4="YES",'miRNA Table'!$F$6="YES"),M225-M$391,M225))</f>
        <v/>
      </c>
      <c r="AN225" s="138" t="str">
        <f>IF(N225="","",IF(AND('miRNA Table'!$F$4="YES",'miRNA Table'!$F$6="YES"),N225-N$391,N225))</f>
        <v/>
      </c>
      <c r="AO225" s="136">
        <f>IF(O225="","",IF(AND('miRNA Table'!$F$4="YES",'miRNA Table'!$F$6="YES"),Q225-Q$391,Q225))</f>
        <v>31.06</v>
      </c>
      <c r="AP225" s="137">
        <f>IF(P225="","",IF(AND('miRNA Table'!$F$4="YES",'miRNA Table'!$F$6="YES"),R225-R$391,R225))</f>
        <v>31.12</v>
      </c>
      <c r="AQ225" s="137">
        <f>IF(Q225="","",IF(AND('miRNA Table'!$F$4="YES",'miRNA Table'!$F$6="YES"),S225-S$391,S225))</f>
        <v>31.19</v>
      </c>
      <c r="AR225" s="137" t="str">
        <f>IF(R225="","",IF(AND('miRNA Table'!$F$4="YES",'miRNA Table'!$F$6="YES"),T225-T$391,T225))</f>
        <v/>
      </c>
      <c r="AS225" s="137" t="str">
        <f>IF(S225="","",IF(AND('miRNA Table'!$F$4="YES",'miRNA Table'!$F$6="YES"),U225-U$391,U225))</f>
        <v/>
      </c>
      <c r="AT225" s="137" t="str">
        <f>IF(T225="","",IF(AND('miRNA Table'!$F$4="YES",'miRNA Table'!$F$6="YES"),V225-V$391,V225))</f>
        <v/>
      </c>
      <c r="AU225" s="137" t="str">
        <f>IF(U225="","",IF(AND('miRNA Table'!$F$4="YES",'miRNA Table'!$F$6="YES"),W225-W$391,W225))</f>
        <v/>
      </c>
      <c r="AV225" s="137" t="str">
        <f>IF(V225="","",IF(AND('miRNA Table'!$F$4="YES",'miRNA Table'!$F$6="YES"),X225-X$391,X225))</f>
        <v/>
      </c>
      <c r="AW225" s="137" t="str">
        <f>IF(W225="","",IF(AND('miRNA Table'!$F$4="YES",'miRNA Table'!$F$6="YES"),Y225-Y$391,Y225))</f>
        <v/>
      </c>
      <c r="AX225" s="137" t="str">
        <f>IF(X225="","",IF(AND('miRNA Table'!$F$4="YES",'miRNA Table'!$F$6="YES"),Z225-Z$391,Z225))</f>
        <v/>
      </c>
      <c r="AY225" s="137" t="str">
        <f>IF(Y225="","",IF(AND('miRNA Table'!$F$4="YES",'miRNA Table'!$F$6="YES"),AA225-AA$391,AA225))</f>
        <v/>
      </c>
      <c r="AZ225" s="138" t="str">
        <f>IF(Z225="","",IF(AND('miRNA Table'!$F$4="YES",'miRNA Table'!$F$6="YES"),AB225-AB$391,AB225))</f>
        <v/>
      </c>
      <c r="BY225" s="97" t="str">
        <f t="shared" si="184"/>
        <v>hsa-miR-325</v>
      </c>
      <c r="BZ225" s="98" t="s">
        <v>5722</v>
      </c>
      <c r="CA225" s="99">
        <f t="shared" si="185"/>
        <v>3.514999999999997</v>
      </c>
      <c r="CB225" s="99">
        <f t="shared" si="186"/>
        <v>3.6849999999999987</v>
      </c>
      <c r="CC225" s="99">
        <f t="shared" si="187"/>
        <v>3.4600000000000009</v>
      </c>
      <c r="CD225" s="99" t="str">
        <f t="shared" si="188"/>
        <v/>
      </c>
      <c r="CE225" s="99" t="str">
        <f t="shared" si="189"/>
        <v/>
      </c>
      <c r="CF225" s="99" t="str">
        <f t="shared" si="190"/>
        <v/>
      </c>
      <c r="CG225" s="99" t="str">
        <f t="shared" si="191"/>
        <v/>
      </c>
      <c r="CH225" s="99" t="str">
        <f t="shared" si="192"/>
        <v/>
      </c>
      <c r="CI225" s="99" t="str">
        <f t="shared" si="193"/>
        <v/>
      </c>
      <c r="CJ225" s="99" t="str">
        <f t="shared" si="194"/>
        <v/>
      </c>
      <c r="CK225" s="99" t="str">
        <f t="shared" si="195"/>
        <v/>
      </c>
      <c r="CL225" s="99" t="str">
        <f t="shared" si="196"/>
        <v/>
      </c>
      <c r="CM225" s="99">
        <f t="shared" si="197"/>
        <v>10.161666666666665</v>
      </c>
      <c r="CN225" s="99">
        <f t="shared" si="198"/>
        <v>10.268333333333331</v>
      </c>
      <c r="CO225" s="99">
        <f t="shared" si="199"/>
        <v>10.055</v>
      </c>
      <c r="CP225" s="99" t="str">
        <f t="shared" si="200"/>
        <v/>
      </c>
      <c r="CQ225" s="99" t="str">
        <f t="shared" si="201"/>
        <v/>
      </c>
      <c r="CR225" s="99" t="str">
        <f t="shared" si="202"/>
        <v/>
      </c>
      <c r="CS225" s="99" t="str">
        <f t="shared" si="203"/>
        <v/>
      </c>
      <c r="CT225" s="99" t="str">
        <f t="shared" si="204"/>
        <v/>
      </c>
      <c r="CU225" s="99" t="str">
        <f t="shared" si="205"/>
        <v/>
      </c>
      <c r="CV225" s="99" t="str">
        <f t="shared" si="206"/>
        <v/>
      </c>
      <c r="CW225" s="99" t="str">
        <f t="shared" si="207"/>
        <v/>
      </c>
      <c r="CX225" s="99" t="str">
        <f t="shared" si="208"/>
        <v/>
      </c>
      <c r="CY225" s="70">
        <f t="shared" si="209"/>
        <v>3.5533333333333323</v>
      </c>
      <c r="CZ225" s="70">
        <f t="shared" si="210"/>
        <v>10.161666666666665</v>
      </c>
      <c r="DA225" s="100" t="str">
        <f t="shared" si="211"/>
        <v>hsa-miR-325</v>
      </c>
      <c r="DB225" s="98" t="s">
        <v>5722</v>
      </c>
      <c r="DC225" s="101">
        <f t="shared" si="164"/>
        <v>8.7474116599699919E-2</v>
      </c>
      <c r="DD225" s="101">
        <f t="shared" si="165"/>
        <v>7.7750728331154373E-2</v>
      </c>
      <c r="DE225" s="101">
        <f t="shared" si="166"/>
        <v>9.0873282332519359E-2</v>
      </c>
      <c r="DF225" s="101" t="str">
        <f t="shared" si="167"/>
        <v/>
      </c>
      <c r="DG225" s="101" t="str">
        <f t="shared" si="168"/>
        <v/>
      </c>
      <c r="DH225" s="101" t="str">
        <f t="shared" si="169"/>
        <v/>
      </c>
      <c r="DI225" s="101" t="str">
        <f t="shared" si="170"/>
        <v/>
      </c>
      <c r="DJ225" s="101" t="str">
        <f t="shared" si="171"/>
        <v/>
      </c>
      <c r="DK225" s="101" t="str">
        <f t="shared" si="172"/>
        <v/>
      </c>
      <c r="DL225" s="101" t="str">
        <f t="shared" si="173"/>
        <v/>
      </c>
      <c r="DM225" s="101" t="str">
        <f t="shared" si="212"/>
        <v/>
      </c>
      <c r="DN225" s="101" t="str">
        <f t="shared" si="213"/>
        <v/>
      </c>
      <c r="DO225" s="101">
        <f t="shared" si="174"/>
        <v>8.7303876409879099E-4</v>
      </c>
      <c r="DP225" s="101">
        <f t="shared" si="175"/>
        <v>8.1081852239978222E-4</v>
      </c>
      <c r="DQ225" s="101">
        <f t="shared" si="176"/>
        <v>9.4003363584155481E-4</v>
      </c>
      <c r="DR225" s="101" t="str">
        <f t="shared" si="177"/>
        <v/>
      </c>
      <c r="DS225" s="101" t="str">
        <f t="shared" si="178"/>
        <v/>
      </c>
      <c r="DT225" s="101" t="str">
        <f t="shared" si="179"/>
        <v/>
      </c>
      <c r="DU225" s="101" t="str">
        <f t="shared" si="180"/>
        <v/>
      </c>
      <c r="DV225" s="101" t="str">
        <f t="shared" si="181"/>
        <v/>
      </c>
      <c r="DW225" s="101" t="str">
        <f t="shared" si="182"/>
        <v/>
      </c>
      <c r="DX225" s="101" t="str">
        <f t="shared" si="183"/>
        <v/>
      </c>
      <c r="DY225" s="101" t="str">
        <f t="shared" si="214"/>
        <v/>
      </c>
      <c r="DZ225" s="101" t="str">
        <f t="shared" si="215"/>
        <v/>
      </c>
    </row>
    <row r="226" spans="1:130" ht="15" customHeight="1" x14ac:dyDescent="0.25">
      <c r="A226" s="106" t="str">
        <f>'miRNA Table'!C225</f>
        <v>hsa-miR-326</v>
      </c>
      <c r="B226" s="98" t="s">
        <v>5723</v>
      </c>
      <c r="C226" s="99">
        <f>IF('Test Sample Data'!C225="","",IF(SUM('Test Sample Data'!C$3:C$386)&gt;10,IF(AND(ISNUMBER('Test Sample Data'!C225),'Test Sample Data'!C225&lt;$C$389, 'Test Sample Data'!C225&gt;0),'Test Sample Data'!C225,$C$389),""))</f>
        <v>27.2</v>
      </c>
      <c r="D226" s="99">
        <f>IF('Test Sample Data'!D225="","",IF(SUM('Test Sample Data'!D$3:D$386)&gt;10,IF(AND(ISNUMBER('Test Sample Data'!D225),'Test Sample Data'!D225&lt;$C$389, 'Test Sample Data'!D225&gt;0),'Test Sample Data'!D225,$C$389),""))</f>
        <v>27.24</v>
      </c>
      <c r="E226" s="99">
        <f>IF('Test Sample Data'!E225="","",IF(SUM('Test Sample Data'!E$3:E$386)&gt;10,IF(AND(ISNUMBER('Test Sample Data'!E225),'Test Sample Data'!E225&lt;$C$389, 'Test Sample Data'!E225&gt;0),'Test Sample Data'!E225,$C$389),""))</f>
        <v>27.14</v>
      </c>
      <c r="F226" s="99" t="str">
        <f>IF('Test Sample Data'!F225="","",IF(SUM('Test Sample Data'!F$3:F$386)&gt;10,IF(AND(ISNUMBER('Test Sample Data'!F225),'Test Sample Data'!F225&lt;$C$389, 'Test Sample Data'!F225&gt;0),'Test Sample Data'!F225,$C$389),""))</f>
        <v/>
      </c>
      <c r="G226" s="99" t="str">
        <f>IF('Test Sample Data'!G225="","",IF(SUM('Test Sample Data'!G$3:G$386)&gt;10,IF(AND(ISNUMBER('Test Sample Data'!G225),'Test Sample Data'!G225&lt;$C$389, 'Test Sample Data'!G225&gt;0),'Test Sample Data'!G225,$C$389),""))</f>
        <v/>
      </c>
      <c r="H226" s="99" t="str">
        <f>IF('Test Sample Data'!H225="","",IF(SUM('Test Sample Data'!H$3:H$386)&gt;10,IF(AND(ISNUMBER('Test Sample Data'!H225),'Test Sample Data'!H225&lt;$C$389, 'Test Sample Data'!H225&gt;0),'Test Sample Data'!H225,$C$389),""))</f>
        <v/>
      </c>
      <c r="I226" s="99" t="str">
        <f>IF('Test Sample Data'!I225="","",IF(SUM('Test Sample Data'!I$3:I$386)&gt;10,IF(AND(ISNUMBER('Test Sample Data'!I225),'Test Sample Data'!I225&lt;$C$389, 'Test Sample Data'!I225&gt;0),'Test Sample Data'!I225,$C$389),""))</f>
        <v/>
      </c>
      <c r="J226" s="99" t="str">
        <f>IF('Test Sample Data'!J225="","",IF(SUM('Test Sample Data'!J$3:J$386)&gt;10,IF(AND(ISNUMBER('Test Sample Data'!J225),'Test Sample Data'!J225&lt;$C$389, 'Test Sample Data'!J225&gt;0),'Test Sample Data'!J225,$C$389),""))</f>
        <v/>
      </c>
      <c r="K226" s="99" t="str">
        <f>IF('Test Sample Data'!K225="","",IF(SUM('Test Sample Data'!K$3:K$386)&gt;10,IF(AND(ISNUMBER('Test Sample Data'!K225),'Test Sample Data'!K225&lt;$C$389, 'Test Sample Data'!K225&gt;0),'Test Sample Data'!K225,$C$389),""))</f>
        <v/>
      </c>
      <c r="L226" s="99" t="str">
        <f>IF('Test Sample Data'!L225="","",IF(SUM('Test Sample Data'!L$3:L$386)&gt;10,IF(AND(ISNUMBER('Test Sample Data'!L225),'Test Sample Data'!L225&lt;$C$389, 'Test Sample Data'!L225&gt;0),'Test Sample Data'!L225,$C$389),""))</f>
        <v/>
      </c>
      <c r="M226" s="99" t="str">
        <f>IF('Test Sample Data'!M225="","",IF(SUM('Test Sample Data'!M$3:M$386)&gt;10,IF(AND(ISNUMBER('Test Sample Data'!M225),'Test Sample Data'!M225&lt;$C$389, 'Test Sample Data'!M225&gt;0),'Test Sample Data'!M225,$C$389),""))</f>
        <v/>
      </c>
      <c r="N226" s="99" t="str">
        <f>IF('Test Sample Data'!N225="","",IF(SUM('Test Sample Data'!N$3:N$386)&gt;10,IF(AND(ISNUMBER('Test Sample Data'!N225),'Test Sample Data'!N225&lt;$C$389, 'Test Sample Data'!N225&gt;0),'Test Sample Data'!N225,$C$389),""))</f>
        <v/>
      </c>
      <c r="O226" s="98" t="str">
        <f>'miRNA Table'!C225</f>
        <v>hsa-miR-326</v>
      </c>
      <c r="P226" s="98" t="s">
        <v>5723</v>
      </c>
      <c r="Q226" s="99">
        <f>IF('Control Sample Data'!C225="","",IF(SUM('Control Sample Data'!C$3:C$386)&gt;10,IF(AND(ISNUMBER('Control Sample Data'!C225),'Control Sample Data'!C225&lt;$C$389, 'Control Sample Data'!C225&gt;0),'Control Sample Data'!C225,$C$389),""))</f>
        <v>27.09</v>
      </c>
      <c r="R226" s="99">
        <f>IF('Control Sample Data'!D225="","",IF(SUM('Control Sample Data'!D$3:D$386)&gt;10,IF(AND(ISNUMBER('Control Sample Data'!D225),'Control Sample Data'!D225&lt;$C$389, 'Control Sample Data'!D225&gt;0),'Control Sample Data'!D225,$C$389),""))</f>
        <v>27.24</v>
      </c>
      <c r="S226" s="99">
        <f>IF('Control Sample Data'!E225="","",IF(SUM('Control Sample Data'!E$3:E$386)&gt;10,IF(AND(ISNUMBER('Control Sample Data'!E225),'Control Sample Data'!E225&lt;$C$389, 'Control Sample Data'!E225&gt;0),'Control Sample Data'!E225,$C$389),""))</f>
        <v>27.24</v>
      </c>
      <c r="T226" s="99" t="str">
        <f>IF('Control Sample Data'!F225="","",IF(SUM('Control Sample Data'!F$3:F$386)&gt;10,IF(AND(ISNUMBER('Control Sample Data'!F225),'Control Sample Data'!F225&lt;$C$389, 'Control Sample Data'!F225&gt;0),'Control Sample Data'!F225,$C$389),""))</f>
        <v/>
      </c>
      <c r="U226" s="99" t="str">
        <f>IF('Control Sample Data'!G225="","",IF(SUM('Control Sample Data'!G$3:G$386)&gt;10,IF(AND(ISNUMBER('Control Sample Data'!G225),'Control Sample Data'!G225&lt;$C$389, 'Control Sample Data'!G225&gt;0),'Control Sample Data'!G225,$C$389),""))</f>
        <v/>
      </c>
      <c r="V226" s="99" t="str">
        <f>IF('Control Sample Data'!H225="","",IF(SUM('Control Sample Data'!H$3:H$386)&gt;10,IF(AND(ISNUMBER('Control Sample Data'!H225),'Control Sample Data'!H225&lt;$C$389, 'Control Sample Data'!H225&gt;0),'Control Sample Data'!H225,$C$389),""))</f>
        <v/>
      </c>
      <c r="W226" s="99" t="str">
        <f>IF('Control Sample Data'!I225="","",IF(SUM('Control Sample Data'!I$3:I$386)&gt;10,IF(AND(ISNUMBER('Control Sample Data'!I225),'Control Sample Data'!I225&lt;$C$389, 'Control Sample Data'!I225&gt;0),'Control Sample Data'!I225,$C$389),""))</f>
        <v/>
      </c>
      <c r="X226" s="99" t="str">
        <f>IF('Control Sample Data'!J225="","",IF(SUM('Control Sample Data'!J$3:J$386)&gt;10,IF(AND(ISNUMBER('Control Sample Data'!J225),'Control Sample Data'!J225&lt;$C$389, 'Control Sample Data'!J225&gt;0),'Control Sample Data'!J225,$C$389),""))</f>
        <v/>
      </c>
      <c r="Y226" s="99" t="str">
        <f>IF('Control Sample Data'!K225="","",IF(SUM('Control Sample Data'!K$3:K$386)&gt;10,IF(AND(ISNUMBER('Control Sample Data'!K225),'Control Sample Data'!K225&lt;$C$389, 'Control Sample Data'!K225&gt;0),'Control Sample Data'!K225,$C$389),""))</f>
        <v/>
      </c>
      <c r="Z226" s="99" t="str">
        <f>IF('Control Sample Data'!L225="","",IF(SUM('Control Sample Data'!L$3:L$386)&gt;10,IF(AND(ISNUMBER('Control Sample Data'!L225),'Control Sample Data'!L225&lt;$C$389, 'Control Sample Data'!L225&gt;0),'Control Sample Data'!L225,$C$389),""))</f>
        <v/>
      </c>
      <c r="AA226" s="99" t="str">
        <f>IF('Control Sample Data'!M225="","",IF(SUM('Control Sample Data'!M$3:M$386)&gt;10,IF(AND(ISNUMBER('Control Sample Data'!M225),'Control Sample Data'!M225&lt;$C$389, 'Control Sample Data'!M225&gt;0),'Control Sample Data'!M225,$C$389),""))</f>
        <v/>
      </c>
      <c r="AB226" s="107" t="str">
        <f>IF('Control Sample Data'!N225="","",IF(SUM('Control Sample Data'!N$3:N$386)&gt;10,IF(AND(ISNUMBER('Control Sample Data'!N225),'Control Sample Data'!N225&lt;$C$389, 'Control Sample Data'!N225&gt;0),'Control Sample Data'!N225,$C$389),""))</f>
        <v/>
      </c>
      <c r="AC226" s="136">
        <f>IF(C226="","",IF(AND('miRNA Table'!$F$4="YES",'miRNA Table'!$F$6="YES"),C226-C$391,C226))</f>
        <v>27.2</v>
      </c>
      <c r="AD226" s="137">
        <f>IF(D226="","",IF(AND('miRNA Table'!$F$4="YES",'miRNA Table'!$F$6="YES"),D226-D$391,D226))</f>
        <v>27.24</v>
      </c>
      <c r="AE226" s="137">
        <f>IF(E226="","",IF(AND('miRNA Table'!$F$4="YES",'miRNA Table'!$F$6="YES"),E226-E$391,E226))</f>
        <v>27.14</v>
      </c>
      <c r="AF226" s="137" t="str">
        <f>IF(F226="","",IF(AND('miRNA Table'!$F$4="YES",'miRNA Table'!$F$6="YES"),F226-F$391,F226))</f>
        <v/>
      </c>
      <c r="AG226" s="137" t="str">
        <f>IF(G226="","",IF(AND('miRNA Table'!$F$4="YES",'miRNA Table'!$F$6="YES"),G226-G$391,G226))</f>
        <v/>
      </c>
      <c r="AH226" s="137" t="str">
        <f>IF(H226="","",IF(AND('miRNA Table'!$F$4="YES",'miRNA Table'!$F$6="YES"),H226-H$391,H226))</f>
        <v/>
      </c>
      <c r="AI226" s="137" t="str">
        <f>IF(I226="","",IF(AND('miRNA Table'!$F$4="YES",'miRNA Table'!$F$6="YES"),I226-I$391,I226))</f>
        <v/>
      </c>
      <c r="AJ226" s="137" t="str">
        <f>IF(J226="","",IF(AND('miRNA Table'!$F$4="YES",'miRNA Table'!$F$6="YES"),J226-J$391,J226))</f>
        <v/>
      </c>
      <c r="AK226" s="137" t="str">
        <f>IF(K226="","",IF(AND('miRNA Table'!$F$4="YES",'miRNA Table'!$F$6="YES"),K226-K$391,K226))</f>
        <v/>
      </c>
      <c r="AL226" s="137" t="str">
        <f>IF(L226="","",IF(AND('miRNA Table'!$F$4="YES",'miRNA Table'!$F$6="YES"),L226-L$391,L226))</f>
        <v/>
      </c>
      <c r="AM226" s="137" t="str">
        <f>IF(M226="","",IF(AND('miRNA Table'!$F$4="YES",'miRNA Table'!$F$6="YES"),M226-M$391,M226))</f>
        <v/>
      </c>
      <c r="AN226" s="138" t="str">
        <f>IF(N226="","",IF(AND('miRNA Table'!$F$4="YES",'miRNA Table'!$F$6="YES"),N226-N$391,N226))</f>
        <v/>
      </c>
      <c r="AO226" s="136">
        <f>IF(O226="","",IF(AND('miRNA Table'!$F$4="YES",'miRNA Table'!$F$6="YES"),Q226-Q$391,Q226))</f>
        <v>27.09</v>
      </c>
      <c r="AP226" s="137">
        <f>IF(P226="","",IF(AND('miRNA Table'!$F$4="YES",'miRNA Table'!$F$6="YES"),R226-R$391,R226))</f>
        <v>27.24</v>
      </c>
      <c r="AQ226" s="137">
        <f>IF(Q226="","",IF(AND('miRNA Table'!$F$4="YES",'miRNA Table'!$F$6="YES"),S226-S$391,S226))</f>
        <v>27.24</v>
      </c>
      <c r="AR226" s="137" t="str">
        <f>IF(R226="","",IF(AND('miRNA Table'!$F$4="YES",'miRNA Table'!$F$6="YES"),T226-T$391,T226))</f>
        <v/>
      </c>
      <c r="AS226" s="137" t="str">
        <f>IF(S226="","",IF(AND('miRNA Table'!$F$4="YES",'miRNA Table'!$F$6="YES"),U226-U$391,U226))</f>
        <v/>
      </c>
      <c r="AT226" s="137" t="str">
        <f>IF(T226="","",IF(AND('miRNA Table'!$F$4="YES",'miRNA Table'!$F$6="YES"),V226-V$391,V226))</f>
        <v/>
      </c>
      <c r="AU226" s="137" t="str">
        <f>IF(U226="","",IF(AND('miRNA Table'!$F$4="YES",'miRNA Table'!$F$6="YES"),W226-W$391,W226))</f>
        <v/>
      </c>
      <c r="AV226" s="137" t="str">
        <f>IF(V226="","",IF(AND('miRNA Table'!$F$4="YES",'miRNA Table'!$F$6="YES"),X226-X$391,X226))</f>
        <v/>
      </c>
      <c r="AW226" s="137" t="str">
        <f>IF(W226="","",IF(AND('miRNA Table'!$F$4="YES",'miRNA Table'!$F$6="YES"),Y226-Y$391,Y226))</f>
        <v/>
      </c>
      <c r="AX226" s="137" t="str">
        <f>IF(X226="","",IF(AND('miRNA Table'!$F$4="YES",'miRNA Table'!$F$6="YES"),Z226-Z$391,Z226))</f>
        <v/>
      </c>
      <c r="AY226" s="137" t="str">
        <f>IF(Y226="","",IF(AND('miRNA Table'!$F$4="YES",'miRNA Table'!$F$6="YES"),AA226-AA$391,AA226))</f>
        <v/>
      </c>
      <c r="AZ226" s="138" t="str">
        <f>IF(Z226="","",IF(AND('miRNA Table'!$F$4="YES",'miRNA Table'!$F$6="YES"),AB226-AB$391,AB226))</f>
        <v/>
      </c>
      <c r="BY226" s="97" t="str">
        <f t="shared" si="184"/>
        <v>hsa-miR-326</v>
      </c>
      <c r="BZ226" s="98" t="s">
        <v>5723</v>
      </c>
      <c r="CA226" s="99">
        <f t="shared" si="185"/>
        <v>6.5649999999999977</v>
      </c>
      <c r="CB226" s="99">
        <f t="shared" si="186"/>
        <v>6.5949999999999989</v>
      </c>
      <c r="CC226" s="99">
        <f t="shared" si="187"/>
        <v>6.41</v>
      </c>
      <c r="CD226" s="99" t="str">
        <f t="shared" si="188"/>
        <v/>
      </c>
      <c r="CE226" s="99" t="str">
        <f t="shared" si="189"/>
        <v/>
      </c>
      <c r="CF226" s="99" t="str">
        <f t="shared" si="190"/>
        <v/>
      </c>
      <c r="CG226" s="99" t="str">
        <f t="shared" si="191"/>
        <v/>
      </c>
      <c r="CH226" s="99" t="str">
        <f t="shared" si="192"/>
        <v/>
      </c>
      <c r="CI226" s="99" t="str">
        <f t="shared" si="193"/>
        <v/>
      </c>
      <c r="CJ226" s="99" t="str">
        <f t="shared" si="194"/>
        <v/>
      </c>
      <c r="CK226" s="99" t="str">
        <f t="shared" si="195"/>
        <v/>
      </c>
      <c r="CL226" s="99" t="str">
        <f t="shared" si="196"/>
        <v/>
      </c>
      <c r="CM226" s="99">
        <f t="shared" si="197"/>
        <v>6.1916666666666664</v>
      </c>
      <c r="CN226" s="99">
        <f t="shared" si="198"/>
        <v>6.3883333333333283</v>
      </c>
      <c r="CO226" s="99">
        <f t="shared" si="199"/>
        <v>6.1049999999999969</v>
      </c>
      <c r="CP226" s="99" t="str">
        <f t="shared" si="200"/>
        <v/>
      </c>
      <c r="CQ226" s="99" t="str">
        <f t="shared" si="201"/>
        <v/>
      </c>
      <c r="CR226" s="99" t="str">
        <f t="shared" si="202"/>
        <v/>
      </c>
      <c r="CS226" s="99" t="str">
        <f t="shared" si="203"/>
        <v/>
      </c>
      <c r="CT226" s="99" t="str">
        <f t="shared" si="204"/>
        <v/>
      </c>
      <c r="CU226" s="99" t="str">
        <f t="shared" si="205"/>
        <v/>
      </c>
      <c r="CV226" s="99" t="str">
        <f t="shared" si="206"/>
        <v/>
      </c>
      <c r="CW226" s="99" t="str">
        <f t="shared" si="207"/>
        <v/>
      </c>
      <c r="CX226" s="99" t="str">
        <f t="shared" si="208"/>
        <v/>
      </c>
      <c r="CY226" s="70">
        <f t="shared" si="209"/>
        <v>6.5233333333333325</v>
      </c>
      <c r="CZ226" s="70">
        <f t="shared" si="210"/>
        <v>6.2283333333333308</v>
      </c>
      <c r="DA226" s="100" t="str">
        <f t="shared" si="211"/>
        <v>hsa-miR-326</v>
      </c>
      <c r="DB226" s="98" t="s">
        <v>5723</v>
      </c>
      <c r="DC226" s="101">
        <f t="shared" si="164"/>
        <v>1.0561803383032252E-2</v>
      </c>
      <c r="DD226" s="101">
        <f t="shared" si="165"/>
        <v>1.0344444612464049E-2</v>
      </c>
      <c r="DE226" s="101">
        <f t="shared" si="166"/>
        <v>1.1759740214148964E-2</v>
      </c>
      <c r="DF226" s="101" t="str">
        <f t="shared" si="167"/>
        <v/>
      </c>
      <c r="DG226" s="101" t="str">
        <f t="shared" si="168"/>
        <v/>
      </c>
      <c r="DH226" s="101" t="str">
        <f t="shared" si="169"/>
        <v/>
      </c>
      <c r="DI226" s="101" t="str">
        <f t="shared" si="170"/>
        <v/>
      </c>
      <c r="DJ226" s="101" t="str">
        <f t="shared" si="171"/>
        <v/>
      </c>
      <c r="DK226" s="101" t="str">
        <f t="shared" si="172"/>
        <v/>
      </c>
      <c r="DL226" s="101" t="str">
        <f t="shared" si="173"/>
        <v/>
      </c>
      <c r="DM226" s="101" t="str">
        <f t="shared" si="212"/>
        <v/>
      </c>
      <c r="DN226" s="101" t="str">
        <f t="shared" si="213"/>
        <v/>
      </c>
      <c r="DO226" s="101">
        <f t="shared" si="174"/>
        <v>1.3681150178216967E-2</v>
      </c>
      <c r="DP226" s="101">
        <f t="shared" si="175"/>
        <v>1.1937683059363043E-2</v>
      </c>
      <c r="DQ226" s="101">
        <f t="shared" si="176"/>
        <v>1.452820222833069E-2</v>
      </c>
      <c r="DR226" s="101" t="str">
        <f t="shared" si="177"/>
        <v/>
      </c>
      <c r="DS226" s="101" t="str">
        <f t="shared" si="178"/>
        <v/>
      </c>
      <c r="DT226" s="101" t="str">
        <f t="shared" si="179"/>
        <v/>
      </c>
      <c r="DU226" s="101" t="str">
        <f t="shared" si="180"/>
        <v/>
      </c>
      <c r="DV226" s="101" t="str">
        <f t="shared" si="181"/>
        <v/>
      </c>
      <c r="DW226" s="101" t="str">
        <f t="shared" si="182"/>
        <v/>
      </c>
      <c r="DX226" s="101" t="str">
        <f t="shared" si="183"/>
        <v/>
      </c>
      <c r="DY226" s="101" t="str">
        <f t="shared" si="214"/>
        <v/>
      </c>
      <c r="DZ226" s="101" t="str">
        <f t="shared" si="215"/>
        <v/>
      </c>
    </row>
    <row r="227" spans="1:130" ht="15" customHeight="1" x14ac:dyDescent="0.25">
      <c r="A227" s="106" t="str">
        <f>'miRNA Table'!C226</f>
        <v>hsa-miR-328-3p</v>
      </c>
      <c r="B227" s="98" t="s">
        <v>5724</v>
      </c>
      <c r="C227" s="99">
        <f>IF('Test Sample Data'!C226="","",IF(SUM('Test Sample Data'!C$3:C$386)&gt;10,IF(AND(ISNUMBER('Test Sample Data'!C226),'Test Sample Data'!C226&lt;$C$389, 'Test Sample Data'!C226&gt;0),'Test Sample Data'!C226,$C$389),""))</f>
        <v>35</v>
      </c>
      <c r="D227" s="99">
        <f>IF('Test Sample Data'!D226="","",IF(SUM('Test Sample Data'!D$3:D$386)&gt;10,IF(AND(ISNUMBER('Test Sample Data'!D226),'Test Sample Data'!D226&lt;$C$389, 'Test Sample Data'!D226&gt;0),'Test Sample Data'!D226,$C$389),""))</f>
        <v>35</v>
      </c>
      <c r="E227" s="99">
        <f>IF('Test Sample Data'!E226="","",IF(SUM('Test Sample Data'!E$3:E$386)&gt;10,IF(AND(ISNUMBER('Test Sample Data'!E226),'Test Sample Data'!E226&lt;$C$389, 'Test Sample Data'!E226&gt;0),'Test Sample Data'!E226,$C$389),""))</f>
        <v>35</v>
      </c>
      <c r="F227" s="99" t="str">
        <f>IF('Test Sample Data'!F226="","",IF(SUM('Test Sample Data'!F$3:F$386)&gt;10,IF(AND(ISNUMBER('Test Sample Data'!F226),'Test Sample Data'!F226&lt;$C$389, 'Test Sample Data'!F226&gt;0),'Test Sample Data'!F226,$C$389),""))</f>
        <v/>
      </c>
      <c r="G227" s="99" t="str">
        <f>IF('Test Sample Data'!G226="","",IF(SUM('Test Sample Data'!G$3:G$386)&gt;10,IF(AND(ISNUMBER('Test Sample Data'!G226),'Test Sample Data'!G226&lt;$C$389, 'Test Sample Data'!G226&gt;0),'Test Sample Data'!G226,$C$389),""))</f>
        <v/>
      </c>
      <c r="H227" s="99" t="str">
        <f>IF('Test Sample Data'!H226="","",IF(SUM('Test Sample Data'!H$3:H$386)&gt;10,IF(AND(ISNUMBER('Test Sample Data'!H226),'Test Sample Data'!H226&lt;$C$389, 'Test Sample Data'!H226&gt;0),'Test Sample Data'!H226,$C$389),""))</f>
        <v/>
      </c>
      <c r="I227" s="99" t="str">
        <f>IF('Test Sample Data'!I226="","",IF(SUM('Test Sample Data'!I$3:I$386)&gt;10,IF(AND(ISNUMBER('Test Sample Data'!I226),'Test Sample Data'!I226&lt;$C$389, 'Test Sample Data'!I226&gt;0),'Test Sample Data'!I226,$C$389),""))</f>
        <v/>
      </c>
      <c r="J227" s="99" t="str">
        <f>IF('Test Sample Data'!J226="","",IF(SUM('Test Sample Data'!J$3:J$386)&gt;10,IF(AND(ISNUMBER('Test Sample Data'!J226),'Test Sample Data'!J226&lt;$C$389, 'Test Sample Data'!J226&gt;0),'Test Sample Data'!J226,$C$389),""))</f>
        <v/>
      </c>
      <c r="K227" s="99" t="str">
        <f>IF('Test Sample Data'!K226="","",IF(SUM('Test Sample Data'!K$3:K$386)&gt;10,IF(AND(ISNUMBER('Test Sample Data'!K226),'Test Sample Data'!K226&lt;$C$389, 'Test Sample Data'!K226&gt;0),'Test Sample Data'!K226,$C$389),""))</f>
        <v/>
      </c>
      <c r="L227" s="99" t="str">
        <f>IF('Test Sample Data'!L226="","",IF(SUM('Test Sample Data'!L$3:L$386)&gt;10,IF(AND(ISNUMBER('Test Sample Data'!L226),'Test Sample Data'!L226&lt;$C$389, 'Test Sample Data'!L226&gt;0),'Test Sample Data'!L226,$C$389),""))</f>
        <v/>
      </c>
      <c r="M227" s="99" t="str">
        <f>IF('Test Sample Data'!M226="","",IF(SUM('Test Sample Data'!M$3:M$386)&gt;10,IF(AND(ISNUMBER('Test Sample Data'!M226),'Test Sample Data'!M226&lt;$C$389, 'Test Sample Data'!M226&gt;0),'Test Sample Data'!M226,$C$389),""))</f>
        <v/>
      </c>
      <c r="N227" s="99" t="str">
        <f>IF('Test Sample Data'!N226="","",IF(SUM('Test Sample Data'!N$3:N$386)&gt;10,IF(AND(ISNUMBER('Test Sample Data'!N226),'Test Sample Data'!N226&lt;$C$389, 'Test Sample Data'!N226&gt;0),'Test Sample Data'!N226,$C$389),""))</f>
        <v/>
      </c>
      <c r="O227" s="98" t="str">
        <f>'miRNA Table'!C226</f>
        <v>hsa-miR-328-3p</v>
      </c>
      <c r="P227" s="98" t="s">
        <v>5724</v>
      </c>
      <c r="Q227" s="99">
        <f>IF('Control Sample Data'!C226="","",IF(SUM('Control Sample Data'!C$3:C$386)&gt;10,IF(AND(ISNUMBER('Control Sample Data'!C226),'Control Sample Data'!C226&lt;$C$389, 'Control Sample Data'!C226&gt;0),'Control Sample Data'!C226,$C$389),""))</f>
        <v>32.53</v>
      </c>
      <c r="R227" s="99">
        <f>IF('Control Sample Data'!D226="","",IF(SUM('Control Sample Data'!D$3:D$386)&gt;10,IF(AND(ISNUMBER('Control Sample Data'!D226),'Control Sample Data'!D226&lt;$C$389, 'Control Sample Data'!D226&gt;0),'Control Sample Data'!D226,$C$389),""))</f>
        <v>31.86</v>
      </c>
      <c r="S227" s="99">
        <f>IF('Control Sample Data'!E226="","",IF(SUM('Control Sample Data'!E$3:E$386)&gt;10,IF(AND(ISNUMBER('Control Sample Data'!E226),'Control Sample Data'!E226&lt;$C$389, 'Control Sample Data'!E226&gt;0),'Control Sample Data'!E226,$C$389),""))</f>
        <v>33.76</v>
      </c>
      <c r="T227" s="99" t="str">
        <f>IF('Control Sample Data'!F226="","",IF(SUM('Control Sample Data'!F$3:F$386)&gt;10,IF(AND(ISNUMBER('Control Sample Data'!F226),'Control Sample Data'!F226&lt;$C$389, 'Control Sample Data'!F226&gt;0),'Control Sample Data'!F226,$C$389),""))</f>
        <v/>
      </c>
      <c r="U227" s="99" t="str">
        <f>IF('Control Sample Data'!G226="","",IF(SUM('Control Sample Data'!G$3:G$386)&gt;10,IF(AND(ISNUMBER('Control Sample Data'!G226),'Control Sample Data'!G226&lt;$C$389, 'Control Sample Data'!G226&gt;0),'Control Sample Data'!G226,$C$389),""))</f>
        <v/>
      </c>
      <c r="V227" s="99" t="str">
        <f>IF('Control Sample Data'!H226="","",IF(SUM('Control Sample Data'!H$3:H$386)&gt;10,IF(AND(ISNUMBER('Control Sample Data'!H226),'Control Sample Data'!H226&lt;$C$389, 'Control Sample Data'!H226&gt;0),'Control Sample Data'!H226,$C$389),""))</f>
        <v/>
      </c>
      <c r="W227" s="99" t="str">
        <f>IF('Control Sample Data'!I226="","",IF(SUM('Control Sample Data'!I$3:I$386)&gt;10,IF(AND(ISNUMBER('Control Sample Data'!I226),'Control Sample Data'!I226&lt;$C$389, 'Control Sample Data'!I226&gt;0),'Control Sample Data'!I226,$C$389),""))</f>
        <v/>
      </c>
      <c r="X227" s="99" t="str">
        <f>IF('Control Sample Data'!J226="","",IF(SUM('Control Sample Data'!J$3:J$386)&gt;10,IF(AND(ISNUMBER('Control Sample Data'!J226),'Control Sample Data'!J226&lt;$C$389, 'Control Sample Data'!J226&gt;0),'Control Sample Data'!J226,$C$389),""))</f>
        <v/>
      </c>
      <c r="Y227" s="99" t="str">
        <f>IF('Control Sample Data'!K226="","",IF(SUM('Control Sample Data'!K$3:K$386)&gt;10,IF(AND(ISNUMBER('Control Sample Data'!K226),'Control Sample Data'!K226&lt;$C$389, 'Control Sample Data'!K226&gt;0),'Control Sample Data'!K226,$C$389),""))</f>
        <v/>
      </c>
      <c r="Z227" s="99" t="str">
        <f>IF('Control Sample Data'!L226="","",IF(SUM('Control Sample Data'!L$3:L$386)&gt;10,IF(AND(ISNUMBER('Control Sample Data'!L226),'Control Sample Data'!L226&lt;$C$389, 'Control Sample Data'!L226&gt;0),'Control Sample Data'!L226,$C$389),""))</f>
        <v/>
      </c>
      <c r="AA227" s="99" t="str">
        <f>IF('Control Sample Data'!M226="","",IF(SUM('Control Sample Data'!M$3:M$386)&gt;10,IF(AND(ISNUMBER('Control Sample Data'!M226),'Control Sample Data'!M226&lt;$C$389, 'Control Sample Data'!M226&gt;0),'Control Sample Data'!M226,$C$389),""))</f>
        <v/>
      </c>
      <c r="AB227" s="107" t="str">
        <f>IF('Control Sample Data'!N226="","",IF(SUM('Control Sample Data'!N$3:N$386)&gt;10,IF(AND(ISNUMBER('Control Sample Data'!N226),'Control Sample Data'!N226&lt;$C$389, 'Control Sample Data'!N226&gt;0),'Control Sample Data'!N226,$C$389),""))</f>
        <v/>
      </c>
      <c r="AC227" s="136">
        <f>IF(C227="","",IF(AND('miRNA Table'!$F$4="YES",'miRNA Table'!$F$6="YES"),C227-C$391,C227))</f>
        <v>35</v>
      </c>
      <c r="AD227" s="137">
        <f>IF(D227="","",IF(AND('miRNA Table'!$F$4="YES",'miRNA Table'!$F$6="YES"),D227-D$391,D227))</f>
        <v>35</v>
      </c>
      <c r="AE227" s="137">
        <f>IF(E227="","",IF(AND('miRNA Table'!$F$4="YES",'miRNA Table'!$F$6="YES"),E227-E$391,E227))</f>
        <v>35</v>
      </c>
      <c r="AF227" s="137" t="str">
        <f>IF(F227="","",IF(AND('miRNA Table'!$F$4="YES",'miRNA Table'!$F$6="YES"),F227-F$391,F227))</f>
        <v/>
      </c>
      <c r="AG227" s="137" t="str">
        <f>IF(G227="","",IF(AND('miRNA Table'!$F$4="YES",'miRNA Table'!$F$6="YES"),G227-G$391,G227))</f>
        <v/>
      </c>
      <c r="AH227" s="137" t="str">
        <f>IF(H227="","",IF(AND('miRNA Table'!$F$4="YES",'miRNA Table'!$F$6="YES"),H227-H$391,H227))</f>
        <v/>
      </c>
      <c r="AI227" s="137" t="str">
        <f>IF(I227="","",IF(AND('miRNA Table'!$F$4="YES",'miRNA Table'!$F$6="YES"),I227-I$391,I227))</f>
        <v/>
      </c>
      <c r="AJ227" s="137" t="str">
        <f>IF(J227="","",IF(AND('miRNA Table'!$F$4="YES",'miRNA Table'!$F$6="YES"),J227-J$391,J227))</f>
        <v/>
      </c>
      <c r="AK227" s="137" t="str">
        <f>IF(K227="","",IF(AND('miRNA Table'!$F$4="YES",'miRNA Table'!$F$6="YES"),K227-K$391,K227))</f>
        <v/>
      </c>
      <c r="AL227" s="137" t="str">
        <f>IF(L227="","",IF(AND('miRNA Table'!$F$4="YES",'miRNA Table'!$F$6="YES"),L227-L$391,L227))</f>
        <v/>
      </c>
      <c r="AM227" s="137" t="str">
        <f>IF(M227="","",IF(AND('miRNA Table'!$F$4="YES",'miRNA Table'!$F$6="YES"),M227-M$391,M227))</f>
        <v/>
      </c>
      <c r="AN227" s="138" t="str">
        <f>IF(N227="","",IF(AND('miRNA Table'!$F$4="YES",'miRNA Table'!$F$6="YES"),N227-N$391,N227))</f>
        <v/>
      </c>
      <c r="AO227" s="136">
        <f>IF(O227="","",IF(AND('miRNA Table'!$F$4="YES",'miRNA Table'!$F$6="YES"),Q227-Q$391,Q227))</f>
        <v>32.53</v>
      </c>
      <c r="AP227" s="137">
        <f>IF(P227="","",IF(AND('miRNA Table'!$F$4="YES",'miRNA Table'!$F$6="YES"),R227-R$391,R227))</f>
        <v>31.86</v>
      </c>
      <c r="AQ227" s="137">
        <f>IF(Q227="","",IF(AND('miRNA Table'!$F$4="YES",'miRNA Table'!$F$6="YES"),S227-S$391,S227))</f>
        <v>33.76</v>
      </c>
      <c r="AR227" s="137" t="str">
        <f>IF(R227="","",IF(AND('miRNA Table'!$F$4="YES",'miRNA Table'!$F$6="YES"),T227-T$391,T227))</f>
        <v/>
      </c>
      <c r="AS227" s="137" t="str">
        <f>IF(S227="","",IF(AND('miRNA Table'!$F$4="YES",'miRNA Table'!$F$6="YES"),U227-U$391,U227))</f>
        <v/>
      </c>
      <c r="AT227" s="137" t="str">
        <f>IF(T227="","",IF(AND('miRNA Table'!$F$4="YES",'miRNA Table'!$F$6="YES"),V227-V$391,V227))</f>
        <v/>
      </c>
      <c r="AU227" s="137" t="str">
        <f>IF(U227="","",IF(AND('miRNA Table'!$F$4="YES",'miRNA Table'!$F$6="YES"),W227-W$391,W227))</f>
        <v/>
      </c>
      <c r="AV227" s="137" t="str">
        <f>IF(V227="","",IF(AND('miRNA Table'!$F$4="YES",'miRNA Table'!$F$6="YES"),X227-X$391,X227))</f>
        <v/>
      </c>
      <c r="AW227" s="137" t="str">
        <f>IF(W227="","",IF(AND('miRNA Table'!$F$4="YES",'miRNA Table'!$F$6="YES"),Y227-Y$391,Y227))</f>
        <v/>
      </c>
      <c r="AX227" s="137" t="str">
        <f>IF(X227="","",IF(AND('miRNA Table'!$F$4="YES",'miRNA Table'!$F$6="YES"),Z227-Z$391,Z227))</f>
        <v/>
      </c>
      <c r="AY227" s="137" t="str">
        <f>IF(Y227="","",IF(AND('miRNA Table'!$F$4="YES",'miRNA Table'!$F$6="YES"),AA227-AA$391,AA227))</f>
        <v/>
      </c>
      <c r="AZ227" s="138" t="str">
        <f>IF(Z227="","",IF(AND('miRNA Table'!$F$4="YES",'miRNA Table'!$F$6="YES"),AB227-AB$391,AB227))</f>
        <v/>
      </c>
      <c r="BY227" s="97" t="str">
        <f t="shared" si="184"/>
        <v>hsa-miR-328-3p</v>
      </c>
      <c r="BZ227" s="98" t="s">
        <v>5724</v>
      </c>
      <c r="CA227" s="99">
        <f t="shared" si="185"/>
        <v>14.364999999999998</v>
      </c>
      <c r="CB227" s="99">
        <f t="shared" si="186"/>
        <v>14.355</v>
      </c>
      <c r="CC227" s="99">
        <f t="shared" si="187"/>
        <v>14.27</v>
      </c>
      <c r="CD227" s="99" t="str">
        <f t="shared" si="188"/>
        <v/>
      </c>
      <c r="CE227" s="99" t="str">
        <f t="shared" si="189"/>
        <v/>
      </c>
      <c r="CF227" s="99" t="str">
        <f t="shared" si="190"/>
        <v/>
      </c>
      <c r="CG227" s="99" t="str">
        <f t="shared" si="191"/>
        <v/>
      </c>
      <c r="CH227" s="99" t="str">
        <f t="shared" si="192"/>
        <v/>
      </c>
      <c r="CI227" s="99" t="str">
        <f t="shared" si="193"/>
        <v/>
      </c>
      <c r="CJ227" s="99" t="str">
        <f t="shared" si="194"/>
        <v/>
      </c>
      <c r="CK227" s="99" t="str">
        <f t="shared" si="195"/>
        <v/>
      </c>
      <c r="CL227" s="99" t="str">
        <f t="shared" si="196"/>
        <v/>
      </c>
      <c r="CM227" s="99">
        <f t="shared" si="197"/>
        <v>11.631666666666668</v>
      </c>
      <c r="CN227" s="99">
        <f t="shared" si="198"/>
        <v>11.008333333333329</v>
      </c>
      <c r="CO227" s="99">
        <f t="shared" si="199"/>
        <v>12.624999999999996</v>
      </c>
      <c r="CP227" s="99" t="str">
        <f t="shared" si="200"/>
        <v/>
      </c>
      <c r="CQ227" s="99" t="str">
        <f t="shared" si="201"/>
        <v/>
      </c>
      <c r="CR227" s="99" t="str">
        <f t="shared" si="202"/>
        <v/>
      </c>
      <c r="CS227" s="99" t="str">
        <f t="shared" si="203"/>
        <v/>
      </c>
      <c r="CT227" s="99" t="str">
        <f t="shared" si="204"/>
        <v/>
      </c>
      <c r="CU227" s="99" t="str">
        <f t="shared" si="205"/>
        <v/>
      </c>
      <c r="CV227" s="99" t="str">
        <f t="shared" si="206"/>
        <v/>
      </c>
      <c r="CW227" s="99" t="str">
        <f t="shared" si="207"/>
        <v/>
      </c>
      <c r="CX227" s="99" t="str">
        <f t="shared" si="208"/>
        <v/>
      </c>
      <c r="CY227" s="70">
        <f t="shared" si="209"/>
        <v>14.329999999999998</v>
      </c>
      <c r="CZ227" s="70">
        <f t="shared" si="210"/>
        <v>11.754999999999997</v>
      </c>
      <c r="DA227" s="100" t="str">
        <f t="shared" si="211"/>
        <v>hsa-miR-328-3p</v>
      </c>
      <c r="DB227" s="98" t="s">
        <v>5724</v>
      </c>
      <c r="DC227" s="101">
        <f t="shared" si="164"/>
        <v>4.7391899108950229E-5</v>
      </c>
      <c r="DD227" s="101">
        <f t="shared" si="165"/>
        <v>4.7721535835485465E-5</v>
      </c>
      <c r="DE227" s="101">
        <f t="shared" si="166"/>
        <v>5.0617648059963549E-5</v>
      </c>
      <c r="DF227" s="101" t="str">
        <f t="shared" si="167"/>
        <v/>
      </c>
      <c r="DG227" s="101" t="str">
        <f t="shared" si="168"/>
        <v/>
      </c>
      <c r="DH227" s="101" t="str">
        <f t="shared" si="169"/>
        <v/>
      </c>
      <c r="DI227" s="101" t="str">
        <f t="shared" si="170"/>
        <v/>
      </c>
      <c r="DJ227" s="101" t="str">
        <f t="shared" si="171"/>
        <v/>
      </c>
      <c r="DK227" s="101" t="str">
        <f t="shared" si="172"/>
        <v/>
      </c>
      <c r="DL227" s="101" t="str">
        <f t="shared" si="173"/>
        <v/>
      </c>
      <c r="DM227" s="101" t="str">
        <f t="shared" si="212"/>
        <v/>
      </c>
      <c r="DN227" s="101" t="str">
        <f t="shared" si="213"/>
        <v/>
      </c>
      <c r="DO227" s="101">
        <f t="shared" si="174"/>
        <v>3.1515154007628004E-4</v>
      </c>
      <c r="DP227" s="101">
        <f t="shared" si="175"/>
        <v>4.8546895694216328E-4</v>
      </c>
      <c r="DQ227" s="101">
        <f t="shared" si="176"/>
        <v>1.5830560969861006E-4</v>
      </c>
      <c r="DR227" s="101" t="str">
        <f t="shared" si="177"/>
        <v/>
      </c>
      <c r="DS227" s="101" t="str">
        <f t="shared" si="178"/>
        <v/>
      </c>
      <c r="DT227" s="101" t="str">
        <f t="shared" si="179"/>
        <v/>
      </c>
      <c r="DU227" s="101" t="str">
        <f t="shared" si="180"/>
        <v/>
      </c>
      <c r="DV227" s="101" t="str">
        <f t="shared" si="181"/>
        <v/>
      </c>
      <c r="DW227" s="101" t="str">
        <f t="shared" si="182"/>
        <v/>
      </c>
      <c r="DX227" s="101" t="str">
        <f t="shared" si="183"/>
        <v/>
      </c>
      <c r="DY227" s="101" t="str">
        <f t="shared" si="214"/>
        <v/>
      </c>
      <c r="DZ227" s="101" t="str">
        <f t="shared" si="215"/>
        <v/>
      </c>
    </row>
    <row r="228" spans="1:130" ht="15" customHeight="1" x14ac:dyDescent="0.25">
      <c r="A228" s="106" t="str">
        <f>'miRNA Table'!C227</f>
        <v>hsa-miR-330-3p</v>
      </c>
      <c r="B228" s="98" t="s">
        <v>5725</v>
      </c>
      <c r="C228" s="99">
        <f>IF('Test Sample Data'!C227="","",IF(SUM('Test Sample Data'!C$3:C$386)&gt;10,IF(AND(ISNUMBER('Test Sample Data'!C227),'Test Sample Data'!C227&lt;$C$389, 'Test Sample Data'!C227&gt;0),'Test Sample Data'!C227,$C$389),""))</f>
        <v>21.07</v>
      </c>
      <c r="D228" s="99">
        <f>IF('Test Sample Data'!D227="","",IF(SUM('Test Sample Data'!D$3:D$386)&gt;10,IF(AND(ISNUMBER('Test Sample Data'!D227),'Test Sample Data'!D227&lt;$C$389, 'Test Sample Data'!D227&gt;0),'Test Sample Data'!D227,$C$389),""))</f>
        <v>21.02</v>
      </c>
      <c r="E228" s="99">
        <f>IF('Test Sample Data'!E227="","",IF(SUM('Test Sample Data'!E$3:E$386)&gt;10,IF(AND(ISNUMBER('Test Sample Data'!E227),'Test Sample Data'!E227&lt;$C$389, 'Test Sample Data'!E227&gt;0),'Test Sample Data'!E227,$C$389),""))</f>
        <v>21.05</v>
      </c>
      <c r="F228" s="99" t="str">
        <f>IF('Test Sample Data'!F227="","",IF(SUM('Test Sample Data'!F$3:F$386)&gt;10,IF(AND(ISNUMBER('Test Sample Data'!F227),'Test Sample Data'!F227&lt;$C$389, 'Test Sample Data'!F227&gt;0),'Test Sample Data'!F227,$C$389),""))</f>
        <v/>
      </c>
      <c r="G228" s="99" t="str">
        <f>IF('Test Sample Data'!G227="","",IF(SUM('Test Sample Data'!G$3:G$386)&gt;10,IF(AND(ISNUMBER('Test Sample Data'!G227),'Test Sample Data'!G227&lt;$C$389, 'Test Sample Data'!G227&gt;0),'Test Sample Data'!G227,$C$389),""))</f>
        <v/>
      </c>
      <c r="H228" s="99" t="str">
        <f>IF('Test Sample Data'!H227="","",IF(SUM('Test Sample Data'!H$3:H$386)&gt;10,IF(AND(ISNUMBER('Test Sample Data'!H227),'Test Sample Data'!H227&lt;$C$389, 'Test Sample Data'!H227&gt;0),'Test Sample Data'!H227,$C$389),""))</f>
        <v/>
      </c>
      <c r="I228" s="99" t="str">
        <f>IF('Test Sample Data'!I227="","",IF(SUM('Test Sample Data'!I$3:I$386)&gt;10,IF(AND(ISNUMBER('Test Sample Data'!I227),'Test Sample Data'!I227&lt;$C$389, 'Test Sample Data'!I227&gt;0),'Test Sample Data'!I227,$C$389),""))</f>
        <v/>
      </c>
      <c r="J228" s="99" t="str">
        <f>IF('Test Sample Data'!J227="","",IF(SUM('Test Sample Data'!J$3:J$386)&gt;10,IF(AND(ISNUMBER('Test Sample Data'!J227),'Test Sample Data'!J227&lt;$C$389, 'Test Sample Data'!J227&gt;0),'Test Sample Data'!J227,$C$389),""))</f>
        <v/>
      </c>
      <c r="K228" s="99" t="str">
        <f>IF('Test Sample Data'!K227="","",IF(SUM('Test Sample Data'!K$3:K$386)&gt;10,IF(AND(ISNUMBER('Test Sample Data'!K227),'Test Sample Data'!K227&lt;$C$389, 'Test Sample Data'!K227&gt;0),'Test Sample Data'!K227,$C$389),""))</f>
        <v/>
      </c>
      <c r="L228" s="99" t="str">
        <f>IF('Test Sample Data'!L227="","",IF(SUM('Test Sample Data'!L$3:L$386)&gt;10,IF(AND(ISNUMBER('Test Sample Data'!L227),'Test Sample Data'!L227&lt;$C$389, 'Test Sample Data'!L227&gt;0),'Test Sample Data'!L227,$C$389),""))</f>
        <v/>
      </c>
      <c r="M228" s="99" t="str">
        <f>IF('Test Sample Data'!M227="","",IF(SUM('Test Sample Data'!M$3:M$386)&gt;10,IF(AND(ISNUMBER('Test Sample Data'!M227),'Test Sample Data'!M227&lt;$C$389, 'Test Sample Data'!M227&gt;0),'Test Sample Data'!M227,$C$389),""))</f>
        <v/>
      </c>
      <c r="N228" s="99" t="str">
        <f>IF('Test Sample Data'!N227="","",IF(SUM('Test Sample Data'!N$3:N$386)&gt;10,IF(AND(ISNUMBER('Test Sample Data'!N227),'Test Sample Data'!N227&lt;$C$389, 'Test Sample Data'!N227&gt;0),'Test Sample Data'!N227,$C$389),""))</f>
        <v/>
      </c>
      <c r="O228" s="98" t="str">
        <f>'miRNA Table'!C227</f>
        <v>hsa-miR-330-3p</v>
      </c>
      <c r="P228" s="98" t="s">
        <v>5725</v>
      </c>
      <c r="Q228" s="99">
        <f>IF('Control Sample Data'!C227="","",IF(SUM('Control Sample Data'!C$3:C$386)&gt;10,IF(AND(ISNUMBER('Control Sample Data'!C227),'Control Sample Data'!C227&lt;$C$389, 'Control Sample Data'!C227&gt;0),'Control Sample Data'!C227,$C$389),""))</f>
        <v>32.409999999999997</v>
      </c>
      <c r="R228" s="99">
        <f>IF('Control Sample Data'!D227="","",IF(SUM('Control Sample Data'!D$3:D$386)&gt;10,IF(AND(ISNUMBER('Control Sample Data'!D227),'Control Sample Data'!D227&lt;$C$389, 'Control Sample Data'!D227&gt;0),'Control Sample Data'!D227,$C$389),""))</f>
        <v>32.950000000000003</v>
      </c>
      <c r="S228" s="99">
        <f>IF('Control Sample Data'!E227="","",IF(SUM('Control Sample Data'!E$3:E$386)&gt;10,IF(AND(ISNUMBER('Control Sample Data'!E227),'Control Sample Data'!E227&lt;$C$389, 'Control Sample Data'!E227&gt;0),'Control Sample Data'!E227,$C$389),""))</f>
        <v>33.049999999999997</v>
      </c>
      <c r="T228" s="99" t="str">
        <f>IF('Control Sample Data'!F227="","",IF(SUM('Control Sample Data'!F$3:F$386)&gt;10,IF(AND(ISNUMBER('Control Sample Data'!F227),'Control Sample Data'!F227&lt;$C$389, 'Control Sample Data'!F227&gt;0),'Control Sample Data'!F227,$C$389),""))</f>
        <v/>
      </c>
      <c r="U228" s="99" t="str">
        <f>IF('Control Sample Data'!G227="","",IF(SUM('Control Sample Data'!G$3:G$386)&gt;10,IF(AND(ISNUMBER('Control Sample Data'!G227),'Control Sample Data'!G227&lt;$C$389, 'Control Sample Data'!G227&gt;0),'Control Sample Data'!G227,$C$389),""))</f>
        <v/>
      </c>
      <c r="V228" s="99" t="str">
        <f>IF('Control Sample Data'!H227="","",IF(SUM('Control Sample Data'!H$3:H$386)&gt;10,IF(AND(ISNUMBER('Control Sample Data'!H227),'Control Sample Data'!H227&lt;$C$389, 'Control Sample Data'!H227&gt;0),'Control Sample Data'!H227,$C$389),""))</f>
        <v/>
      </c>
      <c r="W228" s="99" t="str">
        <f>IF('Control Sample Data'!I227="","",IF(SUM('Control Sample Data'!I$3:I$386)&gt;10,IF(AND(ISNUMBER('Control Sample Data'!I227),'Control Sample Data'!I227&lt;$C$389, 'Control Sample Data'!I227&gt;0),'Control Sample Data'!I227,$C$389),""))</f>
        <v/>
      </c>
      <c r="X228" s="99" t="str">
        <f>IF('Control Sample Data'!J227="","",IF(SUM('Control Sample Data'!J$3:J$386)&gt;10,IF(AND(ISNUMBER('Control Sample Data'!J227),'Control Sample Data'!J227&lt;$C$389, 'Control Sample Data'!J227&gt;0),'Control Sample Data'!J227,$C$389),""))</f>
        <v/>
      </c>
      <c r="Y228" s="99" t="str">
        <f>IF('Control Sample Data'!K227="","",IF(SUM('Control Sample Data'!K$3:K$386)&gt;10,IF(AND(ISNUMBER('Control Sample Data'!K227),'Control Sample Data'!K227&lt;$C$389, 'Control Sample Data'!K227&gt;0),'Control Sample Data'!K227,$C$389),""))</f>
        <v/>
      </c>
      <c r="Z228" s="99" t="str">
        <f>IF('Control Sample Data'!L227="","",IF(SUM('Control Sample Data'!L$3:L$386)&gt;10,IF(AND(ISNUMBER('Control Sample Data'!L227),'Control Sample Data'!L227&lt;$C$389, 'Control Sample Data'!L227&gt;0),'Control Sample Data'!L227,$C$389),""))</f>
        <v/>
      </c>
      <c r="AA228" s="99" t="str">
        <f>IF('Control Sample Data'!M227="","",IF(SUM('Control Sample Data'!M$3:M$386)&gt;10,IF(AND(ISNUMBER('Control Sample Data'!M227),'Control Sample Data'!M227&lt;$C$389, 'Control Sample Data'!M227&gt;0),'Control Sample Data'!M227,$C$389),""))</f>
        <v/>
      </c>
      <c r="AB228" s="107" t="str">
        <f>IF('Control Sample Data'!N227="","",IF(SUM('Control Sample Data'!N$3:N$386)&gt;10,IF(AND(ISNUMBER('Control Sample Data'!N227),'Control Sample Data'!N227&lt;$C$389, 'Control Sample Data'!N227&gt;0),'Control Sample Data'!N227,$C$389),""))</f>
        <v/>
      </c>
      <c r="AC228" s="136">
        <f>IF(C228="","",IF(AND('miRNA Table'!$F$4="YES",'miRNA Table'!$F$6="YES"),C228-C$391,C228))</f>
        <v>21.07</v>
      </c>
      <c r="AD228" s="137">
        <f>IF(D228="","",IF(AND('miRNA Table'!$F$4="YES",'miRNA Table'!$F$6="YES"),D228-D$391,D228))</f>
        <v>21.02</v>
      </c>
      <c r="AE228" s="137">
        <f>IF(E228="","",IF(AND('miRNA Table'!$F$4="YES",'miRNA Table'!$F$6="YES"),E228-E$391,E228))</f>
        <v>21.05</v>
      </c>
      <c r="AF228" s="137" t="str">
        <f>IF(F228="","",IF(AND('miRNA Table'!$F$4="YES",'miRNA Table'!$F$6="YES"),F228-F$391,F228))</f>
        <v/>
      </c>
      <c r="AG228" s="137" t="str">
        <f>IF(G228="","",IF(AND('miRNA Table'!$F$4="YES",'miRNA Table'!$F$6="YES"),G228-G$391,G228))</f>
        <v/>
      </c>
      <c r="AH228" s="137" t="str">
        <f>IF(H228="","",IF(AND('miRNA Table'!$F$4="YES",'miRNA Table'!$F$6="YES"),H228-H$391,H228))</f>
        <v/>
      </c>
      <c r="AI228" s="137" t="str">
        <f>IF(I228="","",IF(AND('miRNA Table'!$F$4="YES",'miRNA Table'!$F$6="YES"),I228-I$391,I228))</f>
        <v/>
      </c>
      <c r="AJ228" s="137" t="str">
        <f>IF(J228="","",IF(AND('miRNA Table'!$F$4="YES",'miRNA Table'!$F$6="YES"),J228-J$391,J228))</f>
        <v/>
      </c>
      <c r="AK228" s="137" t="str">
        <f>IF(K228="","",IF(AND('miRNA Table'!$F$4="YES",'miRNA Table'!$F$6="YES"),K228-K$391,K228))</f>
        <v/>
      </c>
      <c r="AL228" s="137" t="str">
        <f>IF(L228="","",IF(AND('miRNA Table'!$F$4="YES",'miRNA Table'!$F$6="YES"),L228-L$391,L228))</f>
        <v/>
      </c>
      <c r="AM228" s="137" t="str">
        <f>IF(M228="","",IF(AND('miRNA Table'!$F$4="YES",'miRNA Table'!$F$6="YES"),M228-M$391,M228))</f>
        <v/>
      </c>
      <c r="AN228" s="138" t="str">
        <f>IF(N228="","",IF(AND('miRNA Table'!$F$4="YES",'miRNA Table'!$F$6="YES"),N228-N$391,N228))</f>
        <v/>
      </c>
      <c r="AO228" s="136">
        <f>IF(O228="","",IF(AND('miRNA Table'!$F$4="YES",'miRNA Table'!$F$6="YES"),Q228-Q$391,Q228))</f>
        <v>32.409999999999997</v>
      </c>
      <c r="AP228" s="137">
        <f>IF(P228="","",IF(AND('miRNA Table'!$F$4="YES",'miRNA Table'!$F$6="YES"),R228-R$391,R228))</f>
        <v>32.950000000000003</v>
      </c>
      <c r="AQ228" s="137">
        <f>IF(Q228="","",IF(AND('miRNA Table'!$F$4="YES",'miRNA Table'!$F$6="YES"),S228-S$391,S228))</f>
        <v>33.049999999999997</v>
      </c>
      <c r="AR228" s="137" t="str">
        <f>IF(R228="","",IF(AND('miRNA Table'!$F$4="YES",'miRNA Table'!$F$6="YES"),T228-T$391,T228))</f>
        <v/>
      </c>
      <c r="AS228" s="137" t="str">
        <f>IF(S228="","",IF(AND('miRNA Table'!$F$4="YES",'miRNA Table'!$F$6="YES"),U228-U$391,U228))</f>
        <v/>
      </c>
      <c r="AT228" s="137" t="str">
        <f>IF(T228="","",IF(AND('miRNA Table'!$F$4="YES",'miRNA Table'!$F$6="YES"),V228-V$391,V228))</f>
        <v/>
      </c>
      <c r="AU228" s="137" t="str">
        <f>IF(U228="","",IF(AND('miRNA Table'!$F$4="YES",'miRNA Table'!$F$6="YES"),W228-W$391,W228))</f>
        <v/>
      </c>
      <c r="AV228" s="137" t="str">
        <f>IF(V228="","",IF(AND('miRNA Table'!$F$4="YES",'miRNA Table'!$F$6="YES"),X228-X$391,X228))</f>
        <v/>
      </c>
      <c r="AW228" s="137" t="str">
        <f>IF(W228="","",IF(AND('miRNA Table'!$F$4="YES",'miRNA Table'!$F$6="YES"),Y228-Y$391,Y228))</f>
        <v/>
      </c>
      <c r="AX228" s="137" t="str">
        <f>IF(X228="","",IF(AND('miRNA Table'!$F$4="YES",'miRNA Table'!$F$6="YES"),Z228-Z$391,Z228))</f>
        <v/>
      </c>
      <c r="AY228" s="137" t="str">
        <f>IF(Y228="","",IF(AND('miRNA Table'!$F$4="YES",'miRNA Table'!$F$6="YES"),AA228-AA$391,AA228))</f>
        <v/>
      </c>
      <c r="AZ228" s="138" t="str">
        <f>IF(Z228="","",IF(AND('miRNA Table'!$F$4="YES",'miRNA Table'!$F$6="YES"),AB228-AB$391,AB228))</f>
        <v/>
      </c>
      <c r="BY228" s="97" t="str">
        <f t="shared" si="184"/>
        <v>hsa-miR-330-3p</v>
      </c>
      <c r="BZ228" s="98" t="s">
        <v>5725</v>
      </c>
      <c r="CA228" s="99">
        <f t="shared" si="185"/>
        <v>0.43499999999999872</v>
      </c>
      <c r="CB228" s="99">
        <f t="shared" si="186"/>
        <v>0.375</v>
      </c>
      <c r="CC228" s="99">
        <f t="shared" si="187"/>
        <v>0.32000000000000028</v>
      </c>
      <c r="CD228" s="99" t="str">
        <f t="shared" si="188"/>
        <v/>
      </c>
      <c r="CE228" s="99" t="str">
        <f t="shared" si="189"/>
        <v/>
      </c>
      <c r="CF228" s="99" t="str">
        <f t="shared" si="190"/>
        <v/>
      </c>
      <c r="CG228" s="99" t="str">
        <f t="shared" si="191"/>
        <v/>
      </c>
      <c r="CH228" s="99" t="str">
        <f t="shared" si="192"/>
        <v/>
      </c>
      <c r="CI228" s="99" t="str">
        <f t="shared" si="193"/>
        <v/>
      </c>
      <c r="CJ228" s="99" t="str">
        <f t="shared" si="194"/>
        <v/>
      </c>
      <c r="CK228" s="99" t="str">
        <f t="shared" si="195"/>
        <v/>
      </c>
      <c r="CL228" s="99" t="str">
        <f t="shared" si="196"/>
        <v/>
      </c>
      <c r="CM228" s="99">
        <f t="shared" si="197"/>
        <v>11.511666666666663</v>
      </c>
      <c r="CN228" s="99">
        <f t="shared" si="198"/>
        <v>12.098333333333333</v>
      </c>
      <c r="CO228" s="99">
        <f t="shared" si="199"/>
        <v>11.914999999999996</v>
      </c>
      <c r="CP228" s="99" t="str">
        <f t="shared" si="200"/>
        <v/>
      </c>
      <c r="CQ228" s="99" t="str">
        <f t="shared" si="201"/>
        <v/>
      </c>
      <c r="CR228" s="99" t="str">
        <f t="shared" si="202"/>
        <v/>
      </c>
      <c r="CS228" s="99" t="str">
        <f t="shared" si="203"/>
        <v/>
      </c>
      <c r="CT228" s="99" t="str">
        <f t="shared" si="204"/>
        <v/>
      </c>
      <c r="CU228" s="99" t="str">
        <f t="shared" si="205"/>
        <v/>
      </c>
      <c r="CV228" s="99" t="str">
        <f t="shared" si="206"/>
        <v/>
      </c>
      <c r="CW228" s="99" t="str">
        <f t="shared" si="207"/>
        <v/>
      </c>
      <c r="CX228" s="99" t="str">
        <f t="shared" si="208"/>
        <v/>
      </c>
      <c r="CY228" s="70">
        <f t="shared" si="209"/>
        <v>0.37666666666666632</v>
      </c>
      <c r="CZ228" s="70">
        <f t="shared" si="210"/>
        <v>11.841666666666663</v>
      </c>
      <c r="DA228" s="100" t="str">
        <f t="shared" si="211"/>
        <v>hsa-miR-330-3p</v>
      </c>
      <c r="DB228" s="98" t="s">
        <v>5725</v>
      </c>
      <c r="DC228" s="101">
        <f t="shared" ref="DC228:DC291" si="216">IF(CA228="","",POWER(2, -CA228))</f>
        <v>0.73969375462441933</v>
      </c>
      <c r="DD228" s="101">
        <f t="shared" ref="DD228:DD291" si="217">IF(CB228="","",POWER(2, -CB228))</f>
        <v>0.77110541270397037</v>
      </c>
      <c r="DE228" s="101">
        <f t="shared" ref="DE228:DE291" si="218">IF(CC228="","",POWER(2, -CC228))</f>
        <v>0.801069877589622</v>
      </c>
      <c r="DF228" s="101" t="str">
        <f t="shared" ref="DF228:DF291" si="219">IF(CD228="","",POWER(2, -CD228))</f>
        <v/>
      </c>
      <c r="DG228" s="101" t="str">
        <f t="shared" ref="DG228:DG291" si="220">IF(CE228="","",POWER(2, -CE228))</f>
        <v/>
      </c>
      <c r="DH228" s="101" t="str">
        <f t="shared" ref="DH228:DH291" si="221">IF(CF228="","",POWER(2, -CF228))</f>
        <v/>
      </c>
      <c r="DI228" s="101" t="str">
        <f t="shared" ref="DI228:DI291" si="222">IF(CG228="","",POWER(2, -CG228))</f>
        <v/>
      </c>
      <c r="DJ228" s="101" t="str">
        <f t="shared" ref="DJ228:DJ291" si="223">IF(CH228="","",POWER(2, -CH228))</f>
        <v/>
      </c>
      <c r="DK228" s="101" t="str">
        <f t="shared" ref="DK228:DK291" si="224">IF(CI228="","",POWER(2, -CI228))</f>
        <v/>
      </c>
      <c r="DL228" s="101" t="str">
        <f t="shared" ref="DL228:DL291" si="225">IF(CJ228="","",POWER(2, -CJ228))</f>
        <v/>
      </c>
      <c r="DM228" s="101" t="str">
        <f t="shared" si="212"/>
        <v/>
      </c>
      <c r="DN228" s="101" t="str">
        <f t="shared" si="213"/>
        <v/>
      </c>
      <c r="DO228" s="101">
        <f t="shared" ref="DO228:DO291" si="226">IF(CM228="","",POWER(2, -CM228))</f>
        <v>3.4248616557967245E-4</v>
      </c>
      <c r="DP228" s="101">
        <f t="shared" ref="DP228:DP291" si="227">IF(CN228="","",POWER(2, -CN228))</f>
        <v>2.2805456454217941E-4</v>
      </c>
      <c r="DQ228" s="101">
        <f t="shared" ref="DQ228:DQ291" si="228">IF(CO228="","",POWER(2, -CO228))</f>
        <v>2.5895696810747571E-4</v>
      </c>
      <c r="DR228" s="101" t="str">
        <f t="shared" ref="DR228:DR291" si="229">IF(CP228="","",POWER(2, -CP228))</f>
        <v/>
      </c>
      <c r="DS228" s="101" t="str">
        <f t="shared" ref="DS228:DS291" si="230">IF(CQ228="","",POWER(2, -CQ228))</f>
        <v/>
      </c>
      <c r="DT228" s="101" t="str">
        <f t="shared" ref="DT228:DT291" si="231">IF(CR228="","",POWER(2, -CR228))</f>
        <v/>
      </c>
      <c r="DU228" s="101" t="str">
        <f t="shared" ref="DU228:DU291" si="232">IF(CS228="","",POWER(2, -CS228))</f>
        <v/>
      </c>
      <c r="DV228" s="101" t="str">
        <f t="shared" ref="DV228:DV291" si="233">IF(CT228="","",POWER(2, -CT228))</f>
        <v/>
      </c>
      <c r="DW228" s="101" t="str">
        <f t="shared" ref="DW228:DW291" si="234">IF(CU228="","",POWER(2, -CU228))</f>
        <v/>
      </c>
      <c r="DX228" s="101" t="str">
        <f t="shared" ref="DX228:DX291" si="235">IF(CV228="","",POWER(2, -CV228))</f>
        <v/>
      </c>
      <c r="DY228" s="101" t="str">
        <f t="shared" si="214"/>
        <v/>
      </c>
      <c r="DZ228" s="101" t="str">
        <f t="shared" si="215"/>
        <v/>
      </c>
    </row>
    <row r="229" spans="1:130" ht="15" customHeight="1" x14ac:dyDescent="0.25">
      <c r="A229" s="106" t="str">
        <f>'miRNA Table'!C228</f>
        <v>hsa-miR-331-5p</v>
      </c>
      <c r="B229" s="98" t="s">
        <v>5726</v>
      </c>
      <c r="C229" s="99">
        <f>IF('Test Sample Data'!C228="","",IF(SUM('Test Sample Data'!C$3:C$386)&gt;10,IF(AND(ISNUMBER('Test Sample Data'!C228),'Test Sample Data'!C228&lt;$C$389, 'Test Sample Data'!C228&gt;0),'Test Sample Data'!C228,$C$389),""))</f>
        <v>23.55</v>
      </c>
      <c r="D229" s="99">
        <f>IF('Test Sample Data'!D228="","",IF(SUM('Test Sample Data'!D$3:D$386)&gt;10,IF(AND(ISNUMBER('Test Sample Data'!D228),'Test Sample Data'!D228&lt;$C$389, 'Test Sample Data'!D228&gt;0),'Test Sample Data'!D228,$C$389),""))</f>
        <v>23.62</v>
      </c>
      <c r="E229" s="99">
        <f>IF('Test Sample Data'!E228="","",IF(SUM('Test Sample Data'!E$3:E$386)&gt;10,IF(AND(ISNUMBER('Test Sample Data'!E228),'Test Sample Data'!E228&lt;$C$389, 'Test Sample Data'!E228&gt;0),'Test Sample Data'!E228,$C$389),""))</f>
        <v>23.57</v>
      </c>
      <c r="F229" s="99" t="str">
        <f>IF('Test Sample Data'!F228="","",IF(SUM('Test Sample Data'!F$3:F$386)&gt;10,IF(AND(ISNUMBER('Test Sample Data'!F228),'Test Sample Data'!F228&lt;$C$389, 'Test Sample Data'!F228&gt;0),'Test Sample Data'!F228,$C$389),""))</f>
        <v/>
      </c>
      <c r="G229" s="99" t="str">
        <f>IF('Test Sample Data'!G228="","",IF(SUM('Test Sample Data'!G$3:G$386)&gt;10,IF(AND(ISNUMBER('Test Sample Data'!G228),'Test Sample Data'!G228&lt;$C$389, 'Test Sample Data'!G228&gt;0),'Test Sample Data'!G228,$C$389),""))</f>
        <v/>
      </c>
      <c r="H229" s="99" t="str">
        <f>IF('Test Sample Data'!H228="","",IF(SUM('Test Sample Data'!H$3:H$386)&gt;10,IF(AND(ISNUMBER('Test Sample Data'!H228),'Test Sample Data'!H228&lt;$C$389, 'Test Sample Data'!H228&gt;0),'Test Sample Data'!H228,$C$389),""))</f>
        <v/>
      </c>
      <c r="I229" s="99" t="str">
        <f>IF('Test Sample Data'!I228="","",IF(SUM('Test Sample Data'!I$3:I$386)&gt;10,IF(AND(ISNUMBER('Test Sample Data'!I228),'Test Sample Data'!I228&lt;$C$389, 'Test Sample Data'!I228&gt;0),'Test Sample Data'!I228,$C$389),""))</f>
        <v/>
      </c>
      <c r="J229" s="99" t="str">
        <f>IF('Test Sample Data'!J228="","",IF(SUM('Test Sample Data'!J$3:J$386)&gt;10,IF(AND(ISNUMBER('Test Sample Data'!J228),'Test Sample Data'!J228&lt;$C$389, 'Test Sample Data'!J228&gt;0),'Test Sample Data'!J228,$C$389),""))</f>
        <v/>
      </c>
      <c r="K229" s="99" t="str">
        <f>IF('Test Sample Data'!K228="","",IF(SUM('Test Sample Data'!K$3:K$386)&gt;10,IF(AND(ISNUMBER('Test Sample Data'!K228),'Test Sample Data'!K228&lt;$C$389, 'Test Sample Data'!K228&gt;0),'Test Sample Data'!K228,$C$389),""))</f>
        <v/>
      </c>
      <c r="L229" s="99" t="str">
        <f>IF('Test Sample Data'!L228="","",IF(SUM('Test Sample Data'!L$3:L$386)&gt;10,IF(AND(ISNUMBER('Test Sample Data'!L228),'Test Sample Data'!L228&lt;$C$389, 'Test Sample Data'!L228&gt;0),'Test Sample Data'!L228,$C$389),""))</f>
        <v/>
      </c>
      <c r="M229" s="99" t="str">
        <f>IF('Test Sample Data'!M228="","",IF(SUM('Test Sample Data'!M$3:M$386)&gt;10,IF(AND(ISNUMBER('Test Sample Data'!M228),'Test Sample Data'!M228&lt;$C$389, 'Test Sample Data'!M228&gt;0),'Test Sample Data'!M228,$C$389),""))</f>
        <v/>
      </c>
      <c r="N229" s="99" t="str">
        <f>IF('Test Sample Data'!N228="","",IF(SUM('Test Sample Data'!N$3:N$386)&gt;10,IF(AND(ISNUMBER('Test Sample Data'!N228),'Test Sample Data'!N228&lt;$C$389, 'Test Sample Data'!N228&gt;0),'Test Sample Data'!N228,$C$389),""))</f>
        <v/>
      </c>
      <c r="O229" s="98" t="str">
        <f>'miRNA Table'!C228</f>
        <v>hsa-miR-331-5p</v>
      </c>
      <c r="P229" s="98" t="s">
        <v>5726</v>
      </c>
      <c r="Q229" s="99">
        <f>IF('Control Sample Data'!C228="","",IF(SUM('Control Sample Data'!C$3:C$386)&gt;10,IF(AND(ISNUMBER('Control Sample Data'!C228),'Control Sample Data'!C228&lt;$C$389, 'Control Sample Data'!C228&gt;0),'Control Sample Data'!C228,$C$389),""))</f>
        <v>23.41</v>
      </c>
      <c r="R229" s="99">
        <f>IF('Control Sample Data'!D228="","",IF(SUM('Control Sample Data'!D$3:D$386)&gt;10,IF(AND(ISNUMBER('Control Sample Data'!D228),'Control Sample Data'!D228&lt;$C$389, 'Control Sample Data'!D228&gt;0),'Control Sample Data'!D228,$C$389),""))</f>
        <v>23.44</v>
      </c>
      <c r="S229" s="99">
        <f>IF('Control Sample Data'!E228="","",IF(SUM('Control Sample Data'!E$3:E$386)&gt;10,IF(AND(ISNUMBER('Control Sample Data'!E228),'Control Sample Data'!E228&lt;$C$389, 'Control Sample Data'!E228&gt;0),'Control Sample Data'!E228,$C$389),""))</f>
        <v>23.4</v>
      </c>
      <c r="T229" s="99" t="str">
        <f>IF('Control Sample Data'!F228="","",IF(SUM('Control Sample Data'!F$3:F$386)&gt;10,IF(AND(ISNUMBER('Control Sample Data'!F228),'Control Sample Data'!F228&lt;$C$389, 'Control Sample Data'!F228&gt;0),'Control Sample Data'!F228,$C$389),""))</f>
        <v/>
      </c>
      <c r="U229" s="99" t="str">
        <f>IF('Control Sample Data'!G228="","",IF(SUM('Control Sample Data'!G$3:G$386)&gt;10,IF(AND(ISNUMBER('Control Sample Data'!G228),'Control Sample Data'!G228&lt;$C$389, 'Control Sample Data'!G228&gt;0),'Control Sample Data'!G228,$C$389),""))</f>
        <v/>
      </c>
      <c r="V229" s="99" t="str">
        <f>IF('Control Sample Data'!H228="","",IF(SUM('Control Sample Data'!H$3:H$386)&gt;10,IF(AND(ISNUMBER('Control Sample Data'!H228),'Control Sample Data'!H228&lt;$C$389, 'Control Sample Data'!H228&gt;0),'Control Sample Data'!H228,$C$389),""))</f>
        <v/>
      </c>
      <c r="W229" s="99" t="str">
        <f>IF('Control Sample Data'!I228="","",IF(SUM('Control Sample Data'!I$3:I$386)&gt;10,IF(AND(ISNUMBER('Control Sample Data'!I228),'Control Sample Data'!I228&lt;$C$389, 'Control Sample Data'!I228&gt;0),'Control Sample Data'!I228,$C$389),""))</f>
        <v/>
      </c>
      <c r="X229" s="99" t="str">
        <f>IF('Control Sample Data'!J228="","",IF(SUM('Control Sample Data'!J$3:J$386)&gt;10,IF(AND(ISNUMBER('Control Sample Data'!J228),'Control Sample Data'!J228&lt;$C$389, 'Control Sample Data'!J228&gt;0),'Control Sample Data'!J228,$C$389),""))</f>
        <v/>
      </c>
      <c r="Y229" s="99" t="str">
        <f>IF('Control Sample Data'!K228="","",IF(SUM('Control Sample Data'!K$3:K$386)&gt;10,IF(AND(ISNUMBER('Control Sample Data'!K228),'Control Sample Data'!K228&lt;$C$389, 'Control Sample Data'!K228&gt;0),'Control Sample Data'!K228,$C$389),""))</f>
        <v/>
      </c>
      <c r="Z229" s="99" t="str">
        <f>IF('Control Sample Data'!L228="","",IF(SUM('Control Sample Data'!L$3:L$386)&gt;10,IF(AND(ISNUMBER('Control Sample Data'!L228),'Control Sample Data'!L228&lt;$C$389, 'Control Sample Data'!L228&gt;0),'Control Sample Data'!L228,$C$389),""))</f>
        <v/>
      </c>
      <c r="AA229" s="99" t="str">
        <f>IF('Control Sample Data'!M228="","",IF(SUM('Control Sample Data'!M$3:M$386)&gt;10,IF(AND(ISNUMBER('Control Sample Data'!M228),'Control Sample Data'!M228&lt;$C$389, 'Control Sample Data'!M228&gt;0),'Control Sample Data'!M228,$C$389),""))</f>
        <v/>
      </c>
      <c r="AB229" s="107" t="str">
        <f>IF('Control Sample Data'!N228="","",IF(SUM('Control Sample Data'!N$3:N$386)&gt;10,IF(AND(ISNUMBER('Control Sample Data'!N228),'Control Sample Data'!N228&lt;$C$389, 'Control Sample Data'!N228&gt;0),'Control Sample Data'!N228,$C$389),""))</f>
        <v/>
      </c>
      <c r="AC229" s="136">
        <f>IF(C229="","",IF(AND('miRNA Table'!$F$4="YES",'miRNA Table'!$F$6="YES"),C229-C$391,C229))</f>
        <v>23.55</v>
      </c>
      <c r="AD229" s="137">
        <f>IF(D229="","",IF(AND('miRNA Table'!$F$4="YES",'miRNA Table'!$F$6="YES"),D229-D$391,D229))</f>
        <v>23.62</v>
      </c>
      <c r="AE229" s="137">
        <f>IF(E229="","",IF(AND('miRNA Table'!$F$4="YES",'miRNA Table'!$F$6="YES"),E229-E$391,E229))</f>
        <v>23.57</v>
      </c>
      <c r="AF229" s="137" t="str">
        <f>IF(F229="","",IF(AND('miRNA Table'!$F$4="YES",'miRNA Table'!$F$6="YES"),F229-F$391,F229))</f>
        <v/>
      </c>
      <c r="AG229" s="137" t="str">
        <f>IF(G229="","",IF(AND('miRNA Table'!$F$4="YES",'miRNA Table'!$F$6="YES"),G229-G$391,G229))</f>
        <v/>
      </c>
      <c r="AH229" s="137" t="str">
        <f>IF(H229="","",IF(AND('miRNA Table'!$F$4="YES",'miRNA Table'!$F$6="YES"),H229-H$391,H229))</f>
        <v/>
      </c>
      <c r="AI229" s="137" t="str">
        <f>IF(I229="","",IF(AND('miRNA Table'!$F$4="YES",'miRNA Table'!$F$6="YES"),I229-I$391,I229))</f>
        <v/>
      </c>
      <c r="AJ229" s="137" t="str">
        <f>IF(J229="","",IF(AND('miRNA Table'!$F$4="YES",'miRNA Table'!$F$6="YES"),J229-J$391,J229))</f>
        <v/>
      </c>
      <c r="AK229" s="137" t="str">
        <f>IF(K229="","",IF(AND('miRNA Table'!$F$4="YES",'miRNA Table'!$F$6="YES"),K229-K$391,K229))</f>
        <v/>
      </c>
      <c r="AL229" s="137" t="str">
        <f>IF(L229="","",IF(AND('miRNA Table'!$F$4="YES",'miRNA Table'!$F$6="YES"),L229-L$391,L229))</f>
        <v/>
      </c>
      <c r="AM229" s="137" t="str">
        <f>IF(M229="","",IF(AND('miRNA Table'!$F$4="YES",'miRNA Table'!$F$6="YES"),M229-M$391,M229))</f>
        <v/>
      </c>
      <c r="AN229" s="138" t="str">
        <f>IF(N229="","",IF(AND('miRNA Table'!$F$4="YES",'miRNA Table'!$F$6="YES"),N229-N$391,N229))</f>
        <v/>
      </c>
      <c r="AO229" s="136">
        <f>IF(O229="","",IF(AND('miRNA Table'!$F$4="YES",'miRNA Table'!$F$6="YES"),Q229-Q$391,Q229))</f>
        <v>23.41</v>
      </c>
      <c r="AP229" s="137">
        <f>IF(P229="","",IF(AND('miRNA Table'!$F$4="YES",'miRNA Table'!$F$6="YES"),R229-R$391,R229))</f>
        <v>23.44</v>
      </c>
      <c r="AQ229" s="137">
        <f>IF(Q229="","",IF(AND('miRNA Table'!$F$4="YES",'miRNA Table'!$F$6="YES"),S229-S$391,S229))</f>
        <v>23.4</v>
      </c>
      <c r="AR229" s="137" t="str">
        <f>IF(R229="","",IF(AND('miRNA Table'!$F$4="YES",'miRNA Table'!$F$6="YES"),T229-T$391,T229))</f>
        <v/>
      </c>
      <c r="AS229" s="137" t="str">
        <f>IF(S229="","",IF(AND('miRNA Table'!$F$4="YES",'miRNA Table'!$F$6="YES"),U229-U$391,U229))</f>
        <v/>
      </c>
      <c r="AT229" s="137" t="str">
        <f>IF(T229="","",IF(AND('miRNA Table'!$F$4="YES",'miRNA Table'!$F$6="YES"),V229-V$391,V229))</f>
        <v/>
      </c>
      <c r="AU229" s="137" t="str">
        <f>IF(U229="","",IF(AND('miRNA Table'!$F$4="YES",'miRNA Table'!$F$6="YES"),W229-W$391,W229))</f>
        <v/>
      </c>
      <c r="AV229" s="137" t="str">
        <f>IF(V229="","",IF(AND('miRNA Table'!$F$4="YES",'miRNA Table'!$F$6="YES"),X229-X$391,X229))</f>
        <v/>
      </c>
      <c r="AW229" s="137" t="str">
        <f>IF(W229="","",IF(AND('miRNA Table'!$F$4="YES",'miRNA Table'!$F$6="YES"),Y229-Y$391,Y229))</f>
        <v/>
      </c>
      <c r="AX229" s="137" t="str">
        <f>IF(X229="","",IF(AND('miRNA Table'!$F$4="YES",'miRNA Table'!$F$6="YES"),Z229-Z$391,Z229))</f>
        <v/>
      </c>
      <c r="AY229" s="137" t="str">
        <f>IF(Y229="","",IF(AND('miRNA Table'!$F$4="YES",'miRNA Table'!$F$6="YES"),AA229-AA$391,AA229))</f>
        <v/>
      </c>
      <c r="AZ229" s="138" t="str">
        <f>IF(Z229="","",IF(AND('miRNA Table'!$F$4="YES",'miRNA Table'!$F$6="YES"),AB229-AB$391,AB229))</f>
        <v/>
      </c>
      <c r="BY229" s="97" t="str">
        <f t="shared" si="184"/>
        <v>hsa-miR-331-5p</v>
      </c>
      <c r="BZ229" s="98" t="s">
        <v>5726</v>
      </c>
      <c r="CA229" s="99">
        <f t="shared" si="185"/>
        <v>2.9149999999999991</v>
      </c>
      <c r="CB229" s="99">
        <f t="shared" si="186"/>
        <v>2.9750000000000014</v>
      </c>
      <c r="CC229" s="99">
        <f t="shared" si="187"/>
        <v>2.84</v>
      </c>
      <c r="CD229" s="99" t="str">
        <f t="shared" si="188"/>
        <v/>
      </c>
      <c r="CE229" s="99" t="str">
        <f t="shared" si="189"/>
        <v/>
      </c>
      <c r="CF229" s="99" t="str">
        <f t="shared" si="190"/>
        <v/>
      </c>
      <c r="CG229" s="99" t="str">
        <f t="shared" si="191"/>
        <v/>
      </c>
      <c r="CH229" s="99" t="str">
        <f t="shared" si="192"/>
        <v/>
      </c>
      <c r="CI229" s="99" t="str">
        <f t="shared" si="193"/>
        <v/>
      </c>
      <c r="CJ229" s="99" t="str">
        <f t="shared" si="194"/>
        <v/>
      </c>
      <c r="CK229" s="99" t="str">
        <f t="shared" si="195"/>
        <v/>
      </c>
      <c r="CL229" s="99" t="str">
        <f t="shared" si="196"/>
        <v/>
      </c>
      <c r="CM229" s="99">
        <f t="shared" si="197"/>
        <v>2.5116666666666667</v>
      </c>
      <c r="CN229" s="99">
        <f t="shared" si="198"/>
        <v>2.5883333333333312</v>
      </c>
      <c r="CO229" s="99">
        <f t="shared" si="199"/>
        <v>2.264999999999997</v>
      </c>
      <c r="CP229" s="99" t="str">
        <f t="shared" si="200"/>
        <v/>
      </c>
      <c r="CQ229" s="99" t="str">
        <f t="shared" si="201"/>
        <v/>
      </c>
      <c r="CR229" s="99" t="str">
        <f t="shared" si="202"/>
        <v/>
      </c>
      <c r="CS229" s="99" t="str">
        <f t="shared" si="203"/>
        <v/>
      </c>
      <c r="CT229" s="99" t="str">
        <f t="shared" si="204"/>
        <v/>
      </c>
      <c r="CU229" s="99" t="str">
        <f t="shared" si="205"/>
        <v/>
      </c>
      <c r="CV229" s="99" t="str">
        <f t="shared" si="206"/>
        <v/>
      </c>
      <c r="CW229" s="99" t="str">
        <f t="shared" si="207"/>
        <v/>
      </c>
      <c r="CX229" s="99" t="str">
        <f t="shared" si="208"/>
        <v/>
      </c>
      <c r="CY229" s="70">
        <f t="shared" si="209"/>
        <v>2.91</v>
      </c>
      <c r="CZ229" s="70">
        <f t="shared" si="210"/>
        <v>2.4549999999999983</v>
      </c>
      <c r="DA229" s="100" t="str">
        <f t="shared" si="211"/>
        <v>hsa-miR-331-5p</v>
      </c>
      <c r="DB229" s="98" t="s">
        <v>5726</v>
      </c>
      <c r="DC229" s="101">
        <f t="shared" si="216"/>
        <v>0.13258596767102721</v>
      </c>
      <c r="DD229" s="101">
        <f t="shared" si="217"/>
        <v>0.12718496151283568</v>
      </c>
      <c r="DE229" s="101">
        <f t="shared" si="218"/>
        <v>0.13966089225902753</v>
      </c>
      <c r="DF229" s="101" t="str">
        <f t="shared" si="219"/>
        <v/>
      </c>
      <c r="DG229" s="101" t="str">
        <f t="shared" si="220"/>
        <v/>
      </c>
      <c r="DH229" s="101" t="str">
        <f t="shared" si="221"/>
        <v/>
      </c>
      <c r="DI229" s="101" t="str">
        <f t="shared" si="222"/>
        <v/>
      </c>
      <c r="DJ229" s="101" t="str">
        <f t="shared" si="223"/>
        <v/>
      </c>
      <c r="DK229" s="101" t="str">
        <f t="shared" si="224"/>
        <v/>
      </c>
      <c r="DL229" s="101" t="str">
        <f t="shared" si="225"/>
        <v/>
      </c>
      <c r="DM229" s="101" t="str">
        <f t="shared" si="212"/>
        <v/>
      </c>
      <c r="DN229" s="101" t="str">
        <f t="shared" si="213"/>
        <v/>
      </c>
      <c r="DO229" s="101">
        <f t="shared" si="226"/>
        <v>0.17535291677679191</v>
      </c>
      <c r="DP229" s="101">
        <f t="shared" si="227"/>
        <v>0.16627770738846509</v>
      </c>
      <c r="DQ229" s="101">
        <f t="shared" si="228"/>
        <v>0.20804968367788154</v>
      </c>
      <c r="DR229" s="101" t="str">
        <f t="shared" si="229"/>
        <v/>
      </c>
      <c r="DS229" s="101" t="str">
        <f t="shared" si="230"/>
        <v/>
      </c>
      <c r="DT229" s="101" t="str">
        <f t="shared" si="231"/>
        <v/>
      </c>
      <c r="DU229" s="101" t="str">
        <f t="shared" si="232"/>
        <v/>
      </c>
      <c r="DV229" s="101" t="str">
        <f t="shared" si="233"/>
        <v/>
      </c>
      <c r="DW229" s="101" t="str">
        <f t="shared" si="234"/>
        <v/>
      </c>
      <c r="DX229" s="101" t="str">
        <f t="shared" si="235"/>
        <v/>
      </c>
      <c r="DY229" s="101" t="str">
        <f t="shared" si="214"/>
        <v/>
      </c>
      <c r="DZ229" s="101" t="str">
        <f t="shared" si="215"/>
        <v/>
      </c>
    </row>
    <row r="230" spans="1:130" ht="15" customHeight="1" x14ac:dyDescent="0.25">
      <c r="A230" s="106" t="str">
        <f>'miRNA Table'!C229</f>
        <v>hsa-miR-335-5p</v>
      </c>
      <c r="B230" s="98" t="s">
        <v>5727</v>
      </c>
      <c r="C230" s="99">
        <f>IF('Test Sample Data'!C229="","",IF(SUM('Test Sample Data'!C$3:C$386)&gt;10,IF(AND(ISNUMBER('Test Sample Data'!C229),'Test Sample Data'!C229&lt;$C$389, 'Test Sample Data'!C229&gt;0),'Test Sample Data'!C229,$C$389),""))</f>
        <v>29.38</v>
      </c>
      <c r="D230" s="99">
        <f>IF('Test Sample Data'!D229="","",IF(SUM('Test Sample Data'!D$3:D$386)&gt;10,IF(AND(ISNUMBER('Test Sample Data'!D229),'Test Sample Data'!D229&lt;$C$389, 'Test Sample Data'!D229&gt;0),'Test Sample Data'!D229,$C$389),""))</f>
        <v>29.68</v>
      </c>
      <c r="E230" s="99">
        <f>IF('Test Sample Data'!E229="","",IF(SUM('Test Sample Data'!E$3:E$386)&gt;10,IF(AND(ISNUMBER('Test Sample Data'!E229),'Test Sample Data'!E229&lt;$C$389, 'Test Sample Data'!E229&gt;0),'Test Sample Data'!E229,$C$389),""))</f>
        <v>29.32</v>
      </c>
      <c r="F230" s="99" t="str">
        <f>IF('Test Sample Data'!F229="","",IF(SUM('Test Sample Data'!F$3:F$386)&gt;10,IF(AND(ISNUMBER('Test Sample Data'!F229),'Test Sample Data'!F229&lt;$C$389, 'Test Sample Data'!F229&gt;0),'Test Sample Data'!F229,$C$389),""))</f>
        <v/>
      </c>
      <c r="G230" s="99" t="str">
        <f>IF('Test Sample Data'!G229="","",IF(SUM('Test Sample Data'!G$3:G$386)&gt;10,IF(AND(ISNUMBER('Test Sample Data'!G229),'Test Sample Data'!G229&lt;$C$389, 'Test Sample Data'!G229&gt;0),'Test Sample Data'!G229,$C$389),""))</f>
        <v/>
      </c>
      <c r="H230" s="99" t="str">
        <f>IF('Test Sample Data'!H229="","",IF(SUM('Test Sample Data'!H$3:H$386)&gt;10,IF(AND(ISNUMBER('Test Sample Data'!H229),'Test Sample Data'!H229&lt;$C$389, 'Test Sample Data'!H229&gt;0),'Test Sample Data'!H229,$C$389),""))</f>
        <v/>
      </c>
      <c r="I230" s="99" t="str">
        <f>IF('Test Sample Data'!I229="","",IF(SUM('Test Sample Data'!I$3:I$386)&gt;10,IF(AND(ISNUMBER('Test Sample Data'!I229),'Test Sample Data'!I229&lt;$C$389, 'Test Sample Data'!I229&gt;0),'Test Sample Data'!I229,$C$389),""))</f>
        <v/>
      </c>
      <c r="J230" s="99" t="str">
        <f>IF('Test Sample Data'!J229="","",IF(SUM('Test Sample Data'!J$3:J$386)&gt;10,IF(AND(ISNUMBER('Test Sample Data'!J229),'Test Sample Data'!J229&lt;$C$389, 'Test Sample Data'!J229&gt;0),'Test Sample Data'!J229,$C$389),""))</f>
        <v/>
      </c>
      <c r="K230" s="99" t="str">
        <f>IF('Test Sample Data'!K229="","",IF(SUM('Test Sample Data'!K$3:K$386)&gt;10,IF(AND(ISNUMBER('Test Sample Data'!K229),'Test Sample Data'!K229&lt;$C$389, 'Test Sample Data'!K229&gt;0),'Test Sample Data'!K229,$C$389),""))</f>
        <v/>
      </c>
      <c r="L230" s="99" t="str">
        <f>IF('Test Sample Data'!L229="","",IF(SUM('Test Sample Data'!L$3:L$386)&gt;10,IF(AND(ISNUMBER('Test Sample Data'!L229),'Test Sample Data'!L229&lt;$C$389, 'Test Sample Data'!L229&gt;0),'Test Sample Data'!L229,$C$389),""))</f>
        <v/>
      </c>
      <c r="M230" s="99" t="str">
        <f>IF('Test Sample Data'!M229="","",IF(SUM('Test Sample Data'!M$3:M$386)&gt;10,IF(AND(ISNUMBER('Test Sample Data'!M229),'Test Sample Data'!M229&lt;$C$389, 'Test Sample Data'!M229&gt;0),'Test Sample Data'!M229,$C$389),""))</f>
        <v/>
      </c>
      <c r="N230" s="99" t="str">
        <f>IF('Test Sample Data'!N229="","",IF(SUM('Test Sample Data'!N$3:N$386)&gt;10,IF(AND(ISNUMBER('Test Sample Data'!N229),'Test Sample Data'!N229&lt;$C$389, 'Test Sample Data'!N229&gt;0),'Test Sample Data'!N229,$C$389),""))</f>
        <v/>
      </c>
      <c r="O230" s="98" t="str">
        <f>'miRNA Table'!C229</f>
        <v>hsa-miR-335-5p</v>
      </c>
      <c r="P230" s="98" t="s">
        <v>5727</v>
      </c>
      <c r="Q230" s="99">
        <f>IF('Control Sample Data'!C229="","",IF(SUM('Control Sample Data'!C$3:C$386)&gt;10,IF(AND(ISNUMBER('Control Sample Data'!C229),'Control Sample Data'!C229&lt;$C$389, 'Control Sample Data'!C229&gt;0),'Control Sample Data'!C229,$C$389),""))</f>
        <v>27.49</v>
      </c>
      <c r="R230" s="99">
        <f>IF('Control Sample Data'!D229="","",IF(SUM('Control Sample Data'!D$3:D$386)&gt;10,IF(AND(ISNUMBER('Control Sample Data'!D229),'Control Sample Data'!D229&lt;$C$389, 'Control Sample Data'!D229&gt;0),'Control Sample Data'!D229,$C$389),""))</f>
        <v>27.72</v>
      </c>
      <c r="S230" s="99">
        <f>IF('Control Sample Data'!E229="","",IF(SUM('Control Sample Data'!E$3:E$386)&gt;10,IF(AND(ISNUMBER('Control Sample Data'!E229),'Control Sample Data'!E229&lt;$C$389, 'Control Sample Data'!E229&gt;0),'Control Sample Data'!E229,$C$389),""))</f>
        <v>27.44</v>
      </c>
      <c r="T230" s="99" t="str">
        <f>IF('Control Sample Data'!F229="","",IF(SUM('Control Sample Data'!F$3:F$386)&gt;10,IF(AND(ISNUMBER('Control Sample Data'!F229),'Control Sample Data'!F229&lt;$C$389, 'Control Sample Data'!F229&gt;0),'Control Sample Data'!F229,$C$389),""))</f>
        <v/>
      </c>
      <c r="U230" s="99" t="str">
        <f>IF('Control Sample Data'!G229="","",IF(SUM('Control Sample Data'!G$3:G$386)&gt;10,IF(AND(ISNUMBER('Control Sample Data'!G229),'Control Sample Data'!G229&lt;$C$389, 'Control Sample Data'!G229&gt;0),'Control Sample Data'!G229,$C$389),""))</f>
        <v/>
      </c>
      <c r="V230" s="99" t="str">
        <f>IF('Control Sample Data'!H229="","",IF(SUM('Control Sample Data'!H$3:H$386)&gt;10,IF(AND(ISNUMBER('Control Sample Data'!H229),'Control Sample Data'!H229&lt;$C$389, 'Control Sample Data'!H229&gt;0),'Control Sample Data'!H229,$C$389),""))</f>
        <v/>
      </c>
      <c r="W230" s="99" t="str">
        <f>IF('Control Sample Data'!I229="","",IF(SUM('Control Sample Data'!I$3:I$386)&gt;10,IF(AND(ISNUMBER('Control Sample Data'!I229),'Control Sample Data'!I229&lt;$C$389, 'Control Sample Data'!I229&gt;0),'Control Sample Data'!I229,$C$389),""))</f>
        <v/>
      </c>
      <c r="X230" s="99" t="str">
        <f>IF('Control Sample Data'!J229="","",IF(SUM('Control Sample Data'!J$3:J$386)&gt;10,IF(AND(ISNUMBER('Control Sample Data'!J229),'Control Sample Data'!J229&lt;$C$389, 'Control Sample Data'!J229&gt;0),'Control Sample Data'!J229,$C$389),""))</f>
        <v/>
      </c>
      <c r="Y230" s="99" t="str">
        <f>IF('Control Sample Data'!K229="","",IF(SUM('Control Sample Data'!K$3:K$386)&gt;10,IF(AND(ISNUMBER('Control Sample Data'!K229),'Control Sample Data'!K229&lt;$C$389, 'Control Sample Data'!K229&gt;0),'Control Sample Data'!K229,$C$389),""))</f>
        <v/>
      </c>
      <c r="Z230" s="99" t="str">
        <f>IF('Control Sample Data'!L229="","",IF(SUM('Control Sample Data'!L$3:L$386)&gt;10,IF(AND(ISNUMBER('Control Sample Data'!L229),'Control Sample Data'!L229&lt;$C$389, 'Control Sample Data'!L229&gt;0),'Control Sample Data'!L229,$C$389),""))</f>
        <v/>
      </c>
      <c r="AA230" s="99" t="str">
        <f>IF('Control Sample Data'!M229="","",IF(SUM('Control Sample Data'!M$3:M$386)&gt;10,IF(AND(ISNUMBER('Control Sample Data'!M229),'Control Sample Data'!M229&lt;$C$389, 'Control Sample Data'!M229&gt;0),'Control Sample Data'!M229,$C$389),""))</f>
        <v/>
      </c>
      <c r="AB230" s="107" t="str">
        <f>IF('Control Sample Data'!N229="","",IF(SUM('Control Sample Data'!N$3:N$386)&gt;10,IF(AND(ISNUMBER('Control Sample Data'!N229),'Control Sample Data'!N229&lt;$C$389, 'Control Sample Data'!N229&gt;0),'Control Sample Data'!N229,$C$389),""))</f>
        <v/>
      </c>
      <c r="AC230" s="136">
        <f>IF(C230="","",IF(AND('miRNA Table'!$F$4="YES",'miRNA Table'!$F$6="YES"),C230-C$391,C230))</f>
        <v>29.38</v>
      </c>
      <c r="AD230" s="137">
        <f>IF(D230="","",IF(AND('miRNA Table'!$F$4="YES",'miRNA Table'!$F$6="YES"),D230-D$391,D230))</f>
        <v>29.68</v>
      </c>
      <c r="AE230" s="137">
        <f>IF(E230="","",IF(AND('miRNA Table'!$F$4="YES",'miRNA Table'!$F$6="YES"),E230-E$391,E230))</f>
        <v>29.32</v>
      </c>
      <c r="AF230" s="137" t="str">
        <f>IF(F230="","",IF(AND('miRNA Table'!$F$4="YES",'miRNA Table'!$F$6="YES"),F230-F$391,F230))</f>
        <v/>
      </c>
      <c r="AG230" s="137" t="str">
        <f>IF(G230="","",IF(AND('miRNA Table'!$F$4="YES",'miRNA Table'!$F$6="YES"),G230-G$391,G230))</f>
        <v/>
      </c>
      <c r="AH230" s="137" t="str">
        <f>IF(H230="","",IF(AND('miRNA Table'!$F$4="YES",'miRNA Table'!$F$6="YES"),H230-H$391,H230))</f>
        <v/>
      </c>
      <c r="AI230" s="137" t="str">
        <f>IF(I230="","",IF(AND('miRNA Table'!$F$4="YES",'miRNA Table'!$F$6="YES"),I230-I$391,I230))</f>
        <v/>
      </c>
      <c r="AJ230" s="137" t="str">
        <f>IF(J230="","",IF(AND('miRNA Table'!$F$4="YES",'miRNA Table'!$F$6="YES"),J230-J$391,J230))</f>
        <v/>
      </c>
      <c r="AK230" s="137" t="str">
        <f>IF(K230="","",IF(AND('miRNA Table'!$F$4="YES",'miRNA Table'!$F$6="YES"),K230-K$391,K230))</f>
        <v/>
      </c>
      <c r="AL230" s="137" t="str">
        <f>IF(L230="","",IF(AND('miRNA Table'!$F$4="YES",'miRNA Table'!$F$6="YES"),L230-L$391,L230))</f>
        <v/>
      </c>
      <c r="AM230" s="137" t="str">
        <f>IF(M230="","",IF(AND('miRNA Table'!$F$4="YES",'miRNA Table'!$F$6="YES"),M230-M$391,M230))</f>
        <v/>
      </c>
      <c r="AN230" s="138" t="str">
        <f>IF(N230="","",IF(AND('miRNA Table'!$F$4="YES",'miRNA Table'!$F$6="YES"),N230-N$391,N230))</f>
        <v/>
      </c>
      <c r="AO230" s="136">
        <f>IF(O230="","",IF(AND('miRNA Table'!$F$4="YES",'miRNA Table'!$F$6="YES"),Q230-Q$391,Q230))</f>
        <v>27.49</v>
      </c>
      <c r="AP230" s="137">
        <f>IF(P230="","",IF(AND('miRNA Table'!$F$4="YES",'miRNA Table'!$F$6="YES"),R230-R$391,R230))</f>
        <v>27.72</v>
      </c>
      <c r="AQ230" s="137">
        <f>IF(Q230="","",IF(AND('miRNA Table'!$F$4="YES",'miRNA Table'!$F$6="YES"),S230-S$391,S230))</f>
        <v>27.44</v>
      </c>
      <c r="AR230" s="137" t="str">
        <f>IF(R230="","",IF(AND('miRNA Table'!$F$4="YES",'miRNA Table'!$F$6="YES"),T230-T$391,T230))</f>
        <v/>
      </c>
      <c r="AS230" s="137" t="str">
        <f>IF(S230="","",IF(AND('miRNA Table'!$F$4="YES",'miRNA Table'!$F$6="YES"),U230-U$391,U230))</f>
        <v/>
      </c>
      <c r="AT230" s="137" t="str">
        <f>IF(T230="","",IF(AND('miRNA Table'!$F$4="YES",'miRNA Table'!$F$6="YES"),V230-V$391,V230))</f>
        <v/>
      </c>
      <c r="AU230" s="137" t="str">
        <f>IF(U230="","",IF(AND('miRNA Table'!$F$4="YES",'miRNA Table'!$F$6="YES"),W230-W$391,W230))</f>
        <v/>
      </c>
      <c r="AV230" s="137" t="str">
        <f>IF(V230="","",IF(AND('miRNA Table'!$F$4="YES",'miRNA Table'!$F$6="YES"),X230-X$391,X230))</f>
        <v/>
      </c>
      <c r="AW230" s="137" t="str">
        <f>IF(W230="","",IF(AND('miRNA Table'!$F$4="YES",'miRNA Table'!$F$6="YES"),Y230-Y$391,Y230))</f>
        <v/>
      </c>
      <c r="AX230" s="137" t="str">
        <f>IF(X230="","",IF(AND('miRNA Table'!$F$4="YES",'miRNA Table'!$F$6="YES"),Z230-Z$391,Z230))</f>
        <v/>
      </c>
      <c r="AY230" s="137" t="str">
        <f>IF(Y230="","",IF(AND('miRNA Table'!$F$4="YES",'miRNA Table'!$F$6="YES"),AA230-AA$391,AA230))</f>
        <v/>
      </c>
      <c r="AZ230" s="138" t="str">
        <f>IF(Z230="","",IF(AND('miRNA Table'!$F$4="YES",'miRNA Table'!$F$6="YES"),AB230-AB$391,AB230))</f>
        <v/>
      </c>
      <c r="BY230" s="97" t="str">
        <f t="shared" si="184"/>
        <v>hsa-miR-335-5p</v>
      </c>
      <c r="BZ230" s="98" t="s">
        <v>5727</v>
      </c>
      <c r="CA230" s="99">
        <f t="shared" si="185"/>
        <v>8.7449999999999974</v>
      </c>
      <c r="CB230" s="99">
        <f t="shared" si="186"/>
        <v>9.0350000000000001</v>
      </c>
      <c r="CC230" s="99">
        <f t="shared" si="187"/>
        <v>8.59</v>
      </c>
      <c r="CD230" s="99" t="str">
        <f t="shared" si="188"/>
        <v/>
      </c>
      <c r="CE230" s="99" t="str">
        <f t="shared" si="189"/>
        <v/>
      </c>
      <c r="CF230" s="99" t="str">
        <f t="shared" si="190"/>
        <v/>
      </c>
      <c r="CG230" s="99" t="str">
        <f t="shared" si="191"/>
        <v/>
      </c>
      <c r="CH230" s="99" t="str">
        <f t="shared" si="192"/>
        <v/>
      </c>
      <c r="CI230" s="99" t="str">
        <f t="shared" si="193"/>
        <v/>
      </c>
      <c r="CJ230" s="99" t="str">
        <f t="shared" si="194"/>
        <v/>
      </c>
      <c r="CK230" s="99" t="str">
        <f t="shared" si="195"/>
        <v/>
      </c>
      <c r="CL230" s="99" t="str">
        <f t="shared" si="196"/>
        <v/>
      </c>
      <c r="CM230" s="99">
        <f t="shared" si="197"/>
        <v>6.591666666666665</v>
      </c>
      <c r="CN230" s="99">
        <f t="shared" si="198"/>
        <v>6.8683333333333287</v>
      </c>
      <c r="CO230" s="99">
        <f t="shared" si="199"/>
        <v>6.3049999999999997</v>
      </c>
      <c r="CP230" s="99" t="str">
        <f t="shared" si="200"/>
        <v/>
      </c>
      <c r="CQ230" s="99" t="str">
        <f t="shared" si="201"/>
        <v/>
      </c>
      <c r="CR230" s="99" t="str">
        <f t="shared" si="202"/>
        <v/>
      </c>
      <c r="CS230" s="99" t="str">
        <f t="shared" si="203"/>
        <v/>
      </c>
      <c r="CT230" s="99" t="str">
        <f t="shared" si="204"/>
        <v/>
      </c>
      <c r="CU230" s="99" t="str">
        <f t="shared" si="205"/>
        <v/>
      </c>
      <c r="CV230" s="99" t="str">
        <f t="shared" si="206"/>
        <v/>
      </c>
      <c r="CW230" s="99" t="str">
        <f t="shared" si="207"/>
        <v/>
      </c>
      <c r="CX230" s="99" t="str">
        <f t="shared" si="208"/>
        <v/>
      </c>
      <c r="CY230" s="70">
        <f t="shared" si="209"/>
        <v>8.7899999999999991</v>
      </c>
      <c r="CZ230" s="70">
        <f t="shared" si="210"/>
        <v>6.5883333333333312</v>
      </c>
      <c r="DA230" s="100" t="str">
        <f t="shared" si="211"/>
        <v>hsa-miR-335-5p</v>
      </c>
      <c r="DB230" s="98" t="s">
        <v>5727</v>
      </c>
      <c r="DC230" s="101">
        <f t="shared" si="216"/>
        <v>2.3307338731088367E-3</v>
      </c>
      <c r="DD230" s="101">
        <f t="shared" si="217"/>
        <v>1.9063120327660645E-3</v>
      </c>
      <c r="DE230" s="101">
        <f t="shared" si="218"/>
        <v>2.5950894806572502E-3</v>
      </c>
      <c r="DF230" s="101" t="str">
        <f t="shared" si="219"/>
        <v/>
      </c>
      <c r="DG230" s="101" t="str">
        <f t="shared" si="220"/>
        <v/>
      </c>
      <c r="DH230" s="101" t="str">
        <f t="shared" si="221"/>
        <v/>
      </c>
      <c r="DI230" s="101" t="str">
        <f t="shared" si="222"/>
        <v/>
      </c>
      <c r="DJ230" s="101" t="str">
        <f t="shared" si="223"/>
        <v/>
      </c>
      <c r="DK230" s="101" t="str">
        <f t="shared" si="224"/>
        <v/>
      </c>
      <c r="DL230" s="101" t="str">
        <f t="shared" si="225"/>
        <v/>
      </c>
      <c r="DM230" s="101" t="str">
        <f t="shared" si="212"/>
        <v/>
      </c>
      <c r="DN230" s="101" t="str">
        <f t="shared" si="213"/>
        <v/>
      </c>
      <c r="DO230" s="101">
        <f t="shared" si="226"/>
        <v>1.0368372987020077E-2</v>
      </c>
      <c r="DP230" s="101">
        <f t="shared" si="227"/>
        <v>8.5590516360616337E-3</v>
      </c>
      <c r="DQ230" s="101">
        <f t="shared" si="228"/>
        <v>1.2647534633553264E-2</v>
      </c>
      <c r="DR230" s="101" t="str">
        <f t="shared" si="229"/>
        <v/>
      </c>
      <c r="DS230" s="101" t="str">
        <f t="shared" si="230"/>
        <v/>
      </c>
      <c r="DT230" s="101" t="str">
        <f t="shared" si="231"/>
        <v/>
      </c>
      <c r="DU230" s="101" t="str">
        <f t="shared" si="232"/>
        <v/>
      </c>
      <c r="DV230" s="101" t="str">
        <f t="shared" si="233"/>
        <v/>
      </c>
      <c r="DW230" s="101" t="str">
        <f t="shared" si="234"/>
        <v/>
      </c>
      <c r="DX230" s="101" t="str">
        <f t="shared" si="235"/>
        <v/>
      </c>
      <c r="DY230" s="101" t="str">
        <f t="shared" si="214"/>
        <v/>
      </c>
      <c r="DZ230" s="101" t="str">
        <f t="shared" si="215"/>
        <v/>
      </c>
    </row>
    <row r="231" spans="1:130" ht="15" customHeight="1" x14ac:dyDescent="0.25">
      <c r="A231" s="106" t="str">
        <f>'miRNA Table'!C230</f>
        <v>hsa-miR-335-3p</v>
      </c>
      <c r="B231" s="98" t="s">
        <v>5728</v>
      </c>
      <c r="C231" s="99">
        <f>IF('Test Sample Data'!C230="","",IF(SUM('Test Sample Data'!C$3:C$386)&gt;10,IF(AND(ISNUMBER('Test Sample Data'!C230),'Test Sample Data'!C230&lt;$C$389, 'Test Sample Data'!C230&gt;0),'Test Sample Data'!C230,$C$389),""))</f>
        <v>23.53</v>
      </c>
      <c r="D231" s="99">
        <f>IF('Test Sample Data'!D230="","",IF(SUM('Test Sample Data'!D$3:D$386)&gt;10,IF(AND(ISNUMBER('Test Sample Data'!D230),'Test Sample Data'!D230&lt;$C$389, 'Test Sample Data'!D230&gt;0),'Test Sample Data'!D230,$C$389),""))</f>
        <v>23.58</v>
      </c>
      <c r="E231" s="99">
        <f>IF('Test Sample Data'!E230="","",IF(SUM('Test Sample Data'!E$3:E$386)&gt;10,IF(AND(ISNUMBER('Test Sample Data'!E230),'Test Sample Data'!E230&lt;$C$389, 'Test Sample Data'!E230&gt;0),'Test Sample Data'!E230,$C$389),""))</f>
        <v>23.46</v>
      </c>
      <c r="F231" s="99" t="str">
        <f>IF('Test Sample Data'!F230="","",IF(SUM('Test Sample Data'!F$3:F$386)&gt;10,IF(AND(ISNUMBER('Test Sample Data'!F230),'Test Sample Data'!F230&lt;$C$389, 'Test Sample Data'!F230&gt;0),'Test Sample Data'!F230,$C$389),""))</f>
        <v/>
      </c>
      <c r="G231" s="99" t="str">
        <f>IF('Test Sample Data'!G230="","",IF(SUM('Test Sample Data'!G$3:G$386)&gt;10,IF(AND(ISNUMBER('Test Sample Data'!G230),'Test Sample Data'!G230&lt;$C$389, 'Test Sample Data'!G230&gt;0),'Test Sample Data'!G230,$C$389),""))</f>
        <v/>
      </c>
      <c r="H231" s="99" t="str">
        <f>IF('Test Sample Data'!H230="","",IF(SUM('Test Sample Data'!H$3:H$386)&gt;10,IF(AND(ISNUMBER('Test Sample Data'!H230),'Test Sample Data'!H230&lt;$C$389, 'Test Sample Data'!H230&gt;0),'Test Sample Data'!H230,$C$389),""))</f>
        <v/>
      </c>
      <c r="I231" s="99" t="str">
        <f>IF('Test Sample Data'!I230="","",IF(SUM('Test Sample Data'!I$3:I$386)&gt;10,IF(AND(ISNUMBER('Test Sample Data'!I230),'Test Sample Data'!I230&lt;$C$389, 'Test Sample Data'!I230&gt;0),'Test Sample Data'!I230,$C$389),""))</f>
        <v/>
      </c>
      <c r="J231" s="99" t="str">
        <f>IF('Test Sample Data'!J230="","",IF(SUM('Test Sample Data'!J$3:J$386)&gt;10,IF(AND(ISNUMBER('Test Sample Data'!J230),'Test Sample Data'!J230&lt;$C$389, 'Test Sample Data'!J230&gt;0),'Test Sample Data'!J230,$C$389),""))</f>
        <v/>
      </c>
      <c r="K231" s="99" t="str">
        <f>IF('Test Sample Data'!K230="","",IF(SUM('Test Sample Data'!K$3:K$386)&gt;10,IF(AND(ISNUMBER('Test Sample Data'!K230),'Test Sample Data'!K230&lt;$C$389, 'Test Sample Data'!K230&gt;0),'Test Sample Data'!K230,$C$389),""))</f>
        <v/>
      </c>
      <c r="L231" s="99" t="str">
        <f>IF('Test Sample Data'!L230="","",IF(SUM('Test Sample Data'!L$3:L$386)&gt;10,IF(AND(ISNUMBER('Test Sample Data'!L230),'Test Sample Data'!L230&lt;$C$389, 'Test Sample Data'!L230&gt;0),'Test Sample Data'!L230,$C$389),""))</f>
        <v/>
      </c>
      <c r="M231" s="99" t="str">
        <f>IF('Test Sample Data'!M230="","",IF(SUM('Test Sample Data'!M$3:M$386)&gt;10,IF(AND(ISNUMBER('Test Sample Data'!M230),'Test Sample Data'!M230&lt;$C$389, 'Test Sample Data'!M230&gt;0),'Test Sample Data'!M230,$C$389),""))</f>
        <v/>
      </c>
      <c r="N231" s="99" t="str">
        <f>IF('Test Sample Data'!N230="","",IF(SUM('Test Sample Data'!N$3:N$386)&gt;10,IF(AND(ISNUMBER('Test Sample Data'!N230),'Test Sample Data'!N230&lt;$C$389, 'Test Sample Data'!N230&gt;0),'Test Sample Data'!N230,$C$389),""))</f>
        <v/>
      </c>
      <c r="O231" s="98" t="str">
        <f>'miRNA Table'!C230</f>
        <v>hsa-miR-335-3p</v>
      </c>
      <c r="P231" s="98" t="s">
        <v>5728</v>
      </c>
      <c r="Q231" s="99">
        <f>IF('Control Sample Data'!C230="","",IF(SUM('Control Sample Data'!C$3:C$386)&gt;10,IF(AND(ISNUMBER('Control Sample Data'!C230),'Control Sample Data'!C230&lt;$C$389, 'Control Sample Data'!C230&gt;0),'Control Sample Data'!C230,$C$389),""))</f>
        <v>22.3</v>
      </c>
      <c r="R231" s="99">
        <f>IF('Control Sample Data'!D230="","",IF(SUM('Control Sample Data'!D$3:D$386)&gt;10,IF(AND(ISNUMBER('Control Sample Data'!D230),'Control Sample Data'!D230&lt;$C$389, 'Control Sample Data'!D230&gt;0),'Control Sample Data'!D230,$C$389),""))</f>
        <v>22.16</v>
      </c>
      <c r="S231" s="99">
        <f>IF('Control Sample Data'!E230="","",IF(SUM('Control Sample Data'!E$3:E$386)&gt;10,IF(AND(ISNUMBER('Control Sample Data'!E230),'Control Sample Data'!E230&lt;$C$389, 'Control Sample Data'!E230&gt;0),'Control Sample Data'!E230,$C$389),""))</f>
        <v>22.29</v>
      </c>
      <c r="T231" s="99" t="str">
        <f>IF('Control Sample Data'!F230="","",IF(SUM('Control Sample Data'!F$3:F$386)&gt;10,IF(AND(ISNUMBER('Control Sample Data'!F230),'Control Sample Data'!F230&lt;$C$389, 'Control Sample Data'!F230&gt;0),'Control Sample Data'!F230,$C$389),""))</f>
        <v/>
      </c>
      <c r="U231" s="99" t="str">
        <f>IF('Control Sample Data'!G230="","",IF(SUM('Control Sample Data'!G$3:G$386)&gt;10,IF(AND(ISNUMBER('Control Sample Data'!G230),'Control Sample Data'!G230&lt;$C$389, 'Control Sample Data'!G230&gt;0),'Control Sample Data'!G230,$C$389),""))</f>
        <v/>
      </c>
      <c r="V231" s="99" t="str">
        <f>IF('Control Sample Data'!H230="","",IF(SUM('Control Sample Data'!H$3:H$386)&gt;10,IF(AND(ISNUMBER('Control Sample Data'!H230),'Control Sample Data'!H230&lt;$C$389, 'Control Sample Data'!H230&gt;0),'Control Sample Data'!H230,$C$389),""))</f>
        <v/>
      </c>
      <c r="W231" s="99" t="str">
        <f>IF('Control Sample Data'!I230="","",IF(SUM('Control Sample Data'!I$3:I$386)&gt;10,IF(AND(ISNUMBER('Control Sample Data'!I230),'Control Sample Data'!I230&lt;$C$389, 'Control Sample Data'!I230&gt;0),'Control Sample Data'!I230,$C$389),""))</f>
        <v/>
      </c>
      <c r="X231" s="99" t="str">
        <f>IF('Control Sample Data'!J230="","",IF(SUM('Control Sample Data'!J$3:J$386)&gt;10,IF(AND(ISNUMBER('Control Sample Data'!J230),'Control Sample Data'!J230&lt;$C$389, 'Control Sample Data'!J230&gt;0),'Control Sample Data'!J230,$C$389),""))</f>
        <v/>
      </c>
      <c r="Y231" s="99" t="str">
        <f>IF('Control Sample Data'!K230="","",IF(SUM('Control Sample Data'!K$3:K$386)&gt;10,IF(AND(ISNUMBER('Control Sample Data'!K230),'Control Sample Data'!K230&lt;$C$389, 'Control Sample Data'!K230&gt;0),'Control Sample Data'!K230,$C$389),""))</f>
        <v/>
      </c>
      <c r="Z231" s="99" t="str">
        <f>IF('Control Sample Data'!L230="","",IF(SUM('Control Sample Data'!L$3:L$386)&gt;10,IF(AND(ISNUMBER('Control Sample Data'!L230),'Control Sample Data'!L230&lt;$C$389, 'Control Sample Data'!L230&gt;0),'Control Sample Data'!L230,$C$389),""))</f>
        <v/>
      </c>
      <c r="AA231" s="99" t="str">
        <f>IF('Control Sample Data'!M230="","",IF(SUM('Control Sample Data'!M$3:M$386)&gt;10,IF(AND(ISNUMBER('Control Sample Data'!M230),'Control Sample Data'!M230&lt;$C$389, 'Control Sample Data'!M230&gt;0),'Control Sample Data'!M230,$C$389),""))</f>
        <v/>
      </c>
      <c r="AB231" s="107" t="str">
        <f>IF('Control Sample Data'!N230="","",IF(SUM('Control Sample Data'!N$3:N$386)&gt;10,IF(AND(ISNUMBER('Control Sample Data'!N230),'Control Sample Data'!N230&lt;$C$389, 'Control Sample Data'!N230&gt;0),'Control Sample Data'!N230,$C$389),""))</f>
        <v/>
      </c>
      <c r="AC231" s="136">
        <f>IF(C231="","",IF(AND('miRNA Table'!$F$4="YES",'miRNA Table'!$F$6="YES"),C231-C$391,C231))</f>
        <v>23.53</v>
      </c>
      <c r="AD231" s="137">
        <f>IF(D231="","",IF(AND('miRNA Table'!$F$4="YES",'miRNA Table'!$F$6="YES"),D231-D$391,D231))</f>
        <v>23.58</v>
      </c>
      <c r="AE231" s="137">
        <f>IF(E231="","",IF(AND('miRNA Table'!$F$4="YES",'miRNA Table'!$F$6="YES"),E231-E$391,E231))</f>
        <v>23.46</v>
      </c>
      <c r="AF231" s="137" t="str">
        <f>IF(F231="","",IF(AND('miRNA Table'!$F$4="YES",'miRNA Table'!$F$6="YES"),F231-F$391,F231))</f>
        <v/>
      </c>
      <c r="AG231" s="137" t="str">
        <f>IF(G231="","",IF(AND('miRNA Table'!$F$4="YES",'miRNA Table'!$F$6="YES"),G231-G$391,G231))</f>
        <v/>
      </c>
      <c r="AH231" s="137" t="str">
        <f>IF(H231="","",IF(AND('miRNA Table'!$F$4="YES",'miRNA Table'!$F$6="YES"),H231-H$391,H231))</f>
        <v/>
      </c>
      <c r="AI231" s="137" t="str">
        <f>IF(I231="","",IF(AND('miRNA Table'!$F$4="YES",'miRNA Table'!$F$6="YES"),I231-I$391,I231))</f>
        <v/>
      </c>
      <c r="AJ231" s="137" t="str">
        <f>IF(J231="","",IF(AND('miRNA Table'!$F$4="YES",'miRNA Table'!$F$6="YES"),J231-J$391,J231))</f>
        <v/>
      </c>
      <c r="AK231" s="137" t="str">
        <f>IF(K231="","",IF(AND('miRNA Table'!$F$4="YES",'miRNA Table'!$F$6="YES"),K231-K$391,K231))</f>
        <v/>
      </c>
      <c r="AL231" s="137" t="str">
        <f>IF(L231="","",IF(AND('miRNA Table'!$F$4="YES",'miRNA Table'!$F$6="YES"),L231-L$391,L231))</f>
        <v/>
      </c>
      <c r="AM231" s="137" t="str">
        <f>IF(M231="","",IF(AND('miRNA Table'!$F$4="YES",'miRNA Table'!$F$6="YES"),M231-M$391,M231))</f>
        <v/>
      </c>
      <c r="AN231" s="138" t="str">
        <f>IF(N231="","",IF(AND('miRNA Table'!$F$4="YES",'miRNA Table'!$F$6="YES"),N231-N$391,N231))</f>
        <v/>
      </c>
      <c r="AO231" s="136">
        <f>IF(O231="","",IF(AND('miRNA Table'!$F$4="YES",'miRNA Table'!$F$6="YES"),Q231-Q$391,Q231))</f>
        <v>22.3</v>
      </c>
      <c r="AP231" s="137">
        <f>IF(P231="","",IF(AND('miRNA Table'!$F$4="YES",'miRNA Table'!$F$6="YES"),R231-R$391,R231))</f>
        <v>22.16</v>
      </c>
      <c r="AQ231" s="137">
        <f>IF(Q231="","",IF(AND('miRNA Table'!$F$4="YES",'miRNA Table'!$F$6="YES"),S231-S$391,S231))</f>
        <v>22.29</v>
      </c>
      <c r="AR231" s="137" t="str">
        <f>IF(R231="","",IF(AND('miRNA Table'!$F$4="YES",'miRNA Table'!$F$6="YES"),T231-T$391,T231))</f>
        <v/>
      </c>
      <c r="AS231" s="137" t="str">
        <f>IF(S231="","",IF(AND('miRNA Table'!$F$4="YES",'miRNA Table'!$F$6="YES"),U231-U$391,U231))</f>
        <v/>
      </c>
      <c r="AT231" s="137" t="str">
        <f>IF(T231="","",IF(AND('miRNA Table'!$F$4="YES",'miRNA Table'!$F$6="YES"),V231-V$391,V231))</f>
        <v/>
      </c>
      <c r="AU231" s="137" t="str">
        <f>IF(U231="","",IF(AND('miRNA Table'!$F$4="YES",'miRNA Table'!$F$6="YES"),W231-W$391,W231))</f>
        <v/>
      </c>
      <c r="AV231" s="137" t="str">
        <f>IF(V231="","",IF(AND('miRNA Table'!$F$4="YES",'miRNA Table'!$F$6="YES"),X231-X$391,X231))</f>
        <v/>
      </c>
      <c r="AW231" s="137" t="str">
        <f>IF(W231="","",IF(AND('miRNA Table'!$F$4="YES",'miRNA Table'!$F$6="YES"),Y231-Y$391,Y231))</f>
        <v/>
      </c>
      <c r="AX231" s="137" t="str">
        <f>IF(X231="","",IF(AND('miRNA Table'!$F$4="YES",'miRNA Table'!$F$6="YES"),Z231-Z$391,Z231))</f>
        <v/>
      </c>
      <c r="AY231" s="137" t="str">
        <f>IF(Y231="","",IF(AND('miRNA Table'!$F$4="YES",'miRNA Table'!$F$6="YES"),AA231-AA$391,AA231))</f>
        <v/>
      </c>
      <c r="AZ231" s="138" t="str">
        <f>IF(Z231="","",IF(AND('miRNA Table'!$F$4="YES",'miRNA Table'!$F$6="YES"),AB231-AB$391,AB231))</f>
        <v/>
      </c>
      <c r="BY231" s="97" t="str">
        <f t="shared" si="184"/>
        <v>hsa-miR-335-3p</v>
      </c>
      <c r="BZ231" s="98" t="s">
        <v>5728</v>
      </c>
      <c r="CA231" s="99">
        <f t="shared" si="185"/>
        <v>2.8949999999999996</v>
      </c>
      <c r="CB231" s="99">
        <f t="shared" si="186"/>
        <v>2.9349999999999987</v>
      </c>
      <c r="CC231" s="99">
        <f t="shared" si="187"/>
        <v>2.7300000000000004</v>
      </c>
      <c r="CD231" s="99" t="str">
        <f t="shared" si="188"/>
        <v/>
      </c>
      <c r="CE231" s="99" t="str">
        <f t="shared" si="189"/>
        <v/>
      </c>
      <c r="CF231" s="99" t="str">
        <f t="shared" si="190"/>
        <v/>
      </c>
      <c r="CG231" s="99" t="str">
        <f t="shared" si="191"/>
        <v/>
      </c>
      <c r="CH231" s="99" t="str">
        <f t="shared" si="192"/>
        <v/>
      </c>
      <c r="CI231" s="99" t="str">
        <f t="shared" si="193"/>
        <v/>
      </c>
      <c r="CJ231" s="99" t="str">
        <f t="shared" si="194"/>
        <v/>
      </c>
      <c r="CK231" s="99" t="str">
        <f t="shared" si="195"/>
        <v/>
      </c>
      <c r="CL231" s="99" t="str">
        <f t="shared" si="196"/>
        <v/>
      </c>
      <c r="CM231" s="99">
        <f t="shared" si="197"/>
        <v>1.4016666666666673</v>
      </c>
      <c r="CN231" s="99">
        <f t="shared" si="198"/>
        <v>1.30833333333333</v>
      </c>
      <c r="CO231" s="99">
        <f t="shared" si="199"/>
        <v>1.1549999999999976</v>
      </c>
      <c r="CP231" s="99" t="str">
        <f t="shared" si="200"/>
        <v/>
      </c>
      <c r="CQ231" s="99" t="str">
        <f t="shared" si="201"/>
        <v/>
      </c>
      <c r="CR231" s="99" t="str">
        <f t="shared" si="202"/>
        <v/>
      </c>
      <c r="CS231" s="99" t="str">
        <f t="shared" si="203"/>
        <v/>
      </c>
      <c r="CT231" s="99" t="str">
        <f t="shared" si="204"/>
        <v/>
      </c>
      <c r="CU231" s="99" t="str">
        <f t="shared" si="205"/>
        <v/>
      </c>
      <c r="CV231" s="99" t="str">
        <f t="shared" si="206"/>
        <v/>
      </c>
      <c r="CW231" s="99" t="str">
        <f t="shared" si="207"/>
        <v/>
      </c>
      <c r="CX231" s="99" t="str">
        <f t="shared" si="208"/>
        <v/>
      </c>
      <c r="CY231" s="70">
        <f t="shared" si="209"/>
        <v>2.8533333333333331</v>
      </c>
      <c r="CZ231" s="70">
        <f t="shared" si="210"/>
        <v>1.2883333333333316</v>
      </c>
      <c r="DA231" s="100" t="str">
        <f t="shared" si="211"/>
        <v>hsa-miR-335-3p</v>
      </c>
      <c r="DB231" s="98" t="s">
        <v>5728</v>
      </c>
      <c r="DC231" s="101">
        <f t="shared" si="216"/>
        <v>0.1344367988071723</v>
      </c>
      <c r="DD231" s="101">
        <f t="shared" si="217"/>
        <v>0.13076061747406628</v>
      </c>
      <c r="DE231" s="101">
        <f t="shared" si="218"/>
        <v>0.15072597846134503</v>
      </c>
      <c r="DF231" s="101" t="str">
        <f t="shared" si="219"/>
        <v/>
      </c>
      <c r="DG231" s="101" t="str">
        <f t="shared" si="220"/>
        <v/>
      </c>
      <c r="DH231" s="101" t="str">
        <f t="shared" si="221"/>
        <v/>
      </c>
      <c r="DI231" s="101" t="str">
        <f t="shared" si="222"/>
        <v/>
      </c>
      <c r="DJ231" s="101" t="str">
        <f t="shared" si="223"/>
        <v/>
      </c>
      <c r="DK231" s="101" t="str">
        <f t="shared" si="224"/>
        <v/>
      </c>
      <c r="DL231" s="101" t="str">
        <f t="shared" si="225"/>
        <v/>
      </c>
      <c r="DM231" s="101" t="str">
        <f t="shared" si="212"/>
        <v/>
      </c>
      <c r="DN231" s="101" t="str">
        <f t="shared" si="213"/>
        <v/>
      </c>
      <c r="DO231" s="101">
        <f t="shared" si="226"/>
        <v>0.37849163827784926</v>
      </c>
      <c r="DP231" s="101">
        <f t="shared" si="227"/>
        <v>0.40378708340002195</v>
      </c>
      <c r="DQ231" s="101">
        <f t="shared" si="228"/>
        <v>0.44906618644196789</v>
      </c>
      <c r="DR231" s="101" t="str">
        <f t="shared" si="229"/>
        <v/>
      </c>
      <c r="DS231" s="101" t="str">
        <f t="shared" si="230"/>
        <v/>
      </c>
      <c r="DT231" s="101" t="str">
        <f t="shared" si="231"/>
        <v/>
      </c>
      <c r="DU231" s="101" t="str">
        <f t="shared" si="232"/>
        <v/>
      </c>
      <c r="DV231" s="101" t="str">
        <f t="shared" si="233"/>
        <v/>
      </c>
      <c r="DW231" s="101" t="str">
        <f t="shared" si="234"/>
        <v/>
      </c>
      <c r="DX231" s="101" t="str">
        <f t="shared" si="235"/>
        <v/>
      </c>
      <c r="DY231" s="101" t="str">
        <f t="shared" si="214"/>
        <v/>
      </c>
      <c r="DZ231" s="101" t="str">
        <f t="shared" si="215"/>
        <v/>
      </c>
    </row>
    <row r="232" spans="1:130" ht="15" customHeight="1" x14ac:dyDescent="0.25">
      <c r="A232" s="106" t="str">
        <f>'miRNA Table'!C231</f>
        <v>hsa-miR-337-5p</v>
      </c>
      <c r="B232" s="98" t="s">
        <v>5729</v>
      </c>
      <c r="C232" s="99">
        <f>IF('Test Sample Data'!C231="","",IF(SUM('Test Sample Data'!C$3:C$386)&gt;10,IF(AND(ISNUMBER('Test Sample Data'!C231),'Test Sample Data'!C231&lt;$C$389, 'Test Sample Data'!C231&gt;0),'Test Sample Data'!C231,$C$389),""))</f>
        <v>21.52</v>
      </c>
      <c r="D232" s="99">
        <f>IF('Test Sample Data'!D231="","",IF(SUM('Test Sample Data'!D$3:D$386)&gt;10,IF(AND(ISNUMBER('Test Sample Data'!D231),'Test Sample Data'!D231&lt;$C$389, 'Test Sample Data'!D231&gt;0),'Test Sample Data'!D231,$C$389),""))</f>
        <v>21.64</v>
      </c>
      <c r="E232" s="99">
        <f>IF('Test Sample Data'!E231="","",IF(SUM('Test Sample Data'!E$3:E$386)&gt;10,IF(AND(ISNUMBER('Test Sample Data'!E231),'Test Sample Data'!E231&lt;$C$389, 'Test Sample Data'!E231&gt;0),'Test Sample Data'!E231,$C$389),""))</f>
        <v>21.37</v>
      </c>
      <c r="F232" s="99" t="str">
        <f>IF('Test Sample Data'!F231="","",IF(SUM('Test Sample Data'!F$3:F$386)&gt;10,IF(AND(ISNUMBER('Test Sample Data'!F231),'Test Sample Data'!F231&lt;$C$389, 'Test Sample Data'!F231&gt;0),'Test Sample Data'!F231,$C$389),""))</f>
        <v/>
      </c>
      <c r="G232" s="99" t="str">
        <f>IF('Test Sample Data'!G231="","",IF(SUM('Test Sample Data'!G$3:G$386)&gt;10,IF(AND(ISNUMBER('Test Sample Data'!G231),'Test Sample Data'!G231&lt;$C$389, 'Test Sample Data'!G231&gt;0),'Test Sample Data'!G231,$C$389),""))</f>
        <v/>
      </c>
      <c r="H232" s="99" t="str">
        <f>IF('Test Sample Data'!H231="","",IF(SUM('Test Sample Data'!H$3:H$386)&gt;10,IF(AND(ISNUMBER('Test Sample Data'!H231),'Test Sample Data'!H231&lt;$C$389, 'Test Sample Data'!H231&gt;0),'Test Sample Data'!H231,$C$389),""))</f>
        <v/>
      </c>
      <c r="I232" s="99" t="str">
        <f>IF('Test Sample Data'!I231="","",IF(SUM('Test Sample Data'!I$3:I$386)&gt;10,IF(AND(ISNUMBER('Test Sample Data'!I231),'Test Sample Data'!I231&lt;$C$389, 'Test Sample Data'!I231&gt;0),'Test Sample Data'!I231,$C$389),""))</f>
        <v/>
      </c>
      <c r="J232" s="99" t="str">
        <f>IF('Test Sample Data'!J231="","",IF(SUM('Test Sample Data'!J$3:J$386)&gt;10,IF(AND(ISNUMBER('Test Sample Data'!J231),'Test Sample Data'!J231&lt;$C$389, 'Test Sample Data'!J231&gt;0),'Test Sample Data'!J231,$C$389),""))</f>
        <v/>
      </c>
      <c r="K232" s="99" t="str">
        <f>IF('Test Sample Data'!K231="","",IF(SUM('Test Sample Data'!K$3:K$386)&gt;10,IF(AND(ISNUMBER('Test Sample Data'!K231),'Test Sample Data'!K231&lt;$C$389, 'Test Sample Data'!K231&gt;0),'Test Sample Data'!K231,$C$389),""))</f>
        <v/>
      </c>
      <c r="L232" s="99" t="str">
        <f>IF('Test Sample Data'!L231="","",IF(SUM('Test Sample Data'!L$3:L$386)&gt;10,IF(AND(ISNUMBER('Test Sample Data'!L231),'Test Sample Data'!L231&lt;$C$389, 'Test Sample Data'!L231&gt;0),'Test Sample Data'!L231,$C$389),""))</f>
        <v/>
      </c>
      <c r="M232" s="99" t="str">
        <f>IF('Test Sample Data'!M231="","",IF(SUM('Test Sample Data'!M$3:M$386)&gt;10,IF(AND(ISNUMBER('Test Sample Data'!M231),'Test Sample Data'!M231&lt;$C$389, 'Test Sample Data'!M231&gt;0),'Test Sample Data'!M231,$C$389),""))</f>
        <v/>
      </c>
      <c r="N232" s="99" t="str">
        <f>IF('Test Sample Data'!N231="","",IF(SUM('Test Sample Data'!N$3:N$386)&gt;10,IF(AND(ISNUMBER('Test Sample Data'!N231),'Test Sample Data'!N231&lt;$C$389, 'Test Sample Data'!N231&gt;0),'Test Sample Data'!N231,$C$389),""))</f>
        <v/>
      </c>
      <c r="O232" s="98" t="str">
        <f>'miRNA Table'!C231</f>
        <v>hsa-miR-337-5p</v>
      </c>
      <c r="P232" s="98" t="s">
        <v>5729</v>
      </c>
      <c r="Q232" s="99">
        <f>IF('Control Sample Data'!C231="","",IF(SUM('Control Sample Data'!C$3:C$386)&gt;10,IF(AND(ISNUMBER('Control Sample Data'!C231),'Control Sample Data'!C231&lt;$C$389, 'Control Sample Data'!C231&gt;0),'Control Sample Data'!C231,$C$389),""))</f>
        <v>35</v>
      </c>
      <c r="R232" s="99">
        <f>IF('Control Sample Data'!D231="","",IF(SUM('Control Sample Data'!D$3:D$386)&gt;10,IF(AND(ISNUMBER('Control Sample Data'!D231),'Control Sample Data'!D231&lt;$C$389, 'Control Sample Data'!D231&gt;0),'Control Sample Data'!D231,$C$389),""))</f>
        <v>33.270000000000003</v>
      </c>
      <c r="S232" s="99">
        <f>IF('Control Sample Data'!E231="","",IF(SUM('Control Sample Data'!E$3:E$386)&gt;10,IF(AND(ISNUMBER('Control Sample Data'!E231),'Control Sample Data'!E231&lt;$C$389, 'Control Sample Data'!E231&gt;0),'Control Sample Data'!E231,$C$389),""))</f>
        <v>34.35</v>
      </c>
      <c r="T232" s="99" t="str">
        <f>IF('Control Sample Data'!F231="","",IF(SUM('Control Sample Data'!F$3:F$386)&gt;10,IF(AND(ISNUMBER('Control Sample Data'!F231),'Control Sample Data'!F231&lt;$C$389, 'Control Sample Data'!F231&gt;0),'Control Sample Data'!F231,$C$389),""))</f>
        <v/>
      </c>
      <c r="U232" s="99" t="str">
        <f>IF('Control Sample Data'!G231="","",IF(SUM('Control Sample Data'!G$3:G$386)&gt;10,IF(AND(ISNUMBER('Control Sample Data'!G231),'Control Sample Data'!G231&lt;$C$389, 'Control Sample Data'!G231&gt;0),'Control Sample Data'!G231,$C$389),""))</f>
        <v/>
      </c>
      <c r="V232" s="99" t="str">
        <f>IF('Control Sample Data'!H231="","",IF(SUM('Control Sample Data'!H$3:H$386)&gt;10,IF(AND(ISNUMBER('Control Sample Data'!H231),'Control Sample Data'!H231&lt;$C$389, 'Control Sample Data'!H231&gt;0),'Control Sample Data'!H231,$C$389),""))</f>
        <v/>
      </c>
      <c r="W232" s="99" t="str">
        <f>IF('Control Sample Data'!I231="","",IF(SUM('Control Sample Data'!I$3:I$386)&gt;10,IF(AND(ISNUMBER('Control Sample Data'!I231),'Control Sample Data'!I231&lt;$C$389, 'Control Sample Data'!I231&gt;0),'Control Sample Data'!I231,$C$389),""))</f>
        <v/>
      </c>
      <c r="X232" s="99" t="str">
        <f>IF('Control Sample Data'!J231="","",IF(SUM('Control Sample Data'!J$3:J$386)&gt;10,IF(AND(ISNUMBER('Control Sample Data'!J231),'Control Sample Data'!J231&lt;$C$389, 'Control Sample Data'!J231&gt;0),'Control Sample Data'!J231,$C$389),""))</f>
        <v/>
      </c>
      <c r="Y232" s="99" t="str">
        <f>IF('Control Sample Data'!K231="","",IF(SUM('Control Sample Data'!K$3:K$386)&gt;10,IF(AND(ISNUMBER('Control Sample Data'!K231),'Control Sample Data'!K231&lt;$C$389, 'Control Sample Data'!K231&gt;0),'Control Sample Data'!K231,$C$389),""))</f>
        <v/>
      </c>
      <c r="Z232" s="99" t="str">
        <f>IF('Control Sample Data'!L231="","",IF(SUM('Control Sample Data'!L$3:L$386)&gt;10,IF(AND(ISNUMBER('Control Sample Data'!L231),'Control Sample Data'!L231&lt;$C$389, 'Control Sample Data'!L231&gt;0),'Control Sample Data'!L231,$C$389),""))</f>
        <v/>
      </c>
      <c r="AA232" s="99" t="str">
        <f>IF('Control Sample Data'!M231="","",IF(SUM('Control Sample Data'!M$3:M$386)&gt;10,IF(AND(ISNUMBER('Control Sample Data'!M231),'Control Sample Data'!M231&lt;$C$389, 'Control Sample Data'!M231&gt;0),'Control Sample Data'!M231,$C$389),""))</f>
        <v/>
      </c>
      <c r="AB232" s="107" t="str">
        <f>IF('Control Sample Data'!N231="","",IF(SUM('Control Sample Data'!N$3:N$386)&gt;10,IF(AND(ISNUMBER('Control Sample Data'!N231),'Control Sample Data'!N231&lt;$C$389, 'Control Sample Data'!N231&gt;0),'Control Sample Data'!N231,$C$389),""))</f>
        <v/>
      </c>
      <c r="AC232" s="136">
        <f>IF(C232="","",IF(AND('miRNA Table'!$F$4="YES",'miRNA Table'!$F$6="YES"),C232-C$391,C232))</f>
        <v>21.52</v>
      </c>
      <c r="AD232" s="137">
        <f>IF(D232="","",IF(AND('miRNA Table'!$F$4="YES",'miRNA Table'!$F$6="YES"),D232-D$391,D232))</f>
        <v>21.64</v>
      </c>
      <c r="AE232" s="137">
        <f>IF(E232="","",IF(AND('miRNA Table'!$F$4="YES",'miRNA Table'!$F$6="YES"),E232-E$391,E232))</f>
        <v>21.37</v>
      </c>
      <c r="AF232" s="137" t="str">
        <f>IF(F232="","",IF(AND('miRNA Table'!$F$4="YES",'miRNA Table'!$F$6="YES"),F232-F$391,F232))</f>
        <v/>
      </c>
      <c r="AG232" s="137" t="str">
        <f>IF(G232="","",IF(AND('miRNA Table'!$F$4="YES",'miRNA Table'!$F$6="YES"),G232-G$391,G232))</f>
        <v/>
      </c>
      <c r="AH232" s="137" t="str">
        <f>IF(H232="","",IF(AND('miRNA Table'!$F$4="YES",'miRNA Table'!$F$6="YES"),H232-H$391,H232))</f>
        <v/>
      </c>
      <c r="AI232" s="137" t="str">
        <f>IF(I232="","",IF(AND('miRNA Table'!$F$4="YES",'miRNA Table'!$F$6="YES"),I232-I$391,I232))</f>
        <v/>
      </c>
      <c r="AJ232" s="137" t="str">
        <f>IF(J232="","",IF(AND('miRNA Table'!$F$4="YES",'miRNA Table'!$F$6="YES"),J232-J$391,J232))</f>
        <v/>
      </c>
      <c r="AK232" s="137" t="str">
        <f>IF(K232="","",IF(AND('miRNA Table'!$F$4="YES",'miRNA Table'!$F$6="YES"),K232-K$391,K232))</f>
        <v/>
      </c>
      <c r="AL232" s="137" t="str">
        <f>IF(L232="","",IF(AND('miRNA Table'!$F$4="YES",'miRNA Table'!$F$6="YES"),L232-L$391,L232))</f>
        <v/>
      </c>
      <c r="AM232" s="137" t="str">
        <f>IF(M232="","",IF(AND('miRNA Table'!$F$4="YES",'miRNA Table'!$F$6="YES"),M232-M$391,M232))</f>
        <v/>
      </c>
      <c r="AN232" s="138" t="str">
        <f>IF(N232="","",IF(AND('miRNA Table'!$F$4="YES",'miRNA Table'!$F$6="YES"),N232-N$391,N232))</f>
        <v/>
      </c>
      <c r="AO232" s="136">
        <f>IF(O232="","",IF(AND('miRNA Table'!$F$4="YES",'miRNA Table'!$F$6="YES"),Q232-Q$391,Q232))</f>
        <v>35</v>
      </c>
      <c r="AP232" s="137">
        <f>IF(P232="","",IF(AND('miRNA Table'!$F$4="YES",'miRNA Table'!$F$6="YES"),R232-R$391,R232))</f>
        <v>33.270000000000003</v>
      </c>
      <c r="AQ232" s="137">
        <f>IF(Q232="","",IF(AND('miRNA Table'!$F$4="YES",'miRNA Table'!$F$6="YES"),S232-S$391,S232))</f>
        <v>34.35</v>
      </c>
      <c r="AR232" s="137" t="str">
        <f>IF(R232="","",IF(AND('miRNA Table'!$F$4="YES",'miRNA Table'!$F$6="YES"),T232-T$391,T232))</f>
        <v/>
      </c>
      <c r="AS232" s="137" t="str">
        <f>IF(S232="","",IF(AND('miRNA Table'!$F$4="YES",'miRNA Table'!$F$6="YES"),U232-U$391,U232))</f>
        <v/>
      </c>
      <c r="AT232" s="137" t="str">
        <f>IF(T232="","",IF(AND('miRNA Table'!$F$4="YES",'miRNA Table'!$F$6="YES"),V232-V$391,V232))</f>
        <v/>
      </c>
      <c r="AU232" s="137" t="str">
        <f>IF(U232="","",IF(AND('miRNA Table'!$F$4="YES",'miRNA Table'!$F$6="YES"),W232-W$391,W232))</f>
        <v/>
      </c>
      <c r="AV232" s="137" t="str">
        <f>IF(V232="","",IF(AND('miRNA Table'!$F$4="YES",'miRNA Table'!$F$6="YES"),X232-X$391,X232))</f>
        <v/>
      </c>
      <c r="AW232" s="137" t="str">
        <f>IF(W232="","",IF(AND('miRNA Table'!$F$4="YES",'miRNA Table'!$F$6="YES"),Y232-Y$391,Y232))</f>
        <v/>
      </c>
      <c r="AX232" s="137" t="str">
        <f>IF(X232="","",IF(AND('miRNA Table'!$F$4="YES",'miRNA Table'!$F$6="YES"),Z232-Z$391,Z232))</f>
        <v/>
      </c>
      <c r="AY232" s="137" t="str">
        <f>IF(Y232="","",IF(AND('miRNA Table'!$F$4="YES",'miRNA Table'!$F$6="YES"),AA232-AA$391,AA232))</f>
        <v/>
      </c>
      <c r="AZ232" s="138" t="str">
        <f>IF(Z232="","",IF(AND('miRNA Table'!$F$4="YES",'miRNA Table'!$F$6="YES"),AB232-AB$391,AB232))</f>
        <v/>
      </c>
      <c r="BY232" s="97" t="str">
        <f t="shared" si="184"/>
        <v>hsa-miR-337-5p</v>
      </c>
      <c r="BZ232" s="98" t="s">
        <v>5729</v>
      </c>
      <c r="CA232" s="99">
        <f t="shared" si="185"/>
        <v>0.88499999999999801</v>
      </c>
      <c r="CB232" s="99">
        <f t="shared" si="186"/>
        <v>0.99500000000000099</v>
      </c>
      <c r="CC232" s="99">
        <f t="shared" si="187"/>
        <v>0.64000000000000057</v>
      </c>
      <c r="CD232" s="99" t="str">
        <f t="shared" si="188"/>
        <v/>
      </c>
      <c r="CE232" s="99" t="str">
        <f t="shared" si="189"/>
        <v/>
      </c>
      <c r="CF232" s="99" t="str">
        <f t="shared" si="190"/>
        <v/>
      </c>
      <c r="CG232" s="99" t="str">
        <f t="shared" si="191"/>
        <v/>
      </c>
      <c r="CH232" s="99" t="str">
        <f t="shared" si="192"/>
        <v/>
      </c>
      <c r="CI232" s="99" t="str">
        <f t="shared" si="193"/>
        <v/>
      </c>
      <c r="CJ232" s="99" t="str">
        <f t="shared" si="194"/>
        <v/>
      </c>
      <c r="CK232" s="99" t="str">
        <f t="shared" si="195"/>
        <v/>
      </c>
      <c r="CL232" s="99" t="str">
        <f t="shared" si="196"/>
        <v/>
      </c>
      <c r="CM232" s="99">
        <f t="shared" si="197"/>
        <v>14.101666666666667</v>
      </c>
      <c r="CN232" s="99">
        <f t="shared" si="198"/>
        <v>12.418333333333333</v>
      </c>
      <c r="CO232" s="99">
        <f t="shared" si="199"/>
        <v>13.215</v>
      </c>
      <c r="CP232" s="99" t="str">
        <f t="shared" si="200"/>
        <v/>
      </c>
      <c r="CQ232" s="99" t="str">
        <f t="shared" si="201"/>
        <v/>
      </c>
      <c r="CR232" s="99" t="str">
        <f t="shared" si="202"/>
        <v/>
      </c>
      <c r="CS232" s="99" t="str">
        <f t="shared" si="203"/>
        <v/>
      </c>
      <c r="CT232" s="99" t="str">
        <f t="shared" si="204"/>
        <v/>
      </c>
      <c r="CU232" s="99" t="str">
        <f t="shared" si="205"/>
        <v/>
      </c>
      <c r="CV232" s="99" t="str">
        <f t="shared" si="206"/>
        <v/>
      </c>
      <c r="CW232" s="99" t="str">
        <f t="shared" si="207"/>
        <v/>
      </c>
      <c r="CX232" s="99" t="str">
        <f t="shared" si="208"/>
        <v/>
      </c>
      <c r="CY232" s="70">
        <f t="shared" si="209"/>
        <v>0.83999999999999986</v>
      </c>
      <c r="CZ232" s="70">
        <f t="shared" si="210"/>
        <v>13.244999999999999</v>
      </c>
      <c r="DA232" s="100" t="str">
        <f t="shared" si="211"/>
        <v>hsa-miR-337-5p</v>
      </c>
      <c r="DB232" s="98" t="s">
        <v>5729</v>
      </c>
      <c r="DC232" s="101">
        <f t="shared" si="216"/>
        <v>0.54148752276296308</v>
      </c>
      <c r="DD232" s="101">
        <f t="shared" si="217"/>
        <v>0.50173587425475108</v>
      </c>
      <c r="DE232" s="101">
        <f t="shared" si="218"/>
        <v>0.64171294878145191</v>
      </c>
      <c r="DF232" s="101" t="str">
        <f t="shared" si="219"/>
        <v/>
      </c>
      <c r="DG232" s="101" t="str">
        <f t="shared" si="220"/>
        <v/>
      </c>
      <c r="DH232" s="101" t="str">
        <f t="shared" si="221"/>
        <v/>
      </c>
      <c r="DI232" s="101" t="str">
        <f t="shared" si="222"/>
        <v/>
      </c>
      <c r="DJ232" s="101" t="str">
        <f t="shared" si="223"/>
        <v/>
      </c>
      <c r="DK232" s="101" t="str">
        <f t="shared" si="224"/>
        <v/>
      </c>
      <c r="DL232" s="101" t="str">
        <f t="shared" si="225"/>
        <v/>
      </c>
      <c r="DM232" s="101" t="str">
        <f t="shared" si="212"/>
        <v/>
      </c>
      <c r="DN232" s="101" t="str">
        <f t="shared" si="213"/>
        <v/>
      </c>
      <c r="DO232" s="101">
        <f t="shared" si="226"/>
        <v>5.6882063716252369E-5</v>
      </c>
      <c r="DP232" s="101">
        <f t="shared" si="227"/>
        <v>1.8268764210155826E-4</v>
      </c>
      <c r="DQ232" s="101">
        <f t="shared" si="228"/>
        <v>1.0516920894922092E-4</v>
      </c>
      <c r="DR232" s="101" t="str">
        <f t="shared" si="229"/>
        <v/>
      </c>
      <c r="DS232" s="101" t="str">
        <f t="shared" si="230"/>
        <v/>
      </c>
      <c r="DT232" s="101" t="str">
        <f t="shared" si="231"/>
        <v/>
      </c>
      <c r="DU232" s="101" t="str">
        <f t="shared" si="232"/>
        <v/>
      </c>
      <c r="DV232" s="101" t="str">
        <f t="shared" si="233"/>
        <v/>
      </c>
      <c r="DW232" s="101" t="str">
        <f t="shared" si="234"/>
        <v/>
      </c>
      <c r="DX232" s="101" t="str">
        <f t="shared" si="235"/>
        <v/>
      </c>
      <c r="DY232" s="101" t="str">
        <f t="shared" si="214"/>
        <v/>
      </c>
      <c r="DZ232" s="101" t="str">
        <f t="shared" si="215"/>
        <v/>
      </c>
    </row>
    <row r="233" spans="1:130" ht="15" customHeight="1" x14ac:dyDescent="0.25">
      <c r="A233" s="106" t="str">
        <f>'miRNA Table'!C232</f>
        <v>hsa-miR-338-3p</v>
      </c>
      <c r="B233" s="98" t="s">
        <v>5730</v>
      </c>
      <c r="C233" s="99">
        <f>IF('Test Sample Data'!C232="","",IF(SUM('Test Sample Data'!C$3:C$386)&gt;10,IF(AND(ISNUMBER('Test Sample Data'!C232),'Test Sample Data'!C232&lt;$C$389, 'Test Sample Data'!C232&gt;0),'Test Sample Data'!C232,$C$389),""))</f>
        <v>35</v>
      </c>
      <c r="D233" s="99">
        <f>IF('Test Sample Data'!D232="","",IF(SUM('Test Sample Data'!D$3:D$386)&gt;10,IF(AND(ISNUMBER('Test Sample Data'!D232),'Test Sample Data'!D232&lt;$C$389, 'Test Sample Data'!D232&gt;0),'Test Sample Data'!D232,$C$389),""))</f>
        <v>35</v>
      </c>
      <c r="E233" s="99">
        <f>IF('Test Sample Data'!E232="","",IF(SUM('Test Sample Data'!E$3:E$386)&gt;10,IF(AND(ISNUMBER('Test Sample Data'!E232),'Test Sample Data'!E232&lt;$C$389, 'Test Sample Data'!E232&gt;0),'Test Sample Data'!E232,$C$389),""))</f>
        <v>35</v>
      </c>
      <c r="F233" s="99" t="str">
        <f>IF('Test Sample Data'!F232="","",IF(SUM('Test Sample Data'!F$3:F$386)&gt;10,IF(AND(ISNUMBER('Test Sample Data'!F232),'Test Sample Data'!F232&lt;$C$389, 'Test Sample Data'!F232&gt;0),'Test Sample Data'!F232,$C$389),""))</f>
        <v/>
      </c>
      <c r="G233" s="99" t="str">
        <f>IF('Test Sample Data'!G232="","",IF(SUM('Test Sample Data'!G$3:G$386)&gt;10,IF(AND(ISNUMBER('Test Sample Data'!G232),'Test Sample Data'!G232&lt;$C$389, 'Test Sample Data'!G232&gt;0),'Test Sample Data'!G232,$C$389),""))</f>
        <v/>
      </c>
      <c r="H233" s="99" t="str">
        <f>IF('Test Sample Data'!H232="","",IF(SUM('Test Sample Data'!H$3:H$386)&gt;10,IF(AND(ISNUMBER('Test Sample Data'!H232),'Test Sample Data'!H232&lt;$C$389, 'Test Sample Data'!H232&gt;0),'Test Sample Data'!H232,$C$389),""))</f>
        <v/>
      </c>
      <c r="I233" s="99" t="str">
        <f>IF('Test Sample Data'!I232="","",IF(SUM('Test Sample Data'!I$3:I$386)&gt;10,IF(AND(ISNUMBER('Test Sample Data'!I232),'Test Sample Data'!I232&lt;$C$389, 'Test Sample Data'!I232&gt;0),'Test Sample Data'!I232,$C$389),""))</f>
        <v/>
      </c>
      <c r="J233" s="99" t="str">
        <f>IF('Test Sample Data'!J232="","",IF(SUM('Test Sample Data'!J$3:J$386)&gt;10,IF(AND(ISNUMBER('Test Sample Data'!J232),'Test Sample Data'!J232&lt;$C$389, 'Test Sample Data'!J232&gt;0),'Test Sample Data'!J232,$C$389),""))</f>
        <v/>
      </c>
      <c r="K233" s="99" t="str">
        <f>IF('Test Sample Data'!K232="","",IF(SUM('Test Sample Data'!K$3:K$386)&gt;10,IF(AND(ISNUMBER('Test Sample Data'!K232),'Test Sample Data'!K232&lt;$C$389, 'Test Sample Data'!K232&gt;0),'Test Sample Data'!K232,$C$389),""))</f>
        <v/>
      </c>
      <c r="L233" s="99" t="str">
        <f>IF('Test Sample Data'!L232="","",IF(SUM('Test Sample Data'!L$3:L$386)&gt;10,IF(AND(ISNUMBER('Test Sample Data'!L232),'Test Sample Data'!L232&lt;$C$389, 'Test Sample Data'!L232&gt;0),'Test Sample Data'!L232,$C$389),""))</f>
        <v/>
      </c>
      <c r="M233" s="99" t="str">
        <f>IF('Test Sample Data'!M232="","",IF(SUM('Test Sample Data'!M$3:M$386)&gt;10,IF(AND(ISNUMBER('Test Sample Data'!M232),'Test Sample Data'!M232&lt;$C$389, 'Test Sample Data'!M232&gt;0),'Test Sample Data'!M232,$C$389),""))</f>
        <v/>
      </c>
      <c r="N233" s="99" t="str">
        <f>IF('Test Sample Data'!N232="","",IF(SUM('Test Sample Data'!N$3:N$386)&gt;10,IF(AND(ISNUMBER('Test Sample Data'!N232),'Test Sample Data'!N232&lt;$C$389, 'Test Sample Data'!N232&gt;0),'Test Sample Data'!N232,$C$389),""))</f>
        <v/>
      </c>
      <c r="O233" s="98" t="str">
        <f>'miRNA Table'!C232</f>
        <v>hsa-miR-338-3p</v>
      </c>
      <c r="P233" s="98" t="s">
        <v>5730</v>
      </c>
      <c r="Q233" s="99">
        <f>IF('Control Sample Data'!C232="","",IF(SUM('Control Sample Data'!C$3:C$386)&gt;10,IF(AND(ISNUMBER('Control Sample Data'!C232),'Control Sample Data'!C232&lt;$C$389, 'Control Sample Data'!C232&gt;0),'Control Sample Data'!C232,$C$389),""))</f>
        <v>35</v>
      </c>
      <c r="R233" s="99">
        <f>IF('Control Sample Data'!D232="","",IF(SUM('Control Sample Data'!D$3:D$386)&gt;10,IF(AND(ISNUMBER('Control Sample Data'!D232),'Control Sample Data'!D232&lt;$C$389, 'Control Sample Data'!D232&gt;0),'Control Sample Data'!D232,$C$389),""))</f>
        <v>35</v>
      </c>
      <c r="S233" s="99">
        <f>IF('Control Sample Data'!E232="","",IF(SUM('Control Sample Data'!E$3:E$386)&gt;10,IF(AND(ISNUMBER('Control Sample Data'!E232),'Control Sample Data'!E232&lt;$C$389, 'Control Sample Data'!E232&gt;0),'Control Sample Data'!E232,$C$389),""))</f>
        <v>35</v>
      </c>
      <c r="T233" s="99" t="str">
        <f>IF('Control Sample Data'!F232="","",IF(SUM('Control Sample Data'!F$3:F$386)&gt;10,IF(AND(ISNUMBER('Control Sample Data'!F232),'Control Sample Data'!F232&lt;$C$389, 'Control Sample Data'!F232&gt;0),'Control Sample Data'!F232,$C$389),""))</f>
        <v/>
      </c>
      <c r="U233" s="99" t="str">
        <f>IF('Control Sample Data'!G232="","",IF(SUM('Control Sample Data'!G$3:G$386)&gt;10,IF(AND(ISNUMBER('Control Sample Data'!G232),'Control Sample Data'!G232&lt;$C$389, 'Control Sample Data'!G232&gt;0),'Control Sample Data'!G232,$C$389),""))</f>
        <v/>
      </c>
      <c r="V233" s="99" t="str">
        <f>IF('Control Sample Data'!H232="","",IF(SUM('Control Sample Data'!H$3:H$386)&gt;10,IF(AND(ISNUMBER('Control Sample Data'!H232),'Control Sample Data'!H232&lt;$C$389, 'Control Sample Data'!H232&gt;0),'Control Sample Data'!H232,$C$389),""))</f>
        <v/>
      </c>
      <c r="W233" s="99" t="str">
        <f>IF('Control Sample Data'!I232="","",IF(SUM('Control Sample Data'!I$3:I$386)&gt;10,IF(AND(ISNUMBER('Control Sample Data'!I232),'Control Sample Data'!I232&lt;$C$389, 'Control Sample Data'!I232&gt;0),'Control Sample Data'!I232,$C$389),""))</f>
        <v/>
      </c>
      <c r="X233" s="99" t="str">
        <f>IF('Control Sample Data'!J232="","",IF(SUM('Control Sample Data'!J$3:J$386)&gt;10,IF(AND(ISNUMBER('Control Sample Data'!J232),'Control Sample Data'!J232&lt;$C$389, 'Control Sample Data'!J232&gt;0),'Control Sample Data'!J232,$C$389),""))</f>
        <v/>
      </c>
      <c r="Y233" s="99" t="str">
        <f>IF('Control Sample Data'!K232="","",IF(SUM('Control Sample Data'!K$3:K$386)&gt;10,IF(AND(ISNUMBER('Control Sample Data'!K232),'Control Sample Data'!K232&lt;$C$389, 'Control Sample Data'!K232&gt;0),'Control Sample Data'!K232,$C$389),""))</f>
        <v/>
      </c>
      <c r="Z233" s="99" t="str">
        <f>IF('Control Sample Data'!L232="","",IF(SUM('Control Sample Data'!L$3:L$386)&gt;10,IF(AND(ISNUMBER('Control Sample Data'!L232),'Control Sample Data'!L232&lt;$C$389, 'Control Sample Data'!L232&gt;0),'Control Sample Data'!L232,$C$389),""))</f>
        <v/>
      </c>
      <c r="AA233" s="99" t="str">
        <f>IF('Control Sample Data'!M232="","",IF(SUM('Control Sample Data'!M$3:M$386)&gt;10,IF(AND(ISNUMBER('Control Sample Data'!M232),'Control Sample Data'!M232&lt;$C$389, 'Control Sample Data'!M232&gt;0),'Control Sample Data'!M232,$C$389),""))</f>
        <v/>
      </c>
      <c r="AB233" s="107" t="str">
        <f>IF('Control Sample Data'!N232="","",IF(SUM('Control Sample Data'!N$3:N$386)&gt;10,IF(AND(ISNUMBER('Control Sample Data'!N232),'Control Sample Data'!N232&lt;$C$389, 'Control Sample Data'!N232&gt;0),'Control Sample Data'!N232,$C$389),""))</f>
        <v/>
      </c>
      <c r="AC233" s="136">
        <f>IF(C233="","",IF(AND('miRNA Table'!$F$4="YES",'miRNA Table'!$F$6="YES"),C233-C$391,C233))</f>
        <v>35</v>
      </c>
      <c r="AD233" s="137">
        <f>IF(D233="","",IF(AND('miRNA Table'!$F$4="YES",'miRNA Table'!$F$6="YES"),D233-D$391,D233))</f>
        <v>35</v>
      </c>
      <c r="AE233" s="137">
        <f>IF(E233="","",IF(AND('miRNA Table'!$F$4="YES",'miRNA Table'!$F$6="YES"),E233-E$391,E233))</f>
        <v>35</v>
      </c>
      <c r="AF233" s="137" t="str">
        <f>IF(F233="","",IF(AND('miRNA Table'!$F$4="YES",'miRNA Table'!$F$6="YES"),F233-F$391,F233))</f>
        <v/>
      </c>
      <c r="AG233" s="137" t="str">
        <f>IF(G233="","",IF(AND('miRNA Table'!$F$4="YES",'miRNA Table'!$F$6="YES"),G233-G$391,G233))</f>
        <v/>
      </c>
      <c r="AH233" s="137" t="str">
        <f>IF(H233="","",IF(AND('miRNA Table'!$F$4="YES",'miRNA Table'!$F$6="YES"),H233-H$391,H233))</f>
        <v/>
      </c>
      <c r="AI233" s="137" t="str">
        <f>IF(I233="","",IF(AND('miRNA Table'!$F$4="YES",'miRNA Table'!$F$6="YES"),I233-I$391,I233))</f>
        <v/>
      </c>
      <c r="AJ233" s="137" t="str">
        <f>IF(J233="","",IF(AND('miRNA Table'!$F$4="YES",'miRNA Table'!$F$6="YES"),J233-J$391,J233))</f>
        <v/>
      </c>
      <c r="AK233" s="137" t="str">
        <f>IF(K233="","",IF(AND('miRNA Table'!$F$4="YES",'miRNA Table'!$F$6="YES"),K233-K$391,K233))</f>
        <v/>
      </c>
      <c r="AL233" s="137" t="str">
        <f>IF(L233="","",IF(AND('miRNA Table'!$F$4="YES",'miRNA Table'!$F$6="YES"),L233-L$391,L233))</f>
        <v/>
      </c>
      <c r="AM233" s="137" t="str">
        <f>IF(M233="","",IF(AND('miRNA Table'!$F$4="YES",'miRNA Table'!$F$6="YES"),M233-M$391,M233))</f>
        <v/>
      </c>
      <c r="AN233" s="138" t="str">
        <f>IF(N233="","",IF(AND('miRNA Table'!$F$4="YES",'miRNA Table'!$F$6="YES"),N233-N$391,N233))</f>
        <v/>
      </c>
      <c r="AO233" s="136">
        <f>IF(O233="","",IF(AND('miRNA Table'!$F$4="YES",'miRNA Table'!$F$6="YES"),Q233-Q$391,Q233))</f>
        <v>35</v>
      </c>
      <c r="AP233" s="137">
        <f>IF(P233="","",IF(AND('miRNA Table'!$F$4="YES",'miRNA Table'!$F$6="YES"),R233-R$391,R233))</f>
        <v>35</v>
      </c>
      <c r="AQ233" s="137">
        <f>IF(Q233="","",IF(AND('miRNA Table'!$F$4="YES",'miRNA Table'!$F$6="YES"),S233-S$391,S233))</f>
        <v>35</v>
      </c>
      <c r="AR233" s="137" t="str">
        <f>IF(R233="","",IF(AND('miRNA Table'!$F$4="YES",'miRNA Table'!$F$6="YES"),T233-T$391,T233))</f>
        <v/>
      </c>
      <c r="AS233" s="137" t="str">
        <f>IF(S233="","",IF(AND('miRNA Table'!$F$4="YES",'miRNA Table'!$F$6="YES"),U233-U$391,U233))</f>
        <v/>
      </c>
      <c r="AT233" s="137" t="str">
        <f>IF(T233="","",IF(AND('miRNA Table'!$F$4="YES",'miRNA Table'!$F$6="YES"),V233-V$391,V233))</f>
        <v/>
      </c>
      <c r="AU233" s="137" t="str">
        <f>IF(U233="","",IF(AND('miRNA Table'!$F$4="YES",'miRNA Table'!$F$6="YES"),W233-W$391,W233))</f>
        <v/>
      </c>
      <c r="AV233" s="137" t="str">
        <f>IF(V233="","",IF(AND('miRNA Table'!$F$4="YES",'miRNA Table'!$F$6="YES"),X233-X$391,X233))</f>
        <v/>
      </c>
      <c r="AW233" s="137" t="str">
        <f>IF(W233="","",IF(AND('miRNA Table'!$F$4="YES",'miRNA Table'!$F$6="YES"),Y233-Y$391,Y233))</f>
        <v/>
      </c>
      <c r="AX233" s="137" t="str">
        <f>IF(X233="","",IF(AND('miRNA Table'!$F$4="YES",'miRNA Table'!$F$6="YES"),Z233-Z$391,Z233))</f>
        <v/>
      </c>
      <c r="AY233" s="137" t="str">
        <f>IF(Y233="","",IF(AND('miRNA Table'!$F$4="YES",'miRNA Table'!$F$6="YES"),AA233-AA$391,AA233))</f>
        <v/>
      </c>
      <c r="AZ233" s="138" t="str">
        <f>IF(Z233="","",IF(AND('miRNA Table'!$F$4="YES",'miRNA Table'!$F$6="YES"),AB233-AB$391,AB233))</f>
        <v/>
      </c>
      <c r="BY233" s="97" t="str">
        <f t="shared" si="184"/>
        <v>hsa-miR-338-3p</v>
      </c>
      <c r="BZ233" s="98" t="s">
        <v>5730</v>
      </c>
      <c r="CA233" s="99">
        <f t="shared" si="185"/>
        <v>14.364999999999998</v>
      </c>
      <c r="CB233" s="99">
        <f t="shared" si="186"/>
        <v>14.355</v>
      </c>
      <c r="CC233" s="99">
        <f t="shared" si="187"/>
        <v>14.27</v>
      </c>
      <c r="CD233" s="99" t="str">
        <f t="shared" si="188"/>
        <v/>
      </c>
      <c r="CE233" s="99" t="str">
        <f t="shared" si="189"/>
        <v/>
      </c>
      <c r="CF233" s="99" t="str">
        <f t="shared" si="190"/>
        <v/>
      </c>
      <c r="CG233" s="99" t="str">
        <f t="shared" si="191"/>
        <v/>
      </c>
      <c r="CH233" s="99" t="str">
        <f t="shared" si="192"/>
        <v/>
      </c>
      <c r="CI233" s="99" t="str">
        <f t="shared" si="193"/>
        <v/>
      </c>
      <c r="CJ233" s="99" t="str">
        <f t="shared" si="194"/>
        <v/>
      </c>
      <c r="CK233" s="99" t="str">
        <f t="shared" si="195"/>
        <v/>
      </c>
      <c r="CL233" s="99" t="str">
        <f t="shared" si="196"/>
        <v/>
      </c>
      <c r="CM233" s="99">
        <f t="shared" si="197"/>
        <v>14.101666666666667</v>
      </c>
      <c r="CN233" s="99">
        <f t="shared" si="198"/>
        <v>14.14833333333333</v>
      </c>
      <c r="CO233" s="99">
        <f t="shared" si="199"/>
        <v>13.864999999999998</v>
      </c>
      <c r="CP233" s="99" t="str">
        <f t="shared" si="200"/>
        <v/>
      </c>
      <c r="CQ233" s="99" t="str">
        <f t="shared" si="201"/>
        <v/>
      </c>
      <c r="CR233" s="99" t="str">
        <f t="shared" si="202"/>
        <v/>
      </c>
      <c r="CS233" s="99" t="str">
        <f t="shared" si="203"/>
        <v/>
      </c>
      <c r="CT233" s="99" t="str">
        <f t="shared" si="204"/>
        <v/>
      </c>
      <c r="CU233" s="99" t="str">
        <f t="shared" si="205"/>
        <v/>
      </c>
      <c r="CV233" s="99" t="str">
        <f t="shared" si="206"/>
        <v/>
      </c>
      <c r="CW233" s="99" t="str">
        <f t="shared" si="207"/>
        <v/>
      </c>
      <c r="CX233" s="99" t="str">
        <f t="shared" si="208"/>
        <v/>
      </c>
      <c r="CY233" s="70">
        <f t="shared" si="209"/>
        <v>14.329999999999998</v>
      </c>
      <c r="CZ233" s="70">
        <f t="shared" si="210"/>
        <v>14.038333333333332</v>
      </c>
      <c r="DA233" s="100" t="str">
        <f t="shared" si="211"/>
        <v>hsa-miR-338-3p</v>
      </c>
      <c r="DB233" s="98" t="s">
        <v>5730</v>
      </c>
      <c r="DC233" s="101">
        <f t="shared" si="216"/>
        <v>4.7391899108950229E-5</v>
      </c>
      <c r="DD233" s="101">
        <f t="shared" si="217"/>
        <v>4.7721535835485465E-5</v>
      </c>
      <c r="DE233" s="101">
        <f t="shared" si="218"/>
        <v>5.0617648059963549E-5</v>
      </c>
      <c r="DF233" s="101" t="str">
        <f t="shared" si="219"/>
        <v/>
      </c>
      <c r="DG233" s="101" t="str">
        <f t="shared" si="220"/>
        <v/>
      </c>
      <c r="DH233" s="101" t="str">
        <f t="shared" si="221"/>
        <v/>
      </c>
      <c r="DI233" s="101" t="str">
        <f t="shared" si="222"/>
        <v/>
      </c>
      <c r="DJ233" s="101" t="str">
        <f t="shared" si="223"/>
        <v/>
      </c>
      <c r="DK233" s="101" t="str">
        <f t="shared" si="224"/>
        <v/>
      </c>
      <c r="DL233" s="101" t="str">
        <f t="shared" si="225"/>
        <v/>
      </c>
      <c r="DM233" s="101" t="str">
        <f t="shared" si="212"/>
        <v/>
      </c>
      <c r="DN233" s="101" t="str">
        <f t="shared" si="213"/>
        <v/>
      </c>
      <c r="DO233" s="101">
        <f t="shared" si="226"/>
        <v>5.6882063716252369E-5</v>
      </c>
      <c r="DP233" s="101">
        <f t="shared" si="227"/>
        <v>5.5071547217106916E-5</v>
      </c>
      <c r="DQ233" s="101">
        <f t="shared" si="228"/>
        <v>6.7022266466494862E-5</v>
      </c>
      <c r="DR233" s="101" t="str">
        <f t="shared" si="229"/>
        <v/>
      </c>
      <c r="DS233" s="101" t="str">
        <f t="shared" si="230"/>
        <v/>
      </c>
      <c r="DT233" s="101" t="str">
        <f t="shared" si="231"/>
        <v/>
      </c>
      <c r="DU233" s="101" t="str">
        <f t="shared" si="232"/>
        <v/>
      </c>
      <c r="DV233" s="101" t="str">
        <f t="shared" si="233"/>
        <v/>
      </c>
      <c r="DW233" s="101" t="str">
        <f t="shared" si="234"/>
        <v/>
      </c>
      <c r="DX233" s="101" t="str">
        <f t="shared" si="235"/>
        <v/>
      </c>
      <c r="DY233" s="101" t="str">
        <f t="shared" si="214"/>
        <v/>
      </c>
      <c r="DZ233" s="101" t="str">
        <f t="shared" si="215"/>
        <v/>
      </c>
    </row>
    <row r="234" spans="1:130" ht="15" customHeight="1" x14ac:dyDescent="0.25">
      <c r="A234" s="106" t="str">
        <f>'miRNA Table'!C233</f>
        <v>hsa-miR-338-5p</v>
      </c>
      <c r="B234" s="98" t="s">
        <v>5731</v>
      </c>
      <c r="C234" s="99">
        <f>IF('Test Sample Data'!C233="","",IF(SUM('Test Sample Data'!C$3:C$386)&gt;10,IF(AND(ISNUMBER('Test Sample Data'!C233),'Test Sample Data'!C233&lt;$C$389, 'Test Sample Data'!C233&gt;0),'Test Sample Data'!C233,$C$389),""))</f>
        <v>29.12</v>
      </c>
      <c r="D234" s="99">
        <f>IF('Test Sample Data'!D233="","",IF(SUM('Test Sample Data'!D$3:D$386)&gt;10,IF(AND(ISNUMBER('Test Sample Data'!D233),'Test Sample Data'!D233&lt;$C$389, 'Test Sample Data'!D233&gt;0),'Test Sample Data'!D233,$C$389),""))</f>
        <v>28.55</v>
      </c>
      <c r="E234" s="99">
        <f>IF('Test Sample Data'!E233="","",IF(SUM('Test Sample Data'!E$3:E$386)&gt;10,IF(AND(ISNUMBER('Test Sample Data'!E233),'Test Sample Data'!E233&lt;$C$389, 'Test Sample Data'!E233&gt;0),'Test Sample Data'!E233,$C$389),""))</f>
        <v>28.68</v>
      </c>
      <c r="F234" s="99" t="str">
        <f>IF('Test Sample Data'!F233="","",IF(SUM('Test Sample Data'!F$3:F$386)&gt;10,IF(AND(ISNUMBER('Test Sample Data'!F233),'Test Sample Data'!F233&lt;$C$389, 'Test Sample Data'!F233&gt;0),'Test Sample Data'!F233,$C$389),""))</f>
        <v/>
      </c>
      <c r="G234" s="99" t="str">
        <f>IF('Test Sample Data'!G233="","",IF(SUM('Test Sample Data'!G$3:G$386)&gt;10,IF(AND(ISNUMBER('Test Sample Data'!G233),'Test Sample Data'!G233&lt;$C$389, 'Test Sample Data'!G233&gt;0),'Test Sample Data'!G233,$C$389),""))</f>
        <v/>
      </c>
      <c r="H234" s="99" t="str">
        <f>IF('Test Sample Data'!H233="","",IF(SUM('Test Sample Data'!H$3:H$386)&gt;10,IF(AND(ISNUMBER('Test Sample Data'!H233),'Test Sample Data'!H233&lt;$C$389, 'Test Sample Data'!H233&gt;0),'Test Sample Data'!H233,$C$389),""))</f>
        <v/>
      </c>
      <c r="I234" s="99" t="str">
        <f>IF('Test Sample Data'!I233="","",IF(SUM('Test Sample Data'!I$3:I$386)&gt;10,IF(AND(ISNUMBER('Test Sample Data'!I233),'Test Sample Data'!I233&lt;$C$389, 'Test Sample Data'!I233&gt;0),'Test Sample Data'!I233,$C$389),""))</f>
        <v/>
      </c>
      <c r="J234" s="99" t="str">
        <f>IF('Test Sample Data'!J233="","",IF(SUM('Test Sample Data'!J$3:J$386)&gt;10,IF(AND(ISNUMBER('Test Sample Data'!J233),'Test Sample Data'!J233&lt;$C$389, 'Test Sample Data'!J233&gt;0),'Test Sample Data'!J233,$C$389),""))</f>
        <v/>
      </c>
      <c r="K234" s="99" t="str">
        <f>IF('Test Sample Data'!K233="","",IF(SUM('Test Sample Data'!K$3:K$386)&gt;10,IF(AND(ISNUMBER('Test Sample Data'!K233),'Test Sample Data'!K233&lt;$C$389, 'Test Sample Data'!K233&gt;0),'Test Sample Data'!K233,$C$389),""))</f>
        <v/>
      </c>
      <c r="L234" s="99" t="str">
        <f>IF('Test Sample Data'!L233="","",IF(SUM('Test Sample Data'!L$3:L$386)&gt;10,IF(AND(ISNUMBER('Test Sample Data'!L233),'Test Sample Data'!L233&lt;$C$389, 'Test Sample Data'!L233&gt;0),'Test Sample Data'!L233,$C$389),""))</f>
        <v/>
      </c>
      <c r="M234" s="99" t="str">
        <f>IF('Test Sample Data'!M233="","",IF(SUM('Test Sample Data'!M$3:M$386)&gt;10,IF(AND(ISNUMBER('Test Sample Data'!M233),'Test Sample Data'!M233&lt;$C$389, 'Test Sample Data'!M233&gt;0),'Test Sample Data'!M233,$C$389),""))</f>
        <v/>
      </c>
      <c r="N234" s="99" t="str">
        <f>IF('Test Sample Data'!N233="","",IF(SUM('Test Sample Data'!N$3:N$386)&gt;10,IF(AND(ISNUMBER('Test Sample Data'!N233),'Test Sample Data'!N233&lt;$C$389, 'Test Sample Data'!N233&gt;0),'Test Sample Data'!N233,$C$389),""))</f>
        <v/>
      </c>
      <c r="O234" s="98" t="str">
        <f>'miRNA Table'!C233</f>
        <v>hsa-miR-338-5p</v>
      </c>
      <c r="P234" s="98" t="s">
        <v>5731</v>
      </c>
      <c r="Q234" s="99">
        <f>IF('Control Sample Data'!C233="","",IF(SUM('Control Sample Data'!C$3:C$386)&gt;10,IF(AND(ISNUMBER('Control Sample Data'!C233),'Control Sample Data'!C233&lt;$C$389, 'Control Sample Data'!C233&gt;0),'Control Sample Data'!C233,$C$389),""))</f>
        <v>27.91</v>
      </c>
      <c r="R234" s="99">
        <f>IF('Control Sample Data'!D233="","",IF(SUM('Control Sample Data'!D$3:D$386)&gt;10,IF(AND(ISNUMBER('Control Sample Data'!D233),'Control Sample Data'!D233&lt;$C$389, 'Control Sample Data'!D233&gt;0),'Control Sample Data'!D233,$C$389),""))</f>
        <v>27.97</v>
      </c>
      <c r="S234" s="99">
        <f>IF('Control Sample Data'!E233="","",IF(SUM('Control Sample Data'!E$3:E$386)&gt;10,IF(AND(ISNUMBER('Control Sample Data'!E233),'Control Sample Data'!E233&lt;$C$389, 'Control Sample Data'!E233&gt;0),'Control Sample Data'!E233,$C$389),""))</f>
        <v>27.98</v>
      </c>
      <c r="T234" s="99" t="str">
        <f>IF('Control Sample Data'!F233="","",IF(SUM('Control Sample Data'!F$3:F$386)&gt;10,IF(AND(ISNUMBER('Control Sample Data'!F233),'Control Sample Data'!F233&lt;$C$389, 'Control Sample Data'!F233&gt;0),'Control Sample Data'!F233,$C$389),""))</f>
        <v/>
      </c>
      <c r="U234" s="99" t="str">
        <f>IF('Control Sample Data'!G233="","",IF(SUM('Control Sample Data'!G$3:G$386)&gt;10,IF(AND(ISNUMBER('Control Sample Data'!G233),'Control Sample Data'!G233&lt;$C$389, 'Control Sample Data'!G233&gt;0),'Control Sample Data'!G233,$C$389),""))</f>
        <v/>
      </c>
      <c r="V234" s="99" t="str">
        <f>IF('Control Sample Data'!H233="","",IF(SUM('Control Sample Data'!H$3:H$386)&gt;10,IF(AND(ISNUMBER('Control Sample Data'!H233),'Control Sample Data'!H233&lt;$C$389, 'Control Sample Data'!H233&gt;0),'Control Sample Data'!H233,$C$389),""))</f>
        <v/>
      </c>
      <c r="W234" s="99" t="str">
        <f>IF('Control Sample Data'!I233="","",IF(SUM('Control Sample Data'!I$3:I$386)&gt;10,IF(AND(ISNUMBER('Control Sample Data'!I233),'Control Sample Data'!I233&lt;$C$389, 'Control Sample Data'!I233&gt;0),'Control Sample Data'!I233,$C$389),""))</f>
        <v/>
      </c>
      <c r="X234" s="99" t="str">
        <f>IF('Control Sample Data'!J233="","",IF(SUM('Control Sample Data'!J$3:J$386)&gt;10,IF(AND(ISNUMBER('Control Sample Data'!J233),'Control Sample Data'!J233&lt;$C$389, 'Control Sample Data'!J233&gt;0),'Control Sample Data'!J233,$C$389),""))</f>
        <v/>
      </c>
      <c r="Y234" s="99" t="str">
        <f>IF('Control Sample Data'!K233="","",IF(SUM('Control Sample Data'!K$3:K$386)&gt;10,IF(AND(ISNUMBER('Control Sample Data'!K233),'Control Sample Data'!K233&lt;$C$389, 'Control Sample Data'!K233&gt;0),'Control Sample Data'!K233,$C$389),""))</f>
        <v/>
      </c>
      <c r="Z234" s="99" t="str">
        <f>IF('Control Sample Data'!L233="","",IF(SUM('Control Sample Data'!L$3:L$386)&gt;10,IF(AND(ISNUMBER('Control Sample Data'!L233),'Control Sample Data'!L233&lt;$C$389, 'Control Sample Data'!L233&gt;0),'Control Sample Data'!L233,$C$389),""))</f>
        <v/>
      </c>
      <c r="AA234" s="99" t="str">
        <f>IF('Control Sample Data'!M233="","",IF(SUM('Control Sample Data'!M$3:M$386)&gt;10,IF(AND(ISNUMBER('Control Sample Data'!M233),'Control Sample Data'!M233&lt;$C$389, 'Control Sample Data'!M233&gt;0),'Control Sample Data'!M233,$C$389),""))</f>
        <v/>
      </c>
      <c r="AB234" s="107" t="str">
        <f>IF('Control Sample Data'!N233="","",IF(SUM('Control Sample Data'!N$3:N$386)&gt;10,IF(AND(ISNUMBER('Control Sample Data'!N233),'Control Sample Data'!N233&lt;$C$389, 'Control Sample Data'!N233&gt;0),'Control Sample Data'!N233,$C$389),""))</f>
        <v/>
      </c>
      <c r="AC234" s="136">
        <f>IF(C234="","",IF(AND('miRNA Table'!$F$4="YES",'miRNA Table'!$F$6="YES"),C234-C$391,C234))</f>
        <v>29.12</v>
      </c>
      <c r="AD234" s="137">
        <f>IF(D234="","",IF(AND('miRNA Table'!$F$4="YES",'miRNA Table'!$F$6="YES"),D234-D$391,D234))</f>
        <v>28.55</v>
      </c>
      <c r="AE234" s="137">
        <f>IF(E234="","",IF(AND('miRNA Table'!$F$4="YES",'miRNA Table'!$F$6="YES"),E234-E$391,E234))</f>
        <v>28.68</v>
      </c>
      <c r="AF234" s="137" t="str">
        <f>IF(F234="","",IF(AND('miRNA Table'!$F$4="YES",'miRNA Table'!$F$6="YES"),F234-F$391,F234))</f>
        <v/>
      </c>
      <c r="AG234" s="137" t="str">
        <f>IF(G234="","",IF(AND('miRNA Table'!$F$4="YES",'miRNA Table'!$F$6="YES"),G234-G$391,G234))</f>
        <v/>
      </c>
      <c r="AH234" s="137" t="str">
        <f>IF(H234="","",IF(AND('miRNA Table'!$F$4="YES",'miRNA Table'!$F$6="YES"),H234-H$391,H234))</f>
        <v/>
      </c>
      <c r="AI234" s="137" t="str">
        <f>IF(I234="","",IF(AND('miRNA Table'!$F$4="YES",'miRNA Table'!$F$6="YES"),I234-I$391,I234))</f>
        <v/>
      </c>
      <c r="AJ234" s="137" t="str">
        <f>IF(J234="","",IF(AND('miRNA Table'!$F$4="YES",'miRNA Table'!$F$6="YES"),J234-J$391,J234))</f>
        <v/>
      </c>
      <c r="AK234" s="137" t="str">
        <f>IF(K234="","",IF(AND('miRNA Table'!$F$4="YES",'miRNA Table'!$F$6="YES"),K234-K$391,K234))</f>
        <v/>
      </c>
      <c r="AL234" s="137" t="str">
        <f>IF(L234="","",IF(AND('miRNA Table'!$F$4="YES",'miRNA Table'!$F$6="YES"),L234-L$391,L234))</f>
        <v/>
      </c>
      <c r="AM234" s="137" t="str">
        <f>IF(M234="","",IF(AND('miRNA Table'!$F$4="YES",'miRNA Table'!$F$6="YES"),M234-M$391,M234))</f>
        <v/>
      </c>
      <c r="AN234" s="138" t="str">
        <f>IF(N234="","",IF(AND('miRNA Table'!$F$4="YES",'miRNA Table'!$F$6="YES"),N234-N$391,N234))</f>
        <v/>
      </c>
      <c r="AO234" s="136">
        <f>IF(O234="","",IF(AND('miRNA Table'!$F$4="YES",'miRNA Table'!$F$6="YES"),Q234-Q$391,Q234))</f>
        <v>27.91</v>
      </c>
      <c r="AP234" s="137">
        <f>IF(P234="","",IF(AND('miRNA Table'!$F$4="YES",'miRNA Table'!$F$6="YES"),R234-R$391,R234))</f>
        <v>27.97</v>
      </c>
      <c r="AQ234" s="137">
        <f>IF(Q234="","",IF(AND('miRNA Table'!$F$4="YES",'miRNA Table'!$F$6="YES"),S234-S$391,S234))</f>
        <v>27.98</v>
      </c>
      <c r="AR234" s="137" t="str">
        <f>IF(R234="","",IF(AND('miRNA Table'!$F$4="YES",'miRNA Table'!$F$6="YES"),T234-T$391,T234))</f>
        <v/>
      </c>
      <c r="AS234" s="137" t="str">
        <f>IF(S234="","",IF(AND('miRNA Table'!$F$4="YES",'miRNA Table'!$F$6="YES"),U234-U$391,U234))</f>
        <v/>
      </c>
      <c r="AT234" s="137" t="str">
        <f>IF(T234="","",IF(AND('miRNA Table'!$F$4="YES",'miRNA Table'!$F$6="YES"),V234-V$391,V234))</f>
        <v/>
      </c>
      <c r="AU234" s="137" t="str">
        <f>IF(U234="","",IF(AND('miRNA Table'!$F$4="YES",'miRNA Table'!$F$6="YES"),W234-W$391,W234))</f>
        <v/>
      </c>
      <c r="AV234" s="137" t="str">
        <f>IF(V234="","",IF(AND('miRNA Table'!$F$4="YES",'miRNA Table'!$F$6="YES"),X234-X$391,X234))</f>
        <v/>
      </c>
      <c r="AW234" s="137" t="str">
        <f>IF(W234="","",IF(AND('miRNA Table'!$F$4="YES",'miRNA Table'!$F$6="YES"),Y234-Y$391,Y234))</f>
        <v/>
      </c>
      <c r="AX234" s="137" t="str">
        <f>IF(X234="","",IF(AND('miRNA Table'!$F$4="YES",'miRNA Table'!$F$6="YES"),Z234-Z$391,Z234))</f>
        <v/>
      </c>
      <c r="AY234" s="137" t="str">
        <f>IF(Y234="","",IF(AND('miRNA Table'!$F$4="YES",'miRNA Table'!$F$6="YES"),AA234-AA$391,AA234))</f>
        <v/>
      </c>
      <c r="AZ234" s="138" t="str">
        <f>IF(Z234="","",IF(AND('miRNA Table'!$F$4="YES",'miRNA Table'!$F$6="YES"),AB234-AB$391,AB234))</f>
        <v/>
      </c>
      <c r="BY234" s="97" t="str">
        <f t="shared" si="184"/>
        <v>hsa-miR-338-5p</v>
      </c>
      <c r="BZ234" s="98" t="s">
        <v>5731</v>
      </c>
      <c r="CA234" s="99">
        <f t="shared" si="185"/>
        <v>8.4849999999999994</v>
      </c>
      <c r="CB234" s="99">
        <f t="shared" si="186"/>
        <v>7.9050000000000011</v>
      </c>
      <c r="CC234" s="99">
        <f t="shared" si="187"/>
        <v>7.9499999999999993</v>
      </c>
      <c r="CD234" s="99" t="str">
        <f t="shared" si="188"/>
        <v/>
      </c>
      <c r="CE234" s="99" t="str">
        <f t="shared" si="189"/>
        <v/>
      </c>
      <c r="CF234" s="99" t="str">
        <f t="shared" si="190"/>
        <v/>
      </c>
      <c r="CG234" s="99" t="str">
        <f t="shared" si="191"/>
        <v/>
      </c>
      <c r="CH234" s="99" t="str">
        <f t="shared" si="192"/>
        <v/>
      </c>
      <c r="CI234" s="99" t="str">
        <f t="shared" si="193"/>
        <v/>
      </c>
      <c r="CJ234" s="99" t="str">
        <f t="shared" si="194"/>
        <v/>
      </c>
      <c r="CK234" s="99" t="str">
        <f t="shared" si="195"/>
        <v/>
      </c>
      <c r="CL234" s="99" t="str">
        <f t="shared" si="196"/>
        <v/>
      </c>
      <c r="CM234" s="99">
        <f t="shared" si="197"/>
        <v>7.0116666666666667</v>
      </c>
      <c r="CN234" s="99">
        <f t="shared" si="198"/>
        <v>7.1183333333333287</v>
      </c>
      <c r="CO234" s="99">
        <f t="shared" si="199"/>
        <v>6.8449999999999989</v>
      </c>
      <c r="CP234" s="99" t="str">
        <f t="shared" si="200"/>
        <v/>
      </c>
      <c r="CQ234" s="99" t="str">
        <f t="shared" si="201"/>
        <v/>
      </c>
      <c r="CR234" s="99" t="str">
        <f t="shared" si="202"/>
        <v/>
      </c>
      <c r="CS234" s="99" t="str">
        <f t="shared" si="203"/>
        <v/>
      </c>
      <c r="CT234" s="99" t="str">
        <f t="shared" si="204"/>
        <v/>
      </c>
      <c r="CU234" s="99" t="str">
        <f t="shared" si="205"/>
        <v/>
      </c>
      <c r="CV234" s="99" t="str">
        <f t="shared" si="206"/>
        <v/>
      </c>
      <c r="CW234" s="99" t="str">
        <f t="shared" si="207"/>
        <v/>
      </c>
      <c r="CX234" s="99" t="str">
        <f t="shared" si="208"/>
        <v/>
      </c>
      <c r="CY234" s="70">
        <f t="shared" si="209"/>
        <v>8.1133333333333333</v>
      </c>
      <c r="CZ234" s="70">
        <f t="shared" si="210"/>
        <v>6.9916666666666645</v>
      </c>
      <c r="DA234" s="100" t="str">
        <f t="shared" si="211"/>
        <v>hsa-miR-338-5p</v>
      </c>
      <c r="DB234" s="98" t="s">
        <v>5731</v>
      </c>
      <c r="DC234" s="101">
        <f t="shared" si="216"/>
        <v>2.7910041791818249E-3</v>
      </c>
      <c r="DD234" s="101">
        <f t="shared" si="217"/>
        <v>4.1721305001869184E-3</v>
      </c>
      <c r="DE234" s="101">
        <f t="shared" si="218"/>
        <v>4.0440036087553838E-3</v>
      </c>
      <c r="DF234" s="101" t="str">
        <f t="shared" si="219"/>
        <v/>
      </c>
      <c r="DG234" s="101" t="str">
        <f t="shared" si="220"/>
        <v/>
      </c>
      <c r="DH234" s="101" t="str">
        <f t="shared" si="221"/>
        <v/>
      </c>
      <c r="DI234" s="101" t="str">
        <f t="shared" si="222"/>
        <v/>
      </c>
      <c r="DJ234" s="101" t="str">
        <f t="shared" si="223"/>
        <v/>
      </c>
      <c r="DK234" s="101" t="str">
        <f t="shared" si="224"/>
        <v/>
      </c>
      <c r="DL234" s="101" t="str">
        <f t="shared" si="225"/>
        <v/>
      </c>
      <c r="DM234" s="101" t="str">
        <f t="shared" si="212"/>
        <v/>
      </c>
      <c r="DN234" s="101" t="str">
        <f t="shared" si="213"/>
        <v/>
      </c>
      <c r="DO234" s="101">
        <f t="shared" si="226"/>
        <v>7.7495772846068673E-3</v>
      </c>
      <c r="DP234" s="101">
        <f t="shared" si="227"/>
        <v>7.1972758387356646E-3</v>
      </c>
      <c r="DQ234" s="101">
        <f t="shared" si="228"/>
        <v>8.6986063924116234E-3</v>
      </c>
      <c r="DR234" s="101" t="str">
        <f t="shared" si="229"/>
        <v/>
      </c>
      <c r="DS234" s="101" t="str">
        <f t="shared" si="230"/>
        <v/>
      </c>
      <c r="DT234" s="101" t="str">
        <f t="shared" si="231"/>
        <v/>
      </c>
      <c r="DU234" s="101" t="str">
        <f t="shared" si="232"/>
        <v/>
      </c>
      <c r="DV234" s="101" t="str">
        <f t="shared" si="233"/>
        <v/>
      </c>
      <c r="DW234" s="101" t="str">
        <f t="shared" si="234"/>
        <v/>
      </c>
      <c r="DX234" s="101" t="str">
        <f t="shared" si="235"/>
        <v/>
      </c>
      <c r="DY234" s="101" t="str">
        <f t="shared" si="214"/>
        <v/>
      </c>
      <c r="DZ234" s="101" t="str">
        <f t="shared" si="215"/>
        <v/>
      </c>
    </row>
    <row r="235" spans="1:130" ht="15" customHeight="1" x14ac:dyDescent="0.25">
      <c r="A235" s="106" t="str">
        <f>'miRNA Table'!C234</f>
        <v>hsa-miR-339-3p</v>
      </c>
      <c r="B235" s="98" t="s">
        <v>5732</v>
      </c>
      <c r="C235" s="99">
        <f>IF('Test Sample Data'!C234="","",IF(SUM('Test Sample Data'!C$3:C$386)&gt;10,IF(AND(ISNUMBER('Test Sample Data'!C234),'Test Sample Data'!C234&lt;$C$389, 'Test Sample Data'!C234&gt;0),'Test Sample Data'!C234,$C$389),""))</f>
        <v>35</v>
      </c>
      <c r="D235" s="99">
        <f>IF('Test Sample Data'!D234="","",IF(SUM('Test Sample Data'!D$3:D$386)&gt;10,IF(AND(ISNUMBER('Test Sample Data'!D234),'Test Sample Data'!D234&lt;$C$389, 'Test Sample Data'!D234&gt;0),'Test Sample Data'!D234,$C$389),""))</f>
        <v>35</v>
      </c>
      <c r="E235" s="99">
        <f>IF('Test Sample Data'!E234="","",IF(SUM('Test Sample Data'!E$3:E$386)&gt;10,IF(AND(ISNUMBER('Test Sample Data'!E234),'Test Sample Data'!E234&lt;$C$389, 'Test Sample Data'!E234&gt;0),'Test Sample Data'!E234,$C$389),""))</f>
        <v>35</v>
      </c>
      <c r="F235" s="99" t="str">
        <f>IF('Test Sample Data'!F234="","",IF(SUM('Test Sample Data'!F$3:F$386)&gt;10,IF(AND(ISNUMBER('Test Sample Data'!F234),'Test Sample Data'!F234&lt;$C$389, 'Test Sample Data'!F234&gt;0),'Test Sample Data'!F234,$C$389),""))</f>
        <v/>
      </c>
      <c r="G235" s="99" t="str">
        <f>IF('Test Sample Data'!G234="","",IF(SUM('Test Sample Data'!G$3:G$386)&gt;10,IF(AND(ISNUMBER('Test Sample Data'!G234),'Test Sample Data'!G234&lt;$C$389, 'Test Sample Data'!G234&gt;0),'Test Sample Data'!G234,$C$389),""))</f>
        <v/>
      </c>
      <c r="H235" s="99" t="str">
        <f>IF('Test Sample Data'!H234="","",IF(SUM('Test Sample Data'!H$3:H$386)&gt;10,IF(AND(ISNUMBER('Test Sample Data'!H234),'Test Sample Data'!H234&lt;$C$389, 'Test Sample Data'!H234&gt;0),'Test Sample Data'!H234,$C$389),""))</f>
        <v/>
      </c>
      <c r="I235" s="99" t="str">
        <f>IF('Test Sample Data'!I234="","",IF(SUM('Test Sample Data'!I$3:I$386)&gt;10,IF(AND(ISNUMBER('Test Sample Data'!I234),'Test Sample Data'!I234&lt;$C$389, 'Test Sample Data'!I234&gt;0),'Test Sample Data'!I234,$C$389),""))</f>
        <v/>
      </c>
      <c r="J235" s="99" t="str">
        <f>IF('Test Sample Data'!J234="","",IF(SUM('Test Sample Data'!J$3:J$386)&gt;10,IF(AND(ISNUMBER('Test Sample Data'!J234),'Test Sample Data'!J234&lt;$C$389, 'Test Sample Data'!J234&gt;0),'Test Sample Data'!J234,$C$389),""))</f>
        <v/>
      </c>
      <c r="K235" s="99" t="str">
        <f>IF('Test Sample Data'!K234="","",IF(SUM('Test Sample Data'!K$3:K$386)&gt;10,IF(AND(ISNUMBER('Test Sample Data'!K234),'Test Sample Data'!K234&lt;$C$389, 'Test Sample Data'!K234&gt;0),'Test Sample Data'!K234,$C$389),""))</f>
        <v/>
      </c>
      <c r="L235" s="99" t="str">
        <f>IF('Test Sample Data'!L234="","",IF(SUM('Test Sample Data'!L$3:L$386)&gt;10,IF(AND(ISNUMBER('Test Sample Data'!L234),'Test Sample Data'!L234&lt;$C$389, 'Test Sample Data'!L234&gt;0),'Test Sample Data'!L234,$C$389),""))</f>
        <v/>
      </c>
      <c r="M235" s="99" t="str">
        <f>IF('Test Sample Data'!M234="","",IF(SUM('Test Sample Data'!M$3:M$386)&gt;10,IF(AND(ISNUMBER('Test Sample Data'!M234),'Test Sample Data'!M234&lt;$C$389, 'Test Sample Data'!M234&gt;0),'Test Sample Data'!M234,$C$389),""))</f>
        <v/>
      </c>
      <c r="N235" s="99" t="str">
        <f>IF('Test Sample Data'!N234="","",IF(SUM('Test Sample Data'!N$3:N$386)&gt;10,IF(AND(ISNUMBER('Test Sample Data'!N234),'Test Sample Data'!N234&lt;$C$389, 'Test Sample Data'!N234&gt;0),'Test Sample Data'!N234,$C$389),""))</f>
        <v/>
      </c>
      <c r="O235" s="98" t="str">
        <f>'miRNA Table'!C234</f>
        <v>hsa-miR-339-3p</v>
      </c>
      <c r="P235" s="98" t="s">
        <v>5732</v>
      </c>
      <c r="Q235" s="99">
        <f>IF('Control Sample Data'!C234="","",IF(SUM('Control Sample Data'!C$3:C$386)&gt;10,IF(AND(ISNUMBER('Control Sample Data'!C234),'Control Sample Data'!C234&lt;$C$389, 'Control Sample Data'!C234&gt;0),'Control Sample Data'!C234,$C$389),""))</f>
        <v>35</v>
      </c>
      <c r="R235" s="99">
        <f>IF('Control Sample Data'!D234="","",IF(SUM('Control Sample Data'!D$3:D$386)&gt;10,IF(AND(ISNUMBER('Control Sample Data'!D234),'Control Sample Data'!D234&lt;$C$389, 'Control Sample Data'!D234&gt;0),'Control Sample Data'!D234,$C$389),""))</f>
        <v>35</v>
      </c>
      <c r="S235" s="99">
        <f>IF('Control Sample Data'!E234="","",IF(SUM('Control Sample Data'!E$3:E$386)&gt;10,IF(AND(ISNUMBER('Control Sample Data'!E234),'Control Sample Data'!E234&lt;$C$389, 'Control Sample Data'!E234&gt;0),'Control Sample Data'!E234,$C$389),""))</f>
        <v>35</v>
      </c>
      <c r="T235" s="99" t="str">
        <f>IF('Control Sample Data'!F234="","",IF(SUM('Control Sample Data'!F$3:F$386)&gt;10,IF(AND(ISNUMBER('Control Sample Data'!F234),'Control Sample Data'!F234&lt;$C$389, 'Control Sample Data'!F234&gt;0),'Control Sample Data'!F234,$C$389),""))</f>
        <v/>
      </c>
      <c r="U235" s="99" t="str">
        <f>IF('Control Sample Data'!G234="","",IF(SUM('Control Sample Data'!G$3:G$386)&gt;10,IF(AND(ISNUMBER('Control Sample Data'!G234),'Control Sample Data'!G234&lt;$C$389, 'Control Sample Data'!G234&gt;0),'Control Sample Data'!G234,$C$389),""))</f>
        <v/>
      </c>
      <c r="V235" s="99" t="str">
        <f>IF('Control Sample Data'!H234="","",IF(SUM('Control Sample Data'!H$3:H$386)&gt;10,IF(AND(ISNUMBER('Control Sample Data'!H234),'Control Sample Data'!H234&lt;$C$389, 'Control Sample Data'!H234&gt;0),'Control Sample Data'!H234,$C$389),""))</f>
        <v/>
      </c>
      <c r="W235" s="99" t="str">
        <f>IF('Control Sample Data'!I234="","",IF(SUM('Control Sample Data'!I$3:I$386)&gt;10,IF(AND(ISNUMBER('Control Sample Data'!I234),'Control Sample Data'!I234&lt;$C$389, 'Control Sample Data'!I234&gt;0),'Control Sample Data'!I234,$C$389),""))</f>
        <v/>
      </c>
      <c r="X235" s="99" t="str">
        <f>IF('Control Sample Data'!J234="","",IF(SUM('Control Sample Data'!J$3:J$386)&gt;10,IF(AND(ISNUMBER('Control Sample Data'!J234),'Control Sample Data'!J234&lt;$C$389, 'Control Sample Data'!J234&gt;0),'Control Sample Data'!J234,$C$389),""))</f>
        <v/>
      </c>
      <c r="Y235" s="99" t="str">
        <f>IF('Control Sample Data'!K234="","",IF(SUM('Control Sample Data'!K$3:K$386)&gt;10,IF(AND(ISNUMBER('Control Sample Data'!K234),'Control Sample Data'!K234&lt;$C$389, 'Control Sample Data'!K234&gt;0),'Control Sample Data'!K234,$C$389),""))</f>
        <v/>
      </c>
      <c r="Z235" s="99" t="str">
        <f>IF('Control Sample Data'!L234="","",IF(SUM('Control Sample Data'!L$3:L$386)&gt;10,IF(AND(ISNUMBER('Control Sample Data'!L234),'Control Sample Data'!L234&lt;$C$389, 'Control Sample Data'!L234&gt;0),'Control Sample Data'!L234,$C$389),""))</f>
        <v/>
      </c>
      <c r="AA235" s="99" t="str">
        <f>IF('Control Sample Data'!M234="","",IF(SUM('Control Sample Data'!M$3:M$386)&gt;10,IF(AND(ISNUMBER('Control Sample Data'!M234),'Control Sample Data'!M234&lt;$C$389, 'Control Sample Data'!M234&gt;0),'Control Sample Data'!M234,$C$389),""))</f>
        <v/>
      </c>
      <c r="AB235" s="107" t="str">
        <f>IF('Control Sample Data'!N234="","",IF(SUM('Control Sample Data'!N$3:N$386)&gt;10,IF(AND(ISNUMBER('Control Sample Data'!N234),'Control Sample Data'!N234&lt;$C$389, 'Control Sample Data'!N234&gt;0),'Control Sample Data'!N234,$C$389),""))</f>
        <v/>
      </c>
      <c r="AC235" s="136">
        <f>IF(C235="","",IF(AND('miRNA Table'!$F$4="YES",'miRNA Table'!$F$6="YES"),C235-C$391,C235))</f>
        <v>35</v>
      </c>
      <c r="AD235" s="137">
        <f>IF(D235="","",IF(AND('miRNA Table'!$F$4="YES",'miRNA Table'!$F$6="YES"),D235-D$391,D235))</f>
        <v>35</v>
      </c>
      <c r="AE235" s="137">
        <f>IF(E235="","",IF(AND('miRNA Table'!$F$4="YES",'miRNA Table'!$F$6="YES"),E235-E$391,E235))</f>
        <v>35</v>
      </c>
      <c r="AF235" s="137" t="str">
        <f>IF(F235="","",IF(AND('miRNA Table'!$F$4="YES",'miRNA Table'!$F$6="YES"),F235-F$391,F235))</f>
        <v/>
      </c>
      <c r="AG235" s="137" t="str">
        <f>IF(G235="","",IF(AND('miRNA Table'!$F$4="YES",'miRNA Table'!$F$6="YES"),G235-G$391,G235))</f>
        <v/>
      </c>
      <c r="AH235" s="137" t="str">
        <f>IF(H235="","",IF(AND('miRNA Table'!$F$4="YES",'miRNA Table'!$F$6="YES"),H235-H$391,H235))</f>
        <v/>
      </c>
      <c r="AI235" s="137" t="str">
        <f>IF(I235="","",IF(AND('miRNA Table'!$F$4="YES",'miRNA Table'!$F$6="YES"),I235-I$391,I235))</f>
        <v/>
      </c>
      <c r="AJ235" s="137" t="str">
        <f>IF(J235="","",IF(AND('miRNA Table'!$F$4="YES",'miRNA Table'!$F$6="YES"),J235-J$391,J235))</f>
        <v/>
      </c>
      <c r="AK235" s="137" t="str">
        <f>IF(K235="","",IF(AND('miRNA Table'!$F$4="YES",'miRNA Table'!$F$6="YES"),K235-K$391,K235))</f>
        <v/>
      </c>
      <c r="AL235" s="137" t="str">
        <f>IF(L235="","",IF(AND('miRNA Table'!$F$4="YES",'miRNA Table'!$F$6="YES"),L235-L$391,L235))</f>
        <v/>
      </c>
      <c r="AM235" s="137" t="str">
        <f>IF(M235="","",IF(AND('miRNA Table'!$F$4="YES",'miRNA Table'!$F$6="YES"),M235-M$391,M235))</f>
        <v/>
      </c>
      <c r="AN235" s="138" t="str">
        <f>IF(N235="","",IF(AND('miRNA Table'!$F$4="YES",'miRNA Table'!$F$6="YES"),N235-N$391,N235))</f>
        <v/>
      </c>
      <c r="AO235" s="136">
        <f>IF(O235="","",IF(AND('miRNA Table'!$F$4="YES",'miRNA Table'!$F$6="YES"),Q235-Q$391,Q235))</f>
        <v>35</v>
      </c>
      <c r="AP235" s="137">
        <f>IF(P235="","",IF(AND('miRNA Table'!$F$4="YES",'miRNA Table'!$F$6="YES"),R235-R$391,R235))</f>
        <v>35</v>
      </c>
      <c r="AQ235" s="137">
        <f>IF(Q235="","",IF(AND('miRNA Table'!$F$4="YES",'miRNA Table'!$F$6="YES"),S235-S$391,S235))</f>
        <v>35</v>
      </c>
      <c r="AR235" s="137" t="str">
        <f>IF(R235="","",IF(AND('miRNA Table'!$F$4="YES",'miRNA Table'!$F$6="YES"),T235-T$391,T235))</f>
        <v/>
      </c>
      <c r="AS235" s="137" t="str">
        <f>IF(S235="","",IF(AND('miRNA Table'!$F$4="YES",'miRNA Table'!$F$6="YES"),U235-U$391,U235))</f>
        <v/>
      </c>
      <c r="AT235" s="137" t="str">
        <f>IF(T235="","",IF(AND('miRNA Table'!$F$4="YES",'miRNA Table'!$F$6="YES"),V235-V$391,V235))</f>
        <v/>
      </c>
      <c r="AU235" s="137" t="str">
        <f>IF(U235="","",IF(AND('miRNA Table'!$F$4="YES",'miRNA Table'!$F$6="YES"),W235-W$391,W235))</f>
        <v/>
      </c>
      <c r="AV235" s="137" t="str">
        <f>IF(V235="","",IF(AND('miRNA Table'!$F$4="YES",'miRNA Table'!$F$6="YES"),X235-X$391,X235))</f>
        <v/>
      </c>
      <c r="AW235" s="137" t="str">
        <f>IF(W235="","",IF(AND('miRNA Table'!$F$4="YES",'miRNA Table'!$F$6="YES"),Y235-Y$391,Y235))</f>
        <v/>
      </c>
      <c r="AX235" s="137" t="str">
        <f>IF(X235="","",IF(AND('miRNA Table'!$F$4="YES",'miRNA Table'!$F$6="YES"),Z235-Z$391,Z235))</f>
        <v/>
      </c>
      <c r="AY235" s="137" t="str">
        <f>IF(Y235="","",IF(AND('miRNA Table'!$F$4="YES",'miRNA Table'!$F$6="YES"),AA235-AA$391,AA235))</f>
        <v/>
      </c>
      <c r="AZ235" s="138" t="str">
        <f>IF(Z235="","",IF(AND('miRNA Table'!$F$4="YES",'miRNA Table'!$F$6="YES"),AB235-AB$391,AB235))</f>
        <v/>
      </c>
      <c r="BY235" s="97" t="str">
        <f t="shared" si="184"/>
        <v>hsa-miR-339-3p</v>
      </c>
      <c r="BZ235" s="98" t="s">
        <v>5732</v>
      </c>
      <c r="CA235" s="99">
        <f t="shared" si="185"/>
        <v>14.364999999999998</v>
      </c>
      <c r="CB235" s="99">
        <f t="shared" si="186"/>
        <v>14.355</v>
      </c>
      <c r="CC235" s="99">
        <f t="shared" si="187"/>
        <v>14.27</v>
      </c>
      <c r="CD235" s="99" t="str">
        <f t="shared" si="188"/>
        <v/>
      </c>
      <c r="CE235" s="99" t="str">
        <f t="shared" si="189"/>
        <v/>
      </c>
      <c r="CF235" s="99" t="str">
        <f t="shared" si="190"/>
        <v/>
      </c>
      <c r="CG235" s="99" t="str">
        <f t="shared" si="191"/>
        <v/>
      </c>
      <c r="CH235" s="99" t="str">
        <f t="shared" si="192"/>
        <v/>
      </c>
      <c r="CI235" s="99" t="str">
        <f t="shared" si="193"/>
        <v/>
      </c>
      <c r="CJ235" s="99" t="str">
        <f t="shared" si="194"/>
        <v/>
      </c>
      <c r="CK235" s="99" t="str">
        <f t="shared" si="195"/>
        <v/>
      </c>
      <c r="CL235" s="99" t="str">
        <f t="shared" si="196"/>
        <v/>
      </c>
      <c r="CM235" s="99">
        <f t="shared" si="197"/>
        <v>14.101666666666667</v>
      </c>
      <c r="CN235" s="99">
        <f t="shared" si="198"/>
        <v>14.14833333333333</v>
      </c>
      <c r="CO235" s="99">
        <f t="shared" si="199"/>
        <v>13.864999999999998</v>
      </c>
      <c r="CP235" s="99" t="str">
        <f t="shared" si="200"/>
        <v/>
      </c>
      <c r="CQ235" s="99" t="str">
        <f t="shared" si="201"/>
        <v/>
      </c>
      <c r="CR235" s="99" t="str">
        <f t="shared" si="202"/>
        <v/>
      </c>
      <c r="CS235" s="99" t="str">
        <f t="shared" si="203"/>
        <v/>
      </c>
      <c r="CT235" s="99" t="str">
        <f t="shared" si="204"/>
        <v/>
      </c>
      <c r="CU235" s="99" t="str">
        <f t="shared" si="205"/>
        <v/>
      </c>
      <c r="CV235" s="99" t="str">
        <f t="shared" si="206"/>
        <v/>
      </c>
      <c r="CW235" s="99" t="str">
        <f t="shared" si="207"/>
        <v/>
      </c>
      <c r="CX235" s="99" t="str">
        <f t="shared" si="208"/>
        <v/>
      </c>
      <c r="CY235" s="70">
        <f t="shared" si="209"/>
        <v>14.329999999999998</v>
      </c>
      <c r="CZ235" s="70">
        <f t="shared" si="210"/>
        <v>14.038333333333332</v>
      </c>
      <c r="DA235" s="100" t="str">
        <f t="shared" si="211"/>
        <v>hsa-miR-339-3p</v>
      </c>
      <c r="DB235" s="98" t="s">
        <v>5732</v>
      </c>
      <c r="DC235" s="101">
        <f t="shared" si="216"/>
        <v>4.7391899108950229E-5</v>
      </c>
      <c r="DD235" s="101">
        <f t="shared" si="217"/>
        <v>4.7721535835485465E-5</v>
      </c>
      <c r="DE235" s="101">
        <f t="shared" si="218"/>
        <v>5.0617648059963549E-5</v>
      </c>
      <c r="DF235" s="101" t="str">
        <f t="shared" si="219"/>
        <v/>
      </c>
      <c r="DG235" s="101" t="str">
        <f t="shared" si="220"/>
        <v/>
      </c>
      <c r="DH235" s="101" t="str">
        <f t="shared" si="221"/>
        <v/>
      </c>
      <c r="DI235" s="101" t="str">
        <f t="shared" si="222"/>
        <v/>
      </c>
      <c r="DJ235" s="101" t="str">
        <f t="shared" si="223"/>
        <v/>
      </c>
      <c r="DK235" s="101" t="str">
        <f t="shared" si="224"/>
        <v/>
      </c>
      <c r="DL235" s="101" t="str">
        <f t="shared" si="225"/>
        <v/>
      </c>
      <c r="DM235" s="101" t="str">
        <f t="shared" si="212"/>
        <v/>
      </c>
      <c r="DN235" s="101" t="str">
        <f t="shared" si="213"/>
        <v/>
      </c>
      <c r="DO235" s="101">
        <f t="shared" si="226"/>
        <v>5.6882063716252369E-5</v>
      </c>
      <c r="DP235" s="101">
        <f t="shared" si="227"/>
        <v>5.5071547217106916E-5</v>
      </c>
      <c r="DQ235" s="101">
        <f t="shared" si="228"/>
        <v>6.7022266466494862E-5</v>
      </c>
      <c r="DR235" s="101" t="str">
        <f t="shared" si="229"/>
        <v/>
      </c>
      <c r="DS235" s="101" t="str">
        <f t="shared" si="230"/>
        <v/>
      </c>
      <c r="DT235" s="101" t="str">
        <f t="shared" si="231"/>
        <v/>
      </c>
      <c r="DU235" s="101" t="str">
        <f t="shared" si="232"/>
        <v/>
      </c>
      <c r="DV235" s="101" t="str">
        <f t="shared" si="233"/>
        <v/>
      </c>
      <c r="DW235" s="101" t="str">
        <f t="shared" si="234"/>
        <v/>
      </c>
      <c r="DX235" s="101" t="str">
        <f t="shared" si="235"/>
        <v/>
      </c>
      <c r="DY235" s="101" t="str">
        <f t="shared" si="214"/>
        <v/>
      </c>
      <c r="DZ235" s="101" t="str">
        <f t="shared" si="215"/>
        <v/>
      </c>
    </row>
    <row r="236" spans="1:130" ht="15" customHeight="1" x14ac:dyDescent="0.25">
      <c r="A236" s="106" t="str">
        <f>'miRNA Table'!C235</f>
        <v>hsa-miR-33a-5p</v>
      </c>
      <c r="B236" s="98" t="s">
        <v>5733</v>
      </c>
      <c r="C236" s="99">
        <f>IF('Test Sample Data'!C235="","",IF(SUM('Test Sample Data'!C$3:C$386)&gt;10,IF(AND(ISNUMBER('Test Sample Data'!C235),'Test Sample Data'!C235&lt;$C$389, 'Test Sample Data'!C235&gt;0),'Test Sample Data'!C235,$C$389),""))</f>
        <v>29.09</v>
      </c>
      <c r="D236" s="99">
        <f>IF('Test Sample Data'!D235="","",IF(SUM('Test Sample Data'!D$3:D$386)&gt;10,IF(AND(ISNUMBER('Test Sample Data'!D235),'Test Sample Data'!D235&lt;$C$389, 'Test Sample Data'!D235&gt;0),'Test Sample Data'!D235,$C$389),""))</f>
        <v>29.17</v>
      </c>
      <c r="E236" s="99">
        <f>IF('Test Sample Data'!E235="","",IF(SUM('Test Sample Data'!E$3:E$386)&gt;10,IF(AND(ISNUMBER('Test Sample Data'!E235),'Test Sample Data'!E235&lt;$C$389, 'Test Sample Data'!E235&gt;0),'Test Sample Data'!E235,$C$389),""))</f>
        <v>29.15</v>
      </c>
      <c r="F236" s="99" t="str">
        <f>IF('Test Sample Data'!F235="","",IF(SUM('Test Sample Data'!F$3:F$386)&gt;10,IF(AND(ISNUMBER('Test Sample Data'!F235),'Test Sample Data'!F235&lt;$C$389, 'Test Sample Data'!F235&gt;0),'Test Sample Data'!F235,$C$389),""))</f>
        <v/>
      </c>
      <c r="G236" s="99" t="str">
        <f>IF('Test Sample Data'!G235="","",IF(SUM('Test Sample Data'!G$3:G$386)&gt;10,IF(AND(ISNUMBER('Test Sample Data'!G235),'Test Sample Data'!G235&lt;$C$389, 'Test Sample Data'!G235&gt;0),'Test Sample Data'!G235,$C$389),""))</f>
        <v/>
      </c>
      <c r="H236" s="99" t="str">
        <f>IF('Test Sample Data'!H235="","",IF(SUM('Test Sample Data'!H$3:H$386)&gt;10,IF(AND(ISNUMBER('Test Sample Data'!H235),'Test Sample Data'!H235&lt;$C$389, 'Test Sample Data'!H235&gt;0),'Test Sample Data'!H235,$C$389),""))</f>
        <v/>
      </c>
      <c r="I236" s="99" t="str">
        <f>IF('Test Sample Data'!I235="","",IF(SUM('Test Sample Data'!I$3:I$386)&gt;10,IF(AND(ISNUMBER('Test Sample Data'!I235),'Test Sample Data'!I235&lt;$C$389, 'Test Sample Data'!I235&gt;0),'Test Sample Data'!I235,$C$389),""))</f>
        <v/>
      </c>
      <c r="J236" s="99" t="str">
        <f>IF('Test Sample Data'!J235="","",IF(SUM('Test Sample Data'!J$3:J$386)&gt;10,IF(AND(ISNUMBER('Test Sample Data'!J235),'Test Sample Data'!J235&lt;$C$389, 'Test Sample Data'!J235&gt;0),'Test Sample Data'!J235,$C$389),""))</f>
        <v/>
      </c>
      <c r="K236" s="99" t="str">
        <f>IF('Test Sample Data'!K235="","",IF(SUM('Test Sample Data'!K$3:K$386)&gt;10,IF(AND(ISNUMBER('Test Sample Data'!K235),'Test Sample Data'!K235&lt;$C$389, 'Test Sample Data'!K235&gt;0),'Test Sample Data'!K235,$C$389),""))</f>
        <v/>
      </c>
      <c r="L236" s="99" t="str">
        <f>IF('Test Sample Data'!L235="","",IF(SUM('Test Sample Data'!L$3:L$386)&gt;10,IF(AND(ISNUMBER('Test Sample Data'!L235),'Test Sample Data'!L235&lt;$C$389, 'Test Sample Data'!L235&gt;0),'Test Sample Data'!L235,$C$389),""))</f>
        <v/>
      </c>
      <c r="M236" s="99" t="str">
        <f>IF('Test Sample Data'!M235="","",IF(SUM('Test Sample Data'!M$3:M$386)&gt;10,IF(AND(ISNUMBER('Test Sample Data'!M235),'Test Sample Data'!M235&lt;$C$389, 'Test Sample Data'!M235&gt;0),'Test Sample Data'!M235,$C$389),""))</f>
        <v/>
      </c>
      <c r="N236" s="99" t="str">
        <f>IF('Test Sample Data'!N235="","",IF(SUM('Test Sample Data'!N$3:N$386)&gt;10,IF(AND(ISNUMBER('Test Sample Data'!N235),'Test Sample Data'!N235&lt;$C$389, 'Test Sample Data'!N235&gt;0),'Test Sample Data'!N235,$C$389),""))</f>
        <v/>
      </c>
      <c r="O236" s="98" t="str">
        <f>'miRNA Table'!C235</f>
        <v>hsa-miR-33a-5p</v>
      </c>
      <c r="P236" s="98" t="s">
        <v>5733</v>
      </c>
      <c r="Q236" s="99">
        <f>IF('Control Sample Data'!C235="","",IF(SUM('Control Sample Data'!C$3:C$386)&gt;10,IF(AND(ISNUMBER('Control Sample Data'!C235),'Control Sample Data'!C235&lt;$C$389, 'Control Sample Data'!C235&gt;0),'Control Sample Data'!C235,$C$389),""))</f>
        <v>28.65</v>
      </c>
      <c r="R236" s="99">
        <f>IF('Control Sample Data'!D235="","",IF(SUM('Control Sample Data'!D$3:D$386)&gt;10,IF(AND(ISNUMBER('Control Sample Data'!D235),'Control Sample Data'!D235&lt;$C$389, 'Control Sample Data'!D235&gt;0),'Control Sample Data'!D235,$C$389),""))</f>
        <v>28.56</v>
      </c>
      <c r="S236" s="99">
        <f>IF('Control Sample Data'!E235="","",IF(SUM('Control Sample Data'!E$3:E$386)&gt;10,IF(AND(ISNUMBER('Control Sample Data'!E235),'Control Sample Data'!E235&lt;$C$389, 'Control Sample Data'!E235&gt;0),'Control Sample Data'!E235,$C$389),""))</f>
        <v>28.38</v>
      </c>
      <c r="T236" s="99" t="str">
        <f>IF('Control Sample Data'!F235="","",IF(SUM('Control Sample Data'!F$3:F$386)&gt;10,IF(AND(ISNUMBER('Control Sample Data'!F235),'Control Sample Data'!F235&lt;$C$389, 'Control Sample Data'!F235&gt;0),'Control Sample Data'!F235,$C$389),""))</f>
        <v/>
      </c>
      <c r="U236" s="99" t="str">
        <f>IF('Control Sample Data'!G235="","",IF(SUM('Control Sample Data'!G$3:G$386)&gt;10,IF(AND(ISNUMBER('Control Sample Data'!G235),'Control Sample Data'!G235&lt;$C$389, 'Control Sample Data'!G235&gt;0),'Control Sample Data'!G235,$C$389),""))</f>
        <v/>
      </c>
      <c r="V236" s="99" t="str">
        <f>IF('Control Sample Data'!H235="","",IF(SUM('Control Sample Data'!H$3:H$386)&gt;10,IF(AND(ISNUMBER('Control Sample Data'!H235),'Control Sample Data'!H235&lt;$C$389, 'Control Sample Data'!H235&gt;0),'Control Sample Data'!H235,$C$389),""))</f>
        <v/>
      </c>
      <c r="W236" s="99" t="str">
        <f>IF('Control Sample Data'!I235="","",IF(SUM('Control Sample Data'!I$3:I$386)&gt;10,IF(AND(ISNUMBER('Control Sample Data'!I235),'Control Sample Data'!I235&lt;$C$389, 'Control Sample Data'!I235&gt;0),'Control Sample Data'!I235,$C$389),""))</f>
        <v/>
      </c>
      <c r="X236" s="99" t="str">
        <f>IF('Control Sample Data'!J235="","",IF(SUM('Control Sample Data'!J$3:J$386)&gt;10,IF(AND(ISNUMBER('Control Sample Data'!J235),'Control Sample Data'!J235&lt;$C$389, 'Control Sample Data'!J235&gt;0),'Control Sample Data'!J235,$C$389),""))</f>
        <v/>
      </c>
      <c r="Y236" s="99" t="str">
        <f>IF('Control Sample Data'!K235="","",IF(SUM('Control Sample Data'!K$3:K$386)&gt;10,IF(AND(ISNUMBER('Control Sample Data'!K235),'Control Sample Data'!K235&lt;$C$389, 'Control Sample Data'!K235&gt;0),'Control Sample Data'!K235,$C$389),""))</f>
        <v/>
      </c>
      <c r="Z236" s="99" t="str">
        <f>IF('Control Sample Data'!L235="","",IF(SUM('Control Sample Data'!L$3:L$386)&gt;10,IF(AND(ISNUMBER('Control Sample Data'!L235),'Control Sample Data'!L235&lt;$C$389, 'Control Sample Data'!L235&gt;0),'Control Sample Data'!L235,$C$389),""))</f>
        <v/>
      </c>
      <c r="AA236" s="99" t="str">
        <f>IF('Control Sample Data'!M235="","",IF(SUM('Control Sample Data'!M$3:M$386)&gt;10,IF(AND(ISNUMBER('Control Sample Data'!M235),'Control Sample Data'!M235&lt;$C$389, 'Control Sample Data'!M235&gt;0),'Control Sample Data'!M235,$C$389),""))</f>
        <v/>
      </c>
      <c r="AB236" s="107" t="str">
        <f>IF('Control Sample Data'!N235="","",IF(SUM('Control Sample Data'!N$3:N$386)&gt;10,IF(AND(ISNUMBER('Control Sample Data'!N235),'Control Sample Data'!N235&lt;$C$389, 'Control Sample Data'!N235&gt;0),'Control Sample Data'!N235,$C$389),""))</f>
        <v/>
      </c>
      <c r="AC236" s="136">
        <f>IF(C236="","",IF(AND('miRNA Table'!$F$4="YES",'miRNA Table'!$F$6="YES"),C236-C$391,C236))</f>
        <v>29.09</v>
      </c>
      <c r="AD236" s="137">
        <f>IF(D236="","",IF(AND('miRNA Table'!$F$4="YES",'miRNA Table'!$F$6="YES"),D236-D$391,D236))</f>
        <v>29.17</v>
      </c>
      <c r="AE236" s="137">
        <f>IF(E236="","",IF(AND('miRNA Table'!$F$4="YES",'miRNA Table'!$F$6="YES"),E236-E$391,E236))</f>
        <v>29.15</v>
      </c>
      <c r="AF236" s="137" t="str">
        <f>IF(F236="","",IF(AND('miRNA Table'!$F$4="YES",'miRNA Table'!$F$6="YES"),F236-F$391,F236))</f>
        <v/>
      </c>
      <c r="AG236" s="137" t="str">
        <f>IF(G236="","",IF(AND('miRNA Table'!$F$4="YES",'miRNA Table'!$F$6="YES"),G236-G$391,G236))</f>
        <v/>
      </c>
      <c r="AH236" s="137" t="str">
        <f>IF(H236="","",IF(AND('miRNA Table'!$F$4="YES",'miRNA Table'!$F$6="YES"),H236-H$391,H236))</f>
        <v/>
      </c>
      <c r="AI236" s="137" t="str">
        <f>IF(I236="","",IF(AND('miRNA Table'!$F$4="YES",'miRNA Table'!$F$6="YES"),I236-I$391,I236))</f>
        <v/>
      </c>
      <c r="AJ236" s="137" t="str">
        <f>IF(J236="","",IF(AND('miRNA Table'!$F$4="YES",'miRNA Table'!$F$6="YES"),J236-J$391,J236))</f>
        <v/>
      </c>
      <c r="AK236" s="137" t="str">
        <f>IF(K236="","",IF(AND('miRNA Table'!$F$4="YES",'miRNA Table'!$F$6="YES"),K236-K$391,K236))</f>
        <v/>
      </c>
      <c r="AL236" s="137" t="str">
        <f>IF(L236="","",IF(AND('miRNA Table'!$F$4="YES",'miRNA Table'!$F$6="YES"),L236-L$391,L236))</f>
        <v/>
      </c>
      <c r="AM236" s="137" t="str">
        <f>IF(M236="","",IF(AND('miRNA Table'!$F$4="YES",'miRNA Table'!$F$6="YES"),M236-M$391,M236))</f>
        <v/>
      </c>
      <c r="AN236" s="138" t="str">
        <f>IF(N236="","",IF(AND('miRNA Table'!$F$4="YES",'miRNA Table'!$F$6="YES"),N236-N$391,N236))</f>
        <v/>
      </c>
      <c r="AO236" s="136">
        <f>IF(O236="","",IF(AND('miRNA Table'!$F$4="YES",'miRNA Table'!$F$6="YES"),Q236-Q$391,Q236))</f>
        <v>28.65</v>
      </c>
      <c r="AP236" s="137">
        <f>IF(P236="","",IF(AND('miRNA Table'!$F$4="YES",'miRNA Table'!$F$6="YES"),R236-R$391,R236))</f>
        <v>28.56</v>
      </c>
      <c r="AQ236" s="137">
        <f>IF(Q236="","",IF(AND('miRNA Table'!$F$4="YES",'miRNA Table'!$F$6="YES"),S236-S$391,S236))</f>
        <v>28.38</v>
      </c>
      <c r="AR236" s="137" t="str">
        <f>IF(R236="","",IF(AND('miRNA Table'!$F$4="YES",'miRNA Table'!$F$6="YES"),T236-T$391,T236))</f>
        <v/>
      </c>
      <c r="AS236" s="137" t="str">
        <f>IF(S236="","",IF(AND('miRNA Table'!$F$4="YES",'miRNA Table'!$F$6="YES"),U236-U$391,U236))</f>
        <v/>
      </c>
      <c r="AT236" s="137" t="str">
        <f>IF(T236="","",IF(AND('miRNA Table'!$F$4="YES",'miRNA Table'!$F$6="YES"),V236-V$391,V236))</f>
        <v/>
      </c>
      <c r="AU236" s="137" t="str">
        <f>IF(U236="","",IF(AND('miRNA Table'!$F$4="YES",'miRNA Table'!$F$6="YES"),W236-W$391,W236))</f>
        <v/>
      </c>
      <c r="AV236" s="137" t="str">
        <f>IF(V236="","",IF(AND('miRNA Table'!$F$4="YES",'miRNA Table'!$F$6="YES"),X236-X$391,X236))</f>
        <v/>
      </c>
      <c r="AW236" s="137" t="str">
        <f>IF(W236="","",IF(AND('miRNA Table'!$F$4="YES",'miRNA Table'!$F$6="YES"),Y236-Y$391,Y236))</f>
        <v/>
      </c>
      <c r="AX236" s="137" t="str">
        <f>IF(X236="","",IF(AND('miRNA Table'!$F$4="YES",'miRNA Table'!$F$6="YES"),Z236-Z$391,Z236))</f>
        <v/>
      </c>
      <c r="AY236" s="137" t="str">
        <f>IF(Y236="","",IF(AND('miRNA Table'!$F$4="YES",'miRNA Table'!$F$6="YES"),AA236-AA$391,AA236))</f>
        <v/>
      </c>
      <c r="AZ236" s="138" t="str">
        <f>IF(Z236="","",IF(AND('miRNA Table'!$F$4="YES",'miRNA Table'!$F$6="YES"),AB236-AB$391,AB236))</f>
        <v/>
      </c>
      <c r="BY236" s="97" t="str">
        <f t="shared" si="184"/>
        <v>hsa-miR-33a-5p</v>
      </c>
      <c r="BZ236" s="98" t="s">
        <v>5733</v>
      </c>
      <c r="CA236" s="99">
        <f t="shared" si="185"/>
        <v>8.4549999999999983</v>
      </c>
      <c r="CB236" s="99">
        <f t="shared" si="186"/>
        <v>8.5250000000000021</v>
      </c>
      <c r="CC236" s="99">
        <f t="shared" si="187"/>
        <v>8.4199999999999982</v>
      </c>
      <c r="CD236" s="99" t="str">
        <f t="shared" si="188"/>
        <v/>
      </c>
      <c r="CE236" s="99" t="str">
        <f t="shared" si="189"/>
        <v/>
      </c>
      <c r="CF236" s="99" t="str">
        <f t="shared" si="190"/>
        <v/>
      </c>
      <c r="CG236" s="99" t="str">
        <f t="shared" si="191"/>
        <v/>
      </c>
      <c r="CH236" s="99" t="str">
        <f t="shared" si="192"/>
        <v/>
      </c>
      <c r="CI236" s="99" t="str">
        <f t="shared" si="193"/>
        <v/>
      </c>
      <c r="CJ236" s="99" t="str">
        <f t="shared" si="194"/>
        <v/>
      </c>
      <c r="CK236" s="99" t="str">
        <f t="shared" si="195"/>
        <v/>
      </c>
      <c r="CL236" s="99" t="str">
        <f t="shared" si="196"/>
        <v/>
      </c>
      <c r="CM236" s="99">
        <f t="shared" si="197"/>
        <v>7.7516666666666652</v>
      </c>
      <c r="CN236" s="99">
        <f t="shared" si="198"/>
        <v>7.7083333333333286</v>
      </c>
      <c r="CO236" s="99">
        <f t="shared" si="199"/>
        <v>7.2449999999999974</v>
      </c>
      <c r="CP236" s="99" t="str">
        <f t="shared" si="200"/>
        <v/>
      </c>
      <c r="CQ236" s="99" t="str">
        <f t="shared" si="201"/>
        <v/>
      </c>
      <c r="CR236" s="99" t="str">
        <f t="shared" si="202"/>
        <v/>
      </c>
      <c r="CS236" s="99" t="str">
        <f t="shared" si="203"/>
        <v/>
      </c>
      <c r="CT236" s="99" t="str">
        <f t="shared" si="204"/>
        <v/>
      </c>
      <c r="CU236" s="99" t="str">
        <f t="shared" si="205"/>
        <v/>
      </c>
      <c r="CV236" s="99" t="str">
        <f t="shared" si="206"/>
        <v/>
      </c>
      <c r="CW236" s="99" t="str">
        <f t="shared" si="207"/>
        <v/>
      </c>
      <c r="CX236" s="99" t="str">
        <f t="shared" si="208"/>
        <v/>
      </c>
      <c r="CY236" s="70">
        <f t="shared" si="209"/>
        <v>8.4666666666666668</v>
      </c>
      <c r="CZ236" s="70">
        <f t="shared" si="210"/>
        <v>7.5683333333333307</v>
      </c>
      <c r="DA236" s="100" t="str">
        <f t="shared" si="211"/>
        <v>hsa-miR-33a-5p</v>
      </c>
      <c r="DB236" s="98" t="s">
        <v>5733</v>
      </c>
      <c r="DC236" s="101">
        <f t="shared" si="216"/>
        <v>2.8496491098440979E-3</v>
      </c>
      <c r="DD236" s="101">
        <f t="shared" si="217"/>
        <v>2.7146840231295618E-3</v>
      </c>
      <c r="DE236" s="101">
        <f t="shared" si="218"/>
        <v>2.9196274387401182E-3</v>
      </c>
      <c r="DF236" s="101" t="str">
        <f t="shared" si="219"/>
        <v/>
      </c>
      <c r="DG236" s="101" t="str">
        <f t="shared" si="220"/>
        <v/>
      </c>
      <c r="DH236" s="101" t="str">
        <f t="shared" si="221"/>
        <v/>
      </c>
      <c r="DI236" s="101" t="str">
        <f t="shared" si="222"/>
        <v/>
      </c>
      <c r="DJ236" s="101" t="str">
        <f t="shared" si="223"/>
        <v/>
      </c>
      <c r="DK236" s="101" t="str">
        <f t="shared" si="224"/>
        <v/>
      </c>
      <c r="DL236" s="101" t="str">
        <f t="shared" si="225"/>
        <v/>
      </c>
      <c r="DM236" s="101" t="str">
        <f t="shared" si="212"/>
        <v/>
      </c>
      <c r="DN236" s="101" t="str">
        <f t="shared" si="213"/>
        <v/>
      </c>
      <c r="DO236" s="101">
        <f t="shared" si="226"/>
        <v>4.6399768840576601E-3</v>
      </c>
      <c r="DP236" s="101">
        <f t="shared" si="227"/>
        <v>4.7814591535338263E-3</v>
      </c>
      <c r="DQ236" s="101">
        <f t="shared" si="228"/>
        <v>6.5923109072657787E-3</v>
      </c>
      <c r="DR236" s="101" t="str">
        <f t="shared" si="229"/>
        <v/>
      </c>
      <c r="DS236" s="101" t="str">
        <f t="shared" si="230"/>
        <v/>
      </c>
      <c r="DT236" s="101" t="str">
        <f t="shared" si="231"/>
        <v/>
      </c>
      <c r="DU236" s="101" t="str">
        <f t="shared" si="232"/>
        <v/>
      </c>
      <c r="DV236" s="101" t="str">
        <f t="shared" si="233"/>
        <v/>
      </c>
      <c r="DW236" s="101" t="str">
        <f t="shared" si="234"/>
        <v/>
      </c>
      <c r="DX236" s="101" t="str">
        <f t="shared" si="235"/>
        <v/>
      </c>
      <c r="DY236" s="101" t="str">
        <f t="shared" si="214"/>
        <v/>
      </c>
      <c r="DZ236" s="101" t="str">
        <f t="shared" si="215"/>
        <v/>
      </c>
    </row>
    <row r="237" spans="1:130" ht="15" customHeight="1" x14ac:dyDescent="0.25">
      <c r="A237" s="106" t="str">
        <f>'miRNA Table'!C236</f>
        <v>hsa-miR-33a-3p</v>
      </c>
      <c r="B237" s="98" t="s">
        <v>5734</v>
      </c>
      <c r="C237" s="99">
        <f>IF('Test Sample Data'!C236="","",IF(SUM('Test Sample Data'!C$3:C$386)&gt;10,IF(AND(ISNUMBER('Test Sample Data'!C236),'Test Sample Data'!C236&lt;$C$389, 'Test Sample Data'!C236&gt;0),'Test Sample Data'!C236,$C$389),""))</f>
        <v>34.299999999999997</v>
      </c>
      <c r="D237" s="99">
        <f>IF('Test Sample Data'!D236="","",IF(SUM('Test Sample Data'!D$3:D$386)&gt;10,IF(AND(ISNUMBER('Test Sample Data'!D236),'Test Sample Data'!D236&lt;$C$389, 'Test Sample Data'!D236&gt;0),'Test Sample Data'!D236,$C$389),""))</f>
        <v>34.29</v>
      </c>
      <c r="E237" s="99">
        <f>IF('Test Sample Data'!E236="","",IF(SUM('Test Sample Data'!E$3:E$386)&gt;10,IF(AND(ISNUMBER('Test Sample Data'!E236),'Test Sample Data'!E236&lt;$C$389, 'Test Sample Data'!E236&gt;0),'Test Sample Data'!E236,$C$389),""))</f>
        <v>35</v>
      </c>
      <c r="F237" s="99" t="str">
        <f>IF('Test Sample Data'!F236="","",IF(SUM('Test Sample Data'!F$3:F$386)&gt;10,IF(AND(ISNUMBER('Test Sample Data'!F236),'Test Sample Data'!F236&lt;$C$389, 'Test Sample Data'!F236&gt;0),'Test Sample Data'!F236,$C$389),""))</f>
        <v/>
      </c>
      <c r="G237" s="99" t="str">
        <f>IF('Test Sample Data'!G236="","",IF(SUM('Test Sample Data'!G$3:G$386)&gt;10,IF(AND(ISNUMBER('Test Sample Data'!G236),'Test Sample Data'!G236&lt;$C$389, 'Test Sample Data'!G236&gt;0),'Test Sample Data'!G236,$C$389),""))</f>
        <v/>
      </c>
      <c r="H237" s="99" t="str">
        <f>IF('Test Sample Data'!H236="","",IF(SUM('Test Sample Data'!H$3:H$386)&gt;10,IF(AND(ISNUMBER('Test Sample Data'!H236),'Test Sample Data'!H236&lt;$C$389, 'Test Sample Data'!H236&gt;0),'Test Sample Data'!H236,$C$389),""))</f>
        <v/>
      </c>
      <c r="I237" s="99" t="str">
        <f>IF('Test Sample Data'!I236="","",IF(SUM('Test Sample Data'!I$3:I$386)&gt;10,IF(AND(ISNUMBER('Test Sample Data'!I236),'Test Sample Data'!I236&lt;$C$389, 'Test Sample Data'!I236&gt;0),'Test Sample Data'!I236,$C$389),""))</f>
        <v/>
      </c>
      <c r="J237" s="99" t="str">
        <f>IF('Test Sample Data'!J236="","",IF(SUM('Test Sample Data'!J$3:J$386)&gt;10,IF(AND(ISNUMBER('Test Sample Data'!J236),'Test Sample Data'!J236&lt;$C$389, 'Test Sample Data'!J236&gt;0),'Test Sample Data'!J236,$C$389),""))</f>
        <v/>
      </c>
      <c r="K237" s="99" t="str">
        <f>IF('Test Sample Data'!K236="","",IF(SUM('Test Sample Data'!K$3:K$386)&gt;10,IF(AND(ISNUMBER('Test Sample Data'!K236),'Test Sample Data'!K236&lt;$C$389, 'Test Sample Data'!K236&gt;0),'Test Sample Data'!K236,$C$389),""))</f>
        <v/>
      </c>
      <c r="L237" s="99" t="str">
        <f>IF('Test Sample Data'!L236="","",IF(SUM('Test Sample Data'!L$3:L$386)&gt;10,IF(AND(ISNUMBER('Test Sample Data'!L236),'Test Sample Data'!L236&lt;$C$389, 'Test Sample Data'!L236&gt;0),'Test Sample Data'!L236,$C$389),""))</f>
        <v/>
      </c>
      <c r="M237" s="99" t="str">
        <f>IF('Test Sample Data'!M236="","",IF(SUM('Test Sample Data'!M$3:M$386)&gt;10,IF(AND(ISNUMBER('Test Sample Data'!M236),'Test Sample Data'!M236&lt;$C$389, 'Test Sample Data'!M236&gt;0),'Test Sample Data'!M236,$C$389),""))</f>
        <v/>
      </c>
      <c r="N237" s="99" t="str">
        <f>IF('Test Sample Data'!N236="","",IF(SUM('Test Sample Data'!N$3:N$386)&gt;10,IF(AND(ISNUMBER('Test Sample Data'!N236),'Test Sample Data'!N236&lt;$C$389, 'Test Sample Data'!N236&gt;0),'Test Sample Data'!N236,$C$389),""))</f>
        <v/>
      </c>
      <c r="O237" s="98" t="str">
        <f>'miRNA Table'!C236</f>
        <v>hsa-miR-33a-3p</v>
      </c>
      <c r="P237" s="98" t="s">
        <v>5734</v>
      </c>
      <c r="Q237" s="99">
        <f>IF('Control Sample Data'!C236="","",IF(SUM('Control Sample Data'!C$3:C$386)&gt;10,IF(AND(ISNUMBER('Control Sample Data'!C236),'Control Sample Data'!C236&lt;$C$389, 'Control Sample Data'!C236&gt;0),'Control Sample Data'!C236,$C$389),""))</f>
        <v>31.72</v>
      </c>
      <c r="R237" s="99">
        <f>IF('Control Sample Data'!D236="","",IF(SUM('Control Sample Data'!D$3:D$386)&gt;10,IF(AND(ISNUMBER('Control Sample Data'!D236),'Control Sample Data'!D236&lt;$C$389, 'Control Sample Data'!D236&gt;0),'Control Sample Data'!D236,$C$389),""))</f>
        <v>32.28</v>
      </c>
      <c r="S237" s="99">
        <f>IF('Control Sample Data'!E236="","",IF(SUM('Control Sample Data'!E$3:E$386)&gt;10,IF(AND(ISNUMBER('Control Sample Data'!E236),'Control Sample Data'!E236&lt;$C$389, 'Control Sample Data'!E236&gt;0),'Control Sample Data'!E236,$C$389),""))</f>
        <v>32.53</v>
      </c>
      <c r="T237" s="99" t="str">
        <f>IF('Control Sample Data'!F236="","",IF(SUM('Control Sample Data'!F$3:F$386)&gt;10,IF(AND(ISNUMBER('Control Sample Data'!F236),'Control Sample Data'!F236&lt;$C$389, 'Control Sample Data'!F236&gt;0),'Control Sample Data'!F236,$C$389),""))</f>
        <v/>
      </c>
      <c r="U237" s="99" t="str">
        <f>IF('Control Sample Data'!G236="","",IF(SUM('Control Sample Data'!G$3:G$386)&gt;10,IF(AND(ISNUMBER('Control Sample Data'!G236),'Control Sample Data'!G236&lt;$C$389, 'Control Sample Data'!G236&gt;0),'Control Sample Data'!G236,$C$389),""))</f>
        <v/>
      </c>
      <c r="V237" s="99" t="str">
        <f>IF('Control Sample Data'!H236="","",IF(SUM('Control Sample Data'!H$3:H$386)&gt;10,IF(AND(ISNUMBER('Control Sample Data'!H236),'Control Sample Data'!H236&lt;$C$389, 'Control Sample Data'!H236&gt;0),'Control Sample Data'!H236,$C$389),""))</f>
        <v/>
      </c>
      <c r="W237" s="99" t="str">
        <f>IF('Control Sample Data'!I236="","",IF(SUM('Control Sample Data'!I$3:I$386)&gt;10,IF(AND(ISNUMBER('Control Sample Data'!I236),'Control Sample Data'!I236&lt;$C$389, 'Control Sample Data'!I236&gt;0),'Control Sample Data'!I236,$C$389),""))</f>
        <v/>
      </c>
      <c r="X237" s="99" t="str">
        <f>IF('Control Sample Data'!J236="","",IF(SUM('Control Sample Data'!J$3:J$386)&gt;10,IF(AND(ISNUMBER('Control Sample Data'!J236),'Control Sample Data'!J236&lt;$C$389, 'Control Sample Data'!J236&gt;0),'Control Sample Data'!J236,$C$389),""))</f>
        <v/>
      </c>
      <c r="Y237" s="99" t="str">
        <f>IF('Control Sample Data'!K236="","",IF(SUM('Control Sample Data'!K$3:K$386)&gt;10,IF(AND(ISNUMBER('Control Sample Data'!K236),'Control Sample Data'!K236&lt;$C$389, 'Control Sample Data'!K236&gt;0),'Control Sample Data'!K236,$C$389),""))</f>
        <v/>
      </c>
      <c r="Z237" s="99" t="str">
        <f>IF('Control Sample Data'!L236="","",IF(SUM('Control Sample Data'!L$3:L$386)&gt;10,IF(AND(ISNUMBER('Control Sample Data'!L236),'Control Sample Data'!L236&lt;$C$389, 'Control Sample Data'!L236&gt;0),'Control Sample Data'!L236,$C$389),""))</f>
        <v/>
      </c>
      <c r="AA237" s="99" t="str">
        <f>IF('Control Sample Data'!M236="","",IF(SUM('Control Sample Data'!M$3:M$386)&gt;10,IF(AND(ISNUMBER('Control Sample Data'!M236),'Control Sample Data'!M236&lt;$C$389, 'Control Sample Data'!M236&gt;0),'Control Sample Data'!M236,$C$389),""))</f>
        <v/>
      </c>
      <c r="AB237" s="107" t="str">
        <f>IF('Control Sample Data'!N236="","",IF(SUM('Control Sample Data'!N$3:N$386)&gt;10,IF(AND(ISNUMBER('Control Sample Data'!N236),'Control Sample Data'!N236&lt;$C$389, 'Control Sample Data'!N236&gt;0),'Control Sample Data'!N236,$C$389),""))</f>
        <v/>
      </c>
      <c r="AC237" s="136">
        <f>IF(C237="","",IF(AND('miRNA Table'!$F$4="YES",'miRNA Table'!$F$6="YES"),C237-C$391,C237))</f>
        <v>34.299999999999997</v>
      </c>
      <c r="AD237" s="137">
        <f>IF(D237="","",IF(AND('miRNA Table'!$F$4="YES",'miRNA Table'!$F$6="YES"),D237-D$391,D237))</f>
        <v>34.29</v>
      </c>
      <c r="AE237" s="137">
        <f>IF(E237="","",IF(AND('miRNA Table'!$F$4="YES",'miRNA Table'!$F$6="YES"),E237-E$391,E237))</f>
        <v>35</v>
      </c>
      <c r="AF237" s="137" t="str">
        <f>IF(F237="","",IF(AND('miRNA Table'!$F$4="YES",'miRNA Table'!$F$6="YES"),F237-F$391,F237))</f>
        <v/>
      </c>
      <c r="AG237" s="137" t="str">
        <f>IF(G237="","",IF(AND('miRNA Table'!$F$4="YES",'miRNA Table'!$F$6="YES"),G237-G$391,G237))</f>
        <v/>
      </c>
      <c r="AH237" s="137" t="str">
        <f>IF(H237="","",IF(AND('miRNA Table'!$F$4="YES",'miRNA Table'!$F$6="YES"),H237-H$391,H237))</f>
        <v/>
      </c>
      <c r="AI237" s="137" t="str">
        <f>IF(I237="","",IF(AND('miRNA Table'!$F$4="YES",'miRNA Table'!$F$6="YES"),I237-I$391,I237))</f>
        <v/>
      </c>
      <c r="AJ237" s="137" t="str">
        <f>IF(J237="","",IF(AND('miRNA Table'!$F$4="YES",'miRNA Table'!$F$6="YES"),J237-J$391,J237))</f>
        <v/>
      </c>
      <c r="AK237" s="137" t="str">
        <f>IF(K237="","",IF(AND('miRNA Table'!$F$4="YES",'miRNA Table'!$F$6="YES"),K237-K$391,K237))</f>
        <v/>
      </c>
      <c r="AL237" s="137" t="str">
        <f>IF(L237="","",IF(AND('miRNA Table'!$F$4="YES",'miRNA Table'!$F$6="YES"),L237-L$391,L237))</f>
        <v/>
      </c>
      <c r="AM237" s="137" t="str">
        <f>IF(M237="","",IF(AND('miRNA Table'!$F$4="YES",'miRNA Table'!$F$6="YES"),M237-M$391,M237))</f>
        <v/>
      </c>
      <c r="AN237" s="138" t="str">
        <f>IF(N237="","",IF(AND('miRNA Table'!$F$4="YES",'miRNA Table'!$F$6="YES"),N237-N$391,N237))</f>
        <v/>
      </c>
      <c r="AO237" s="136">
        <f>IF(O237="","",IF(AND('miRNA Table'!$F$4="YES",'miRNA Table'!$F$6="YES"),Q237-Q$391,Q237))</f>
        <v>31.72</v>
      </c>
      <c r="AP237" s="137">
        <f>IF(P237="","",IF(AND('miRNA Table'!$F$4="YES",'miRNA Table'!$F$6="YES"),R237-R$391,R237))</f>
        <v>32.28</v>
      </c>
      <c r="AQ237" s="137">
        <f>IF(Q237="","",IF(AND('miRNA Table'!$F$4="YES",'miRNA Table'!$F$6="YES"),S237-S$391,S237))</f>
        <v>32.53</v>
      </c>
      <c r="AR237" s="137" t="str">
        <f>IF(R237="","",IF(AND('miRNA Table'!$F$4="YES",'miRNA Table'!$F$6="YES"),T237-T$391,T237))</f>
        <v/>
      </c>
      <c r="AS237" s="137" t="str">
        <f>IF(S237="","",IF(AND('miRNA Table'!$F$4="YES",'miRNA Table'!$F$6="YES"),U237-U$391,U237))</f>
        <v/>
      </c>
      <c r="AT237" s="137" t="str">
        <f>IF(T237="","",IF(AND('miRNA Table'!$F$4="YES",'miRNA Table'!$F$6="YES"),V237-V$391,V237))</f>
        <v/>
      </c>
      <c r="AU237" s="137" t="str">
        <f>IF(U237="","",IF(AND('miRNA Table'!$F$4="YES",'miRNA Table'!$F$6="YES"),W237-W$391,W237))</f>
        <v/>
      </c>
      <c r="AV237" s="137" t="str">
        <f>IF(V237="","",IF(AND('miRNA Table'!$F$4="YES",'miRNA Table'!$F$6="YES"),X237-X$391,X237))</f>
        <v/>
      </c>
      <c r="AW237" s="137" t="str">
        <f>IF(W237="","",IF(AND('miRNA Table'!$F$4="YES",'miRNA Table'!$F$6="YES"),Y237-Y$391,Y237))</f>
        <v/>
      </c>
      <c r="AX237" s="137" t="str">
        <f>IF(X237="","",IF(AND('miRNA Table'!$F$4="YES",'miRNA Table'!$F$6="YES"),Z237-Z$391,Z237))</f>
        <v/>
      </c>
      <c r="AY237" s="137" t="str">
        <f>IF(Y237="","",IF(AND('miRNA Table'!$F$4="YES",'miRNA Table'!$F$6="YES"),AA237-AA$391,AA237))</f>
        <v/>
      </c>
      <c r="AZ237" s="138" t="str">
        <f>IF(Z237="","",IF(AND('miRNA Table'!$F$4="YES",'miRNA Table'!$F$6="YES"),AB237-AB$391,AB237))</f>
        <v/>
      </c>
      <c r="BY237" s="97" t="str">
        <f t="shared" si="184"/>
        <v>hsa-miR-33a-3p</v>
      </c>
      <c r="BZ237" s="98" t="s">
        <v>5734</v>
      </c>
      <c r="CA237" s="99">
        <f t="shared" si="185"/>
        <v>13.664999999999996</v>
      </c>
      <c r="CB237" s="99">
        <f t="shared" si="186"/>
        <v>13.645</v>
      </c>
      <c r="CC237" s="99">
        <f t="shared" si="187"/>
        <v>14.27</v>
      </c>
      <c r="CD237" s="99" t="str">
        <f t="shared" si="188"/>
        <v/>
      </c>
      <c r="CE237" s="99" t="str">
        <f t="shared" si="189"/>
        <v/>
      </c>
      <c r="CF237" s="99" t="str">
        <f t="shared" si="190"/>
        <v/>
      </c>
      <c r="CG237" s="99" t="str">
        <f t="shared" si="191"/>
        <v/>
      </c>
      <c r="CH237" s="99" t="str">
        <f t="shared" si="192"/>
        <v/>
      </c>
      <c r="CI237" s="99" t="str">
        <f t="shared" si="193"/>
        <v/>
      </c>
      <c r="CJ237" s="99" t="str">
        <f t="shared" si="194"/>
        <v/>
      </c>
      <c r="CK237" s="99" t="str">
        <f t="shared" si="195"/>
        <v/>
      </c>
      <c r="CL237" s="99" t="str">
        <f t="shared" si="196"/>
        <v/>
      </c>
      <c r="CM237" s="99">
        <f t="shared" si="197"/>
        <v>10.821666666666665</v>
      </c>
      <c r="CN237" s="99">
        <f t="shared" si="198"/>
        <v>11.428333333333331</v>
      </c>
      <c r="CO237" s="99">
        <f t="shared" si="199"/>
        <v>11.395</v>
      </c>
      <c r="CP237" s="99" t="str">
        <f t="shared" si="200"/>
        <v/>
      </c>
      <c r="CQ237" s="99" t="str">
        <f t="shared" si="201"/>
        <v/>
      </c>
      <c r="CR237" s="99" t="str">
        <f t="shared" si="202"/>
        <v/>
      </c>
      <c r="CS237" s="99" t="str">
        <f t="shared" si="203"/>
        <v/>
      </c>
      <c r="CT237" s="99" t="str">
        <f t="shared" si="204"/>
        <v/>
      </c>
      <c r="CU237" s="99" t="str">
        <f t="shared" si="205"/>
        <v/>
      </c>
      <c r="CV237" s="99" t="str">
        <f t="shared" si="206"/>
        <v/>
      </c>
      <c r="CW237" s="99" t="str">
        <f t="shared" si="207"/>
        <v/>
      </c>
      <c r="CX237" s="99" t="str">
        <f t="shared" si="208"/>
        <v/>
      </c>
      <c r="CY237" s="70">
        <f t="shared" si="209"/>
        <v>13.86</v>
      </c>
      <c r="CZ237" s="70">
        <f t="shared" si="210"/>
        <v>11.214999999999998</v>
      </c>
      <c r="DA237" s="100" t="str">
        <f t="shared" si="211"/>
        <v>hsa-miR-33a-3p</v>
      </c>
      <c r="DB237" s="98" t="s">
        <v>5734</v>
      </c>
      <c r="DC237" s="101">
        <f t="shared" si="216"/>
        <v>7.6988367238235741E-5</v>
      </c>
      <c r="DD237" s="101">
        <f t="shared" si="217"/>
        <v>7.8063084794765001E-5</v>
      </c>
      <c r="DE237" s="101">
        <f t="shared" si="218"/>
        <v>5.0617648059963549E-5</v>
      </c>
      <c r="DF237" s="101" t="str">
        <f t="shared" si="219"/>
        <v/>
      </c>
      <c r="DG237" s="101" t="str">
        <f t="shared" si="220"/>
        <v/>
      </c>
      <c r="DH237" s="101" t="str">
        <f t="shared" si="221"/>
        <v/>
      </c>
      <c r="DI237" s="101" t="str">
        <f t="shared" si="222"/>
        <v/>
      </c>
      <c r="DJ237" s="101" t="str">
        <f t="shared" si="223"/>
        <v/>
      </c>
      <c r="DK237" s="101" t="str">
        <f t="shared" si="224"/>
        <v/>
      </c>
      <c r="DL237" s="101" t="str">
        <f t="shared" si="225"/>
        <v/>
      </c>
      <c r="DM237" s="101" t="str">
        <f t="shared" si="212"/>
        <v/>
      </c>
      <c r="DN237" s="101" t="str">
        <f t="shared" si="213"/>
        <v/>
      </c>
      <c r="DO237" s="101">
        <f t="shared" si="226"/>
        <v>5.5252728622485429E-4</v>
      </c>
      <c r="DP237" s="101">
        <f t="shared" si="227"/>
        <v>3.6285145276028952E-4</v>
      </c>
      <c r="DQ237" s="101">
        <f t="shared" si="228"/>
        <v>3.7133270342798095E-4</v>
      </c>
      <c r="DR237" s="101" t="str">
        <f t="shared" si="229"/>
        <v/>
      </c>
      <c r="DS237" s="101" t="str">
        <f t="shared" si="230"/>
        <v/>
      </c>
      <c r="DT237" s="101" t="str">
        <f t="shared" si="231"/>
        <v/>
      </c>
      <c r="DU237" s="101" t="str">
        <f t="shared" si="232"/>
        <v/>
      </c>
      <c r="DV237" s="101" t="str">
        <f t="shared" si="233"/>
        <v/>
      </c>
      <c r="DW237" s="101" t="str">
        <f t="shared" si="234"/>
        <v/>
      </c>
      <c r="DX237" s="101" t="str">
        <f t="shared" si="235"/>
        <v/>
      </c>
      <c r="DY237" s="101" t="str">
        <f t="shared" si="214"/>
        <v/>
      </c>
      <c r="DZ237" s="101" t="str">
        <f t="shared" si="215"/>
        <v/>
      </c>
    </row>
    <row r="238" spans="1:130" ht="15" customHeight="1" x14ac:dyDescent="0.25">
      <c r="A238" s="106" t="str">
        <f>'miRNA Table'!C237</f>
        <v>hsa-miR-33b-5p</v>
      </c>
      <c r="B238" s="98" t="s">
        <v>5735</v>
      </c>
      <c r="C238" s="99">
        <f>IF('Test Sample Data'!C237="","",IF(SUM('Test Sample Data'!C$3:C$386)&gt;10,IF(AND(ISNUMBER('Test Sample Data'!C237),'Test Sample Data'!C237&lt;$C$389, 'Test Sample Data'!C237&gt;0),'Test Sample Data'!C237,$C$389),""))</f>
        <v>24.12</v>
      </c>
      <c r="D238" s="99">
        <f>IF('Test Sample Data'!D237="","",IF(SUM('Test Sample Data'!D$3:D$386)&gt;10,IF(AND(ISNUMBER('Test Sample Data'!D237),'Test Sample Data'!D237&lt;$C$389, 'Test Sample Data'!D237&gt;0),'Test Sample Data'!D237,$C$389),""))</f>
        <v>24.33</v>
      </c>
      <c r="E238" s="99">
        <f>IF('Test Sample Data'!E237="","",IF(SUM('Test Sample Data'!E$3:E$386)&gt;10,IF(AND(ISNUMBER('Test Sample Data'!E237),'Test Sample Data'!E237&lt;$C$389, 'Test Sample Data'!E237&gt;0),'Test Sample Data'!E237,$C$389),""))</f>
        <v>24.17</v>
      </c>
      <c r="F238" s="99" t="str">
        <f>IF('Test Sample Data'!F237="","",IF(SUM('Test Sample Data'!F$3:F$386)&gt;10,IF(AND(ISNUMBER('Test Sample Data'!F237),'Test Sample Data'!F237&lt;$C$389, 'Test Sample Data'!F237&gt;0),'Test Sample Data'!F237,$C$389),""))</f>
        <v/>
      </c>
      <c r="G238" s="99" t="str">
        <f>IF('Test Sample Data'!G237="","",IF(SUM('Test Sample Data'!G$3:G$386)&gt;10,IF(AND(ISNUMBER('Test Sample Data'!G237),'Test Sample Data'!G237&lt;$C$389, 'Test Sample Data'!G237&gt;0),'Test Sample Data'!G237,$C$389),""))</f>
        <v/>
      </c>
      <c r="H238" s="99" t="str">
        <f>IF('Test Sample Data'!H237="","",IF(SUM('Test Sample Data'!H$3:H$386)&gt;10,IF(AND(ISNUMBER('Test Sample Data'!H237),'Test Sample Data'!H237&lt;$C$389, 'Test Sample Data'!H237&gt;0),'Test Sample Data'!H237,$C$389),""))</f>
        <v/>
      </c>
      <c r="I238" s="99" t="str">
        <f>IF('Test Sample Data'!I237="","",IF(SUM('Test Sample Data'!I$3:I$386)&gt;10,IF(AND(ISNUMBER('Test Sample Data'!I237),'Test Sample Data'!I237&lt;$C$389, 'Test Sample Data'!I237&gt;0),'Test Sample Data'!I237,$C$389),""))</f>
        <v/>
      </c>
      <c r="J238" s="99" t="str">
        <f>IF('Test Sample Data'!J237="","",IF(SUM('Test Sample Data'!J$3:J$386)&gt;10,IF(AND(ISNUMBER('Test Sample Data'!J237),'Test Sample Data'!J237&lt;$C$389, 'Test Sample Data'!J237&gt;0),'Test Sample Data'!J237,$C$389),""))</f>
        <v/>
      </c>
      <c r="K238" s="99" t="str">
        <f>IF('Test Sample Data'!K237="","",IF(SUM('Test Sample Data'!K$3:K$386)&gt;10,IF(AND(ISNUMBER('Test Sample Data'!K237),'Test Sample Data'!K237&lt;$C$389, 'Test Sample Data'!K237&gt;0),'Test Sample Data'!K237,$C$389),""))</f>
        <v/>
      </c>
      <c r="L238" s="99" t="str">
        <f>IF('Test Sample Data'!L237="","",IF(SUM('Test Sample Data'!L$3:L$386)&gt;10,IF(AND(ISNUMBER('Test Sample Data'!L237),'Test Sample Data'!L237&lt;$C$389, 'Test Sample Data'!L237&gt;0),'Test Sample Data'!L237,$C$389),""))</f>
        <v/>
      </c>
      <c r="M238" s="99" t="str">
        <f>IF('Test Sample Data'!M237="","",IF(SUM('Test Sample Data'!M$3:M$386)&gt;10,IF(AND(ISNUMBER('Test Sample Data'!M237),'Test Sample Data'!M237&lt;$C$389, 'Test Sample Data'!M237&gt;0),'Test Sample Data'!M237,$C$389),""))</f>
        <v/>
      </c>
      <c r="N238" s="99" t="str">
        <f>IF('Test Sample Data'!N237="","",IF(SUM('Test Sample Data'!N$3:N$386)&gt;10,IF(AND(ISNUMBER('Test Sample Data'!N237),'Test Sample Data'!N237&lt;$C$389, 'Test Sample Data'!N237&gt;0),'Test Sample Data'!N237,$C$389),""))</f>
        <v/>
      </c>
      <c r="O238" s="98" t="str">
        <f>'miRNA Table'!C237</f>
        <v>hsa-miR-33b-5p</v>
      </c>
      <c r="P238" s="98" t="s">
        <v>5735</v>
      </c>
      <c r="Q238" s="99">
        <f>IF('Control Sample Data'!C237="","",IF(SUM('Control Sample Data'!C$3:C$386)&gt;10,IF(AND(ISNUMBER('Control Sample Data'!C237),'Control Sample Data'!C237&lt;$C$389, 'Control Sample Data'!C237&gt;0),'Control Sample Data'!C237,$C$389),""))</f>
        <v>20</v>
      </c>
      <c r="R238" s="99">
        <f>IF('Control Sample Data'!D237="","",IF(SUM('Control Sample Data'!D$3:D$386)&gt;10,IF(AND(ISNUMBER('Control Sample Data'!D237),'Control Sample Data'!D237&lt;$C$389, 'Control Sample Data'!D237&gt;0),'Control Sample Data'!D237,$C$389),""))</f>
        <v>19.96</v>
      </c>
      <c r="S238" s="99">
        <f>IF('Control Sample Data'!E237="","",IF(SUM('Control Sample Data'!E$3:E$386)&gt;10,IF(AND(ISNUMBER('Control Sample Data'!E237),'Control Sample Data'!E237&lt;$C$389, 'Control Sample Data'!E237&gt;0),'Control Sample Data'!E237,$C$389),""))</f>
        <v>20.09</v>
      </c>
      <c r="T238" s="99" t="str">
        <f>IF('Control Sample Data'!F237="","",IF(SUM('Control Sample Data'!F$3:F$386)&gt;10,IF(AND(ISNUMBER('Control Sample Data'!F237),'Control Sample Data'!F237&lt;$C$389, 'Control Sample Data'!F237&gt;0),'Control Sample Data'!F237,$C$389),""))</f>
        <v/>
      </c>
      <c r="U238" s="99" t="str">
        <f>IF('Control Sample Data'!G237="","",IF(SUM('Control Sample Data'!G$3:G$386)&gt;10,IF(AND(ISNUMBER('Control Sample Data'!G237),'Control Sample Data'!G237&lt;$C$389, 'Control Sample Data'!G237&gt;0),'Control Sample Data'!G237,$C$389),""))</f>
        <v/>
      </c>
      <c r="V238" s="99" t="str">
        <f>IF('Control Sample Data'!H237="","",IF(SUM('Control Sample Data'!H$3:H$386)&gt;10,IF(AND(ISNUMBER('Control Sample Data'!H237),'Control Sample Data'!H237&lt;$C$389, 'Control Sample Data'!H237&gt;0),'Control Sample Data'!H237,$C$389),""))</f>
        <v/>
      </c>
      <c r="W238" s="99" t="str">
        <f>IF('Control Sample Data'!I237="","",IF(SUM('Control Sample Data'!I$3:I$386)&gt;10,IF(AND(ISNUMBER('Control Sample Data'!I237),'Control Sample Data'!I237&lt;$C$389, 'Control Sample Data'!I237&gt;0),'Control Sample Data'!I237,$C$389),""))</f>
        <v/>
      </c>
      <c r="X238" s="99" t="str">
        <f>IF('Control Sample Data'!J237="","",IF(SUM('Control Sample Data'!J$3:J$386)&gt;10,IF(AND(ISNUMBER('Control Sample Data'!J237),'Control Sample Data'!J237&lt;$C$389, 'Control Sample Data'!J237&gt;0),'Control Sample Data'!J237,$C$389),""))</f>
        <v/>
      </c>
      <c r="Y238" s="99" t="str">
        <f>IF('Control Sample Data'!K237="","",IF(SUM('Control Sample Data'!K$3:K$386)&gt;10,IF(AND(ISNUMBER('Control Sample Data'!K237),'Control Sample Data'!K237&lt;$C$389, 'Control Sample Data'!K237&gt;0),'Control Sample Data'!K237,$C$389),""))</f>
        <v/>
      </c>
      <c r="Z238" s="99" t="str">
        <f>IF('Control Sample Data'!L237="","",IF(SUM('Control Sample Data'!L$3:L$386)&gt;10,IF(AND(ISNUMBER('Control Sample Data'!L237),'Control Sample Data'!L237&lt;$C$389, 'Control Sample Data'!L237&gt;0),'Control Sample Data'!L237,$C$389),""))</f>
        <v/>
      </c>
      <c r="AA238" s="99" t="str">
        <f>IF('Control Sample Data'!M237="","",IF(SUM('Control Sample Data'!M$3:M$386)&gt;10,IF(AND(ISNUMBER('Control Sample Data'!M237),'Control Sample Data'!M237&lt;$C$389, 'Control Sample Data'!M237&gt;0),'Control Sample Data'!M237,$C$389),""))</f>
        <v/>
      </c>
      <c r="AB238" s="107" t="str">
        <f>IF('Control Sample Data'!N237="","",IF(SUM('Control Sample Data'!N$3:N$386)&gt;10,IF(AND(ISNUMBER('Control Sample Data'!N237),'Control Sample Data'!N237&lt;$C$389, 'Control Sample Data'!N237&gt;0),'Control Sample Data'!N237,$C$389),""))</f>
        <v/>
      </c>
      <c r="AC238" s="136">
        <f>IF(C238="","",IF(AND('miRNA Table'!$F$4="YES",'miRNA Table'!$F$6="YES"),C238-C$391,C238))</f>
        <v>24.12</v>
      </c>
      <c r="AD238" s="137">
        <f>IF(D238="","",IF(AND('miRNA Table'!$F$4="YES",'miRNA Table'!$F$6="YES"),D238-D$391,D238))</f>
        <v>24.33</v>
      </c>
      <c r="AE238" s="137">
        <f>IF(E238="","",IF(AND('miRNA Table'!$F$4="YES",'miRNA Table'!$F$6="YES"),E238-E$391,E238))</f>
        <v>24.17</v>
      </c>
      <c r="AF238" s="137" t="str">
        <f>IF(F238="","",IF(AND('miRNA Table'!$F$4="YES",'miRNA Table'!$F$6="YES"),F238-F$391,F238))</f>
        <v/>
      </c>
      <c r="AG238" s="137" t="str">
        <f>IF(G238="","",IF(AND('miRNA Table'!$F$4="YES",'miRNA Table'!$F$6="YES"),G238-G$391,G238))</f>
        <v/>
      </c>
      <c r="AH238" s="137" t="str">
        <f>IF(H238="","",IF(AND('miRNA Table'!$F$4="YES",'miRNA Table'!$F$6="YES"),H238-H$391,H238))</f>
        <v/>
      </c>
      <c r="AI238" s="137" t="str">
        <f>IF(I238="","",IF(AND('miRNA Table'!$F$4="YES",'miRNA Table'!$F$6="YES"),I238-I$391,I238))</f>
        <v/>
      </c>
      <c r="AJ238" s="137" t="str">
        <f>IF(J238="","",IF(AND('miRNA Table'!$F$4="YES",'miRNA Table'!$F$6="YES"),J238-J$391,J238))</f>
        <v/>
      </c>
      <c r="AK238" s="137" t="str">
        <f>IF(K238="","",IF(AND('miRNA Table'!$F$4="YES",'miRNA Table'!$F$6="YES"),K238-K$391,K238))</f>
        <v/>
      </c>
      <c r="AL238" s="137" t="str">
        <f>IF(L238="","",IF(AND('miRNA Table'!$F$4="YES",'miRNA Table'!$F$6="YES"),L238-L$391,L238))</f>
        <v/>
      </c>
      <c r="AM238" s="137" t="str">
        <f>IF(M238="","",IF(AND('miRNA Table'!$F$4="YES",'miRNA Table'!$F$6="YES"),M238-M$391,M238))</f>
        <v/>
      </c>
      <c r="AN238" s="138" t="str">
        <f>IF(N238="","",IF(AND('miRNA Table'!$F$4="YES",'miRNA Table'!$F$6="YES"),N238-N$391,N238))</f>
        <v/>
      </c>
      <c r="AO238" s="136">
        <f>IF(O238="","",IF(AND('miRNA Table'!$F$4="YES",'miRNA Table'!$F$6="YES"),Q238-Q$391,Q238))</f>
        <v>20</v>
      </c>
      <c r="AP238" s="137">
        <f>IF(P238="","",IF(AND('miRNA Table'!$F$4="YES",'miRNA Table'!$F$6="YES"),R238-R$391,R238))</f>
        <v>19.96</v>
      </c>
      <c r="AQ238" s="137">
        <f>IF(Q238="","",IF(AND('miRNA Table'!$F$4="YES",'miRNA Table'!$F$6="YES"),S238-S$391,S238))</f>
        <v>20.09</v>
      </c>
      <c r="AR238" s="137" t="str">
        <f>IF(R238="","",IF(AND('miRNA Table'!$F$4="YES",'miRNA Table'!$F$6="YES"),T238-T$391,T238))</f>
        <v/>
      </c>
      <c r="AS238" s="137" t="str">
        <f>IF(S238="","",IF(AND('miRNA Table'!$F$4="YES",'miRNA Table'!$F$6="YES"),U238-U$391,U238))</f>
        <v/>
      </c>
      <c r="AT238" s="137" t="str">
        <f>IF(T238="","",IF(AND('miRNA Table'!$F$4="YES",'miRNA Table'!$F$6="YES"),V238-V$391,V238))</f>
        <v/>
      </c>
      <c r="AU238" s="137" t="str">
        <f>IF(U238="","",IF(AND('miRNA Table'!$F$4="YES",'miRNA Table'!$F$6="YES"),W238-W$391,W238))</f>
        <v/>
      </c>
      <c r="AV238" s="137" t="str">
        <f>IF(V238="","",IF(AND('miRNA Table'!$F$4="YES",'miRNA Table'!$F$6="YES"),X238-X$391,X238))</f>
        <v/>
      </c>
      <c r="AW238" s="137" t="str">
        <f>IF(W238="","",IF(AND('miRNA Table'!$F$4="YES",'miRNA Table'!$F$6="YES"),Y238-Y$391,Y238))</f>
        <v/>
      </c>
      <c r="AX238" s="137" t="str">
        <f>IF(X238="","",IF(AND('miRNA Table'!$F$4="YES",'miRNA Table'!$F$6="YES"),Z238-Z$391,Z238))</f>
        <v/>
      </c>
      <c r="AY238" s="137" t="str">
        <f>IF(Y238="","",IF(AND('miRNA Table'!$F$4="YES",'miRNA Table'!$F$6="YES"),AA238-AA$391,AA238))</f>
        <v/>
      </c>
      <c r="AZ238" s="138" t="str">
        <f>IF(Z238="","",IF(AND('miRNA Table'!$F$4="YES",'miRNA Table'!$F$6="YES"),AB238-AB$391,AB238))</f>
        <v/>
      </c>
      <c r="BY238" s="97" t="str">
        <f t="shared" si="184"/>
        <v>hsa-miR-33b-5p</v>
      </c>
      <c r="BZ238" s="98" t="s">
        <v>5735</v>
      </c>
      <c r="CA238" s="99">
        <f t="shared" si="185"/>
        <v>3.4849999999999994</v>
      </c>
      <c r="CB238" s="99">
        <f t="shared" si="186"/>
        <v>3.6849999999999987</v>
      </c>
      <c r="CC238" s="99">
        <f t="shared" si="187"/>
        <v>3.4400000000000013</v>
      </c>
      <c r="CD238" s="99" t="str">
        <f t="shared" si="188"/>
        <v/>
      </c>
      <c r="CE238" s="99" t="str">
        <f t="shared" si="189"/>
        <v/>
      </c>
      <c r="CF238" s="99" t="str">
        <f t="shared" si="190"/>
        <v/>
      </c>
      <c r="CG238" s="99" t="str">
        <f t="shared" si="191"/>
        <v/>
      </c>
      <c r="CH238" s="99" t="str">
        <f t="shared" si="192"/>
        <v/>
      </c>
      <c r="CI238" s="99" t="str">
        <f t="shared" si="193"/>
        <v/>
      </c>
      <c r="CJ238" s="99" t="str">
        <f t="shared" si="194"/>
        <v/>
      </c>
      <c r="CK238" s="99" t="str">
        <f t="shared" si="195"/>
        <v/>
      </c>
      <c r="CL238" s="99" t="str">
        <f t="shared" si="196"/>
        <v/>
      </c>
      <c r="CM238" s="99">
        <f t="shared" si="197"/>
        <v>-0.89833333333333343</v>
      </c>
      <c r="CN238" s="99">
        <f t="shared" si="198"/>
        <v>-0.89166666666666927</v>
      </c>
      <c r="CO238" s="99">
        <f t="shared" si="199"/>
        <v>-1.0450000000000017</v>
      </c>
      <c r="CP238" s="99" t="str">
        <f t="shared" si="200"/>
        <v/>
      </c>
      <c r="CQ238" s="99" t="str">
        <f t="shared" si="201"/>
        <v/>
      </c>
      <c r="CR238" s="99" t="str">
        <f t="shared" si="202"/>
        <v/>
      </c>
      <c r="CS238" s="99" t="str">
        <f t="shared" si="203"/>
        <v/>
      </c>
      <c r="CT238" s="99" t="str">
        <f t="shared" si="204"/>
        <v/>
      </c>
      <c r="CU238" s="99" t="str">
        <f t="shared" si="205"/>
        <v/>
      </c>
      <c r="CV238" s="99" t="str">
        <f t="shared" si="206"/>
        <v/>
      </c>
      <c r="CW238" s="99" t="str">
        <f t="shared" si="207"/>
        <v/>
      </c>
      <c r="CX238" s="99" t="str">
        <f t="shared" si="208"/>
        <v/>
      </c>
      <c r="CY238" s="70">
        <f t="shared" si="209"/>
        <v>3.5366666666666666</v>
      </c>
      <c r="CZ238" s="70">
        <f t="shared" si="210"/>
        <v>-0.94500000000000151</v>
      </c>
      <c r="DA238" s="100" t="str">
        <f t="shared" si="211"/>
        <v>hsa-miR-33b-5p</v>
      </c>
      <c r="DB238" s="98" t="s">
        <v>5735</v>
      </c>
      <c r="DC238" s="101">
        <f t="shared" si="216"/>
        <v>8.9312133733818355E-2</v>
      </c>
      <c r="DD238" s="101">
        <f t="shared" si="217"/>
        <v>7.7750728331154373E-2</v>
      </c>
      <c r="DE238" s="101">
        <f t="shared" si="218"/>
        <v>9.2141826080693739E-2</v>
      </c>
      <c r="DF238" s="101" t="str">
        <f t="shared" si="219"/>
        <v/>
      </c>
      <c r="DG238" s="101" t="str">
        <f t="shared" si="220"/>
        <v/>
      </c>
      <c r="DH238" s="101" t="str">
        <f t="shared" si="221"/>
        <v/>
      </c>
      <c r="DI238" s="101" t="str">
        <f t="shared" si="222"/>
        <v/>
      </c>
      <c r="DJ238" s="101" t="str">
        <f t="shared" si="223"/>
        <v/>
      </c>
      <c r="DK238" s="101" t="str">
        <f t="shared" si="224"/>
        <v/>
      </c>
      <c r="DL238" s="101" t="str">
        <f t="shared" si="225"/>
        <v/>
      </c>
      <c r="DM238" s="101" t="str">
        <f t="shared" si="212"/>
        <v/>
      </c>
      <c r="DN238" s="101" t="str">
        <f t="shared" si="213"/>
        <v/>
      </c>
      <c r="DO238" s="101">
        <f t="shared" si="226"/>
        <v>1.8639114638541567</v>
      </c>
      <c r="DP238" s="101">
        <f t="shared" si="227"/>
        <v>1.8553182338826222</v>
      </c>
      <c r="DQ238" s="101">
        <f t="shared" si="228"/>
        <v>2.0633663586027202</v>
      </c>
      <c r="DR238" s="101" t="str">
        <f t="shared" si="229"/>
        <v/>
      </c>
      <c r="DS238" s="101" t="str">
        <f t="shared" si="230"/>
        <v/>
      </c>
      <c r="DT238" s="101" t="str">
        <f t="shared" si="231"/>
        <v/>
      </c>
      <c r="DU238" s="101" t="str">
        <f t="shared" si="232"/>
        <v/>
      </c>
      <c r="DV238" s="101" t="str">
        <f t="shared" si="233"/>
        <v/>
      </c>
      <c r="DW238" s="101" t="str">
        <f t="shared" si="234"/>
        <v/>
      </c>
      <c r="DX238" s="101" t="str">
        <f t="shared" si="235"/>
        <v/>
      </c>
      <c r="DY238" s="101" t="str">
        <f t="shared" si="214"/>
        <v/>
      </c>
      <c r="DZ238" s="101" t="str">
        <f t="shared" si="215"/>
        <v/>
      </c>
    </row>
    <row r="239" spans="1:130" ht="15" customHeight="1" x14ac:dyDescent="0.25">
      <c r="A239" s="106" t="str">
        <f>'miRNA Table'!C238</f>
        <v>hsa-miR-340-5p</v>
      </c>
      <c r="B239" s="98" t="s">
        <v>5736</v>
      </c>
      <c r="C239" s="99">
        <f>IF('Test Sample Data'!C238="","",IF(SUM('Test Sample Data'!C$3:C$386)&gt;10,IF(AND(ISNUMBER('Test Sample Data'!C238),'Test Sample Data'!C238&lt;$C$389, 'Test Sample Data'!C238&gt;0),'Test Sample Data'!C238,$C$389),""))</f>
        <v>29.33</v>
      </c>
      <c r="D239" s="99">
        <f>IF('Test Sample Data'!D238="","",IF(SUM('Test Sample Data'!D$3:D$386)&gt;10,IF(AND(ISNUMBER('Test Sample Data'!D238),'Test Sample Data'!D238&lt;$C$389, 'Test Sample Data'!D238&gt;0),'Test Sample Data'!D238,$C$389),""))</f>
        <v>18.62</v>
      </c>
      <c r="E239" s="99">
        <f>IF('Test Sample Data'!E238="","",IF(SUM('Test Sample Data'!E$3:E$386)&gt;10,IF(AND(ISNUMBER('Test Sample Data'!E238),'Test Sample Data'!E238&lt;$C$389, 'Test Sample Data'!E238&gt;0),'Test Sample Data'!E238,$C$389),""))</f>
        <v>18.63</v>
      </c>
      <c r="F239" s="99" t="str">
        <f>IF('Test Sample Data'!F238="","",IF(SUM('Test Sample Data'!F$3:F$386)&gt;10,IF(AND(ISNUMBER('Test Sample Data'!F238),'Test Sample Data'!F238&lt;$C$389, 'Test Sample Data'!F238&gt;0),'Test Sample Data'!F238,$C$389),""))</f>
        <v/>
      </c>
      <c r="G239" s="99" t="str">
        <f>IF('Test Sample Data'!G238="","",IF(SUM('Test Sample Data'!G$3:G$386)&gt;10,IF(AND(ISNUMBER('Test Sample Data'!G238),'Test Sample Data'!G238&lt;$C$389, 'Test Sample Data'!G238&gt;0),'Test Sample Data'!G238,$C$389),""))</f>
        <v/>
      </c>
      <c r="H239" s="99" t="str">
        <f>IF('Test Sample Data'!H238="","",IF(SUM('Test Sample Data'!H$3:H$386)&gt;10,IF(AND(ISNUMBER('Test Sample Data'!H238),'Test Sample Data'!H238&lt;$C$389, 'Test Sample Data'!H238&gt;0),'Test Sample Data'!H238,$C$389),""))</f>
        <v/>
      </c>
      <c r="I239" s="99" t="str">
        <f>IF('Test Sample Data'!I238="","",IF(SUM('Test Sample Data'!I$3:I$386)&gt;10,IF(AND(ISNUMBER('Test Sample Data'!I238),'Test Sample Data'!I238&lt;$C$389, 'Test Sample Data'!I238&gt;0),'Test Sample Data'!I238,$C$389),""))</f>
        <v/>
      </c>
      <c r="J239" s="99" t="str">
        <f>IF('Test Sample Data'!J238="","",IF(SUM('Test Sample Data'!J$3:J$386)&gt;10,IF(AND(ISNUMBER('Test Sample Data'!J238),'Test Sample Data'!J238&lt;$C$389, 'Test Sample Data'!J238&gt;0),'Test Sample Data'!J238,$C$389),""))</f>
        <v/>
      </c>
      <c r="K239" s="99" t="str">
        <f>IF('Test Sample Data'!K238="","",IF(SUM('Test Sample Data'!K$3:K$386)&gt;10,IF(AND(ISNUMBER('Test Sample Data'!K238),'Test Sample Data'!K238&lt;$C$389, 'Test Sample Data'!K238&gt;0),'Test Sample Data'!K238,$C$389),""))</f>
        <v/>
      </c>
      <c r="L239" s="99" t="str">
        <f>IF('Test Sample Data'!L238="","",IF(SUM('Test Sample Data'!L$3:L$386)&gt;10,IF(AND(ISNUMBER('Test Sample Data'!L238),'Test Sample Data'!L238&lt;$C$389, 'Test Sample Data'!L238&gt;0),'Test Sample Data'!L238,$C$389),""))</f>
        <v/>
      </c>
      <c r="M239" s="99" t="str">
        <f>IF('Test Sample Data'!M238="","",IF(SUM('Test Sample Data'!M$3:M$386)&gt;10,IF(AND(ISNUMBER('Test Sample Data'!M238),'Test Sample Data'!M238&lt;$C$389, 'Test Sample Data'!M238&gt;0),'Test Sample Data'!M238,$C$389),""))</f>
        <v/>
      </c>
      <c r="N239" s="99" t="str">
        <f>IF('Test Sample Data'!N238="","",IF(SUM('Test Sample Data'!N$3:N$386)&gt;10,IF(AND(ISNUMBER('Test Sample Data'!N238),'Test Sample Data'!N238&lt;$C$389, 'Test Sample Data'!N238&gt;0),'Test Sample Data'!N238,$C$389),""))</f>
        <v/>
      </c>
      <c r="O239" s="98" t="str">
        <f>'miRNA Table'!C238</f>
        <v>hsa-miR-340-5p</v>
      </c>
      <c r="P239" s="98" t="s">
        <v>5736</v>
      </c>
      <c r="Q239" s="99">
        <f>IF('Control Sample Data'!C238="","",IF(SUM('Control Sample Data'!C$3:C$386)&gt;10,IF(AND(ISNUMBER('Control Sample Data'!C238),'Control Sample Data'!C238&lt;$C$389, 'Control Sample Data'!C238&gt;0),'Control Sample Data'!C238,$C$389),""))</f>
        <v>15.58</v>
      </c>
      <c r="R239" s="99">
        <f>IF('Control Sample Data'!D238="","",IF(SUM('Control Sample Data'!D$3:D$386)&gt;10,IF(AND(ISNUMBER('Control Sample Data'!D238),'Control Sample Data'!D238&lt;$C$389, 'Control Sample Data'!D238&gt;0),'Control Sample Data'!D238,$C$389),""))</f>
        <v>15.57</v>
      </c>
      <c r="S239" s="99">
        <f>IF('Control Sample Data'!E238="","",IF(SUM('Control Sample Data'!E$3:E$386)&gt;10,IF(AND(ISNUMBER('Control Sample Data'!E238),'Control Sample Data'!E238&lt;$C$389, 'Control Sample Data'!E238&gt;0),'Control Sample Data'!E238,$C$389),""))</f>
        <v>15.76</v>
      </c>
      <c r="T239" s="99" t="str">
        <f>IF('Control Sample Data'!F238="","",IF(SUM('Control Sample Data'!F$3:F$386)&gt;10,IF(AND(ISNUMBER('Control Sample Data'!F238),'Control Sample Data'!F238&lt;$C$389, 'Control Sample Data'!F238&gt;0),'Control Sample Data'!F238,$C$389),""))</f>
        <v/>
      </c>
      <c r="U239" s="99" t="str">
        <f>IF('Control Sample Data'!G238="","",IF(SUM('Control Sample Data'!G$3:G$386)&gt;10,IF(AND(ISNUMBER('Control Sample Data'!G238),'Control Sample Data'!G238&lt;$C$389, 'Control Sample Data'!G238&gt;0),'Control Sample Data'!G238,$C$389),""))</f>
        <v/>
      </c>
      <c r="V239" s="99" t="str">
        <f>IF('Control Sample Data'!H238="","",IF(SUM('Control Sample Data'!H$3:H$386)&gt;10,IF(AND(ISNUMBER('Control Sample Data'!H238),'Control Sample Data'!H238&lt;$C$389, 'Control Sample Data'!H238&gt;0),'Control Sample Data'!H238,$C$389),""))</f>
        <v/>
      </c>
      <c r="W239" s="99" t="str">
        <f>IF('Control Sample Data'!I238="","",IF(SUM('Control Sample Data'!I$3:I$386)&gt;10,IF(AND(ISNUMBER('Control Sample Data'!I238),'Control Sample Data'!I238&lt;$C$389, 'Control Sample Data'!I238&gt;0),'Control Sample Data'!I238,$C$389),""))</f>
        <v/>
      </c>
      <c r="X239" s="99" t="str">
        <f>IF('Control Sample Data'!J238="","",IF(SUM('Control Sample Data'!J$3:J$386)&gt;10,IF(AND(ISNUMBER('Control Sample Data'!J238),'Control Sample Data'!J238&lt;$C$389, 'Control Sample Data'!J238&gt;0),'Control Sample Data'!J238,$C$389),""))</f>
        <v/>
      </c>
      <c r="Y239" s="99" t="str">
        <f>IF('Control Sample Data'!K238="","",IF(SUM('Control Sample Data'!K$3:K$386)&gt;10,IF(AND(ISNUMBER('Control Sample Data'!K238),'Control Sample Data'!K238&lt;$C$389, 'Control Sample Data'!K238&gt;0),'Control Sample Data'!K238,$C$389),""))</f>
        <v/>
      </c>
      <c r="Z239" s="99" t="str">
        <f>IF('Control Sample Data'!L238="","",IF(SUM('Control Sample Data'!L$3:L$386)&gt;10,IF(AND(ISNUMBER('Control Sample Data'!L238),'Control Sample Data'!L238&lt;$C$389, 'Control Sample Data'!L238&gt;0),'Control Sample Data'!L238,$C$389),""))</f>
        <v/>
      </c>
      <c r="AA239" s="99" t="str">
        <f>IF('Control Sample Data'!M238="","",IF(SUM('Control Sample Data'!M$3:M$386)&gt;10,IF(AND(ISNUMBER('Control Sample Data'!M238),'Control Sample Data'!M238&lt;$C$389, 'Control Sample Data'!M238&gt;0),'Control Sample Data'!M238,$C$389),""))</f>
        <v/>
      </c>
      <c r="AB239" s="107" t="str">
        <f>IF('Control Sample Data'!N238="","",IF(SUM('Control Sample Data'!N$3:N$386)&gt;10,IF(AND(ISNUMBER('Control Sample Data'!N238),'Control Sample Data'!N238&lt;$C$389, 'Control Sample Data'!N238&gt;0),'Control Sample Data'!N238,$C$389),""))</f>
        <v/>
      </c>
      <c r="AC239" s="136">
        <f>IF(C239="","",IF(AND('miRNA Table'!$F$4="YES",'miRNA Table'!$F$6="YES"),C239-C$391,C239))</f>
        <v>29.33</v>
      </c>
      <c r="AD239" s="137">
        <f>IF(D239="","",IF(AND('miRNA Table'!$F$4="YES",'miRNA Table'!$F$6="YES"),D239-D$391,D239))</f>
        <v>18.62</v>
      </c>
      <c r="AE239" s="137">
        <f>IF(E239="","",IF(AND('miRNA Table'!$F$4="YES",'miRNA Table'!$F$6="YES"),E239-E$391,E239))</f>
        <v>18.63</v>
      </c>
      <c r="AF239" s="137" t="str">
        <f>IF(F239="","",IF(AND('miRNA Table'!$F$4="YES",'miRNA Table'!$F$6="YES"),F239-F$391,F239))</f>
        <v/>
      </c>
      <c r="AG239" s="137" t="str">
        <f>IF(G239="","",IF(AND('miRNA Table'!$F$4="YES",'miRNA Table'!$F$6="YES"),G239-G$391,G239))</f>
        <v/>
      </c>
      <c r="AH239" s="137" t="str">
        <f>IF(H239="","",IF(AND('miRNA Table'!$F$4="YES",'miRNA Table'!$F$6="YES"),H239-H$391,H239))</f>
        <v/>
      </c>
      <c r="AI239" s="137" t="str">
        <f>IF(I239="","",IF(AND('miRNA Table'!$F$4="YES",'miRNA Table'!$F$6="YES"),I239-I$391,I239))</f>
        <v/>
      </c>
      <c r="AJ239" s="137" t="str">
        <f>IF(J239="","",IF(AND('miRNA Table'!$F$4="YES",'miRNA Table'!$F$6="YES"),J239-J$391,J239))</f>
        <v/>
      </c>
      <c r="AK239" s="137" t="str">
        <f>IF(K239="","",IF(AND('miRNA Table'!$F$4="YES",'miRNA Table'!$F$6="YES"),K239-K$391,K239))</f>
        <v/>
      </c>
      <c r="AL239" s="137" t="str">
        <f>IF(L239="","",IF(AND('miRNA Table'!$F$4="YES",'miRNA Table'!$F$6="YES"),L239-L$391,L239))</f>
        <v/>
      </c>
      <c r="AM239" s="137" t="str">
        <f>IF(M239="","",IF(AND('miRNA Table'!$F$4="YES",'miRNA Table'!$F$6="YES"),M239-M$391,M239))</f>
        <v/>
      </c>
      <c r="AN239" s="138" t="str">
        <f>IF(N239="","",IF(AND('miRNA Table'!$F$4="YES",'miRNA Table'!$F$6="YES"),N239-N$391,N239))</f>
        <v/>
      </c>
      <c r="AO239" s="136">
        <f>IF(O239="","",IF(AND('miRNA Table'!$F$4="YES",'miRNA Table'!$F$6="YES"),Q239-Q$391,Q239))</f>
        <v>15.58</v>
      </c>
      <c r="AP239" s="137">
        <f>IF(P239="","",IF(AND('miRNA Table'!$F$4="YES",'miRNA Table'!$F$6="YES"),R239-R$391,R239))</f>
        <v>15.57</v>
      </c>
      <c r="AQ239" s="137">
        <f>IF(Q239="","",IF(AND('miRNA Table'!$F$4="YES",'miRNA Table'!$F$6="YES"),S239-S$391,S239))</f>
        <v>15.76</v>
      </c>
      <c r="AR239" s="137" t="str">
        <f>IF(R239="","",IF(AND('miRNA Table'!$F$4="YES",'miRNA Table'!$F$6="YES"),T239-T$391,T239))</f>
        <v/>
      </c>
      <c r="AS239" s="137" t="str">
        <f>IF(S239="","",IF(AND('miRNA Table'!$F$4="YES",'miRNA Table'!$F$6="YES"),U239-U$391,U239))</f>
        <v/>
      </c>
      <c r="AT239" s="137" t="str">
        <f>IF(T239="","",IF(AND('miRNA Table'!$F$4="YES",'miRNA Table'!$F$6="YES"),V239-V$391,V239))</f>
        <v/>
      </c>
      <c r="AU239" s="137" t="str">
        <f>IF(U239="","",IF(AND('miRNA Table'!$F$4="YES",'miRNA Table'!$F$6="YES"),W239-W$391,W239))</f>
        <v/>
      </c>
      <c r="AV239" s="137" t="str">
        <f>IF(V239="","",IF(AND('miRNA Table'!$F$4="YES",'miRNA Table'!$F$6="YES"),X239-X$391,X239))</f>
        <v/>
      </c>
      <c r="AW239" s="137" t="str">
        <f>IF(W239="","",IF(AND('miRNA Table'!$F$4="YES",'miRNA Table'!$F$6="YES"),Y239-Y$391,Y239))</f>
        <v/>
      </c>
      <c r="AX239" s="137" t="str">
        <f>IF(X239="","",IF(AND('miRNA Table'!$F$4="YES",'miRNA Table'!$F$6="YES"),Z239-Z$391,Z239))</f>
        <v/>
      </c>
      <c r="AY239" s="137" t="str">
        <f>IF(Y239="","",IF(AND('miRNA Table'!$F$4="YES",'miRNA Table'!$F$6="YES"),AA239-AA$391,AA239))</f>
        <v/>
      </c>
      <c r="AZ239" s="138" t="str">
        <f>IF(Z239="","",IF(AND('miRNA Table'!$F$4="YES",'miRNA Table'!$F$6="YES"),AB239-AB$391,AB239))</f>
        <v/>
      </c>
      <c r="BY239" s="97" t="str">
        <f t="shared" si="184"/>
        <v>hsa-miR-340-5p</v>
      </c>
      <c r="BZ239" s="98" t="s">
        <v>5736</v>
      </c>
      <c r="CA239" s="99">
        <f t="shared" si="185"/>
        <v>8.6949999999999967</v>
      </c>
      <c r="CB239" s="99">
        <f t="shared" si="186"/>
        <v>-2.0249999999999986</v>
      </c>
      <c r="CC239" s="99">
        <f t="shared" si="187"/>
        <v>-2.1000000000000014</v>
      </c>
      <c r="CD239" s="99" t="str">
        <f t="shared" si="188"/>
        <v/>
      </c>
      <c r="CE239" s="99" t="str">
        <f t="shared" si="189"/>
        <v/>
      </c>
      <c r="CF239" s="99" t="str">
        <f t="shared" si="190"/>
        <v/>
      </c>
      <c r="CG239" s="99" t="str">
        <f t="shared" si="191"/>
        <v/>
      </c>
      <c r="CH239" s="99" t="str">
        <f t="shared" si="192"/>
        <v/>
      </c>
      <c r="CI239" s="99" t="str">
        <f t="shared" si="193"/>
        <v/>
      </c>
      <c r="CJ239" s="99" t="str">
        <f t="shared" si="194"/>
        <v/>
      </c>
      <c r="CK239" s="99" t="str">
        <f t="shared" si="195"/>
        <v/>
      </c>
      <c r="CL239" s="99" t="str">
        <f t="shared" si="196"/>
        <v/>
      </c>
      <c r="CM239" s="99">
        <f t="shared" si="197"/>
        <v>-5.3183333333333334</v>
      </c>
      <c r="CN239" s="99">
        <f t="shared" si="198"/>
        <v>-5.2816666666666698</v>
      </c>
      <c r="CO239" s="99">
        <f t="shared" si="199"/>
        <v>-5.3750000000000018</v>
      </c>
      <c r="CP239" s="99" t="str">
        <f t="shared" si="200"/>
        <v/>
      </c>
      <c r="CQ239" s="99" t="str">
        <f t="shared" si="201"/>
        <v/>
      </c>
      <c r="CR239" s="99" t="str">
        <f t="shared" si="202"/>
        <v/>
      </c>
      <c r="CS239" s="99" t="str">
        <f t="shared" si="203"/>
        <v/>
      </c>
      <c r="CT239" s="99" t="str">
        <f t="shared" si="204"/>
        <v/>
      </c>
      <c r="CU239" s="99" t="str">
        <f t="shared" si="205"/>
        <v/>
      </c>
      <c r="CV239" s="99" t="str">
        <f t="shared" si="206"/>
        <v/>
      </c>
      <c r="CW239" s="99" t="str">
        <f t="shared" si="207"/>
        <v/>
      </c>
      <c r="CX239" s="99" t="str">
        <f t="shared" si="208"/>
        <v/>
      </c>
      <c r="CY239" s="70">
        <f t="shared" si="209"/>
        <v>1.5233333333333323</v>
      </c>
      <c r="CZ239" s="70">
        <f t="shared" si="210"/>
        <v>-5.325000000000002</v>
      </c>
      <c r="DA239" s="100" t="str">
        <f t="shared" si="211"/>
        <v>hsa-miR-340-5p</v>
      </c>
      <c r="DB239" s="98" t="s">
        <v>5736</v>
      </c>
      <c r="DC239" s="101">
        <f t="shared" si="216"/>
        <v>2.4129270256385395E-3</v>
      </c>
      <c r="DD239" s="101">
        <f t="shared" si="217"/>
        <v>4.0699187684107416</v>
      </c>
      <c r="DE239" s="101">
        <f t="shared" si="218"/>
        <v>4.2870938501451761</v>
      </c>
      <c r="DF239" s="101" t="str">
        <f t="shared" si="219"/>
        <v/>
      </c>
      <c r="DG239" s="101" t="str">
        <f t="shared" si="220"/>
        <v/>
      </c>
      <c r="DH239" s="101" t="str">
        <f t="shared" si="221"/>
        <v/>
      </c>
      <c r="DI239" s="101" t="str">
        <f t="shared" si="222"/>
        <v/>
      </c>
      <c r="DJ239" s="101" t="str">
        <f t="shared" si="223"/>
        <v/>
      </c>
      <c r="DK239" s="101" t="str">
        <f t="shared" si="224"/>
        <v/>
      </c>
      <c r="DL239" s="101" t="str">
        <f t="shared" si="225"/>
        <v/>
      </c>
      <c r="DM239" s="101" t="str">
        <f t="shared" si="212"/>
        <v/>
      </c>
      <c r="DN239" s="101" t="str">
        <f t="shared" si="213"/>
        <v/>
      </c>
      <c r="DO239" s="101">
        <f t="shared" si="226"/>
        <v>39.900456114755102</v>
      </c>
      <c r="DP239" s="101">
        <f t="shared" si="227"/>
        <v>38.899148411806991</v>
      </c>
      <c r="DQ239" s="101">
        <f t="shared" si="228"/>
        <v>41.498865748832358</v>
      </c>
      <c r="DR239" s="101" t="str">
        <f t="shared" si="229"/>
        <v/>
      </c>
      <c r="DS239" s="101" t="str">
        <f t="shared" si="230"/>
        <v/>
      </c>
      <c r="DT239" s="101" t="str">
        <f t="shared" si="231"/>
        <v/>
      </c>
      <c r="DU239" s="101" t="str">
        <f t="shared" si="232"/>
        <v/>
      </c>
      <c r="DV239" s="101" t="str">
        <f t="shared" si="233"/>
        <v/>
      </c>
      <c r="DW239" s="101" t="str">
        <f t="shared" si="234"/>
        <v/>
      </c>
      <c r="DX239" s="101" t="str">
        <f t="shared" si="235"/>
        <v/>
      </c>
      <c r="DY239" s="101" t="str">
        <f t="shared" si="214"/>
        <v/>
      </c>
      <c r="DZ239" s="101" t="str">
        <f t="shared" si="215"/>
        <v/>
      </c>
    </row>
    <row r="240" spans="1:130" ht="15" customHeight="1" x14ac:dyDescent="0.25">
      <c r="A240" s="106" t="str">
        <f>'miRNA Table'!C239</f>
        <v>hsa-miR-340-3p</v>
      </c>
      <c r="B240" s="98" t="s">
        <v>5737</v>
      </c>
      <c r="C240" s="99">
        <f>IF('Test Sample Data'!C239="","",IF(SUM('Test Sample Data'!C$3:C$386)&gt;10,IF(AND(ISNUMBER('Test Sample Data'!C239),'Test Sample Data'!C239&lt;$C$389, 'Test Sample Data'!C239&gt;0),'Test Sample Data'!C239,$C$389),""))</f>
        <v>18.23</v>
      </c>
      <c r="D240" s="99">
        <f>IF('Test Sample Data'!D239="","",IF(SUM('Test Sample Data'!D$3:D$386)&gt;10,IF(AND(ISNUMBER('Test Sample Data'!D239),'Test Sample Data'!D239&lt;$C$389, 'Test Sample Data'!D239&gt;0),'Test Sample Data'!D239,$C$389),""))</f>
        <v>35</v>
      </c>
      <c r="E240" s="99">
        <f>IF('Test Sample Data'!E239="","",IF(SUM('Test Sample Data'!E$3:E$386)&gt;10,IF(AND(ISNUMBER('Test Sample Data'!E239),'Test Sample Data'!E239&lt;$C$389, 'Test Sample Data'!E239&gt;0),'Test Sample Data'!E239,$C$389),""))</f>
        <v>35</v>
      </c>
      <c r="F240" s="99" t="str">
        <f>IF('Test Sample Data'!F239="","",IF(SUM('Test Sample Data'!F$3:F$386)&gt;10,IF(AND(ISNUMBER('Test Sample Data'!F239),'Test Sample Data'!F239&lt;$C$389, 'Test Sample Data'!F239&gt;0),'Test Sample Data'!F239,$C$389),""))</f>
        <v/>
      </c>
      <c r="G240" s="99" t="str">
        <f>IF('Test Sample Data'!G239="","",IF(SUM('Test Sample Data'!G$3:G$386)&gt;10,IF(AND(ISNUMBER('Test Sample Data'!G239),'Test Sample Data'!G239&lt;$C$389, 'Test Sample Data'!G239&gt;0),'Test Sample Data'!G239,$C$389),""))</f>
        <v/>
      </c>
      <c r="H240" s="99" t="str">
        <f>IF('Test Sample Data'!H239="","",IF(SUM('Test Sample Data'!H$3:H$386)&gt;10,IF(AND(ISNUMBER('Test Sample Data'!H239),'Test Sample Data'!H239&lt;$C$389, 'Test Sample Data'!H239&gt;0),'Test Sample Data'!H239,$C$389),""))</f>
        <v/>
      </c>
      <c r="I240" s="99" t="str">
        <f>IF('Test Sample Data'!I239="","",IF(SUM('Test Sample Data'!I$3:I$386)&gt;10,IF(AND(ISNUMBER('Test Sample Data'!I239),'Test Sample Data'!I239&lt;$C$389, 'Test Sample Data'!I239&gt;0),'Test Sample Data'!I239,$C$389),""))</f>
        <v/>
      </c>
      <c r="J240" s="99" t="str">
        <f>IF('Test Sample Data'!J239="","",IF(SUM('Test Sample Data'!J$3:J$386)&gt;10,IF(AND(ISNUMBER('Test Sample Data'!J239),'Test Sample Data'!J239&lt;$C$389, 'Test Sample Data'!J239&gt;0),'Test Sample Data'!J239,$C$389),""))</f>
        <v/>
      </c>
      <c r="K240" s="99" t="str">
        <f>IF('Test Sample Data'!K239="","",IF(SUM('Test Sample Data'!K$3:K$386)&gt;10,IF(AND(ISNUMBER('Test Sample Data'!K239),'Test Sample Data'!K239&lt;$C$389, 'Test Sample Data'!K239&gt;0),'Test Sample Data'!K239,$C$389),""))</f>
        <v/>
      </c>
      <c r="L240" s="99" t="str">
        <f>IF('Test Sample Data'!L239="","",IF(SUM('Test Sample Data'!L$3:L$386)&gt;10,IF(AND(ISNUMBER('Test Sample Data'!L239),'Test Sample Data'!L239&lt;$C$389, 'Test Sample Data'!L239&gt;0),'Test Sample Data'!L239,$C$389),""))</f>
        <v/>
      </c>
      <c r="M240" s="99" t="str">
        <f>IF('Test Sample Data'!M239="","",IF(SUM('Test Sample Data'!M$3:M$386)&gt;10,IF(AND(ISNUMBER('Test Sample Data'!M239),'Test Sample Data'!M239&lt;$C$389, 'Test Sample Data'!M239&gt;0),'Test Sample Data'!M239,$C$389),""))</f>
        <v/>
      </c>
      <c r="N240" s="99" t="str">
        <f>IF('Test Sample Data'!N239="","",IF(SUM('Test Sample Data'!N$3:N$386)&gt;10,IF(AND(ISNUMBER('Test Sample Data'!N239),'Test Sample Data'!N239&lt;$C$389, 'Test Sample Data'!N239&gt;0),'Test Sample Data'!N239,$C$389),""))</f>
        <v/>
      </c>
      <c r="O240" s="98" t="str">
        <f>'miRNA Table'!C239</f>
        <v>hsa-miR-340-3p</v>
      </c>
      <c r="P240" s="98" t="s">
        <v>5737</v>
      </c>
      <c r="Q240" s="99">
        <f>IF('Control Sample Data'!C239="","",IF(SUM('Control Sample Data'!C$3:C$386)&gt;10,IF(AND(ISNUMBER('Control Sample Data'!C239),'Control Sample Data'!C239&lt;$C$389, 'Control Sample Data'!C239&gt;0),'Control Sample Data'!C239,$C$389),""))</f>
        <v>35</v>
      </c>
      <c r="R240" s="99">
        <f>IF('Control Sample Data'!D239="","",IF(SUM('Control Sample Data'!D$3:D$386)&gt;10,IF(AND(ISNUMBER('Control Sample Data'!D239),'Control Sample Data'!D239&lt;$C$389, 'Control Sample Data'!D239&gt;0),'Control Sample Data'!D239,$C$389),""))</f>
        <v>35</v>
      </c>
      <c r="S240" s="99">
        <f>IF('Control Sample Data'!E239="","",IF(SUM('Control Sample Data'!E$3:E$386)&gt;10,IF(AND(ISNUMBER('Control Sample Data'!E239),'Control Sample Data'!E239&lt;$C$389, 'Control Sample Data'!E239&gt;0),'Control Sample Data'!E239,$C$389),""))</f>
        <v>35</v>
      </c>
      <c r="T240" s="99" t="str">
        <f>IF('Control Sample Data'!F239="","",IF(SUM('Control Sample Data'!F$3:F$386)&gt;10,IF(AND(ISNUMBER('Control Sample Data'!F239),'Control Sample Data'!F239&lt;$C$389, 'Control Sample Data'!F239&gt;0),'Control Sample Data'!F239,$C$389),""))</f>
        <v/>
      </c>
      <c r="U240" s="99" t="str">
        <f>IF('Control Sample Data'!G239="","",IF(SUM('Control Sample Data'!G$3:G$386)&gt;10,IF(AND(ISNUMBER('Control Sample Data'!G239),'Control Sample Data'!G239&lt;$C$389, 'Control Sample Data'!G239&gt;0),'Control Sample Data'!G239,$C$389),""))</f>
        <v/>
      </c>
      <c r="V240" s="99" t="str">
        <f>IF('Control Sample Data'!H239="","",IF(SUM('Control Sample Data'!H$3:H$386)&gt;10,IF(AND(ISNUMBER('Control Sample Data'!H239),'Control Sample Data'!H239&lt;$C$389, 'Control Sample Data'!H239&gt;0),'Control Sample Data'!H239,$C$389),""))</f>
        <v/>
      </c>
      <c r="W240" s="99" t="str">
        <f>IF('Control Sample Data'!I239="","",IF(SUM('Control Sample Data'!I$3:I$386)&gt;10,IF(AND(ISNUMBER('Control Sample Data'!I239),'Control Sample Data'!I239&lt;$C$389, 'Control Sample Data'!I239&gt;0),'Control Sample Data'!I239,$C$389),""))</f>
        <v/>
      </c>
      <c r="X240" s="99" t="str">
        <f>IF('Control Sample Data'!J239="","",IF(SUM('Control Sample Data'!J$3:J$386)&gt;10,IF(AND(ISNUMBER('Control Sample Data'!J239),'Control Sample Data'!J239&lt;$C$389, 'Control Sample Data'!J239&gt;0),'Control Sample Data'!J239,$C$389),""))</f>
        <v/>
      </c>
      <c r="Y240" s="99" t="str">
        <f>IF('Control Sample Data'!K239="","",IF(SUM('Control Sample Data'!K$3:K$386)&gt;10,IF(AND(ISNUMBER('Control Sample Data'!K239),'Control Sample Data'!K239&lt;$C$389, 'Control Sample Data'!K239&gt;0),'Control Sample Data'!K239,$C$389),""))</f>
        <v/>
      </c>
      <c r="Z240" s="99" t="str">
        <f>IF('Control Sample Data'!L239="","",IF(SUM('Control Sample Data'!L$3:L$386)&gt;10,IF(AND(ISNUMBER('Control Sample Data'!L239),'Control Sample Data'!L239&lt;$C$389, 'Control Sample Data'!L239&gt;0),'Control Sample Data'!L239,$C$389),""))</f>
        <v/>
      </c>
      <c r="AA240" s="99" t="str">
        <f>IF('Control Sample Data'!M239="","",IF(SUM('Control Sample Data'!M$3:M$386)&gt;10,IF(AND(ISNUMBER('Control Sample Data'!M239),'Control Sample Data'!M239&lt;$C$389, 'Control Sample Data'!M239&gt;0),'Control Sample Data'!M239,$C$389),""))</f>
        <v/>
      </c>
      <c r="AB240" s="107" t="str">
        <f>IF('Control Sample Data'!N239="","",IF(SUM('Control Sample Data'!N$3:N$386)&gt;10,IF(AND(ISNUMBER('Control Sample Data'!N239),'Control Sample Data'!N239&lt;$C$389, 'Control Sample Data'!N239&gt;0),'Control Sample Data'!N239,$C$389),""))</f>
        <v/>
      </c>
      <c r="AC240" s="136">
        <f>IF(C240="","",IF(AND('miRNA Table'!$F$4="YES",'miRNA Table'!$F$6="YES"),C240-C$391,C240))</f>
        <v>18.23</v>
      </c>
      <c r="AD240" s="137">
        <f>IF(D240="","",IF(AND('miRNA Table'!$F$4="YES",'miRNA Table'!$F$6="YES"),D240-D$391,D240))</f>
        <v>35</v>
      </c>
      <c r="AE240" s="137">
        <f>IF(E240="","",IF(AND('miRNA Table'!$F$4="YES",'miRNA Table'!$F$6="YES"),E240-E$391,E240))</f>
        <v>35</v>
      </c>
      <c r="AF240" s="137" t="str">
        <f>IF(F240="","",IF(AND('miRNA Table'!$F$4="YES",'miRNA Table'!$F$6="YES"),F240-F$391,F240))</f>
        <v/>
      </c>
      <c r="AG240" s="137" t="str">
        <f>IF(G240="","",IF(AND('miRNA Table'!$F$4="YES",'miRNA Table'!$F$6="YES"),G240-G$391,G240))</f>
        <v/>
      </c>
      <c r="AH240" s="137" t="str">
        <f>IF(H240="","",IF(AND('miRNA Table'!$F$4="YES",'miRNA Table'!$F$6="YES"),H240-H$391,H240))</f>
        <v/>
      </c>
      <c r="AI240" s="137" t="str">
        <f>IF(I240="","",IF(AND('miRNA Table'!$F$4="YES",'miRNA Table'!$F$6="YES"),I240-I$391,I240))</f>
        <v/>
      </c>
      <c r="AJ240" s="137" t="str">
        <f>IF(J240="","",IF(AND('miRNA Table'!$F$4="YES",'miRNA Table'!$F$6="YES"),J240-J$391,J240))</f>
        <v/>
      </c>
      <c r="AK240" s="137" t="str">
        <f>IF(K240="","",IF(AND('miRNA Table'!$F$4="YES",'miRNA Table'!$F$6="YES"),K240-K$391,K240))</f>
        <v/>
      </c>
      <c r="AL240" s="137" t="str">
        <f>IF(L240="","",IF(AND('miRNA Table'!$F$4="YES",'miRNA Table'!$F$6="YES"),L240-L$391,L240))</f>
        <v/>
      </c>
      <c r="AM240" s="137" t="str">
        <f>IF(M240="","",IF(AND('miRNA Table'!$F$4="YES",'miRNA Table'!$F$6="YES"),M240-M$391,M240))</f>
        <v/>
      </c>
      <c r="AN240" s="138" t="str">
        <f>IF(N240="","",IF(AND('miRNA Table'!$F$4="YES",'miRNA Table'!$F$6="YES"),N240-N$391,N240))</f>
        <v/>
      </c>
      <c r="AO240" s="136">
        <f>IF(O240="","",IF(AND('miRNA Table'!$F$4="YES",'miRNA Table'!$F$6="YES"),Q240-Q$391,Q240))</f>
        <v>35</v>
      </c>
      <c r="AP240" s="137">
        <f>IF(P240="","",IF(AND('miRNA Table'!$F$4="YES",'miRNA Table'!$F$6="YES"),R240-R$391,R240))</f>
        <v>35</v>
      </c>
      <c r="AQ240" s="137">
        <f>IF(Q240="","",IF(AND('miRNA Table'!$F$4="YES",'miRNA Table'!$F$6="YES"),S240-S$391,S240))</f>
        <v>35</v>
      </c>
      <c r="AR240" s="137" t="str">
        <f>IF(R240="","",IF(AND('miRNA Table'!$F$4="YES",'miRNA Table'!$F$6="YES"),T240-T$391,T240))</f>
        <v/>
      </c>
      <c r="AS240" s="137" t="str">
        <f>IF(S240="","",IF(AND('miRNA Table'!$F$4="YES",'miRNA Table'!$F$6="YES"),U240-U$391,U240))</f>
        <v/>
      </c>
      <c r="AT240" s="137" t="str">
        <f>IF(T240="","",IF(AND('miRNA Table'!$F$4="YES",'miRNA Table'!$F$6="YES"),V240-V$391,V240))</f>
        <v/>
      </c>
      <c r="AU240" s="137" t="str">
        <f>IF(U240="","",IF(AND('miRNA Table'!$F$4="YES",'miRNA Table'!$F$6="YES"),W240-W$391,W240))</f>
        <v/>
      </c>
      <c r="AV240" s="137" t="str">
        <f>IF(V240="","",IF(AND('miRNA Table'!$F$4="YES",'miRNA Table'!$F$6="YES"),X240-X$391,X240))</f>
        <v/>
      </c>
      <c r="AW240" s="137" t="str">
        <f>IF(W240="","",IF(AND('miRNA Table'!$F$4="YES",'miRNA Table'!$F$6="YES"),Y240-Y$391,Y240))</f>
        <v/>
      </c>
      <c r="AX240" s="137" t="str">
        <f>IF(X240="","",IF(AND('miRNA Table'!$F$4="YES",'miRNA Table'!$F$6="YES"),Z240-Z$391,Z240))</f>
        <v/>
      </c>
      <c r="AY240" s="137" t="str">
        <f>IF(Y240="","",IF(AND('miRNA Table'!$F$4="YES",'miRNA Table'!$F$6="YES"),AA240-AA$391,AA240))</f>
        <v/>
      </c>
      <c r="AZ240" s="138" t="str">
        <f>IF(Z240="","",IF(AND('miRNA Table'!$F$4="YES",'miRNA Table'!$F$6="YES"),AB240-AB$391,AB240))</f>
        <v/>
      </c>
      <c r="BY240" s="97" t="str">
        <f t="shared" si="184"/>
        <v>hsa-miR-340-3p</v>
      </c>
      <c r="BZ240" s="98" t="s">
        <v>5737</v>
      </c>
      <c r="CA240" s="99">
        <f t="shared" si="185"/>
        <v>-2.4050000000000011</v>
      </c>
      <c r="CB240" s="99">
        <f t="shared" si="186"/>
        <v>14.355</v>
      </c>
      <c r="CC240" s="99">
        <f t="shared" si="187"/>
        <v>14.27</v>
      </c>
      <c r="CD240" s="99" t="str">
        <f t="shared" si="188"/>
        <v/>
      </c>
      <c r="CE240" s="99" t="str">
        <f t="shared" si="189"/>
        <v/>
      </c>
      <c r="CF240" s="99" t="str">
        <f t="shared" si="190"/>
        <v/>
      </c>
      <c r="CG240" s="99" t="str">
        <f t="shared" si="191"/>
        <v/>
      </c>
      <c r="CH240" s="99" t="str">
        <f t="shared" si="192"/>
        <v/>
      </c>
      <c r="CI240" s="99" t="str">
        <f t="shared" si="193"/>
        <v/>
      </c>
      <c r="CJ240" s="99" t="str">
        <f t="shared" si="194"/>
        <v/>
      </c>
      <c r="CK240" s="99" t="str">
        <f t="shared" si="195"/>
        <v/>
      </c>
      <c r="CL240" s="99" t="str">
        <f t="shared" si="196"/>
        <v/>
      </c>
      <c r="CM240" s="99">
        <f t="shared" si="197"/>
        <v>14.101666666666667</v>
      </c>
      <c r="CN240" s="99">
        <f t="shared" si="198"/>
        <v>14.14833333333333</v>
      </c>
      <c r="CO240" s="99">
        <f t="shared" si="199"/>
        <v>13.864999999999998</v>
      </c>
      <c r="CP240" s="99" t="str">
        <f t="shared" si="200"/>
        <v/>
      </c>
      <c r="CQ240" s="99" t="str">
        <f t="shared" si="201"/>
        <v/>
      </c>
      <c r="CR240" s="99" t="str">
        <f t="shared" si="202"/>
        <v/>
      </c>
      <c r="CS240" s="99" t="str">
        <f t="shared" si="203"/>
        <v/>
      </c>
      <c r="CT240" s="99" t="str">
        <f t="shared" si="204"/>
        <v/>
      </c>
      <c r="CU240" s="99" t="str">
        <f t="shared" si="205"/>
        <v/>
      </c>
      <c r="CV240" s="99" t="str">
        <f t="shared" si="206"/>
        <v/>
      </c>
      <c r="CW240" s="99" t="str">
        <f t="shared" si="207"/>
        <v/>
      </c>
      <c r="CX240" s="99" t="str">
        <f t="shared" si="208"/>
        <v/>
      </c>
      <c r="CY240" s="70">
        <f t="shared" si="209"/>
        <v>8.74</v>
      </c>
      <c r="CZ240" s="70">
        <f t="shared" si="210"/>
        <v>14.038333333333332</v>
      </c>
      <c r="DA240" s="100" t="str">
        <f t="shared" si="211"/>
        <v>hsa-miR-340-3p</v>
      </c>
      <c r="DB240" s="98" t="s">
        <v>5737</v>
      </c>
      <c r="DC240" s="101">
        <f t="shared" si="216"/>
        <v>5.2963556415815933</v>
      </c>
      <c r="DD240" s="101">
        <f t="shared" si="217"/>
        <v>4.7721535835485465E-5</v>
      </c>
      <c r="DE240" s="101">
        <f t="shared" si="218"/>
        <v>5.0617648059963549E-5</v>
      </c>
      <c r="DF240" s="101" t="str">
        <f t="shared" si="219"/>
        <v/>
      </c>
      <c r="DG240" s="101" t="str">
        <f t="shared" si="220"/>
        <v/>
      </c>
      <c r="DH240" s="101" t="str">
        <f t="shared" si="221"/>
        <v/>
      </c>
      <c r="DI240" s="101" t="str">
        <f t="shared" si="222"/>
        <v/>
      </c>
      <c r="DJ240" s="101" t="str">
        <f t="shared" si="223"/>
        <v/>
      </c>
      <c r="DK240" s="101" t="str">
        <f t="shared" si="224"/>
        <v/>
      </c>
      <c r="DL240" s="101" t="str">
        <f t="shared" si="225"/>
        <v/>
      </c>
      <c r="DM240" s="101" t="str">
        <f t="shared" si="212"/>
        <v/>
      </c>
      <c r="DN240" s="101" t="str">
        <f t="shared" si="213"/>
        <v/>
      </c>
      <c r="DO240" s="101">
        <f t="shared" si="226"/>
        <v>5.6882063716252369E-5</v>
      </c>
      <c r="DP240" s="101">
        <f t="shared" si="227"/>
        <v>5.5071547217106916E-5</v>
      </c>
      <c r="DQ240" s="101">
        <f t="shared" si="228"/>
        <v>6.7022266466494862E-5</v>
      </c>
      <c r="DR240" s="101" t="str">
        <f t="shared" si="229"/>
        <v/>
      </c>
      <c r="DS240" s="101" t="str">
        <f t="shared" si="230"/>
        <v/>
      </c>
      <c r="DT240" s="101" t="str">
        <f t="shared" si="231"/>
        <v/>
      </c>
      <c r="DU240" s="101" t="str">
        <f t="shared" si="232"/>
        <v/>
      </c>
      <c r="DV240" s="101" t="str">
        <f t="shared" si="233"/>
        <v/>
      </c>
      <c r="DW240" s="101" t="str">
        <f t="shared" si="234"/>
        <v/>
      </c>
      <c r="DX240" s="101" t="str">
        <f t="shared" si="235"/>
        <v/>
      </c>
      <c r="DY240" s="101" t="str">
        <f t="shared" si="214"/>
        <v/>
      </c>
      <c r="DZ240" s="101" t="str">
        <f t="shared" si="215"/>
        <v/>
      </c>
    </row>
    <row r="241" spans="1:130" ht="15" customHeight="1" x14ac:dyDescent="0.25">
      <c r="A241" s="106" t="str">
        <f>'miRNA Table'!C240</f>
        <v>hsa-miR-342-3p</v>
      </c>
      <c r="B241" s="98" t="s">
        <v>5738</v>
      </c>
      <c r="C241" s="99">
        <f>IF('Test Sample Data'!C240="","",IF(SUM('Test Sample Data'!C$3:C$386)&gt;10,IF(AND(ISNUMBER('Test Sample Data'!C240),'Test Sample Data'!C240&lt;$C$389, 'Test Sample Data'!C240&gt;0),'Test Sample Data'!C240,$C$389),""))</f>
        <v>28.88</v>
      </c>
      <c r="D241" s="99">
        <f>IF('Test Sample Data'!D240="","",IF(SUM('Test Sample Data'!D$3:D$386)&gt;10,IF(AND(ISNUMBER('Test Sample Data'!D240),'Test Sample Data'!D240&lt;$C$389, 'Test Sample Data'!D240&gt;0),'Test Sample Data'!D240,$C$389),""))</f>
        <v>28.03</v>
      </c>
      <c r="E241" s="99">
        <f>IF('Test Sample Data'!E240="","",IF(SUM('Test Sample Data'!E$3:E$386)&gt;10,IF(AND(ISNUMBER('Test Sample Data'!E240),'Test Sample Data'!E240&lt;$C$389, 'Test Sample Data'!E240&gt;0),'Test Sample Data'!E240,$C$389),""))</f>
        <v>27.73</v>
      </c>
      <c r="F241" s="99" t="str">
        <f>IF('Test Sample Data'!F240="","",IF(SUM('Test Sample Data'!F$3:F$386)&gt;10,IF(AND(ISNUMBER('Test Sample Data'!F240),'Test Sample Data'!F240&lt;$C$389, 'Test Sample Data'!F240&gt;0),'Test Sample Data'!F240,$C$389),""))</f>
        <v/>
      </c>
      <c r="G241" s="99" t="str">
        <f>IF('Test Sample Data'!G240="","",IF(SUM('Test Sample Data'!G$3:G$386)&gt;10,IF(AND(ISNUMBER('Test Sample Data'!G240),'Test Sample Data'!G240&lt;$C$389, 'Test Sample Data'!G240&gt;0),'Test Sample Data'!G240,$C$389),""))</f>
        <v/>
      </c>
      <c r="H241" s="99" t="str">
        <f>IF('Test Sample Data'!H240="","",IF(SUM('Test Sample Data'!H$3:H$386)&gt;10,IF(AND(ISNUMBER('Test Sample Data'!H240),'Test Sample Data'!H240&lt;$C$389, 'Test Sample Data'!H240&gt;0),'Test Sample Data'!H240,$C$389),""))</f>
        <v/>
      </c>
      <c r="I241" s="99" t="str">
        <f>IF('Test Sample Data'!I240="","",IF(SUM('Test Sample Data'!I$3:I$386)&gt;10,IF(AND(ISNUMBER('Test Sample Data'!I240),'Test Sample Data'!I240&lt;$C$389, 'Test Sample Data'!I240&gt;0),'Test Sample Data'!I240,$C$389),""))</f>
        <v/>
      </c>
      <c r="J241" s="99" t="str">
        <f>IF('Test Sample Data'!J240="","",IF(SUM('Test Sample Data'!J$3:J$386)&gt;10,IF(AND(ISNUMBER('Test Sample Data'!J240),'Test Sample Data'!J240&lt;$C$389, 'Test Sample Data'!J240&gt;0),'Test Sample Data'!J240,$C$389),""))</f>
        <v/>
      </c>
      <c r="K241" s="99" t="str">
        <f>IF('Test Sample Data'!K240="","",IF(SUM('Test Sample Data'!K$3:K$386)&gt;10,IF(AND(ISNUMBER('Test Sample Data'!K240),'Test Sample Data'!K240&lt;$C$389, 'Test Sample Data'!K240&gt;0),'Test Sample Data'!K240,$C$389),""))</f>
        <v/>
      </c>
      <c r="L241" s="99" t="str">
        <f>IF('Test Sample Data'!L240="","",IF(SUM('Test Sample Data'!L$3:L$386)&gt;10,IF(AND(ISNUMBER('Test Sample Data'!L240),'Test Sample Data'!L240&lt;$C$389, 'Test Sample Data'!L240&gt;0),'Test Sample Data'!L240,$C$389),""))</f>
        <v/>
      </c>
      <c r="M241" s="99" t="str">
        <f>IF('Test Sample Data'!M240="","",IF(SUM('Test Sample Data'!M$3:M$386)&gt;10,IF(AND(ISNUMBER('Test Sample Data'!M240),'Test Sample Data'!M240&lt;$C$389, 'Test Sample Data'!M240&gt;0),'Test Sample Data'!M240,$C$389),""))</f>
        <v/>
      </c>
      <c r="N241" s="99" t="str">
        <f>IF('Test Sample Data'!N240="","",IF(SUM('Test Sample Data'!N$3:N$386)&gt;10,IF(AND(ISNUMBER('Test Sample Data'!N240),'Test Sample Data'!N240&lt;$C$389, 'Test Sample Data'!N240&gt;0),'Test Sample Data'!N240,$C$389),""))</f>
        <v/>
      </c>
      <c r="O241" s="98" t="str">
        <f>'miRNA Table'!C240</f>
        <v>hsa-miR-342-3p</v>
      </c>
      <c r="P241" s="98" t="s">
        <v>5738</v>
      </c>
      <c r="Q241" s="99">
        <f>IF('Control Sample Data'!C240="","",IF(SUM('Control Sample Data'!C$3:C$386)&gt;10,IF(AND(ISNUMBER('Control Sample Data'!C240),'Control Sample Data'!C240&lt;$C$389, 'Control Sample Data'!C240&gt;0),'Control Sample Data'!C240,$C$389),""))</f>
        <v>28.59</v>
      </c>
      <c r="R241" s="99">
        <f>IF('Control Sample Data'!D240="","",IF(SUM('Control Sample Data'!D$3:D$386)&gt;10,IF(AND(ISNUMBER('Control Sample Data'!D240),'Control Sample Data'!D240&lt;$C$389, 'Control Sample Data'!D240&gt;0),'Control Sample Data'!D240,$C$389),""))</f>
        <v>29.01</v>
      </c>
      <c r="S241" s="99">
        <f>IF('Control Sample Data'!E240="","",IF(SUM('Control Sample Data'!E$3:E$386)&gt;10,IF(AND(ISNUMBER('Control Sample Data'!E240),'Control Sample Data'!E240&lt;$C$389, 'Control Sample Data'!E240&gt;0),'Control Sample Data'!E240,$C$389),""))</f>
        <v>29.01</v>
      </c>
      <c r="T241" s="99" t="str">
        <f>IF('Control Sample Data'!F240="","",IF(SUM('Control Sample Data'!F$3:F$386)&gt;10,IF(AND(ISNUMBER('Control Sample Data'!F240),'Control Sample Data'!F240&lt;$C$389, 'Control Sample Data'!F240&gt;0),'Control Sample Data'!F240,$C$389),""))</f>
        <v/>
      </c>
      <c r="U241" s="99" t="str">
        <f>IF('Control Sample Data'!G240="","",IF(SUM('Control Sample Data'!G$3:G$386)&gt;10,IF(AND(ISNUMBER('Control Sample Data'!G240),'Control Sample Data'!G240&lt;$C$389, 'Control Sample Data'!G240&gt;0),'Control Sample Data'!G240,$C$389),""))</f>
        <v/>
      </c>
      <c r="V241" s="99" t="str">
        <f>IF('Control Sample Data'!H240="","",IF(SUM('Control Sample Data'!H$3:H$386)&gt;10,IF(AND(ISNUMBER('Control Sample Data'!H240),'Control Sample Data'!H240&lt;$C$389, 'Control Sample Data'!H240&gt;0),'Control Sample Data'!H240,$C$389),""))</f>
        <v/>
      </c>
      <c r="W241" s="99" t="str">
        <f>IF('Control Sample Data'!I240="","",IF(SUM('Control Sample Data'!I$3:I$386)&gt;10,IF(AND(ISNUMBER('Control Sample Data'!I240),'Control Sample Data'!I240&lt;$C$389, 'Control Sample Data'!I240&gt;0),'Control Sample Data'!I240,$C$389),""))</f>
        <v/>
      </c>
      <c r="X241" s="99" t="str">
        <f>IF('Control Sample Data'!J240="","",IF(SUM('Control Sample Data'!J$3:J$386)&gt;10,IF(AND(ISNUMBER('Control Sample Data'!J240),'Control Sample Data'!J240&lt;$C$389, 'Control Sample Data'!J240&gt;0),'Control Sample Data'!J240,$C$389),""))</f>
        <v/>
      </c>
      <c r="Y241" s="99" t="str">
        <f>IF('Control Sample Data'!K240="","",IF(SUM('Control Sample Data'!K$3:K$386)&gt;10,IF(AND(ISNUMBER('Control Sample Data'!K240),'Control Sample Data'!K240&lt;$C$389, 'Control Sample Data'!K240&gt;0),'Control Sample Data'!K240,$C$389),""))</f>
        <v/>
      </c>
      <c r="Z241" s="99" t="str">
        <f>IF('Control Sample Data'!L240="","",IF(SUM('Control Sample Data'!L$3:L$386)&gt;10,IF(AND(ISNUMBER('Control Sample Data'!L240),'Control Sample Data'!L240&lt;$C$389, 'Control Sample Data'!L240&gt;0),'Control Sample Data'!L240,$C$389),""))</f>
        <v/>
      </c>
      <c r="AA241" s="99" t="str">
        <f>IF('Control Sample Data'!M240="","",IF(SUM('Control Sample Data'!M$3:M$386)&gt;10,IF(AND(ISNUMBER('Control Sample Data'!M240),'Control Sample Data'!M240&lt;$C$389, 'Control Sample Data'!M240&gt;0),'Control Sample Data'!M240,$C$389),""))</f>
        <v/>
      </c>
      <c r="AB241" s="107" t="str">
        <f>IF('Control Sample Data'!N240="","",IF(SUM('Control Sample Data'!N$3:N$386)&gt;10,IF(AND(ISNUMBER('Control Sample Data'!N240),'Control Sample Data'!N240&lt;$C$389, 'Control Sample Data'!N240&gt;0),'Control Sample Data'!N240,$C$389),""))</f>
        <v/>
      </c>
      <c r="AC241" s="136">
        <f>IF(C241="","",IF(AND('miRNA Table'!$F$4="YES",'miRNA Table'!$F$6="YES"),C241-C$391,C241))</f>
        <v>28.88</v>
      </c>
      <c r="AD241" s="137">
        <f>IF(D241="","",IF(AND('miRNA Table'!$F$4="YES",'miRNA Table'!$F$6="YES"),D241-D$391,D241))</f>
        <v>28.03</v>
      </c>
      <c r="AE241" s="137">
        <f>IF(E241="","",IF(AND('miRNA Table'!$F$4="YES",'miRNA Table'!$F$6="YES"),E241-E$391,E241))</f>
        <v>27.73</v>
      </c>
      <c r="AF241" s="137" t="str">
        <f>IF(F241="","",IF(AND('miRNA Table'!$F$4="YES",'miRNA Table'!$F$6="YES"),F241-F$391,F241))</f>
        <v/>
      </c>
      <c r="AG241" s="137" t="str">
        <f>IF(G241="","",IF(AND('miRNA Table'!$F$4="YES",'miRNA Table'!$F$6="YES"),G241-G$391,G241))</f>
        <v/>
      </c>
      <c r="AH241" s="137" t="str">
        <f>IF(H241="","",IF(AND('miRNA Table'!$F$4="YES",'miRNA Table'!$F$6="YES"),H241-H$391,H241))</f>
        <v/>
      </c>
      <c r="AI241" s="137" t="str">
        <f>IF(I241="","",IF(AND('miRNA Table'!$F$4="YES",'miRNA Table'!$F$6="YES"),I241-I$391,I241))</f>
        <v/>
      </c>
      <c r="AJ241" s="137" t="str">
        <f>IF(J241="","",IF(AND('miRNA Table'!$F$4="YES",'miRNA Table'!$F$6="YES"),J241-J$391,J241))</f>
        <v/>
      </c>
      <c r="AK241" s="137" t="str">
        <f>IF(K241="","",IF(AND('miRNA Table'!$F$4="YES",'miRNA Table'!$F$6="YES"),K241-K$391,K241))</f>
        <v/>
      </c>
      <c r="AL241" s="137" t="str">
        <f>IF(L241="","",IF(AND('miRNA Table'!$F$4="YES",'miRNA Table'!$F$6="YES"),L241-L$391,L241))</f>
        <v/>
      </c>
      <c r="AM241" s="137" t="str">
        <f>IF(M241="","",IF(AND('miRNA Table'!$F$4="YES",'miRNA Table'!$F$6="YES"),M241-M$391,M241))</f>
        <v/>
      </c>
      <c r="AN241" s="138" t="str">
        <f>IF(N241="","",IF(AND('miRNA Table'!$F$4="YES",'miRNA Table'!$F$6="YES"),N241-N$391,N241))</f>
        <v/>
      </c>
      <c r="AO241" s="136">
        <f>IF(O241="","",IF(AND('miRNA Table'!$F$4="YES",'miRNA Table'!$F$6="YES"),Q241-Q$391,Q241))</f>
        <v>28.59</v>
      </c>
      <c r="AP241" s="137">
        <f>IF(P241="","",IF(AND('miRNA Table'!$F$4="YES",'miRNA Table'!$F$6="YES"),R241-R$391,R241))</f>
        <v>29.01</v>
      </c>
      <c r="AQ241" s="137">
        <f>IF(Q241="","",IF(AND('miRNA Table'!$F$4="YES",'miRNA Table'!$F$6="YES"),S241-S$391,S241))</f>
        <v>29.01</v>
      </c>
      <c r="AR241" s="137" t="str">
        <f>IF(R241="","",IF(AND('miRNA Table'!$F$4="YES",'miRNA Table'!$F$6="YES"),T241-T$391,T241))</f>
        <v/>
      </c>
      <c r="AS241" s="137" t="str">
        <f>IF(S241="","",IF(AND('miRNA Table'!$F$4="YES",'miRNA Table'!$F$6="YES"),U241-U$391,U241))</f>
        <v/>
      </c>
      <c r="AT241" s="137" t="str">
        <f>IF(T241="","",IF(AND('miRNA Table'!$F$4="YES",'miRNA Table'!$F$6="YES"),V241-V$391,V241))</f>
        <v/>
      </c>
      <c r="AU241" s="137" t="str">
        <f>IF(U241="","",IF(AND('miRNA Table'!$F$4="YES",'miRNA Table'!$F$6="YES"),W241-W$391,W241))</f>
        <v/>
      </c>
      <c r="AV241" s="137" t="str">
        <f>IF(V241="","",IF(AND('miRNA Table'!$F$4="YES",'miRNA Table'!$F$6="YES"),X241-X$391,X241))</f>
        <v/>
      </c>
      <c r="AW241" s="137" t="str">
        <f>IF(W241="","",IF(AND('miRNA Table'!$F$4="YES",'miRNA Table'!$F$6="YES"),Y241-Y$391,Y241))</f>
        <v/>
      </c>
      <c r="AX241" s="137" t="str">
        <f>IF(X241="","",IF(AND('miRNA Table'!$F$4="YES",'miRNA Table'!$F$6="YES"),Z241-Z$391,Z241))</f>
        <v/>
      </c>
      <c r="AY241" s="137" t="str">
        <f>IF(Y241="","",IF(AND('miRNA Table'!$F$4="YES",'miRNA Table'!$F$6="YES"),AA241-AA$391,AA241))</f>
        <v/>
      </c>
      <c r="AZ241" s="138" t="str">
        <f>IF(Z241="","",IF(AND('miRNA Table'!$F$4="YES",'miRNA Table'!$F$6="YES"),AB241-AB$391,AB241))</f>
        <v/>
      </c>
      <c r="BY241" s="97" t="str">
        <f t="shared" si="184"/>
        <v>hsa-miR-342-3p</v>
      </c>
      <c r="BZ241" s="98" t="s">
        <v>5738</v>
      </c>
      <c r="CA241" s="99">
        <f t="shared" si="185"/>
        <v>8.2449999999999974</v>
      </c>
      <c r="CB241" s="99">
        <f t="shared" si="186"/>
        <v>7.3850000000000016</v>
      </c>
      <c r="CC241" s="99">
        <f t="shared" si="187"/>
        <v>7</v>
      </c>
      <c r="CD241" s="99" t="str">
        <f t="shared" si="188"/>
        <v/>
      </c>
      <c r="CE241" s="99" t="str">
        <f t="shared" si="189"/>
        <v/>
      </c>
      <c r="CF241" s="99" t="str">
        <f t="shared" si="190"/>
        <v/>
      </c>
      <c r="CG241" s="99" t="str">
        <f t="shared" si="191"/>
        <v/>
      </c>
      <c r="CH241" s="99" t="str">
        <f t="shared" si="192"/>
        <v/>
      </c>
      <c r="CI241" s="99" t="str">
        <f t="shared" si="193"/>
        <v/>
      </c>
      <c r="CJ241" s="99" t="str">
        <f t="shared" si="194"/>
        <v/>
      </c>
      <c r="CK241" s="99" t="str">
        <f t="shared" si="195"/>
        <v/>
      </c>
      <c r="CL241" s="99" t="str">
        <f t="shared" si="196"/>
        <v/>
      </c>
      <c r="CM241" s="99">
        <f t="shared" si="197"/>
        <v>7.6916666666666664</v>
      </c>
      <c r="CN241" s="99">
        <f t="shared" si="198"/>
        <v>8.1583333333333314</v>
      </c>
      <c r="CO241" s="99">
        <f t="shared" si="199"/>
        <v>7.875</v>
      </c>
      <c r="CP241" s="99" t="str">
        <f t="shared" si="200"/>
        <v/>
      </c>
      <c r="CQ241" s="99" t="str">
        <f t="shared" si="201"/>
        <v/>
      </c>
      <c r="CR241" s="99" t="str">
        <f t="shared" si="202"/>
        <v/>
      </c>
      <c r="CS241" s="99" t="str">
        <f t="shared" si="203"/>
        <v/>
      </c>
      <c r="CT241" s="99" t="str">
        <f t="shared" si="204"/>
        <v/>
      </c>
      <c r="CU241" s="99" t="str">
        <f t="shared" si="205"/>
        <v/>
      </c>
      <c r="CV241" s="99" t="str">
        <f t="shared" si="206"/>
        <v/>
      </c>
      <c r="CW241" s="99" t="str">
        <f t="shared" si="207"/>
        <v/>
      </c>
      <c r="CX241" s="99" t="str">
        <f t="shared" si="208"/>
        <v/>
      </c>
      <c r="CY241" s="70">
        <f t="shared" si="209"/>
        <v>7.543333333333333</v>
      </c>
      <c r="CZ241" s="70">
        <f t="shared" si="210"/>
        <v>7.9083333333333323</v>
      </c>
      <c r="DA241" s="100" t="str">
        <f t="shared" si="211"/>
        <v>hsa-miR-342-3p</v>
      </c>
      <c r="DB241" s="98" t="s">
        <v>5738</v>
      </c>
      <c r="DC241" s="101">
        <f t="shared" si="216"/>
        <v>3.2961554536328889E-3</v>
      </c>
      <c r="DD241" s="101">
        <f t="shared" si="217"/>
        <v>5.9826484261499288E-3</v>
      </c>
      <c r="DE241" s="101">
        <f t="shared" si="218"/>
        <v>7.8125E-3</v>
      </c>
      <c r="DF241" s="101" t="str">
        <f t="shared" si="219"/>
        <v/>
      </c>
      <c r="DG241" s="101" t="str">
        <f t="shared" si="220"/>
        <v/>
      </c>
      <c r="DH241" s="101" t="str">
        <f t="shared" si="221"/>
        <v/>
      </c>
      <c r="DI241" s="101" t="str">
        <f t="shared" si="222"/>
        <v/>
      </c>
      <c r="DJ241" s="101" t="str">
        <f t="shared" si="223"/>
        <v/>
      </c>
      <c r="DK241" s="101" t="str">
        <f t="shared" si="224"/>
        <v/>
      </c>
      <c r="DL241" s="101" t="str">
        <f t="shared" si="225"/>
        <v/>
      </c>
      <c r="DM241" s="101" t="str">
        <f t="shared" si="212"/>
        <v/>
      </c>
      <c r="DN241" s="101" t="str">
        <f t="shared" si="213"/>
        <v/>
      </c>
      <c r="DO241" s="101">
        <f t="shared" si="226"/>
        <v>4.8370170327243795E-3</v>
      </c>
      <c r="DP241" s="101">
        <f t="shared" si="227"/>
        <v>3.5002329762185685E-3</v>
      </c>
      <c r="DQ241" s="101">
        <f t="shared" si="228"/>
        <v>4.2597958307236646E-3</v>
      </c>
      <c r="DR241" s="101" t="str">
        <f t="shared" si="229"/>
        <v/>
      </c>
      <c r="DS241" s="101" t="str">
        <f t="shared" si="230"/>
        <v/>
      </c>
      <c r="DT241" s="101" t="str">
        <f t="shared" si="231"/>
        <v/>
      </c>
      <c r="DU241" s="101" t="str">
        <f t="shared" si="232"/>
        <v/>
      </c>
      <c r="DV241" s="101" t="str">
        <f t="shared" si="233"/>
        <v/>
      </c>
      <c r="DW241" s="101" t="str">
        <f t="shared" si="234"/>
        <v/>
      </c>
      <c r="DX241" s="101" t="str">
        <f t="shared" si="235"/>
        <v/>
      </c>
      <c r="DY241" s="101" t="str">
        <f t="shared" si="214"/>
        <v/>
      </c>
      <c r="DZ241" s="101" t="str">
        <f t="shared" si="215"/>
        <v/>
      </c>
    </row>
    <row r="242" spans="1:130" ht="15" customHeight="1" x14ac:dyDescent="0.25">
      <c r="A242" s="106" t="str">
        <f>'miRNA Table'!C241</f>
        <v>hsa-miR-342-5p</v>
      </c>
      <c r="B242" s="98" t="s">
        <v>5739</v>
      </c>
      <c r="C242" s="99">
        <f>IF('Test Sample Data'!C241="","",IF(SUM('Test Sample Data'!C$3:C$386)&gt;10,IF(AND(ISNUMBER('Test Sample Data'!C241),'Test Sample Data'!C241&lt;$C$389, 'Test Sample Data'!C241&gt;0),'Test Sample Data'!C241,$C$389),""))</f>
        <v>28.56</v>
      </c>
      <c r="D242" s="99">
        <f>IF('Test Sample Data'!D241="","",IF(SUM('Test Sample Data'!D$3:D$386)&gt;10,IF(AND(ISNUMBER('Test Sample Data'!D241),'Test Sample Data'!D241&lt;$C$389, 'Test Sample Data'!D241&gt;0),'Test Sample Data'!D241,$C$389),""))</f>
        <v>30.07</v>
      </c>
      <c r="E242" s="99">
        <f>IF('Test Sample Data'!E241="","",IF(SUM('Test Sample Data'!E$3:E$386)&gt;10,IF(AND(ISNUMBER('Test Sample Data'!E241),'Test Sample Data'!E241&lt;$C$389, 'Test Sample Data'!E241&gt;0),'Test Sample Data'!E241,$C$389),""))</f>
        <v>24.12</v>
      </c>
      <c r="F242" s="99" t="str">
        <f>IF('Test Sample Data'!F241="","",IF(SUM('Test Sample Data'!F$3:F$386)&gt;10,IF(AND(ISNUMBER('Test Sample Data'!F241),'Test Sample Data'!F241&lt;$C$389, 'Test Sample Data'!F241&gt;0),'Test Sample Data'!F241,$C$389),""))</f>
        <v/>
      </c>
      <c r="G242" s="99" t="str">
        <f>IF('Test Sample Data'!G241="","",IF(SUM('Test Sample Data'!G$3:G$386)&gt;10,IF(AND(ISNUMBER('Test Sample Data'!G241),'Test Sample Data'!G241&lt;$C$389, 'Test Sample Data'!G241&gt;0),'Test Sample Data'!G241,$C$389),""))</f>
        <v/>
      </c>
      <c r="H242" s="99" t="str">
        <f>IF('Test Sample Data'!H241="","",IF(SUM('Test Sample Data'!H$3:H$386)&gt;10,IF(AND(ISNUMBER('Test Sample Data'!H241),'Test Sample Data'!H241&lt;$C$389, 'Test Sample Data'!H241&gt;0),'Test Sample Data'!H241,$C$389),""))</f>
        <v/>
      </c>
      <c r="I242" s="99" t="str">
        <f>IF('Test Sample Data'!I241="","",IF(SUM('Test Sample Data'!I$3:I$386)&gt;10,IF(AND(ISNUMBER('Test Sample Data'!I241),'Test Sample Data'!I241&lt;$C$389, 'Test Sample Data'!I241&gt;0),'Test Sample Data'!I241,$C$389),""))</f>
        <v/>
      </c>
      <c r="J242" s="99" t="str">
        <f>IF('Test Sample Data'!J241="","",IF(SUM('Test Sample Data'!J$3:J$386)&gt;10,IF(AND(ISNUMBER('Test Sample Data'!J241),'Test Sample Data'!J241&lt;$C$389, 'Test Sample Data'!J241&gt;0),'Test Sample Data'!J241,$C$389),""))</f>
        <v/>
      </c>
      <c r="K242" s="99" t="str">
        <f>IF('Test Sample Data'!K241="","",IF(SUM('Test Sample Data'!K$3:K$386)&gt;10,IF(AND(ISNUMBER('Test Sample Data'!K241),'Test Sample Data'!K241&lt;$C$389, 'Test Sample Data'!K241&gt;0),'Test Sample Data'!K241,$C$389),""))</f>
        <v/>
      </c>
      <c r="L242" s="99" t="str">
        <f>IF('Test Sample Data'!L241="","",IF(SUM('Test Sample Data'!L$3:L$386)&gt;10,IF(AND(ISNUMBER('Test Sample Data'!L241),'Test Sample Data'!L241&lt;$C$389, 'Test Sample Data'!L241&gt;0),'Test Sample Data'!L241,$C$389),""))</f>
        <v/>
      </c>
      <c r="M242" s="99" t="str">
        <f>IF('Test Sample Data'!M241="","",IF(SUM('Test Sample Data'!M$3:M$386)&gt;10,IF(AND(ISNUMBER('Test Sample Data'!M241),'Test Sample Data'!M241&lt;$C$389, 'Test Sample Data'!M241&gt;0),'Test Sample Data'!M241,$C$389),""))</f>
        <v/>
      </c>
      <c r="N242" s="99" t="str">
        <f>IF('Test Sample Data'!N241="","",IF(SUM('Test Sample Data'!N$3:N$386)&gt;10,IF(AND(ISNUMBER('Test Sample Data'!N241),'Test Sample Data'!N241&lt;$C$389, 'Test Sample Data'!N241&gt;0),'Test Sample Data'!N241,$C$389),""))</f>
        <v/>
      </c>
      <c r="O242" s="98" t="str">
        <f>'miRNA Table'!C241</f>
        <v>hsa-miR-342-5p</v>
      </c>
      <c r="P242" s="98" t="s">
        <v>5739</v>
      </c>
      <c r="Q242" s="99">
        <f>IF('Control Sample Data'!C241="","",IF(SUM('Control Sample Data'!C$3:C$386)&gt;10,IF(AND(ISNUMBER('Control Sample Data'!C241),'Control Sample Data'!C241&lt;$C$389, 'Control Sample Data'!C241&gt;0),'Control Sample Data'!C241,$C$389),""))</f>
        <v>29.41</v>
      </c>
      <c r="R242" s="99">
        <f>IF('Control Sample Data'!D241="","",IF(SUM('Control Sample Data'!D$3:D$386)&gt;10,IF(AND(ISNUMBER('Control Sample Data'!D241),'Control Sample Data'!D241&lt;$C$389, 'Control Sample Data'!D241&gt;0),'Control Sample Data'!D241,$C$389),""))</f>
        <v>29.55</v>
      </c>
      <c r="S242" s="99">
        <f>IF('Control Sample Data'!E241="","",IF(SUM('Control Sample Data'!E$3:E$386)&gt;10,IF(AND(ISNUMBER('Control Sample Data'!E241),'Control Sample Data'!E241&lt;$C$389, 'Control Sample Data'!E241&gt;0),'Control Sample Data'!E241,$C$389),""))</f>
        <v>30.21</v>
      </c>
      <c r="T242" s="99" t="str">
        <f>IF('Control Sample Data'!F241="","",IF(SUM('Control Sample Data'!F$3:F$386)&gt;10,IF(AND(ISNUMBER('Control Sample Data'!F241),'Control Sample Data'!F241&lt;$C$389, 'Control Sample Data'!F241&gt;0),'Control Sample Data'!F241,$C$389),""))</f>
        <v/>
      </c>
      <c r="U242" s="99" t="str">
        <f>IF('Control Sample Data'!G241="","",IF(SUM('Control Sample Data'!G$3:G$386)&gt;10,IF(AND(ISNUMBER('Control Sample Data'!G241),'Control Sample Data'!G241&lt;$C$389, 'Control Sample Data'!G241&gt;0),'Control Sample Data'!G241,$C$389),""))</f>
        <v/>
      </c>
      <c r="V242" s="99" t="str">
        <f>IF('Control Sample Data'!H241="","",IF(SUM('Control Sample Data'!H$3:H$386)&gt;10,IF(AND(ISNUMBER('Control Sample Data'!H241),'Control Sample Data'!H241&lt;$C$389, 'Control Sample Data'!H241&gt;0),'Control Sample Data'!H241,$C$389),""))</f>
        <v/>
      </c>
      <c r="W242" s="99" t="str">
        <f>IF('Control Sample Data'!I241="","",IF(SUM('Control Sample Data'!I$3:I$386)&gt;10,IF(AND(ISNUMBER('Control Sample Data'!I241),'Control Sample Data'!I241&lt;$C$389, 'Control Sample Data'!I241&gt;0),'Control Sample Data'!I241,$C$389),""))</f>
        <v/>
      </c>
      <c r="X242" s="99" t="str">
        <f>IF('Control Sample Data'!J241="","",IF(SUM('Control Sample Data'!J$3:J$386)&gt;10,IF(AND(ISNUMBER('Control Sample Data'!J241),'Control Sample Data'!J241&lt;$C$389, 'Control Sample Data'!J241&gt;0),'Control Sample Data'!J241,$C$389),""))</f>
        <v/>
      </c>
      <c r="Y242" s="99" t="str">
        <f>IF('Control Sample Data'!K241="","",IF(SUM('Control Sample Data'!K$3:K$386)&gt;10,IF(AND(ISNUMBER('Control Sample Data'!K241),'Control Sample Data'!K241&lt;$C$389, 'Control Sample Data'!K241&gt;0),'Control Sample Data'!K241,$C$389),""))</f>
        <v/>
      </c>
      <c r="Z242" s="99" t="str">
        <f>IF('Control Sample Data'!L241="","",IF(SUM('Control Sample Data'!L$3:L$386)&gt;10,IF(AND(ISNUMBER('Control Sample Data'!L241),'Control Sample Data'!L241&lt;$C$389, 'Control Sample Data'!L241&gt;0),'Control Sample Data'!L241,$C$389),""))</f>
        <v/>
      </c>
      <c r="AA242" s="99" t="str">
        <f>IF('Control Sample Data'!M241="","",IF(SUM('Control Sample Data'!M$3:M$386)&gt;10,IF(AND(ISNUMBER('Control Sample Data'!M241),'Control Sample Data'!M241&lt;$C$389, 'Control Sample Data'!M241&gt;0),'Control Sample Data'!M241,$C$389),""))</f>
        <v/>
      </c>
      <c r="AB242" s="107" t="str">
        <f>IF('Control Sample Data'!N241="","",IF(SUM('Control Sample Data'!N$3:N$386)&gt;10,IF(AND(ISNUMBER('Control Sample Data'!N241),'Control Sample Data'!N241&lt;$C$389, 'Control Sample Data'!N241&gt;0),'Control Sample Data'!N241,$C$389),""))</f>
        <v/>
      </c>
      <c r="AC242" s="136">
        <f>IF(C242="","",IF(AND('miRNA Table'!$F$4="YES",'miRNA Table'!$F$6="YES"),C242-C$391,C242))</f>
        <v>28.56</v>
      </c>
      <c r="AD242" s="137">
        <f>IF(D242="","",IF(AND('miRNA Table'!$F$4="YES",'miRNA Table'!$F$6="YES"),D242-D$391,D242))</f>
        <v>30.07</v>
      </c>
      <c r="AE242" s="137">
        <f>IF(E242="","",IF(AND('miRNA Table'!$F$4="YES",'miRNA Table'!$F$6="YES"),E242-E$391,E242))</f>
        <v>24.12</v>
      </c>
      <c r="AF242" s="137" t="str">
        <f>IF(F242="","",IF(AND('miRNA Table'!$F$4="YES",'miRNA Table'!$F$6="YES"),F242-F$391,F242))</f>
        <v/>
      </c>
      <c r="AG242" s="137" t="str">
        <f>IF(G242="","",IF(AND('miRNA Table'!$F$4="YES",'miRNA Table'!$F$6="YES"),G242-G$391,G242))</f>
        <v/>
      </c>
      <c r="AH242" s="137" t="str">
        <f>IF(H242="","",IF(AND('miRNA Table'!$F$4="YES",'miRNA Table'!$F$6="YES"),H242-H$391,H242))</f>
        <v/>
      </c>
      <c r="AI242" s="137" t="str">
        <f>IF(I242="","",IF(AND('miRNA Table'!$F$4="YES",'miRNA Table'!$F$6="YES"),I242-I$391,I242))</f>
        <v/>
      </c>
      <c r="AJ242" s="137" t="str">
        <f>IF(J242="","",IF(AND('miRNA Table'!$F$4="YES",'miRNA Table'!$F$6="YES"),J242-J$391,J242))</f>
        <v/>
      </c>
      <c r="AK242" s="137" t="str">
        <f>IF(K242="","",IF(AND('miRNA Table'!$F$4="YES",'miRNA Table'!$F$6="YES"),K242-K$391,K242))</f>
        <v/>
      </c>
      <c r="AL242" s="137" t="str">
        <f>IF(L242="","",IF(AND('miRNA Table'!$F$4="YES",'miRNA Table'!$F$6="YES"),L242-L$391,L242))</f>
        <v/>
      </c>
      <c r="AM242" s="137" t="str">
        <f>IF(M242="","",IF(AND('miRNA Table'!$F$4="YES",'miRNA Table'!$F$6="YES"),M242-M$391,M242))</f>
        <v/>
      </c>
      <c r="AN242" s="138" t="str">
        <f>IF(N242="","",IF(AND('miRNA Table'!$F$4="YES",'miRNA Table'!$F$6="YES"),N242-N$391,N242))</f>
        <v/>
      </c>
      <c r="AO242" s="136">
        <f>IF(O242="","",IF(AND('miRNA Table'!$F$4="YES",'miRNA Table'!$F$6="YES"),Q242-Q$391,Q242))</f>
        <v>29.41</v>
      </c>
      <c r="AP242" s="137">
        <f>IF(P242="","",IF(AND('miRNA Table'!$F$4="YES",'miRNA Table'!$F$6="YES"),R242-R$391,R242))</f>
        <v>29.55</v>
      </c>
      <c r="AQ242" s="137">
        <f>IF(Q242="","",IF(AND('miRNA Table'!$F$4="YES",'miRNA Table'!$F$6="YES"),S242-S$391,S242))</f>
        <v>30.21</v>
      </c>
      <c r="AR242" s="137" t="str">
        <f>IF(R242="","",IF(AND('miRNA Table'!$F$4="YES",'miRNA Table'!$F$6="YES"),T242-T$391,T242))</f>
        <v/>
      </c>
      <c r="AS242" s="137" t="str">
        <f>IF(S242="","",IF(AND('miRNA Table'!$F$4="YES",'miRNA Table'!$F$6="YES"),U242-U$391,U242))</f>
        <v/>
      </c>
      <c r="AT242" s="137" t="str">
        <f>IF(T242="","",IF(AND('miRNA Table'!$F$4="YES",'miRNA Table'!$F$6="YES"),V242-V$391,V242))</f>
        <v/>
      </c>
      <c r="AU242" s="137" t="str">
        <f>IF(U242="","",IF(AND('miRNA Table'!$F$4="YES",'miRNA Table'!$F$6="YES"),W242-W$391,W242))</f>
        <v/>
      </c>
      <c r="AV242" s="137" t="str">
        <f>IF(V242="","",IF(AND('miRNA Table'!$F$4="YES",'miRNA Table'!$F$6="YES"),X242-X$391,X242))</f>
        <v/>
      </c>
      <c r="AW242" s="137" t="str">
        <f>IF(W242="","",IF(AND('miRNA Table'!$F$4="YES",'miRNA Table'!$F$6="YES"),Y242-Y$391,Y242))</f>
        <v/>
      </c>
      <c r="AX242" s="137" t="str">
        <f>IF(X242="","",IF(AND('miRNA Table'!$F$4="YES",'miRNA Table'!$F$6="YES"),Z242-Z$391,Z242))</f>
        <v/>
      </c>
      <c r="AY242" s="137" t="str">
        <f>IF(Y242="","",IF(AND('miRNA Table'!$F$4="YES",'miRNA Table'!$F$6="YES"),AA242-AA$391,AA242))</f>
        <v/>
      </c>
      <c r="AZ242" s="138" t="str">
        <f>IF(Z242="","",IF(AND('miRNA Table'!$F$4="YES",'miRNA Table'!$F$6="YES"),AB242-AB$391,AB242))</f>
        <v/>
      </c>
      <c r="BY242" s="97" t="str">
        <f t="shared" si="184"/>
        <v>hsa-miR-342-5p</v>
      </c>
      <c r="BZ242" s="98" t="s">
        <v>5739</v>
      </c>
      <c r="CA242" s="99">
        <f t="shared" si="185"/>
        <v>7.9249999999999972</v>
      </c>
      <c r="CB242" s="99">
        <f t="shared" si="186"/>
        <v>9.4250000000000007</v>
      </c>
      <c r="CC242" s="99">
        <f t="shared" si="187"/>
        <v>3.3900000000000006</v>
      </c>
      <c r="CD242" s="99" t="str">
        <f t="shared" si="188"/>
        <v/>
      </c>
      <c r="CE242" s="99" t="str">
        <f t="shared" si="189"/>
        <v/>
      </c>
      <c r="CF242" s="99" t="str">
        <f t="shared" si="190"/>
        <v/>
      </c>
      <c r="CG242" s="99" t="str">
        <f t="shared" si="191"/>
        <v/>
      </c>
      <c r="CH242" s="99" t="str">
        <f t="shared" si="192"/>
        <v/>
      </c>
      <c r="CI242" s="99" t="str">
        <f t="shared" si="193"/>
        <v/>
      </c>
      <c r="CJ242" s="99" t="str">
        <f t="shared" si="194"/>
        <v/>
      </c>
      <c r="CK242" s="99" t="str">
        <f t="shared" si="195"/>
        <v/>
      </c>
      <c r="CL242" s="99" t="str">
        <f t="shared" si="196"/>
        <v/>
      </c>
      <c r="CM242" s="99">
        <f t="shared" si="197"/>
        <v>8.5116666666666667</v>
      </c>
      <c r="CN242" s="99">
        <f t="shared" si="198"/>
        <v>8.6983333333333306</v>
      </c>
      <c r="CO242" s="99">
        <f t="shared" si="199"/>
        <v>9.0749999999999993</v>
      </c>
      <c r="CP242" s="99" t="str">
        <f t="shared" si="200"/>
        <v/>
      </c>
      <c r="CQ242" s="99" t="str">
        <f t="shared" si="201"/>
        <v/>
      </c>
      <c r="CR242" s="99" t="str">
        <f t="shared" si="202"/>
        <v/>
      </c>
      <c r="CS242" s="99" t="str">
        <f t="shared" si="203"/>
        <v/>
      </c>
      <c r="CT242" s="99" t="str">
        <f t="shared" si="204"/>
        <v/>
      </c>
      <c r="CU242" s="99" t="str">
        <f t="shared" si="205"/>
        <v/>
      </c>
      <c r="CV242" s="99" t="str">
        <f t="shared" si="206"/>
        <v/>
      </c>
      <c r="CW242" s="99" t="str">
        <f t="shared" si="207"/>
        <v/>
      </c>
      <c r="CX242" s="99" t="str">
        <f t="shared" si="208"/>
        <v/>
      </c>
      <c r="CY242" s="70">
        <f t="shared" si="209"/>
        <v>6.9133333333333331</v>
      </c>
      <c r="CZ242" s="70">
        <f t="shared" si="210"/>
        <v>8.7616666666666649</v>
      </c>
      <c r="DA242" s="100" t="str">
        <f t="shared" si="211"/>
        <v>hsa-miR-342-5p</v>
      </c>
      <c r="DB242" s="98" t="s">
        <v>5739</v>
      </c>
      <c r="DC242" s="101">
        <f t="shared" si="216"/>
        <v>4.114691546698585E-3</v>
      </c>
      <c r="DD242" s="101">
        <f t="shared" si="217"/>
        <v>1.4547631475807636E-3</v>
      </c>
      <c r="DE242" s="101">
        <f t="shared" si="218"/>
        <v>9.5391200560034903E-2</v>
      </c>
      <c r="DF242" s="101" t="str">
        <f t="shared" si="219"/>
        <v/>
      </c>
      <c r="DG242" s="101" t="str">
        <f t="shared" si="220"/>
        <v/>
      </c>
      <c r="DH242" s="101" t="str">
        <f t="shared" si="221"/>
        <v/>
      </c>
      <c r="DI242" s="101" t="str">
        <f t="shared" si="222"/>
        <v/>
      </c>
      <c r="DJ242" s="101" t="str">
        <f t="shared" si="223"/>
        <v/>
      </c>
      <c r="DK242" s="101" t="str">
        <f t="shared" si="224"/>
        <v/>
      </c>
      <c r="DL242" s="101" t="str">
        <f t="shared" si="225"/>
        <v/>
      </c>
      <c r="DM242" s="101" t="str">
        <f t="shared" si="212"/>
        <v/>
      </c>
      <c r="DN242" s="101" t="str">
        <f t="shared" si="213"/>
        <v/>
      </c>
      <c r="DO242" s="101">
        <f t="shared" si="226"/>
        <v>2.7398893246373735E-3</v>
      </c>
      <c r="DP242" s="101">
        <f t="shared" si="227"/>
        <v>2.4073584160101895E-3</v>
      </c>
      <c r="DQ242" s="101">
        <f t="shared" si="228"/>
        <v>1.8541838299814834E-3</v>
      </c>
      <c r="DR242" s="101" t="str">
        <f t="shared" si="229"/>
        <v/>
      </c>
      <c r="DS242" s="101" t="str">
        <f t="shared" si="230"/>
        <v/>
      </c>
      <c r="DT242" s="101" t="str">
        <f t="shared" si="231"/>
        <v/>
      </c>
      <c r="DU242" s="101" t="str">
        <f t="shared" si="232"/>
        <v/>
      </c>
      <c r="DV242" s="101" t="str">
        <f t="shared" si="233"/>
        <v/>
      </c>
      <c r="DW242" s="101" t="str">
        <f t="shared" si="234"/>
        <v/>
      </c>
      <c r="DX242" s="101" t="str">
        <f t="shared" si="235"/>
        <v/>
      </c>
      <c r="DY242" s="101" t="str">
        <f t="shared" si="214"/>
        <v/>
      </c>
      <c r="DZ242" s="101" t="str">
        <f t="shared" si="215"/>
        <v/>
      </c>
    </row>
    <row r="243" spans="1:130" ht="15" customHeight="1" x14ac:dyDescent="0.25">
      <c r="A243" s="106" t="str">
        <f>'miRNA Table'!C242</f>
        <v>hsa-miR-345-5p</v>
      </c>
      <c r="B243" s="98" t="s">
        <v>5740</v>
      </c>
      <c r="C243" s="99">
        <f>IF('Test Sample Data'!C242="","",IF(SUM('Test Sample Data'!C$3:C$386)&gt;10,IF(AND(ISNUMBER('Test Sample Data'!C242),'Test Sample Data'!C242&lt;$C$389, 'Test Sample Data'!C242&gt;0),'Test Sample Data'!C242,$C$389),""))</f>
        <v>17.89</v>
      </c>
      <c r="D243" s="99">
        <f>IF('Test Sample Data'!D242="","",IF(SUM('Test Sample Data'!D$3:D$386)&gt;10,IF(AND(ISNUMBER('Test Sample Data'!D242),'Test Sample Data'!D242&lt;$C$389, 'Test Sample Data'!D242&gt;0),'Test Sample Data'!D242,$C$389),""))</f>
        <v>35</v>
      </c>
      <c r="E243" s="99">
        <f>IF('Test Sample Data'!E242="","",IF(SUM('Test Sample Data'!E$3:E$386)&gt;10,IF(AND(ISNUMBER('Test Sample Data'!E242),'Test Sample Data'!E242&lt;$C$389, 'Test Sample Data'!E242&gt;0),'Test Sample Data'!E242,$C$389),""))</f>
        <v>29.33</v>
      </c>
      <c r="F243" s="99" t="str">
        <f>IF('Test Sample Data'!F242="","",IF(SUM('Test Sample Data'!F$3:F$386)&gt;10,IF(AND(ISNUMBER('Test Sample Data'!F242),'Test Sample Data'!F242&lt;$C$389, 'Test Sample Data'!F242&gt;0),'Test Sample Data'!F242,$C$389),""))</f>
        <v/>
      </c>
      <c r="G243" s="99" t="str">
        <f>IF('Test Sample Data'!G242="","",IF(SUM('Test Sample Data'!G$3:G$386)&gt;10,IF(AND(ISNUMBER('Test Sample Data'!G242),'Test Sample Data'!G242&lt;$C$389, 'Test Sample Data'!G242&gt;0),'Test Sample Data'!G242,$C$389),""))</f>
        <v/>
      </c>
      <c r="H243" s="99" t="str">
        <f>IF('Test Sample Data'!H242="","",IF(SUM('Test Sample Data'!H$3:H$386)&gt;10,IF(AND(ISNUMBER('Test Sample Data'!H242),'Test Sample Data'!H242&lt;$C$389, 'Test Sample Data'!H242&gt;0),'Test Sample Data'!H242,$C$389),""))</f>
        <v/>
      </c>
      <c r="I243" s="99" t="str">
        <f>IF('Test Sample Data'!I242="","",IF(SUM('Test Sample Data'!I$3:I$386)&gt;10,IF(AND(ISNUMBER('Test Sample Data'!I242),'Test Sample Data'!I242&lt;$C$389, 'Test Sample Data'!I242&gt;0),'Test Sample Data'!I242,$C$389),""))</f>
        <v/>
      </c>
      <c r="J243" s="99" t="str">
        <f>IF('Test Sample Data'!J242="","",IF(SUM('Test Sample Data'!J$3:J$386)&gt;10,IF(AND(ISNUMBER('Test Sample Data'!J242),'Test Sample Data'!J242&lt;$C$389, 'Test Sample Data'!J242&gt;0),'Test Sample Data'!J242,$C$389),""))</f>
        <v/>
      </c>
      <c r="K243" s="99" t="str">
        <f>IF('Test Sample Data'!K242="","",IF(SUM('Test Sample Data'!K$3:K$386)&gt;10,IF(AND(ISNUMBER('Test Sample Data'!K242),'Test Sample Data'!K242&lt;$C$389, 'Test Sample Data'!K242&gt;0),'Test Sample Data'!K242,$C$389),""))</f>
        <v/>
      </c>
      <c r="L243" s="99" t="str">
        <f>IF('Test Sample Data'!L242="","",IF(SUM('Test Sample Data'!L$3:L$386)&gt;10,IF(AND(ISNUMBER('Test Sample Data'!L242),'Test Sample Data'!L242&lt;$C$389, 'Test Sample Data'!L242&gt;0),'Test Sample Data'!L242,$C$389),""))</f>
        <v/>
      </c>
      <c r="M243" s="99" t="str">
        <f>IF('Test Sample Data'!M242="","",IF(SUM('Test Sample Data'!M$3:M$386)&gt;10,IF(AND(ISNUMBER('Test Sample Data'!M242),'Test Sample Data'!M242&lt;$C$389, 'Test Sample Data'!M242&gt;0),'Test Sample Data'!M242,$C$389),""))</f>
        <v/>
      </c>
      <c r="N243" s="99" t="str">
        <f>IF('Test Sample Data'!N242="","",IF(SUM('Test Sample Data'!N$3:N$386)&gt;10,IF(AND(ISNUMBER('Test Sample Data'!N242),'Test Sample Data'!N242&lt;$C$389, 'Test Sample Data'!N242&gt;0),'Test Sample Data'!N242,$C$389),""))</f>
        <v/>
      </c>
      <c r="O243" s="98" t="str">
        <f>'miRNA Table'!C242</f>
        <v>hsa-miR-345-5p</v>
      </c>
      <c r="P243" s="98" t="s">
        <v>5740</v>
      </c>
      <c r="Q243" s="99">
        <f>IF('Control Sample Data'!C242="","",IF(SUM('Control Sample Data'!C$3:C$386)&gt;10,IF(AND(ISNUMBER('Control Sample Data'!C242),'Control Sample Data'!C242&lt;$C$389, 'Control Sample Data'!C242&gt;0),'Control Sample Data'!C242,$C$389),""))</f>
        <v>31.5</v>
      </c>
      <c r="R243" s="99">
        <f>IF('Control Sample Data'!D242="","",IF(SUM('Control Sample Data'!D$3:D$386)&gt;10,IF(AND(ISNUMBER('Control Sample Data'!D242),'Control Sample Data'!D242&lt;$C$389, 'Control Sample Data'!D242&gt;0),'Control Sample Data'!D242,$C$389),""))</f>
        <v>30.32</v>
      </c>
      <c r="S243" s="99">
        <f>IF('Control Sample Data'!E242="","",IF(SUM('Control Sample Data'!E$3:E$386)&gt;10,IF(AND(ISNUMBER('Control Sample Data'!E242),'Control Sample Data'!E242&lt;$C$389, 'Control Sample Data'!E242&gt;0),'Control Sample Data'!E242,$C$389),""))</f>
        <v>30.7</v>
      </c>
      <c r="T243" s="99" t="str">
        <f>IF('Control Sample Data'!F242="","",IF(SUM('Control Sample Data'!F$3:F$386)&gt;10,IF(AND(ISNUMBER('Control Sample Data'!F242),'Control Sample Data'!F242&lt;$C$389, 'Control Sample Data'!F242&gt;0),'Control Sample Data'!F242,$C$389),""))</f>
        <v/>
      </c>
      <c r="U243" s="99" t="str">
        <f>IF('Control Sample Data'!G242="","",IF(SUM('Control Sample Data'!G$3:G$386)&gt;10,IF(AND(ISNUMBER('Control Sample Data'!G242),'Control Sample Data'!G242&lt;$C$389, 'Control Sample Data'!G242&gt;0),'Control Sample Data'!G242,$C$389),""))</f>
        <v/>
      </c>
      <c r="V243" s="99" t="str">
        <f>IF('Control Sample Data'!H242="","",IF(SUM('Control Sample Data'!H$3:H$386)&gt;10,IF(AND(ISNUMBER('Control Sample Data'!H242),'Control Sample Data'!H242&lt;$C$389, 'Control Sample Data'!H242&gt;0),'Control Sample Data'!H242,$C$389),""))</f>
        <v/>
      </c>
      <c r="W243" s="99" t="str">
        <f>IF('Control Sample Data'!I242="","",IF(SUM('Control Sample Data'!I$3:I$386)&gt;10,IF(AND(ISNUMBER('Control Sample Data'!I242),'Control Sample Data'!I242&lt;$C$389, 'Control Sample Data'!I242&gt;0),'Control Sample Data'!I242,$C$389),""))</f>
        <v/>
      </c>
      <c r="X243" s="99" t="str">
        <f>IF('Control Sample Data'!J242="","",IF(SUM('Control Sample Data'!J$3:J$386)&gt;10,IF(AND(ISNUMBER('Control Sample Data'!J242),'Control Sample Data'!J242&lt;$C$389, 'Control Sample Data'!J242&gt;0),'Control Sample Data'!J242,$C$389),""))</f>
        <v/>
      </c>
      <c r="Y243" s="99" t="str">
        <f>IF('Control Sample Data'!K242="","",IF(SUM('Control Sample Data'!K$3:K$386)&gt;10,IF(AND(ISNUMBER('Control Sample Data'!K242),'Control Sample Data'!K242&lt;$C$389, 'Control Sample Data'!K242&gt;0),'Control Sample Data'!K242,$C$389),""))</f>
        <v/>
      </c>
      <c r="Z243" s="99" t="str">
        <f>IF('Control Sample Data'!L242="","",IF(SUM('Control Sample Data'!L$3:L$386)&gt;10,IF(AND(ISNUMBER('Control Sample Data'!L242),'Control Sample Data'!L242&lt;$C$389, 'Control Sample Data'!L242&gt;0),'Control Sample Data'!L242,$C$389),""))</f>
        <v/>
      </c>
      <c r="AA243" s="99" t="str">
        <f>IF('Control Sample Data'!M242="","",IF(SUM('Control Sample Data'!M$3:M$386)&gt;10,IF(AND(ISNUMBER('Control Sample Data'!M242),'Control Sample Data'!M242&lt;$C$389, 'Control Sample Data'!M242&gt;0),'Control Sample Data'!M242,$C$389),""))</f>
        <v/>
      </c>
      <c r="AB243" s="107" t="str">
        <f>IF('Control Sample Data'!N242="","",IF(SUM('Control Sample Data'!N$3:N$386)&gt;10,IF(AND(ISNUMBER('Control Sample Data'!N242),'Control Sample Data'!N242&lt;$C$389, 'Control Sample Data'!N242&gt;0),'Control Sample Data'!N242,$C$389),""))</f>
        <v/>
      </c>
      <c r="AC243" s="136">
        <f>IF(C243="","",IF(AND('miRNA Table'!$F$4="YES",'miRNA Table'!$F$6="YES"),C243-C$391,C243))</f>
        <v>17.89</v>
      </c>
      <c r="AD243" s="137">
        <f>IF(D243="","",IF(AND('miRNA Table'!$F$4="YES",'miRNA Table'!$F$6="YES"),D243-D$391,D243))</f>
        <v>35</v>
      </c>
      <c r="AE243" s="137">
        <f>IF(E243="","",IF(AND('miRNA Table'!$F$4="YES",'miRNA Table'!$F$6="YES"),E243-E$391,E243))</f>
        <v>29.33</v>
      </c>
      <c r="AF243" s="137" t="str">
        <f>IF(F243="","",IF(AND('miRNA Table'!$F$4="YES",'miRNA Table'!$F$6="YES"),F243-F$391,F243))</f>
        <v/>
      </c>
      <c r="AG243" s="137" t="str">
        <f>IF(G243="","",IF(AND('miRNA Table'!$F$4="YES",'miRNA Table'!$F$6="YES"),G243-G$391,G243))</f>
        <v/>
      </c>
      <c r="AH243" s="137" t="str">
        <f>IF(H243="","",IF(AND('miRNA Table'!$F$4="YES",'miRNA Table'!$F$6="YES"),H243-H$391,H243))</f>
        <v/>
      </c>
      <c r="AI243" s="137" t="str">
        <f>IF(I243="","",IF(AND('miRNA Table'!$F$4="YES",'miRNA Table'!$F$6="YES"),I243-I$391,I243))</f>
        <v/>
      </c>
      <c r="AJ243" s="137" t="str">
        <f>IF(J243="","",IF(AND('miRNA Table'!$F$4="YES",'miRNA Table'!$F$6="YES"),J243-J$391,J243))</f>
        <v/>
      </c>
      <c r="AK243" s="137" t="str">
        <f>IF(K243="","",IF(AND('miRNA Table'!$F$4="YES",'miRNA Table'!$F$6="YES"),K243-K$391,K243))</f>
        <v/>
      </c>
      <c r="AL243" s="137" t="str">
        <f>IF(L243="","",IF(AND('miRNA Table'!$F$4="YES",'miRNA Table'!$F$6="YES"),L243-L$391,L243))</f>
        <v/>
      </c>
      <c r="AM243" s="137" t="str">
        <f>IF(M243="","",IF(AND('miRNA Table'!$F$4="YES",'miRNA Table'!$F$6="YES"),M243-M$391,M243))</f>
        <v/>
      </c>
      <c r="AN243" s="138" t="str">
        <f>IF(N243="","",IF(AND('miRNA Table'!$F$4="YES",'miRNA Table'!$F$6="YES"),N243-N$391,N243))</f>
        <v/>
      </c>
      <c r="AO243" s="136">
        <f>IF(O243="","",IF(AND('miRNA Table'!$F$4="YES",'miRNA Table'!$F$6="YES"),Q243-Q$391,Q243))</f>
        <v>31.5</v>
      </c>
      <c r="AP243" s="137">
        <f>IF(P243="","",IF(AND('miRNA Table'!$F$4="YES",'miRNA Table'!$F$6="YES"),R243-R$391,R243))</f>
        <v>30.32</v>
      </c>
      <c r="AQ243" s="137">
        <f>IF(Q243="","",IF(AND('miRNA Table'!$F$4="YES",'miRNA Table'!$F$6="YES"),S243-S$391,S243))</f>
        <v>30.7</v>
      </c>
      <c r="AR243" s="137" t="str">
        <f>IF(R243="","",IF(AND('miRNA Table'!$F$4="YES",'miRNA Table'!$F$6="YES"),T243-T$391,T243))</f>
        <v/>
      </c>
      <c r="AS243" s="137" t="str">
        <f>IF(S243="","",IF(AND('miRNA Table'!$F$4="YES",'miRNA Table'!$F$6="YES"),U243-U$391,U243))</f>
        <v/>
      </c>
      <c r="AT243" s="137" t="str">
        <f>IF(T243="","",IF(AND('miRNA Table'!$F$4="YES",'miRNA Table'!$F$6="YES"),V243-V$391,V243))</f>
        <v/>
      </c>
      <c r="AU243" s="137" t="str">
        <f>IF(U243="","",IF(AND('miRNA Table'!$F$4="YES",'miRNA Table'!$F$6="YES"),W243-W$391,W243))</f>
        <v/>
      </c>
      <c r="AV243" s="137" t="str">
        <f>IF(V243="","",IF(AND('miRNA Table'!$F$4="YES",'miRNA Table'!$F$6="YES"),X243-X$391,X243))</f>
        <v/>
      </c>
      <c r="AW243" s="137" t="str">
        <f>IF(W243="","",IF(AND('miRNA Table'!$F$4="YES",'miRNA Table'!$F$6="YES"),Y243-Y$391,Y243))</f>
        <v/>
      </c>
      <c r="AX243" s="137" t="str">
        <f>IF(X243="","",IF(AND('miRNA Table'!$F$4="YES",'miRNA Table'!$F$6="YES"),Z243-Z$391,Z243))</f>
        <v/>
      </c>
      <c r="AY243" s="137" t="str">
        <f>IF(Y243="","",IF(AND('miRNA Table'!$F$4="YES",'miRNA Table'!$F$6="YES"),AA243-AA$391,AA243))</f>
        <v/>
      </c>
      <c r="AZ243" s="138" t="str">
        <f>IF(Z243="","",IF(AND('miRNA Table'!$F$4="YES",'miRNA Table'!$F$6="YES"),AB243-AB$391,AB243))</f>
        <v/>
      </c>
      <c r="BY243" s="97" t="str">
        <f t="shared" si="184"/>
        <v>hsa-miR-345-5p</v>
      </c>
      <c r="BZ243" s="98" t="s">
        <v>5740</v>
      </c>
      <c r="CA243" s="99">
        <f t="shared" si="185"/>
        <v>-2.745000000000001</v>
      </c>
      <c r="CB243" s="99">
        <f t="shared" si="186"/>
        <v>14.355</v>
      </c>
      <c r="CC243" s="99">
        <f t="shared" si="187"/>
        <v>8.5999999999999979</v>
      </c>
      <c r="CD243" s="99" t="str">
        <f t="shared" si="188"/>
        <v/>
      </c>
      <c r="CE243" s="99" t="str">
        <f t="shared" si="189"/>
        <v/>
      </c>
      <c r="CF243" s="99" t="str">
        <f t="shared" si="190"/>
        <v/>
      </c>
      <c r="CG243" s="99" t="str">
        <f t="shared" si="191"/>
        <v/>
      </c>
      <c r="CH243" s="99" t="str">
        <f t="shared" si="192"/>
        <v/>
      </c>
      <c r="CI243" s="99" t="str">
        <f t="shared" si="193"/>
        <v/>
      </c>
      <c r="CJ243" s="99" t="str">
        <f t="shared" si="194"/>
        <v/>
      </c>
      <c r="CK243" s="99" t="str">
        <f t="shared" si="195"/>
        <v/>
      </c>
      <c r="CL243" s="99" t="str">
        <f t="shared" si="196"/>
        <v/>
      </c>
      <c r="CM243" s="99">
        <f t="shared" si="197"/>
        <v>10.601666666666667</v>
      </c>
      <c r="CN243" s="99">
        <f t="shared" si="198"/>
        <v>9.4683333333333302</v>
      </c>
      <c r="CO243" s="99">
        <f t="shared" si="199"/>
        <v>9.5649999999999977</v>
      </c>
      <c r="CP243" s="99" t="str">
        <f t="shared" si="200"/>
        <v/>
      </c>
      <c r="CQ243" s="99" t="str">
        <f t="shared" si="201"/>
        <v/>
      </c>
      <c r="CR243" s="99" t="str">
        <f t="shared" si="202"/>
        <v/>
      </c>
      <c r="CS243" s="99" t="str">
        <f t="shared" si="203"/>
        <v/>
      </c>
      <c r="CT243" s="99" t="str">
        <f t="shared" si="204"/>
        <v/>
      </c>
      <c r="CU243" s="99" t="str">
        <f t="shared" si="205"/>
        <v/>
      </c>
      <c r="CV243" s="99" t="str">
        <f t="shared" si="206"/>
        <v/>
      </c>
      <c r="CW243" s="99" t="str">
        <f t="shared" si="207"/>
        <v/>
      </c>
      <c r="CX243" s="99" t="str">
        <f t="shared" si="208"/>
        <v/>
      </c>
      <c r="CY243" s="70">
        <f t="shared" si="209"/>
        <v>6.7366666666666655</v>
      </c>
      <c r="CZ243" s="70">
        <f t="shared" si="210"/>
        <v>9.8783333333333321</v>
      </c>
      <c r="DA243" s="100" t="str">
        <f t="shared" si="211"/>
        <v>hsa-miR-345-5p</v>
      </c>
      <c r="DB243" s="98" t="s">
        <v>5740</v>
      </c>
      <c r="DC243" s="101">
        <f t="shared" si="216"/>
        <v>6.7038970773435924</v>
      </c>
      <c r="DD243" s="101">
        <f t="shared" si="217"/>
        <v>4.7721535835485465E-5</v>
      </c>
      <c r="DE243" s="101">
        <f t="shared" si="218"/>
        <v>2.5771638882283142E-3</v>
      </c>
      <c r="DF243" s="101" t="str">
        <f t="shared" si="219"/>
        <v/>
      </c>
      <c r="DG243" s="101" t="str">
        <f t="shared" si="220"/>
        <v/>
      </c>
      <c r="DH243" s="101" t="str">
        <f t="shared" si="221"/>
        <v/>
      </c>
      <c r="DI243" s="101" t="str">
        <f t="shared" si="222"/>
        <v/>
      </c>
      <c r="DJ243" s="101" t="str">
        <f t="shared" si="223"/>
        <v/>
      </c>
      <c r="DK243" s="101" t="str">
        <f t="shared" si="224"/>
        <v/>
      </c>
      <c r="DL243" s="101" t="str">
        <f t="shared" si="225"/>
        <v/>
      </c>
      <c r="DM243" s="101" t="str">
        <f t="shared" si="212"/>
        <v/>
      </c>
      <c r="DN243" s="101" t="str">
        <f t="shared" si="213"/>
        <v/>
      </c>
      <c r="DO243" s="101">
        <f t="shared" si="226"/>
        <v>6.4354708770635678E-4</v>
      </c>
      <c r="DP243" s="101">
        <f t="shared" si="227"/>
        <v>1.4117170428121243E-3</v>
      </c>
      <c r="DQ243" s="101">
        <f t="shared" si="228"/>
        <v>1.320225422879031E-3</v>
      </c>
      <c r="DR243" s="101" t="str">
        <f t="shared" si="229"/>
        <v/>
      </c>
      <c r="DS243" s="101" t="str">
        <f t="shared" si="230"/>
        <v/>
      </c>
      <c r="DT243" s="101" t="str">
        <f t="shared" si="231"/>
        <v/>
      </c>
      <c r="DU243" s="101" t="str">
        <f t="shared" si="232"/>
        <v/>
      </c>
      <c r="DV243" s="101" t="str">
        <f t="shared" si="233"/>
        <v/>
      </c>
      <c r="DW243" s="101" t="str">
        <f t="shared" si="234"/>
        <v/>
      </c>
      <c r="DX243" s="101" t="str">
        <f t="shared" si="235"/>
        <v/>
      </c>
      <c r="DY243" s="101" t="str">
        <f t="shared" si="214"/>
        <v/>
      </c>
      <c r="DZ243" s="101" t="str">
        <f t="shared" si="215"/>
        <v/>
      </c>
    </row>
    <row r="244" spans="1:130" ht="15" customHeight="1" x14ac:dyDescent="0.25">
      <c r="A244" s="106" t="str">
        <f>'miRNA Table'!C243</f>
        <v>hsa-miR-346</v>
      </c>
      <c r="B244" s="98" t="s">
        <v>5741</v>
      </c>
      <c r="C244" s="99">
        <f>IF('Test Sample Data'!C243="","",IF(SUM('Test Sample Data'!C$3:C$386)&gt;10,IF(AND(ISNUMBER('Test Sample Data'!C243),'Test Sample Data'!C243&lt;$C$389, 'Test Sample Data'!C243&gt;0),'Test Sample Data'!C243,$C$389),""))</f>
        <v>30.63</v>
      </c>
      <c r="D244" s="99">
        <f>IF('Test Sample Data'!D243="","",IF(SUM('Test Sample Data'!D$3:D$386)&gt;10,IF(AND(ISNUMBER('Test Sample Data'!D243),'Test Sample Data'!D243&lt;$C$389, 'Test Sample Data'!D243&gt;0),'Test Sample Data'!D243,$C$389),""))</f>
        <v>32.33</v>
      </c>
      <c r="E244" s="99">
        <f>IF('Test Sample Data'!E243="","",IF(SUM('Test Sample Data'!E$3:E$386)&gt;10,IF(AND(ISNUMBER('Test Sample Data'!E243),'Test Sample Data'!E243&lt;$C$389, 'Test Sample Data'!E243&gt;0),'Test Sample Data'!E243,$C$389),""))</f>
        <v>18.23</v>
      </c>
      <c r="F244" s="99" t="str">
        <f>IF('Test Sample Data'!F243="","",IF(SUM('Test Sample Data'!F$3:F$386)&gt;10,IF(AND(ISNUMBER('Test Sample Data'!F243),'Test Sample Data'!F243&lt;$C$389, 'Test Sample Data'!F243&gt;0),'Test Sample Data'!F243,$C$389),""))</f>
        <v/>
      </c>
      <c r="G244" s="99" t="str">
        <f>IF('Test Sample Data'!G243="","",IF(SUM('Test Sample Data'!G$3:G$386)&gt;10,IF(AND(ISNUMBER('Test Sample Data'!G243),'Test Sample Data'!G243&lt;$C$389, 'Test Sample Data'!G243&gt;0),'Test Sample Data'!G243,$C$389),""))</f>
        <v/>
      </c>
      <c r="H244" s="99" t="str">
        <f>IF('Test Sample Data'!H243="","",IF(SUM('Test Sample Data'!H$3:H$386)&gt;10,IF(AND(ISNUMBER('Test Sample Data'!H243),'Test Sample Data'!H243&lt;$C$389, 'Test Sample Data'!H243&gt;0),'Test Sample Data'!H243,$C$389),""))</f>
        <v/>
      </c>
      <c r="I244" s="99" t="str">
        <f>IF('Test Sample Data'!I243="","",IF(SUM('Test Sample Data'!I$3:I$386)&gt;10,IF(AND(ISNUMBER('Test Sample Data'!I243),'Test Sample Data'!I243&lt;$C$389, 'Test Sample Data'!I243&gt;0),'Test Sample Data'!I243,$C$389),""))</f>
        <v/>
      </c>
      <c r="J244" s="99" t="str">
        <f>IF('Test Sample Data'!J243="","",IF(SUM('Test Sample Data'!J$3:J$386)&gt;10,IF(AND(ISNUMBER('Test Sample Data'!J243),'Test Sample Data'!J243&lt;$C$389, 'Test Sample Data'!J243&gt;0),'Test Sample Data'!J243,$C$389),""))</f>
        <v/>
      </c>
      <c r="K244" s="99" t="str">
        <f>IF('Test Sample Data'!K243="","",IF(SUM('Test Sample Data'!K$3:K$386)&gt;10,IF(AND(ISNUMBER('Test Sample Data'!K243),'Test Sample Data'!K243&lt;$C$389, 'Test Sample Data'!K243&gt;0),'Test Sample Data'!K243,$C$389),""))</f>
        <v/>
      </c>
      <c r="L244" s="99" t="str">
        <f>IF('Test Sample Data'!L243="","",IF(SUM('Test Sample Data'!L$3:L$386)&gt;10,IF(AND(ISNUMBER('Test Sample Data'!L243),'Test Sample Data'!L243&lt;$C$389, 'Test Sample Data'!L243&gt;0),'Test Sample Data'!L243,$C$389),""))</f>
        <v/>
      </c>
      <c r="M244" s="99" t="str">
        <f>IF('Test Sample Data'!M243="","",IF(SUM('Test Sample Data'!M$3:M$386)&gt;10,IF(AND(ISNUMBER('Test Sample Data'!M243),'Test Sample Data'!M243&lt;$C$389, 'Test Sample Data'!M243&gt;0),'Test Sample Data'!M243,$C$389),""))</f>
        <v/>
      </c>
      <c r="N244" s="99" t="str">
        <f>IF('Test Sample Data'!N243="","",IF(SUM('Test Sample Data'!N$3:N$386)&gt;10,IF(AND(ISNUMBER('Test Sample Data'!N243),'Test Sample Data'!N243&lt;$C$389, 'Test Sample Data'!N243&gt;0),'Test Sample Data'!N243,$C$389),""))</f>
        <v/>
      </c>
      <c r="O244" s="98" t="str">
        <f>'miRNA Table'!C243</f>
        <v>hsa-miR-346</v>
      </c>
      <c r="P244" s="98" t="s">
        <v>5741</v>
      </c>
      <c r="Q244" s="99">
        <f>IF('Control Sample Data'!C243="","",IF(SUM('Control Sample Data'!C$3:C$386)&gt;10,IF(AND(ISNUMBER('Control Sample Data'!C243),'Control Sample Data'!C243&lt;$C$389, 'Control Sample Data'!C243&gt;0),'Control Sample Data'!C243,$C$389),""))</f>
        <v>32.74</v>
      </c>
      <c r="R244" s="99">
        <f>IF('Control Sample Data'!D243="","",IF(SUM('Control Sample Data'!D$3:D$386)&gt;10,IF(AND(ISNUMBER('Control Sample Data'!D243),'Control Sample Data'!D243&lt;$C$389, 'Control Sample Data'!D243&gt;0),'Control Sample Data'!D243,$C$389),""))</f>
        <v>35</v>
      </c>
      <c r="S244" s="99">
        <f>IF('Control Sample Data'!E243="","",IF(SUM('Control Sample Data'!E$3:E$386)&gt;10,IF(AND(ISNUMBER('Control Sample Data'!E243),'Control Sample Data'!E243&lt;$C$389, 'Control Sample Data'!E243&gt;0),'Control Sample Data'!E243,$C$389),""))</f>
        <v>33.520000000000003</v>
      </c>
      <c r="T244" s="99" t="str">
        <f>IF('Control Sample Data'!F243="","",IF(SUM('Control Sample Data'!F$3:F$386)&gt;10,IF(AND(ISNUMBER('Control Sample Data'!F243),'Control Sample Data'!F243&lt;$C$389, 'Control Sample Data'!F243&gt;0),'Control Sample Data'!F243,$C$389),""))</f>
        <v/>
      </c>
      <c r="U244" s="99" t="str">
        <f>IF('Control Sample Data'!G243="","",IF(SUM('Control Sample Data'!G$3:G$386)&gt;10,IF(AND(ISNUMBER('Control Sample Data'!G243),'Control Sample Data'!G243&lt;$C$389, 'Control Sample Data'!G243&gt;0),'Control Sample Data'!G243,$C$389),""))</f>
        <v/>
      </c>
      <c r="V244" s="99" t="str">
        <f>IF('Control Sample Data'!H243="","",IF(SUM('Control Sample Data'!H$3:H$386)&gt;10,IF(AND(ISNUMBER('Control Sample Data'!H243),'Control Sample Data'!H243&lt;$C$389, 'Control Sample Data'!H243&gt;0),'Control Sample Data'!H243,$C$389),""))</f>
        <v/>
      </c>
      <c r="W244" s="99" t="str">
        <f>IF('Control Sample Data'!I243="","",IF(SUM('Control Sample Data'!I$3:I$386)&gt;10,IF(AND(ISNUMBER('Control Sample Data'!I243),'Control Sample Data'!I243&lt;$C$389, 'Control Sample Data'!I243&gt;0),'Control Sample Data'!I243,$C$389),""))</f>
        <v/>
      </c>
      <c r="X244" s="99" t="str">
        <f>IF('Control Sample Data'!J243="","",IF(SUM('Control Sample Data'!J$3:J$386)&gt;10,IF(AND(ISNUMBER('Control Sample Data'!J243),'Control Sample Data'!J243&lt;$C$389, 'Control Sample Data'!J243&gt;0),'Control Sample Data'!J243,$C$389),""))</f>
        <v/>
      </c>
      <c r="Y244" s="99" t="str">
        <f>IF('Control Sample Data'!K243="","",IF(SUM('Control Sample Data'!K$3:K$386)&gt;10,IF(AND(ISNUMBER('Control Sample Data'!K243),'Control Sample Data'!K243&lt;$C$389, 'Control Sample Data'!K243&gt;0),'Control Sample Data'!K243,$C$389),""))</f>
        <v/>
      </c>
      <c r="Z244" s="99" t="str">
        <f>IF('Control Sample Data'!L243="","",IF(SUM('Control Sample Data'!L$3:L$386)&gt;10,IF(AND(ISNUMBER('Control Sample Data'!L243),'Control Sample Data'!L243&lt;$C$389, 'Control Sample Data'!L243&gt;0),'Control Sample Data'!L243,$C$389),""))</f>
        <v/>
      </c>
      <c r="AA244" s="99" t="str">
        <f>IF('Control Sample Data'!M243="","",IF(SUM('Control Sample Data'!M$3:M$386)&gt;10,IF(AND(ISNUMBER('Control Sample Data'!M243),'Control Sample Data'!M243&lt;$C$389, 'Control Sample Data'!M243&gt;0),'Control Sample Data'!M243,$C$389),""))</f>
        <v/>
      </c>
      <c r="AB244" s="107" t="str">
        <f>IF('Control Sample Data'!N243="","",IF(SUM('Control Sample Data'!N$3:N$386)&gt;10,IF(AND(ISNUMBER('Control Sample Data'!N243),'Control Sample Data'!N243&lt;$C$389, 'Control Sample Data'!N243&gt;0),'Control Sample Data'!N243,$C$389),""))</f>
        <v/>
      </c>
      <c r="AC244" s="136">
        <f>IF(C244="","",IF(AND('miRNA Table'!$F$4="YES",'miRNA Table'!$F$6="YES"),C244-C$391,C244))</f>
        <v>30.63</v>
      </c>
      <c r="AD244" s="137">
        <f>IF(D244="","",IF(AND('miRNA Table'!$F$4="YES",'miRNA Table'!$F$6="YES"),D244-D$391,D244))</f>
        <v>32.33</v>
      </c>
      <c r="AE244" s="137">
        <f>IF(E244="","",IF(AND('miRNA Table'!$F$4="YES",'miRNA Table'!$F$6="YES"),E244-E$391,E244))</f>
        <v>18.23</v>
      </c>
      <c r="AF244" s="137" t="str">
        <f>IF(F244="","",IF(AND('miRNA Table'!$F$4="YES",'miRNA Table'!$F$6="YES"),F244-F$391,F244))</f>
        <v/>
      </c>
      <c r="AG244" s="137" t="str">
        <f>IF(G244="","",IF(AND('miRNA Table'!$F$4="YES",'miRNA Table'!$F$6="YES"),G244-G$391,G244))</f>
        <v/>
      </c>
      <c r="AH244" s="137" t="str">
        <f>IF(H244="","",IF(AND('miRNA Table'!$F$4="YES",'miRNA Table'!$F$6="YES"),H244-H$391,H244))</f>
        <v/>
      </c>
      <c r="AI244" s="137" t="str">
        <f>IF(I244="","",IF(AND('miRNA Table'!$F$4="YES",'miRNA Table'!$F$6="YES"),I244-I$391,I244))</f>
        <v/>
      </c>
      <c r="AJ244" s="137" t="str">
        <f>IF(J244="","",IF(AND('miRNA Table'!$F$4="YES",'miRNA Table'!$F$6="YES"),J244-J$391,J244))</f>
        <v/>
      </c>
      <c r="AK244" s="137" t="str">
        <f>IF(K244="","",IF(AND('miRNA Table'!$F$4="YES",'miRNA Table'!$F$6="YES"),K244-K$391,K244))</f>
        <v/>
      </c>
      <c r="AL244" s="137" t="str">
        <f>IF(L244="","",IF(AND('miRNA Table'!$F$4="YES",'miRNA Table'!$F$6="YES"),L244-L$391,L244))</f>
        <v/>
      </c>
      <c r="AM244" s="137" t="str">
        <f>IF(M244="","",IF(AND('miRNA Table'!$F$4="YES",'miRNA Table'!$F$6="YES"),M244-M$391,M244))</f>
        <v/>
      </c>
      <c r="AN244" s="138" t="str">
        <f>IF(N244="","",IF(AND('miRNA Table'!$F$4="YES",'miRNA Table'!$F$6="YES"),N244-N$391,N244))</f>
        <v/>
      </c>
      <c r="AO244" s="136">
        <f>IF(O244="","",IF(AND('miRNA Table'!$F$4="YES",'miRNA Table'!$F$6="YES"),Q244-Q$391,Q244))</f>
        <v>32.74</v>
      </c>
      <c r="AP244" s="137">
        <f>IF(P244="","",IF(AND('miRNA Table'!$F$4="YES",'miRNA Table'!$F$6="YES"),R244-R$391,R244))</f>
        <v>35</v>
      </c>
      <c r="AQ244" s="137">
        <f>IF(Q244="","",IF(AND('miRNA Table'!$F$4="YES",'miRNA Table'!$F$6="YES"),S244-S$391,S244))</f>
        <v>33.520000000000003</v>
      </c>
      <c r="AR244" s="137" t="str">
        <f>IF(R244="","",IF(AND('miRNA Table'!$F$4="YES",'miRNA Table'!$F$6="YES"),T244-T$391,T244))</f>
        <v/>
      </c>
      <c r="AS244" s="137" t="str">
        <f>IF(S244="","",IF(AND('miRNA Table'!$F$4="YES",'miRNA Table'!$F$6="YES"),U244-U$391,U244))</f>
        <v/>
      </c>
      <c r="AT244" s="137" t="str">
        <f>IF(T244="","",IF(AND('miRNA Table'!$F$4="YES",'miRNA Table'!$F$6="YES"),V244-V$391,V244))</f>
        <v/>
      </c>
      <c r="AU244" s="137" t="str">
        <f>IF(U244="","",IF(AND('miRNA Table'!$F$4="YES",'miRNA Table'!$F$6="YES"),W244-W$391,W244))</f>
        <v/>
      </c>
      <c r="AV244" s="137" t="str">
        <f>IF(V244="","",IF(AND('miRNA Table'!$F$4="YES",'miRNA Table'!$F$6="YES"),X244-X$391,X244))</f>
        <v/>
      </c>
      <c r="AW244" s="137" t="str">
        <f>IF(W244="","",IF(AND('miRNA Table'!$F$4="YES",'miRNA Table'!$F$6="YES"),Y244-Y$391,Y244))</f>
        <v/>
      </c>
      <c r="AX244" s="137" t="str">
        <f>IF(X244="","",IF(AND('miRNA Table'!$F$4="YES",'miRNA Table'!$F$6="YES"),Z244-Z$391,Z244))</f>
        <v/>
      </c>
      <c r="AY244" s="137" t="str">
        <f>IF(Y244="","",IF(AND('miRNA Table'!$F$4="YES",'miRNA Table'!$F$6="YES"),AA244-AA$391,AA244))</f>
        <v/>
      </c>
      <c r="AZ244" s="138" t="str">
        <f>IF(Z244="","",IF(AND('miRNA Table'!$F$4="YES",'miRNA Table'!$F$6="YES"),AB244-AB$391,AB244))</f>
        <v/>
      </c>
      <c r="BY244" s="97" t="str">
        <f t="shared" si="184"/>
        <v>hsa-miR-346</v>
      </c>
      <c r="BZ244" s="98" t="s">
        <v>5741</v>
      </c>
      <c r="CA244" s="99">
        <f t="shared" si="185"/>
        <v>9.9949999999999974</v>
      </c>
      <c r="CB244" s="99">
        <f t="shared" si="186"/>
        <v>11.684999999999999</v>
      </c>
      <c r="CC244" s="99">
        <f t="shared" si="187"/>
        <v>-2.5</v>
      </c>
      <c r="CD244" s="99" t="str">
        <f t="shared" si="188"/>
        <v/>
      </c>
      <c r="CE244" s="99" t="str">
        <f t="shared" si="189"/>
        <v/>
      </c>
      <c r="CF244" s="99" t="str">
        <f t="shared" si="190"/>
        <v/>
      </c>
      <c r="CG244" s="99" t="str">
        <f t="shared" si="191"/>
        <v/>
      </c>
      <c r="CH244" s="99" t="str">
        <f t="shared" si="192"/>
        <v/>
      </c>
      <c r="CI244" s="99" t="str">
        <f t="shared" si="193"/>
        <v/>
      </c>
      <c r="CJ244" s="99" t="str">
        <f t="shared" si="194"/>
        <v/>
      </c>
      <c r="CK244" s="99" t="str">
        <f t="shared" si="195"/>
        <v/>
      </c>
      <c r="CL244" s="99" t="str">
        <f t="shared" si="196"/>
        <v/>
      </c>
      <c r="CM244" s="99">
        <f t="shared" si="197"/>
        <v>11.841666666666669</v>
      </c>
      <c r="CN244" s="99">
        <f t="shared" si="198"/>
        <v>14.14833333333333</v>
      </c>
      <c r="CO244" s="99">
        <f t="shared" si="199"/>
        <v>12.385000000000002</v>
      </c>
      <c r="CP244" s="99" t="str">
        <f t="shared" si="200"/>
        <v/>
      </c>
      <c r="CQ244" s="99" t="str">
        <f t="shared" si="201"/>
        <v/>
      </c>
      <c r="CR244" s="99" t="str">
        <f t="shared" si="202"/>
        <v/>
      </c>
      <c r="CS244" s="99" t="str">
        <f t="shared" si="203"/>
        <v/>
      </c>
      <c r="CT244" s="99" t="str">
        <f t="shared" si="204"/>
        <v/>
      </c>
      <c r="CU244" s="99" t="str">
        <f t="shared" si="205"/>
        <v/>
      </c>
      <c r="CV244" s="99" t="str">
        <f t="shared" si="206"/>
        <v/>
      </c>
      <c r="CW244" s="99" t="str">
        <f t="shared" si="207"/>
        <v/>
      </c>
      <c r="CX244" s="99" t="str">
        <f t="shared" si="208"/>
        <v/>
      </c>
      <c r="CY244" s="70">
        <f t="shared" si="209"/>
        <v>6.3933333333333318</v>
      </c>
      <c r="CZ244" s="70">
        <f t="shared" si="210"/>
        <v>12.791666666666666</v>
      </c>
      <c r="DA244" s="100" t="str">
        <f t="shared" si="211"/>
        <v>hsa-miR-346</v>
      </c>
      <c r="DB244" s="98" t="s">
        <v>5741</v>
      </c>
      <c r="DC244" s="101">
        <f t="shared" si="216"/>
        <v>9.7995287940381374E-4</v>
      </c>
      <c r="DD244" s="101">
        <f t="shared" si="217"/>
        <v>3.0371378254357199E-4</v>
      </c>
      <c r="DE244" s="101">
        <f t="shared" si="218"/>
        <v>5.6568542494923806</v>
      </c>
      <c r="DF244" s="101" t="str">
        <f t="shared" si="219"/>
        <v/>
      </c>
      <c r="DG244" s="101" t="str">
        <f t="shared" si="220"/>
        <v/>
      </c>
      <c r="DH244" s="101" t="str">
        <f t="shared" si="221"/>
        <v/>
      </c>
      <c r="DI244" s="101" t="str">
        <f t="shared" si="222"/>
        <v/>
      </c>
      <c r="DJ244" s="101" t="str">
        <f t="shared" si="223"/>
        <v/>
      </c>
      <c r="DK244" s="101" t="str">
        <f t="shared" si="224"/>
        <v/>
      </c>
      <c r="DL244" s="101" t="str">
        <f t="shared" si="225"/>
        <v/>
      </c>
      <c r="DM244" s="101" t="str">
        <f t="shared" si="212"/>
        <v/>
      </c>
      <c r="DN244" s="101" t="str">
        <f t="shared" si="213"/>
        <v/>
      </c>
      <c r="DO244" s="101">
        <f t="shared" si="226"/>
        <v>2.7246023989995654E-4</v>
      </c>
      <c r="DP244" s="101">
        <f t="shared" si="227"/>
        <v>5.5071547217106916E-5</v>
      </c>
      <c r="DQ244" s="101">
        <f t="shared" si="228"/>
        <v>1.869577633171852E-4</v>
      </c>
      <c r="DR244" s="101" t="str">
        <f t="shared" si="229"/>
        <v/>
      </c>
      <c r="DS244" s="101" t="str">
        <f t="shared" si="230"/>
        <v/>
      </c>
      <c r="DT244" s="101" t="str">
        <f t="shared" si="231"/>
        <v/>
      </c>
      <c r="DU244" s="101" t="str">
        <f t="shared" si="232"/>
        <v/>
      </c>
      <c r="DV244" s="101" t="str">
        <f t="shared" si="233"/>
        <v/>
      </c>
      <c r="DW244" s="101" t="str">
        <f t="shared" si="234"/>
        <v/>
      </c>
      <c r="DX244" s="101" t="str">
        <f t="shared" si="235"/>
        <v/>
      </c>
      <c r="DY244" s="101" t="str">
        <f t="shared" si="214"/>
        <v/>
      </c>
      <c r="DZ244" s="101" t="str">
        <f t="shared" si="215"/>
        <v/>
      </c>
    </row>
    <row r="245" spans="1:130" ht="15" customHeight="1" x14ac:dyDescent="0.25">
      <c r="A245" s="106" t="str">
        <f>'miRNA Table'!C244</f>
        <v>hsa-miR-34a-5p</v>
      </c>
      <c r="B245" s="98" t="s">
        <v>5742</v>
      </c>
      <c r="C245" s="99">
        <f>IF('Test Sample Data'!C244="","",IF(SUM('Test Sample Data'!C$3:C$386)&gt;10,IF(AND(ISNUMBER('Test Sample Data'!C244),'Test Sample Data'!C244&lt;$C$389, 'Test Sample Data'!C244&gt;0),'Test Sample Data'!C244,$C$389),""))</f>
        <v>26.31</v>
      </c>
      <c r="D245" s="99">
        <f>IF('Test Sample Data'!D244="","",IF(SUM('Test Sample Data'!D$3:D$386)&gt;10,IF(AND(ISNUMBER('Test Sample Data'!D244),'Test Sample Data'!D244&lt;$C$389, 'Test Sample Data'!D244&gt;0),'Test Sample Data'!D244,$C$389),""))</f>
        <v>30.04</v>
      </c>
      <c r="E245" s="99">
        <f>IF('Test Sample Data'!E244="","",IF(SUM('Test Sample Data'!E$3:E$386)&gt;10,IF(AND(ISNUMBER('Test Sample Data'!E244),'Test Sample Data'!E244&lt;$C$389, 'Test Sample Data'!E244&gt;0),'Test Sample Data'!E244,$C$389),""))</f>
        <v>28.88</v>
      </c>
      <c r="F245" s="99" t="str">
        <f>IF('Test Sample Data'!F244="","",IF(SUM('Test Sample Data'!F$3:F$386)&gt;10,IF(AND(ISNUMBER('Test Sample Data'!F244),'Test Sample Data'!F244&lt;$C$389, 'Test Sample Data'!F244&gt;0),'Test Sample Data'!F244,$C$389),""))</f>
        <v/>
      </c>
      <c r="G245" s="99" t="str">
        <f>IF('Test Sample Data'!G244="","",IF(SUM('Test Sample Data'!G$3:G$386)&gt;10,IF(AND(ISNUMBER('Test Sample Data'!G244),'Test Sample Data'!G244&lt;$C$389, 'Test Sample Data'!G244&gt;0),'Test Sample Data'!G244,$C$389),""))</f>
        <v/>
      </c>
      <c r="H245" s="99" t="str">
        <f>IF('Test Sample Data'!H244="","",IF(SUM('Test Sample Data'!H$3:H$386)&gt;10,IF(AND(ISNUMBER('Test Sample Data'!H244),'Test Sample Data'!H244&lt;$C$389, 'Test Sample Data'!H244&gt;0),'Test Sample Data'!H244,$C$389),""))</f>
        <v/>
      </c>
      <c r="I245" s="99" t="str">
        <f>IF('Test Sample Data'!I244="","",IF(SUM('Test Sample Data'!I$3:I$386)&gt;10,IF(AND(ISNUMBER('Test Sample Data'!I244),'Test Sample Data'!I244&lt;$C$389, 'Test Sample Data'!I244&gt;0),'Test Sample Data'!I244,$C$389),""))</f>
        <v/>
      </c>
      <c r="J245" s="99" t="str">
        <f>IF('Test Sample Data'!J244="","",IF(SUM('Test Sample Data'!J$3:J$386)&gt;10,IF(AND(ISNUMBER('Test Sample Data'!J244),'Test Sample Data'!J244&lt;$C$389, 'Test Sample Data'!J244&gt;0),'Test Sample Data'!J244,$C$389),""))</f>
        <v/>
      </c>
      <c r="K245" s="99" t="str">
        <f>IF('Test Sample Data'!K244="","",IF(SUM('Test Sample Data'!K$3:K$386)&gt;10,IF(AND(ISNUMBER('Test Sample Data'!K244),'Test Sample Data'!K244&lt;$C$389, 'Test Sample Data'!K244&gt;0),'Test Sample Data'!K244,$C$389),""))</f>
        <v/>
      </c>
      <c r="L245" s="99" t="str">
        <f>IF('Test Sample Data'!L244="","",IF(SUM('Test Sample Data'!L$3:L$386)&gt;10,IF(AND(ISNUMBER('Test Sample Data'!L244),'Test Sample Data'!L244&lt;$C$389, 'Test Sample Data'!L244&gt;0),'Test Sample Data'!L244,$C$389),""))</f>
        <v/>
      </c>
      <c r="M245" s="99" t="str">
        <f>IF('Test Sample Data'!M244="","",IF(SUM('Test Sample Data'!M$3:M$386)&gt;10,IF(AND(ISNUMBER('Test Sample Data'!M244),'Test Sample Data'!M244&lt;$C$389, 'Test Sample Data'!M244&gt;0),'Test Sample Data'!M244,$C$389),""))</f>
        <v/>
      </c>
      <c r="N245" s="99" t="str">
        <f>IF('Test Sample Data'!N244="","",IF(SUM('Test Sample Data'!N$3:N$386)&gt;10,IF(AND(ISNUMBER('Test Sample Data'!N244),'Test Sample Data'!N244&lt;$C$389, 'Test Sample Data'!N244&gt;0),'Test Sample Data'!N244,$C$389),""))</f>
        <v/>
      </c>
      <c r="O245" s="98" t="str">
        <f>'miRNA Table'!C244</f>
        <v>hsa-miR-34a-5p</v>
      </c>
      <c r="P245" s="98" t="s">
        <v>5742</v>
      </c>
      <c r="Q245" s="99">
        <f>IF('Control Sample Data'!C244="","",IF(SUM('Control Sample Data'!C$3:C$386)&gt;10,IF(AND(ISNUMBER('Control Sample Data'!C244),'Control Sample Data'!C244&lt;$C$389, 'Control Sample Data'!C244&gt;0),'Control Sample Data'!C244,$C$389),""))</f>
        <v>24.63</v>
      </c>
      <c r="R245" s="99">
        <f>IF('Control Sample Data'!D244="","",IF(SUM('Control Sample Data'!D$3:D$386)&gt;10,IF(AND(ISNUMBER('Control Sample Data'!D244),'Control Sample Data'!D244&lt;$C$389, 'Control Sample Data'!D244&gt;0),'Control Sample Data'!D244,$C$389),""))</f>
        <v>24.58</v>
      </c>
      <c r="S245" s="99">
        <f>IF('Control Sample Data'!E244="","",IF(SUM('Control Sample Data'!E$3:E$386)&gt;10,IF(AND(ISNUMBER('Control Sample Data'!E244),'Control Sample Data'!E244&lt;$C$389, 'Control Sample Data'!E244&gt;0),'Control Sample Data'!E244,$C$389),""))</f>
        <v>35</v>
      </c>
      <c r="T245" s="99" t="str">
        <f>IF('Control Sample Data'!F244="","",IF(SUM('Control Sample Data'!F$3:F$386)&gt;10,IF(AND(ISNUMBER('Control Sample Data'!F244),'Control Sample Data'!F244&lt;$C$389, 'Control Sample Data'!F244&gt;0),'Control Sample Data'!F244,$C$389),""))</f>
        <v/>
      </c>
      <c r="U245" s="99" t="str">
        <f>IF('Control Sample Data'!G244="","",IF(SUM('Control Sample Data'!G$3:G$386)&gt;10,IF(AND(ISNUMBER('Control Sample Data'!G244),'Control Sample Data'!G244&lt;$C$389, 'Control Sample Data'!G244&gt;0),'Control Sample Data'!G244,$C$389),""))</f>
        <v/>
      </c>
      <c r="V245" s="99" t="str">
        <f>IF('Control Sample Data'!H244="","",IF(SUM('Control Sample Data'!H$3:H$386)&gt;10,IF(AND(ISNUMBER('Control Sample Data'!H244),'Control Sample Data'!H244&lt;$C$389, 'Control Sample Data'!H244&gt;0),'Control Sample Data'!H244,$C$389),""))</f>
        <v/>
      </c>
      <c r="W245" s="99" t="str">
        <f>IF('Control Sample Data'!I244="","",IF(SUM('Control Sample Data'!I$3:I$386)&gt;10,IF(AND(ISNUMBER('Control Sample Data'!I244),'Control Sample Data'!I244&lt;$C$389, 'Control Sample Data'!I244&gt;0),'Control Sample Data'!I244,$C$389),""))</f>
        <v/>
      </c>
      <c r="X245" s="99" t="str">
        <f>IF('Control Sample Data'!J244="","",IF(SUM('Control Sample Data'!J$3:J$386)&gt;10,IF(AND(ISNUMBER('Control Sample Data'!J244),'Control Sample Data'!J244&lt;$C$389, 'Control Sample Data'!J244&gt;0),'Control Sample Data'!J244,$C$389),""))</f>
        <v/>
      </c>
      <c r="Y245" s="99" t="str">
        <f>IF('Control Sample Data'!K244="","",IF(SUM('Control Sample Data'!K$3:K$386)&gt;10,IF(AND(ISNUMBER('Control Sample Data'!K244),'Control Sample Data'!K244&lt;$C$389, 'Control Sample Data'!K244&gt;0),'Control Sample Data'!K244,$C$389),""))</f>
        <v/>
      </c>
      <c r="Z245" s="99" t="str">
        <f>IF('Control Sample Data'!L244="","",IF(SUM('Control Sample Data'!L$3:L$386)&gt;10,IF(AND(ISNUMBER('Control Sample Data'!L244),'Control Sample Data'!L244&lt;$C$389, 'Control Sample Data'!L244&gt;0),'Control Sample Data'!L244,$C$389),""))</f>
        <v/>
      </c>
      <c r="AA245" s="99" t="str">
        <f>IF('Control Sample Data'!M244="","",IF(SUM('Control Sample Data'!M$3:M$386)&gt;10,IF(AND(ISNUMBER('Control Sample Data'!M244),'Control Sample Data'!M244&lt;$C$389, 'Control Sample Data'!M244&gt;0),'Control Sample Data'!M244,$C$389),""))</f>
        <v/>
      </c>
      <c r="AB245" s="107" t="str">
        <f>IF('Control Sample Data'!N244="","",IF(SUM('Control Sample Data'!N$3:N$386)&gt;10,IF(AND(ISNUMBER('Control Sample Data'!N244),'Control Sample Data'!N244&lt;$C$389, 'Control Sample Data'!N244&gt;0),'Control Sample Data'!N244,$C$389),""))</f>
        <v/>
      </c>
      <c r="AC245" s="136">
        <f>IF(C245="","",IF(AND('miRNA Table'!$F$4="YES",'miRNA Table'!$F$6="YES"),C245-C$391,C245))</f>
        <v>26.31</v>
      </c>
      <c r="AD245" s="137">
        <f>IF(D245="","",IF(AND('miRNA Table'!$F$4="YES",'miRNA Table'!$F$6="YES"),D245-D$391,D245))</f>
        <v>30.04</v>
      </c>
      <c r="AE245" s="137">
        <f>IF(E245="","",IF(AND('miRNA Table'!$F$4="YES",'miRNA Table'!$F$6="YES"),E245-E$391,E245))</f>
        <v>28.88</v>
      </c>
      <c r="AF245" s="137" t="str">
        <f>IF(F245="","",IF(AND('miRNA Table'!$F$4="YES",'miRNA Table'!$F$6="YES"),F245-F$391,F245))</f>
        <v/>
      </c>
      <c r="AG245" s="137" t="str">
        <f>IF(G245="","",IF(AND('miRNA Table'!$F$4="YES",'miRNA Table'!$F$6="YES"),G245-G$391,G245))</f>
        <v/>
      </c>
      <c r="AH245" s="137" t="str">
        <f>IF(H245="","",IF(AND('miRNA Table'!$F$4="YES",'miRNA Table'!$F$6="YES"),H245-H$391,H245))</f>
        <v/>
      </c>
      <c r="AI245" s="137" t="str">
        <f>IF(I245="","",IF(AND('miRNA Table'!$F$4="YES",'miRNA Table'!$F$6="YES"),I245-I$391,I245))</f>
        <v/>
      </c>
      <c r="AJ245" s="137" t="str">
        <f>IF(J245="","",IF(AND('miRNA Table'!$F$4="YES",'miRNA Table'!$F$6="YES"),J245-J$391,J245))</f>
        <v/>
      </c>
      <c r="AK245" s="137" t="str">
        <f>IF(K245="","",IF(AND('miRNA Table'!$F$4="YES",'miRNA Table'!$F$6="YES"),K245-K$391,K245))</f>
        <v/>
      </c>
      <c r="AL245" s="137" t="str">
        <f>IF(L245="","",IF(AND('miRNA Table'!$F$4="YES",'miRNA Table'!$F$6="YES"),L245-L$391,L245))</f>
        <v/>
      </c>
      <c r="AM245" s="137" t="str">
        <f>IF(M245="","",IF(AND('miRNA Table'!$F$4="YES",'miRNA Table'!$F$6="YES"),M245-M$391,M245))</f>
        <v/>
      </c>
      <c r="AN245" s="138" t="str">
        <f>IF(N245="","",IF(AND('miRNA Table'!$F$4="YES",'miRNA Table'!$F$6="YES"),N245-N$391,N245))</f>
        <v/>
      </c>
      <c r="AO245" s="136">
        <f>IF(O245="","",IF(AND('miRNA Table'!$F$4="YES",'miRNA Table'!$F$6="YES"),Q245-Q$391,Q245))</f>
        <v>24.63</v>
      </c>
      <c r="AP245" s="137">
        <f>IF(P245="","",IF(AND('miRNA Table'!$F$4="YES",'miRNA Table'!$F$6="YES"),R245-R$391,R245))</f>
        <v>24.58</v>
      </c>
      <c r="AQ245" s="137">
        <f>IF(Q245="","",IF(AND('miRNA Table'!$F$4="YES",'miRNA Table'!$F$6="YES"),S245-S$391,S245))</f>
        <v>35</v>
      </c>
      <c r="AR245" s="137" t="str">
        <f>IF(R245="","",IF(AND('miRNA Table'!$F$4="YES",'miRNA Table'!$F$6="YES"),T245-T$391,T245))</f>
        <v/>
      </c>
      <c r="AS245" s="137" t="str">
        <f>IF(S245="","",IF(AND('miRNA Table'!$F$4="YES",'miRNA Table'!$F$6="YES"),U245-U$391,U245))</f>
        <v/>
      </c>
      <c r="AT245" s="137" t="str">
        <f>IF(T245="","",IF(AND('miRNA Table'!$F$4="YES",'miRNA Table'!$F$6="YES"),V245-V$391,V245))</f>
        <v/>
      </c>
      <c r="AU245" s="137" t="str">
        <f>IF(U245="","",IF(AND('miRNA Table'!$F$4="YES",'miRNA Table'!$F$6="YES"),W245-W$391,W245))</f>
        <v/>
      </c>
      <c r="AV245" s="137" t="str">
        <f>IF(V245="","",IF(AND('miRNA Table'!$F$4="YES",'miRNA Table'!$F$6="YES"),X245-X$391,X245))</f>
        <v/>
      </c>
      <c r="AW245" s="137" t="str">
        <f>IF(W245="","",IF(AND('miRNA Table'!$F$4="YES",'miRNA Table'!$F$6="YES"),Y245-Y$391,Y245))</f>
        <v/>
      </c>
      <c r="AX245" s="137" t="str">
        <f>IF(X245="","",IF(AND('miRNA Table'!$F$4="YES",'miRNA Table'!$F$6="YES"),Z245-Z$391,Z245))</f>
        <v/>
      </c>
      <c r="AY245" s="137" t="str">
        <f>IF(Y245="","",IF(AND('miRNA Table'!$F$4="YES",'miRNA Table'!$F$6="YES"),AA245-AA$391,AA245))</f>
        <v/>
      </c>
      <c r="AZ245" s="138" t="str">
        <f>IF(Z245="","",IF(AND('miRNA Table'!$F$4="YES",'miRNA Table'!$F$6="YES"),AB245-AB$391,AB245))</f>
        <v/>
      </c>
      <c r="BY245" s="97" t="str">
        <f t="shared" si="184"/>
        <v>hsa-miR-34a-5p</v>
      </c>
      <c r="BZ245" s="98" t="s">
        <v>5742</v>
      </c>
      <c r="CA245" s="99">
        <f t="shared" si="185"/>
        <v>5.6749999999999972</v>
      </c>
      <c r="CB245" s="99">
        <f t="shared" si="186"/>
        <v>9.3949999999999996</v>
      </c>
      <c r="CC245" s="99">
        <f t="shared" si="187"/>
        <v>8.1499999999999986</v>
      </c>
      <c r="CD245" s="99" t="str">
        <f t="shared" si="188"/>
        <v/>
      </c>
      <c r="CE245" s="99" t="str">
        <f t="shared" si="189"/>
        <v/>
      </c>
      <c r="CF245" s="99" t="str">
        <f t="shared" si="190"/>
        <v/>
      </c>
      <c r="CG245" s="99" t="str">
        <f t="shared" si="191"/>
        <v/>
      </c>
      <c r="CH245" s="99" t="str">
        <f t="shared" si="192"/>
        <v/>
      </c>
      <c r="CI245" s="99" t="str">
        <f t="shared" si="193"/>
        <v/>
      </c>
      <c r="CJ245" s="99" t="str">
        <f t="shared" si="194"/>
        <v/>
      </c>
      <c r="CK245" s="99" t="str">
        <f t="shared" si="195"/>
        <v/>
      </c>
      <c r="CL245" s="99" t="str">
        <f t="shared" si="196"/>
        <v/>
      </c>
      <c r="CM245" s="99">
        <f t="shared" si="197"/>
        <v>3.7316666666666656</v>
      </c>
      <c r="CN245" s="99">
        <f t="shared" si="198"/>
        <v>3.7283333333333282</v>
      </c>
      <c r="CO245" s="99">
        <f t="shared" si="199"/>
        <v>13.864999999999998</v>
      </c>
      <c r="CP245" s="99" t="str">
        <f t="shared" si="200"/>
        <v/>
      </c>
      <c r="CQ245" s="99" t="str">
        <f t="shared" si="201"/>
        <v/>
      </c>
      <c r="CR245" s="99" t="str">
        <f t="shared" si="202"/>
        <v/>
      </c>
      <c r="CS245" s="99" t="str">
        <f t="shared" si="203"/>
        <v/>
      </c>
      <c r="CT245" s="99" t="str">
        <f t="shared" si="204"/>
        <v/>
      </c>
      <c r="CU245" s="99" t="str">
        <f t="shared" si="205"/>
        <v/>
      </c>
      <c r="CV245" s="99" t="str">
        <f t="shared" si="206"/>
        <v/>
      </c>
      <c r="CW245" s="99" t="str">
        <f t="shared" si="207"/>
        <v/>
      </c>
      <c r="CX245" s="99" t="str">
        <f t="shared" si="208"/>
        <v/>
      </c>
      <c r="CY245" s="70">
        <f t="shared" si="209"/>
        <v>7.7399999999999984</v>
      </c>
      <c r="CZ245" s="70">
        <f t="shared" si="210"/>
        <v>7.1083333333333307</v>
      </c>
      <c r="DA245" s="100" t="str">
        <f t="shared" si="211"/>
        <v>hsa-miR-34a-5p</v>
      </c>
      <c r="DB245" s="98" t="s">
        <v>5742</v>
      </c>
      <c r="DC245" s="101">
        <f t="shared" si="216"/>
        <v>1.9572881853502037E-2</v>
      </c>
      <c r="DD245" s="101">
        <f t="shared" si="217"/>
        <v>1.485330813711924E-3</v>
      </c>
      <c r="DE245" s="101">
        <f t="shared" si="218"/>
        <v>3.5205096195735611E-3</v>
      </c>
      <c r="DF245" s="101" t="str">
        <f t="shared" si="219"/>
        <v/>
      </c>
      <c r="DG245" s="101" t="str">
        <f t="shared" si="220"/>
        <v/>
      </c>
      <c r="DH245" s="101" t="str">
        <f t="shared" si="221"/>
        <v/>
      </c>
      <c r="DI245" s="101" t="str">
        <f t="shared" si="222"/>
        <v/>
      </c>
      <c r="DJ245" s="101" t="str">
        <f t="shared" si="223"/>
        <v/>
      </c>
      <c r="DK245" s="101" t="str">
        <f t="shared" si="224"/>
        <v/>
      </c>
      <c r="DL245" s="101" t="str">
        <f t="shared" si="225"/>
        <v/>
      </c>
      <c r="DM245" s="101" t="str">
        <f t="shared" si="212"/>
        <v/>
      </c>
      <c r="DN245" s="101" t="str">
        <f t="shared" si="213"/>
        <v/>
      </c>
      <c r="DO245" s="101">
        <f t="shared" si="226"/>
        <v>7.527597676154979E-2</v>
      </c>
      <c r="DP245" s="101">
        <f t="shared" si="227"/>
        <v>7.5450102278627099E-2</v>
      </c>
      <c r="DQ245" s="101">
        <f t="shared" si="228"/>
        <v>6.7022266466494862E-5</v>
      </c>
      <c r="DR245" s="101" t="str">
        <f t="shared" si="229"/>
        <v/>
      </c>
      <c r="DS245" s="101" t="str">
        <f t="shared" si="230"/>
        <v/>
      </c>
      <c r="DT245" s="101" t="str">
        <f t="shared" si="231"/>
        <v/>
      </c>
      <c r="DU245" s="101" t="str">
        <f t="shared" si="232"/>
        <v/>
      </c>
      <c r="DV245" s="101" t="str">
        <f t="shared" si="233"/>
        <v/>
      </c>
      <c r="DW245" s="101" t="str">
        <f t="shared" si="234"/>
        <v/>
      </c>
      <c r="DX245" s="101" t="str">
        <f t="shared" si="235"/>
        <v/>
      </c>
      <c r="DY245" s="101" t="str">
        <f t="shared" si="214"/>
        <v/>
      </c>
      <c r="DZ245" s="101" t="str">
        <f t="shared" si="215"/>
        <v/>
      </c>
    </row>
    <row r="246" spans="1:130" ht="15" customHeight="1" x14ac:dyDescent="0.25">
      <c r="A246" s="106" t="str">
        <f>'miRNA Table'!C245</f>
        <v>hsa-miR-34a-3p</v>
      </c>
      <c r="B246" s="98" t="s">
        <v>5743</v>
      </c>
      <c r="C246" s="99">
        <f>IF('Test Sample Data'!C245="","",IF(SUM('Test Sample Data'!C$3:C$386)&gt;10,IF(AND(ISNUMBER('Test Sample Data'!C245),'Test Sample Data'!C245&lt;$C$389, 'Test Sample Data'!C245&gt;0),'Test Sample Data'!C245,$C$389),""))</f>
        <v>26.92</v>
      </c>
      <c r="D246" s="99">
        <f>IF('Test Sample Data'!D245="","",IF(SUM('Test Sample Data'!D$3:D$386)&gt;10,IF(AND(ISNUMBER('Test Sample Data'!D245),'Test Sample Data'!D245&lt;$C$389, 'Test Sample Data'!D245&gt;0),'Test Sample Data'!D245,$C$389),""))</f>
        <v>14.7</v>
      </c>
      <c r="E246" s="99">
        <f>IF('Test Sample Data'!E245="","",IF(SUM('Test Sample Data'!E$3:E$386)&gt;10,IF(AND(ISNUMBER('Test Sample Data'!E245),'Test Sample Data'!E245&lt;$C$389, 'Test Sample Data'!E245&gt;0),'Test Sample Data'!E245,$C$389),""))</f>
        <v>28.56</v>
      </c>
      <c r="F246" s="99" t="str">
        <f>IF('Test Sample Data'!F245="","",IF(SUM('Test Sample Data'!F$3:F$386)&gt;10,IF(AND(ISNUMBER('Test Sample Data'!F245),'Test Sample Data'!F245&lt;$C$389, 'Test Sample Data'!F245&gt;0),'Test Sample Data'!F245,$C$389),""))</f>
        <v/>
      </c>
      <c r="G246" s="99" t="str">
        <f>IF('Test Sample Data'!G245="","",IF(SUM('Test Sample Data'!G$3:G$386)&gt;10,IF(AND(ISNUMBER('Test Sample Data'!G245),'Test Sample Data'!G245&lt;$C$389, 'Test Sample Data'!G245&gt;0),'Test Sample Data'!G245,$C$389),""))</f>
        <v/>
      </c>
      <c r="H246" s="99" t="str">
        <f>IF('Test Sample Data'!H245="","",IF(SUM('Test Sample Data'!H$3:H$386)&gt;10,IF(AND(ISNUMBER('Test Sample Data'!H245),'Test Sample Data'!H245&lt;$C$389, 'Test Sample Data'!H245&gt;0),'Test Sample Data'!H245,$C$389),""))</f>
        <v/>
      </c>
      <c r="I246" s="99" t="str">
        <f>IF('Test Sample Data'!I245="","",IF(SUM('Test Sample Data'!I$3:I$386)&gt;10,IF(AND(ISNUMBER('Test Sample Data'!I245),'Test Sample Data'!I245&lt;$C$389, 'Test Sample Data'!I245&gt;0),'Test Sample Data'!I245,$C$389),""))</f>
        <v/>
      </c>
      <c r="J246" s="99" t="str">
        <f>IF('Test Sample Data'!J245="","",IF(SUM('Test Sample Data'!J$3:J$386)&gt;10,IF(AND(ISNUMBER('Test Sample Data'!J245),'Test Sample Data'!J245&lt;$C$389, 'Test Sample Data'!J245&gt;0),'Test Sample Data'!J245,$C$389),""))</f>
        <v/>
      </c>
      <c r="K246" s="99" t="str">
        <f>IF('Test Sample Data'!K245="","",IF(SUM('Test Sample Data'!K$3:K$386)&gt;10,IF(AND(ISNUMBER('Test Sample Data'!K245),'Test Sample Data'!K245&lt;$C$389, 'Test Sample Data'!K245&gt;0),'Test Sample Data'!K245,$C$389),""))</f>
        <v/>
      </c>
      <c r="L246" s="99" t="str">
        <f>IF('Test Sample Data'!L245="","",IF(SUM('Test Sample Data'!L$3:L$386)&gt;10,IF(AND(ISNUMBER('Test Sample Data'!L245),'Test Sample Data'!L245&lt;$C$389, 'Test Sample Data'!L245&gt;0),'Test Sample Data'!L245,$C$389),""))</f>
        <v/>
      </c>
      <c r="M246" s="99" t="str">
        <f>IF('Test Sample Data'!M245="","",IF(SUM('Test Sample Data'!M$3:M$386)&gt;10,IF(AND(ISNUMBER('Test Sample Data'!M245),'Test Sample Data'!M245&lt;$C$389, 'Test Sample Data'!M245&gt;0),'Test Sample Data'!M245,$C$389),""))</f>
        <v/>
      </c>
      <c r="N246" s="99" t="str">
        <f>IF('Test Sample Data'!N245="","",IF(SUM('Test Sample Data'!N$3:N$386)&gt;10,IF(AND(ISNUMBER('Test Sample Data'!N245),'Test Sample Data'!N245&lt;$C$389, 'Test Sample Data'!N245&gt;0),'Test Sample Data'!N245,$C$389),""))</f>
        <v/>
      </c>
      <c r="O246" s="98" t="str">
        <f>'miRNA Table'!C245</f>
        <v>hsa-miR-34a-3p</v>
      </c>
      <c r="P246" s="98" t="s">
        <v>5743</v>
      </c>
      <c r="Q246" s="99">
        <f>IF('Control Sample Data'!C245="","",IF(SUM('Control Sample Data'!C$3:C$386)&gt;10,IF(AND(ISNUMBER('Control Sample Data'!C245),'Control Sample Data'!C245&lt;$C$389, 'Control Sample Data'!C245&gt;0),'Control Sample Data'!C245,$C$389),""))</f>
        <v>29.72</v>
      </c>
      <c r="R246" s="99">
        <f>IF('Control Sample Data'!D245="","",IF(SUM('Control Sample Data'!D$3:D$386)&gt;10,IF(AND(ISNUMBER('Control Sample Data'!D245),'Control Sample Data'!D245&lt;$C$389, 'Control Sample Data'!D245&gt;0),'Control Sample Data'!D245,$C$389),""))</f>
        <v>30.18</v>
      </c>
      <c r="S246" s="99">
        <f>IF('Control Sample Data'!E245="","",IF(SUM('Control Sample Data'!E$3:E$386)&gt;10,IF(AND(ISNUMBER('Control Sample Data'!E245),'Control Sample Data'!E245&lt;$C$389, 'Control Sample Data'!E245&gt;0),'Control Sample Data'!E245,$C$389),""))</f>
        <v>30.07</v>
      </c>
      <c r="T246" s="99" t="str">
        <f>IF('Control Sample Data'!F245="","",IF(SUM('Control Sample Data'!F$3:F$386)&gt;10,IF(AND(ISNUMBER('Control Sample Data'!F245),'Control Sample Data'!F245&lt;$C$389, 'Control Sample Data'!F245&gt;0),'Control Sample Data'!F245,$C$389),""))</f>
        <v/>
      </c>
      <c r="U246" s="99" t="str">
        <f>IF('Control Sample Data'!G245="","",IF(SUM('Control Sample Data'!G$3:G$386)&gt;10,IF(AND(ISNUMBER('Control Sample Data'!G245),'Control Sample Data'!G245&lt;$C$389, 'Control Sample Data'!G245&gt;0),'Control Sample Data'!G245,$C$389),""))</f>
        <v/>
      </c>
      <c r="V246" s="99" t="str">
        <f>IF('Control Sample Data'!H245="","",IF(SUM('Control Sample Data'!H$3:H$386)&gt;10,IF(AND(ISNUMBER('Control Sample Data'!H245),'Control Sample Data'!H245&lt;$C$389, 'Control Sample Data'!H245&gt;0),'Control Sample Data'!H245,$C$389),""))</f>
        <v/>
      </c>
      <c r="W246" s="99" t="str">
        <f>IF('Control Sample Data'!I245="","",IF(SUM('Control Sample Data'!I$3:I$386)&gt;10,IF(AND(ISNUMBER('Control Sample Data'!I245),'Control Sample Data'!I245&lt;$C$389, 'Control Sample Data'!I245&gt;0),'Control Sample Data'!I245,$C$389),""))</f>
        <v/>
      </c>
      <c r="X246" s="99" t="str">
        <f>IF('Control Sample Data'!J245="","",IF(SUM('Control Sample Data'!J$3:J$386)&gt;10,IF(AND(ISNUMBER('Control Sample Data'!J245),'Control Sample Data'!J245&lt;$C$389, 'Control Sample Data'!J245&gt;0),'Control Sample Data'!J245,$C$389),""))</f>
        <v/>
      </c>
      <c r="Y246" s="99" t="str">
        <f>IF('Control Sample Data'!K245="","",IF(SUM('Control Sample Data'!K$3:K$386)&gt;10,IF(AND(ISNUMBER('Control Sample Data'!K245),'Control Sample Data'!K245&lt;$C$389, 'Control Sample Data'!K245&gt;0),'Control Sample Data'!K245,$C$389),""))</f>
        <v/>
      </c>
      <c r="Z246" s="99" t="str">
        <f>IF('Control Sample Data'!L245="","",IF(SUM('Control Sample Data'!L$3:L$386)&gt;10,IF(AND(ISNUMBER('Control Sample Data'!L245),'Control Sample Data'!L245&lt;$C$389, 'Control Sample Data'!L245&gt;0),'Control Sample Data'!L245,$C$389),""))</f>
        <v/>
      </c>
      <c r="AA246" s="99" t="str">
        <f>IF('Control Sample Data'!M245="","",IF(SUM('Control Sample Data'!M$3:M$386)&gt;10,IF(AND(ISNUMBER('Control Sample Data'!M245),'Control Sample Data'!M245&lt;$C$389, 'Control Sample Data'!M245&gt;0),'Control Sample Data'!M245,$C$389),""))</f>
        <v/>
      </c>
      <c r="AB246" s="107" t="str">
        <f>IF('Control Sample Data'!N245="","",IF(SUM('Control Sample Data'!N$3:N$386)&gt;10,IF(AND(ISNUMBER('Control Sample Data'!N245),'Control Sample Data'!N245&lt;$C$389, 'Control Sample Data'!N245&gt;0),'Control Sample Data'!N245,$C$389),""))</f>
        <v/>
      </c>
      <c r="AC246" s="136">
        <f>IF(C246="","",IF(AND('miRNA Table'!$F$4="YES",'miRNA Table'!$F$6="YES"),C246-C$391,C246))</f>
        <v>26.92</v>
      </c>
      <c r="AD246" s="137">
        <f>IF(D246="","",IF(AND('miRNA Table'!$F$4="YES",'miRNA Table'!$F$6="YES"),D246-D$391,D246))</f>
        <v>14.7</v>
      </c>
      <c r="AE246" s="137">
        <f>IF(E246="","",IF(AND('miRNA Table'!$F$4="YES",'miRNA Table'!$F$6="YES"),E246-E$391,E246))</f>
        <v>28.56</v>
      </c>
      <c r="AF246" s="137" t="str">
        <f>IF(F246="","",IF(AND('miRNA Table'!$F$4="YES",'miRNA Table'!$F$6="YES"),F246-F$391,F246))</f>
        <v/>
      </c>
      <c r="AG246" s="137" t="str">
        <f>IF(G246="","",IF(AND('miRNA Table'!$F$4="YES",'miRNA Table'!$F$6="YES"),G246-G$391,G246))</f>
        <v/>
      </c>
      <c r="AH246" s="137" t="str">
        <f>IF(H246="","",IF(AND('miRNA Table'!$F$4="YES",'miRNA Table'!$F$6="YES"),H246-H$391,H246))</f>
        <v/>
      </c>
      <c r="AI246" s="137" t="str">
        <f>IF(I246="","",IF(AND('miRNA Table'!$F$4="YES",'miRNA Table'!$F$6="YES"),I246-I$391,I246))</f>
        <v/>
      </c>
      <c r="AJ246" s="137" t="str">
        <f>IF(J246="","",IF(AND('miRNA Table'!$F$4="YES",'miRNA Table'!$F$6="YES"),J246-J$391,J246))</f>
        <v/>
      </c>
      <c r="AK246" s="137" t="str">
        <f>IF(K246="","",IF(AND('miRNA Table'!$F$4="YES",'miRNA Table'!$F$6="YES"),K246-K$391,K246))</f>
        <v/>
      </c>
      <c r="AL246" s="137" t="str">
        <f>IF(L246="","",IF(AND('miRNA Table'!$F$4="YES",'miRNA Table'!$F$6="YES"),L246-L$391,L246))</f>
        <v/>
      </c>
      <c r="AM246" s="137" t="str">
        <f>IF(M246="","",IF(AND('miRNA Table'!$F$4="YES",'miRNA Table'!$F$6="YES"),M246-M$391,M246))</f>
        <v/>
      </c>
      <c r="AN246" s="138" t="str">
        <f>IF(N246="","",IF(AND('miRNA Table'!$F$4="YES",'miRNA Table'!$F$6="YES"),N246-N$391,N246))</f>
        <v/>
      </c>
      <c r="AO246" s="136">
        <f>IF(O246="","",IF(AND('miRNA Table'!$F$4="YES",'miRNA Table'!$F$6="YES"),Q246-Q$391,Q246))</f>
        <v>29.72</v>
      </c>
      <c r="AP246" s="137">
        <f>IF(P246="","",IF(AND('miRNA Table'!$F$4="YES",'miRNA Table'!$F$6="YES"),R246-R$391,R246))</f>
        <v>30.18</v>
      </c>
      <c r="AQ246" s="137">
        <f>IF(Q246="","",IF(AND('miRNA Table'!$F$4="YES",'miRNA Table'!$F$6="YES"),S246-S$391,S246))</f>
        <v>30.07</v>
      </c>
      <c r="AR246" s="137" t="str">
        <f>IF(R246="","",IF(AND('miRNA Table'!$F$4="YES",'miRNA Table'!$F$6="YES"),T246-T$391,T246))</f>
        <v/>
      </c>
      <c r="AS246" s="137" t="str">
        <f>IF(S246="","",IF(AND('miRNA Table'!$F$4="YES",'miRNA Table'!$F$6="YES"),U246-U$391,U246))</f>
        <v/>
      </c>
      <c r="AT246" s="137" t="str">
        <f>IF(T246="","",IF(AND('miRNA Table'!$F$4="YES",'miRNA Table'!$F$6="YES"),V246-V$391,V246))</f>
        <v/>
      </c>
      <c r="AU246" s="137" t="str">
        <f>IF(U246="","",IF(AND('miRNA Table'!$F$4="YES",'miRNA Table'!$F$6="YES"),W246-W$391,W246))</f>
        <v/>
      </c>
      <c r="AV246" s="137" t="str">
        <f>IF(V246="","",IF(AND('miRNA Table'!$F$4="YES",'miRNA Table'!$F$6="YES"),X246-X$391,X246))</f>
        <v/>
      </c>
      <c r="AW246" s="137" t="str">
        <f>IF(W246="","",IF(AND('miRNA Table'!$F$4="YES",'miRNA Table'!$F$6="YES"),Y246-Y$391,Y246))</f>
        <v/>
      </c>
      <c r="AX246" s="137" t="str">
        <f>IF(X246="","",IF(AND('miRNA Table'!$F$4="YES",'miRNA Table'!$F$6="YES"),Z246-Z$391,Z246))</f>
        <v/>
      </c>
      <c r="AY246" s="137" t="str">
        <f>IF(Y246="","",IF(AND('miRNA Table'!$F$4="YES",'miRNA Table'!$F$6="YES"),AA246-AA$391,AA246))</f>
        <v/>
      </c>
      <c r="AZ246" s="138" t="str">
        <f>IF(Z246="","",IF(AND('miRNA Table'!$F$4="YES",'miRNA Table'!$F$6="YES"),AB246-AB$391,AB246))</f>
        <v/>
      </c>
      <c r="BY246" s="97" t="str">
        <f t="shared" si="184"/>
        <v>hsa-miR-34a-3p</v>
      </c>
      <c r="BZ246" s="98" t="s">
        <v>5743</v>
      </c>
      <c r="CA246" s="99">
        <f t="shared" si="185"/>
        <v>6.2850000000000001</v>
      </c>
      <c r="CB246" s="99">
        <f t="shared" si="186"/>
        <v>-5.9450000000000003</v>
      </c>
      <c r="CC246" s="99">
        <f t="shared" si="187"/>
        <v>7.8299999999999983</v>
      </c>
      <c r="CD246" s="99" t="str">
        <f t="shared" si="188"/>
        <v/>
      </c>
      <c r="CE246" s="99" t="str">
        <f t="shared" si="189"/>
        <v/>
      </c>
      <c r="CF246" s="99" t="str">
        <f t="shared" si="190"/>
        <v/>
      </c>
      <c r="CG246" s="99" t="str">
        <f t="shared" si="191"/>
        <v/>
      </c>
      <c r="CH246" s="99" t="str">
        <f t="shared" si="192"/>
        <v/>
      </c>
      <c r="CI246" s="99" t="str">
        <f t="shared" si="193"/>
        <v/>
      </c>
      <c r="CJ246" s="99" t="str">
        <f t="shared" si="194"/>
        <v/>
      </c>
      <c r="CK246" s="99" t="str">
        <f t="shared" si="195"/>
        <v/>
      </c>
      <c r="CL246" s="99" t="str">
        <f t="shared" si="196"/>
        <v/>
      </c>
      <c r="CM246" s="99">
        <f t="shared" si="197"/>
        <v>8.8216666666666654</v>
      </c>
      <c r="CN246" s="99">
        <f t="shared" si="198"/>
        <v>9.3283333333333296</v>
      </c>
      <c r="CO246" s="99">
        <f t="shared" si="199"/>
        <v>8.9349999999999987</v>
      </c>
      <c r="CP246" s="99" t="str">
        <f t="shared" si="200"/>
        <v/>
      </c>
      <c r="CQ246" s="99" t="str">
        <f t="shared" si="201"/>
        <v/>
      </c>
      <c r="CR246" s="99" t="str">
        <f t="shared" si="202"/>
        <v/>
      </c>
      <c r="CS246" s="99" t="str">
        <f t="shared" si="203"/>
        <v/>
      </c>
      <c r="CT246" s="99" t="str">
        <f t="shared" si="204"/>
        <v/>
      </c>
      <c r="CU246" s="99" t="str">
        <f t="shared" si="205"/>
        <v/>
      </c>
      <c r="CV246" s="99" t="str">
        <f t="shared" si="206"/>
        <v/>
      </c>
      <c r="CW246" s="99" t="str">
        <f t="shared" si="207"/>
        <v/>
      </c>
      <c r="CX246" s="99" t="str">
        <f t="shared" si="208"/>
        <v/>
      </c>
      <c r="CY246" s="70">
        <f t="shared" si="209"/>
        <v>2.7233333333333327</v>
      </c>
      <c r="CZ246" s="70">
        <f t="shared" si="210"/>
        <v>9.0283333333333307</v>
      </c>
      <c r="DA246" s="100" t="str">
        <f t="shared" si="211"/>
        <v>hsa-miR-34a-3p</v>
      </c>
      <c r="DB246" s="98" t="s">
        <v>5743</v>
      </c>
      <c r="DC246" s="101">
        <f t="shared" si="216"/>
        <v>1.2824087637664039E-2</v>
      </c>
      <c r="DD246" s="101">
        <f t="shared" si="217"/>
        <v>61.606044358512115</v>
      </c>
      <c r="DE246" s="101">
        <f t="shared" si="218"/>
        <v>4.394759705815667E-3</v>
      </c>
      <c r="DF246" s="101" t="str">
        <f t="shared" si="219"/>
        <v/>
      </c>
      <c r="DG246" s="101" t="str">
        <f t="shared" si="220"/>
        <v/>
      </c>
      <c r="DH246" s="101" t="str">
        <f t="shared" si="221"/>
        <v/>
      </c>
      <c r="DI246" s="101" t="str">
        <f t="shared" si="222"/>
        <v/>
      </c>
      <c r="DJ246" s="101" t="str">
        <f t="shared" si="223"/>
        <v/>
      </c>
      <c r="DK246" s="101" t="str">
        <f t="shared" si="224"/>
        <v/>
      </c>
      <c r="DL246" s="101" t="str">
        <f t="shared" si="225"/>
        <v/>
      </c>
      <c r="DM246" s="101" t="str">
        <f t="shared" si="212"/>
        <v/>
      </c>
      <c r="DN246" s="101" t="str">
        <f t="shared" si="213"/>
        <v/>
      </c>
      <c r="DO246" s="101">
        <f t="shared" si="226"/>
        <v>2.2101091448994176E-3</v>
      </c>
      <c r="DP246" s="101">
        <f t="shared" si="227"/>
        <v>1.5555782316448805E-3</v>
      </c>
      <c r="DQ246" s="101">
        <f t="shared" si="228"/>
        <v>2.0431346480322865E-3</v>
      </c>
      <c r="DR246" s="101" t="str">
        <f t="shared" si="229"/>
        <v/>
      </c>
      <c r="DS246" s="101" t="str">
        <f t="shared" si="230"/>
        <v/>
      </c>
      <c r="DT246" s="101" t="str">
        <f t="shared" si="231"/>
        <v/>
      </c>
      <c r="DU246" s="101" t="str">
        <f t="shared" si="232"/>
        <v/>
      </c>
      <c r="DV246" s="101" t="str">
        <f t="shared" si="233"/>
        <v/>
      </c>
      <c r="DW246" s="101" t="str">
        <f t="shared" si="234"/>
        <v/>
      </c>
      <c r="DX246" s="101" t="str">
        <f t="shared" si="235"/>
        <v/>
      </c>
      <c r="DY246" s="101" t="str">
        <f t="shared" si="214"/>
        <v/>
      </c>
      <c r="DZ246" s="101" t="str">
        <f t="shared" si="215"/>
        <v/>
      </c>
    </row>
    <row r="247" spans="1:130" ht="15" customHeight="1" x14ac:dyDescent="0.25">
      <c r="A247" s="106" t="str">
        <f>'miRNA Table'!C246</f>
        <v>hsa-miR-34b-3p</v>
      </c>
      <c r="B247" s="98" t="s">
        <v>5744</v>
      </c>
      <c r="C247" s="99">
        <f>IF('Test Sample Data'!C246="","",IF(SUM('Test Sample Data'!C$3:C$386)&gt;10,IF(AND(ISNUMBER('Test Sample Data'!C246),'Test Sample Data'!C246&lt;$C$389, 'Test Sample Data'!C246&gt;0),'Test Sample Data'!C246,$C$389),""))</f>
        <v>26.03</v>
      </c>
      <c r="D247" s="99">
        <f>IF('Test Sample Data'!D246="","",IF(SUM('Test Sample Data'!D$3:D$386)&gt;10,IF(AND(ISNUMBER('Test Sample Data'!D246),'Test Sample Data'!D246&lt;$C$389, 'Test Sample Data'!D246&gt;0),'Test Sample Data'!D246,$C$389),""))</f>
        <v>31.35</v>
      </c>
      <c r="E247" s="99">
        <f>IF('Test Sample Data'!E246="","",IF(SUM('Test Sample Data'!E$3:E$386)&gt;10,IF(AND(ISNUMBER('Test Sample Data'!E246),'Test Sample Data'!E246&lt;$C$389, 'Test Sample Data'!E246&gt;0),'Test Sample Data'!E246,$C$389),""))</f>
        <v>17.89</v>
      </c>
      <c r="F247" s="99" t="str">
        <f>IF('Test Sample Data'!F246="","",IF(SUM('Test Sample Data'!F$3:F$386)&gt;10,IF(AND(ISNUMBER('Test Sample Data'!F246),'Test Sample Data'!F246&lt;$C$389, 'Test Sample Data'!F246&gt;0),'Test Sample Data'!F246,$C$389),""))</f>
        <v/>
      </c>
      <c r="G247" s="99" t="str">
        <f>IF('Test Sample Data'!G246="","",IF(SUM('Test Sample Data'!G$3:G$386)&gt;10,IF(AND(ISNUMBER('Test Sample Data'!G246),'Test Sample Data'!G246&lt;$C$389, 'Test Sample Data'!G246&gt;0),'Test Sample Data'!G246,$C$389),""))</f>
        <v/>
      </c>
      <c r="H247" s="99" t="str">
        <f>IF('Test Sample Data'!H246="","",IF(SUM('Test Sample Data'!H$3:H$386)&gt;10,IF(AND(ISNUMBER('Test Sample Data'!H246),'Test Sample Data'!H246&lt;$C$389, 'Test Sample Data'!H246&gt;0),'Test Sample Data'!H246,$C$389),""))</f>
        <v/>
      </c>
      <c r="I247" s="99" t="str">
        <f>IF('Test Sample Data'!I246="","",IF(SUM('Test Sample Data'!I$3:I$386)&gt;10,IF(AND(ISNUMBER('Test Sample Data'!I246),'Test Sample Data'!I246&lt;$C$389, 'Test Sample Data'!I246&gt;0),'Test Sample Data'!I246,$C$389),""))</f>
        <v/>
      </c>
      <c r="J247" s="99" t="str">
        <f>IF('Test Sample Data'!J246="","",IF(SUM('Test Sample Data'!J$3:J$386)&gt;10,IF(AND(ISNUMBER('Test Sample Data'!J246),'Test Sample Data'!J246&lt;$C$389, 'Test Sample Data'!J246&gt;0),'Test Sample Data'!J246,$C$389),""))</f>
        <v/>
      </c>
      <c r="K247" s="99" t="str">
        <f>IF('Test Sample Data'!K246="","",IF(SUM('Test Sample Data'!K$3:K$386)&gt;10,IF(AND(ISNUMBER('Test Sample Data'!K246),'Test Sample Data'!K246&lt;$C$389, 'Test Sample Data'!K246&gt;0),'Test Sample Data'!K246,$C$389),""))</f>
        <v/>
      </c>
      <c r="L247" s="99" t="str">
        <f>IF('Test Sample Data'!L246="","",IF(SUM('Test Sample Data'!L$3:L$386)&gt;10,IF(AND(ISNUMBER('Test Sample Data'!L246),'Test Sample Data'!L246&lt;$C$389, 'Test Sample Data'!L246&gt;0),'Test Sample Data'!L246,$C$389),""))</f>
        <v/>
      </c>
      <c r="M247" s="99" t="str">
        <f>IF('Test Sample Data'!M246="","",IF(SUM('Test Sample Data'!M$3:M$386)&gt;10,IF(AND(ISNUMBER('Test Sample Data'!M246),'Test Sample Data'!M246&lt;$C$389, 'Test Sample Data'!M246&gt;0),'Test Sample Data'!M246,$C$389),""))</f>
        <v/>
      </c>
      <c r="N247" s="99" t="str">
        <f>IF('Test Sample Data'!N246="","",IF(SUM('Test Sample Data'!N$3:N$386)&gt;10,IF(AND(ISNUMBER('Test Sample Data'!N246),'Test Sample Data'!N246&lt;$C$389, 'Test Sample Data'!N246&gt;0),'Test Sample Data'!N246,$C$389),""))</f>
        <v/>
      </c>
      <c r="O247" s="98" t="str">
        <f>'miRNA Table'!C246</f>
        <v>hsa-miR-34b-3p</v>
      </c>
      <c r="P247" s="98" t="s">
        <v>5744</v>
      </c>
      <c r="Q247" s="99">
        <f>IF('Control Sample Data'!C246="","",IF(SUM('Control Sample Data'!C$3:C$386)&gt;10,IF(AND(ISNUMBER('Control Sample Data'!C246),'Control Sample Data'!C246&lt;$C$389, 'Control Sample Data'!C246&gt;0),'Control Sample Data'!C246,$C$389),""))</f>
        <v>32.549999999999997</v>
      </c>
      <c r="R247" s="99">
        <f>IF('Control Sample Data'!D246="","",IF(SUM('Control Sample Data'!D$3:D$386)&gt;10,IF(AND(ISNUMBER('Control Sample Data'!D246),'Control Sample Data'!D246&lt;$C$389, 'Control Sample Data'!D246&gt;0),'Control Sample Data'!D246,$C$389),""))</f>
        <v>32.47</v>
      </c>
      <c r="S247" s="99">
        <f>IF('Control Sample Data'!E246="","",IF(SUM('Control Sample Data'!E$3:E$386)&gt;10,IF(AND(ISNUMBER('Control Sample Data'!E246),'Control Sample Data'!E246&lt;$C$389, 'Control Sample Data'!E246&gt;0),'Control Sample Data'!E246,$C$389),""))</f>
        <v>32.65</v>
      </c>
      <c r="T247" s="99" t="str">
        <f>IF('Control Sample Data'!F246="","",IF(SUM('Control Sample Data'!F$3:F$386)&gt;10,IF(AND(ISNUMBER('Control Sample Data'!F246),'Control Sample Data'!F246&lt;$C$389, 'Control Sample Data'!F246&gt;0),'Control Sample Data'!F246,$C$389),""))</f>
        <v/>
      </c>
      <c r="U247" s="99" t="str">
        <f>IF('Control Sample Data'!G246="","",IF(SUM('Control Sample Data'!G$3:G$386)&gt;10,IF(AND(ISNUMBER('Control Sample Data'!G246),'Control Sample Data'!G246&lt;$C$389, 'Control Sample Data'!G246&gt;0),'Control Sample Data'!G246,$C$389),""))</f>
        <v/>
      </c>
      <c r="V247" s="99" t="str">
        <f>IF('Control Sample Data'!H246="","",IF(SUM('Control Sample Data'!H$3:H$386)&gt;10,IF(AND(ISNUMBER('Control Sample Data'!H246),'Control Sample Data'!H246&lt;$C$389, 'Control Sample Data'!H246&gt;0),'Control Sample Data'!H246,$C$389),""))</f>
        <v/>
      </c>
      <c r="W247" s="99" t="str">
        <f>IF('Control Sample Data'!I246="","",IF(SUM('Control Sample Data'!I$3:I$386)&gt;10,IF(AND(ISNUMBER('Control Sample Data'!I246),'Control Sample Data'!I246&lt;$C$389, 'Control Sample Data'!I246&gt;0),'Control Sample Data'!I246,$C$389),""))</f>
        <v/>
      </c>
      <c r="X247" s="99" t="str">
        <f>IF('Control Sample Data'!J246="","",IF(SUM('Control Sample Data'!J$3:J$386)&gt;10,IF(AND(ISNUMBER('Control Sample Data'!J246),'Control Sample Data'!J246&lt;$C$389, 'Control Sample Data'!J246&gt;0),'Control Sample Data'!J246,$C$389),""))</f>
        <v/>
      </c>
      <c r="Y247" s="99" t="str">
        <f>IF('Control Sample Data'!K246="","",IF(SUM('Control Sample Data'!K$3:K$386)&gt;10,IF(AND(ISNUMBER('Control Sample Data'!K246),'Control Sample Data'!K246&lt;$C$389, 'Control Sample Data'!K246&gt;0),'Control Sample Data'!K246,$C$389),""))</f>
        <v/>
      </c>
      <c r="Z247" s="99" t="str">
        <f>IF('Control Sample Data'!L246="","",IF(SUM('Control Sample Data'!L$3:L$386)&gt;10,IF(AND(ISNUMBER('Control Sample Data'!L246),'Control Sample Data'!L246&lt;$C$389, 'Control Sample Data'!L246&gt;0),'Control Sample Data'!L246,$C$389),""))</f>
        <v/>
      </c>
      <c r="AA247" s="99" t="str">
        <f>IF('Control Sample Data'!M246="","",IF(SUM('Control Sample Data'!M$3:M$386)&gt;10,IF(AND(ISNUMBER('Control Sample Data'!M246),'Control Sample Data'!M246&lt;$C$389, 'Control Sample Data'!M246&gt;0),'Control Sample Data'!M246,$C$389),""))</f>
        <v/>
      </c>
      <c r="AB247" s="107" t="str">
        <f>IF('Control Sample Data'!N246="","",IF(SUM('Control Sample Data'!N$3:N$386)&gt;10,IF(AND(ISNUMBER('Control Sample Data'!N246),'Control Sample Data'!N246&lt;$C$389, 'Control Sample Data'!N246&gt;0),'Control Sample Data'!N246,$C$389),""))</f>
        <v/>
      </c>
      <c r="AC247" s="136">
        <f>IF(C247="","",IF(AND('miRNA Table'!$F$4="YES",'miRNA Table'!$F$6="YES"),C247-C$391,C247))</f>
        <v>26.03</v>
      </c>
      <c r="AD247" s="137">
        <f>IF(D247="","",IF(AND('miRNA Table'!$F$4="YES",'miRNA Table'!$F$6="YES"),D247-D$391,D247))</f>
        <v>31.35</v>
      </c>
      <c r="AE247" s="137">
        <f>IF(E247="","",IF(AND('miRNA Table'!$F$4="YES",'miRNA Table'!$F$6="YES"),E247-E$391,E247))</f>
        <v>17.89</v>
      </c>
      <c r="AF247" s="137" t="str">
        <f>IF(F247="","",IF(AND('miRNA Table'!$F$4="YES",'miRNA Table'!$F$6="YES"),F247-F$391,F247))</f>
        <v/>
      </c>
      <c r="AG247" s="137" t="str">
        <f>IF(G247="","",IF(AND('miRNA Table'!$F$4="YES",'miRNA Table'!$F$6="YES"),G247-G$391,G247))</f>
        <v/>
      </c>
      <c r="AH247" s="137" t="str">
        <f>IF(H247="","",IF(AND('miRNA Table'!$F$4="YES",'miRNA Table'!$F$6="YES"),H247-H$391,H247))</f>
        <v/>
      </c>
      <c r="AI247" s="137" t="str">
        <f>IF(I247="","",IF(AND('miRNA Table'!$F$4="YES",'miRNA Table'!$F$6="YES"),I247-I$391,I247))</f>
        <v/>
      </c>
      <c r="AJ247" s="137" t="str">
        <f>IF(J247="","",IF(AND('miRNA Table'!$F$4="YES",'miRNA Table'!$F$6="YES"),J247-J$391,J247))</f>
        <v/>
      </c>
      <c r="AK247" s="137" t="str">
        <f>IF(K247="","",IF(AND('miRNA Table'!$F$4="YES",'miRNA Table'!$F$6="YES"),K247-K$391,K247))</f>
        <v/>
      </c>
      <c r="AL247" s="137" t="str">
        <f>IF(L247="","",IF(AND('miRNA Table'!$F$4="YES",'miRNA Table'!$F$6="YES"),L247-L$391,L247))</f>
        <v/>
      </c>
      <c r="AM247" s="137" t="str">
        <f>IF(M247="","",IF(AND('miRNA Table'!$F$4="YES",'miRNA Table'!$F$6="YES"),M247-M$391,M247))</f>
        <v/>
      </c>
      <c r="AN247" s="138" t="str">
        <f>IF(N247="","",IF(AND('miRNA Table'!$F$4="YES",'miRNA Table'!$F$6="YES"),N247-N$391,N247))</f>
        <v/>
      </c>
      <c r="AO247" s="136">
        <f>IF(O247="","",IF(AND('miRNA Table'!$F$4="YES",'miRNA Table'!$F$6="YES"),Q247-Q$391,Q247))</f>
        <v>32.549999999999997</v>
      </c>
      <c r="AP247" s="137">
        <f>IF(P247="","",IF(AND('miRNA Table'!$F$4="YES",'miRNA Table'!$F$6="YES"),R247-R$391,R247))</f>
        <v>32.47</v>
      </c>
      <c r="AQ247" s="137">
        <f>IF(Q247="","",IF(AND('miRNA Table'!$F$4="YES",'miRNA Table'!$F$6="YES"),S247-S$391,S247))</f>
        <v>32.65</v>
      </c>
      <c r="AR247" s="137" t="str">
        <f>IF(R247="","",IF(AND('miRNA Table'!$F$4="YES",'miRNA Table'!$F$6="YES"),T247-T$391,T247))</f>
        <v/>
      </c>
      <c r="AS247" s="137" t="str">
        <f>IF(S247="","",IF(AND('miRNA Table'!$F$4="YES",'miRNA Table'!$F$6="YES"),U247-U$391,U247))</f>
        <v/>
      </c>
      <c r="AT247" s="137" t="str">
        <f>IF(T247="","",IF(AND('miRNA Table'!$F$4="YES",'miRNA Table'!$F$6="YES"),V247-V$391,V247))</f>
        <v/>
      </c>
      <c r="AU247" s="137" t="str">
        <f>IF(U247="","",IF(AND('miRNA Table'!$F$4="YES",'miRNA Table'!$F$6="YES"),W247-W$391,W247))</f>
        <v/>
      </c>
      <c r="AV247" s="137" t="str">
        <f>IF(V247="","",IF(AND('miRNA Table'!$F$4="YES",'miRNA Table'!$F$6="YES"),X247-X$391,X247))</f>
        <v/>
      </c>
      <c r="AW247" s="137" t="str">
        <f>IF(W247="","",IF(AND('miRNA Table'!$F$4="YES",'miRNA Table'!$F$6="YES"),Y247-Y$391,Y247))</f>
        <v/>
      </c>
      <c r="AX247" s="137" t="str">
        <f>IF(X247="","",IF(AND('miRNA Table'!$F$4="YES",'miRNA Table'!$F$6="YES"),Z247-Z$391,Z247))</f>
        <v/>
      </c>
      <c r="AY247" s="137" t="str">
        <f>IF(Y247="","",IF(AND('miRNA Table'!$F$4="YES",'miRNA Table'!$F$6="YES"),AA247-AA$391,AA247))</f>
        <v/>
      </c>
      <c r="AZ247" s="138" t="str">
        <f>IF(Z247="","",IF(AND('miRNA Table'!$F$4="YES",'miRNA Table'!$F$6="YES"),AB247-AB$391,AB247))</f>
        <v/>
      </c>
      <c r="BY247" s="97" t="str">
        <f t="shared" si="184"/>
        <v>hsa-miR-34b-3p</v>
      </c>
      <c r="BZ247" s="98" t="s">
        <v>5744</v>
      </c>
      <c r="CA247" s="99">
        <f t="shared" si="185"/>
        <v>5.3949999999999996</v>
      </c>
      <c r="CB247" s="99">
        <f t="shared" si="186"/>
        <v>10.705000000000002</v>
      </c>
      <c r="CC247" s="99">
        <f t="shared" si="187"/>
        <v>-2.84</v>
      </c>
      <c r="CD247" s="99" t="str">
        <f t="shared" si="188"/>
        <v/>
      </c>
      <c r="CE247" s="99" t="str">
        <f t="shared" si="189"/>
        <v/>
      </c>
      <c r="CF247" s="99" t="str">
        <f t="shared" si="190"/>
        <v/>
      </c>
      <c r="CG247" s="99" t="str">
        <f t="shared" si="191"/>
        <v/>
      </c>
      <c r="CH247" s="99" t="str">
        <f t="shared" si="192"/>
        <v/>
      </c>
      <c r="CI247" s="99" t="str">
        <f t="shared" si="193"/>
        <v/>
      </c>
      <c r="CJ247" s="99" t="str">
        <f t="shared" si="194"/>
        <v/>
      </c>
      <c r="CK247" s="99" t="str">
        <f t="shared" si="195"/>
        <v/>
      </c>
      <c r="CL247" s="99" t="str">
        <f t="shared" si="196"/>
        <v/>
      </c>
      <c r="CM247" s="99">
        <f t="shared" si="197"/>
        <v>11.651666666666664</v>
      </c>
      <c r="CN247" s="99">
        <f t="shared" si="198"/>
        <v>11.618333333333329</v>
      </c>
      <c r="CO247" s="99">
        <f t="shared" si="199"/>
        <v>11.514999999999997</v>
      </c>
      <c r="CP247" s="99" t="str">
        <f t="shared" si="200"/>
        <v/>
      </c>
      <c r="CQ247" s="99" t="str">
        <f t="shared" si="201"/>
        <v/>
      </c>
      <c r="CR247" s="99" t="str">
        <f t="shared" si="202"/>
        <v/>
      </c>
      <c r="CS247" s="99" t="str">
        <f t="shared" si="203"/>
        <v/>
      </c>
      <c r="CT247" s="99" t="str">
        <f t="shared" si="204"/>
        <v/>
      </c>
      <c r="CU247" s="99" t="str">
        <f t="shared" si="205"/>
        <v/>
      </c>
      <c r="CV247" s="99" t="str">
        <f t="shared" si="206"/>
        <v/>
      </c>
      <c r="CW247" s="99" t="str">
        <f t="shared" si="207"/>
        <v/>
      </c>
      <c r="CX247" s="99" t="str">
        <f t="shared" si="208"/>
        <v/>
      </c>
      <c r="CY247" s="70">
        <f t="shared" si="209"/>
        <v>4.4200000000000008</v>
      </c>
      <c r="CZ247" s="70">
        <f t="shared" si="210"/>
        <v>11.594999999999997</v>
      </c>
      <c r="DA247" s="100" t="str">
        <f t="shared" si="211"/>
        <v>hsa-miR-34b-3p</v>
      </c>
      <c r="DB247" s="98" t="s">
        <v>5744</v>
      </c>
      <c r="DC247" s="101">
        <f t="shared" si="216"/>
        <v>2.3765293019390784E-2</v>
      </c>
      <c r="DD247" s="101">
        <f t="shared" si="217"/>
        <v>5.9906493029970864E-4</v>
      </c>
      <c r="DE247" s="101">
        <f t="shared" si="218"/>
        <v>7.1602005674237779</v>
      </c>
      <c r="DF247" s="101" t="str">
        <f t="shared" si="219"/>
        <v/>
      </c>
      <c r="DG247" s="101" t="str">
        <f t="shared" si="220"/>
        <v/>
      </c>
      <c r="DH247" s="101" t="str">
        <f t="shared" si="221"/>
        <v/>
      </c>
      <c r="DI247" s="101" t="str">
        <f t="shared" si="222"/>
        <v/>
      </c>
      <c r="DJ247" s="101" t="str">
        <f t="shared" si="223"/>
        <v/>
      </c>
      <c r="DK247" s="101" t="str">
        <f t="shared" si="224"/>
        <v/>
      </c>
      <c r="DL247" s="101" t="str">
        <f t="shared" si="225"/>
        <v/>
      </c>
      <c r="DM247" s="101" t="str">
        <f t="shared" si="212"/>
        <v/>
      </c>
      <c r="DN247" s="101" t="str">
        <f t="shared" si="213"/>
        <v/>
      </c>
      <c r="DO247" s="101">
        <f t="shared" si="226"/>
        <v>3.1081275569467789E-4</v>
      </c>
      <c r="DP247" s="101">
        <f t="shared" si="227"/>
        <v>3.1807765947750521E-4</v>
      </c>
      <c r="DQ247" s="101">
        <f t="shared" si="228"/>
        <v>3.4169576796757803E-4</v>
      </c>
      <c r="DR247" s="101" t="str">
        <f t="shared" si="229"/>
        <v/>
      </c>
      <c r="DS247" s="101" t="str">
        <f t="shared" si="230"/>
        <v/>
      </c>
      <c r="DT247" s="101" t="str">
        <f t="shared" si="231"/>
        <v/>
      </c>
      <c r="DU247" s="101" t="str">
        <f t="shared" si="232"/>
        <v/>
      </c>
      <c r="DV247" s="101" t="str">
        <f t="shared" si="233"/>
        <v/>
      </c>
      <c r="DW247" s="101" t="str">
        <f t="shared" si="234"/>
        <v/>
      </c>
      <c r="DX247" s="101" t="str">
        <f t="shared" si="235"/>
        <v/>
      </c>
      <c r="DY247" s="101" t="str">
        <f t="shared" si="214"/>
        <v/>
      </c>
      <c r="DZ247" s="101" t="str">
        <f t="shared" si="215"/>
        <v/>
      </c>
    </row>
    <row r="248" spans="1:130" ht="15" customHeight="1" x14ac:dyDescent="0.25">
      <c r="A248" s="106" t="str">
        <f>'miRNA Table'!C247</f>
        <v>hsa-miR-34b-5p</v>
      </c>
      <c r="B248" s="98" t="s">
        <v>5745</v>
      </c>
      <c r="C248" s="99">
        <f>IF('Test Sample Data'!C247="","",IF(SUM('Test Sample Data'!C$3:C$386)&gt;10,IF(AND(ISNUMBER('Test Sample Data'!C247),'Test Sample Data'!C247&lt;$C$389, 'Test Sample Data'!C247&gt;0),'Test Sample Data'!C247,$C$389),""))</f>
        <v>29.15</v>
      </c>
      <c r="D248" s="99">
        <f>IF('Test Sample Data'!D247="","",IF(SUM('Test Sample Data'!D$3:D$386)&gt;10,IF(AND(ISNUMBER('Test Sample Data'!D247),'Test Sample Data'!D247&lt;$C$389, 'Test Sample Data'!D247&gt;0),'Test Sample Data'!D247,$C$389),""))</f>
        <v>19.850000000000001</v>
      </c>
      <c r="E248" s="99">
        <f>IF('Test Sample Data'!E247="","",IF(SUM('Test Sample Data'!E$3:E$386)&gt;10,IF(AND(ISNUMBER('Test Sample Data'!E247),'Test Sample Data'!E247&lt;$C$389, 'Test Sample Data'!E247&gt;0),'Test Sample Data'!E247,$C$389),""))</f>
        <v>30.63</v>
      </c>
      <c r="F248" s="99" t="str">
        <f>IF('Test Sample Data'!F247="","",IF(SUM('Test Sample Data'!F$3:F$386)&gt;10,IF(AND(ISNUMBER('Test Sample Data'!F247),'Test Sample Data'!F247&lt;$C$389, 'Test Sample Data'!F247&gt;0),'Test Sample Data'!F247,$C$389),""))</f>
        <v/>
      </c>
      <c r="G248" s="99" t="str">
        <f>IF('Test Sample Data'!G247="","",IF(SUM('Test Sample Data'!G$3:G$386)&gt;10,IF(AND(ISNUMBER('Test Sample Data'!G247),'Test Sample Data'!G247&lt;$C$389, 'Test Sample Data'!G247&gt;0),'Test Sample Data'!G247,$C$389),""))</f>
        <v/>
      </c>
      <c r="H248" s="99" t="str">
        <f>IF('Test Sample Data'!H247="","",IF(SUM('Test Sample Data'!H$3:H$386)&gt;10,IF(AND(ISNUMBER('Test Sample Data'!H247),'Test Sample Data'!H247&lt;$C$389, 'Test Sample Data'!H247&gt;0),'Test Sample Data'!H247,$C$389),""))</f>
        <v/>
      </c>
      <c r="I248" s="99" t="str">
        <f>IF('Test Sample Data'!I247="","",IF(SUM('Test Sample Data'!I$3:I$386)&gt;10,IF(AND(ISNUMBER('Test Sample Data'!I247),'Test Sample Data'!I247&lt;$C$389, 'Test Sample Data'!I247&gt;0),'Test Sample Data'!I247,$C$389),""))</f>
        <v/>
      </c>
      <c r="J248" s="99" t="str">
        <f>IF('Test Sample Data'!J247="","",IF(SUM('Test Sample Data'!J$3:J$386)&gt;10,IF(AND(ISNUMBER('Test Sample Data'!J247),'Test Sample Data'!J247&lt;$C$389, 'Test Sample Data'!J247&gt;0),'Test Sample Data'!J247,$C$389),""))</f>
        <v/>
      </c>
      <c r="K248" s="99" t="str">
        <f>IF('Test Sample Data'!K247="","",IF(SUM('Test Sample Data'!K$3:K$386)&gt;10,IF(AND(ISNUMBER('Test Sample Data'!K247),'Test Sample Data'!K247&lt;$C$389, 'Test Sample Data'!K247&gt;0),'Test Sample Data'!K247,$C$389),""))</f>
        <v/>
      </c>
      <c r="L248" s="99" t="str">
        <f>IF('Test Sample Data'!L247="","",IF(SUM('Test Sample Data'!L$3:L$386)&gt;10,IF(AND(ISNUMBER('Test Sample Data'!L247),'Test Sample Data'!L247&lt;$C$389, 'Test Sample Data'!L247&gt;0),'Test Sample Data'!L247,$C$389),""))</f>
        <v/>
      </c>
      <c r="M248" s="99" t="str">
        <f>IF('Test Sample Data'!M247="","",IF(SUM('Test Sample Data'!M$3:M$386)&gt;10,IF(AND(ISNUMBER('Test Sample Data'!M247),'Test Sample Data'!M247&lt;$C$389, 'Test Sample Data'!M247&gt;0),'Test Sample Data'!M247,$C$389),""))</f>
        <v/>
      </c>
      <c r="N248" s="99" t="str">
        <f>IF('Test Sample Data'!N247="","",IF(SUM('Test Sample Data'!N$3:N$386)&gt;10,IF(AND(ISNUMBER('Test Sample Data'!N247),'Test Sample Data'!N247&lt;$C$389, 'Test Sample Data'!N247&gt;0),'Test Sample Data'!N247,$C$389),""))</f>
        <v/>
      </c>
      <c r="O248" s="98" t="str">
        <f>'miRNA Table'!C247</f>
        <v>hsa-miR-34b-5p</v>
      </c>
      <c r="P248" s="98" t="s">
        <v>5745</v>
      </c>
      <c r="Q248" s="99">
        <f>IF('Control Sample Data'!C247="","",IF(SUM('Control Sample Data'!C$3:C$386)&gt;10,IF(AND(ISNUMBER('Control Sample Data'!C247),'Control Sample Data'!C247&lt;$C$389, 'Control Sample Data'!C247&gt;0),'Control Sample Data'!C247,$C$389),""))</f>
        <v>30.32</v>
      </c>
      <c r="R248" s="99">
        <f>IF('Control Sample Data'!D247="","",IF(SUM('Control Sample Data'!D$3:D$386)&gt;10,IF(AND(ISNUMBER('Control Sample Data'!D247),'Control Sample Data'!D247&lt;$C$389, 'Control Sample Data'!D247&gt;0),'Control Sample Data'!D247,$C$389),""))</f>
        <v>29.85</v>
      </c>
      <c r="S248" s="99">
        <f>IF('Control Sample Data'!E247="","",IF(SUM('Control Sample Data'!E$3:E$386)&gt;10,IF(AND(ISNUMBER('Control Sample Data'!E247),'Control Sample Data'!E247&lt;$C$389, 'Control Sample Data'!E247&gt;0),'Control Sample Data'!E247,$C$389),""))</f>
        <v>30.23</v>
      </c>
      <c r="T248" s="99" t="str">
        <f>IF('Control Sample Data'!F247="","",IF(SUM('Control Sample Data'!F$3:F$386)&gt;10,IF(AND(ISNUMBER('Control Sample Data'!F247),'Control Sample Data'!F247&lt;$C$389, 'Control Sample Data'!F247&gt;0),'Control Sample Data'!F247,$C$389),""))</f>
        <v/>
      </c>
      <c r="U248" s="99" t="str">
        <f>IF('Control Sample Data'!G247="","",IF(SUM('Control Sample Data'!G$3:G$386)&gt;10,IF(AND(ISNUMBER('Control Sample Data'!G247),'Control Sample Data'!G247&lt;$C$389, 'Control Sample Data'!G247&gt;0),'Control Sample Data'!G247,$C$389),""))</f>
        <v/>
      </c>
      <c r="V248" s="99" t="str">
        <f>IF('Control Sample Data'!H247="","",IF(SUM('Control Sample Data'!H$3:H$386)&gt;10,IF(AND(ISNUMBER('Control Sample Data'!H247),'Control Sample Data'!H247&lt;$C$389, 'Control Sample Data'!H247&gt;0),'Control Sample Data'!H247,$C$389),""))</f>
        <v/>
      </c>
      <c r="W248" s="99" t="str">
        <f>IF('Control Sample Data'!I247="","",IF(SUM('Control Sample Data'!I$3:I$386)&gt;10,IF(AND(ISNUMBER('Control Sample Data'!I247),'Control Sample Data'!I247&lt;$C$389, 'Control Sample Data'!I247&gt;0),'Control Sample Data'!I247,$C$389),""))</f>
        <v/>
      </c>
      <c r="X248" s="99" t="str">
        <f>IF('Control Sample Data'!J247="","",IF(SUM('Control Sample Data'!J$3:J$386)&gt;10,IF(AND(ISNUMBER('Control Sample Data'!J247),'Control Sample Data'!J247&lt;$C$389, 'Control Sample Data'!J247&gt;0),'Control Sample Data'!J247,$C$389),""))</f>
        <v/>
      </c>
      <c r="Y248" s="99" t="str">
        <f>IF('Control Sample Data'!K247="","",IF(SUM('Control Sample Data'!K$3:K$386)&gt;10,IF(AND(ISNUMBER('Control Sample Data'!K247),'Control Sample Data'!K247&lt;$C$389, 'Control Sample Data'!K247&gt;0),'Control Sample Data'!K247,$C$389),""))</f>
        <v/>
      </c>
      <c r="Z248" s="99" t="str">
        <f>IF('Control Sample Data'!L247="","",IF(SUM('Control Sample Data'!L$3:L$386)&gt;10,IF(AND(ISNUMBER('Control Sample Data'!L247),'Control Sample Data'!L247&lt;$C$389, 'Control Sample Data'!L247&gt;0),'Control Sample Data'!L247,$C$389),""))</f>
        <v/>
      </c>
      <c r="AA248" s="99" t="str">
        <f>IF('Control Sample Data'!M247="","",IF(SUM('Control Sample Data'!M$3:M$386)&gt;10,IF(AND(ISNUMBER('Control Sample Data'!M247),'Control Sample Data'!M247&lt;$C$389, 'Control Sample Data'!M247&gt;0),'Control Sample Data'!M247,$C$389),""))</f>
        <v/>
      </c>
      <c r="AB248" s="107" t="str">
        <f>IF('Control Sample Data'!N247="","",IF(SUM('Control Sample Data'!N$3:N$386)&gt;10,IF(AND(ISNUMBER('Control Sample Data'!N247),'Control Sample Data'!N247&lt;$C$389, 'Control Sample Data'!N247&gt;0),'Control Sample Data'!N247,$C$389),""))</f>
        <v/>
      </c>
      <c r="AC248" s="136">
        <f>IF(C248="","",IF(AND('miRNA Table'!$F$4="YES",'miRNA Table'!$F$6="YES"),C248-C$391,C248))</f>
        <v>29.15</v>
      </c>
      <c r="AD248" s="137">
        <f>IF(D248="","",IF(AND('miRNA Table'!$F$4="YES",'miRNA Table'!$F$6="YES"),D248-D$391,D248))</f>
        <v>19.850000000000001</v>
      </c>
      <c r="AE248" s="137">
        <f>IF(E248="","",IF(AND('miRNA Table'!$F$4="YES",'miRNA Table'!$F$6="YES"),E248-E$391,E248))</f>
        <v>30.63</v>
      </c>
      <c r="AF248" s="137" t="str">
        <f>IF(F248="","",IF(AND('miRNA Table'!$F$4="YES",'miRNA Table'!$F$6="YES"),F248-F$391,F248))</f>
        <v/>
      </c>
      <c r="AG248" s="137" t="str">
        <f>IF(G248="","",IF(AND('miRNA Table'!$F$4="YES",'miRNA Table'!$F$6="YES"),G248-G$391,G248))</f>
        <v/>
      </c>
      <c r="AH248" s="137" t="str">
        <f>IF(H248="","",IF(AND('miRNA Table'!$F$4="YES",'miRNA Table'!$F$6="YES"),H248-H$391,H248))</f>
        <v/>
      </c>
      <c r="AI248" s="137" t="str">
        <f>IF(I248="","",IF(AND('miRNA Table'!$F$4="YES",'miRNA Table'!$F$6="YES"),I248-I$391,I248))</f>
        <v/>
      </c>
      <c r="AJ248" s="137" t="str">
        <f>IF(J248="","",IF(AND('miRNA Table'!$F$4="YES",'miRNA Table'!$F$6="YES"),J248-J$391,J248))</f>
        <v/>
      </c>
      <c r="AK248" s="137" t="str">
        <f>IF(K248="","",IF(AND('miRNA Table'!$F$4="YES",'miRNA Table'!$F$6="YES"),K248-K$391,K248))</f>
        <v/>
      </c>
      <c r="AL248" s="137" t="str">
        <f>IF(L248="","",IF(AND('miRNA Table'!$F$4="YES",'miRNA Table'!$F$6="YES"),L248-L$391,L248))</f>
        <v/>
      </c>
      <c r="AM248" s="137" t="str">
        <f>IF(M248="","",IF(AND('miRNA Table'!$F$4="YES",'miRNA Table'!$F$6="YES"),M248-M$391,M248))</f>
        <v/>
      </c>
      <c r="AN248" s="138" t="str">
        <f>IF(N248="","",IF(AND('miRNA Table'!$F$4="YES",'miRNA Table'!$F$6="YES"),N248-N$391,N248))</f>
        <v/>
      </c>
      <c r="AO248" s="136">
        <f>IF(O248="","",IF(AND('miRNA Table'!$F$4="YES",'miRNA Table'!$F$6="YES"),Q248-Q$391,Q248))</f>
        <v>30.32</v>
      </c>
      <c r="AP248" s="137">
        <f>IF(P248="","",IF(AND('miRNA Table'!$F$4="YES",'miRNA Table'!$F$6="YES"),R248-R$391,R248))</f>
        <v>29.85</v>
      </c>
      <c r="AQ248" s="137">
        <f>IF(Q248="","",IF(AND('miRNA Table'!$F$4="YES",'miRNA Table'!$F$6="YES"),S248-S$391,S248))</f>
        <v>30.23</v>
      </c>
      <c r="AR248" s="137" t="str">
        <f>IF(R248="","",IF(AND('miRNA Table'!$F$4="YES",'miRNA Table'!$F$6="YES"),T248-T$391,T248))</f>
        <v/>
      </c>
      <c r="AS248" s="137" t="str">
        <f>IF(S248="","",IF(AND('miRNA Table'!$F$4="YES",'miRNA Table'!$F$6="YES"),U248-U$391,U248))</f>
        <v/>
      </c>
      <c r="AT248" s="137" t="str">
        <f>IF(T248="","",IF(AND('miRNA Table'!$F$4="YES",'miRNA Table'!$F$6="YES"),V248-V$391,V248))</f>
        <v/>
      </c>
      <c r="AU248" s="137" t="str">
        <f>IF(U248="","",IF(AND('miRNA Table'!$F$4="YES",'miRNA Table'!$F$6="YES"),W248-W$391,W248))</f>
        <v/>
      </c>
      <c r="AV248" s="137" t="str">
        <f>IF(V248="","",IF(AND('miRNA Table'!$F$4="YES",'miRNA Table'!$F$6="YES"),X248-X$391,X248))</f>
        <v/>
      </c>
      <c r="AW248" s="137" t="str">
        <f>IF(W248="","",IF(AND('miRNA Table'!$F$4="YES",'miRNA Table'!$F$6="YES"),Y248-Y$391,Y248))</f>
        <v/>
      </c>
      <c r="AX248" s="137" t="str">
        <f>IF(X248="","",IF(AND('miRNA Table'!$F$4="YES",'miRNA Table'!$F$6="YES"),Z248-Z$391,Z248))</f>
        <v/>
      </c>
      <c r="AY248" s="137" t="str">
        <f>IF(Y248="","",IF(AND('miRNA Table'!$F$4="YES",'miRNA Table'!$F$6="YES"),AA248-AA$391,AA248))</f>
        <v/>
      </c>
      <c r="AZ248" s="138" t="str">
        <f>IF(Z248="","",IF(AND('miRNA Table'!$F$4="YES",'miRNA Table'!$F$6="YES"),AB248-AB$391,AB248))</f>
        <v/>
      </c>
      <c r="BY248" s="97" t="str">
        <f t="shared" si="184"/>
        <v>hsa-miR-34b-5p</v>
      </c>
      <c r="BZ248" s="98" t="s">
        <v>5745</v>
      </c>
      <c r="CA248" s="99">
        <f t="shared" si="185"/>
        <v>8.514999999999997</v>
      </c>
      <c r="CB248" s="99">
        <f t="shared" si="186"/>
        <v>-0.79499999999999815</v>
      </c>
      <c r="CC248" s="99">
        <f t="shared" si="187"/>
        <v>9.8999999999999986</v>
      </c>
      <c r="CD248" s="99" t="str">
        <f t="shared" si="188"/>
        <v/>
      </c>
      <c r="CE248" s="99" t="str">
        <f t="shared" si="189"/>
        <v/>
      </c>
      <c r="CF248" s="99" t="str">
        <f t="shared" si="190"/>
        <v/>
      </c>
      <c r="CG248" s="99" t="str">
        <f t="shared" si="191"/>
        <v/>
      </c>
      <c r="CH248" s="99" t="str">
        <f t="shared" si="192"/>
        <v/>
      </c>
      <c r="CI248" s="99" t="str">
        <f t="shared" si="193"/>
        <v/>
      </c>
      <c r="CJ248" s="99" t="str">
        <f t="shared" si="194"/>
        <v/>
      </c>
      <c r="CK248" s="99" t="str">
        <f t="shared" si="195"/>
        <v/>
      </c>
      <c r="CL248" s="99" t="str">
        <f t="shared" si="196"/>
        <v/>
      </c>
      <c r="CM248" s="99">
        <f t="shared" si="197"/>
        <v>9.4216666666666669</v>
      </c>
      <c r="CN248" s="99">
        <f t="shared" si="198"/>
        <v>8.9983333333333313</v>
      </c>
      <c r="CO248" s="99">
        <f t="shared" si="199"/>
        <v>9.0949999999999989</v>
      </c>
      <c r="CP248" s="99" t="str">
        <f t="shared" si="200"/>
        <v/>
      </c>
      <c r="CQ248" s="99" t="str">
        <f t="shared" si="201"/>
        <v/>
      </c>
      <c r="CR248" s="99" t="str">
        <f t="shared" si="202"/>
        <v/>
      </c>
      <c r="CS248" s="99" t="str">
        <f t="shared" si="203"/>
        <v/>
      </c>
      <c r="CT248" s="99" t="str">
        <f t="shared" si="204"/>
        <v/>
      </c>
      <c r="CU248" s="99" t="str">
        <f t="shared" si="205"/>
        <v/>
      </c>
      <c r="CV248" s="99" t="str">
        <f t="shared" si="206"/>
        <v/>
      </c>
      <c r="CW248" s="99" t="str">
        <f t="shared" si="207"/>
        <v/>
      </c>
      <c r="CX248" s="99" t="str">
        <f t="shared" si="208"/>
        <v/>
      </c>
      <c r="CY248" s="70">
        <f t="shared" si="209"/>
        <v>5.8733333333333322</v>
      </c>
      <c r="CZ248" s="70">
        <f t="shared" si="210"/>
        <v>9.1716666666666651</v>
      </c>
      <c r="DA248" s="100" t="str">
        <f t="shared" si="211"/>
        <v>hsa-miR-34b-5p</v>
      </c>
      <c r="DB248" s="98" t="s">
        <v>5745</v>
      </c>
      <c r="DC248" s="101">
        <f t="shared" si="216"/>
        <v>2.7335661437406225E-3</v>
      </c>
      <c r="DD248" s="101">
        <f t="shared" si="217"/>
        <v>1.7350773743041337</v>
      </c>
      <c r="DE248" s="101">
        <f t="shared" si="218"/>
        <v>1.0466537720080998E-3</v>
      </c>
      <c r="DF248" s="101" t="str">
        <f t="shared" si="219"/>
        <v/>
      </c>
      <c r="DG248" s="101" t="str">
        <f t="shared" si="220"/>
        <v/>
      </c>
      <c r="DH248" s="101" t="str">
        <f t="shared" si="221"/>
        <v/>
      </c>
      <c r="DI248" s="101" t="str">
        <f t="shared" si="222"/>
        <v/>
      </c>
      <c r="DJ248" s="101" t="str">
        <f t="shared" si="223"/>
        <v/>
      </c>
      <c r="DK248" s="101" t="str">
        <f t="shared" si="224"/>
        <v/>
      </c>
      <c r="DL248" s="101" t="str">
        <f t="shared" si="225"/>
        <v/>
      </c>
      <c r="DM248" s="101" t="str">
        <f t="shared" si="212"/>
        <v/>
      </c>
      <c r="DN248" s="101" t="str">
        <f t="shared" si="213"/>
        <v/>
      </c>
      <c r="DO248" s="101">
        <f t="shared" si="226"/>
        <v>1.4581282501831478E-3</v>
      </c>
      <c r="DP248" s="101">
        <f t="shared" si="227"/>
        <v>1.9553826422926278E-3</v>
      </c>
      <c r="DQ248" s="101">
        <f t="shared" si="228"/>
        <v>1.8286567332704939E-3</v>
      </c>
      <c r="DR248" s="101" t="str">
        <f t="shared" si="229"/>
        <v/>
      </c>
      <c r="DS248" s="101" t="str">
        <f t="shared" si="230"/>
        <v/>
      </c>
      <c r="DT248" s="101" t="str">
        <f t="shared" si="231"/>
        <v/>
      </c>
      <c r="DU248" s="101" t="str">
        <f t="shared" si="232"/>
        <v/>
      </c>
      <c r="DV248" s="101" t="str">
        <f t="shared" si="233"/>
        <v/>
      </c>
      <c r="DW248" s="101" t="str">
        <f t="shared" si="234"/>
        <v/>
      </c>
      <c r="DX248" s="101" t="str">
        <f t="shared" si="235"/>
        <v/>
      </c>
      <c r="DY248" s="101" t="str">
        <f t="shared" si="214"/>
        <v/>
      </c>
      <c r="DZ248" s="101" t="str">
        <f t="shared" si="215"/>
        <v/>
      </c>
    </row>
    <row r="249" spans="1:130" ht="15" customHeight="1" x14ac:dyDescent="0.25">
      <c r="A249" s="106" t="str">
        <f>'miRNA Table'!C248</f>
        <v>hsa-miR-34c-3p</v>
      </c>
      <c r="B249" s="98" t="s">
        <v>5746</v>
      </c>
      <c r="C249" s="99">
        <f>IF('Test Sample Data'!C248="","",IF(SUM('Test Sample Data'!C$3:C$386)&gt;10,IF(AND(ISNUMBER('Test Sample Data'!C248),'Test Sample Data'!C248&lt;$C$389, 'Test Sample Data'!C248&gt;0),'Test Sample Data'!C248,$C$389),""))</f>
        <v>30.05</v>
      </c>
      <c r="D249" s="99">
        <f>IF('Test Sample Data'!D248="","",IF(SUM('Test Sample Data'!D$3:D$386)&gt;10,IF(AND(ISNUMBER('Test Sample Data'!D248),'Test Sample Data'!D248&lt;$C$389, 'Test Sample Data'!D248&gt;0),'Test Sample Data'!D248,$C$389),""))</f>
        <v>21.1</v>
      </c>
      <c r="E249" s="99">
        <f>IF('Test Sample Data'!E248="","",IF(SUM('Test Sample Data'!E$3:E$386)&gt;10,IF(AND(ISNUMBER('Test Sample Data'!E248),'Test Sample Data'!E248&lt;$C$389, 'Test Sample Data'!E248&gt;0),'Test Sample Data'!E248,$C$389),""))</f>
        <v>26.31</v>
      </c>
      <c r="F249" s="99" t="str">
        <f>IF('Test Sample Data'!F248="","",IF(SUM('Test Sample Data'!F$3:F$386)&gt;10,IF(AND(ISNUMBER('Test Sample Data'!F248),'Test Sample Data'!F248&lt;$C$389, 'Test Sample Data'!F248&gt;0),'Test Sample Data'!F248,$C$389),""))</f>
        <v/>
      </c>
      <c r="G249" s="99" t="str">
        <f>IF('Test Sample Data'!G248="","",IF(SUM('Test Sample Data'!G$3:G$386)&gt;10,IF(AND(ISNUMBER('Test Sample Data'!G248),'Test Sample Data'!G248&lt;$C$389, 'Test Sample Data'!G248&gt;0),'Test Sample Data'!G248,$C$389),""))</f>
        <v/>
      </c>
      <c r="H249" s="99" t="str">
        <f>IF('Test Sample Data'!H248="","",IF(SUM('Test Sample Data'!H$3:H$386)&gt;10,IF(AND(ISNUMBER('Test Sample Data'!H248),'Test Sample Data'!H248&lt;$C$389, 'Test Sample Data'!H248&gt;0),'Test Sample Data'!H248,$C$389),""))</f>
        <v/>
      </c>
      <c r="I249" s="99" t="str">
        <f>IF('Test Sample Data'!I248="","",IF(SUM('Test Sample Data'!I$3:I$386)&gt;10,IF(AND(ISNUMBER('Test Sample Data'!I248),'Test Sample Data'!I248&lt;$C$389, 'Test Sample Data'!I248&gt;0),'Test Sample Data'!I248,$C$389),""))</f>
        <v/>
      </c>
      <c r="J249" s="99" t="str">
        <f>IF('Test Sample Data'!J248="","",IF(SUM('Test Sample Data'!J$3:J$386)&gt;10,IF(AND(ISNUMBER('Test Sample Data'!J248),'Test Sample Data'!J248&lt;$C$389, 'Test Sample Data'!J248&gt;0),'Test Sample Data'!J248,$C$389),""))</f>
        <v/>
      </c>
      <c r="K249" s="99" t="str">
        <f>IF('Test Sample Data'!K248="","",IF(SUM('Test Sample Data'!K$3:K$386)&gt;10,IF(AND(ISNUMBER('Test Sample Data'!K248),'Test Sample Data'!K248&lt;$C$389, 'Test Sample Data'!K248&gt;0),'Test Sample Data'!K248,$C$389),""))</f>
        <v/>
      </c>
      <c r="L249" s="99" t="str">
        <f>IF('Test Sample Data'!L248="","",IF(SUM('Test Sample Data'!L$3:L$386)&gt;10,IF(AND(ISNUMBER('Test Sample Data'!L248),'Test Sample Data'!L248&lt;$C$389, 'Test Sample Data'!L248&gt;0),'Test Sample Data'!L248,$C$389),""))</f>
        <v/>
      </c>
      <c r="M249" s="99" t="str">
        <f>IF('Test Sample Data'!M248="","",IF(SUM('Test Sample Data'!M$3:M$386)&gt;10,IF(AND(ISNUMBER('Test Sample Data'!M248),'Test Sample Data'!M248&lt;$C$389, 'Test Sample Data'!M248&gt;0),'Test Sample Data'!M248,$C$389),""))</f>
        <v/>
      </c>
      <c r="N249" s="99" t="str">
        <f>IF('Test Sample Data'!N248="","",IF(SUM('Test Sample Data'!N$3:N$386)&gt;10,IF(AND(ISNUMBER('Test Sample Data'!N248),'Test Sample Data'!N248&lt;$C$389, 'Test Sample Data'!N248&gt;0),'Test Sample Data'!N248,$C$389),""))</f>
        <v/>
      </c>
      <c r="O249" s="98" t="str">
        <f>'miRNA Table'!C248</f>
        <v>hsa-miR-34c-3p</v>
      </c>
      <c r="P249" s="98" t="s">
        <v>5746</v>
      </c>
      <c r="Q249" s="99">
        <f>IF('Control Sample Data'!C248="","",IF(SUM('Control Sample Data'!C$3:C$386)&gt;10,IF(AND(ISNUMBER('Control Sample Data'!C248),'Control Sample Data'!C248&lt;$C$389, 'Control Sample Data'!C248&gt;0),'Control Sample Data'!C248,$C$389),""))</f>
        <v>34.14</v>
      </c>
      <c r="R249" s="99">
        <f>IF('Control Sample Data'!D248="","",IF(SUM('Control Sample Data'!D$3:D$386)&gt;10,IF(AND(ISNUMBER('Control Sample Data'!D248),'Control Sample Data'!D248&lt;$C$389, 'Control Sample Data'!D248&gt;0),'Control Sample Data'!D248,$C$389),""))</f>
        <v>34.4</v>
      </c>
      <c r="S249" s="99">
        <f>IF('Control Sample Data'!E248="","",IF(SUM('Control Sample Data'!E$3:E$386)&gt;10,IF(AND(ISNUMBER('Control Sample Data'!E248),'Control Sample Data'!E248&lt;$C$389, 'Control Sample Data'!E248&gt;0),'Control Sample Data'!E248,$C$389),""))</f>
        <v>33.89</v>
      </c>
      <c r="T249" s="99" t="str">
        <f>IF('Control Sample Data'!F248="","",IF(SUM('Control Sample Data'!F$3:F$386)&gt;10,IF(AND(ISNUMBER('Control Sample Data'!F248),'Control Sample Data'!F248&lt;$C$389, 'Control Sample Data'!F248&gt;0),'Control Sample Data'!F248,$C$389),""))</f>
        <v/>
      </c>
      <c r="U249" s="99" t="str">
        <f>IF('Control Sample Data'!G248="","",IF(SUM('Control Sample Data'!G$3:G$386)&gt;10,IF(AND(ISNUMBER('Control Sample Data'!G248),'Control Sample Data'!G248&lt;$C$389, 'Control Sample Data'!G248&gt;0),'Control Sample Data'!G248,$C$389),""))</f>
        <v/>
      </c>
      <c r="V249" s="99" t="str">
        <f>IF('Control Sample Data'!H248="","",IF(SUM('Control Sample Data'!H$3:H$386)&gt;10,IF(AND(ISNUMBER('Control Sample Data'!H248),'Control Sample Data'!H248&lt;$C$389, 'Control Sample Data'!H248&gt;0),'Control Sample Data'!H248,$C$389),""))</f>
        <v/>
      </c>
      <c r="W249" s="99" t="str">
        <f>IF('Control Sample Data'!I248="","",IF(SUM('Control Sample Data'!I$3:I$386)&gt;10,IF(AND(ISNUMBER('Control Sample Data'!I248),'Control Sample Data'!I248&lt;$C$389, 'Control Sample Data'!I248&gt;0),'Control Sample Data'!I248,$C$389),""))</f>
        <v/>
      </c>
      <c r="X249" s="99" t="str">
        <f>IF('Control Sample Data'!J248="","",IF(SUM('Control Sample Data'!J$3:J$386)&gt;10,IF(AND(ISNUMBER('Control Sample Data'!J248),'Control Sample Data'!J248&lt;$C$389, 'Control Sample Data'!J248&gt;0),'Control Sample Data'!J248,$C$389),""))</f>
        <v/>
      </c>
      <c r="Y249" s="99" t="str">
        <f>IF('Control Sample Data'!K248="","",IF(SUM('Control Sample Data'!K$3:K$386)&gt;10,IF(AND(ISNUMBER('Control Sample Data'!K248),'Control Sample Data'!K248&lt;$C$389, 'Control Sample Data'!K248&gt;0),'Control Sample Data'!K248,$C$389),""))</f>
        <v/>
      </c>
      <c r="Z249" s="99" t="str">
        <f>IF('Control Sample Data'!L248="","",IF(SUM('Control Sample Data'!L$3:L$386)&gt;10,IF(AND(ISNUMBER('Control Sample Data'!L248),'Control Sample Data'!L248&lt;$C$389, 'Control Sample Data'!L248&gt;0),'Control Sample Data'!L248,$C$389),""))</f>
        <v/>
      </c>
      <c r="AA249" s="99" t="str">
        <f>IF('Control Sample Data'!M248="","",IF(SUM('Control Sample Data'!M$3:M$386)&gt;10,IF(AND(ISNUMBER('Control Sample Data'!M248),'Control Sample Data'!M248&lt;$C$389, 'Control Sample Data'!M248&gt;0),'Control Sample Data'!M248,$C$389),""))</f>
        <v/>
      </c>
      <c r="AB249" s="107" t="str">
        <f>IF('Control Sample Data'!N248="","",IF(SUM('Control Sample Data'!N$3:N$386)&gt;10,IF(AND(ISNUMBER('Control Sample Data'!N248),'Control Sample Data'!N248&lt;$C$389, 'Control Sample Data'!N248&gt;0),'Control Sample Data'!N248,$C$389),""))</f>
        <v/>
      </c>
      <c r="AC249" s="136">
        <f>IF(C249="","",IF(AND('miRNA Table'!$F$4="YES",'miRNA Table'!$F$6="YES"),C249-C$391,C249))</f>
        <v>30.05</v>
      </c>
      <c r="AD249" s="137">
        <f>IF(D249="","",IF(AND('miRNA Table'!$F$4="YES",'miRNA Table'!$F$6="YES"),D249-D$391,D249))</f>
        <v>21.1</v>
      </c>
      <c r="AE249" s="137">
        <f>IF(E249="","",IF(AND('miRNA Table'!$F$4="YES",'miRNA Table'!$F$6="YES"),E249-E$391,E249))</f>
        <v>26.31</v>
      </c>
      <c r="AF249" s="137" t="str">
        <f>IF(F249="","",IF(AND('miRNA Table'!$F$4="YES",'miRNA Table'!$F$6="YES"),F249-F$391,F249))</f>
        <v/>
      </c>
      <c r="AG249" s="137" t="str">
        <f>IF(G249="","",IF(AND('miRNA Table'!$F$4="YES",'miRNA Table'!$F$6="YES"),G249-G$391,G249))</f>
        <v/>
      </c>
      <c r="AH249" s="137" t="str">
        <f>IF(H249="","",IF(AND('miRNA Table'!$F$4="YES",'miRNA Table'!$F$6="YES"),H249-H$391,H249))</f>
        <v/>
      </c>
      <c r="AI249" s="137" t="str">
        <f>IF(I249="","",IF(AND('miRNA Table'!$F$4="YES",'miRNA Table'!$F$6="YES"),I249-I$391,I249))</f>
        <v/>
      </c>
      <c r="AJ249" s="137" t="str">
        <f>IF(J249="","",IF(AND('miRNA Table'!$F$4="YES",'miRNA Table'!$F$6="YES"),J249-J$391,J249))</f>
        <v/>
      </c>
      <c r="AK249" s="137" t="str">
        <f>IF(K249="","",IF(AND('miRNA Table'!$F$4="YES",'miRNA Table'!$F$6="YES"),K249-K$391,K249))</f>
        <v/>
      </c>
      <c r="AL249" s="137" t="str">
        <f>IF(L249="","",IF(AND('miRNA Table'!$F$4="YES",'miRNA Table'!$F$6="YES"),L249-L$391,L249))</f>
        <v/>
      </c>
      <c r="AM249" s="137" t="str">
        <f>IF(M249="","",IF(AND('miRNA Table'!$F$4="YES",'miRNA Table'!$F$6="YES"),M249-M$391,M249))</f>
        <v/>
      </c>
      <c r="AN249" s="138" t="str">
        <f>IF(N249="","",IF(AND('miRNA Table'!$F$4="YES",'miRNA Table'!$F$6="YES"),N249-N$391,N249))</f>
        <v/>
      </c>
      <c r="AO249" s="136">
        <f>IF(O249="","",IF(AND('miRNA Table'!$F$4="YES",'miRNA Table'!$F$6="YES"),Q249-Q$391,Q249))</f>
        <v>34.14</v>
      </c>
      <c r="AP249" s="137">
        <f>IF(P249="","",IF(AND('miRNA Table'!$F$4="YES",'miRNA Table'!$F$6="YES"),R249-R$391,R249))</f>
        <v>34.4</v>
      </c>
      <c r="AQ249" s="137">
        <f>IF(Q249="","",IF(AND('miRNA Table'!$F$4="YES",'miRNA Table'!$F$6="YES"),S249-S$391,S249))</f>
        <v>33.89</v>
      </c>
      <c r="AR249" s="137" t="str">
        <f>IF(R249="","",IF(AND('miRNA Table'!$F$4="YES",'miRNA Table'!$F$6="YES"),T249-T$391,T249))</f>
        <v/>
      </c>
      <c r="AS249" s="137" t="str">
        <f>IF(S249="","",IF(AND('miRNA Table'!$F$4="YES",'miRNA Table'!$F$6="YES"),U249-U$391,U249))</f>
        <v/>
      </c>
      <c r="AT249" s="137" t="str">
        <f>IF(T249="","",IF(AND('miRNA Table'!$F$4="YES",'miRNA Table'!$F$6="YES"),V249-V$391,V249))</f>
        <v/>
      </c>
      <c r="AU249" s="137" t="str">
        <f>IF(U249="","",IF(AND('miRNA Table'!$F$4="YES",'miRNA Table'!$F$6="YES"),W249-W$391,W249))</f>
        <v/>
      </c>
      <c r="AV249" s="137" t="str">
        <f>IF(V249="","",IF(AND('miRNA Table'!$F$4="YES",'miRNA Table'!$F$6="YES"),X249-X$391,X249))</f>
        <v/>
      </c>
      <c r="AW249" s="137" t="str">
        <f>IF(W249="","",IF(AND('miRNA Table'!$F$4="YES",'miRNA Table'!$F$6="YES"),Y249-Y$391,Y249))</f>
        <v/>
      </c>
      <c r="AX249" s="137" t="str">
        <f>IF(X249="","",IF(AND('miRNA Table'!$F$4="YES",'miRNA Table'!$F$6="YES"),Z249-Z$391,Z249))</f>
        <v/>
      </c>
      <c r="AY249" s="137" t="str">
        <f>IF(Y249="","",IF(AND('miRNA Table'!$F$4="YES",'miRNA Table'!$F$6="YES"),AA249-AA$391,AA249))</f>
        <v/>
      </c>
      <c r="AZ249" s="138" t="str">
        <f>IF(Z249="","",IF(AND('miRNA Table'!$F$4="YES",'miRNA Table'!$F$6="YES"),AB249-AB$391,AB249))</f>
        <v/>
      </c>
      <c r="BY249" s="97" t="str">
        <f t="shared" si="184"/>
        <v>hsa-miR-34c-3p</v>
      </c>
      <c r="BZ249" s="98" t="s">
        <v>5746</v>
      </c>
      <c r="CA249" s="99">
        <f t="shared" si="185"/>
        <v>9.4149999999999991</v>
      </c>
      <c r="CB249" s="99">
        <f t="shared" si="186"/>
        <v>0.45500000000000185</v>
      </c>
      <c r="CC249" s="99">
        <f t="shared" si="187"/>
        <v>5.5799999999999983</v>
      </c>
      <c r="CD249" s="99" t="str">
        <f t="shared" si="188"/>
        <v/>
      </c>
      <c r="CE249" s="99" t="str">
        <f t="shared" si="189"/>
        <v/>
      </c>
      <c r="CF249" s="99" t="str">
        <f t="shared" si="190"/>
        <v/>
      </c>
      <c r="CG249" s="99" t="str">
        <f t="shared" si="191"/>
        <v/>
      </c>
      <c r="CH249" s="99" t="str">
        <f t="shared" si="192"/>
        <v/>
      </c>
      <c r="CI249" s="99" t="str">
        <f t="shared" si="193"/>
        <v/>
      </c>
      <c r="CJ249" s="99" t="str">
        <f t="shared" si="194"/>
        <v/>
      </c>
      <c r="CK249" s="99" t="str">
        <f t="shared" si="195"/>
        <v/>
      </c>
      <c r="CL249" s="99" t="str">
        <f t="shared" si="196"/>
        <v/>
      </c>
      <c r="CM249" s="99">
        <f t="shared" si="197"/>
        <v>13.241666666666667</v>
      </c>
      <c r="CN249" s="99">
        <f t="shared" si="198"/>
        <v>13.548333333333328</v>
      </c>
      <c r="CO249" s="99">
        <f t="shared" si="199"/>
        <v>12.754999999999999</v>
      </c>
      <c r="CP249" s="99" t="str">
        <f t="shared" si="200"/>
        <v/>
      </c>
      <c r="CQ249" s="99" t="str">
        <f t="shared" si="201"/>
        <v/>
      </c>
      <c r="CR249" s="99" t="str">
        <f t="shared" si="202"/>
        <v/>
      </c>
      <c r="CS249" s="99" t="str">
        <f t="shared" si="203"/>
        <v/>
      </c>
      <c r="CT249" s="99" t="str">
        <f t="shared" si="204"/>
        <v/>
      </c>
      <c r="CU249" s="99" t="str">
        <f t="shared" si="205"/>
        <v/>
      </c>
      <c r="CV249" s="99" t="str">
        <f t="shared" si="206"/>
        <v/>
      </c>
      <c r="CW249" s="99" t="str">
        <f t="shared" si="207"/>
        <v/>
      </c>
      <c r="CX249" s="99" t="str">
        <f t="shared" si="208"/>
        <v/>
      </c>
      <c r="CY249" s="70">
        <f t="shared" si="209"/>
        <v>5.1499999999999995</v>
      </c>
      <c r="CZ249" s="70">
        <f t="shared" si="210"/>
        <v>13.181666666666665</v>
      </c>
      <c r="DA249" s="100" t="str">
        <f t="shared" si="211"/>
        <v>hsa-miR-34c-3p</v>
      </c>
      <c r="DB249" s="98" t="s">
        <v>5746</v>
      </c>
      <c r="DC249" s="101">
        <f t="shared" si="216"/>
        <v>1.4648818254744331E-3</v>
      </c>
      <c r="DD249" s="101">
        <f t="shared" si="217"/>
        <v>0.72951017212008684</v>
      </c>
      <c r="DE249" s="101">
        <f t="shared" si="218"/>
        <v>2.0905118043533032E-2</v>
      </c>
      <c r="DF249" s="101" t="str">
        <f t="shared" si="219"/>
        <v/>
      </c>
      <c r="DG249" s="101" t="str">
        <f t="shared" si="220"/>
        <v/>
      </c>
      <c r="DH249" s="101" t="str">
        <f t="shared" si="221"/>
        <v/>
      </c>
      <c r="DI249" s="101" t="str">
        <f t="shared" si="222"/>
        <v/>
      </c>
      <c r="DJ249" s="101" t="str">
        <f t="shared" si="223"/>
        <v/>
      </c>
      <c r="DK249" s="101" t="str">
        <f t="shared" si="224"/>
        <v/>
      </c>
      <c r="DL249" s="101" t="str">
        <f t="shared" si="225"/>
        <v/>
      </c>
      <c r="DM249" s="101" t="str">
        <f t="shared" si="212"/>
        <v/>
      </c>
      <c r="DN249" s="101" t="str">
        <f t="shared" si="213"/>
        <v/>
      </c>
      <c r="DO249" s="101">
        <f t="shared" si="226"/>
        <v>1.0324312483294055E-4</v>
      </c>
      <c r="DP249" s="101">
        <f t="shared" si="227"/>
        <v>8.3472856460328578E-5</v>
      </c>
      <c r="DQ249" s="101">
        <f t="shared" si="228"/>
        <v>1.4466464489032991E-4</v>
      </c>
      <c r="DR249" s="101" t="str">
        <f t="shared" si="229"/>
        <v/>
      </c>
      <c r="DS249" s="101" t="str">
        <f t="shared" si="230"/>
        <v/>
      </c>
      <c r="DT249" s="101" t="str">
        <f t="shared" si="231"/>
        <v/>
      </c>
      <c r="DU249" s="101" t="str">
        <f t="shared" si="232"/>
        <v/>
      </c>
      <c r="DV249" s="101" t="str">
        <f t="shared" si="233"/>
        <v/>
      </c>
      <c r="DW249" s="101" t="str">
        <f t="shared" si="234"/>
        <v/>
      </c>
      <c r="DX249" s="101" t="str">
        <f t="shared" si="235"/>
        <v/>
      </c>
      <c r="DY249" s="101" t="str">
        <f t="shared" si="214"/>
        <v/>
      </c>
      <c r="DZ249" s="101" t="str">
        <f t="shared" si="215"/>
        <v/>
      </c>
    </row>
    <row r="250" spans="1:130" ht="15" customHeight="1" x14ac:dyDescent="0.25">
      <c r="A250" s="106" t="str">
        <f>'miRNA Table'!C249</f>
        <v>hsa-miR-34c-5p</v>
      </c>
      <c r="B250" s="98" t="s">
        <v>5747</v>
      </c>
      <c r="C250" s="99">
        <f>IF('Test Sample Data'!C249="","",IF(SUM('Test Sample Data'!C$3:C$386)&gt;10,IF(AND(ISNUMBER('Test Sample Data'!C249),'Test Sample Data'!C249&lt;$C$389, 'Test Sample Data'!C249&gt;0),'Test Sample Data'!C249,$C$389),""))</f>
        <v>33.11</v>
      </c>
      <c r="D250" s="99">
        <f>IF('Test Sample Data'!D249="","",IF(SUM('Test Sample Data'!D$3:D$386)&gt;10,IF(AND(ISNUMBER('Test Sample Data'!D249),'Test Sample Data'!D249&lt;$C$389, 'Test Sample Data'!D249&gt;0),'Test Sample Data'!D249,$C$389),""))</f>
        <v>25.11</v>
      </c>
      <c r="E250" s="99">
        <f>IF('Test Sample Data'!E249="","",IF(SUM('Test Sample Data'!E$3:E$386)&gt;10,IF(AND(ISNUMBER('Test Sample Data'!E249),'Test Sample Data'!E249&lt;$C$389, 'Test Sample Data'!E249&gt;0),'Test Sample Data'!E249,$C$389),""))</f>
        <v>26.92</v>
      </c>
      <c r="F250" s="99" t="str">
        <f>IF('Test Sample Data'!F249="","",IF(SUM('Test Sample Data'!F$3:F$386)&gt;10,IF(AND(ISNUMBER('Test Sample Data'!F249),'Test Sample Data'!F249&lt;$C$389, 'Test Sample Data'!F249&gt;0),'Test Sample Data'!F249,$C$389),""))</f>
        <v/>
      </c>
      <c r="G250" s="99" t="str">
        <f>IF('Test Sample Data'!G249="","",IF(SUM('Test Sample Data'!G$3:G$386)&gt;10,IF(AND(ISNUMBER('Test Sample Data'!G249),'Test Sample Data'!G249&lt;$C$389, 'Test Sample Data'!G249&gt;0),'Test Sample Data'!G249,$C$389),""))</f>
        <v/>
      </c>
      <c r="H250" s="99" t="str">
        <f>IF('Test Sample Data'!H249="","",IF(SUM('Test Sample Data'!H$3:H$386)&gt;10,IF(AND(ISNUMBER('Test Sample Data'!H249),'Test Sample Data'!H249&lt;$C$389, 'Test Sample Data'!H249&gt;0),'Test Sample Data'!H249,$C$389),""))</f>
        <v/>
      </c>
      <c r="I250" s="99" t="str">
        <f>IF('Test Sample Data'!I249="","",IF(SUM('Test Sample Data'!I$3:I$386)&gt;10,IF(AND(ISNUMBER('Test Sample Data'!I249),'Test Sample Data'!I249&lt;$C$389, 'Test Sample Data'!I249&gt;0),'Test Sample Data'!I249,$C$389),""))</f>
        <v/>
      </c>
      <c r="J250" s="99" t="str">
        <f>IF('Test Sample Data'!J249="","",IF(SUM('Test Sample Data'!J$3:J$386)&gt;10,IF(AND(ISNUMBER('Test Sample Data'!J249),'Test Sample Data'!J249&lt;$C$389, 'Test Sample Data'!J249&gt;0),'Test Sample Data'!J249,$C$389),""))</f>
        <v/>
      </c>
      <c r="K250" s="99" t="str">
        <f>IF('Test Sample Data'!K249="","",IF(SUM('Test Sample Data'!K$3:K$386)&gt;10,IF(AND(ISNUMBER('Test Sample Data'!K249),'Test Sample Data'!K249&lt;$C$389, 'Test Sample Data'!K249&gt;0),'Test Sample Data'!K249,$C$389),""))</f>
        <v/>
      </c>
      <c r="L250" s="99" t="str">
        <f>IF('Test Sample Data'!L249="","",IF(SUM('Test Sample Data'!L$3:L$386)&gt;10,IF(AND(ISNUMBER('Test Sample Data'!L249),'Test Sample Data'!L249&lt;$C$389, 'Test Sample Data'!L249&gt;0),'Test Sample Data'!L249,$C$389),""))</f>
        <v/>
      </c>
      <c r="M250" s="99" t="str">
        <f>IF('Test Sample Data'!M249="","",IF(SUM('Test Sample Data'!M$3:M$386)&gt;10,IF(AND(ISNUMBER('Test Sample Data'!M249),'Test Sample Data'!M249&lt;$C$389, 'Test Sample Data'!M249&gt;0),'Test Sample Data'!M249,$C$389),""))</f>
        <v/>
      </c>
      <c r="N250" s="99" t="str">
        <f>IF('Test Sample Data'!N249="","",IF(SUM('Test Sample Data'!N$3:N$386)&gt;10,IF(AND(ISNUMBER('Test Sample Data'!N249),'Test Sample Data'!N249&lt;$C$389, 'Test Sample Data'!N249&gt;0),'Test Sample Data'!N249,$C$389),""))</f>
        <v/>
      </c>
      <c r="O250" s="98" t="str">
        <f>'miRNA Table'!C249</f>
        <v>hsa-miR-34c-5p</v>
      </c>
      <c r="P250" s="98" t="s">
        <v>5747</v>
      </c>
      <c r="Q250" s="99">
        <f>IF('Control Sample Data'!C249="","",IF(SUM('Control Sample Data'!C$3:C$386)&gt;10,IF(AND(ISNUMBER('Control Sample Data'!C249),'Control Sample Data'!C249&lt;$C$389, 'Control Sample Data'!C249&gt;0),'Control Sample Data'!C249,$C$389),""))</f>
        <v>25.09</v>
      </c>
      <c r="R250" s="99">
        <f>IF('Control Sample Data'!D249="","",IF(SUM('Control Sample Data'!D$3:D$386)&gt;10,IF(AND(ISNUMBER('Control Sample Data'!D249),'Control Sample Data'!D249&lt;$C$389, 'Control Sample Data'!D249&gt;0),'Control Sample Data'!D249,$C$389),""))</f>
        <v>25.03</v>
      </c>
      <c r="S250" s="99">
        <f>IF('Control Sample Data'!E249="","",IF(SUM('Control Sample Data'!E$3:E$386)&gt;10,IF(AND(ISNUMBER('Control Sample Data'!E249),'Control Sample Data'!E249&lt;$C$389, 'Control Sample Data'!E249&gt;0),'Control Sample Data'!E249,$C$389),""))</f>
        <v>25.04</v>
      </c>
      <c r="T250" s="99" t="str">
        <f>IF('Control Sample Data'!F249="","",IF(SUM('Control Sample Data'!F$3:F$386)&gt;10,IF(AND(ISNUMBER('Control Sample Data'!F249),'Control Sample Data'!F249&lt;$C$389, 'Control Sample Data'!F249&gt;0),'Control Sample Data'!F249,$C$389),""))</f>
        <v/>
      </c>
      <c r="U250" s="99" t="str">
        <f>IF('Control Sample Data'!G249="","",IF(SUM('Control Sample Data'!G$3:G$386)&gt;10,IF(AND(ISNUMBER('Control Sample Data'!G249),'Control Sample Data'!G249&lt;$C$389, 'Control Sample Data'!G249&gt;0),'Control Sample Data'!G249,$C$389),""))</f>
        <v/>
      </c>
      <c r="V250" s="99" t="str">
        <f>IF('Control Sample Data'!H249="","",IF(SUM('Control Sample Data'!H$3:H$386)&gt;10,IF(AND(ISNUMBER('Control Sample Data'!H249),'Control Sample Data'!H249&lt;$C$389, 'Control Sample Data'!H249&gt;0),'Control Sample Data'!H249,$C$389),""))</f>
        <v/>
      </c>
      <c r="W250" s="99" t="str">
        <f>IF('Control Sample Data'!I249="","",IF(SUM('Control Sample Data'!I$3:I$386)&gt;10,IF(AND(ISNUMBER('Control Sample Data'!I249),'Control Sample Data'!I249&lt;$C$389, 'Control Sample Data'!I249&gt;0),'Control Sample Data'!I249,$C$389),""))</f>
        <v/>
      </c>
      <c r="X250" s="99" t="str">
        <f>IF('Control Sample Data'!J249="","",IF(SUM('Control Sample Data'!J$3:J$386)&gt;10,IF(AND(ISNUMBER('Control Sample Data'!J249),'Control Sample Data'!J249&lt;$C$389, 'Control Sample Data'!J249&gt;0),'Control Sample Data'!J249,$C$389),""))</f>
        <v/>
      </c>
      <c r="Y250" s="99" t="str">
        <f>IF('Control Sample Data'!K249="","",IF(SUM('Control Sample Data'!K$3:K$386)&gt;10,IF(AND(ISNUMBER('Control Sample Data'!K249),'Control Sample Data'!K249&lt;$C$389, 'Control Sample Data'!K249&gt;0),'Control Sample Data'!K249,$C$389),""))</f>
        <v/>
      </c>
      <c r="Z250" s="99" t="str">
        <f>IF('Control Sample Data'!L249="","",IF(SUM('Control Sample Data'!L$3:L$386)&gt;10,IF(AND(ISNUMBER('Control Sample Data'!L249),'Control Sample Data'!L249&lt;$C$389, 'Control Sample Data'!L249&gt;0),'Control Sample Data'!L249,$C$389),""))</f>
        <v/>
      </c>
      <c r="AA250" s="99" t="str">
        <f>IF('Control Sample Data'!M249="","",IF(SUM('Control Sample Data'!M$3:M$386)&gt;10,IF(AND(ISNUMBER('Control Sample Data'!M249),'Control Sample Data'!M249&lt;$C$389, 'Control Sample Data'!M249&gt;0),'Control Sample Data'!M249,$C$389),""))</f>
        <v/>
      </c>
      <c r="AB250" s="107" t="str">
        <f>IF('Control Sample Data'!N249="","",IF(SUM('Control Sample Data'!N$3:N$386)&gt;10,IF(AND(ISNUMBER('Control Sample Data'!N249),'Control Sample Data'!N249&lt;$C$389, 'Control Sample Data'!N249&gt;0),'Control Sample Data'!N249,$C$389),""))</f>
        <v/>
      </c>
      <c r="AC250" s="136">
        <f>IF(C250="","",IF(AND('miRNA Table'!$F$4="YES",'miRNA Table'!$F$6="YES"),C250-C$391,C250))</f>
        <v>33.11</v>
      </c>
      <c r="AD250" s="137">
        <f>IF(D250="","",IF(AND('miRNA Table'!$F$4="YES",'miRNA Table'!$F$6="YES"),D250-D$391,D250))</f>
        <v>25.11</v>
      </c>
      <c r="AE250" s="137">
        <f>IF(E250="","",IF(AND('miRNA Table'!$F$4="YES",'miRNA Table'!$F$6="YES"),E250-E$391,E250))</f>
        <v>26.92</v>
      </c>
      <c r="AF250" s="137" t="str">
        <f>IF(F250="","",IF(AND('miRNA Table'!$F$4="YES",'miRNA Table'!$F$6="YES"),F250-F$391,F250))</f>
        <v/>
      </c>
      <c r="AG250" s="137" t="str">
        <f>IF(G250="","",IF(AND('miRNA Table'!$F$4="YES",'miRNA Table'!$F$6="YES"),G250-G$391,G250))</f>
        <v/>
      </c>
      <c r="AH250" s="137" t="str">
        <f>IF(H250="","",IF(AND('miRNA Table'!$F$4="YES",'miRNA Table'!$F$6="YES"),H250-H$391,H250))</f>
        <v/>
      </c>
      <c r="AI250" s="137" t="str">
        <f>IF(I250="","",IF(AND('miRNA Table'!$F$4="YES",'miRNA Table'!$F$6="YES"),I250-I$391,I250))</f>
        <v/>
      </c>
      <c r="AJ250" s="137" t="str">
        <f>IF(J250="","",IF(AND('miRNA Table'!$F$4="YES",'miRNA Table'!$F$6="YES"),J250-J$391,J250))</f>
        <v/>
      </c>
      <c r="AK250" s="137" t="str">
        <f>IF(K250="","",IF(AND('miRNA Table'!$F$4="YES",'miRNA Table'!$F$6="YES"),K250-K$391,K250))</f>
        <v/>
      </c>
      <c r="AL250" s="137" t="str">
        <f>IF(L250="","",IF(AND('miRNA Table'!$F$4="YES",'miRNA Table'!$F$6="YES"),L250-L$391,L250))</f>
        <v/>
      </c>
      <c r="AM250" s="137" t="str">
        <f>IF(M250="","",IF(AND('miRNA Table'!$F$4="YES",'miRNA Table'!$F$6="YES"),M250-M$391,M250))</f>
        <v/>
      </c>
      <c r="AN250" s="138" t="str">
        <f>IF(N250="","",IF(AND('miRNA Table'!$F$4="YES",'miRNA Table'!$F$6="YES"),N250-N$391,N250))</f>
        <v/>
      </c>
      <c r="AO250" s="136">
        <f>IF(O250="","",IF(AND('miRNA Table'!$F$4="YES",'miRNA Table'!$F$6="YES"),Q250-Q$391,Q250))</f>
        <v>25.09</v>
      </c>
      <c r="AP250" s="137">
        <f>IF(P250="","",IF(AND('miRNA Table'!$F$4="YES",'miRNA Table'!$F$6="YES"),R250-R$391,R250))</f>
        <v>25.03</v>
      </c>
      <c r="AQ250" s="137">
        <f>IF(Q250="","",IF(AND('miRNA Table'!$F$4="YES",'miRNA Table'!$F$6="YES"),S250-S$391,S250))</f>
        <v>25.04</v>
      </c>
      <c r="AR250" s="137" t="str">
        <f>IF(R250="","",IF(AND('miRNA Table'!$F$4="YES",'miRNA Table'!$F$6="YES"),T250-T$391,T250))</f>
        <v/>
      </c>
      <c r="AS250" s="137" t="str">
        <f>IF(S250="","",IF(AND('miRNA Table'!$F$4="YES",'miRNA Table'!$F$6="YES"),U250-U$391,U250))</f>
        <v/>
      </c>
      <c r="AT250" s="137" t="str">
        <f>IF(T250="","",IF(AND('miRNA Table'!$F$4="YES",'miRNA Table'!$F$6="YES"),V250-V$391,V250))</f>
        <v/>
      </c>
      <c r="AU250" s="137" t="str">
        <f>IF(U250="","",IF(AND('miRNA Table'!$F$4="YES",'miRNA Table'!$F$6="YES"),W250-W$391,W250))</f>
        <v/>
      </c>
      <c r="AV250" s="137" t="str">
        <f>IF(V250="","",IF(AND('miRNA Table'!$F$4="YES",'miRNA Table'!$F$6="YES"),X250-X$391,X250))</f>
        <v/>
      </c>
      <c r="AW250" s="137" t="str">
        <f>IF(W250="","",IF(AND('miRNA Table'!$F$4="YES",'miRNA Table'!$F$6="YES"),Y250-Y$391,Y250))</f>
        <v/>
      </c>
      <c r="AX250" s="137" t="str">
        <f>IF(X250="","",IF(AND('miRNA Table'!$F$4="YES",'miRNA Table'!$F$6="YES"),Z250-Z$391,Z250))</f>
        <v/>
      </c>
      <c r="AY250" s="137" t="str">
        <f>IF(Y250="","",IF(AND('miRNA Table'!$F$4="YES",'miRNA Table'!$F$6="YES"),AA250-AA$391,AA250))</f>
        <v/>
      </c>
      <c r="AZ250" s="138" t="str">
        <f>IF(Z250="","",IF(AND('miRNA Table'!$F$4="YES",'miRNA Table'!$F$6="YES"),AB250-AB$391,AB250))</f>
        <v/>
      </c>
      <c r="BY250" s="97" t="str">
        <f t="shared" si="184"/>
        <v>hsa-miR-34c-5p</v>
      </c>
      <c r="BZ250" s="98" t="s">
        <v>5747</v>
      </c>
      <c r="CA250" s="99">
        <f t="shared" si="185"/>
        <v>12.474999999999998</v>
      </c>
      <c r="CB250" s="99">
        <f t="shared" si="186"/>
        <v>4.4649999999999999</v>
      </c>
      <c r="CC250" s="99">
        <f t="shared" si="187"/>
        <v>6.1900000000000013</v>
      </c>
      <c r="CD250" s="99" t="str">
        <f t="shared" si="188"/>
        <v/>
      </c>
      <c r="CE250" s="99" t="str">
        <f t="shared" si="189"/>
        <v/>
      </c>
      <c r="CF250" s="99" t="str">
        <f t="shared" si="190"/>
        <v/>
      </c>
      <c r="CG250" s="99" t="str">
        <f t="shared" si="191"/>
        <v/>
      </c>
      <c r="CH250" s="99" t="str">
        <f t="shared" si="192"/>
        <v/>
      </c>
      <c r="CI250" s="99" t="str">
        <f t="shared" si="193"/>
        <v/>
      </c>
      <c r="CJ250" s="99" t="str">
        <f t="shared" si="194"/>
        <v/>
      </c>
      <c r="CK250" s="99" t="str">
        <f t="shared" si="195"/>
        <v/>
      </c>
      <c r="CL250" s="99" t="str">
        <f t="shared" si="196"/>
        <v/>
      </c>
      <c r="CM250" s="99">
        <f t="shared" si="197"/>
        <v>4.1916666666666664</v>
      </c>
      <c r="CN250" s="99">
        <f t="shared" si="198"/>
        <v>4.178333333333331</v>
      </c>
      <c r="CO250" s="99">
        <f t="shared" si="199"/>
        <v>3.9049999999999976</v>
      </c>
      <c r="CP250" s="99" t="str">
        <f t="shared" si="200"/>
        <v/>
      </c>
      <c r="CQ250" s="99" t="str">
        <f t="shared" si="201"/>
        <v/>
      </c>
      <c r="CR250" s="99" t="str">
        <f t="shared" si="202"/>
        <v/>
      </c>
      <c r="CS250" s="99" t="str">
        <f t="shared" si="203"/>
        <v/>
      </c>
      <c r="CT250" s="99" t="str">
        <f t="shared" si="204"/>
        <v/>
      </c>
      <c r="CU250" s="99" t="str">
        <f t="shared" si="205"/>
        <v/>
      </c>
      <c r="CV250" s="99" t="str">
        <f t="shared" si="206"/>
        <v/>
      </c>
      <c r="CW250" s="99" t="str">
        <f t="shared" si="207"/>
        <v/>
      </c>
      <c r="CX250" s="99" t="str">
        <f t="shared" si="208"/>
        <v/>
      </c>
      <c r="CY250" s="70">
        <f t="shared" si="209"/>
        <v>7.71</v>
      </c>
      <c r="CZ250" s="70">
        <f t="shared" si="210"/>
        <v>4.091666666666665</v>
      </c>
      <c r="DA250" s="100" t="str">
        <f t="shared" si="211"/>
        <v>hsa-miR-34c-5p</v>
      </c>
      <c r="DB250" s="98" t="s">
        <v>5747</v>
      </c>
      <c r="DC250" s="101">
        <f t="shared" si="216"/>
        <v>1.7565107177866472E-4</v>
      </c>
      <c r="DD250" s="101">
        <f t="shared" si="217"/>
        <v>4.5279442329839964E-2</v>
      </c>
      <c r="DE250" s="101">
        <f t="shared" si="218"/>
        <v>1.3696964395563033E-2</v>
      </c>
      <c r="DF250" s="101" t="str">
        <f t="shared" si="219"/>
        <v/>
      </c>
      <c r="DG250" s="101" t="str">
        <f t="shared" si="220"/>
        <v/>
      </c>
      <c r="DH250" s="101" t="str">
        <f t="shared" si="221"/>
        <v/>
      </c>
      <c r="DI250" s="101" t="str">
        <f t="shared" si="222"/>
        <v/>
      </c>
      <c r="DJ250" s="101" t="str">
        <f t="shared" si="223"/>
        <v/>
      </c>
      <c r="DK250" s="101" t="str">
        <f t="shared" si="224"/>
        <v/>
      </c>
      <c r="DL250" s="101" t="str">
        <f t="shared" si="225"/>
        <v/>
      </c>
      <c r="DM250" s="101" t="str">
        <f t="shared" si="212"/>
        <v/>
      </c>
      <c r="DN250" s="101" t="str">
        <f t="shared" si="213"/>
        <v/>
      </c>
      <c r="DO250" s="101">
        <f t="shared" si="226"/>
        <v>5.4724600712867846E-2</v>
      </c>
      <c r="DP250" s="101">
        <f t="shared" si="227"/>
        <v>5.5232707751886094E-2</v>
      </c>
      <c r="DQ250" s="101">
        <f t="shared" si="228"/>
        <v>6.6754088002990833E-2</v>
      </c>
      <c r="DR250" s="101" t="str">
        <f t="shared" si="229"/>
        <v/>
      </c>
      <c r="DS250" s="101" t="str">
        <f t="shared" si="230"/>
        <v/>
      </c>
      <c r="DT250" s="101" t="str">
        <f t="shared" si="231"/>
        <v/>
      </c>
      <c r="DU250" s="101" t="str">
        <f t="shared" si="232"/>
        <v/>
      </c>
      <c r="DV250" s="101" t="str">
        <f t="shared" si="233"/>
        <v/>
      </c>
      <c r="DW250" s="101" t="str">
        <f t="shared" si="234"/>
        <v/>
      </c>
      <c r="DX250" s="101" t="str">
        <f t="shared" si="235"/>
        <v/>
      </c>
      <c r="DY250" s="101" t="str">
        <f t="shared" si="214"/>
        <v/>
      </c>
      <c r="DZ250" s="101" t="str">
        <f t="shared" si="215"/>
        <v/>
      </c>
    </row>
    <row r="251" spans="1:130" ht="15" customHeight="1" x14ac:dyDescent="0.25">
      <c r="A251" s="106" t="str">
        <f>'miRNA Table'!C250</f>
        <v>hsa-miR-361-5p</v>
      </c>
      <c r="B251" s="98" t="s">
        <v>5748</v>
      </c>
      <c r="C251" s="99">
        <f>IF('Test Sample Data'!C250="","",IF(SUM('Test Sample Data'!C$3:C$386)&gt;10,IF(AND(ISNUMBER('Test Sample Data'!C250),'Test Sample Data'!C250&lt;$C$389, 'Test Sample Data'!C250&gt;0),'Test Sample Data'!C250,$C$389),""))</f>
        <v>28.33</v>
      </c>
      <c r="D251" s="99">
        <f>IF('Test Sample Data'!D250="","",IF(SUM('Test Sample Data'!D$3:D$386)&gt;10,IF(AND(ISNUMBER('Test Sample Data'!D250),'Test Sample Data'!D250&lt;$C$389, 'Test Sample Data'!D250&gt;0),'Test Sample Data'!D250,$C$389),""))</f>
        <v>19.559999999999999</v>
      </c>
      <c r="E251" s="99">
        <f>IF('Test Sample Data'!E250="","",IF(SUM('Test Sample Data'!E$3:E$386)&gt;10,IF(AND(ISNUMBER('Test Sample Data'!E250),'Test Sample Data'!E250&lt;$C$389, 'Test Sample Data'!E250&gt;0),'Test Sample Data'!E250,$C$389),""))</f>
        <v>26.03</v>
      </c>
      <c r="F251" s="99" t="str">
        <f>IF('Test Sample Data'!F250="","",IF(SUM('Test Sample Data'!F$3:F$386)&gt;10,IF(AND(ISNUMBER('Test Sample Data'!F250),'Test Sample Data'!F250&lt;$C$389, 'Test Sample Data'!F250&gt;0),'Test Sample Data'!F250,$C$389),""))</f>
        <v/>
      </c>
      <c r="G251" s="99" t="str">
        <f>IF('Test Sample Data'!G250="","",IF(SUM('Test Sample Data'!G$3:G$386)&gt;10,IF(AND(ISNUMBER('Test Sample Data'!G250),'Test Sample Data'!G250&lt;$C$389, 'Test Sample Data'!G250&gt;0),'Test Sample Data'!G250,$C$389),""))</f>
        <v/>
      </c>
      <c r="H251" s="99" t="str">
        <f>IF('Test Sample Data'!H250="","",IF(SUM('Test Sample Data'!H$3:H$386)&gt;10,IF(AND(ISNUMBER('Test Sample Data'!H250),'Test Sample Data'!H250&lt;$C$389, 'Test Sample Data'!H250&gt;0),'Test Sample Data'!H250,$C$389),""))</f>
        <v/>
      </c>
      <c r="I251" s="99" t="str">
        <f>IF('Test Sample Data'!I250="","",IF(SUM('Test Sample Data'!I$3:I$386)&gt;10,IF(AND(ISNUMBER('Test Sample Data'!I250),'Test Sample Data'!I250&lt;$C$389, 'Test Sample Data'!I250&gt;0),'Test Sample Data'!I250,$C$389),""))</f>
        <v/>
      </c>
      <c r="J251" s="99" t="str">
        <f>IF('Test Sample Data'!J250="","",IF(SUM('Test Sample Data'!J$3:J$386)&gt;10,IF(AND(ISNUMBER('Test Sample Data'!J250),'Test Sample Data'!J250&lt;$C$389, 'Test Sample Data'!J250&gt;0),'Test Sample Data'!J250,$C$389),""))</f>
        <v/>
      </c>
      <c r="K251" s="99" t="str">
        <f>IF('Test Sample Data'!K250="","",IF(SUM('Test Sample Data'!K$3:K$386)&gt;10,IF(AND(ISNUMBER('Test Sample Data'!K250),'Test Sample Data'!K250&lt;$C$389, 'Test Sample Data'!K250&gt;0),'Test Sample Data'!K250,$C$389),""))</f>
        <v/>
      </c>
      <c r="L251" s="99" t="str">
        <f>IF('Test Sample Data'!L250="","",IF(SUM('Test Sample Data'!L$3:L$386)&gt;10,IF(AND(ISNUMBER('Test Sample Data'!L250),'Test Sample Data'!L250&lt;$C$389, 'Test Sample Data'!L250&gt;0),'Test Sample Data'!L250,$C$389),""))</f>
        <v/>
      </c>
      <c r="M251" s="99" t="str">
        <f>IF('Test Sample Data'!M250="","",IF(SUM('Test Sample Data'!M$3:M$386)&gt;10,IF(AND(ISNUMBER('Test Sample Data'!M250),'Test Sample Data'!M250&lt;$C$389, 'Test Sample Data'!M250&gt;0),'Test Sample Data'!M250,$C$389),""))</f>
        <v/>
      </c>
      <c r="N251" s="99" t="str">
        <f>IF('Test Sample Data'!N250="","",IF(SUM('Test Sample Data'!N$3:N$386)&gt;10,IF(AND(ISNUMBER('Test Sample Data'!N250),'Test Sample Data'!N250&lt;$C$389, 'Test Sample Data'!N250&gt;0),'Test Sample Data'!N250,$C$389),""))</f>
        <v/>
      </c>
      <c r="O251" s="98" t="str">
        <f>'miRNA Table'!C250</f>
        <v>hsa-miR-361-5p</v>
      </c>
      <c r="P251" s="98" t="s">
        <v>5748</v>
      </c>
      <c r="Q251" s="99">
        <f>IF('Control Sample Data'!C250="","",IF(SUM('Control Sample Data'!C$3:C$386)&gt;10,IF(AND(ISNUMBER('Control Sample Data'!C250),'Control Sample Data'!C250&lt;$C$389, 'Control Sample Data'!C250&gt;0),'Control Sample Data'!C250,$C$389),""))</f>
        <v>35</v>
      </c>
      <c r="R251" s="99">
        <f>IF('Control Sample Data'!D250="","",IF(SUM('Control Sample Data'!D$3:D$386)&gt;10,IF(AND(ISNUMBER('Control Sample Data'!D250),'Control Sample Data'!D250&lt;$C$389, 'Control Sample Data'!D250&gt;0),'Control Sample Data'!D250,$C$389),""))</f>
        <v>34.299999999999997</v>
      </c>
      <c r="S251" s="99">
        <f>IF('Control Sample Data'!E250="","",IF(SUM('Control Sample Data'!E$3:E$386)&gt;10,IF(AND(ISNUMBER('Control Sample Data'!E250),'Control Sample Data'!E250&lt;$C$389, 'Control Sample Data'!E250&gt;0),'Control Sample Data'!E250,$C$389),""))</f>
        <v>34.369999999999997</v>
      </c>
      <c r="T251" s="99" t="str">
        <f>IF('Control Sample Data'!F250="","",IF(SUM('Control Sample Data'!F$3:F$386)&gt;10,IF(AND(ISNUMBER('Control Sample Data'!F250),'Control Sample Data'!F250&lt;$C$389, 'Control Sample Data'!F250&gt;0),'Control Sample Data'!F250,$C$389),""))</f>
        <v/>
      </c>
      <c r="U251" s="99" t="str">
        <f>IF('Control Sample Data'!G250="","",IF(SUM('Control Sample Data'!G$3:G$386)&gt;10,IF(AND(ISNUMBER('Control Sample Data'!G250),'Control Sample Data'!G250&lt;$C$389, 'Control Sample Data'!G250&gt;0),'Control Sample Data'!G250,$C$389),""))</f>
        <v/>
      </c>
      <c r="V251" s="99" t="str">
        <f>IF('Control Sample Data'!H250="","",IF(SUM('Control Sample Data'!H$3:H$386)&gt;10,IF(AND(ISNUMBER('Control Sample Data'!H250),'Control Sample Data'!H250&lt;$C$389, 'Control Sample Data'!H250&gt;0),'Control Sample Data'!H250,$C$389),""))</f>
        <v/>
      </c>
      <c r="W251" s="99" t="str">
        <f>IF('Control Sample Data'!I250="","",IF(SUM('Control Sample Data'!I$3:I$386)&gt;10,IF(AND(ISNUMBER('Control Sample Data'!I250),'Control Sample Data'!I250&lt;$C$389, 'Control Sample Data'!I250&gt;0),'Control Sample Data'!I250,$C$389),""))</f>
        <v/>
      </c>
      <c r="X251" s="99" t="str">
        <f>IF('Control Sample Data'!J250="","",IF(SUM('Control Sample Data'!J$3:J$386)&gt;10,IF(AND(ISNUMBER('Control Sample Data'!J250),'Control Sample Data'!J250&lt;$C$389, 'Control Sample Data'!J250&gt;0),'Control Sample Data'!J250,$C$389),""))</f>
        <v/>
      </c>
      <c r="Y251" s="99" t="str">
        <f>IF('Control Sample Data'!K250="","",IF(SUM('Control Sample Data'!K$3:K$386)&gt;10,IF(AND(ISNUMBER('Control Sample Data'!K250),'Control Sample Data'!K250&lt;$C$389, 'Control Sample Data'!K250&gt;0),'Control Sample Data'!K250,$C$389),""))</f>
        <v/>
      </c>
      <c r="Z251" s="99" t="str">
        <f>IF('Control Sample Data'!L250="","",IF(SUM('Control Sample Data'!L$3:L$386)&gt;10,IF(AND(ISNUMBER('Control Sample Data'!L250),'Control Sample Data'!L250&lt;$C$389, 'Control Sample Data'!L250&gt;0),'Control Sample Data'!L250,$C$389),""))</f>
        <v/>
      </c>
      <c r="AA251" s="99" t="str">
        <f>IF('Control Sample Data'!M250="","",IF(SUM('Control Sample Data'!M$3:M$386)&gt;10,IF(AND(ISNUMBER('Control Sample Data'!M250),'Control Sample Data'!M250&lt;$C$389, 'Control Sample Data'!M250&gt;0),'Control Sample Data'!M250,$C$389),""))</f>
        <v/>
      </c>
      <c r="AB251" s="107" t="str">
        <f>IF('Control Sample Data'!N250="","",IF(SUM('Control Sample Data'!N$3:N$386)&gt;10,IF(AND(ISNUMBER('Control Sample Data'!N250),'Control Sample Data'!N250&lt;$C$389, 'Control Sample Data'!N250&gt;0),'Control Sample Data'!N250,$C$389),""))</f>
        <v/>
      </c>
      <c r="AC251" s="136">
        <f>IF(C251="","",IF(AND('miRNA Table'!$F$4="YES",'miRNA Table'!$F$6="YES"),C251-C$391,C251))</f>
        <v>28.33</v>
      </c>
      <c r="AD251" s="137">
        <f>IF(D251="","",IF(AND('miRNA Table'!$F$4="YES",'miRNA Table'!$F$6="YES"),D251-D$391,D251))</f>
        <v>19.559999999999999</v>
      </c>
      <c r="AE251" s="137">
        <f>IF(E251="","",IF(AND('miRNA Table'!$F$4="YES",'miRNA Table'!$F$6="YES"),E251-E$391,E251))</f>
        <v>26.03</v>
      </c>
      <c r="AF251" s="137" t="str">
        <f>IF(F251="","",IF(AND('miRNA Table'!$F$4="YES",'miRNA Table'!$F$6="YES"),F251-F$391,F251))</f>
        <v/>
      </c>
      <c r="AG251" s="137" t="str">
        <f>IF(G251="","",IF(AND('miRNA Table'!$F$4="YES",'miRNA Table'!$F$6="YES"),G251-G$391,G251))</f>
        <v/>
      </c>
      <c r="AH251" s="137" t="str">
        <f>IF(H251="","",IF(AND('miRNA Table'!$F$4="YES",'miRNA Table'!$F$6="YES"),H251-H$391,H251))</f>
        <v/>
      </c>
      <c r="AI251" s="137" t="str">
        <f>IF(I251="","",IF(AND('miRNA Table'!$F$4="YES",'miRNA Table'!$F$6="YES"),I251-I$391,I251))</f>
        <v/>
      </c>
      <c r="AJ251" s="137" t="str">
        <f>IF(J251="","",IF(AND('miRNA Table'!$F$4="YES",'miRNA Table'!$F$6="YES"),J251-J$391,J251))</f>
        <v/>
      </c>
      <c r="AK251" s="137" t="str">
        <f>IF(K251="","",IF(AND('miRNA Table'!$F$4="YES",'miRNA Table'!$F$6="YES"),K251-K$391,K251))</f>
        <v/>
      </c>
      <c r="AL251" s="137" t="str">
        <f>IF(L251="","",IF(AND('miRNA Table'!$F$4="YES",'miRNA Table'!$F$6="YES"),L251-L$391,L251))</f>
        <v/>
      </c>
      <c r="AM251" s="137" t="str">
        <f>IF(M251="","",IF(AND('miRNA Table'!$F$4="YES",'miRNA Table'!$F$6="YES"),M251-M$391,M251))</f>
        <v/>
      </c>
      <c r="AN251" s="138" t="str">
        <f>IF(N251="","",IF(AND('miRNA Table'!$F$4="YES",'miRNA Table'!$F$6="YES"),N251-N$391,N251))</f>
        <v/>
      </c>
      <c r="AO251" s="136">
        <f>IF(O251="","",IF(AND('miRNA Table'!$F$4="YES",'miRNA Table'!$F$6="YES"),Q251-Q$391,Q251))</f>
        <v>35</v>
      </c>
      <c r="AP251" s="137">
        <f>IF(P251="","",IF(AND('miRNA Table'!$F$4="YES",'miRNA Table'!$F$6="YES"),R251-R$391,R251))</f>
        <v>34.299999999999997</v>
      </c>
      <c r="AQ251" s="137">
        <f>IF(Q251="","",IF(AND('miRNA Table'!$F$4="YES",'miRNA Table'!$F$6="YES"),S251-S$391,S251))</f>
        <v>34.369999999999997</v>
      </c>
      <c r="AR251" s="137" t="str">
        <f>IF(R251="","",IF(AND('miRNA Table'!$F$4="YES",'miRNA Table'!$F$6="YES"),T251-T$391,T251))</f>
        <v/>
      </c>
      <c r="AS251" s="137" t="str">
        <f>IF(S251="","",IF(AND('miRNA Table'!$F$4="YES",'miRNA Table'!$F$6="YES"),U251-U$391,U251))</f>
        <v/>
      </c>
      <c r="AT251" s="137" t="str">
        <f>IF(T251="","",IF(AND('miRNA Table'!$F$4="YES",'miRNA Table'!$F$6="YES"),V251-V$391,V251))</f>
        <v/>
      </c>
      <c r="AU251" s="137" t="str">
        <f>IF(U251="","",IF(AND('miRNA Table'!$F$4="YES",'miRNA Table'!$F$6="YES"),W251-W$391,W251))</f>
        <v/>
      </c>
      <c r="AV251" s="137" t="str">
        <f>IF(V251="","",IF(AND('miRNA Table'!$F$4="YES",'miRNA Table'!$F$6="YES"),X251-X$391,X251))</f>
        <v/>
      </c>
      <c r="AW251" s="137" t="str">
        <f>IF(W251="","",IF(AND('miRNA Table'!$F$4="YES",'miRNA Table'!$F$6="YES"),Y251-Y$391,Y251))</f>
        <v/>
      </c>
      <c r="AX251" s="137" t="str">
        <f>IF(X251="","",IF(AND('miRNA Table'!$F$4="YES",'miRNA Table'!$F$6="YES"),Z251-Z$391,Z251))</f>
        <v/>
      </c>
      <c r="AY251" s="137" t="str">
        <f>IF(Y251="","",IF(AND('miRNA Table'!$F$4="YES",'miRNA Table'!$F$6="YES"),AA251-AA$391,AA251))</f>
        <v/>
      </c>
      <c r="AZ251" s="138" t="str">
        <f>IF(Z251="","",IF(AND('miRNA Table'!$F$4="YES",'miRNA Table'!$F$6="YES"),AB251-AB$391,AB251))</f>
        <v/>
      </c>
      <c r="BY251" s="97" t="str">
        <f t="shared" si="184"/>
        <v>hsa-miR-361-5p</v>
      </c>
      <c r="BZ251" s="98" t="s">
        <v>5748</v>
      </c>
      <c r="CA251" s="99">
        <f t="shared" si="185"/>
        <v>7.6949999999999967</v>
      </c>
      <c r="CB251" s="99">
        <f t="shared" si="186"/>
        <v>-1.0850000000000009</v>
      </c>
      <c r="CC251" s="99">
        <f t="shared" si="187"/>
        <v>5.3000000000000007</v>
      </c>
      <c r="CD251" s="99" t="str">
        <f t="shared" si="188"/>
        <v/>
      </c>
      <c r="CE251" s="99" t="str">
        <f t="shared" si="189"/>
        <v/>
      </c>
      <c r="CF251" s="99" t="str">
        <f t="shared" si="190"/>
        <v/>
      </c>
      <c r="CG251" s="99" t="str">
        <f t="shared" si="191"/>
        <v/>
      </c>
      <c r="CH251" s="99" t="str">
        <f t="shared" si="192"/>
        <v/>
      </c>
      <c r="CI251" s="99" t="str">
        <f t="shared" si="193"/>
        <v/>
      </c>
      <c r="CJ251" s="99" t="str">
        <f t="shared" si="194"/>
        <v/>
      </c>
      <c r="CK251" s="99" t="str">
        <f t="shared" si="195"/>
        <v/>
      </c>
      <c r="CL251" s="99" t="str">
        <f t="shared" si="196"/>
        <v/>
      </c>
      <c r="CM251" s="99">
        <f t="shared" si="197"/>
        <v>14.101666666666667</v>
      </c>
      <c r="CN251" s="99">
        <f t="shared" si="198"/>
        <v>13.448333333333327</v>
      </c>
      <c r="CO251" s="99">
        <f t="shared" si="199"/>
        <v>13.234999999999996</v>
      </c>
      <c r="CP251" s="99" t="str">
        <f t="shared" si="200"/>
        <v/>
      </c>
      <c r="CQ251" s="99" t="str">
        <f t="shared" si="201"/>
        <v/>
      </c>
      <c r="CR251" s="99" t="str">
        <f t="shared" si="202"/>
        <v/>
      </c>
      <c r="CS251" s="99" t="str">
        <f t="shared" si="203"/>
        <v/>
      </c>
      <c r="CT251" s="99" t="str">
        <f t="shared" si="204"/>
        <v/>
      </c>
      <c r="CU251" s="99" t="str">
        <f t="shared" si="205"/>
        <v/>
      </c>
      <c r="CV251" s="99" t="str">
        <f t="shared" si="206"/>
        <v/>
      </c>
      <c r="CW251" s="99" t="str">
        <f t="shared" si="207"/>
        <v/>
      </c>
      <c r="CX251" s="99" t="str">
        <f t="shared" si="208"/>
        <v/>
      </c>
      <c r="CY251" s="70">
        <f t="shared" si="209"/>
        <v>3.9699999999999989</v>
      </c>
      <c r="CZ251" s="70">
        <f t="shared" si="210"/>
        <v>13.594999999999997</v>
      </c>
      <c r="DA251" s="100" t="str">
        <f t="shared" si="211"/>
        <v>hsa-miR-361-5p</v>
      </c>
      <c r="DB251" s="98" t="s">
        <v>5748</v>
      </c>
      <c r="DC251" s="101">
        <f t="shared" si="216"/>
        <v>4.8258540512770799E-3</v>
      </c>
      <c r="DD251" s="101">
        <f t="shared" si="217"/>
        <v>2.1213754827364348</v>
      </c>
      <c r="DE251" s="101">
        <f t="shared" si="218"/>
        <v>2.5382887386132352E-2</v>
      </c>
      <c r="DF251" s="101" t="str">
        <f t="shared" si="219"/>
        <v/>
      </c>
      <c r="DG251" s="101" t="str">
        <f t="shared" si="220"/>
        <v/>
      </c>
      <c r="DH251" s="101" t="str">
        <f t="shared" si="221"/>
        <v/>
      </c>
      <c r="DI251" s="101" t="str">
        <f t="shared" si="222"/>
        <v/>
      </c>
      <c r="DJ251" s="101" t="str">
        <f t="shared" si="223"/>
        <v/>
      </c>
      <c r="DK251" s="101" t="str">
        <f t="shared" si="224"/>
        <v/>
      </c>
      <c r="DL251" s="101" t="str">
        <f t="shared" si="225"/>
        <v/>
      </c>
      <c r="DM251" s="101" t="str">
        <f t="shared" si="212"/>
        <v/>
      </c>
      <c r="DN251" s="101" t="str">
        <f t="shared" si="213"/>
        <v/>
      </c>
      <c r="DO251" s="101">
        <f t="shared" si="226"/>
        <v>5.6882063716252369E-5</v>
      </c>
      <c r="DP251" s="101">
        <f t="shared" si="227"/>
        <v>8.9463992396281424E-5</v>
      </c>
      <c r="DQ251" s="101">
        <f t="shared" si="228"/>
        <v>1.0372131337141766E-4</v>
      </c>
      <c r="DR251" s="101" t="str">
        <f t="shared" si="229"/>
        <v/>
      </c>
      <c r="DS251" s="101" t="str">
        <f t="shared" si="230"/>
        <v/>
      </c>
      <c r="DT251" s="101" t="str">
        <f t="shared" si="231"/>
        <v/>
      </c>
      <c r="DU251" s="101" t="str">
        <f t="shared" si="232"/>
        <v/>
      </c>
      <c r="DV251" s="101" t="str">
        <f t="shared" si="233"/>
        <v/>
      </c>
      <c r="DW251" s="101" t="str">
        <f t="shared" si="234"/>
        <v/>
      </c>
      <c r="DX251" s="101" t="str">
        <f t="shared" si="235"/>
        <v/>
      </c>
      <c r="DY251" s="101" t="str">
        <f t="shared" si="214"/>
        <v/>
      </c>
      <c r="DZ251" s="101" t="str">
        <f t="shared" si="215"/>
        <v/>
      </c>
    </row>
    <row r="252" spans="1:130" ht="15" customHeight="1" x14ac:dyDescent="0.25">
      <c r="A252" s="106" t="str">
        <f>'miRNA Table'!C251</f>
        <v>hsa-miR-363-3p</v>
      </c>
      <c r="B252" s="98" t="s">
        <v>5749</v>
      </c>
      <c r="C252" s="99">
        <f>IF('Test Sample Data'!C251="","",IF(SUM('Test Sample Data'!C$3:C$386)&gt;10,IF(AND(ISNUMBER('Test Sample Data'!C251),'Test Sample Data'!C251&lt;$C$389, 'Test Sample Data'!C251&gt;0),'Test Sample Data'!C251,$C$389),""))</f>
        <v>26.64</v>
      </c>
      <c r="D252" s="99">
        <f>IF('Test Sample Data'!D251="","",IF(SUM('Test Sample Data'!D$3:D$386)&gt;10,IF(AND(ISNUMBER('Test Sample Data'!D251),'Test Sample Data'!D251&lt;$C$389, 'Test Sample Data'!D251&gt;0),'Test Sample Data'!D251,$C$389),""))</f>
        <v>32.61</v>
      </c>
      <c r="E252" s="99">
        <f>IF('Test Sample Data'!E251="","",IF(SUM('Test Sample Data'!E$3:E$386)&gt;10,IF(AND(ISNUMBER('Test Sample Data'!E251),'Test Sample Data'!E251&lt;$C$389, 'Test Sample Data'!E251&gt;0),'Test Sample Data'!E251,$C$389),""))</f>
        <v>29.15</v>
      </c>
      <c r="F252" s="99" t="str">
        <f>IF('Test Sample Data'!F251="","",IF(SUM('Test Sample Data'!F$3:F$386)&gt;10,IF(AND(ISNUMBER('Test Sample Data'!F251),'Test Sample Data'!F251&lt;$C$389, 'Test Sample Data'!F251&gt;0),'Test Sample Data'!F251,$C$389),""))</f>
        <v/>
      </c>
      <c r="G252" s="99" t="str">
        <f>IF('Test Sample Data'!G251="","",IF(SUM('Test Sample Data'!G$3:G$386)&gt;10,IF(AND(ISNUMBER('Test Sample Data'!G251),'Test Sample Data'!G251&lt;$C$389, 'Test Sample Data'!G251&gt;0),'Test Sample Data'!G251,$C$389),""))</f>
        <v/>
      </c>
      <c r="H252" s="99" t="str">
        <f>IF('Test Sample Data'!H251="","",IF(SUM('Test Sample Data'!H$3:H$386)&gt;10,IF(AND(ISNUMBER('Test Sample Data'!H251),'Test Sample Data'!H251&lt;$C$389, 'Test Sample Data'!H251&gt;0),'Test Sample Data'!H251,$C$389),""))</f>
        <v/>
      </c>
      <c r="I252" s="99" t="str">
        <f>IF('Test Sample Data'!I251="","",IF(SUM('Test Sample Data'!I$3:I$386)&gt;10,IF(AND(ISNUMBER('Test Sample Data'!I251),'Test Sample Data'!I251&lt;$C$389, 'Test Sample Data'!I251&gt;0),'Test Sample Data'!I251,$C$389),""))</f>
        <v/>
      </c>
      <c r="J252" s="99" t="str">
        <f>IF('Test Sample Data'!J251="","",IF(SUM('Test Sample Data'!J$3:J$386)&gt;10,IF(AND(ISNUMBER('Test Sample Data'!J251),'Test Sample Data'!J251&lt;$C$389, 'Test Sample Data'!J251&gt;0),'Test Sample Data'!J251,$C$389),""))</f>
        <v/>
      </c>
      <c r="K252" s="99" t="str">
        <f>IF('Test Sample Data'!K251="","",IF(SUM('Test Sample Data'!K$3:K$386)&gt;10,IF(AND(ISNUMBER('Test Sample Data'!K251),'Test Sample Data'!K251&lt;$C$389, 'Test Sample Data'!K251&gt;0),'Test Sample Data'!K251,$C$389),""))</f>
        <v/>
      </c>
      <c r="L252" s="99" t="str">
        <f>IF('Test Sample Data'!L251="","",IF(SUM('Test Sample Data'!L$3:L$386)&gt;10,IF(AND(ISNUMBER('Test Sample Data'!L251),'Test Sample Data'!L251&lt;$C$389, 'Test Sample Data'!L251&gt;0),'Test Sample Data'!L251,$C$389),""))</f>
        <v/>
      </c>
      <c r="M252" s="99" t="str">
        <f>IF('Test Sample Data'!M251="","",IF(SUM('Test Sample Data'!M$3:M$386)&gt;10,IF(AND(ISNUMBER('Test Sample Data'!M251),'Test Sample Data'!M251&lt;$C$389, 'Test Sample Data'!M251&gt;0),'Test Sample Data'!M251,$C$389),""))</f>
        <v/>
      </c>
      <c r="N252" s="99" t="str">
        <f>IF('Test Sample Data'!N251="","",IF(SUM('Test Sample Data'!N$3:N$386)&gt;10,IF(AND(ISNUMBER('Test Sample Data'!N251),'Test Sample Data'!N251&lt;$C$389, 'Test Sample Data'!N251&gt;0),'Test Sample Data'!N251,$C$389),""))</f>
        <v/>
      </c>
      <c r="O252" s="98" t="str">
        <f>'miRNA Table'!C251</f>
        <v>hsa-miR-363-3p</v>
      </c>
      <c r="P252" s="98" t="s">
        <v>5749</v>
      </c>
      <c r="Q252" s="99">
        <f>IF('Control Sample Data'!C251="","",IF(SUM('Control Sample Data'!C$3:C$386)&gt;10,IF(AND(ISNUMBER('Control Sample Data'!C251),'Control Sample Data'!C251&lt;$C$389, 'Control Sample Data'!C251&gt;0),'Control Sample Data'!C251,$C$389),""))</f>
        <v>32.04</v>
      </c>
      <c r="R252" s="99">
        <f>IF('Control Sample Data'!D251="","",IF(SUM('Control Sample Data'!D$3:D$386)&gt;10,IF(AND(ISNUMBER('Control Sample Data'!D251),'Control Sample Data'!D251&lt;$C$389, 'Control Sample Data'!D251&gt;0),'Control Sample Data'!D251,$C$389),""))</f>
        <v>31.94</v>
      </c>
      <c r="S252" s="99">
        <f>IF('Control Sample Data'!E251="","",IF(SUM('Control Sample Data'!E$3:E$386)&gt;10,IF(AND(ISNUMBER('Control Sample Data'!E251),'Control Sample Data'!E251&lt;$C$389, 'Control Sample Data'!E251&gt;0),'Control Sample Data'!E251,$C$389),""))</f>
        <v>32.94</v>
      </c>
      <c r="T252" s="99" t="str">
        <f>IF('Control Sample Data'!F251="","",IF(SUM('Control Sample Data'!F$3:F$386)&gt;10,IF(AND(ISNUMBER('Control Sample Data'!F251),'Control Sample Data'!F251&lt;$C$389, 'Control Sample Data'!F251&gt;0),'Control Sample Data'!F251,$C$389),""))</f>
        <v/>
      </c>
      <c r="U252" s="99" t="str">
        <f>IF('Control Sample Data'!G251="","",IF(SUM('Control Sample Data'!G$3:G$386)&gt;10,IF(AND(ISNUMBER('Control Sample Data'!G251),'Control Sample Data'!G251&lt;$C$389, 'Control Sample Data'!G251&gt;0),'Control Sample Data'!G251,$C$389),""))</f>
        <v/>
      </c>
      <c r="V252" s="99" t="str">
        <f>IF('Control Sample Data'!H251="","",IF(SUM('Control Sample Data'!H$3:H$386)&gt;10,IF(AND(ISNUMBER('Control Sample Data'!H251),'Control Sample Data'!H251&lt;$C$389, 'Control Sample Data'!H251&gt;0),'Control Sample Data'!H251,$C$389),""))</f>
        <v/>
      </c>
      <c r="W252" s="99" t="str">
        <f>IF('Control Sample Data'!I251="","",IF(SUM('Control Sample Data'!I$3:I$386)&gt;10,IF(AND(ISNUMBER('Control Sample Data'!I251),'Control Sample Data'!I251&lt;$C$389, 'Control Sample Data'!I251&gt;0),'Control Sample Data'!I251,$C$389),""))</f>
        <v/>
      </c>
      <c r="X252" s="99" t="str">
        <f>IF('Control Sample Data'!J251="","",IF(SUM('Control Sample Data'!J$3:J$386)&gt;10,IF(AND(ISNUMBER('Control Sample Data'!J251),'Control Sample Data'!J251&lt;$C$389, 'Control Sample Data'!J251&gt;0),'Control Sample Data'!J251,$C$389),""))</f>
        <v/>
      </c>
      <c r="Y252" s="99" t="str">
        <f>IF('Control Sample Data'!K251="","",IF(SUM('Control Sample Data'!K$3:K$386)&gt;10,IF(AND(ISNUMBER('Control Sample Data'!K251),'Control Sample Data'!K251&lt;$C$389, 'Control Sample Data'!K251&gt;0),'Control Sample Data'!K251,$C$389),""))</f>
        <v/>
      </c>
      <c r="Z252" s="99" t="str">
        <f>IF('Control Sample Data'!L251="","",IF(SUM('Control Sample Data'!L$3:L$386)&gt;10,IF(AND(ISNUMBER('Control Sample Data'!L251),'Control Sample Data'!L251&lt;$C$389, 'Control Sample Data'!L251&gt;0),'Control Sample Data'!L251,$C$389),""))</f>
        <v/>
      </c>
      <c r="AA252" s="99" t="str">
        <f>IF('Control Sample Data'!M251="","",IF(SUM('Control Sample Data'!M$3:M$386)&gt;10,IF(AND(ISNUMBER('Control Sample Data'!M251),'Control Sample Data'!M251&lt;$C$389, 'Control Sample Data'!M251&gt;0),'Control Sample Data'!M251,$C$389),""))</f>
        <v/>
      </c>
      <c r="AB252" s="107" t="str">
        <f>IF('Control Sample Data'!N251="","",IF(SUM('Control Sample Data'!N$3:N$386)&gt;10,IF(AND(ISNUMBER('Control Sample Data'!N251),'Control Sample Data'!N251&lt;$C$389, 'Control Sample Data'!N251&gt;0),'Control Sample Data'!N251,$C$389),""))</f>
        <v/>
      </c>
      <c r="AC252" s="136">
        <f>IF(C252="","",IF(AND('miRNA Table'!$F$4="YES",'miRNA Table'!$F$6="YES"),C252-C$391,C252))</f>
        <v>26.64</v>
      </c>
      <c r="AD252" s="137">
        <f>IF(D252="","",IF(AND('miRNA Table'!$F$4="YES",'miRNA Table'!$F$6="YES"),D252-D$391,D252))</f>
        <v>32.61</v>
      </c>
      <c r="AE252" s="137">
        <f>IF(E252="","",IF(AND('miRNA Table'!$F$4="YES",'miRNA Table'!$F$6="YES"),E252-E$391,E252))</f>
        <v>29.15</v>
      </c>
      <c r="AF252" s="137" t="str">
        <f>IF(F252="","",IF(AND('miRNA Table'!$F$4="YES",'miRNA Table'!$F$6="YES"),F252-F$391,F252))</f>
        <v/>
      </c>
      <c r="AG252" s="137" t="str">
        <f>IF(G252="","",IF(AND('miRNA Table'!$F$4="YES",'miRNA Table'!$F$6="YES"),G252-G$391,G252))</f>
        <v/>
      </c>
      <c r="AH252" s="137" t="str">
        <f>IF(H252="","",IF(AND('miRNA Table'!$F$4="YES",'miRNA Table'!$F$6="YES"),H252-H$391,H252))</f>
        <v/>
      </c>
      <c r="AI252" s="137" t="str">
        <f>IF(I252="","",IF(AND('miRNA Table'!$F$4="YES",'miRNA Table'!$F$6="YES"),I252-I$391,I252))</f>
        <v/>
      </c>
      <c r="AJ252" s="137" t="str">
        <f>IF(J252="","",IF(AND('miRNA Table'!$F$4="YES",'miRNA Table'!$F$6="YES"),J252-J$391,J252))</f>
        <v/>
      </c>
      <c r="AK252" s="137" t="str">
        <f>IF(K252="","",IF(AND('miRNA Table'!$F$4="YES",'miRNA Table'!$F$6="YES"),K252-K$391,K252))</f>
        <v/>
      </c>
      <c r="AL252" s="137" t="str">
        <f>IF(L252="","",IF(AND('miRNA Table'!$F$4="YES",'miRNA Table'!$F$6="YES"),L252-L$391,L252))</f>
        <v/>
      </c>
      <c r="AM252" s="137" t="str">
        <f>IF(M252="","",IF(AND('miRNA Table'!$F$4="YES",'miRNA Table'!$F$6="YES"),M252-M$391,M252))</f>
        <v/>
      </c>
      <c r="AN252" s="138" t="str">
        <f>IF(N252="","",IF(AND('miRNA Table'!$F$4="YES",'miRNA Table'!$F$6="YES"),N252-N$391,N252))</f>
        <v/>
      </c>
      <c r="AO252" s="136">
        <f>IF(O252="","",IF(AND('miRNA Table'!$F$4="YES",'miRNA Table'!$F$6="YES"),Q252-Q$391,Q252))</f>
        <v>32.04</v>
      </c>
      <c r="AP252" s="137">
        <f>IF(P252="","",IF(AND('miRNA Table'!$F$4="YES",'miRNA Table'!$F$6="YES"),R252-R$391,R252))</f>
        <v>31.94</v>
      </c>
      <c r="AQ252" s="137">
        <f>IF(Q252="","",IF(AND('miRNA Table'!$F$4="YES",'miRNA Table'!$F$6="YES"),S252-S$391,S252))</f>
        <v>32.94</v>
      </c>
      <c r="AR252" s="137" t="str">
        <f>IF(R252="","",IF(AND('miRNA Table'!$F$4="YES",'miRNA Table'!$F$6="YES"),T252-T$391,T252))</f>
        <v/>
      </c>
      <c r="AS252" s="137" t="str">
        <f>IF(S252="","",IF(AND('miRNA Table'!$F$4="YES",'miRNA Table'!$F$6="YES"),U252-U$391,U252))</f>
        <v/>
      </c>
      <c r="AT252" s="137" t="str">
        <f>IF(T252="","",IF(AND('miRNA Table'!$F$4="YES",'miRNA Table'!$F$6="YES"),V252-V$391,V252))</f>
        <v/>
      </c>
      <c r="AU252" s="137" t="str">
        <f>IF(U252="","",IF(AND('miRNA Table'!$F$4="YES",'miRNA Table'!$F$6="YES"),W252-W$391,W252))</f>
        <v/>
      </c>
      <c r="AV252" s="137" t="str">
        <f>IF(V252="","",IF(AND('miRNA Table'!$F$4="YES",'miRNA Table'!$F$6="YES"),X252-X$391,X252))</f>
        <v/>
      </c>
      <c r="AW252" s="137" t="str">
        <f>IF(W252="","",IF(AND('miRNA Table'!$F$4="YES",'miRNA Table'!$F$6="YES"),Y252-Y$391,Y252))</f>
        <v/>
      </c>
      <c r="AX252" s="137" t="str">
        <f>IF(X252="","",IF(AND('miRNA Table'!$F$4="YES",'miRNA Table'!$F$6="YES"),Z252-Z$391,Z252))</f>
        <v/>
      </c>
      <c r="AY252" s="137" t="str">
        <f>IF(Y252="","",IF(AND('miRNA Table'!$F$4="YES",'miRNA Table'!$F$6="YES"),AA252-AA$391,AA252))</f>
        <v/>
      </c>
      <c r="AZ252" s="138" t="str">
        <f>IF(Z252="","",IF(AND('miRNA Table'!$F$4="YES",'miRNA Table'!$F$6="YES"),AB252-AB$391,AB252))</f>
        <v/>
      </c>
      <c r="BY252" s="97" t="str">
        <f t="shared" si="184"/>
        <v>hsa-miR-363-3p</v>
      </c>
      <c r="BZ252" s="98" t="s">
        <v>5749</v>
      </c>
      <c r="CA252" s="99">
        <f t="shared" si="185"/>
        <v>6.004999999999999</v>
      </c>
      <c r="CB252" s="99">
        <f t="shared" si="186"/>
        <v>11.965</v>
      </c>
      <c r="CC252" s="99">
        <f t="shared" si="187"/>
        <v>8.4199999999999982</v>
      </c>
      <c r="CD252" s="99" t="str">
        <f t="shared" si="188"/>
        <v/>
      </c>
      <c r="CE252" s="99" t="str">
        <f t="shared" si="189"/>
        <v/>
      </c>
      <c r="CF252" s="99" t="str">
        <f t="shared" si="190"/>
        <v/>
      </c>
      <c r="CG252" s="99" t="str">
        <f t="shared" si="191"/>
        <v/>
      </c>
      <c r="CH252" s="99" t="str">
        <f t="shared" si="192"/>
        <v/>
      </c>
      <c r="CI252" s="99" t="str">
        <f t="shared" si="193"/>
        <v/>
      </c>
      <c r="CJ252" s="99" t="str">
        <f t="shared" si="194"/>
        <v/>
      </c>
      <c r="CK252" s="99" t="str">
        <f t="shared" si="195"/>
        <v/>
      </c>
      <c r="CL252" s="99" t="str">
        <f t="shared" si="196"/>
        <v/>
      </c>
      <c r="CM252" s="99">
        <f t="shared" si="197"/>
        <v>11.141666666666666</v>
      </c>
      <c r="CN252" s="99">
        <f t="shared" si="198"/>
        <v>11.088333333333331</v>
      </c>
      <c r="CO252" s="99">
        <f t="shared" si="199"/>
        <v>11.804999999999996</v>
      </c>
      <c r="CP252" s="99" t="str">
        <f t="shared" si="200"/>
        <v/>
      </c>
      <c r="CQ252" s="99" t="str">
        <f t="shared" si="201"/>
        <v/>
      </c>
      <c r="CR252" s="99" t="str">
        <f t="shared" si="202"/>
        <v/>
      </c>
      <c r="CS252" s="99" t="str">
        <f t="shared" si="203"/>
        <v/>
      </c>
      <c r="CT252" s="99" t="str">
        <f t="shared" si="204"/>
        <v/>
      </c>
      <c r="CU252" s="99" t="str">
        <f t="shared" si="205"/>
        <v/>
      </c>
      <c r="CV252" s="99" t="str">
        <f t="shared" si="206"/>
        <v/>
      </c>
      <c r="CW252" s="99" t="str">
        <f t="shared" si="207"/>
        <v/>
      </c>
      <c r="CX252" s="99" t="str">
        <f t="shared" si="208"/>
        <v/>
      </c>
      <c r="CY252" s="70">
        <f t="shared" si="209"/>
        <v>8.7966666666666651</v>
      </c>
      <c r="CZ252" s="70">
        <f t="shared" si="210"/>
        <v>11.344999999999999</v>
      </c>
      <c r="DA252" s="100" t="str">
        <f t="shared" si="211"/>
        <v>hsa-miR-363-3p</v>
      </c>
      <c r="DB252" s="98" t="s">
        <v>5749</v>
      </c>
      <c r="DC252" s="101">
        <f t="shared" si="216"/>
        <v>1.5570941606685445E-2</v>
      </c>
      <c r="DD252" s="101">
        <f t="shared" si="217"/>
        <v>2.5013594312324288E-4</v>
      </c>
      <c r="DE252" s="101">
        <f t="shared" si="218"/>
        <v>2.9196274387401182E-3</v>
      </c>
      <c r="DF252" s="101" t="str">
        <f t="shared" si="219"/>
        <v/>
      </c>
      <c r="DG252" s="101" t="str">
        <f t="shared" si="220"/>
        <v/>
      </c>
      <c r="DH252" s="101" t="str">
        <f t="shared" si="221"/>
        <v/>
      </c>
      <c r="DI252" s="101" t="str">
        <f t="shared" si="222"/>
        <v/>
      </c>
      <c r="DJ252" s="101" t="str">
        <f t="shared" si="223"/>
        <v/>
      </c>
      <c r="DK252" s="101" t="str">
        <f t="shared" si="224"/>
        <v/>
      </c>
      <c r="DL252" s="101" t="str">
        <f t="shared" si="225"/>
        <v/>
      </c>
      <c r="DM252" s="101" t="str">
        <f t="shared" si="212"/>
        <v/>
      </c>
      <c r="DN252" s="101" t="str">
        <f t="shared" si="213"/>
        <v/>
      </c>
      <c r="DO252" s="101">
        <f t="shared" si="226"/>
        <v>4.4261296554106984E-4</v>
      </c>
      <c r="DP252" s="101">
        <f t="shared" si="227"/>
        <v>4.5928161896303211E-4</v>
      </c>
      <c r="DQ252" s="101">
        <f t="shared" si="228"/>
        <v>2.7947367202116427E-4</v>
      </c>
      <c r="DR252" s="101" t="str">
        <f t="shared" si="229"/>
        <v/>
      </c>
      <c r="DS252" s="101" t="str">
        <f t="shared" si="230"/>
        <v/>
      </c>
      <c r="DT252" s="101" t="str">
        <f t="shared" si="231"/>
        <v/>
      </c>
      <c r="DU252" s="101" t="str">
        <f t="shared" si="232"/>
        <v/>
      </c>
      <c r="DV252" s="101" t="str">
        <f t="shared" si="233"/>
        <v/>
      </c>
      <c r="DW252" s="101" t="str">
        <f t="shared" si="234"/>
        <v/>
      </c>
      <c r="DX252" s="101" t="str">
        <f t="shared" si="235"/>
        <v/>
      </c>
      <c r="DY252" s="101" t="str">
        <f t="shared" si="214"/>
        <v/>
      </c>
      <c r="DZ252" s="101" t="str">
        <f t="shared" si="215"/>
        <v/>
      </c>
    </row>
    <row r="253" spans="1:130" ht="15" customHeight="1" x14ac:dyDescent="0.25">
      <c r="A253" s="106" t="str">
        <f>'miRNA Table'!C252</f>
        <v>hsa-miR-363-5p</v>
      </c>
      <c r="B253" s="98" t="s">
        <v>5750</v>
      </c>
      <c r="C253" s="99">
        <f>IF('Test Sample Data'!C252="","",IF(SUM('Test Sample Data'!C$3:C$386)&gt;10,IF(AND(ISNUMBER('Test Sample Data'!C252),'Test Sample Data'!C252&lt;$C$389, 'Test Sample Data'!C252&gt;0),'Test Sample Data'!C252,$C$389),""))</f>
        <v>20.18</v>
      </c>
      <c r="D253" s="99">
        <f>IF('Test Sample Data'!D252="","",IF(SUM('Test Sample Data'!D$3:D$386)&gt;10,IF(AND(ISNUMBER('Test Sample Data'!D252),'Test Sample Data'!D252&lt;$C$389, 'Test Sample Data'!D252&gt;0),'Test Sample Data'!D252,$C$389),""))</f>
        <v>22.03</v>
      </c>
      <c r="E253" s="99">
        <f>IF('Test Sample Data'!E252="","",IF(SUM('Test Sample Data'!E$3:E$386)&gt;10,IF(AND(ISNUMBER('Test Sample Data'!E252),'Test Sample Data'!E252&lt;$C$389, 'Test Sample Data'!E252&gt;0),'Test Sample Data'!E252,$C$389),""))</f>
        <v>30.05</v>
      </c>
      <c r="F253" s="99" t="str">
        <f>IF('Test Sample Data'!F252="","",IF(SUM('Test Sample Data'!F$3:F$386)&gt;10,IF(AND(ISNUMBER('Test Sample Data'!F252),'Test Sample Data'!F252&lt;$C$389, 'Test Sample Data'!F252&gt;0),'Test Sample Data'!F252,$C$389),""))</f>
        <v/>
      </c>
      <c r="G253" s="99" t="str">
        <f>IF('Test Sample Data'!G252="","",IF(SUM('Test Sample Data'!G$3:G$386)&gt;10,IF(AND(ISNUMBER('Test Sample Data'!G252),'Test Sample Data'!G252&lt;$C$389, 'Test Sample Data'!G252&gt;0),'Test Sample Data'!G252,$C$389),""))</f>
        <v/>
      </c>
      <c r="H253" s="99" t="str">
        <f>IF('Test Sample Data'!H252="","",IF(SUM('Test Sample Data'!H$3:H$386)&gt;10,IF(AND(ISNUMBER('Test Sample Data'!H252),'Test Sample Data'!H252&lt;$C$389, 'Test Sample Data'!H252&gt;0),'Test Sample Data'!H252,$C$389),""))</f>
        <v/>
      </c>
      <c r="I253" s="99" t="str">
        <f>IF('Test Sample Data'!I252="","",IF(SUM('Test Sample Data'!I$3:I$386)&gt;10,IF(AND(ISNUMBER('Test Sample Data'!I252),'Test Sample Data'!I252&lt;$C$389, 'Test Sample Data'!I252&gt;0),'Test Sample Data'!I252,$C$389),""))</f>
        <v/>
      </c>
      <c r="J253" s="99" t="str">
        <f>IF('Test Sample Data'!J252="","",IF(SUM('Test Sample Data'!J$3:J$386)&gt;10,IF(AND(ISNUMBER('Test Sample Data'!J252),'Test Sample Data'!J252&lt;$C$389, 'Test Sample Data'!J252&gt;0),'Test Sample Data'!J252,$C$389),""))</f>
        <v/>
      </c>
      <c r="K253" s="99" t="str">
        <f>IF('Test Sample Data'!K252="","",IF(SUM('Test Sample Data'!K$3:K$386)&gt;10,IF(AND(ISNUMBER('Test Sample Data'!K252),'Test Sample Data'!K252&lt;$C$389, 'Test Sample Data'!K252&gt;0),'Test Sample Data'!K252,$C$389),""))</f>
        <v/>
      </c>
      <c r="L253" s="99" t="str">
        <f>IF('Test Sample Data'!L252="","",IF(SUM('Test Sample Data'!L$3:L$386)&gt;10,IF(AND(ISNUMBER('Test Sample Data'!L252),'Test Sample Data'!L252&lt;$C$389, 'Test Sample Data'!L252&gt;0),'Test Sample Data'!L252,$C$389),""))</f>
        <v/>
      </c>
      <c r="M253" s="99" t="str">
        <f>IF('Test Sample Data'!M252="","",IF(SUM('Test Sample Data'!M$3:M$386)&gt;10,IF(AND(ISNUMBER('Test Sample Data'!M252),'Test Sample Data'!M252&lt;$C$389, 'Test Sample Data'!M252&gt;0),'Test Sample Data'!M252,$C$389),""))</f>
        <v/>
      </c>
      <c r="N253" s="99" t="str">
        <f>IF('Test Sample Data'!N252="","",IF(SUM('Test Sample Data'!N$3:N$386)&gt;10,IF(AND(ISNUMBER('Test Sample Data'!N252),'Test Sample Data'!N252&lt;$C$389, 'Test Sample Data'!N252&gt;0),'Test Sample Data'!N252,$C$389),""))</f>
        <v/>
      </c>
      <c r="O253" s="98" t="str">
        <f>'miRNA Table'!C252</f>
        <v>hsa-miR-363-5p</v>
      </c>
      <c r="P253" s="98" t="s">
        <v>5750</v>
      </c>
      <c r="Q253" s="99">
        <f>IF('Control Sample Data'!C252="","",IF(SUM('Control Sample Data'!C$3:C$386)&gt;10,IF(AND(ISNUMBER('Control Sample Data'!C252),'Control Sample Data'!C252&lt;$C$389, 'Control Sample Data'!C252&gt;0),'Control Sample Data'!C252,$C$389),""))</f>
        <v>29.53</v>
      </c>
      <c r="R253" s="99">
        <f>IF('Control Sample Data'!D252="","",IF(SUM('Control Sample Data'!D$3:D$386)&gt;10,IF(AND(ISNUMBER('Control Sample Data'!D252),'Control Sample Data'!D252&lt;$C$389, 'Control Sample Data'!D252&gt;0),'Control Sample Data'!D252,$C$389),""))</f>
        <v>29.42</v>
      </c>
      <c r="S253" s="99">
        <f>IF('Control Sample Data'!E252="","",IF(SUM('Control Sample Data'!E$3:E$386)&gt;10,IF(AND(ISNUMBER('Control Sample Data'!E252),'Control Sample Data'!E252&lt;$C$389, 'Control Sample Data'!E252&gt;0),'Control Sample Data'!E252,$C$389),""))</f>
        <v>29.24</v>
      </c>
      <c r="T253" s="99" t="str">
        <f>IF('Control Sample Data'!F252="","",IF(SUM('Control Sample Data'!F$3:F$386)&gt;10,IF(AND(ISNUMBER('Control Sample Data'!F252),'Control Sample Data'!F252&lt;$C$389, 'Control Sample Data'!F252&gt;0),'Control Sample Data'!F252,$C$389),""))</f>
        <v/>
      </c>
      <c r="U253" s="99" t="str">
        <f>IF('Control Sample Data'!G252="","",IF(SUM('Control Sample Data'!G$3:G$386)&gt;10,IF(AND(ISNUMBER('Control Sample Data'!G252),'Control Sample Data'!G252&lt;$C$389, 'Control Sample Data'!G252&gt;0),'Control Sample Data'!G252,$C$389),""))</f>
        <v/>
      </c>
      <c r="V253" s="99" t="str">
        <f>IF('Control Sample Data'!H252="","",IF(SUM('Control Sample Data'!H$3:H$386)&gt;10,IF(AND(ISNUMBER('Control Sample Data'!H252),'Control Sample Data'!H252&lt;$C$389, 'Control Sample Data'!H252&gt;0),'Control Sample Data'!H252,$C$389),""))</f>
        <v/>
      </c>
      <c r="W253" s="99" t="str">
        <f>IF('Control Sample Data'!I252="","",IF(SUM('Control Sample Data'!I$3:I$386)&gt;10,IF(AND(ISNUMBER('Control Sample Data'!I252),'Control Sample Data'!I252&lt;$C$389, 'Control Sample Data'!I252&gt;0),'Control Sample Data'!I252,$C$389),""))</f>
        <v/>
      </c>
      <c r="X253" s="99" t="str">
        <f>IF('Control Sample Data'!J252="","",IF(SUM('Control Sample Data'!J$3:J$386)&gt;10,IF(AND(ISNUMBER('Control Sample Data'!J252),'Control Sample Data'!J252&lt;$C$389, 'Control Sample Data'!J252&gt;0),'Control Sample Data'!J252,$C$389),""))</f>
        <v/>
      </c>
      <c r="Y253" s="99" t="str">
        <f>IF('Control Sample Data'!K252="","",IF(SUM('Control Sample Data'!K$3:K$386)&gt;10,IF(AND(ISNUMBER('Control Sample Data'!K252),'Control Sample Data'!K252&lt;$C$389, 'Control Sample Data'!K252&gt;0),'Control Sample Data'!K252,$C$389),""))</f>
        <v/>
      </c>
      <c r="Z253" s="99" t="str">
        <f>IF('Control Sample Data'!L252="","",IF(SUM('Control Sample Data'!L$3:L$386)&gt;10,IF(AND(ISNUMBER('Control Sample Data'!L252),'Control Sample Data'!L252&lt;$C$389, 'Control Sample Data'!L252&gt;0),'Control Sample Data'!L252,$C$389),""))</f>
        <v/>
      </c>
      <c r="AA253" s="99" t="str">
        <f>IF('Control Sample Data'!M252="","",IF(SUM('Control Sample Data'!M$3:M$386)&gt;10,IF(AND(ISNUMBER('Control Sample Data'!M252),'Control Sample Data'!M252&lt;$C$389, 'Control Sample Data'!M252&gt;0),'Control Sample Data'!M252,$C$389),""))</f>
        <v/>
      </c>
      <c r="AB253" s="107" t="str">
        <f>IF('Control Sample Data'!N252="","",IF(SUM('Control Sample Data'!N$3:N$386)&gt;10,IF(AND(ISNUMBER('Control Sample Data'!N252),'Control Sample Data'!N252&lt;$C$389, 'Control Sample Data'!N252&gt;0),'Control Sample Data'!N252,$C$389),""))</f>
        <v/>
      </c>
      <c r="AC253" s="136">
        <f>IF(C253="","",IF(AND('miRNA Table'!$F$4="YES",'miRNA Table'!$F$6="YES"),C253-C$391,C253))</f>
        <v>20.18</v>
      </c>
      <c r="AD253" s="137">
        <f>IF(D253="","",IF(AND('miRNA Table'!$F$4="YES",'miRNA Table'!$F$6="YES"),D253-D$391,D253))</f>
        <v>22.03</v>
      </c>
      <c r="AE253" s="137">
        <f>IF(E253="","",IF(AND('miRNA Table'!$F$4="YES",'miRNA Table'!$F$6="YES"),E253-E$391,E253))</f>
        <v>30.05</v>
      </c>
      <c r="AF253" s="137" t="str">
        <f>IF(F253="","",IF(AND('miRNA Table'!$F$4="YES",'miRNA Table'!$F$6="YES"),F253-F$391,F253))</f>
        <v/>
      </c>
      <c r="AG253" s="137" t="str">
        <f>IF(G253="","",IF(AND('miRNA Table'!$F$4="YES",'miRNA Table'!$F$6="YES"),G253-G$391,G253))</f>
        <v/>
      </c>
      <c r="AH253" s="137" t="str">
        <f>IF(H253="","",IF(AND('miRNA Table'!$F$4="YES",'miRNA Table'!$F$6="YES"),H253-H$391,H253))</f>
        <v/>
      </c>
      <c r="AI253" s="137" t="str">
        <f>IF(I253="","",IF(AND('miRNA Table'!$F$4="YES",'miRNA Table'!$F$6="YES"),I253-I$391,I253))</f>
        <v/>
      </c>
      <c r="AJ253" s="137" t="str">
        <f>IF(J253="","",IF(AND('miRNA Table'!$F$4="YES",'miRNA Table'!$F$6="YES"),J253-J$391,J253))</f>
        <v/>
      </c>
      <c r="AK253" s="137" t="str">
        <f>IF(K253="","",IF(AND('miRNA Table'!$F$4="YES",'miRNA Table'!$F$6="YES"),K253-K$391,K253))</f>
        <v/>
      </c>
      <c r="AL253" s="137" t="str">
        <f>IF(L253="","",IF(AND('miRNA Table'!$F$4="YES",'miRNA Table'!$F$6="YES"),L253-L$391,L253))</f>
        <v/>
      </c>
      <c r="AM253" s="137" t="str">
        <f>IF(M253="","",IF(AND('miRNA Table'!$F$4="YES",'miRNA Table'!$F$6="YES"),M253-M$391,M253))</f>
        <v/>
      </c>
      <c r="AN253" s="138" t="str">
        <f>IF(N253="","",IF(AND('miRNA Table'!$F$4="YES",'miRNA Table'!$F$6="YES"),N253-N$391,N253))</f>
        <v/>
      </c>
      <c r="AO253" s="136">
        <f>IF(O253="","",IF(AND('miRNA Table'!$F$4="YES",'miRNA Table'!$F$6="YES"),Q253-Q$391,Q253))</f>
        <v>29.53</v>
      </c>
      <c r="AP253" s="137">
        <f>IF(P253="","",IF(AND('miRNA Table'!$F$4="YES",'miRNA Table'!$F$6="YES"),R253-R$391,R253))</f>
        <v>29.42</v>
      </c>
      <c r="AQ253" s="137">
        <f>IF(Q253="","",IF(AND('miRNA Table'!$F$4="YES",'miRNA Table'!$F$6="YES"),S253-S$391,S253))</f>
        <v>29.24</v>
      </c>
      <c r="AR253" s="137" t="str">
        <f>IF(R253="","",IF(AND('miRNA Table'!$F$4="YES",'miRNA Table'!$F$6="YES"),T253-T$391,T253))</f>
        <v/>
      </c>
      <c r="AS253" s="137" t="str">
        <f>IF(S253="","",IF(AND('miRNA Table'!$F$4="YES",'miRNA Table'!$F$6="YES"),U253-U$391,U253))</f>
        <v/>
      </c>
      <c r="AT253" s="137" t="str">
        <f>IF(T253="","",IF(AND('miRNA Table'!$F$4="YES",'miRNA Table'!$F$6="YES"),V253-V$391,V253))</f>
        <v/>
      </c>
      <c r="AU253" s="137" t="str">
        <f>IF(U253="","",IF(AND('miRNA Table'!$F$4="YES",'miRNA Table'!$F$6="YES"),W253-W$391,W253))</f>
        <v/>
      </c>
      <c r="AV253" s="137" t="str">
        <f>IF(V253="","",IF(AND('miRNA Table'!$F$4="YES",'miRNA Table'!$F$6="YES"),X253-X$391,X253))</f>
        <v/>
      </c>
      <c r="AW253" s="137" t="str">
        <f>IF(W253="","",IF(AND('miRNA Table'!$F$4="YES",'miRNA Table'!$F$6="YES"),Y253-Y$391,Y253))</f>
        <v/>
      </c>
      <c r="AX253" s="137" t="str">
        <f>IF(X253="","",IF(AND('miRNA Table'!$F$4="YES",'miRNA Table'!$F$6="YES"),Z253-Z$391,Z253))</f>
        <v/>
      </c>
      <c r="AY253" s="137" t="str">
        <f>IF(Y253="","",IF(AND('miRNA Table'!$F$4="YES",'miRNA Table'!$F$6="YES"),AA253-AA$391,AA253))</f>
        <v/>
      </c>
      <c r="AZ253" s="138" t="str">
        <f>IF(Z253="","",IF(AND('miRNA Table'!$F$4="YES",'miRNA Table'!$F$6="YES"),AB253-AB$391,AB253))</f>
        <v/>
      </c>
      <c r="BY253" s="97" t="str">
        <f t="shared" si="184"/>
        <v>hsa-miR-363-5p</v>
      </c>
      <c r="BZ253" s="98" t="s">
        <v>5750</v>
      </c>
      <c r="CA253" s="99">
        <f t="shared" si="185"/>
        <v>-0.45500000000000185</v>
      </c>
      <c r="CB253" s="99">
        <f t="shared" si="186"/>
        <v>1.3850000000000016</v>
      </c>
      <c r="CC253" s="99">
        <f t="shared" si="187"/>
        <v>9.32</v>
      </c>
      <c r="CD253" s="99" t="str">
        <f t="shared" si="188"/>
        <v/>
      </c>
      <c r="CE253" s="99" t="str">
        <f t="shared" si="189"/>
        <v/>
      </c>
      <c r="CF253" s="99" t="str">
        <f t="shared" si="190"/>
        <v/>
      </c>
      <c r="CG253" s="99" t="str">
        <f t="shared" si="191"/>
        <v/>
      </c>
      <c r="CH253" s="99" t="str">
        <f t="shared" si="192"/>
        <v/>
      </c>
      <c r="CI253" s="99" t="str">
        <f t="shared" si="193"/>
        <v/>
      </c>
      <c r="CJ253" s="99" t="str">
        <f t="shared" si="194"/>
        <v/>
      </c>
      <c r="CK253" s="99" t="str">
        <f t="shared" si="195"/>
        <v/>
      </c>
      <c r="CL253" s="99" t="str">
        <f t="shared" si="196"/>
        <v/>
      </c>
      <c r="CM253" s="99">
        <f t="shared" si="197"/>
        <v>8.6316666666666677</v>
      </c>
      <c r="CN253" s="99">
        <f t="shared" si="198"/>
        <v>8.5683333333333316</v>
      </c>
      <c r="CO253" s="99">
        <f t="shared" si="199"/>
        <v>8.1049999999999969</v>
      </c>
      <c r="CP253" s="99" t="str">
        <f t="shared" si="200"/>
        <v/>
      </c>
      <c r="CQ253" s="99" t="str">
        <f t="shared" si="201"/>
        <v/>
      </c>
      <c r="CR253" s="99" t="str">
        <f t="shared" si="202"/>
        <v/>
      </c>
      <c r="CS253" s="99" t="str">
        <f t="shared" si="203"/>
        <v/>
      </c>
      <c r="CT253" s="99" t="str">
        <f t="shared" si="204"/>
        <v/>
      </c>
      <c r="CU253" s="99" t="str">
        <f t="shared" si="205"/>
        <v/>
      </c>
      <c r="CV253" s="99" t="str">
        <f t="shared" si="206"/>
        <v/>
      </c>
      <c r="CW253" s="99" t="str">
        <f t="shared" si="207"/>
        <v/>
      </c>
      <c r="CX253" s="99" t="str">
        <f t="shared" si="208"/>
        <v/>
      </c>
      <c r="CY253" s="70">
        <f t="shared" si="209"/>
        <v>3.4166666666666665</v>
      </c>
      <c r="CZ253" s="70">
        <f t="shared" si="210"/>
        <v>8.4349999999999987</v>
      </c>
      <c r="DA253" s="100" t="str">
        <f t="shared" si="211"/>
        <v>hsa-miR-363-5p</v>
      </c>
      <c r="DB253" s="98" t="s">
        <v>5750</v>
      </c>
      <c r="DC253" s="101">
        <f t="shared" si="216"/>
        <v>1.3707828049797051</v>
      </c>
      <c r="DD253" s="101">
        <f t="shared" si="217"/>
        <v>0.38288949927359534</v>
      </c>
      <c r="DE253" s="101">
        <f t="shared" si="218"/>
        <v>1.5645896046672311E-3</v>
      </c>
      <c r="DF253" s="101" t="str">
        <f t="shared" si="219"/>
        <v/>
      </c>
      <c r="DG253" s="101" t="str">
        <f t="shared" si="220"/>
        <v/>
      </c>
      <c r="DH253" s="101" t="str">
        <f t="shared" si="221"/>
        <v/>
      </c>
      <c r="DI253" s="101" t="str">
        <f t="shared" si="222"/>
        <v/>
      </c>
      <c r="DJ253" s="101" t="str">
        <f t="shared" si="223"/>
        <v/>
      </c>
      <c r="DK253" s="101" t="str">
        <f t="shared" si="224"/>
        <v/>
      </c>
      <c r="DL253" s="101" t="str">
        <f t="shared" si="225"/>
        <v/>
      </c>
      <c r="DM253" s="101" t="str">
        <f t="shared" si="212"/>
        <v/>
      </c>
      <c r="DN253" s="101" t="str">
        <f t="shared" si="213"/>
        <v/>
      </c>
      <c r="DO253" s="101">
        <f t="shared" si="226"/>
        <v>2.521212320610239E-3</v>
      </c>
      <c r="DP253" s="101">
        <f t="shared" si="227"/>
        <v>2.634357151316981E-3</v>
      </c>
      <c r="DQ253" s="101">
        <f t="shared" si="228"/>
        <v>3.6320505570826716E-3</v>
      </c>
      <c r="DR253" s="101" t="str">
        <f t="shared" si="229"/>
        <v/>
      </c>
      <c r="DS253" s="101" t="str">
        <f t="shared" si="230"/>
        <v/>
      </c>
      <c r="DT253" s="101" t="str">
        <f t="shared" si="231"/>
        <v/>
      </c>
      <c r="DU253" s="101" t="str">
        <f t="shared" si="232"/>
        <v/>
      </c>
      <c r="DV253" s="101" t="str">
        <f t="shared" si="233"/>
        <v/>
      </c>
      <c r="DW253" s="101" t="str">
        <f t="shared" si="234"/>
        <v/>
      </c>
      <c r="DX253" s="101" t="str">
        <f t="shared" si="235"/>
        <v/>
      </c>
      <c r="DY253" s="101" t="str">
        <f t="shared" si="214"/>
        <v/>
      </c>
      <c r="DZ253" s="101" t="str">
        <f t="shared" si="215"/>
        <v/>
      </c>
    </row>
    <row r="254" spans="1:130" ht="15" customHeight="1" x14ac:dyDescent="0.25">
      <c r="A254" s="106" t="str">
        <f>'miRNA Table'!C253</f>
        <v>hsa-miR-365a-3p hsa-miR-365b-3p</v>
      </c>
      <c r="B254" s="98" t="s">
        <v>5751</v>
      </c>
      <c r="C254" s="99">
        <f>IF('Test Sample Data'!C253="","",IF(SUM('Test Sample Data'!C$3:C$386)&gt;10,IF(AND(ISNUMBER('Test Sample Data'!C253),'Test Sample Data'!C253&lt;$C$389, 'Test Sample Data'!C253&gt;0),'Test Sample Data'!C253,$C$389),""))</f>
        <v>14.21</v>
      </c>
      <c r="D254" s="99">
        <f>IF('Test Sample Data'!D253="","",IF(SUM('Test Sample Data'!D$3:D$386)&gt;10,IF(AND(ISNUMBER('Test Sample Data'!D253),'Test Sample Data'!D253&lt;$C$389, 'Test Sample Data'!D253&gt;0),'Test Sample Data'!D253,$C$389),""))</f>
        <v>18.88</v>
      </c>
      <c r="E254" s="99">
        <f>IF('Test Sample Data'!E253="","",IF(SUM('Test Sample Data'!E$3:E$386)&gt;10,IF(AND(ISNUMBER('Test Sample Data'!E253),'Test Sample Data'!E253&lt;$C$389, 'Test Sample Data'!E253&gt;0),'Test Sample Data'!E253,$C$389),""))</f>
        <v>33.11</v>
      </c>
      <c r="F254" s="99" t="str">
        <f>IF('Test Sample Data'!F253="","",IF(SUM('Test Sample Data'!F$3:F$386)&gt;10,IF(AND(ISNUMBER('Test Sample Data'!F253),'Test Sample Data'!F253&lt;$C$389, 'Test Sample Data'!F253&gt;0),'Test Sample Data'!F253,$C$389),""))</f>
        <v/>
      </c>
      <c r="G254" s="99" t="str">
        <f>IF('Test Sample Data'!G253="","",IF(SUM('Test Sample Data'!G$3:G$386)&gt;10,IF(AND(ISNUMBER('Test Sample Data'!G253),'Test Sample Data'!G253&lt;$C$389, 'Test Sample Data'!G253&gt;0),'Test Sample Data'!G253,$C$389),""))</f>
        <v/>
      </c>
      <c r="H254" s="99" t="str">
        <f>IF('Test Sample Data'!H253="","",IF(SUM('Test Sample Data'!H$3:H$386)&gt;10,IF(AND(ISNUMBER('Test Sample Data'!H253),'Test Sample Data'!H253&lt;$C$389, 'Test Sample Data'!H253&gt;0),'Test Sample Data'!H253,$C$389),""))</f>
        <v/>
      </c>
      <c r="I254" s="99" t="str">
        <f>IF('Test Sample Data'!I253="","",IF(SUM('Test Sample Data'!I$3:I$386)&gt;10,IF(AND(ISNUMBER('Test Sample Data'!I253),'Test Sample Data'!I253&lt;$C$389, 'Test Sample Data'!I253&gt;0),'Test Sample Data'!I253,$C$389),""))</f>
        <v/>
      </c>
      <c r="J254" s="99" t="str">
        <f>IF('Test Sample Data'!J253="","",IF(SUM('Test Sample Data'!J$3:J$386)&gt;10,IF(AND(ISNUMBER('Test Sample Data'!J253),'Test Sample Data'!J253&lt;$C$389, 'Test Sample Data'!J253&gt;0),'Test Sample Data'!J253,$C$389),""))</f>
        <v/>
      </c>
      <c r="K254" s="99" t="str">
        <f>IF('Test Sample Data'!K253="","",IF(SUM('Test Sample Data'!K$3:K$386)&gt;10,IF(AND(ISNUMBER('Test Sample Data'!K253),'Test Sample Data'!K253&lt;$C$389, 'Test Sample Data'!K253&gt;0),'Test Sample Data'!K253,$C$389),""))</f>
        <v/>
      </c>
      <c r="L254" s="99" t="str">
        <f>IF('Test Sample Data'!L253="","",IF(SUM('Test Sample Data'!L$3:L$386)&gt;10,IF(AND(ISNUMBER('Test Sample Data'!L253),'Test Sample Data'!L253&lt;$C$389, 'Test Sample Data'!L253&gt;0),'Test Sample Data'!L253,$C$389),""))</f>
        <v/>
      </c>
      <c r="M254" s="99" t="str">
        <f>IF('Test Sample Data'!M253="","",IF(SUM('Test Sample Data'!M$3:M$386)&gt;10,IF(AND(ISNUMBER('Test Sample Data'!M253),'Test Sample Data'!M253&lt;$C$389, 'Test Sample Data'!M253&gt;0),'Test Sample Data'!M253,$C$389),""))</f>
        <v/>
      </c>
      <c r="N254" s="99" t="str">
        <f>IF('Test Sample Data'!N253="","",IF(SUM('Test Sample Data'!N$3:N$386)&gt;10,IF(AND(ISNUMBER('Test Sample Data'!N253),'Test Sample Data'!N253&lt;$C$389, 'Test Sample Data'!N253&gt;0),'Test Sample Data'!N253,$C$389),""))</f>
        <v/>
      </c>
      <c r="O254" s="98" t="str">
        <f>'miRNA Table'!C253</f>
        <v>hsa-miR-365a-3p hsa-miR-365b-3p</v>
      </c>
      <c r="P254" s="98" t="s">
        <v>5751</v>
      </c>
      <c r="Q254" s="99">
        <f>IF('Control Sample Data'!C253="","",IF(SUM('Control Sample Data'!C$3:C$386)&gt;10,IF(AND(ISNUMBER('Control Sample Data'!C253),'Control Sample Data'!C253&lt;$C$389, 'Control Sample Data'!C253&gt;0),'Control Sample Data'!C253,$C$389),""))</f>
        <v>19.84</v>
      </c>
      <c r="R254" s="99">
        <f>IF('Control Sample Data'!D253="","",IF(SUM('Control Sample Data'!D$3:D$386)&gt;10,IF(AND(ISNUMBER('Control Sample Data'!D253),'Control Sample Data'!D253&lt;$C$389, 'Control Sample Data'!D253&gt;0),'Control Sample Data'!D253,$C$389),""))</f>
        <v>19.79</v>
      </c>
      <c r="S254" s="99">
        <f>IF('Control Sample Data'!E253="","",IF(SUM('Control Sample Data'!E$3:E$386)&gt;10,IF(AND(ISNUMBER('Control Sample Data'!E253),'Control Sample Data'!E253&lt;$C$389, 'Control Sample Data'!E253&gt;0),'Control Sample Data'!E253,$C$389),""))</f>
        <v>20</v>
      </c>
      <c r="T254" s="99" t="str">
        <f>IF('Control Sample Data'!F253="","",IF(SUM('Control Sample Data'!F$3:F$386)&gt;10,IF(AND(ISNUMBER('Control Sample Data'!F253),'Control Sample Data'!F253&lt;$C$389, 'Control Sample Data'!F253&gt;0),'Control Sample Data'!F253,$C$389),""))</f>
        <v/>
      </c>
      <c r="U254" s="99" t="str">
        <f>IF('Control Sample Data'!G253="","",IF(SUM('Control Sample Data'!G$3:G$386)&gt;10,IF(AND(ISNUMBER('Control Sample Data'!G253),'Control Sample Data'!G253&lt;$C$389, 'Control Sample Data'!G253&gt;0),'Control Sample Data'!G253,$C$389),""))</f>
        <v/>
      </c>
      <c r="V254" s="99" t="str">
        <f>IF('Control Sample Data'!H253="","",IF(SUM('Control Sample Data'!H$3:H$386)&gt;10,IF(AND(ISNUMBER('Control Sample Data'!H253),'Control Sample Data'!H253&lt;$C$389, 'Control Sample Data'!H253&gt;0),'Control Sample Data'!H253,$C$389),""))</f>
        <v/>
      </c>
      <c r="W254" s="99" t="str">
        <f>IF('Control Sample Data'!I253="","",IF(SUM('Control Sample Data'!I$3:I$386)&gt;10,IF(AND(ISNUMBER('Control Sample Data'!I253),'Control Sample Data'!I253&lt;$C$389, 'Control Sample Data'!I253&gt;0),'Control Sample Data'!I253,$C$389),""))</f>
        <v/>
      </c>
      <c r="X254" s="99" t="str">
        <f>IF('Control Sample Data'!J253="","",IF(SUM('Control Sample Data'!J$3:J$386)&gt;10,IF(AND(ISNUMBER('Control Sample Data'!J253),'Control Sample Data'!J253&lt;$C$389, 'Control Sample Data'!J253&gt;0),'Control Sample Data'!J253,$C$389),""))</f>
        <v/>
      </c>
      <c r="Y254" s="99" t="str">
        <f>IF('Control Sample Data'!K253="","",IF(SUM('Control Sample Data'!K$3:K$386)&gt;10,IF(AND(ISNUMBER('Control Sample Data'!K253),'Control Sample Data'!K253&lt;$C$389, 'Control Sample Data'!K253&gt;0),'Control Sample Data'!K253,$C$389),""))</f>
        <v/>
      </c>
      <c r="Z254" s="99" t="str">
        <f>IF('Control Sample Data'!L253="","",IF(SUM('Control Sample Data'!L$3:L$386)&gt;10,IF(AND(ISNUMBER('Control Sample Data'!L253),'Control Sample Data'!L253&lt;$C$389, 'Control Sample Data'!L253&gt;0),'Control Sample Data'!L253,$C$389),""))</f>
        <v/>
      </c>
      <c r="AA254" s="99" t="str">
        <f>IF('Control Sample Data'!M253="","",IF(SUM('Control Sample Data'!M$3:M$386)&gt;10,IF(AND(ISNUMBER('Control Sample Data'!M253),'Control Sample Data'!M253&lt;$C$389, 'Control Sample Data'!M253&gt;0),'Control Sample Data'!M253,$C$389),""))</f>
        <v/>
      </c>
      <c r="AB254" s="107" t="str">
        <f>IF('Control Sample Data'!N253="","",IF(SUM('Control Sample Data'!N$3:N$386)&gt;10,IF(AND(ISNUMBER('Control Sample Data'!N253),'Control Sample Data'!N253&lt;$C$389, 'Control Sample Data'!N253&gt;0),'Control Sample Data'!N253,$C$389),""))</f>
        <v/>
      </c>
      <c r="AC254" s="136">
        <f>IF(C254="","",IF(AND('miRNA Table'!$F$4="YES",'miRNA Table'!$F$6="YES"),C254-C$391,C254))</f>
        <v>14.21</v>
      </c>
      <c r="AD254" s="137">
        <f>IF(D254="","",IF(AND('miRNA Table'!$F$4="YES",'miRNA Table'!$F$6="YES"),D254-D$391,D254))</f>
        <v>18.88</v>
      </c>
      <c r="AE254" s="137">
        <f>IF(E254="","",IF(AND('miRNA Table'!$F$4="YES",'miRNA Table'!$F$6="YES"),E254-E$391,E254))</f>
        <v>33.11</v>
      </c>
      <c r="AF254" s="137" t="str">
        <f>IF(F254="","",IF(AND('miRNA Table'!$F$4="YES",'miRNA Table'!$F$6="YES"),F254-F$391,F254))</f>
        <v/>
      </c>
      <c r="AG254" s="137" t="str">
        <f>IF(G254="","",IF(AND('miRNA Table'!$F$4="YES",'miRNA Table'!$F$6="YES"),G254-G$391,G254))</f>
        <v/>
      </c>
      <c r="AH254" s="137" t="str">
        <f>IF(H254="","",IF(AND('miRNA Table'!$F$4="YES",'miRNA Table'!$F$6="YES"),H254-H$391,H254))</f>
        <v/>
      </c>
      <c r="AI254" s="137" t="str">
        <f>IF(I254="","",IF(AND('miRNA Table'!$F$4="YES",'miRNA Table'!$F$6="YES"),I254-I$391,I254))</f>
        <v/>
      </c>
      <c r="AJ254" s="137" t="str">
        <f>IF(J254="","",IF(AND('miRNA Table'!$F$4="YES",'miRNA Table'!$F$6="YES"),J254-J$391,J254))</f>
        <v/>
      </c>
      <c r="AK254" s="137" t="str">
        <f>IF(K254="","",IF(AND('miRNA Table'!$F$4="YES",'miRNA Table'!$F$6="YES"),K254-K$391,K254))</f>
        <v/>
      </c>
      <c r="AL254" s="137" t="str">
        <f>IF(L254="","",IF(AND('miRNA Table'!$F$4="YES",'miRNA Table'!$F$6="YES"),L254-L$391,L254))</f>
        <v/>
      </c>
      <c r="AM254" s="137" t="str">
        <f>IF(M254="","",IF(AND('miRNA Table'!$F$4="YES",'miRNA Table'!$F$6="YES"),M254-M$391,M254))</f>
        <v/>
      </c>
      <c r="AN254" s="138" t="str">
        <f>IF(N254="","",IF(AND('miRNA Table'!$F$4="YES",'miRNA Table'!$F$6="YES"),N254-N$391,N254))</f>
        <v/>
      </c>
      <c r="AO254" s="136">
        <f>IF(O254="","",IF(AND('miRNA Table'!$F$4="YES",'miRNA Table'!$F$6="YES"),Q254-Q$391,Q254))</f>
        <v>19.84</v>
      </c>
      <c r="AP254" s="137">
        <f>IF(P254="","",IF(AND('miRNA Table'!$F$4="YES",'miRNA Table'!$F$6="YES"),R254-R$391,R254))</f>
        <v>19.79</v>
      </c>
      <c r="AQ254" s="137">
        <f>IF(Q254="","",IF(AND('miRNA Table'!$F$4="YES",'miRNA Table'!$F$6="YES"),S254-S$391,S254))</f>
        <v>20</v>
      </c>
      <c r="AR254" s="137" t="str">
        <f>IF(R254="","",IF(AND('miRNA Table'!$F$4="YES",'miRNA Table'!$F$6="YES"),T254-T$391,T254))</f>
        <v/>
      </c>
      <c r="AS254" s="137" t="str">
        <f>IF(S254="","",IF(AND('miRNA Table'!$F$4="YES",'miRNA Table'!$F$6="YES"),U254-U$391,U254))</f>
        <v/>
      </c>
      <c r="AT254" s="137" t="str">
        <f>IF(T254="","",IF(AND('miRNA Table'!$F$4="YES",'miRNA Table'!$F$6="YES"),V254-V$391,V254))</f>
        <v/>
      </c>
      <c r="AU254" s="137" t="str">
        <f>IF(U254="","",IF(AND('miRNA Table'!$F$4="YES",'miRNA Table'!$F$6="YES"),W254-W$391,W254))</f>
        <v/>
      </c>
      <c r="AV254" s="137" t="str">
        <f>IF(V254="","",IF(AND('miRNA Table'!$F$4="YES",'miRNA Table'!$F$6="YES"),X254-X$391,X254))</f>
        <v/>
      </c>
      <c r="AW254" s="137" t="str">
        <f>IF(W254="","",IF(AND('miRNA Table'!$F$4="YES",'miRNA Table'!$F$6="YES"),Y254-Y$391,Y254))</f>
        <v/>
      </c>
      <c r="AX254" s="137" t="str">
        <f>IF(X254="","",IF(AND('miRNA Table'!$F$4="YES",'miRNA Table'!$F$6="YES"),Z254-Z$391,Z254))</f>
        <v/>
      </c>
      <c r="AY254" s="137" t="str">
        <f>IF(Y254="","",IF(AND('miRNA Table'!$F$4="YES",'miRNA Table'!$F$6="YES"),AA254-AA$391,AA254))</f>
        <v/>
      </c>
      <c r="AZ254" s="138" t="str">
        <f>IF(Z254="","",IF(AND('miRNA Table'!$F$4="YES",'miRNA Table'!$F$6="YES"),AB254-AB$391,AB254))</f>
        <v/>
      </c>
      <c r="BY254" s="97" t="str">
        <f t="shared" si="184"/>
        <v>hsa-miR-365a-3p hsa-miR-365b-3p</v>
      </c>
      <c r="BZ254" s="98" t="s">
        <v>5751</v>
      </c>
      <c r="CA254" s="99">
        <f t="shared" si="185"/>
        <v>-6.4250000000000007</v>
      </c>
      <c r="CB254" s="99">
        <f t="shared" si="186"/>
        <v>-1.7650000000000006</v>
      </c>
      <c r="CC254" s="99">
        <f t="shared" si="187"/>
        <v>12.379999999999999</v>
      </c>
      <c r="CD254" s="99" t="str">
        <f t="shared" si="188"/>
        <v/>
      </c>
      <c r="CE254" s="99" t="str">
        <f t="shared" si="189"/>
        <v/>
      </c>
      <c r="CF254" s="99" t="str">
        <f t="shared" si="190"/>
        <v/>
      </c>
      <c r="CG254" s="99" t="str">
        <f t="shared" si="191"/>
        <v/>
      </c>
      <c r="CH254" s="99" t="str">
        <f t="shared" si="192"/>
        <v/>
      </c>
      <c r="CI254" s="99" t="str">
        <f t="shared" si="193"/>
        <v/>
      </c>
      <c r="CJ254" s="99" t="str">
        <f t="shared" si="194"/>
        <v/>
      </c>
      <c r="CK254" s="99" t="str">
        <f t="shared" si="195"/>
        <v/>
      </c>
      <c r="CL254" s="99" t="str">
        <f t="shared" si="196"/>
        <v/>
      </c>
      <c r="CM254" s="99">
        <f t="shared" si="197"/>
        <v>-1.0583333333333336</v>
      </c>
      <c r="CN254" s="99">
        <f t="shared" si="198"/>
        <v>-1.061666666666671</v>
      </c>
      <c r="CO254" s="99">
        <f t="shared" si="199"/>
        <v>-1.1350000000000016</v>
      </c>
      <c r="CP254" s="99" t="str">
        <f t="shared" si="200"/>
        <v/>
      </c>
      <c r="CQ254" s="99" t="str">
        <f t="shared" si="201"/>
        <v/>
      </c>
      <c r="CR254" s="99" t="str">
        <f t="shared" si="202"/>
        <v/>
      </c>
      <c r="CS254" s="99" t="str">
        <f t="shared" si="203"/>
        <v/>
      </c>
      <c r="CT254" s="99" t="str">
        <f t="shared" si="204"/>
        <v/>
      </c>
      <c r="CU254" s="99" t="str">
        <f t="shared" si="205"/>
        <v/>
      </c>
      <c r="CV254" s="99" t="str">
        <f t="shared" si="206"/>
        <v/>
      </c>
      <c r="CW254" s="99" t="str">
        <f t="shared" si="207"/>
        <v/>
      </c>
      <c r="CX254" s="99" t="str">
        <f t="shared" si="208"/>
        <v/>
      </c>
      <c r="CY254" s="70">
        <f t="shared" si="209"/>
        <v>1.3966666666666658</v>
      </c>
      <c r="CZ254" s="70">
        <f t="shared" si="210"/>
        <v>-1.085000000000002</v>
      </c>
      <c r="DA254" s="100" t="str">
        <f t="shared" si="211"/>
        <v>hsa-miR-365a-3p hsa-miR-365b-3p</v>
      </c>
      <c r="DB254" s="98" t="s">
        <v>5751</v>
      </c>
      <c r="DC254" s="101">
        <f t="shared" si="216"/>
        <v>85.924640177936922</v>
      </c>
      <c r="DD254" s="101">
        <f t="shared" si="217"/>
        <v>3.3987399965546019</v>
      </c>
      <c r="DE254" s="101">
        <f t="shared" si="218"/>
        <v>1.8760683365332204E-4</v>
      </c>
      <c r="DF254" s="101" t="str">
        <f t="shared" si="219"/>
        <v/>
      </c>
      <c r="DG254" s="101" t="str">
        <f t="shared" si="220"/>
        <v/>
      </c>
      <c r="DH254" s="101" t="str">
        <f t="shared" si="221"/>
        <v/>
      </c>
      <c r="DI254" s="101" t="str">
        <f t="shared" si="222"/>
        <v/>
      </c>
      <c r="DJ254" s="101" t="str">
        <f t="shared" si="223"/>
        <v/>
      </c>
      <c r="DK254" s="101" t="str">
        <f t="shared" si="224"/>
        <v/>
      </c>
      <c r="DL254" s="101" t="str">
        <f t="shared" si="225"/>
        <v/>
      </c>
      <c r="DM254" s="101" t="str">
        <f t="shared" si="212"/>
        <v/>
      </c>
      <c r="DN254" s="101" t="str">
        <f t="shared" si="213"/>
        <v/>
      </c>
      <c r="DO254" s="101">
        <f t="shared" si="226"/>
        <v>2.0825243050696129</v>
      </c>
      <c r="DP254" s="101">
        <f t="shared" si="227"/>
        <v>2.0873415208275032</v>
      </c>
      <c r="DQ254" s="101">
        <f t="shared" si="228"/>
        <v>2.1961856275741019</v>
      </c>
      <c r="DR254" s="101" t="str">
        <f t="shared" si="229"/>
        <v/>
      </c>
      <c r="DS254" s="101" t="str">
        <f t="shared" si="230"/>
        <v/>
      </c>
      <c r="DT254" s="101" t="str">
        <f t="shared" si="231"/>
        <v/>
      </c>
      <c r="DU254" s="101" t="str">
        <f t="shared" si="232"/>
        <v/>
      </c>
      <c r="DV254" s="101" t="str">
        <f t="shared" si="233"/>
        <v/>
      </c>
      <c r="DW254" s="101" t="str">
        <f t="shared" si="234"/>
        <v/>
      </c>
      <c r="DX254" s="101" t="str">
        <f t="shared" si="235"/>
        <v/>
      </c>
      <c r="DY254" s="101" t="str">
        <f t="shared" si="214"/>
        <v/>
      </c>
      <c r="DZ254" s="101" t="str">
        <f t="shared" si="215"/>
        <v/>
      </c>
    </row>
    <row r="255" spans="1:130" ht="15" customHeight="1" x14ac:dyDescent="0.25">
      <c r="A255" s="106" t="str">
        <f>'miRNA Table'!C254</f>
        <v>hsa-miR-370-3p</v>
      </c>
      <c r="B255" s="98" t="s">
        <v>5752</v>
      </c>
      <c r="C255" s="99">
        <f>IF('Test Sample Data'!C254="","",IF(SUM('Test Sample Data'!C$3:C$386)&gt;10,IF(AND(ISNUMBER('Test Sample Data'!C254),'Test Sample Data'!C254&lt;$C$389, 'Test Sample Data'!C254&gt;0),'Test Sample Data'!C254,$C$389),""))</f>
        <v>25.01</v>
      </c>
      <c r="D255" s="99">
        <f>IF('Test Sample Data'!D254="","",IF(SUM('Test Sample Data'!D$3:D$386)&gt;10,IF(AND(ISNUMBER('Test Sample Data'!D254),'Test Sample Data'!D254&lt;$C$389, 'Test Sample Data'!D254&gt;0),'Test Sample Data'!D254,$C$389),""))</f>
        <v>23.96</v>
      </c>
      <c r="E255" s="99">
        <f>IF('Test Sample Data'!E254="","",IF(SUM('Test Sample Data'!E$3:E$386)&gt;10,IF(AND(ISNUMBER('Test Sample Data'!E254),'Test Sample Data'!E254&lt;$C$389, 'Test Sample Data'!E254&gt;0),'Test Sample Data'!E254,$C$389),""))</f>
        <v>28.33</v>
      </c>
      <c r="F255" s="99" t="str">
        <f>IF('Test Sample Data'!F254="","",IF(SUM('Test Sample Data'!F$3:F$386)&gt;10,IF(AND(ISNUMBER('Test Sample Data'!F254),'Test Sample Data'!F254&lt;$C$389, 'Test Sample Data'!F254&gt;0),'Test Sample Data'!F254,$C$389),""))</f>
        <v/>
      </c>
      <c r="G255" s="99" t="str">
        <f>IF('Test Sample Data'!G254="","",IF(SUM('Test Sample Data'!G$3:G$386)&gt;10,IF(AND(ISNUMBER('Test Sample Data'!G254),'Test Sample Data'!G254&lt;$C$389, 'Test Sample Data'!G254&gt;0),'Test Sample Data'!G254,$C$389),""))</f>
        <v/>
      </c>
      <c r="H255" s="99" t="str">
        <f>IF('Test Sample Data'!H254="","",IF(SUM('Test Sample Data'!H$3:H$386)&gt;10,IF(AND(ISNUMBER('Test Sample Data'!H254),'Test Sample Data'!H254&lt;$C$389, 'Test Sample Data'!H254&gt;0),'Test Sample Data'!H254,$C$389),""))</f>
        <v/>
      </c>
      <c r="I255" s="99" t="str">
        <f>IF('Test Sample Data'!I254="","",IF(SUM('Test Sample Data'!I$3:I$386)&gt;10,IF(AND(ISNUMBER('Test Sample Data'!I254),'Test Sample Data'!I254&lt;$C$389, 'Test Sample Data'!I254&gt;0),'Test Sample Data'!I254,$C$389),""))</f>
        <v/>
      </c>
      <c r="J255" s="99" t="str">
        <f>IF('Test Sample Data'!J254="","",IF(SUM('Test Sample Data'!J$3:J$386)&gt;10,IF(AND(ISNUMBER('Test Sample Data'!J254),'Test Sample Data'!J254&lt;$C$389, 'Test Sample Data'!J254&gt;0),'Test Sample Data'!J254,$C$389),""))</f>
        <v/>
      </c>
      <c r="K255" s="99" t="str">
        <f>IF('Test Sample Data'!K254="","",IF(SUM('Test Sample Data'!K$3:K$386)&gt;10,IF(AND(ISNUMBER('Test Sample Data'!K254),'Test Sample Data'!K254&lt;$C$389, 'Test Sample Data'!K254&gt;0),'Test Sample Data'!K254,$C$389),""))</f>
        <v/>
      </c>
      <c r="L255" s="99" t="str">
        <f>IF('Test Sample Data'!L254="","",IF(SUM('Test Sample Data'!L$3:L$386)&gt;10,IF(AND(ISNUMBER('Test Sample Data'!L254),'Test Sample Data'!L254&lt;$C$389, 'Test Sample Data'!L254&gt;0),'Test Sample Data'!L254,$C$389),""))</f>
        <v/>
      </c>
      <c r="M255" s="99" t="str">
        <f>IF('Test Sample Data'!M254="","",IF(SUM('Test Sample Data'!M$3:M$386)&gt;10,IF(AND(ISNUMBER('Test Sample Data'!M254),'Test Sample Data'!M254&lt;$C$389, 'Test Sample Data'!M254&gt;0),'Test Sample Data'!M254,$C$389),""))</f>
        <v/>
      </c>
      <c r="N255" s="99" t="str">
        <f>IF('Test Sample Data'!N254="","",IF(SUM('Test Sample Data'!N$3:N$386)&gt;10,IF(AND(ISNUMBER('Test Sample Data'!N254),'Test Sample Data'!N254&lt;$C$389, 'Test Sample Data'!N254&gt;0),'Test Sample Data'!N254,$C$389),""))</f>
        <v/>
      </c>
      <c r="O255" s="98" t="str">
        <f>'miRNA Table'!C254</f>
        <v>hsa-miR-370-3p</v>
      </c>
      <c r="P255" s="98" t="s">
        <v>5752</v>
      </c>
      <c r="Q255" s="99">
        <f>IF('Control Sample Data'!C254="","",IF(SUM('Control Sample Data'!C$3:C$386)&gt;10,IF(AND(ISNUMBER('Control Sample Data'!C254),'Control Sample Data'!C254&lt;$C$389, 'Control Sample Data'!C254&gt;0),'Control Sample Data'!C254,$C$389),""))</f>
        <v>24.25</v>
      </c>
      <c r="R255" s="99">
        <f>IF('Control Sample Data'!D254="","",IF(SUM('Control Sample Data'!D$3:D$386)&gt;10,IF(AND(ISNUMBER('Control Sample Data'!D254),'Control Sample Data'!D254&lt;$C$389, 'Control Sample Data'!D254&gt;0),'Control Sample Data'!D254,$C$389),""))</f>
        <v>24.34</v>
      </c>
      <c r="S255" s="99">
        <f>IF('Control Sample Data'!E254="","",IF(SUM('Control Sample Data'!E$3:E$386)&gt;10,IF(AND(ISNUMBER('Control Sample Data'!E254),'Control Sample Data'!E254&lt;$C$389, 'Control Sample Data'!E254&gt;0),'Control Sample Data'!E254,$C$389),""))</f>
        <v>24.52</v>
      </c>
      <c r="T255" s="99" t="str">
        <f>IF('Control Sample Data'!F254="","",IF(SUM('Control Sample Data'!F$3:F$386)&gt;10,IF(AND(ISNUMBER('Control Sample Data'!F254),'Control Sample Data'!F254&lt;$C$389, 'Control Sample Data'!F254&gt;0),'Control Sample Data'!F254,$C$389),""))</f>
        <v/>
      </c>
      <c r="U255" s="99" t="str">
        <f>IF('Control Sample Data'!G254="","",IF(SUM('Control Sample Data'!G$3:G$386)&gt;10,IF(AND(ISNUMBER('Control Sample Data'!G254),'Control Sample Data'!G254&lt;$C$389, 'Control Sample Data'!G254&gt;0),'Control Sample Data'!G254,$C$389),""))</f>
        <v/>
      </c>
      <c r="V255" s="99" t="str">
        <f>IF('Control Sample Data'!H254="","",IF(SUM('Control Sample Data'!H$3:H$386)&gt;10,IF(AND(ISNUMBER('Control Sample Data'!H254),'Control Sample Data'!H254&lt;$C$389, 'Control Sample Data'!H254&gt;0),'Control Sample Data'!H254,$C$389),""))</f>
        <v/>
      </c>
      <c r="W255" s="99" t="str">
        <f>IF('Control Sample Data'!I254="","",IF(SUM('Control Sample Data'!I$3:I$386)&gt;10,IF(AND(ISNUMBER('Control Sample Data'!I254),'Control Sample Data'!I254&lt;$C$389, 'Control Sample Data'!I254&gt;0),'Control Sample Data'!I254,$C$389),""))</f>
        <v/>
      </c>
      <c r="X255" s="99" t="str">
        <f>IF('Control Sample Data'!J254="","",IF(SUM('Control Sample Data'!J$3:J$386)&gt;10,IF(AND(ISNUMBER('Control Sample Data'!J254),'Control Sample Data'!J254&lt;$C$389, 'Control Sample Data'!J254&gt;0),'Control Sample Data'!J254,$C$389),""))</f>
        <v/>
      </c>
      <c r="Y255" s="99" t="str">
        <f>IF('Control Sample Data'!K254="","",IF(SUM('Control Sample Data'!K$3:K$386)&gt;10,IF(AND(ISNUMBER('Control Sample Data'!K254),'Control Sample Data'!K254&lt;$C$389, 'Control Sample Data'!K254&gt;0),'Control Sample Data'!K254,$C$389),""))</f>
        <v/>
      </c>
      <c r="Z255" s="99" t="str">
        <f>IF('Control Sample Data'!L254="","",IF(SUM('Control Sample Data'!L$3:L$386)&gt;10,IF(AND(ISNUMBER('Control Sample Data'!L254),'Control Sample Data'!L254&lt;$C$389, 'Control Sample Data'!L254&gt;0),'Control Sample Data'!L254,$C$389),""))</f>
        <v/>
      </c>
      <c r="AA255" s="99" t="str">
        <f>IF('Control Sample Data'!M254="","",IF(SUM('Control Sample Data'!M$3:M$386)&gt;10,IF(AND(ISNUMBER('Control Sample Data'!M254),'Control Sample Data'!M254&lt;$C$389, 'Control Sample Data'!M254&gt;0),'Control Sample Data'!M254,$C$389),""))</f>
        <v/>
      </c>
      <c r="AB255" s="107" t="str">
        <f>IF('Control Sample Data'!N254="","",IF(SUM('Control Sample Data'!N$3:N$386)&gt;10,IF(AND(ISNUMBER('Control Sample Data'!N254),'Control Sample Data'!N254&lt;$C$389, 'Control Sample Data'!N254&gt;0),'Control Sample Data'!N254,$C$389),""))</f>
        <v/>
      </c>
      <c r="AC255" s="136">
        <f>IF(C255="","",IF(AND('miRNA Table'!$F$4="YES",'miRNA Table'!$F$6="YES"),C255-C$391,C255))</f>
        <v>25.01</v>
      </c>
      <c r="AD255" s="137">
        <f>IF(D255="","",IF(AND('miRNA Table'!$F$4="YES",'miRNA Table'!$F$6="YES"),D255-D$391,D255))</f>
        <v>23.96</v>
      </c>
      <c r="AE255" s="137">
        <f>IF(E255="","",IF(AND('miRNA Table'!$F$4="YES",'miRNA Table'!$F$6="YES"),E255-E$391,E255))</f>
        <v>28.33</v>
      </c>
      <c r="AF255" s="137" t="str">
        <f>IF(F255="","",IF(AND('miRNA Table'!$F$4="YES",'miRNA Table'!$F$6="YES"),F255-F$391,F255))</f>
        <v/>
      </c>
      <c r="AG255" s="137" t="str">
        <f>IF(G255="","",IF(AND('miRNA Table'!$F$4="YES",'miRNA Table'!$F$6="YES"),G255-G$391,G255))</f>
        <v/>
      </c>
      <c r="AH255" s="137" t="str">
        <f>IF(H255="","",IF(AND('miRNA Table'!$F$4="YES",'miRNA Table'!$F$6="YES"),H255-H$391,H255))</f>
        <v/>
      </c>
      <c r="AI255" s="137" t="str">
        <f>IF(I255="","",IF(AND('miRNA Table'!$F$4="YES",'miRNA Table'!$F$6="YES"),I255-I$391,I255))</f>
        <v/>
      </c>
      <c r="AJ255" s="137" t="str">
        <f>IF(J255="","",IF(AND('miRNA Table'!$F$4="YES",'miRNA Table'!$F$6="YES"),J255-J$391,J255))</f>
        <v/>
      </c>
      <c r="AK255" s="137" t="str">
        <f>IF(K255="","",IF(AND('miRNA Table'!$F$4="YES",'miRNA Table'!$F$6="YES"),K255-K$391,K255))</f>
        <v/>
      </c>
      <c r="AL255" s="137" t="str">
        <f>IF(L255="","",IF(AND('miRNA Table'!$F$4="YES",'miRNA Table'!$F$6="YES"),L255-L$391,L255))</f>
        <v/>
      </c>
      <c r="AM255" s="137" t="str">
        <f>IF(M255="","",IF(AND('miRNA Table'!$F$4="YES",'miRNA Table'!$F$6="YES"),M255-M$391,M255))</f>
        <v/>
      </c>
      <c r="AN255" s="138" t="str">
        <f>IF(N255="","",IF(AND('miRNA Table'!$F$4="YES",'miRNA Table'!$F$6="YES"),N255-N$391,N255))</f>
        <v/>
      </c>
      <c r="AO255" s="136">
        <f>IF(O255="","",IF(AND('miRNA Table'!$F$4="YES",'miRNA Table'!$F$6="YES"),Q255-Q$391,Q255))</f>
        <v>24.25</v>
      </c>
      <c r="AP255" s="137">
        <f>IF(P255="","",IF(AND('miRNA Table'!$F$4="YES",'miRNA Table'!$F$6="YES"),R255-R$391,R255))</f>
        <v>24.34</v>
      </c>
      <c r="AQ255" s="137">
        <f>IF(Q255="","",IF(AND('miRNA Table'!$F$4="YES",'miRNA Table'!$F$6="YES"),S255-S$391,S255))</f>
        <v>24.52</v>
      </c>
      <c r="AR255" s="137" t="str">
        <f>IF(R255="","",IF(AND('miRNA Table'!$F$4="YES",'miRNA Table'!$F$6="YES"),T255-T$391,T255))</f>
        <v/>
      </c>
      <c r="AS255" s="137" t="str">
        <f>IF(S255="","",IF(AND('miRNA Table'!$F$4="YES",'miRNA Table'!$F$6="YES"),U255-U$391,U255))</f>
        <v/>
      </c>
      <c r="AT255" s="137" t="str">
        <f>IF(T255="","",IF(AND('miRNA Table'!$F$4="YES",'miRNA Table'!$F$6="YES"),V255-V$391,V255))</f>
        <v/>
      </c>
      <c r="AU255" s="137" t="str">
        <f>IF(U255="","",IF(AND('miRNA Table'!$F$4="YES",'miRNA Table'!$F$6="YES"),W255-W$391,W255))</f>
        <v/>
      </c>
      <c r="AV255" s="137" t="str">
        <f>IF(V255="","",IF(AND('miRNA Table'!$F$4="YES",'miRNA Table'!$F$6="YES"),X255-X$391,X255))</f>
        <v/>
      </c>
      <c r="AW255" s="137" t="str">
        <f>IF(W255="","",IF(AND('miRNA Table'!$F$4="YES",'miRNA Table'!$F$6="YES"),Y255-Y$391,Y255))</f>
        <v/>
      </c>
      <c r="AX255" s="137" t="str">
        <f>IF(X255="","",IF(AND('miRNA Table'!$F$4="YES",'miRNA Table'!$F$6="YES"),Z255-Z$391,Z255))</f>
        <v/>
      </c>
      <c r="AY255" s="137" t="str">
        <f>IF(Y255="","",IF(AND('miRNA Table'!$F$4="YES",'miRNA Table'!$F$6="YES"),AA255-AA$391,AA255))</f>
        <v/>
      </c>
      <c r="AZ255" s="138" t="str">
        <f>IF(Z255="","",IF(AND('miRNA Table'!$F$4="YES",'miRNA Table'!$F$6="YES"),AB255-AB$391,AB255))</f>
        <v/>
      </c>
      <c r="BY255" s="97" t="str">
        <f t="shared" si="184"/>
        <v>hsa-miR-370-3p</v>
      </c>
      <c r="BZ255" s="98" t="s">
        <v>5752</v>
      </c>
      <c r="CA255" s="99">
        <f t="shared" si="185"/>
        <v>4.375</v>
      </c>
      <c r="CB255" s="99">
        <f t="shared" si="186"/>
        <v>3.3150000000000013</v>
      </c>
      <c r="CC255" s="99">
        <f t="shared" si="187"/>
        <v>7.5999999999999979</v>
      </c>
      <c r="CD255" s="99" t="str">
        <f t="shared" si="188"/>
        <v/>
      </c>
      <c r="CE255" s="99" t="str">
        <f t="shared" si="189"/>
        <v/>
      </c>
      <c r="CF255" s="99" t="str">
        <f t="shared" si="190"/>
        <v/>
      </c>
      <c r="CG255" s="99" t="str">
        <f t="shared" si="191"/>
        <v/>
      </c>
      <c r="CH255" s="99" t="str">
        <f t="shared" si="192"/>
        <v/>
      </c>
      <c r="CI255" s="99" t="str">
        <f t="shared" si="193"/>
        <v/>
      </c>
      <c r="CJ255" s="99" t="str">
        <f t="shared" si="194"/>
        <v/>
      </c>
      <c r="CK255" s="99" t="str">
        <f t="shared" si="195"/>
        <v/>
      </c>
      <c r="CL255" s="99" t="str">
        <f t="shared" si="196"/>
        <v/>
      </c>
      <c r="CM255" s="99">
        <f t="shared" si="197"/>
        <v>3.3516666666666666</v>
      </c>
      <c r="CN255" s="99">
        <f t="shared" si="198"/>
        <v>3.4883333333333297</v>
      </c>
      <c r="CO255" s="99">
        <f t="shared" si="199"/>
        <v>3.384999999999998</v>
      </c>
      <c r="CP255" s="99" t="str">
        <f t="shared" si="200"/>
        <v/>
      </c>
      <c r="CQ255" s="99" t="str">
        <f t="shared" si="201"/>
        <v/>
      </c>
      <c r="CR255" s="99" t="str">
        <f t="shared" si="202"/>
        <v/>
      </c>
      <c r="CS255" s="99" t="str">
        <f t="shared" si="203"/>
        <v/>
      </c>
      <c r="CT255" s="99" t="str">
        <f t="shared" si="204"/>
        <v/>
      </c>
      <c r="CU255" s="99" t="str">
        <f t="shared" si="205"/>
        <v/>
      </c>
      <c r="CV255" s="99" t="str">
        <f t="shared" si="206"/>
        <v/>
      </c>
      <c r="CW255" s="99" t="str">
        <f t="shared" si="207"/>
        <v/>
      </c>
      <c r="CX255" s="99" t="str">
        <f t="shared" si="208"/>
        <v/>
      </c>
      <c r="CY255" s="70">
        <f t="shared" si="209"/>
        <v>5.0966666666666667</v>
      </c>
      <c r="CZ255" s="70">
        <f t="shared" si="210"/>
        <v>3.4083333333333314</v>
      </c>
      <c r="DA255" s="100" t="str">
        <f t="shared" si="211"/>
        <v>hsa-miR-370-3p</v>
      </c>
      <c r="DB255" s="98" t="s">
        <v>5752</v>
      </c>
      <c r="DC255" s="101">
        <f t="shared" si="216"/>
        <v>4.8194088293998169E-2</v>
      </c>
      <c r="DD255" s="101">
        <f t="shared" si="217"/>
        <v>0.10048137384289385</v>
      </c>
      <c r="DE255" s="101">
        <f t="shared" si="218"/>
        <v>5.1543277764566284E-3</v>
      </c>
      <c r="DF255" s="101" t="str">
        <f t="shared" si="219"/>
        <v/>
      </c>
      <c r="DG255" s="101" t="str">
        <f t="shared" si="220"/>
        <v/>
      </c>
      <c r="DH255" s="101" t="str">
        <f t="shared" si="221"/>
        <v/>
      </c>
      <c r="DI255" s="101" t="str">
        <f t="shared" si="222"/>
        <v/>
      </c>
      <c r="DJ255" s="101" t="str">
        <f t="shared" si="223"/>
        <v/>
      </c>
      <c r="DK255" s="101" t="str">
        <f t="shared" si="224"/>
        <v/>
      </c>
      <c r="DL255" s="101" t="str">
        <f t="shared" si="225"/>
        <v/>
      </c>
      <c r="DM255" s="101" t="str">
        <f t="shared" si="212"/>
        <v/>
      </c>
      <c r="DN255" s="101" t="str">
        <f t="shared" si="213"/>
        <v/>
      </c>
      <c r="DO255" s="101">
        <f t="shared" si="226"/>
        <v>9.795977926907902E-2</v>
      </c>
      <c r="DP255" s="101">
        <f t="shared" si="227"/>
        <v>8.9106017095165996E-2</v>
      </c>
      <c r="DQ255" s="101">
        <f t="shared" si="228"/>
        <v>9.5722374818399056E-2</v>
      </c>
      <c r="DR255" s="101" t="str">
        <f t="shared" si="229"/>
        <v/>
      </c>
      <c r="DS255" s="101" t="str">
        <f t="shared" si="230"/>
        <v/>
      </c>
      <c r="DT255" s="101" t="str">
        <f t="shared" si="231"/>
        <v/>
      </c>
      <c r="DU255" s="101" t="str">
        <f t="shared" si="232"/>
        <v/>
      </c>
      <c r="DV255" s="101" t="str">
        <f t="shared" si="233"/>
        <v/>
      </c>
      <c r="DW255" s="101" t="str">
        <f t="shared" si="234"/>
        <v/>
      </c>
      <c r="DX255" s="101" t="str">
        <f t="shared" si="235"/>
        <v/>
      </c>
      <c r="DY255" s="101" t="str">
        <f t="shared" si="214"/>
        <v/>
      </c>
      <c r="DZ255" s="101" t="str">
        <f t="shared" si="215"/>
        <v/>
      </c>
    </row>
    <row r="256" spans="1:130" ht="15" customHeight="1" x14ac:dyDescent="0.25">
      <c r="A256" s="106" t="str">
        <f>'miRNA Table'!C255</f>
        <v>hsa-miR-372-3p</v>
      </c>
      <c r="B256" s="98" t="s">
        <v>5753</v>
      </c>
      <c r="C256" s="99">
        <f>IF('Test Sample Data'!C255="","",IF(SUM('Test Sample Data'!C$3:C$386)&gt;10,IF(AND(ISNUMBER('Test Sample Data'!C255),'Test Sample Data'!C255&lt;$C$389, 'Test Sample Data'!C255&gt;0),'Test Sample Data'!C255,$C$389),""))</f>
        <v>18.920000000000002</v>
      </c>
      <c r="D256" s="99">
        <f>IF('Test Sample Data'!D255="","",IF(SUM('Test Sample Data'!D$3:D$386)&gt;10,IF(AND(ISNUMBER('Test Sample Data'!D255),'Test Sample Data'!D255&lt;$C$389, 'Test Sample Data'!D255&gt;0),'Test Sample Data'!D255,$C$389),""))</f>
        <v>14.86</v>
      </c>
      <c r="E256" s="99">
        <f>IF('Test Sample Data'!E255="","",IF(SUM('Test Sample Data'!E$3:E$386)&gt;10,IF(AND(ISNUMBER('Test Sample Data'!E255),'Test Sample Data'!E255&lt;$C$389, 'Test Sample Data'!E255&gt;0),'Test Sample Data'!E255,$C$389),""))</f>
        <v>26.64</v>
      </c>
      <c r="F256" s="99" t="str">
        <f>IF('Test Sample Data'!F255="","",IF(SUM('Test Sample Data'!F$3:F$386)&gt;10,IF(AND(ISNUMBER('Test Sample Data'!F255),'Test Sample Data'!F255&lt;$C$389, 'Test Sample Data'!F255&gt;0),'Test Sample Data'!F255,$C$389),""))</f>
        <v/>
      </c>
      <c r="G256" s="99" t="str">
        <f>IF('Test Sample Data'!G255="","",IF(SUM('Test Sample Data'!G$3:G$386)&gt;10,IF(AND(ISNUMBER('Test Sample Data'!G255),'Test Sample Data'!G255&lt;$C$389, 'Test Sample Data'!G255&gt;0),'Test Sample Data'!G255,$C$389),""))</f>
        <v/>
      </c>
      <c r="H256" s="99" t="str">
        <f>IF('Test Sample Data'!H255="","",IF(SUM('Test Sample Data'!H$3:H$386)&gt;10,IF(AND(ISNUMBER('Test Sample Data'!H255),'Test Sample Data'!H255&lt;$C$389, 'Test Sample Data'!H255&gt;0),'Test Sample Data'!H255,$C$389),""))</f>
        <v/>
      </c>
      <c r="I256" s="99" t="str">
        <f>IF('Test Sample Data'!I255="","",IF(SUM('Test Sample Data'!I$3:I$386)&gt;10,IF(AND(ISNUMBER('Test Sample Data'!I255),'Test Sample Data'!I255&lt;$C$389, 'Test Sample Data'!I255&gt;0),'Test Sample Data'!I255,$C$389),""))</f>
        <v/>
      </c>
      <c r="J256" s="99" t="str">
        <f>IF('Test Sample Data'!J255="","",IF(SUM('Test Sample Data'!J$3:J$386)&gt;10,IF(AND(ISNUMBER('Test Sample Data'!J255),'Test Sample Data'!J255&lt;$C$389, 'Test Sample Data'!J255&gt;0),'Test Sample Data'!J255,$C$389),""))</f>
        <v/>
      </c>
      <c r="K256" s="99" t="str">
        <f>IF('Test Sample Data'!K255="","",IF(SUM('Test Sample Data'!K$3:K$386)&gt;10,IF(AND(ISNUMBER('Test Sample Data'!K255),'Test Sample Data'!K255&lt;$C$389, 'Test Sample Data'!K255&gt;0),'Test Sample Data'!K255,$C$389),""))</f>
        <v/>
      </c>
      <c r="L256" s="99" t="str">
        <f>IF('Test Sample Data'!L255="","",IF(SUM('Test Sample Data'!L$3:L$386)&gt;10,IF(AND(ISNUMBER('Test Sample Data'!L255),'Test Sample Data'!L255&lt;$C$389, 'Test Sample Data'!L255&gt;0),'Test Sample Data'!L255,$C$389),""))</f>
        <v/>
      </c>
      <c r="M256" s="99" t="str">
        <f>IF('Test Sample Data'!M255="","",IF(SUM('Test Sample Data'!M$3:M$386)&gt;10,IF(AND(ISNUMBER('Test Sample Data'!M255),'Test Sample Data'!M255&lt;$C$389, 'Test Sample Data'!M255&gt;0),'Test Sample Data'!M255,$C$389),""))</f>
        <v/>
      </c>
      <c r="N256" s="99" t="str">
        <f>IF('Test Sample Data'!N255="","",IF(SUM('Test Sample Data'!N$3:N$386)&gt;10,IF(AND(ISNUMBER('Test Sample Data'!N255),'Test Sample Data'!N255&lt;$C$389, 'Test Sample Data'!N255&gt;0),'Test Sample Data'!N255,$C$389),""))</f>
        <v/>
      </c>
      <c r="O256" s="98" t="str">
        <f>'miRNA Table'!C255</f>
        <v>hsa-miR-372-3p</v>
      </c>
      <c r="P256" s="98" t="s">
        <v>5753</v>
      </c>
      <c r="Q256" s="99">
        <f>IF('Control Sample Data'!C255="","",IF(SUM('Control Sample Data'!C$3:C$386)&gt;10,IF(AND(ISNUMBER('Control Sample Data'!C255),'Control Sample Data'!C255&lt;$C$389, 'Control Sample Data'!C255&gt;0),'Control Sample Data'!C255,$C$389),""))</f>
        <v>14.89</v>
      </c>
      <c r="R256" s="99">
        <f>IF('Control Sample Data'!D255="","",IF(SUM('Control Sample Data'!D$3:D$386)&gt;10,IF(AND(ISNUMBER('Control Sample Data'!D255),'Control Sample Data'!D255&lt;$C$389, 'Control Sample Data'!D255&gt;0),'Control Sample Data'!D255,$C$389),""))</f>
        <v>14.87</v>
      </c>
      <c r="S256" s="99">
        <f>IF('Control Sample Data'!E255="","",IF(SUM('Control Sample Data'!E$3:E$386)&gt;10,IF(AND(ISNUMBER('Control Sample Data'!E255),'Control Sample Data'!E255&lt;$C$389, 'Control Sample Data'!E255&gt;0),'Control Sample Data'!E255,$C$389),""))</f>
        <v>15.05</v>
      </c>
      <c r="T256" s="99" t="str">
        <f>IF('Control Sample Data'!F255="","",IF(SUM('Control Sample Data'!F$3:F$386)&gt;10,IF(AND(ISNUMBER('Control Sample Data'!F255),'Control Sample Data'!F255&lt;$C$389, 'Control Sample Data'!F255&gt;0),'Control Sample Data'!F255,$C$389),""))</f>
        <v/>
      </c>
      <c r="U256" s="99" t="str">
        <f>IF('Control Sample Data'!G255="","",IF(SUM('Control Sample Data'!G$3:G$386)&gt;10,IF(AND(ISNUMBER('Control Sample Data'!G255),'Control Sample Data'!G255&lt;$C$389, 'Control Sample Data'!G255&gt;0),'Control Sample Data'!G255,$C$389),""))</f>
        <v/>
      </c>
      <c r="V256" s="99" t="str">
        <f>IF('Control Sample Data'!H255="","",IF(SUM('Control Sample Data'!H$3:H$386)&gt;10,IF(AND(ISNUMBER('Control Sample Data'!H255),'Control Sample Data'!H255&lt;$C$389, 'Control Sample Data'!H255&gt;0),'Control Sample Data'!H255,$C$389),""))</f>
        <v/>
      </c>
      <c r="W256" s="99" t="str">
        <f>IF('Control Sample Data'!I255="","",IF(SUM('Control Sample Data'!I$3:I$386)&gt;10,IF(AND(ISNUMBER('Control Sample Data'!I255),'Control Sample Data'!I255&lt;$C$389, 'Control Sample Data'!I255&gt;0),'Control Sample Data'!I255,$C$389),""))</f>
        <v/>
      </c>
      <c r="X256" s="99" t="str">
        <f>IF('Control Sample Data'!J255="","",IF(SUM('Control Sample Data'!J$3:J$386)&gt;10,IF(AND(ISNUMBER('Control Sample Data'!J255),'Control Sample Data'!J255&lt;$C$389, 'Control Sample Data'!J255&gt;0),'Control Sample Data'!J255,$C$389),""))</f>
        <v/>
      </c>
      <c r="Y256" s="99" t="str">
        <f>IF('Control Sample Data'!K255="","",IF(SUM('Control Sample Data'!K$3:K$386)&gt;10,IF(AND(ISNUMBER('Control Sample Data'!K255),'Control Sample Data'!K255&lt;$C$389, 'Control Sample Data'!K255&gt;0),'Control Sample Data'!K255,$C$389),""))</f>
        <v/>
      </c>
      <c r="Z256" s="99" t="str">
        <f>IF('Control Sample Data'!L255="","",IF(SUM('Control Sample Data'!L$3:L$386)&gt;10,IF(AND(ISNUMBER('Control Sample Data'!L255),'Control Sample Data'!L255&lt;$C$389, 'Control Sample Data'!L255&gt;0),'Control Sample Data'!L255,$C$389),""))</f>
        <v/>
      </c>
      <c r="AA256" s="99" t="str">
        <f>IF('Control Sample Data'!M255="","",IF(SUM('Control Sample Data'!M$3:M$386)&gt;10,IF(AND(ISNUMBER('Control Sample Data'!M255),'Control Sample Data'!M255&lt;$C$389, 'Control Sample Data'!M255&gt;0),'Control Sample Data'!M255,$C$389),""))</f>
        <v/>
      </c>
      <c r="AB256" s="107" t="str">
        <f>IF('Control Sample Data'!N255="","",IF(SUM('Control Sample Data'!N$3:N$386)&gt;10,IF(AND(ISNUMBER('Control Sample Data'!N255),'Control Sample Data'!N255&lt;$C$389, 'Control Sample Data'!N255&gt;0),'Control Sample Data'!N255,$C$389),""))</f>
        <v/>
      </c>
      <c r="AC256" s="136">
        <f>IF(C256="","",IF(AND('miRNA Table'!$F$4="YES",'miRNA Table'!$F$6="YES"),C256-C$391,C256))</f>
        <v>18.920000000000002</v>
      </c>
      <c r="AD256" s="137">
        <f>IF(D256="","",IF(AND('miRNA Table'!$F$4="YES",'miRNA Table'!$F$6="YES"),D256-D$391,D256))</f>
        <v>14.86</v>
      </c>
      <c r="AE256" s="137">
        <f>IF(E256="","",IF(AND('miRNA Table'!$F$4="YES",'miRNA Table'!$F$6="YES"),E256-E$391,E256))</f>
        <v>26.64</v>
      </c>
      <c r="AF256" s="137" t="str">
        <f>IF(F256="","",IF(AND('miRNA Table'!$F$4="YES",'miRNA Table'!$F$6="YES"),F256-F$391,F256))</f>
        <v/>
      </c>
      <c r="AG256" s="137" t="str">
        <f>IF(G256="","",IF(AND('miRNA Table'!$F$4="YES",'miRNA Table'!$F$6="YES"),G256-G$391,G256))</f>
        <v/>
      </c>
      <c r="AH256" s="137" t="str">
        <f>IF(H256="","",IF(AND('miRNA Table'!$F$4="YES",'miRNA Table'!$F$6="YES"),H256-H$391,H256))</f>
        <v/>
      </c>
      <c r="AI256" s="137" t="str">
        <f>IF(I256="","",IF(AND('miRNA Table'!$F$4="YES",'miRNA Table'!$F$6="YES"),I256-I$391,I256))</f>
        <v/>
      </c>
      <c r="AJ256" s="137" t="str">
        <f>IF(J256="","",IF(AND('miRNA Table'!$F$4="YES",'miRNA Table'!$F$6="YES"),J256-J$391,J256))</f>
        <v/>
      </c>
      <c r="AK256" s="137" t="str">
        <f>IF(K256="","",IF(AND('miRNA Table'!$F$4="YES",'miRNA Table'!$F$6="YES"),K256-K$391,K256))</f>
        <v/>
      </c>
      <c r="AL256" s="137" t="str">
        <f>IF(L256="","",IF(AND('miRNA Table'!$F$4="YES",'miRNA Table'!$F$6="YES"),L256-L$391,L256))</f>
        <v/>
      </c>
      <c r="AM256" s="137" t="str">
        <f>IF(M256="","",IF(AND('miRNA Table'!$F$4="YES",'miRNA Table'!$F$6="YES"),M256-M$391,M256))</f>
        <v/>
      </c>
      <c r="AN256" s="138" t="str">
        <f>IF(N256="","",IF(AND('miRNA Table'!$F$4="YES",'miRNA Table'!$F$6="YES"),N256-N$391,N256))</f>
        <v/>
      </c>
      <c r="AO256" s="136">
        <f>IF(O256="","",IF(AND('miRNA Table'!$F$4="YES",'miRNA Table'!$F$6="YES"),Q256-Q$391,Q256))</f>
        <v>14.89</v>
      </c>
      <c r="AP256" s="137">
        <f>IF(P256="","",IF(AND('miRNA Table'!$F$4="YES",'miRNA Table'!$F$6="YES"),R256-R$391,R256))</f>
        <v>14.87</v>
      </c>
      <c r="AQ256" s="137">
        <f>IF(Q256="","",IF(AND('miRNA Table'!$F$4="YES",'miRNA Table'!$F$6="YES"),S256-S$391,S256))</f>
        <v>15.05</v>
      </c>
      <c r="AR256" s="137" t="str">
        <f>IF(R256="","",IF(AND('miRNA Table'!$F$4="YES",'miRNA Table'!$F$6="YES"),T256-T$391,T256))</f>
        <v/>
      </c>
      <c r="AS256" s="137" t="str">
        <f>IF(S256="","",IF(AND('miRNA Table'!$F$4="YES",'miRNA Table'!$F$6="YES"),U256-U$391,U256))</f>
        <v/>
      </c>
      <c r="AT256" s="137" t="str">
        <f>IF(T256="","",IF(AND('miRNA Table'!$F$4="YES",'miRNA Table'!$F$6="YES"),V256-V$391,V256))</f>
        <v/>
      </c>
      <c r="AU256" s="137" t="str">
        <f>IF(U256="","",IF(AND('miRNA Table'!$F$4="YES",'miRNA Table'!$F$6="YES"),W256-W$391,W256))</f>
        <v/>
      </c>
      <c r="AV256" s="137" t="str">
        <f>IF(V256="","",IF(AND('miRNA Table'!$F$4="YES",'miRNA Table'!$F$6="YES"),X256-X$391,X256))</f>
        <v/>
      </c>
      <c r="AW256" s="137" t="str">
        <f>IF(W256="","",IF(AND('miRNA Table'!$F$4="YES",'miRNA Table'!$F$6="YES"),Y256-Y$391,Y256))</f>
        <v/>
      </c>
      <c r="AX256" s="137" t="str">
        <f>IF(X256="","",IF(AND('miRNA Table'!$F$4="YES",'miRNA Table'!$F$6="YES"),Z256-Z$391,Z256))</f>
        <v/>
      </c>
      <c r="AY256" s="137" t="str">
        <f>IF(Y256="","",IF(AND('miRNA Table'!$F$4="YES",'miRNA Table'!$F$6="YES"),AA256-AA$391,AA256))</f>
        <v/>
      </c>
      <c r="AZ256" s="138" t="str">
        <f>IF(Z256="","",IF(AND('miRNA Table'!$F$4="YES",'miRNA Table'!$F$6="YES"),AB256-AB$391,AB256))</f>
        <v/>
      </c>
      <c r="BY256" s="97" t="str">
        <f t="shared" si="184"/>
        <v>hsa-miR-372-3p</v>
      </c>
      <c r="BZ256" s="98" t="s">
        <v>5753</v>
      </c>
      <c r="CA256" s="99">
        <f t="shared" si="185"/>
        <v>-1.7149999999999999</v>
      </c>
      <c r="CB256" s="99">
        <f t="shared" si="186"/>
        <v>-5.7850000000000001</v>
      </c>
      <c r="CC256" s="99">
        <f t="shared" si="187"/>
        <v>5.91</v>
      </c>
      <c r="CD256" s="99" t="str">
        <f t="shared" si="188"/>
        <v/>
      </c>
      <c r="CE256" s="99" t="str">
        <f t="shared" si="189"/>
        <v/>
      </c>
      <c r="CF256" s="99" t="str">
        <f t="shared" si="190"/>
        <v/>
      </c>
      <c r="CG256" s="99" t="str">
        <f t="shared" si="191"/>
        <v/>
      </c>
      <c r="CH256" s="99" t="str">
        <f t="shared" si="192"/>
        <v/>
      </c>
      <c r="CI256" s="99" t="str">
        <f t="shared" si="193"/>
        <v/>
      </c>
      <c r="CJ256" s="99" t="str">
        <f t="shared" si="194"/>
        <v/>
      </c>
      <c r="CK256" s="99" t="str">
        <f t="shared" si="195"/>
        <v/>
      </c>
      <c r="CL256" s="99" t="str">
        <f t="shared" si="196"/>
        <v/>
      </c>
      <c r="CM256" s="99">
        <f t="shared" si="197"/>
        <v>-6.0083333333333329</v>
      </c>
      <c r="CN256" s="99">
        <f t="shared" si="198"/>
        <v>-5.9816666666666709</v>
      </c>
      <c r="CO256" s="99">
        <f t="shared" si="199"/>
        <v>-6.0850000000000009</v>
      </c>
      <c r="CP256" s="99" t="str">
        <f t="shared" si="200"/>
        <v/>
      </c>
      <c r="CQ256" s="99" t="str">
        <f t="shared" si="201"/>
        <v/>
      </c>
      <c r="CR256" s="99" t="str">
        <f t="shared" si="202"/>
        <v/>
      </c>
      <c r="CS256" s="99" t="str">
        <f t="shared" si="203"/>
        <v/>
      </c>
      <c r="CT256" s="99" t="str">
        <f t="shared" si="204"/>
        <v/>
      </c>
      <c r="CU256" s="99" t="str">
        <f t="shared" si="205"/>
        <v/>
      </c>
      <c r="CV256" s="99" t="str">
        <f t="shared" si="206"/>
        <v/>
      </c>
      <c r="CW256" s="99" t="str">
        <f t="shared" si="207"/>
        <v/>
      </c>
      <c r="CX256" s="99" t="str">
        <f t="shared" si="208"/>
        <v/>
      </c>
      <c r="CY256" s="70">
        <f t="shared" si="209"/>
        <v>-0.52999999999999992</v>
      </c>
      <c r="CZ256" s="70">
        <f t="shared" si="210"/>
        <v>-6.0250000000000012</v>
      </c>
      <c r="DA256" s="100" t="str">
        <f t="shared" si="211"/>
        <v>hsa-miR-372-3p</v>
      </c>
      <c r="DB256" s="98" t="s">
        <v>5753</v>
      </c>
      <c r="DC256" s="101">
        <f t="shared" si="216"/>
        <v>3.2829664352419932</v>
      </c>
      <c r="DD256" s="101">
        <f t="shared" si="217"/>
        <v>55.13895422156908</v>
      </c>
      <c r="DE256" s="101">
        <f t="shared" si="218"/>
        <v>1.663078410083375E-2</v>
      </c>
      <c r="DF256" s="101" t="str">
        <f t="shared" si="219"/>
        <v/>
      </c>
      <c r="DG256" s="101" t="str">
        <f t="shared" si="220"/>
        <v/>
      </c>
      <c r="DH256" s="101" t="str">
        <f t="shared" si="221"/>
        <v/>
      </c>
      <c r="DI256" s="101" t="str">
        <f t="shared" si="222"/>
        <v/>
      </c>
      <c r="DJ256" s="101" t="str">
        <f t="shared" si="223"/>
        <v/>
      </c>
      <c r="DK256" s="101" t="str">
        <f t="shared" si="224"/>
        <v/>
      </c>
      <c r="DL256" s="101" t="str">
        <f t="shared" si="225"/>
        <v/>
      </c>
      <c r="DM256" s="101" t="str">
        <f t="shared" si="212"/>
        <v/>
      </c>
      <c r="DN256" s="101" t="str">
        <f t="shared" si="213"/>
        <v/>
      </c>
      <c r="DO256" s="101">
        <f t="shared" si="226"/>
        <v>64.370748228342563</v>
      </c>
      <c r="DP256" s="101">
        <f t="shared" si="227"/>
        <v>63.191853027414197</v>
      </c>
      <c r="DQ256" s="101">
        <f t="shared" si="228"/>
        <v>67.884015447565915</v>
      </c>
      <c r="DR256" s="101" t="str">
        <f t="shared" si="229"/>
        <v/>
      </c>
      <c r="DS256" s="101" t="str">
        <f t="shared" si="230"/>
        <v/>
      </c>
      <c r="DT256" s="101" t="str">
        <f t="shared" si="231"/>
        <v/>
      </c>
      <c r="DU256" s="101" t="str">
        <f t="shared" si="232"/>
        <v/>
      </c>
      <c r="DV256" s="101" t="str">
        <f t="shared" si="233"/>
        <v/>
      </c>
      <c r="DW256" s="101" t="str">
        <f t="shared" si="234"/>
        <v/>
      </c>
      <c r="DX256" s="101" t="str">
        <f t="shared" si="235"/>
        <v/>
      </c>
      <c r="DY256" s="101" t="str">
        <f t="shared" si="214"/>
        <v/>
      </c>
      <c r="DZ256" s="101" t="str">
        <f t="shared" si="215"/>
        <v/>
      </c>
    </row>
    <row r="257" spans="1:130" ht="15" customHeight="1" x14ac:dyDescent="0.25">
      <c r="A257" s="106" t="str">
        <f>'miRNA Table'!C256</f>
        <v>hsa-miR-373-3p</v>
      </c>
      <c r="B257" s="98" t="s">
        <v>5754</v>
      </c>
      <c r="C257" s="99">
        <f>IF('Test Sample Data'!C256="","",IF(SUM('Test Sample Data'!C$3:C$386)&gt;10,IF(AND(ISNUMBER('Test Sample Data'!C256),'Test Sample Data'!C256&lt;$C$389, 'Test Sample Data'!C256&gt;0),'Test Sample Data'!C256,$C$389),""))</f>
        <v>18.2</v>
      </c>
      <c r="D257" s="99">
        <f>IF('Test Sample Data'!D256="","",IF(SUM('Test Sample Data'!D$3:D$386)&gt;10,IF(AND(ISNUMBER('Test Sample Data'!D256),'Test Sample Data'!D256&lt;$C$389, 'Test Sample Data'!D256&gt;0),'Test Sample Data'!D256,$C$389),""))</f>
        <v>23.48</v>
      </c>
      <c r="E257" s="99">
        <f>IF('Test Sample Data'!E256="","",IF(SUM('Test Sample Data'!E$3:E$386)&gt;10,IF(AND(ISNUMBER('Test Sample Data'!E256),'Test Sample Data'!E256&lt;$C$389, 'Test Sample Data'!E256&gt;0),'Test Sample Data'!E256,$C$389),""))</f>
        <v>20.18</v>
      </c>
      <c r="F257" s="99" t="str">
        <f>IF('Test Sample Data'!F256="","",IF(SUM('Test Sample Data'!F$3:F$386)&gt;10,IF(AND(ISNUMBER('Test Sample Data'!F256),'Test Sample Data'!F256&lt;$C$389, 'Test Sample Data'!F256&gt;0),'Test Sample Data'!F256,$C$389),""))</f>
        <v/>
      </c>
      <c r="G257" s="99" t="str">
        <f>IF('Test Sample Data'!G256="","",IF(SUM('Test Sample Data'!G$3:G$386)&gt;10,IF(AND(ISNUMBER('Test Sample Data'!G256),'Test Sample Data'!G256&lt;$C$389, 'Test Sample Data'!G256&gt;0),'Test Sample Data'!G256,$C$389),""))</f>
        <v/>
      </c>
      <c r="H257" s="99" t="str">
        <f>IF('Test Sample Data'!H256="","",IF(SUM('Test Sample Data'!H$3:H$386)&gt;10,IF(AND(ISNUMBER('Test Sample Data'!H256),'Test Sample Data'!H256&lt;$C$389, 'Test Sample Data'!H256&gt;0),'Test Sample Data'!H256,$C$389),""))</f>
        <v/>
      </c>
      <c r="I257" s="99" t="str">
        <f>IF('Test Sample Data'!I256="","",IF(SUM('Test Sample Data'!I$3:I$386)&gt;10,IF(AND(ISNUMBER('Test Sample Data'!I256),'Test Sample Data'!I256&lt;$C$389, 'Test Sample Data'!I256&gt;0),'Test Sample Data'!I256,$C$389),""))</f>
        <v/>
      </c>
      <c r="J257" s="99" t="str">
        <f>IF('Test Sample Data'!J256="","",IF(SUM('Test Sample Data'!J$3:J$386)&gt;10,IF(AND(ISNUMBER('Test Sample Data'!J256),'Test Sample Data'!J256&lt;$C$389, 'Test Sample Data'!J256&gt;0),'Test Sample Data'!J256,$C$389),""))</f>
        <v/>
      </c>
      <c r="K257" s="99" t="str">
        <f>IF('Test Sample Data'!K256="","",IF(SUM('Test Sample Data'!K$3:K$386)&gt;10,IF(AND(ISNUMBER('Test Sample Data'!K256),'Test Sample Data'!K256&lt;$C$389, 'Test Sample Data'!K256&gt;0),'Test Sample Data'!K256,$C$389),""))</f>
        <v/>
      </c>
      <c r="L257" s="99" t="str">
        <f>IF('Test Sample Data'!L256="","",IF(SUM('Test Sample Data'!L$3:L$386)&gt;10,IF(AND(ISNUMBER('Test Sample Data'!L256),'Test Sample Data'!L256&lt;$C$389, 'Test Sample Data'!L256&gt;0),'Test Sample Data'!L256,$C$389),""))</f>
        <v/>
      </c>
      <c r="M257" s="99" t="str">
        <f>IF('Test Sample Data'!M256="","",IF(SUM('Test Sample Data'!M$3:M$386)&gt;10,IF(AND(ISNUMBER('Test Sample Data'!M256),'Test Sample Data'!M256&lt;$C$389, 'Test Sample Data'!M256&gt;0),'Test Sample Data'!M256,$C$389),""))</f>
        <v/>
      </c>
      <c r="N257" s="99" t="str">
        <f>IF('Test Sample Data'!N256="","",IF(SUM('Test Sample Data'!N$3:N$386)&gt;10,IF(AND(ISNUMBER('Test Sample Data'!N256),'Test Sample Data'!N256&lt;$C$389, 'Test Sample Data'!N256&gt;0),'Test Sample Data'!N256,$C$389),""))</f>
        <v/>
      </c>
      <c r="O257" s="98" t="str">
        <f>'miRNA Table'!C256</f>
        <v>hsa-miR-373-3p</v>
      </c>
      <c r="P257" s="98" t="s">
        <v>5754</v>
      </c>
      <c r="Q257" s="99">
        <f>IF('Control Sample Data'!C256="","",IF(SUM('Control Sample Data'!C$3:C$386)&gt;10,IF(AND(ISNUMBER('Control Sample Data'!C256),'Control Sample Data'!C256&lt;$C$389, 'Control Sample Data'!C256&gt;0),'Control Sample Data'!C256,$C$389),""))</f>
        <v>35</v>
      </c>
      <c r="R257" s="99">
        <f>IF('Control Sample Data'!D256="","",IF(SUM('Control Sample Data'!D$3:D$386)&gt;10,IF(AND(ISNUMBER('Control Sample Data'!D256),'Control Sample Data'!D256&lt;$C$389, 'Control Sample Data'!D256&gt;0),'Control Sample Data'!D256,$C$389),""))</f>
        <v>35</v>
      </c>
      <c r="S257" s="99">
        <f>IF('Control Sample Data'!E256="","",IF(SUM('Control Sample Data'!E$3:E$386)&gt;10,IF(AND(ISNUMBER('Control Sample Data'!E256),'Control Sample Data'!E256&lt;$C$389, 'Control Sample Data'!E256&gt;0),'Control Sample Data'!E256,$C$389),""))</f>
        <v>35</v>
      </c>
      <c r="T257" s="99" t="str">
        <f>IF('Control Sample Data'!F256="","",IF(SUM('Control Sample Data'!F$3:F$386)&gt;10,IF(AND(ISNUMBER('Control Sample Data'!F256),'Control Sample Data'!F256&lt;$C$389, 'Control Sample Data'!F256&gt;0),'Control Sample Data'!F256,$C$389),""))</f>
        <v/>
      </c>
      <c r="U257" s="99" t="str">
        <f>IF('Control Sample Data'!G256="","",IF(SUM('Control Sample Data'!G$3:G$386)&gt;10,IF(AND(ISNUMBER('Control Sample Data'!G256),'Control Sample Data'!G256&lt;$C$389, 'Control Sample Data'!G256&gt;0),'Control Sample Data'!G256,$C$389),""))</f>
        <v/>
      </c>
      <c r="V257" s="99" t="str">
        <f>IF('Control Sample Data'!H256="","",IF(SUM('Control Sample Data'!H$3:H$386)&gt;10,IF(AND(ISNUMBER('Control Sample Data'!H256),'Control Sample Data'!H256&lt;$C$389, 'Control Sample Data'!H256&gt;0),'Control Sample Data'!H256,$C$389),""))</f>
        <v/>
      </c>
      <c r="W257" s="99" t="str">
        <f>IF('Control Sample Data'!I256="","",IF(SUM('Control Sample Data'!I$3:I$386)&gt;10,IF(AND(ISNUMBER('Control Sample Data'!I256),'Control Sample Data'!I256&lt;$C$389, 'Control Sample Data'!I256&gt;0),'Control Sample Data'!I256,$C$389),""))</f>
        <v/>
      </c>
      <c r="X257" s="99" t="str">
        <f>IF('Control Sample Data'!J256="","",IF(SUM('Control Sample Data'!J$3:J$386)&gt;10,IF(AND(ISNUMBER('Control Sample Data'!J256),'Control Sample Data'!J256&lt;$C$389, 'Control Sample Data'!J256&gt;0),'Control Sample Data'!J256,$C$389),""))</f>
        <v/>
      </c>
      <c r="Y257" s="99" t="str">
        <f>IF('Control Sample Data'!K256="","",IF(SUM('Control Sample Data'!K$3:K$386)&gt;10,IF(AND(ISNUMBER('Control Sample Data'!K256),'Control Sample Data'!K256&lt;$C$389, 'Control Sample Data'!K256&gt;0),'Control Sample Data'!K256,$C$389),""))</f>
        <v/>
      </c>
      <c r="Z257" s="99" t="str">
        <f>IF('Control Sample Data'!L256="","",IF(SUM('Control Sample Data'!L$3:L$386)&gt;10,IF(AND(ISNUMBER('Control Sample Data'!L256),'Control Sample Data'!L256&lt;$C$389, 'Control Sample Data'!L256&gt;0),'Control Sample Data'!L256,$C$389),""))</f>
        <v/>
      </c>
      <c r="AA257" s="99" t="str">
        <f>IF('Control Sample Data'!M256="","",IF(SUM('Control Sample Data'!M$3:M$386)&gt;10,IF(AND(ISNUMBER('Control Sample Data'!M256),'Control Sample Data'!M256&lt;$C$389, 'Control Sample Data'!M256&gt;0),'Control Sample Data'!M256,$C$389),""))</f>
        <v/>
      </c>
      <c r="AB257" s="107" t="str">
        <f>IF('Control Sample Data'!N256="","",IF(SUM('Control Sample Data'!N$3:N$386)&gt;10,IF(AND(ISNUMBER('Control Sample Data'!N256),'Control Sample Data'!N256&lt;$C$389, 'Control Sample Data'!N256&gt;0),'Control Sample Data'!N256,$C$389),""))</f>
        <v/>
      </c>
      <c r="AC257" s="136">
        <f>IF(C257="","",IF(AND('miRNA Table'!$F$4="YES",'miRNA Table'!$F$6="YES"),C257-C$391,C257))</f>
        <v>18.2</v>
      </c>
      <c r="AD257" s="137">
        <f>IF(D257="","",IF(AND('miRNA Table'!$F$4="YES",'miRNA Table'!$F$6="YES"),D257-D$391,D257))</f>
        <v>23.48</v>
      </c>
      <c r="AE257" s="137">
        <f>IF(E257="","",IF(AND('miRNA Table'!$F$4="YES",'miRNA Table'!$F$6="YES"),E257-E$391,E257))</f>
        <v>20.18</v>
      </c>
      <c r="AF257" s="137" t="str">
        <f>IF(F257="","",IF(AND('miRNA Table'!$F$4="YES",'miRNA Table'!$F$6="YES"),F257-F$391,F257))</f>
        <v/>
      </c>
      <c r="AG257" s="137" t="str">
        <f>IF(G257="","",IF(AND('miRNA Table'!$F$4="YES",'miRNA Table'!$F$6="YES"),G257-G$391,G257))</f>
        <v/>
      </c>
      <c r="AH257" s="137" t="str">
        <f>IF(H257="","",IF(AND('miRNA Table'!$F$4="YES",'miRNA Table'!$F$6="YES"),H257-H$391,H257))</f>
        <v/>
      </c>
      <c r="AI257" s="137" t="str">
        <f>IF(I257="","",IF(AND('miRNA Table'!$F$4="YES",'miRNA Table'!$F$6="YES"),I257-I$391,I257))</f>
        <v/>
      </c>
      <c r="AJ257" s="137" t="str">
        <f>IF(J257="","",IF(AND('miRNA Table'!$F$4="YES",'miRNA Table'!$F$6="YES"),J257-J$391,J257))</f>
        <v/>
      </c>
      <c r="AK257" s="137" t="str">
        <f>IF(K257="","",IF(AND('miRNA Table'!$F$4="YES",'miRNA Table'!$F$6="YES"),K257-K$391,K257))</f>
        <v/>
      </c>
      <c r="AL257" s="137" t="str">
        <f>IF(L257="","",IF(AND('miRNA Table'!$F$4="YES",'miRNA Table'!$F$6="YES"),L257-L$391,L257))</f>
        <v/>
      </c>
      <c r="AM257" s="137" t="str">
        <f>IF(M257="","",IF(AND('miRNA Table'!$F$4="YES",'miRNA Table'!$F$6="YES"),M257-M$391,M257))</f>
        <v/>
      </c>
      <c r="AN257" s="138" t="str">
        <f>IF(N257="","",IF(AND('miRNA Table'!$F$4="YES",'miRNA Table'!$F$6="YES"),N257-N$391,N257))</f>
        <v/>
      </c>
      <c r="AO257" s="136">
        <f>IF(O257="","",IF(AND('miRNA Table'!$F$4="YES",'miRNA Table'!$F$6="YES"),Q257-Q$391,Q257))</f>
        <v>35</v>
      </c>
      <c r="AP257" s="137">
        <f>IF(P257="","",IF(AND('miRNA Table'!$F$4="YES",'miRNA Table'!$F$6="YES"),R257-R$391,R257))</f>
        <v>35</v>
      </c>
      <c r="AQ257" s="137">
        <f>IF(Q257="","",IF(AND('miRNA Table'!$F$4="YES",'miRNA Table'!$F$6="YES"),S257-S$391,S257))</f>
        <v>35</v>
      </c>
      <c r="AR257" s="137" t="str">
        <f>IF(R257="","",IF(AND('miRNA Table'!$F$4="YES",'miRNA Table'!$F$6="YES"),T257-T$391,T257))</f>
        <v/>
      </c>
      <c r="AS257" s="137" t="str">
        <f>IF(S257="","",IF(AND('miRNA Table'!$F$4="YES",'miRNA Table'!$F$6="YES"),U257-U$391,U257))</f>
        <v/>
      </c>
      <c r="AT257" s="137" t="str">
        <f>IF(T257="","",IF(AND('miRNA Table'!$F$4="YES",'miRNA Table'!$F$6="YES"),V257-V$391,V257))</f>
        <v/>
      </c>
      <c r="AU257" s="137" t="str">
        <f>IF(U257="","",IF(AND('miRNA Table'!$F$4="YES",'miRNA Table'!$F$6="YES"),W257-W$391,W257))</f>
        <v/>
      </c>
      <c r="AV257" s="137" t="str">
        <f>IF(V257="","",IF(AND('miRNA Table'!$F$4="YES",'miRNA Table'!$F$6="YES"),X257-X$391,X257))</f>
        <v/>
      </c>
      <c r="AW257" s="137" t="str">
        <f>IF(W257="","",IF(AND('miRNA Table'!$F$4="YES",'miRNA Table'!$F$6="YES"),Y257-Y$391,Y257))</f>
        <v/>
      </c>
      <c r="AX257" s="137" t="str">
        <f>IF(X257="","",IF(AND('miRNA Table'!$F$4="YES",'miRNA Table'!$F$6="YES"),Z257-Z$391,Z257))</f>
        <v/>
      </c>
      <c r="AY257" s="137" t="str">
        <f>IF(Y257="","",IF(AND('miRNA Table'!$F$4="YES",'miRNA Table'!$F$6="YES"),AA257-AA$391,AA257))</f>
        <v/>
      </c>
      <c r="AZ257" s="138" t="str">
        <f>IF(Z257="","",IF(AND('miRNA Table'!$F$4="YES",'miRNA Table'!$F$6="YES"),AB257-AB$391,AB257))</f>
        <v/>
      </c>
      <c r="BY257" s="97" t="str">
        <f t="shared" si="184"/>
        <v>hsa-miR-373-3p</v>
      </c>
      <c r="BZ257" s="98" t="s">
        <v>5754</v>
      </c>
      <c r="CA257" s="99">
        <f t="shared" si="185"/>
        <v>-2.4350000000000023</v>
      </c>
      <c r="CB257" s="99">
        <f t="shared" si="186"/>
        <v>2.8350000000000009</v>
      </c>
      <c r="CC257" s="99">
        <f t="shared" si="187"/>
        <v>-0.55000000000000071</v>
      </c>
      <c r="CD257" s="99" t="str">
        <f t="shared" si="188"/>
        <v/>
      </c>
      <c r="CE257" s="99" t="str">
        <f t="shared" si="189"/>
        <v/>
      </c>
      <c r="CF257" s="99" t="str">
        <f t="shared" si="190"/>
        <v/>
      </c>
      <c r="CG257" s="99" t="str">
        <f t="shared" si="191"/>
        <v/>
      </c>
      <c r="CH257" s="99" t="str">
        <f t="shared" si="192"/>
        <v/>
      </c>
      <c r="CI257" s="99" t="str">
        <f t="shared" si="193"/>
        <v/>
      </c>
      <c r="CJ257" s="99" t="str">
        <f t="shared" si="194"/>
        <v/>
      </c>
      <c r="CK257" s="99" t="str">
        <f t="shared" si="195"/>
        <v/>
      </c>
      <c r="CL257" s="99" t="str">
        <f t="shared" si="196"/>
        <v/>
      </c>
      <c r="CM257" s="99">
        <f t="shared" si="197"/>
        <v>14.101666666666667</v>
      </c>
      <c r="CN257" s="99">
        <f t="shared" si="198"/>
        <v>14.14833333333333</v>
      </c>
      <c r="CO257" s="99">
        <f t="shared" si="199"/>
        <v>13.864999999999998</v>
      </c>
      <c r="CP257" s="99" t="str">
        <f t="shared" si="200"/>
        <v/>
      </c>
      <c r="CQ257" s="99" t="str">
        <f t="shared" si="201"/>
        <v/>
      </c>
      <c r="CR257" s="99" t="str">
        <f t="shared" si="202"/>
        <v/>
      </c>
      <c r="CS257" s="99" t="str">
        <f t="shared" si="203"/>
        <v/>
      </c>
      <c r="CT257" s="99" t="str">
        <f t="shared" si="204"/>
        <v/>
      </c>
      <c r="CU257" s="99" t="str">
        <f t="shared" si="205"/>
        <v/>
      </c>
      <c r="CV257" s="99" t="str">
        <f t="shared" si="206"/>
        <v/>
      </c>
      <c r="CW257" s="99" t="str">
        <f t="shared" si="207"/>
        <v/>
      </c>
      <c r="CX257" s="99" t="str">
        <f t="shared" si="208"/>
        <v/>
      </c>
      <c r="CY257" s="70">
        <f t="shared" si="209"/>
        <v>-5.0000000000000711E-2</v>
      </c>
      <c r="CZ257" s="70">
        <f t="shared" si="210"/>
        <v>14.038333333333332</v>
      </c>
      <c r="DA257" s="100" t="str">
        <f t="shared" si="211"/>
        <v>hsa-miR-373-3p</v>
      </c>
      <c r="DB257" s="98" t="s">
        <v>5754</v>
      </c>
      <c r="DC257" s="101">
        <f t="shared" si="216"/>
        <v>5.4076433321125119</v>
      </c>
      <c r="DD257" s="101">
        <f t="shared" si="217"/>
        <v>0.14014575975356355</v>
      </c>
      <c r="DE257" s="101">
        <f t="shared" si="218"/>
        <v>1.4640856959456261</v>
      </c>
      <c r="DF257" s="101" t="str">
        <f t="shared" si="219"/>
        <v/>
      </c>
      <c r="DG257" s="101" t="str">
        <f t="shared" si="220"/>
        <v/>
      </c>
      <c r="DH257" s="101" t="str">
        <f t="shared" si="221"/>
        <v/>
      </c>
      <c r="DI257" s="101" t="str">
        <f t="shared" si="222"/>
        <v/>
      </c>
      <c r="DJ257" s="101" t="str">
        <f t="shared" si="223"/>
        <v/>
      </c>
      <c r="DK257" s="101" t="str">
        <f t="shared" si="224"/>
        <v/>
      </c>
      <c r="DL257" s="101" t="str">
        <f t="shared" si="225"/>
        <v/>
      </c>
      <c r="DM257" s="101" t="str">
        <f t="shared" si="212"/>
        <v/>
      </c>
      <c r="DN257" s="101" t="str">
        <f t="shared" si="213"/>
        <v/>
      </c>
      <c r="DO257" s="101">
        <f t="shared" si="226"/>
        <v>5.6882063716252369E-5</v>
      </c>
      <c r="DP257" s="101">
        <f t="shared" si="227"/>
        <v>5.5071547217106916E-5</v>
      </c>
      <c r="DQ257" s="101">
        <f t="shared" si="228"/>
        <v>6.7022266466494862E-5</v>
      </c>
      <c r="DR257" s="101" t="str">
        <f t="shared" si="229"/>
        <v/>
      </c>
      <c r="DS257" s="101" t="str">
        <f t="shared" si="230"/>
        <v/>
      </c>
      <c r="DT257" s="101" t="str">
        <f t="shared" si="231"/>
        <v/>
      </c>
      <c r="DU257" s="101" t="str">
        <f t="shared" si="232"/>
        <v/>
      </c>
      <c r="DV257" s="101" t="str">
        <f t="shared" si="233"/>
        <v/>
      </c>
      <c r="DW257" s="101" t="str">
        <f t="shared" si="234"/>
        <v/>
      </c>
      <c r="DX257" s="101" t="str">
        <f t="shared" si="235"/>
        <v/>
      </c>
      <c r="DY257" s="101" t="str">
        <f t="shared" si="214"/>
        <v/>
      </c>
      <c r="DZ257" s="101" t="str">
        <f t="shared" si="215"/>
        <v/>
      </c>
    </row>
    <row r="258" spans="1:130" ht="15" customHeight="1" x14ac:dyDescent="0.25">
      <c r="A258" s="106" t="str">
        <f>'miRNA Table'!C257</f>
        <v>hsa-miR-373-5p</v>
      </c>
      <c r="B258" s="98" t="s">
        <v>5755</v>
      </c>
      <c r="C258" s="99">
        <f>IF('Test Sample Data'!C257="","",IF(SUM('Test Sample Data'!C$3:C$386)&gt;10,IF(AND(ISNUMBER('Test Sample Data'!C257),'Test Sample Data'!C257&lt;$C$389, 'Test Sample Data'!C257&gt;0),'Test Sample Data'!C257,$C$389),""))</f>
        <v>17.2</v>
      </c>
      <c r="D258" s="99">
        <f>IF('Test Sample Data'!D257="","",IF(SUM('Test Sample Data'!D$3:D$386)&gt;10,IF(AND(ISNUMBER('Test Sample Data'!D257),'Test Sample Data'!D257&lt;$C$389, 'Test Sample Data'!D257&gt;0),'Test Sample Data'!D257,$C$389),""))</f>
        <v>35</v>
      </c>
      <c r="E258" s="99">
        <f>IF('Test Sample Data'!E257="","",IF(SUM('Test Sample Data'!E$3:E$386)&gt;10,IF(AND(ISNUMBER('Test Sample Data'!E257),'Test Sample Data'!E257&lt;$C$389, 'Test Sample Data'!E257&gt;0),'Test Sample Data'!E257,$C$389),""))</f>
        <v>14.21</v>
      </c>
      <c r="F258" s="99" t="str">
        <f>IF('Test Sample Data'!F257="","",IF(SUM('Test Sample Data'!F$3:F$386)&gt;10,IF(AND(ISNUMBER('Test Sample Data'!F257),'Test Sample Data'!F257&lt;$C$389, 'Test Sample Data'!F257&gt;0),'Test Sample Data'!F257,$C$389),""))</f>
        <v/>
      </c>
      <c r="G258" s="99" t="str">
        <f>IF('Test Sample Data'!G257="","",IF(SUM('Test Sample Data'!G$3:G$386)&gt;10,IF(AND(ISNUMBER('Test Sample Data'!G257),'Test Sample Data'!G257&lt;$C$389, 'Test Sample Data'!G257&gt;0),'Test Sample Data'!G257,$C$389),""))</f>
        <v/>
      </c>
      <c r="H258" s="99" t="str">
        <f>IF('Test Sample Data'!H257="","",IF(SUM('Test Sample Data'!H$3:H$386)&gt;10,IF(AND(ISNUMBER('Test Sample Data'!H257),'Test Sample Data'!H257&lt;$C$389, 'Test Sample Data'!H257&gt;0),'Test Sample Data'!H257,$C$389),""))</f>
        <v/>
      </c>
      <c r="I258" s="99" t="str">
        <f>IF('Test Sample Data'!I257="","",IF(SUM('Test Sample Data'!I$3:I$386)&gt;10,IF(AND(ISNUMBER('Test Sample Data'!I257),'Test Sample Data'!I257&lt;$C$389, 'Test Sample Data'!I257&gt;0),'Test Sample Data'!I257,$C$389),""))</f>
        <v/>
      </c>
      <c r="J258" s="99" t="str">
        <f>IF('Test Sample Data'!J257="","",IF(SUM('Test Sample Data'!J$3:J$386)&gt;10,IF(AND(ISNUMBER('Test Sample Data'!J257),'Test Sample Data'!J257&lt;$C$389, 'Test Sample Data'!J257&gt;0),'Test Sample Data'!J257,$C$389),""))</f>
        <v/>
      </c>
      <c r="K258" s="99" t="str">
        <f>IF('Test Sample Data'!K257="","",IF(SUM('Test Sample Data'!K$3:K$386)&gt;10,IF(AND(ISNUMBER('Test Sample Data'!K257),'Test Sample Data'!K257&lt;$C$389, 'Test Sample Data'!K257&gt;0),'Test Sample Data'!K257,$C$389),""))</f>
        <v/>
      </c>
      <c r="L258" s="99" t="str">
        <f>IF('Test Sample Data'!L257="","",IF(SUM('Test Sample Data'!L$3:L$386)&gt;10,IF(AND(ISNUMBER('Test Sample Data'!L257),'Test Sample Data'!L257&lt;$C$389, 'Test Sample Data'!L257&gt;0),'Test Sample Data'!L257,$C$389),""))</f>
        <v/>
      </c>
      <c r="M258" s="99" t="str">
        <f>IF('Test Sample Data'!M257="","",IF(SUM('Test Sample Data'!M$3:M$386)&gt;10,IF(AND(ISNUMBER('Test Sample Data'!M257),'Test Sample Data'!M257&lt;$C$389, 'Test Sample Data'!M257&gt;0),'Test Sample Data'!M257,$C$389),""))</f>
        <v/>
      </c>
      <c r="N258" s="99" t="str">
        <f>IF('Test Sample Data'!N257="","",IF(SUM('Test Sample Data'!N$3:N$386)&gt;10,IF(AND(ISNUMBER('Test Sample Data'!N257),'Test Sample Data'!N257&lt;$C$389, 'Test Sample Data'!N257&gt;0),'Test Sample Data'!N257,$C$389),""))</f>
        <v/>
      </c>
      <c r="O258" s="98" t="str">
        <f>'miRNA Table'!C257</f>
        <v>hsa-miR-373-5p</v>
      </c>
      <c r="P258" s="98" t="s">
        <v>5755</v>
      </c>
      <c r="Q258" s="99">
        <f>IF('Control Sample Data'!C257="","",IF(SUM('Control Sample Data'!C$3:C$386)&gt;10,IF(AND(ISNUMBER('Control Sample Data'!C257),'Control Sample Data'!C257&lt;$C$389, 'Control Sample Data'!C257&gt;0),'Control Sample Data'!C257,$C$389),""))</f>
        <v>35</v>
      </c>
      <c r="R258" s="99">
        <f>IF('Control Sample Data'!D257="","",IF(SUM('Control Sample Data'!D$3:D$386)&gt;10,IF(AND(ISNUMBER('Control Sample Data'!D257),'Control Sample Data'!D257&lt;$C$389, 'Control Sample Data'!D257&gt;0),'Control Sample Data'!D257,$C$389),""))</f>
        <v>35</v>
      </c>
      <c r="S258" s="99">
        <f>IF('Control Sample Data'!E257="","",IF(SUM('Control Sample Data'!E$3:E$386)&gt;10,IF(AND(ISNUMBER('Control Sample Data'!E257),'Control Sample Data'!E257&lt;$C$389, 'Control Sample Data'!E257&gt;0),'Control Sample Data'!E257,$C$389),""))</f>
        <v>35</v>
      </c>
      <c r="T258" s="99" t="str">
        <f>IF('Control Sample Data'!F257="","",IF(SUM('Control Sample Data'!F$3:F$386)&gt;10,IF(AND(ISNUMBER('Control Sample Data'!F257),'Control Sample Data'!F257&lt;$C$389, 'Control Sample Data'!F257&gt;0),'Control Sample Data'!F257,$C$389),""))</f>
        <v/>
      </c>
      <c r="U258" s="99" t="str">
        <f>IF('Control Sample Data'!G257="","",IF(SUM('Control Sample Data'!G$3:G$386)&gt;10,IF(AND(ISNUMBER('Control Sample Data'!G257),'Control Sample Data'!G257&lt;$C$389, 'Control Sample Data'!G257&gt;0),'Control Sample Data'!G257,$C$389),""))</f>
        <v/>
      </c>
      <c r="V258" s="99" t="str">
        <f>IF('Control Sample Data'!H257="","",IF(SUM('Control Sample Data'!H$3:H$386)&gt;10,IF(AND(ISNUMBER('Control Sample Data'!H257),'Control Sample Data'!H257&lt;$C$389, 'Control Sample Data'!H257&gt;0),'Control Sample Data'!H257,$C$389),""))</f>
        <v/>
      </c>
      <c r="W258" s="99" t="str">
        <f>IF('Control Sample Data'!I257="","",IF(SUM('Control Sample Data'!I$3:I$386)&gt;10,IF(AND(ISNUMBER('Control Sample Data'!I257),'Control Sample Data'!I257&lt;$C$389, 'Control Sample Data'!I257&gt;0),'Control Sample Data'!I257,$C$389),""))</f>
        <v/>
      </c>
      <c r="X258" s="99" t="str">
        <f>IF('Control Sample Data'!J257="","",IF(SUM('Control Sample Data'!J$3:J$386)&gt;10,IF(AND(ISNUMBER('Control Sample Data'!J257),'Control Sample Data'!J257&lt;$C$389, 'Control Sample Data'!J257&gt;0),'Control Sample Data'!J257,$C$389),""))</f>
        <v/>
      </c>
      <c r="Y258" s="99" t="str">
        <f>IF('Control Sample Data'!K257="","",IF(SUM('Control Sample Data'!K$3:K$386)&gt;10,IF(AND(ISNUMBER('Control Sample Data'!K257),'Control Sample Data'!K257&lt;$C$389, 'Control Sample Data'!K257&gt;0),'Control Sample Data'!K257,$C$389),""))</f>
        <v/>
      </c>
      <c r="Z258" s="99" t="str">
        <f>IF('Control Sample Data'!L257="","",IF(SUM('Control Sample Data'!L$3:L$386)&gt;10,IF(AND(ISNUMBER('Control Sample Data'!L257),'Control Sample Data'!L257&lt;$C$389, 'Control Sample Data'!L257&gt;0),'Control Sample Data'!L257,$C$389),""))</f>
        <v/>
      </c>
      <c r="AA258" s="99" t="str">
        <f>IF('Control Sample Data'!M257="","",IF(SUM('Control Sample Data'!M$3:M$386)&gt;10,IF(AND(ISNUMBER('Control Sample Data'!M257),'Control Sample Data'!M257&lt;$C$389, 'Control Sample Data'!M257&gt;0),'Control Sample Data'!M257,$C$389),""))</f>
        <v/>
      </c>
      <c r="AB258" s="107" t="str">
        <f>IF('Control Sample Data'!N257="","",IF(SUM('Control Sample Data'!N$3:N$386)&gt;10,IF(AND(ISNUMBER('Control Sample Data'!N257),'Control Sample Data'!N257&lt;$C$389, 'Control Sample Data'!N257&gt;0),'Control Sample Data'!N257,$C$389),""))</f>
        <v/>
      </c>
      <c r="AC258" s="136">
        <f>IF(C258="","",IF(AND('miRNA Table'!$F$4="YES",'miRNA Table'!$F$6="YES"),C258-C$391,C258))</f>
        <v>17.2</v>
      </c>
      <c r="AD258" s="137">
        <f>IF(D258="","",IF(AND('miRNA Table'!$F$4="YES",'miRNA Table'!$F$6="YES"),D258-D$391,D258))</f>
        <v>35</v>
      </c>
      <c r="AE258" s="137">
        <f>IF(E258="","",IF(AND('miRNA Table'!$F$4="YES",'miRNA Table'!$F$6="YES"),E258-E$391,E258))</f>
        <v>14.21</v>
      </c>
      <c r="AF258" s="137" t="str">
        <f>IF(F258="","",IF(AND('miRNA Table'!$F$4="YES",'miRNA Table'!$F$6="YES"),F258-F$391,F258))</f>
        <v/>
      </c>
      <c r="AG258" s="137" t="str">
        <f>IF(G258="","",IF(AND('miRNA Table'!$F$4="YES",'miRNA Table'!$F$6="YES"),G258-G$391,G258))</f>
        <v/>
      </c>
      <c r="AH258" s="137" t="str">
        <f>IF(H258="","",IF(AND('miRNA Table'!$F$4="YES",'miRNA Table'!$F$6="YES"),H258-H$391,H258))</f>
        <v/>
      </c>
      <c r="AI258" s="137" t="str">
        <f>IF(I258="","",IF(AND('miRNA Table'!$F$4="YES",'miRNA Table'!$F$6="YES"),I258-I$391,I258))</f>
        <v/>
      </c>
      <c r="AJ258" s="137" t="str">
        <f>IF(J258="","",IF(AND('miRNA Table'!$F$4="YES",'miRNA Table'!$F$6="YES"),J258-J$391,J258))</f>
        <v/>
      </c>
      <c r="AK258" s="137" t="str">
        <f>IF(K258="","",IF(AND('miRNA Table'!$F$4="YES",'miRNA Table'!$F$6="YES"),K258-K$391,K258))</f>
        <v/>
      </c>
      <c r="AL258" s="137" t="str">
        <f>IF(L258="","",IF(AND('miRNA Table'!$F$4="YES",'miRNA Table'!$F$6="YES"),L258-L$391,L258))</f>
        <v/>
      </c>
      <c r="AM258" s="137" t="str">
        <f>IF(M258="","",IF(AND('miRNA Table'!$F$4="YES",'miRNA Table'!$F$6="YES"),M258-M$391,M258))</f>
        <v/>
      </c>
      <c r="AN258" s="138" t="str">
        <f>IF(N258="","",IF(AND('miRNA Table'!$F$4="YES",'miRNA Table'!$F$6="YES"),N258-N$391,N258))</f>
        <v/>
      </c>
      <c r="AO258" s="136">
        <f>IF(O258="","",IF(AND('miRNA Table'!$F$4="YES",'miRNA Table'!$F$6="YES"),Q258-Q$391,Q258))</f>
        <v>35</v>
      </c>
      <c r="AP258" s="137">
        <f>IF(P258="","",IF(AND('miRNA Table'!$F$4="YES",'miRNA Table'!$F$6="YES"),R258-R$391,R258))</f>
        <v>35</v>
      </c>
      <c r="AQ258" s="137">
        <f>IF(Q258="","",IF(AND('miRNA Table'!$F$4="YES",'miRNA Table'!$F$6="YES"),S258-S$391,S258))</f>
        <v>35</v>
      </c>
      <c r="AR258" s="137" t="str">
        <f>IF(R258="","",IF(AND('miRNA Table'!$F$4="YES",'miRNA Table'!$F$6="YES"),T258-T$391,T258))</f>
        <v/>
      </c>
      <c r="AS258" s="137" t="str">
        <f>IF(S258="","",IF(AND('miRNA Table'!$F$4="YES",'miRNA Table'!$F$6="YES"),U258-U$391,U258))</f>
        <v/>
      </c>
      <c r="AT258" s="137" t="str">
        <f>IF(T258="","",IF(AND('miRNA Table'!$F$4="YES",'miRNA Table'!$F$6="YES"),V258-V$391,V258))</f>
        <v/>
      </c>
      <c r="AU258" s="137" t="str">
        <f>IF(U258="","",IF(AND('miRNA Table'!$F$4="YES",'miRNA Table'!$F$6="YES"),W258-W$391,W258))</f>
        <v/>
      </c>
      <c r="AV258" s="137" t="str">
        <f>IF(V258="","",IF(AND('miRNA Table'!$F$4="YES",'miRNA Table'!$F$6="YES"),X258-X$391,X258))</f>
        <v/>
      </c>
      <c r="AW258" s="137" t="str">
        <f>IF(W258="","",IF(AND('miRNA Table'!$F$4="YES",'miRNA Table'!$F$6="YES"),Y258-Y$391,Y258))</f>
        <v/>
      </c>
      <c r="AX258" s="137" t="str">
        <f>IF(X258="","",IF(AND('miRNA Table'!$F$4="YES",'miRNA Table'!$F$6="YES"),Z258-Z$391,Z258))</f>
        <v/>
      </c>
      <c r="AY258" s="137" t="str">
        <f>IF(Y258="","",IF(AND('miRNA Table'!$F$4="YES",'miRNA Table'!$F$6="YES"),AA258-AA$391,AA258))</f>
        <v/>
      </c>
      <c r="AZ258" s="138" t="str">
        <f>IF(Z258="","",IF(AND('miRNA Table'!$F$4="YES",'miRNA Table'!$F$6="YES"),AB258-AB$391,AB258))</f>
        <v/>
      </c>
      <c r="BY258" s="97" t="str">
        <f t="shared" si="184"/>
        <v>hsa-miR-373-5p</v>
      </c>
      <c r="BZ258" s="98" t="s">
        <v>5755</v>
      </c>
      <c r="CA258" s="99">
        <f t="shared" si="185"/>
        <v>-3.4350000000000023</v>
      </c>
      <c r="CB258" s="99">
        <f t="shared" si="186"/>
        <v>14.355</v>
      </c>
      <c r="CC258" s="99">
        <f t="shared" si="187"/>
        <v>-6.52</v>
      </c>
      <c r="CD258" s="99" t="str">
        <f t="shared" si="188"/>
        <v/>
      </c>
      <c r="CE258" s="99" t="str">
        <f t="shared" si="189"/>
        <v/>
      </c>
      <c r="CF258" s="99" t="str">
        <f t="shared" si="190"/>
        <v/>
      </c>
      <c r="CG258" s="99" t="str">
        <f t="shared" si="191"/>
        <v/>
      </c>
      <c r="CH258" s="99" t="str">
        <f t="shared" si="192"/>
        <v/>
      </c>
      <c r="CI258" s="99" t="str">
        <f t="shared" si="193"/>
        <v/>
      </c>
      <c r="CJ258" s="99" t="str">
        <f t="shared" si="194"/>
        <v/>
      </c>
      <c r="CK258" s="99" t="str">
        <f t="shared" si="195"/>
        <v/>
      </c>
      <c r="CL258" s="99" t="str">
        <f t="shared" si="196"/>
        <v/>
      </c>
      <c r="CM258" s="99">
        <f t="shared" si="197"/>
        <v>14.101666666666667</v>
      </c>
      <c r="CN258" s="99">
        <f t="shared" si="198"/>
        <v>14.14833333333333</v>
      </c>
      <c r="CO258" s="99">
        <f t="shared" si="199"/>
        <v>13.864999999999998</v>
      </c>
      <c r="CP258" s="99" t="str">
        <f t="shared" si="200"/>
        <v/>
      </c>
      <c r="CQ258" s="99" t="str">
        <f t="shared" si="201"/>
        <v/>
      </c>
      <c r="CR258" s="99" t="str">
        <f t="shared" si="202"/>
        <v/>
      </c>
      <c r="CS258" s="99" t="str">
        <f t="shared" si="203"/>
        <v/>
      </c>
      <c r="CT258" s="99" t="str">
        <f t="shared" si="204"/>
        <v/>
      </c>
      <c r="CU258" s="99" t="str">
        <f t="shared" si="205"/>
        <v/>
      </c>
      <c r="CV258" s="99" t="str">
        <f t="shared" si="206"/>
        <v/>
      </c>
      <c r="CW258" s="99" t="str">
        <f t="shared" si="207"/>
        <v/>
      </c>
      <c r="CX258" s="99" t="str">
        <f t="shared" si="208"/>
        <v/>
      </c>
      <c r="CY258" s="70">
        <f t="shared" si="209"/>
        <v>1.4666666666666661</v>
      </c>
      <c r="CZ258" s="70">
        <f t="shared" si="210"/>
        <v>14.038333333333332</v>
      </c>
      <c r="DA258" s="100" t="str">
        <f t="shared" si="211"/>
        <v>hsa-miR-373-5p</v>
      </c>
      <c r="DB258" s="98" t="s">
        <v>5755</v>
      </c>
      <c r="DC258" s="101">
        <f t="shared" si="216"/>
        <v>10.815286664225024</v>
      </c>
      <c r="DD258" s="101">
        <f t="shared" si="217"/>
        <v>4.7721535835485465E-5</v>
      </c>
      <c r="DE258" s="101">
        <f t="shared" si="218"/>
        <v>91.77313587301289</v>
      </c>
      <c r="DF258" s="101" t="str">
        <f t="shared" si="219"/>
        <v/>
      </c>
      <c r="DG258" s="101" t="str">
        <f t="shared" si="220"/>
        <v/>
      </c>
      <c r="DH258" s="101" t="str">
        <f t="shared" si="221"/>
        <v/>
      </c>
      <c r="DI258" s="101" t="str">
        <f t="shared" si="222"/>
        <v/>
      </c>
      <c r="DJ258" s="101" t="str">
        <f t="shared" si="223"/>
        <v/>
      </c>
      <c r="DK258" s="101" t="str">
        <f t="shared" si="224"/>
        <v/>
      </c>
      <c r="DL258" s="101" t="str">
        <f t="shared" si="225"/>
        <v/>
      </c>
      <c r="DM258" s="101" t="str">
        <f t="shared" si="212"/>
        <v/>
      </c>
      <c r="DN258" s="101" t="str">
        <f t="shared" si="213"/>
        <v/>
      </c>
      <c r="DO258" s="101">
        <f t="shared" si="226"/>
        <v>5.6882063716252369E-5</v>
      </c>
      <c r="DP258" s="101">
        <f t="shared" si="227"/>
        <v>5.5071547217106916E-5</v>
      </c>
      <c r="DQ258" s="101">
        <f t="shared" si="228"/>
        <v>6.7022266466494862E-5</v>
      </c>
      <c r="DR258" s="101" t="str">
        <f t="shared" si="229"/>
        <v/>
      </c>
      <c r="DS258" s="101" t="str">
        <f t="shared" si="230"/>
        <v/>
      </c>
      <c r="DT258" s="101" t="str">
        <f t="shared" si="231"/>
        <v/>
      </c>
      <c r="DU258" s="101" t="str">
        <f t="shared" si="232"/>
        <v/>
      </c>
      <c r="DV258" s="101" t="str">
        <f t="shared" si="233"/>
        <v/>
      </c>
      <c r="DW258" s="101" t="str">
        <f t="shared" si="234"/>
        <v/>
      </c>
      <c r="DX258" s="101" t="str">
        <f t="shared" si="235"/>
        <v/>
      </c>
      <c r="DY258" s="101" t="str">
        <f t="shared" si="214"/>
        <v/>
      </c>
      <c r="DZ258" s="101" t="str">
        <f t="shared" si="215"/>
        <v/>
      </c>
    </row>
    <row r="259" spans="1:130" ht="15" customHeight="1" x14ac:dyDescent="0.25">
      <c r="A259" s="106" t="str">
        <f>'miRNA Table'!C258</f>
        <v>hsa-miR-374a-5p</v>
      </c>
      <c r="B259" s="98" t="s">
        <v>5756</v>
      </c>
      <c r="C259" s="99">
        <f>IF('Test Sample Data'!C258="","",IF(SUM('Test Sample Data'!C$3:C$386)&gt;10,IF(AND(ISNUMBER('Test Sample Data'!C258),'Test Sample Data'!C258&lt;$C$389, 'Test Sample Data'!C258&gt;0),'Test Sample Data'!C258,$C$389),""))</f>
        <v>35</v>
      </c>
      <c r="D259" s="99">
        <f>IF('Test Sample Data'!D258="","",IF(SUM('Test Sample Data'!D$3:D$386)&gt;10,IF(AND(ISNUMBER('Test Sample Data'!D258),'Test Sample Data'!D258&lt;$C$389, 'Test Sample Data'!D258&gt;0),'Test Sample Data'!D258,$C$389),""))</f>
        <v>21.64</v>
      </c>
      <c r="E259" s="99">
        <f>IF('Test Sample Data'!E258="","",IF(SUM('Test Sample Data'!E$3:E$386)&gt;10,IF(AND(ISNUMBER('Test Sample Data'!E258),'Test Sample Data'!E258&lt;$C$389, 'Test Sample Data'!E258&gt;0),'Test Sample Data'!E258,$C$389),""))</f>
        <v>25.01</v>
      </c>
      <c r="F259" s="99" t="str">
        <f>IF('Test Sample Data'!F258="","",IF(SUM('Test Sample Data'!F$3:F$386)&gt;10,IF(AND(ISNUMBER('Test Sample Data'!F258),'Test Sample Data'!F258&lt;$C$389, 'Test Sample Data'!F258&gt;0),'Test Sample Data'!F258,$C$389),""))</f>
        <v/>
      </c>
      <c r="G259" s="99" t="str">
        <f>IF('Test Sample Data'!G258="","",IF(SUM('Test Sample Data'!G$3:G$386)&gt;10,IF(AND(ISNUMBER('Test Sample Data'!G258),'Test Sample Data'!G258&lt;$C$389, 'Test Sample Data'!G258&gt;0),'Test Sample Data'!G258,$C$389),""))</f>
        <v/>
      </c>
      <c r="H259" s="99" t="str">
        <f>IF('Test Sample Data'!H258="","",IF(SUM('Test Sample Data'!H$3:H$386)&gt;10,IF(AND(ISNUMBER('Test Sample Data'!H258),'Test Sample Data'!H258&lt;$C$389, 'Test Sample Data'!H258&gt;0),'Test Sample Data'!H258,$C$389),""))</f>
        <v/>
      </c>
      <c r="I259" s="99" t="str">
        <f>IF('Test Sample Data'!I258="","",IF(SUM('Test Sample Data'!I$3:I$386)&gt;10,IF(AND(ISNUMBER('Test Sample Data'!I258),'Test Sample Data'!I258&lt;$C$389, 'Test Sample Data'!I258&gt;0),'Test Sample Data'!I258,$C$389),""))</f>
        <v/>
      </c>
      <c r="J259" s="99" t="str">
        <f>IF('Test Sample Data'!J258="","",IF(SUM('Test Sample Data'!J$3:J$386)&gt;10,IF(AND(ISNUMBER('Test Sample Data'!J258),'Test Sample Data'!J258&lt;$C$389, 'Test Sample Data'!J258&gt;0),'Test Sample Data'!J258,$C$389),""))</f>
        <v/>
      </c>
      <c r="K259" s="99" t="str">
        <f>IF('Test Sample Data'!K258="","",IF(SUM('Test Sample Data'!K$3:K$386)&gt;10,IF(AND(ISNUMBER('Test Sample Data'!K258),'Test Sample Data'!K258&lt;$C$389, 'Test Sample Data'!K258&gt;0),'Test Sample Data'!K258,$C$389),""))</f>
        <v/>
      </c>
      <c r="L259" s="99" t="str">
        <f>IF('Test Sample Data'!L258="","",IF(SUM('Test Sample Data'!L$3:L$386)&gt;10,IF(AND(ISNUMBER('Test Sample Data'!L258),'Test Sample Data'!L258&lt;$C$389, 'Test Sample Data'!L258&gt;0),'Test Sample Data'!L258,$C$389),""))</f>
        <v/>
      </c>
      <c r="M259" s="99" t="str">
        <f>IF('Test Sample Data'!M258="","",IF(SUM('Test Sample Data'!M$3:M$386)&gt;10,IF(AND(ISNUMBER('Test Sample Data'!M258),'Test Sample Data'!M258&lt;$C$389, 'Test Sample Data'!M258&gt;0),'Test Sample Data'!M258,$C$389),""))</f>
        <v/>
      </c>
      <c r="N259" s="99" t="str">
        <f>IF('Test Sample Data'!N258="","",IF(SUM('Test Sample Data'!N$3:N$386)&gt;10,IF(AND(ISNUMBER('Test Sample Data'!N258),'Test Sample Data'!N258&lt;$C$389, 'Test Sample Data'!N258&gt;0),'Test Sample Data'!N258,$C$389),""))</f>
        <v/>
      </c>
      <c r="O259" s="98" t="str">
        <f>'miRNA Table'!C258</f>
        <v>hsa-miR-374a-5p</v>
      </c>
      <c r="P259" s="98" t="s">
        <v>5756</v>
      </c>
      <c r="Q259" s="99">
        <f>IF('Control Sample Data'!C258="","",IF(SUM('Control Sample Data'!C$3:C$386)&gt;10,IF(AND(ISNUMBER('Control Sample Data'!C258),'Control Sample Data'!C258&lt;$C$389, 'Control Sample Data'!C258&gt;0),'Control Sample Data'!C258,$C$389),""))</f>
        <v>23.21</v>
      </c>
      <c r="R259" s="99">
        <f>IF('Control Sample Data'!D258="","",IF(SUM('Control Sample Data'!D$3:D$386)&gt;10,IF(AND(ISNUMBER('Control Sample Data'!D258),'Control Sample Data'!D258&lt;$C$389, 'Control Sample Data'!D258&gt;0),'Control Sample Data'!D258,$C$389),""))</f>
        <v>23.16</v>
      </c>
      <c r="S259" s="99">
        <f>IF('Control Sample Data'!E258="","",IF(SUM('Control Sample Data'!E$3:E$386)&gt;10,IF(AND(ISNUMBER('Control Sample Data'!E258),'Control Sample Data'!E258&lt;$C$389, 'Control Sample Data'!E258&gt;0),'Control Sample Data'!E258,$C$389),""))</f>
        <v>23.2</v>
      </c>
      <c r="T259" s="99" t="str">
        <f>IF('Control Sample Data'!F258="","",IF(SUM('Control Sample Data'!F$3:F$386)&gt;10,IF(AND(ISNUMBER('Control Sample Data'!F258),'Control Sample Data'!F258&lt;$C$389, 'Control Sample Data'!F258&gt;0),'Control Sample Data'!F258,$C$389),""))</f>
        <v/>
      </c>
      <c r="U259" s="99" t="str">
        <f>IF('Control Sample Data'!G258="","",IF(SUM('Control Sample Data'!G$3:G$386)&gt;10,IF(AND(ISNUMBER('Control Sample Data'!G258),'Control Sample Data'!G258&lt;$C$389, 'Control Sample Data'!G258&gt;0),'Control Sample Data'!G258,$C$389),""))</f>
        <v/>
      </c>
      <c r="V259" s="99" t="str">
        <f>IF('Control Sample Data'!H258="","",IF(SUM('Control Sample Data'!H$3:H$386)&gt;10,IF(AND(ISNUMBER('Control Sample Data'!H258),'Control Sample Data'!H258&lt;$C$389, 'Control Sample Data'!H258&gt;0),'Control Sample Data'!H258,$C$389),""))</f>
        <v/>
      </c>
      <c r="W259" s="99" t="str">
        <f>IF('Control Sample Data'!I258="","",IF(SUM('Control Sample Data'!I$3:I$386)&gt;10,IF(AND(ISNUMBER('Control Sample Data'!I258),'Control Sample Data'!I258&lt;$C$389, 'Control Sample Data'!I258&gt;0),'Control Sample Data'!I258,$C$389),""))</f>
        <v/>
      </c>
      <c r="X259" s="99" t="str">
        <f>IF('Control Sample Data'!J258="","",IF(SUM('Control Sample Data'!J$3:J$386)&gt;10,IF(AND(ISNUMBER('Control Sample Data'!J258),'Control Sample Data'!J258&lt;$C$389, 'Control Sample Data'!J258&gt;0),'Control Sample Data'!J258,$C$389),""))</f>
        <v/>
      </c>
      <c r="Y259" s="99" t="str">
        <f>IF('Control Sample Data'!K258="","",IF(SUM('Control Sample Data'!K$3:K$386)&gt;10,IF(AND(ISNUMBER('Control Sample Data'!K258),'Control Sample Data'!K258&lt;$C$389, 'Control Sample Data'!K258&gt;0),'Control Sample Data'!K258,$C$389),""))</f>
        <v/>
      </c>
      <c r="Z259" s="99" t="str">
        <f>IF('Control Sample Data'!L258="","",IF(SUM('Control Sample Data'!L$3:L$386)&gt;10,IF(AND(ISNUMBER('Control Sample Data'!L258),'Control Sample Data'!L258&lt;$C$389, 'Control Sample Data'!L258&gt;0),'Control Sample Data'!L258,$C$389),""))</f>
        <v/>
      </c>
      <c r="AA259" s="99" t="str">
        <f>IF('Control Sample Data'!M258="","",IF(SUM('Control Sample Data'!M$3:M$386)&gt;10,IF(AND(ISNUMBER('Control Sample Data'!M258),'Control Sample Data'!M258&lt;$C$389, 'Control Sample Data'!M258&gt;0),'Control Sample Data'!M258,$C$389),""))</f>
        <v/>
      </c>
      <c r="AB259" s="107" t="str">
        <f>IF('Control Sample Data'!N258="","",IF(SUM('Control Sample Data'!N$3:N$386)&gt;10,IF(AND(ISNUMBER('Control Sample Data'!N258),'Control Sample Data'!N258&lt;$C$389, 'Control Sample Data'!N258&gt;0),'Control Sample Data'!N258,$C$389),""))</f>
        <v/>
      </c>
      <c r="AC259" s="136">
        <f>IF(C259="","",IF(AND('miRNA Table'!$F$4="YES",'miRNA Table'!$F$6="YES"),C259-C$391,C259))</f>
        <v>35</v>
      </c>
      <c r="AD259" s="137">
        <f>IF(D259="","",IF(AND('miRNA Table'!$F$4="YES",'miRNA Table'!$F$6="YES"),D259-D$391,D259))</f>
        <v>21.64</v>
      </c>
      <c r="AE259" s="137">
        <f>IF(E259="","",IF(AND('miRNA Table'!$F$4="YES",'miRNA Table'!$F$6="YES"),E259-E$391,E259))</f>
        <v>25.01</v>
      </c>
      <c r="AF259" s="137" t="str">
        <f>IF(F259="","",IF(AND('miRNA Table'!$F$4="YES",'miRNA Table'!$F$6="YES"),F259-F$391,F259))</f>
        <v/>
      </c>
      <c r="AG259" s="137" t="str">
        <f>IF(G259="","",IF(AND('miRNA Table'!$F$4="YES",'miRNA Table'!$F$6="YES"),G259-G$391,G259))</f>
        <v/>
      </c>
      <c r="AH259" s="137" t="str">
        <f>IF(H259="","",IF(AND('miRNA Table'!$F$4="YES",'miRNA Table'!$F$6="YES"),H259-H$391,H259))</f>
        <v/>
      </c>
      <c r="AI259" s="137" t="str">
        <f>IF(I259="","",IF(AND('miRNA Table'!$F$4="YES",'miRNA Table'!$F$6="YES"),I259-I$391,I259))</f>
        <v/>
      </c>
      <c r="AJ259" s="137" t="str">
        <f>IF(J259="","",IF(AND('miRNA Table'!$F$4="YES",'miRNA Table'!$F$6="YES"),J259-J$391,J259))</f>
        <v/>
      </c>
      <c r="AK259" s="137" t="str">
        <f>IF(K259="","",IF(AND('miRNA Table'!$F$4="YES",'miRNA Table'!$F$6="YES"),K259-K$391,K259))</f>
        <v/>
      </c>
      <c r="AL259" s="137" t="str">
        <f>IF(L259="","",IF(AND('miRNA Table'!$F$4="YES",'miRNA Table'!$F$6="YES"),L259-L$391,L259))</f>
        <v/>
      </c>
      <c r="AM259" s="137" t="str">
        <f>IF(M259="","",IF(AND('miRNA Table'!$F$4="YES",'miRNA Table'!$F$6="YES"),M259-M$391,M259))</f>
        <v/>
      </c>
      <c r="AN259" s="138" t="str">
        <f>IF(N259="","",IF(AND('miRNA Table'!$F$4="YES",'miRNA Table'!$F$6="YES"),N259-N$391,N259))</f>
        <v/>
      </c>
      <c r="AO259" s="136">
        <f>IF(O259="","",IF(AND('miRNA Table'!$F$4="YES",'miRNA Table'!$F$6="YES"),Q259-Q$391,Q259))</f>
        <v>23.21</v>
      </c>
      <c r="AP259" s="137">
        <f>IF(P259="","",IF(AND('miRNA Table'!$F$4="YES",'miRNA Table'!$F$6="YES"),R259-R$391,R259))</f>
        <v>23.16</v>
      </c>
      <c r="AQ259" s="137">
        <f>IF(Q259="","",IF(AND('miRNA Table'!$F$4="YES",'miRNA Table'!$F$6="YES"),S259-S$391,S259))</f>
        <v>23.2</v>
      </c>
      <c r="AR259" s="137" t="str">
        <f>IF(R259="","",IF(AND('miRNA Table'!$F$4="YES",'miRNA Table'!$F$6="YES"),T259-T$391,T259))</f>
        <v/>
      </c>
      <c r="AS259" s="137" t="str">
        <f>IF(S259="","",IF(AND('miRNA Table'!$F$4="YES",'miRNA Table'!$F$6="YES"),U259-U$391,U259))</f>
        <v/>
      </c>
      <c r="AT259" s="137" t="str">
        <f>IF(T259="","",IF(AND('miRNA Table'!$F$4="YES",'miRNA Table'!$F$6="YES"),V259-V$391,V259))</f>
        <v/>
      </c>
      <c r="AU259" s="137" t="str">
        <f>IF(U259="","",IF(AND('miRNA Table'!$F$4="YES",'miRNA Table'!$F$6="YES"),W259-W$391,W259))</f>
        <v/>
      </c>
      <c r="AV259" s="137" t="str">
        <f>IF(V259="","",IF(AND('miRNA Table'!$F$4="YES",'miRNA Table'!$F$6="YES"),X259-X$391,X259))</f>
        <v/>
      </c>
      <c r="AW259" s="137" t="str">
        <f>IF(W259="","",IF(AND('miRNA Table'!$F$4="YES",'miRNA Table'!$F$6="YES"),Y259-Y$391,Y259))</f>
        <v/>
      </c>
      <c r="AX259" s="137" t="str">
        <f>IF(X259="","",IF(AND('miRNA Table'!$F$4="YES",'miRNA Table'!$F$6="YES"),Z259-Z$391,Z259))</f>
        <v/>
      </c>
      <c r="AY259" s="137" t="str">
        <f>IF(Y259="","",IF(AND('miRNA Table'!$F$4="YES",'miRNA Table'!$F$6="YES"),AA259-AA$391,AA259))</f>
        <v/>
      </c>
      <c r="AZ259" s="138" t="str">
        <f>IF(Z259="","",IF(AND('miRNA Table'!$F$4="YES",'miRNA Table'!$F$6="YES"),AB259-AB$391,AB259))</f>
        <v/>
      </c>
      <c r="BY259" s="97" t="str">
        <f t="shared" si="184"/>
        <v>hsa-miR-374a-5p</v>
      </c>
      <c r="BZ259" s="98" t="s">
        <v>5756</v>
      </c>
      <c r="CA259" s="99">
        <f t="shared" si="185"/>
        <v>14.364999999999998</v>
      </c>
      <c r="CB259" s="99">
        <f t="shared" si="186"/>
        <v>0.99500000000000099</v>
      </c>
      <c r="CC259" s="99">
        <f t="shared" si="187"/>
        <v>4.2800000000000011</v>
      </c>
      <c r="CD259" s="99" t="str">
        <f t="shared" si="188"/>
        <v/>
      </c>
      <c r="CE259" s="99" t="str">
        <f t="shared" si="189"/>
        <v/>
      </c>
      <c r="CF259" s="99" t="str">
        <f t="shared" si="190"/>
        <v/>
      </c>
      <c r="CG259" s="99" t="str">
        <f t="shared" si="191"/>
        <v/>
      </c>
      <c r="CH259" s="99" t="str">
        <f t="shared" si="192"/>
        <v/>
      </c>
      <c r="CI259" s="99" t="str">
        <f t="shared" si="193"/>
        <v/>
      </c>
      <c r="CJ259" s="99" t="str">
        <f t="shared" si="194"/>
        <v/>
      </c>
      <c r="CK259" s="99" t="str">
        <f t="shared" si="195"/>
        <v/>
      </c>
      <c r="CL259" s="99" t="str">
        <f t="shared" si="196"/>
        <v/>
      </c>
      <c r="CM259" s="99">
        <f t="shared" si="197"/>
        <v>2.3116666666666674</v>
      </c>
      <c r="CN259" s="99">
        <f t="shared" si="198"/>
        <v>2.30833333333333</v>
      </c>
      <c r="CO259" s="99">
        <f t="shared" si="199"/>
        <v>2.0649999999999977</v>
      </c>
      <c r="CP259" s="99" t="str">
        <f t="shared" si="200"/>
        <v/>
      </c>
      <c r="CQ259" s="99" t="str">
        <f t="shared" si="201"/>
        <v/>
      </c>
      <c r="CR259" s="99" t="str">
        <f t="shared" si="202"/>
        <v/>
      </c>
      <c r="CS259" s="99" t="str">
        <f t="shared" si="203"/>
        <v/>
      </c>
      <c r="CT259" s="99" t="str">
        <f t="shared" si="204"/>
        <v/>
      </c>
      <c r="CU259" s="99" t="str">
        <f t="shared" si="205"/>
        <v/>
      </c>
      <c r="CV259" s="99" t="str">
        <f t="shared" si="206"/>
        <v/>
      </c>
      <c r="CW259" s="99" t="str">
        <f t="shared" si="207"/>
        <v/>
      </c>
      <c r="CX259" s="99" t="str">
        <f t="shared" si="208"/>
        <v/>
      </c>
      <c r="CY259" s="70">
        <f t="shared" si="209"/>
        <v>6.5466666666666669</v>
      </c>
      <c r="CZ259" s="70">
        <f t="shared" si="210"/>
        <v>2.2283333333333317</v>
      </c>
      <c r="DA259" s="100" t="str">
        <f t="shared" si="211"/>
        <v>hsa-miR-374a-5p</v>
      </c>
      <c r="DB259" s="98" t="s">
        <v>5756</v>
      </c>
      <c r="DC259" s="101">
        <f t="shared" si="216"/>
        <v>4.7391899108950229E-5</v>
      </c>
      <c r="DD259" s="101">
        <f t="shared" si="217"/>
        <v>0.50173587425475108</v>
      </c>
      <c r="DE259" s="101">
        <f t="shared" si="218"/>
        <v>5.1474438579223278E-2</v>
      </c>
      <c r="DF259" s="101" t="str">
        <f t="shared" si="219"/>
        <v/>
      </c>
      <c r="DG259" s="101" t="str">
        <f t="shared" si="220"/>
        <v/>
      </c>
      <c r="DH259" s="101" t="str">
        <f t="shared" si="221"/>
        <v/>
      </c>
      <c r="DI259" s="101" t="str">
        <f t="shared" si="222"/>
        <v/>
      </c>
      <c r="DJ259" s="101" t="str">
        <f t="shared" si="223"/>
        <v/>
      </c>
      <c r="DK259" s="101" t="str">
        <f t="shared" si="224"/>
        <v/>
      </c>
      <c r="DL259" s="101" t="str">
        <f t="shared" si="225"/>
        <v/>
      </c>
      <c r="DM259" s="101" t="str">
        <f t="shared" si="212"/>
        <v/>
      </c>
      <c r="DN259" s="101" t="str">
        <f t="shared" si="213"/>
        <v/>
      </c>
      <c r="DO259" s="101">
        <f t="shared" si="226"/>
        <v>0.20142760704543275</v>
      </c>
      <c r="DP259" s="101">
        <f t="shared" si="227"/>
        <v>0.20189354170001098</v>
      </c>
      <c r="DQ259" s="101">
        <f t="shared" si="228"/>
        <v>0.23898632939843592</v>
      </c>
      <c r="DR259" s="101" t="str">
        <f t="shared" si="229"/>
        <v/>
      </c>
      <c r="DS259" s="101" t="str">
        <f t="shared" si="230"/>
        <v/>
      </c>
      <c r="DT259" s="101" t="str">
        <f t="shared" si="231"/>
        <v/>
      </c>
      <c r="DU259" s="101" t="str">
        <f t="shared" si="232"/>
        <v/>
      </c>
      <c r="DV259" s="101" t="str">
        <f t="shared" si="233"/>
        <v/>
      </c>
      <c r="DW259" s="101" t="str">
        <f t="shared" si="234"/>
        <v/>
      </c>
      <c r="DX259" s="101" t="str">
        <f t="shared" si="235"/>
        <v/>
      </c>
      <c r="DY259" s="101" t="str">
        <f t="shared" si="214"/>
        <v/>
      </c>
      <c r="DZ259" s="101" t="str">
        <f t="shared" si="215"/>
        <v/>
      </c>
    </row>
    <row r="260" spans="1:130" ht="15" customHeight="1" x14ac:dyDescent="0.25">
      <c r="A260" s="106" t="str">
        <f>'miRNA Table'!C259</f>
        <v>hsa-miR-374b-5p hsa-miR-374c-5p</v>
      </c>
      <c r="B260" s="98" t="s">
        <v>5757</v>
      </c>
      <c r="C260" s="99">
        <f>IF('Test Sample Data'!C259="","",IF(SUM('Test Sample Data'!C$3:C$386)&gt;10,IF(AND(ISNUMBER('Test Sample Data'!C259),'Test Sample Data'!C259&lt;$C$389, 'Test Sample Data'!C259&gt;0),'Test Sample Data'!C259,$C$389),""))</f>
        <v>20.03</v>
      </c>
      <c r="D260" s="99">
        <f>IF('Test Sample Data'!D259="","",IF(SUM('Test Sample Data'!D$3:D$386)&gt;10,IF(AND(ISNUMBER('Test Sample Data'!D259),'Test Sample Data'!D259&lt;$C$389, 'Test Sample Data'!D259&gt;0),'Test Sample Data'!D259,$C$389),""))</f>
        <v>35</v>
      </c>
      <c r="E260" s="99">
        <f>IF('Test Sample Data'!E259="","",IF(SUM('Test Sample Data'!E$3:E$386)&gt;10,IF(AND(ISNUMBER('Test Sample Data'!E259),'Test Sample Data'!E259&lt;$C$389, 'Test Sample Data'!E259&gt;0),'Test Sample Data'!E259,$C$389),""))</f>
        <v>18.920000000000002</v>
      </c>
      <c r="F260" s="99" t="str">
        <f>IF('Test Sample Data'!F259="","",IF(SUM('Test Sample Data'!F$3:F$386)&gt;10,IF(AND(ISNUMBER('Test Sample Data'!F259),'Test Sample Data'!F259&lt;$C$389, 'Test Sample Data'!F259&gt;0),'Test Sample Data'!F259,$C$389),""))</f>
        <v/>
      </c>
      <c r="G260" s="99" t="str">
        <f>IF('Test Sample Data'!G259="","",IF(SUM('Test Sample Data'!G$3:G$386)&gt;10,IF(AND(ISNUMBER('Test Sample Data'!G259),'Test Sample Data'!G259&lt;$C$389, 'Test Sample Data'!G259&gt;0),'Test Sample Data'!G259,$C$389),""))</f>
        <v/>
      </c>
      <c r="H260" s="99" t="str">
        <f>IF('Test Sample Data'!H259="","",IF(SUM('Test Sample Data'!H$3:H$386)&gt;10,IF(AND(ISNUMBER('Test Sample Data'!H259),'Test Sample Data'!H259&lt;$C$389, 'Test Sample Data'!H259&gt;0),'Test Sample Data'!H259,$C$389),""))</f>
        <v/>
      </c>
      <c r="I260" s="99" t="str">
        <f>IF('Test Sample Data'!I259="","",IF(SUM('Test Sample Data'!I$3:I$386)&gt;10,IF(AND(ISNUMBER('Test Sample Data'!I259),'Test Sample Data'!I259&lt;$C$389, 'Test Sample Data'!I259&gt;0),'Test Sample Data'!I259,$C$389),""))</f>
        <v/>
      </c>
      <c r="J260" s="99" t="str">
        <f>IF('Test Sample Data'!J259="","",IF(SUM('Test Sample Data'!J$3:J$386)&gt;10,IF(AND(ISNUMBER('Test Sample Data'!J259),'Test Sample Data'!J259&lt;$C$389, 'Test Sample Data'!J259&gt;0),'Test Sample Data'!J259,$C$389),""))</f>
        <v/>
      </c>
      <c r="K260" s="99" t="str">
        <f>IF('Test Sample Data'!K259="","",IF(SUM('Test Sample Data'!K$3:K$386)&gt;10,IF(AND(ISNUMBER('Test Sample Data'!K259),'Test Sample Data'!K259&lt;$C$389, 'Test Sample Data'!K259&gt;0),'Test Sample Data'!K259,$C$389),""))</f>
        <v/>
      </c>
      <c r="L260" s="99" t="str">
        <f>IF('Test Sample Data'!L259="","",IF(SUM('Test Sample Data'!L$3:L$386)&gt;10,IF(AND(ISNUMBER('Test Sample Data'!L259),'Test Sample Data'!L259&lt;$C$389, 'Test Sample Data'!L259&gt;0),'Test Sample Data'!L259,$C$389),""))</f>
        <v/>
      </c>
      <c r="M260" s="99" t="str">
        <f>IF('Test Sample Data'!M259="","",IF(SUM('Test Sample Data'!M$3:M$386)&gt;10,IF(AND(ISNUMBER('Test Sample Data'!M259),'Test Sample Data'!M259&lt;$C$389, 'Test Sample Data'!M259&gt;0),'Test Sample Data'!M259,$C$389),""))</f>
        <v/>
      </c>
      <c r="N260" s="99" t="str">
        <f>IF('Test Sample Data'!N259="","",IF(SUM('Test Sample Data'!N$3:N$386)&gt;10,IF(AND(ISNUMBER('Test Sample Data'!N259),'Test Sample Data'!N259&lt;$C$389, 'Test Sample Data'!N259&gt;0),'Test Sample Data'!N259,$C$389),""))</f>
        <v/>
      </c>
      <c r="O260" s="98" t="str">
        <f>'miRNA Table'!C259</f>
        <v>hsa-miR-374b-5p hsa-miR-374c-5p</v>
      </c>
      <c r="P260" s="98" t="s">
        <v>5757</v>
      </c>
      <c r="Q260" s="99">
        <f>IF('Control Sample Data'!C259="","",IF(SUM('Control Sample Data'!C$3:C$386)&gt;10,IF(AND(ISNUMBER('Control Sample Data'!C259),'Control Sample Data'!C259&lt;$C$389, 'Control Sample Data'!C259&gt;0),'Control Sample Data'!C259,$C$389),""))</f>
        <v>35</v>
      </c>
      <c r="R260" s="99">
        <f>IF('Control Sample Data'!D259="","",IF(SUM('Control Sample Data'!D$3:D$386)&gt;10,IF(AND(ISNUMBER('Control Sample Data'!D259),'Control Sample Data'!D259&lt;$C$389, 'Control Sample Data'!D259&gt;0),'Control Sample Data'!D259,$C$389),""))</f>
        <v>35</v>
      </c>
      <c r="S260" s="99">
        <f>IF('Control Sample Data'!E259="","",IF(SUM('Control Sample Data'!E$3:E$386)&gt;10,IF(AND(ISNUMBER('Control Sample Data'!E259),'Control Sample Data'!E259&lt;$C$389, 'Control Sample Data'!E259&gt;0),'Control Sample Data'!E259,$C$389),""))</f>
        <v>35</v>
      </c>
      <c r="T260" s="99" t="str">
        <f>IF('Control Sample Data'!F259="","",IF(SUM('Control Sample Data'!F$3:F$386)&gt;10,IF(AND(ISNUMBER('Control Sample Data'!F259),'Control Sample Data'!F259&lt;$C$389, 'Control Sample Data'!F259&gt;0),'Control Sample Data'!F259,$C$389),""))</f>
        <v/>
      </c>
      <c r="U260" s="99" t="str">
        <f>IF('Control Sample Data'!G259="","",IF(SUM('Control Sample Data'!G$3:G$386)&gt;10,IF(AND(ISNUMBER('Control Sample Data'!G259),'Control Sample Data'!G259&lt;$C$389, 'Control Sample Data'!G259&gt;0),'Control Sample Data'!G259,$C$389),""))</f>
        <v/>
      </c>
      <c r="V260" s="99" t="str">
        <f>IF('Control Sample Data'!H259="","",IF(SUM('Control Sample Data'!H$3:H$386)&gt;10,IF(AND(ISNUMBER('Control Sample Data'!H259),'Control Sample Data'!H259&lt;$C$389, 'Control Sample Data'!H259&gt;0),'Control Sample Data'!H259,$C$389),""))</f>
        <v/>
      </c>
      <c r="W260" s="99" t="str">
        <f>IF('Control Sample Data'!I259="","",IF(SUM('Control Sample Data'!I$3:I$386)&gt;10,IF(AND(ISNUMBER('Control Sample Data'!I259),'Control Sample Data'!I259&lt;$C$389, 'Control Sample Data'!I259&gt;0),'Control Sample Data'!I259,$C$389),""))</f>
        <v/>
      </c>
      <c r="X260" s="99" t="str">
        <f>IF('Control Sample Data'!J259="","",IF(SUM('Control Sample Data'!J$3:J$386)&gt;10,IF(AND(ISNUMBER('Control Sample Data'!J259),'Control Sample Data'!J259&lt;$C$389, 'Control Sample Data'!J259&gt;0),'Control Sample Data'!J259,$C$389),""))</f>
        <v/>
      </c>
      <c r="Y260" s="99" t="str">
        <f>IF('Control Sample Data'!K259="","",IF(SUM('Control Sample Data'!K$3:K$386)&gt;10,IF(AND(ISNUMBER('Control Sample Data'!K259),'Control Sample Data'!K259&lt;$C$389, 'Control Sample Data'!K259&gt;0),'Control Sample Data'!K259,$C$389),""))</f>
        <v/>
      </c>
      <c r="Z260" s="99" t="str">
        <f>IF('Control Sample Data'!L259="","",IF(SUM('Control Sample Data'!L$3:L$386)&gt;10,IF(AND(ISNUMBER('Control Sample Data'!L259),'Control Sample Data'!L259&lt;$C$389, 'Control Sample Data'!L259&gt;0),'Control Sample Data'!L259,$C$389),""))</f>
        <v/>
      </c>
      <c r="AA260" s="99" t="str">
        <f>IF('Control Sample Data'!M259="","",IF(SUM('Control Sample Data'!M$3:M$386)&gt;10,IF(AND(ISNUMBER('Control Sample Data'!M259),'Control Sample Data'!M259&lt;$C$389, 'Control Sample Data'!M259&gt;0),'Control Sample Data'!M259,$C$389),""))</f>
        <v/>
      </c>
      <c r="AB260" s="107" t="str">
        <f>IF('Control Sample Data'!N259="","",IF(SUM('Control Sample Data'!N$3:N$386)&gt;10,IF(AND(ISNUMBER('Control Sample Data'!N259),'Control Sample Data'!N259&lt;$C$389, 'Control Sample Data'!N259&gt;0),'Control Sample Data'!N259,$C$389),""))</f>
        <v/>
      </c>
      <c r="AC260" s="136">
        <f>IF(C260="","",IF(AND('miRNA Table'!$F$4="YES",'miRNA Table'!$F$6="YES"),C260-C$391,C260))</f>
        <v>20.03</v>
      </c>
      <c r="AD260" s="137">
        <f>IF(D260="","",IF(AND('miRNA Table'!$F$4="YES",'miRNA Table'!$F$6="YES"),D260-D$391,D260))</f>
        <v>35</v>
      </c>
      <c r="AE260" s="137">
        <f>IF(E260="","",IF(AND('miRNA Table'!$F$4="YES",'miRNA Table'!$F$6="YES"),E260-E$391,E260))</f>
        <v>18.920000000000002</v>
      </c>
      <c r="AF260" s="137" t="str">
        <f>IF(F260="","",IF(AND('miRNA Table'!$F$4="YES",'miRNA Table'!$F$6="YES"),F260-F$391,F260))</f>
        <v/>
      </c>
      <c r="AG260" s="137" t="str">
        <f>IF(G260="","",IF(AND('miRNA Table'!$F$4="YES",'miRNA Table'!$F$6="YES"),G260-G$391,G260))</f>
        <v/>
      </c>
      <c r="AH260" s="137" t="str">
        <f>IF(H260="","",IF(AND('miRNA Table'!$F$4="YES",'miRNA Table'!$F$6="YES"),H260-H$391,H260))</f>
        <v/>
      </c>
      <c r="AI260" s="137" t="str">
        <f>IF(I260="","",IF(AND('miRNA Table'!$F$4="YES",'miRNA Table'!$F$6="YES"),I260-I$391,I260))</f>
        <v/>
      </c>
      <c r="AJ260" s="137" t="str">
        <f>IF(J260="","",IF(AND('miRNA Table'!$F$4="YES",'miRNA Table'!$F$6="YES"),J260-J$391,J260))</f>
        <v/>
      </c>
      <c r="AK260" s="137" t="str">
        <f>IF(K260="","",IF(AND('miRNA Table'!$F$4="YES",'miRNA Table'!$F$6="YES"),K260-K$391,K260))</f>
        <v/>
      </c>
      <c r="AL260" s="137" t="str">
        <f>IF(L260="","",IF(AND('miRNA Table'!$F$4="YES",'miRNA Table'!$F$6="YES"),L260-L$391,L260))</f>
        <v/>
      </c>
      <c r="AM260" s="137" t="str">
        <f>IF(M260="","",IF(AND('miRNA Table'!$F$4="YES",'miRNA Table'!$F$6="YES"),M260-M$391,M260))</f>
        <v/>
      </c>
      <c r="AN260" s="138" t="str">
        <f>IF(N260="","",IF(AND('miRNA Table'!$F$4="YES",'miRNA Table'!$F$6="YES"),N260-N$391,N260))</f>
        <v/>
      </c>
      <c r="AO260" s="136">
        <f>IF(O260="","",IF(AND('miRNA Table'!$F$4="YES",'miRNA Table'!$F$6="YES"),Q260-Q$391,Q260))</f>
        <v>35</v>
      </c>
      <c r="AP260" s="137">
        <f>IF(P260="","",IF(AND('miRNA Table'!$F$4="YES",'miRNA Table'!$F$6="YES"),R260-R$391,R260))</f>
        <v>35</v>
      </c>
      <c r="AQ260" s="137">
        <f>IF(Q260="","",IF(AND('miRNA Table'!$F$4="YES",'miRNA Table'!$F$6="YES"),S260-S$391,S260))</f>
        <v>35</v>
      </c>
      <c r="AR260" s="137" t="str">
        <f>IF(R260="","",IF(AND('miRNA Table'!$F$4="YES",'miRNA Table'!$F$6="YES"),T260-T$391,T260))</f>
        <v/>
      </c>
      <c r="AS260" s="137" t="str">
        <f>IF(S260="","",IF(AND('miRNA Table'!$F$4="YES",'miRNA Table'!$F$6="YES"),U260-U$391,U260))</f>
        <v/>
      </c>
      <c r="AT260" s="137" t="str">
        <f>IF(T260="","",IF(AND('miRNA Table'!$F$4="YES",'miRNA Table'!$F$6="YES"),V260-V$391,V260))</f>
        <v/>
      </c>
      <c r="AU260" s="137" t="str">
        <f>IF(U260="","",IF(AND('miRNA Table'!$F$4="YES",'miRNA Table'!$F$6="YES"),W260-W$391,W260))</f>
        <v/>
      </c>
      <c r="AV260" s="137" t="str">
        <f>IF(V260="","",IF(AND('miRNA Table'!$F$4="YES",'miRNA Table'!$F$6="YES"),X260-X$391,X260))</f>
        <v/>
      </c>
      <c r="AW260" s="137" t="str">
        <f>IF(W260="","",IF(AND('miRNA Table'!$F$4="YES",'miRNA Table'!$F$6="YES"),Y260-Y$391,Y260))</f>
        <v/>
      </c>
      <c r="AX260" s="137" t="str">
        <f>IF(X260="","",IF(AND('miRNA Table'!$F$4="YES",'miRNA Table'!$F$6="YES"),Z260-Z$391,Z260))</f>
        <v/>
      </c>
      <c r="AY260" s="137" t="str">
        <f>IF(Y260="","",IF(AND('miRNA Table'!$F$4="YES",'miRNA Table'!$F$6="YES"),AA260-AA$391,AA260))</f>
        <v/>
      </c>
      <c r="AZ260" s="138" t="str">
        <f>IF(Z260="","",IF(AND('miRNA Table'!$F$4="YES",'miRNA Table'!$F$6="YES"),AB260-AB$391,AB260))</f>
        <v/>
      </c>
      <c r="BY260" s="97" t="str">
        <f t="shared" si="184"/>
        <v>hsa-miR-374b-5p hsa-miR-374c-5p</v>
      </c>
      <c r="BZ260" s="98" t="s">
        <v>5757</v>
      </c>
      <c r="CA260" s="99">
        <f t="shared" si="185"/>
        <v>-0.60500000000000043</v>
      </c>
      <c r="CB260" s="99">
        <f t="shared" si="186"/>
        <v>14.355</v>
      </c>
      <c r="CC260" s="99">
        <f t="shared" si="187"/>
        <v>-1.8099999999999987</v>
      </c>
      <c r="CD260" s="99" t="str">
        <f t="shared" si="188"/>
        <v/>
      </c>
      <c r="CE260" s="99" t="str">
        <f t="shared" si="189"/>
        <v/>
      </c>
      <c r="CF260" s="99" t="str">
        <f t="shared" si="190"/>
        <v/>
      </c>
      <c r="CG260" s="99" t="str">
        <f t="shared" si="191"/>
        <v/>
      </c>
      <c r="CH260" s="99" t="str">
        <f t="shared" si="192"/>
        <v/>
      </c>
      <c r="CI260" s="99" t="str">
        <f t="shared" si="193"/>
        <v/>
      </c>
      <c r="CJ260" s="99" t="str">
        <f t="shared" si="194"/>
        <v/>
      </c>
      <c r="CK260" s="99" t="str">
        <f t="shared" si="195"/>
        <v/>
      </c>
      <c r="CL260" s="99" t="str">
        <f t="shared" si="196"/>
        <v/>
      </c>
      <c r="CM260" s="99">
        <f t="shared" si="197"/>
        <v>14.101666666666667</v>
      </c>
      <c r="CN260" s="99">
        <f t="shared" si="198"/>
        <v>14.14833333333333</v>
      </c>
      <c r="CO260" s="99">
        <f t="shared" si="199"/>
        <v>13.864999999999998</v>
      </c>
      <c r="CP260" s="99" t="str">
        <f t="shared" si="200"/>
        <v/>
      </c>
      <c r="CQ260" s="99" t="str">
        <f t="shared" si="201"/>
        <v/>
      </c>
      <c r="CR260" s="99" t="str">
        <f t="shared" si="202"/>
        <v/>
      </c>
      <c r="CS260" s="99" t="str">
        <f t="shared" si="203"/>
        <v/>
      </c>
      <c r="CT260" s="99" t="str">
        <f t="shared" si="204"/>
        <v/>
      </c>
      <c r="CU260" s="99" t="str">
        <f t="shared" si="205"/>
        <v/>
      </c>
      <c r="CV260" s="99" t="str">
        <f t="shared" si="206"/>
        <v/>
      </c>
      <c r="CW260" s="99" t="str">
        <f t="shared" si="207"/>
        <v/>
      </c>
      <c r="CX260" s="99" t="str">
        <f t="shared" si="208"/>
        <v/>
      </c>
      <c r="CY260" s="70">
        <f t="shared" si="209"/>
        <v>3.9800000000000004</v>
      </c>
      <c r="CZ260" s="70">
        <f t="shared" si="210"/>
        <v>14.038333333333332</v>
      </c>
      <c r="DA260" s="100" t="str">
        <f t="shared" si="211"/>
        <v>hsa-miR-374b-5p hsa-miR-374c-5p</v>
      </c>
      <c r="DB260" s="98" t="s">
        <v>5757</v>
      </c>
      <c r="DC260" s="101">
        <f t="shared" si="216"/>
        <v>1.5209787532410097</v>
      </c>
      <c r="DD260" s="101">
        <f t="shared" si="217"/>
        <v>4.7721535835485465E-5</v>
      </c>
      <c r="DE260" s="101">
        <f t="shared" si="218"/>
        <v>3.5064228852641373</v>
      </c>
      <c r="DF260" s="101" t="str">
        <f t="shared" si="219"/>
        <v/>
      </c>
      <c r="DG260" s="101" t="str">
        <f t="shared" si="220"/>
        <v/>
      </c>
      <c r="DH260" s="101" t="str">
        <f t="shared" si="221"/>
        <v/>
      </c>
      <c r="DI260" s="101" t="str">
        <f t="shared" si="222"/>
        <v/>
      </c>
      <c r="DJ260" s="101" t="str">
        <f t="shared" si="223"/>
        <v/>
      </c>
      <c r="DK260" s="101" t="str">
        <f t="shared" si="224"/>
        <v/>
      </c>
      <c r="DL260" s="101" t="str">
        <f t="shared" si="225"/>
        <v/>
      </c>
      <c r="DM260" s="101" t="str">
        <f t="shared" si="212"/>
        <v/>
      </c>
      <c r="DN260" s="101" t="str">
        <f t="shared" si="213"/>
        <v/>
      </c>
      <c r="DO260" s="101">
        <f t="shared" si="226"/>
        <v>5.6882063716252369E-5</v>
      </c>
      <c r="DP260" s="101">
        <f t="shared" si="227"/>
        <v>5.5071547217106916E-5</v>
      </c>
      <c r="DQ260" s="101">
        <f t="shared" si="228"/>
        <v>6.7022266466494862E-5</v>
      </c>
      <c r="DR260" s="101" t="str">
        <f t="shared" si="229"/>
        <v/>
      </c>
      <c r="DS260" s="101" t="str">
        <f t="shared" si="230"/>
        <v/>
      </c>
      <c r="DT260" s="101" t="str">
        <f t="shared" si="231"/>
        <v/>
      </c>
      <c r="DU260" s="101" t="str">
        <f t="shared" si="232"/>
        <v/>
      </c>
      <c r="DV260" s="101" t="str">
        <f t="shared" si="233"/>
        <v/>
      </c>
      <c r="DW260" s="101" t="str">
        <f t="shared" si="234"/>
        <v/>
      </c>
      <c r="DX260" s="101" t="str">
        <f t="shared" si="235"/>
        <v/>
      </c>
      <c r="DY260" s="101" t="str">
        <f t="shared" si="214"/>
        <v/>
      </c>
      <c r="DZ260" s="101" t="str">
        <f t="shared" si="215"/>
        <v/>
      </c>
    </row>
    <row r="261" spans="1:130" ht="15" customHeight="1" x14ac:dyDescent="0.25">
      <c r="A261" s="106" t="str">
        <f>'miRNA Table'!C260</f>
        <v>hsa-miR-375</v>
      </c>
      <c r="B261" s="98" t="s">
        <v>5758</v>
      </c>
      <c r="C261" s="99">
        <f>IF('Test Sample Data'!C260="","",IF(SUM('Test Sample Data'!C$3:C$386)&gt;10,IF(AND(ISNUMBER('Test Sample Data'!C260),'Test Sample Data'!C260&lt;$C$389, 'Test Sample Data'!C260&gt;0),'Test Sample Data'!C260,$C$389),""))</f>
        <v>19.98</v>
      </c>
      <c r="D261" s="99">
        <f>IF('Test Sample Data'!D260="","",IF(SUM('Test Sample Data'!D$3:D$386)&gt;10,IF(AND(ISNUMBER('Test Sample Data'!D260),'Test Sample Data'!D260&lt;$C$389, 'Test Sample Data'!D260&gt;0),'Test Sample Data'!D260,$C$389),""))</f>
        <v>22.15</v>
      </c>
      <c r="E261" s="99">
        <f>IF('Test Sample Data'!E260="","",IF(SUM('Test Sample Data'!E$3:E$386)&gt;10,IF(AND(ISNUMBER('Test Sample Data'!E260),'Test Sample Data'!E260&lt;$C$389, 'Test Sample Data'!E260&gt;0),'Test Sample Data'!E260,$C$389),""))</f>
        <v>18.2</v>
      </c>
      <c r="F261" s="99" t="str">
        <f>IF('Test Sample Data'!F260="","",IF(SUM('Test Sample Data'!F$3:F$386)&gt;10,IF(AND(ISNUMBER('Test Sample Data'!F260),'Test Sample Data'!F260&lt;$C$389, 'Test Sample Data'!F260&gt;0),'Test Sample Data'!F260,$C$389),""))</f>
        <v/>
      </c>
      <c r="G261" s="99" t="str">
        <f>IF('Test Sample Data'!G260="","",IF(SUM('Test Sample Data'!G$3:G$386)&gt;10,IF(AND(ISNUMBER('Test Sample Data'!G260),'Test Sample Data'!G260&lt;$C$389, 'Test Sample Data'!G260&gt;0),'Test Sample Data'!G260,$C$389),""))</f>
        <v/>
      </c>
      <c r="H261" s="99" t="str">
        <f>IF('Test Sample Data'!H260="","",IF(SUM('Test Sample Data'!H$3:H$386)&gt;10,IF(AND(ISNUMBER('Test Sample Data'!H260),'Test Sample Data'!H260&lt;$C$389, 'Test Sample Data'!H260&gt;0),'Test Sample Data'!H260,$C$389),""))</f>
        <v/>
      </c>
      <c r="I261" s="99" t="str">
        <f>IF('Test Sample Data'!I260="","",IF(SUM('Test Sample Data'!I$3:I$386)&gt;10,IF(AND(ISNUMBER('Test Sample Data'!I260),'Test Sample Data'!I260&lt;$C$389, 'Test Sample Data'!I260&gt;0),'Test Sample Data'!I260,$C$389),""))</f>
        <v/>
      </c>
      <c r="J261" s="99" t="str">
        <f>IF('Test Sample Data'!J260="","",IF(SUM('Test Sample Data'!J$3:J$386)&gt;10,IF(AND(ISNUMBER('Test Sample Data'!J260),'Test Sample Data'!J260&lt;$C$389, 'Test Sample Data'!J260&gt;0),'Test Sample Data'!J260,$C$389),""))</f>
        <v/>
      </c>
      <c r="K261" s="99" t="str">
        <f>IF('Test Sample Data'!K260="","",IF(SUM('Test Sample Data'!K$3:K$386)&gt;10,IF(AND(ISNUMBER('Test Sample Data'!K260),'Test Sample Data'!K260&lt;$C$389, 'Test Sample Data'!K260&gt;0),'Test Sample Data'!K260,$C$389),""))</f>
        <v/>
      </c>
      <c r="L261" s="99" t="str">
        <f>IF('Test Sample Data'!L260="","",IF(SUM('Test Sample Data'!L$3:L$386)&gt;10,IF(AND(ISNUMBER('Test Sample Data'!L260),'Test Sample Data'!L260&lt;$C$389, 'Test Sample Data'!L260&gt;0),'Test Sample Data'!L260,$C$389),""))</f>
        <v/>
      </c>
      <c r="M261" s="99" t="str">
        <f>IF('Test Sample Data'!M260="","",IF(SUM('Test Sample Data'!M$3:M$386)&gt;10,IF(AND(ISNUMBER('Test Sample Data'!M260),'Test Sample Data'!M260&lt;$C$389, 'Test Sample Data'!M260&gt;0),'Test Sample Data'!M260,$C$389),""))</f>
        <v/>
      </c>
      <c r="N261" s="99" t="str">
        <f>IF('Test Sample Data'!N260="","",IF(SUM('Test Sample Data'!N$3:N$386)&gt;10,IF(AND(ISNUMBER('Test Sample Data'!N260),'Test Sample Data'!N260&lt;$C$389, 'Test Sample Data'!N260&gt;0),'Test Sample Data'!N260,$C$389),""))</f>
        <v/>
      </c>
      <c r="O261" s="98" t="str">
        <f>'miRNA Table'!C260</f>
        <v>hsa-miR-375</v>
      </c>
      <c r="P261" s="98" t="s">
        <v>5758</v>
      </c>
      <c r="Q261" s="99">
        <f>IF('Control Sample Data'!C260="","",IF(SUM('Control Sample Data'!C$3:C$386)&gt;10,IF(AND(ISNUMBER('Control Sample Data'!C260),'Control Sample Data'!C260&lt;$C$389, 'Control Sample Data'!C260&gt;0),'Control Sample Data'!C260,$C$389),""))</f>
        <v>24.97</v>
      </c>
      <c r="R261" s="99">
        <f>IF('Control Sample Data'!D260="","",IF(SUM('Control Sample Data'!D$3:D$386)&gt;10,IF(AND(ISNUMBER('Control Sample Data'!D260),'Control Sample Data'!D260&lt;$C$389, 'Control Sample Data'!D260&gt;0),'Control Sample Data'!D260,$C$389),""))</f>
        <v>25.02</v>
      </c>
      <c r="S261" s="99">
        <f>IF('Control Sample Data'!E260="","",IF(SUM('Control Sample Data'!E$3:E$386)&gt;10,IF(AND(ISNUMBER('Control Sample Data'!E260),'Control Sample Data'!E260&lt;$C$389, 'Control Sample Data'!E260&gt;0),'Control Sample Data'!E260,$C$389),""))</f>
        <v>25.19</v>
      </c>
      <c r="T261" s="99" t="str">
        <f>IF('Control Sample Data'!F260="","",IF(SUM('Control Sample Data'!F$3:F$386)&gt;10,IF(AND(ISNUMBER('Control Sample Data'!F260),'Control Sample Data'!F260&lt;$C$389, 'Control Sample Data'!F260&gt;0),'Control Sample Data'!F260,$C$389),""))</f>
        <v/>
      </c>
      <c r="U261" s="99" t="str">
        <f>IF('Control Sample Data'!G260="","",IF(SUM('Control Sample Data'!G$3:G$386)&gt;10,IF(AND(ISNUMBER('Control Sample Data'!G260),'Control Sample Data'!G260&lt;$C$389, 'Control Sample Data'!G260&gt;0),'Control Sample Data'!G260,$C$389),""))</f>
        <v/>
      </c>
      <c r="V261" s="99" t="str">
        <f>IF('Control Sample Data'!H260="","",IF(SUM('Control Sample Data'!H$3:H$386)&gt;10,IF(AND(ISNUMBER('Control Sample Data'!H260),'Control Sample Data'!H260&lt;$C$389, 'Control Sample Data'!H260&gt;0),'Control Sample Data'!H260,$C$389),""))</f>
        <v/>
      </c>
      <c r="W261" s="99" t="str">
        <f>IF('Control Sample Data'!I260="","",IF(SUM('Control Sample Data'!I$3:I$386)&gt;10,IF(AND(ISNUMBER('Control Sample Data'!I260),'Control Sample Data'!I260&lt;$C$389, 'Control Sample Data'!I260&gt;0),'Control Sample Data'!I260,$C$389),""))</f>
        <v/>
      </c>
      <c r="X261" s="99" t="str">
        <f>IF('Control Sample Data'!J260="","",IF(SUM('Control Sample Data'!J$3:J$386)&gt;10,IF(AND(ISNUMBER('Control Sample Data'!J260),'Control Sample Data'!J260&lt;$C$389, 'Control Sample Data'!J260&gt;0),'Control Sample Data'!J260,$C$389),""))</f>
        <v/>
      </c>
      <c r="Y261" s="99" t="str">
        <f>IF('Control Sample Data'!K260="","",IF(SUM('Control Sample Data'!K$3:K$386)&gt;10,IF(AND(ISNUMBER('Control Sample Data'!K260),'Control Sample Data'!K260&lt;$C$389, 'Control Sample Data'!K260&gt;0),'Control Sample Data'!K260,$C$389),""))</f>
        <v/>
      </c>
      <c r="Z261" s="99" t="str">
        <f>IF('Control Sample Data'!L260="","",IF(SUM('Control Sample Data'!L$3:L$386)&gt;10,IF(AND(ISNUMBER('Control Sample Data'!L260),'Control Sample Data'!L260&lt;$C$389, 'Control Sample Data'!L260&gt;0),'Control Sample Data'!L260,$C$389),""))</f>
        <v/>
      </c>
      <c r="AA261" s="99" t="str">
        <f>IF('Control Sample Data'!M260="","",IF(SUM('Control Sample Data'!M$3:M$386)&gt;10,IF(AND(ISNUMBER('Control Sample Data'!M260),'Control Sample Data'!M260&lt;$C$389, 'Control Sample Data'!M260&gt;0),'Control Sample Data'!M260,$C$389),""))</f>
        <v/>
      </c>
      <c r="AB261" s="107" t="str">
        <f>IF('Control Sample Data'!N260="","",IF(SUM('Control Sample Data'!N$3:N$386)&gt;10,IF(AND(ISNUMBER('Control Sample Data'!N260),'Control Sample Data'!N260&lt;$C$389, 'Control Sample Data'!N260&gt;0),'Control Sample Data'!N260,$C$389),""))</f>
        <v/>
      </c>
      <c r="AC261" s="136">
        <f>IF(C261="","",IF(AND('miRNA Table'!$F$4="YES",'miRNA Table'!$F$6="YES"),C261-C$391,C261))</f>
        <v>19.98</v>
      </c>
      <c r="AD261" s="137">
        <f>IF(D261="","",IF(AND('miRNA Table'!$F$4="YES",'miRNA Table'!$F$6="YES"),D261-D$391,D261))</f>
        <v>22.15</v>
      </c>
      <c r="AE261" s="137">
        <f>IF(E261="","",IF(AND('miRNA Table'!$F$4="YES",'miRNA Table'!$F$6="YES"),E261-E$391,E261))</f>
        <v>18.2</v>
      </c>
      <c r="AF261" s="137" t="str">
        <f>IF(F261="","",IF(AND('miRNA Table'!$F$4="YES",'miRNA Table'!$F$6="YES"),F261-F$391,F261))</f>
        <v/>
      </c>
      <c r="AG261" s="137" t="str">
        <f>IF(G261="","",IF(AND('miRNA Table'!$F$4="YES",'miRNA Table'!$F$6="YES"),G261-G$391,G261))</f>
        <v/>
      </c>
      <c r="AH261" s="137" t="str">
        <f>IF(H261="","",IF(AND('miRNA Table'!$F$4="YES",'miRNA Table'!$F$6="YES"),H261-H$391,H261))</f>
        <v/>
      </c>
      <c r="AI261" s="137" t="str">
        <f>IF(I261="","",IF(AND('miRNA Table'!$F$4="YES",'miRNA Table'!$F$6="YES"),I261-I$391,I261))</f>
        <v/>
      </c>
      <c r="AJ261" s="137" t="str">
        <f>IF(J261="","",IF(AND('miRNA Table'!$F$4="YES",'miRNA Table'!$F$6="YES"),J261-J$391,J261))</f>
        <v/>
      </c>
      <c r="AK261" s="137" t="str">
        <f>IF(K261="","",IF(AND('miRNA Table'!$F$4="YES",'miRNA Table'!$F$6="YES"),K261-K$391,K261))</f>
        <v/>
      </c>
      <c r="AL261" s="137" t="str">
        <f>IF(L261="","",IF(AND('miRNA Table'!$F$4="YES",'miRNA Table'!$F$6="YES"),L261-L$391,L261))</f>
        <v/>
      </c>
      <c r="AM261" s="137" t="str">
        <f>IF(M261="","",IF(AND('miRNA Table'!$F$4="YES",'miRNA Table'!$F$6="YES"),M261-M$391,M261))</f>
        <v/>
      </c>
      <c r="AN261" s="138" t="str">
        <f>IF(N261="","",IF(AND('miRNA Table'!$F$4="YES",'miRNA Table'!$F$6="YES"),N261-N$391,N261))</f>
        <v/>
      </c>
      <c r="AO261" s="136">
        <f>IF(O261="","",IF(AND('miRNA Table'!$F$4="YES",'miRNA Table'!$F$6="YES"),Q261-Q$391,Q261))</f>
        <v>24.97</v>
      </c>
      <c r="AP261" s="137">
        <f>IF(P261="","",IF(AND('miRNA Table'!$F$4="YES",'miRNA Table'!$F$6="YES"),R261-R$391,R261))</f>
        <v>25.02</v>
      </c>
      <c r="AQ261" s="137">
        <f>IF(Q261="","",IF(AND('miRNA Table'!$F$4="YES",'miRNA Table'!$F$6="YES"),S261-S$391,S261))</f>
        <v>25.19</v>
      </c>
      <c r="AR261" s="137" t="str">
        <f>IF(R261="","",IF(AND('miRNA Table'!$F$4="YES",'miRNA Table'!$F$6="YES"),T261-T$391,T261))</f>
        <v/>
      </c>
      <c r="AS261" s="137" t="str">
        <f>IF(S261="","",IF(AND('miRNA Table'!$F$4="YES",'miRNA Table'!$F$6="YES"),U261-U$391,U261))</f>
        <v/>
      </c>
      <c r="AT261" s="137" t="str">
        <f>IF(T261="","",IF(AND('miRNA Table'!$F$4="YES",'miRNA Table'!$F$6="YES"),V261-V$391,V261))</f>
        <v/>
      </c>
      <c r="AU261" s="137" t="str">
        <f>IF(U261="","",IF(AND('miRNA Table'!$F$4="YES",'miRNA Table'!$F$6="YES"),W261-W$391,W261))</f>
        <v/>
      </c>
      <c r="AV261" s="137" t="str">
        <f>IF(V261="","",IF(AND('miRNA Table'!$F$4="YES",'miRNA Table'!$F$6="YES"),X261-X$391,X261))</f>
        <v/>
      </c>
      <c r="AW261" s="137" t="str">
        <f>IF(W261="","",IF(AND('miRNA Table'!$F$4="YES",'miRNA Table'!$F$6="YES"),Y261-Y$391,Y261))</f>
        <v/>
      </c>
      <c r="AX261" s="137" t="str">
        <f>IF(X261="","",IF(AND('miRNA Table'!$F$4="YES",'miRNA Table'!$F$6="YES"),Z261-Z$391,Z261))</f>
        <v/>
      </c>
      <c r="AY261" s="137" t="str">
        <f>IF(Y261="","",IF(AND('miRNA Table'!$F$4="YES",'miRNA Table'!$F$6="YES"),AA261-AA$391,AA261))</f>
        <v/>
      </c>
      <c r="AZ261" s="138" t="str">
        <f>IF(Z261="","",IF(AND('miRNA Table'!$F$4="YES",'miRNA Table'!$F$6="YES"),AB261-AB$391,AB261))</f>
        <v/>
      </c>
      <c r="BY261" s="97" t="str">
        <f t="shared" ref="BY261:BY324" si="236">A261</f>
        <v>hsa-miR-375</v>
      </c>
      <c r="BZ261" s="98" t="s">
        <v>5758</v>
      </c>
      <c r="CA261" s="99">
        <f t="shared" ref="CA261:CA324" si="237">IF(BA$26=0,IF(ISERROR(AC261-BA$28),"",AC261-BA$28),IF(ISERROR(AC261-BA$26),"",AC261-BA$26))</f>
        <v>-0.65500000000000114</v>
      </c>
      <c r="CB261" s="99">
        <f t="shared" ref="CB261:CB324" si="238">IF(BB$26=0,IF(ISERROR(AD261-BB$28),"",AD261-BB$28),IF(ISERROR(AD261-BB$26),"",AD261-BB$26))</f>
        <v>1.504999999999999</v>
      </c>
      <c r="CC261" s="99">
        <f t="shared" ref="CC261:CC324" si="239">IF(BC$26=0,IF(ISERROR(AE261-BC$28),"",AE261-BC$28),IF(ISERROR(AE261-BC$26),"",AE261-BC$26))</f>
        <v>-2.5300000000000011</v>
      </c>
      <c r="CD261" s="99" t="str">
        <f t="shared" ref="CD261:CD324" si="240">IF(BD$26=0,IF(ISERROR(AF261-BD$28),"",AF261-BD$28),IF(ISERROR(AF261-BD$26),"",AF261-BD$26))</f>
        <v/>
      </c>
      <c r="CE261" s="99" t="str">
        <f t="shared" ref="CE261:CE324" si="241">IF(BE$26=0,IF(ISERROR(AG261-BE$28),"",AG261-BE$28),IF(ISERROR(AG261-BE$26),"",AG261-BE$26))</f>
        <v/>
      </c>
      <c r="CF261" s="99" t="str">
        <f t="shared" ref="CF261:CF324" si="242">IF(BF$26=0,IF(ISERROR(AH261-BF$28),"",AH261-BF$28),IF(ISERROR(AH261-BF$26),"",AH261-BF$26))</f>
        <v/>
      </c>
      <c r="CG261" s="99" t="str">
        <f t="shared" ref="CG261:CG324" si="243">IF(BG$26=0,IF(ISERROR(AI261-BG$28),"",AI261-BG$28),IF(ISERROR(AI261-BG$26),"",AI261-BG$26))</f>
        <v/>
      </c>
      <c r="CH261" s="99" t="str">
        <f t="shared" ref="CH261:CH324" si="244">IF(BH$26=0,IF(ISERROR(AJ261-BH$28),"",AJ261-BH$28),IF(ISERROR(AJ261-BH$26),"",AJ261-BH$26))</f>
        <v/>
      </c>
      <c r="CI261" s="99" t="str">
        <f t="shared" ref="CI261:CI324" si="245">IF(BI$26=0,IF(ISERROR(AK261-BI$28),"",AK261-BI$28),IF(ISERROR(AK261-BI$26),"",AK261-BI$26))</f>
        <v/>
      </c>
      <c r="CJ261" s="99" t="str">
        <f t="shared" ref="CJ261:CJ324" si="246">IF(BJ$26=0,IF(ISERROR(AL261-BJ$28),"",AL261-BJ$28),IF(ISERROR(AL261-BJ$26),"",AL261-BJ$26))</f>
        <v/>
      </c>
      <c r="CK261" s="99" t="str">
        <f t="shared" ref="CK261:CK324" si="247">IF(BK$26=0,IF(ISERROR(AM261-BK$28),"",AM261-BK$28),IF(ISERROR(AM261-BK$26),"",AM261-BK$26))</f>
        <v/>
      </c>
      <c r="CL261" s="99" t="str">
        <f t="shared" ref="CL261:CL324" si="248">IF(BL$26=0,IF(ISERROR(AN261-BL$28),"",AN261-BL$28),IF(ISERROR(AN261-BL$26),"",AN261-BL$26))</f>
        <v/>
      </c>
      <c r="CM261" s="99">
        <f t="shared" ref="CM261:CM324" si="249">IF(BM$26=0,IF(ISERROR(AO261-BM$28),"",AO261-BM$28),IF(ISERROR(AO261-BM$26),"",AO261-BM$26))</f>
        <v>4.0716666666666654</v>
      </c>
      <c r="CN261" s="99">
        <f t="shared" ref="CN261:CN324" si="250">IF(BN$26=0,IF(ISERROR(AP261-BN$28),"",AP261-BN$28),IF(ISERROR(AP261-BN$26),"",AP261-BN$26))</f>
        <v>4.1683333333333294</v>
      </c>
      <c r="CO261" s="99">
        <f t="shared" ref="CO261:CO324" si="251">IF(BO$26=0,IF(ISERROR(AQ261-BO$28),"",AQ261-BO$28),IF(ISERROR(AQ261-BO$26),"",AQ261-BO$26))</f>
        <v>4.0549999999999997</v>
      </c>
      <c r="CP261" s="99" t="str">
        <f t="shared" ref="CP261:CP324" si="252">IF(BP$26=0,IF(ISERROR(AR261-BP$28),"",AR261-BP$28),IF(ISERROR(AR261-BP$26),"",AR261-BP$26))</f>
        <v/>
      </c>
      <c r="CQ261" s="99" t="str">
        <f t="shared" ref="CQ261:CQ324" si="253">IF(BQ$26=0,IF(ISERROR(AS261-BQ$28),"",AS261-BQ$28),IF(ISERROR(AS261-BQ$26),"",AS261-BQ$26))</f>
        <v/>
      </c>
      <c r="CR261" s="99" t="str">
        <f t="shared" ref="CR261:CR324" si="254">IF(BR$26=0,IF(ISERROR(AT261-BR$28),"",AT261-BR$28),IF(ISERROR(AT261-BR$26),"",AT261-BR$26))</f>
        <v/>
      </c>
      <c r="CS261" s="99" t="str">
        <f t="shared" ref="CS261:CS324" si="255">IF(BS$26=0,IF(ISERROR(AU261-BS$28),"",AU261-BS$28),IF(ISERROR(AU261-BS$26),"",AU261-BS$26))</f>
        <v/>
      </c>
      <c r="CT261" s="99" t="str">
        <f t="shared" ref="CT261:CT324" si="256">IF(BT$26=0,IF(ISERROR(AV261-BT$28),"",AV261-BT$28),IF(ISERROR(AV261-BT$26),"",AV261-BT$26))</f>
        <v/>
      </c>
      <c r="CU261" s="99" t="str">
        <f t="shared" ref="CU261:CU324" si="257">IF(BU$26=0,IF(ISERROR(AW261-BU$28),"",AW261-BU$28),IF(ISERROR(AW261-BU$26),"",AW261-BU$26))</f>
        <v/>
      </c>
      <c r="CV261" s="99" t="str">
        <f t="shared" ref="CV261:CV324" si="258">IF(BV$26=0,IF(ISERROR(AX261-BV$28),"",AX261-BV$28),IF(ISERROR(AX261-BV$26),"",AX261-BV$26))</f>
        <v/>
      </c>
      <c r="CW261" s="99" t="str">
        <f t="shared" ref="CW261:CW324" si="259">IF(BW$26=0,IF(ISERROR(AY261-BW$28),"",AY261-BW$28),IF(ISERROR(AY261-BW$26),"",AY261-BW$26))</f>
        <v/>
      </c>
      <c r="CX261" s="99" t="str">
        <f t="shared" ref="CX261:CX324" si="260">IF(BX$26=0,IF(ISERROR(AZ261-BX$28),"",AZ261-BX$28),IF(ISERROR(AZ261-BX$26),"",AZ261-BX$26))</f>
        <v/>
      </c>
      <c r="CY261" s="70">
        <f t="shared" ref="CY261:CY324" si="261">IF(ISERROR(AVERAGE(CA261:CL261)),"N/A",AVERAGE(CA261:CL261))</f>
        <v>-0.56000000000000105</v>
      </c>
      <c r="CZ261" s="70">
        <f t="shared" ref="CZ261:CZ324" si="262">IF(ISERROR(AVERAGE(CM261:CX261)),"N/A",AVERAGE(CM261:CX261))</f>
        <v>4.0983333333333318</v>
      </c>
      <c r="DA261" s="100" t="str">
        <f t="shared" ref="DA261:DA324" si="263">A261</f>
        <v>hsa-miR-375</v>
      </c>
      <c r="DB261" s="98" t="s">
        <v>5758</v>
      </c>
      <c r="DC261" s="101">
        <f t="shared" si="216"/>
        <v>1.5746159531384079</v>
      </c>
      <c r="DD261" s="101">
        <f t="shared" si="217"/>
        <v>0.35233018878550509</v>
      </c>
      <c r="DE261" s="101">
        <f t="shared" si="218"/>
        <v>5.7757167820899893</v>
      </c>
      <c r="DF261" s="101" t="str">
        <f t="shared" si="219"/>
        <v/>
      </c>
      <c r="DG261" s="101" t="str">
        <f t="shared" si="220"/>
        <v/>
      </c>
      <c r="DH261" s="101" t="str">
        <f t="shared" si="221"/>
        <v/>
      </c>
      <c r="DI261" s="101" t="str">
        <f t="shared" si="222"/>
        <v/>
      </c>
      <c r="DJ261" s="101" t="str">
        <f t="shared" si="223"/>
        <v/>
      </c>
      <c r="DK261" s="101" t="str">
        <f t="shared" si="224"/>
        <v/>
      </c>
      <c r="DL261" s="101" t="str">
        <f t="shared" si="225"/>
        <v/>
      </c>
      <c r="DM261" s="101" t="str">
        <f t="shared" ref="DM261:DM324" si="264">IF(CK261="","",POWER(2, -CK261))</f>
        <v/>
      </c>
      <c r="DN261" s="101" t="str">
        <f t="shared" ref="DN261:DN324" si="265">IF(CL261="","",POWER(2, -CL261))</f>
        <v/>
      </c>
      <c r="DO261" s="101">
        <f t="shared" si="226"/>
        <v>5.9471131432491893E-2</v>
      </c>
      <c r="DP261" s="101">
        <f t="shared" si="227"/>
        <v>5.5616881615422518E-2</v>
      </c>
      <c r="DQ261" s="101">
        <f t="shared" si="228"/>
        <v>6.016215269385948E-2</v>
      </c>
      <c r="DR261" s="101" t="str">
        <f t="shared" si="229"/>
        <v/>
      </c>
      <c r="DS261" s="101" t="str">
        <f t="shared" si="230"/>
        <v/>
      </c>
      <c r="DT261" s="101" t="str">
        <f t="shared" si="231"/>
        <v/>
      </c>
      <c r="DU261" s="101" t="str">
        <f t="shared" si="232"/>
        <v/>
      </c>
      <c r="DV261" s="101" t="str">
        <f t="shared" si="233"/>
        <v/>
      </c>
      <c r="DW261" s="101" t="str">
        <f t="shared" si="234"/>
        <v/>
      </c>
      <c r="DX261" s="101" t="str">
        <f t="shared" si="235"/>
        <v/>
      </c>
      <c r="DY261" s="101" t="str">
        <f t="shared" ref="DY261:DY324" si="266">IF(CW261="","",POWER(2, -CW261))</f>
        <v/>
      </c>
      <c r="DZ261" s="101" t="str">
        <f t="shared" ref="DZ261:DZ324" si="267">IF(CX261="","",POWER(2, -CX261))</f>
        <v/>
      </c>
    </row>
    <row r="262" spans="1:130" ht="15" customHeight="1" x14ac:dyDescent="0.25">
      <c r="A262" s="106" t="str">
        <f>'miRNA Table'!C261</f>
        <v>hsa-miR-376a-3p</v>
      </c>
      <c r="B262" s="98" t="s">
        <v>5759</v>
      </c>
      <c r="C262" s="99">
        <f>IF('Test Sample Data'!C261="","",IF(SUM('Test Sample Data'!C$3:C$386)&gt;10,IF(AND(ISNUMBER('Test Sample Data'!C261),'Test Sample Data'!C261&lt;$C$389, 'Test Sample Data'!C261&gt;0),'Test Sample Data'!C261,$C$389),""))</f>
        <v>20.07</v>
      </c>
      <c r="D262" s="99">
        <f>IF('Test Sample Data'!D261="","",IF(SUM('Test Sample Data'!D$3:D$386)&gt;10,IF(AND(ISNUMBER('Test Sample Data'!D261),'Test Sample Data'!D261&lt;$C$389, 'Test Sample Data'!D261&gt;0),'Test Sample Data'!D261,$C$389),""))</f>
        <v>22.28</v>
      </c>
      <c r="E262" s="99">
        <f>IF('Test Sample Data'!E261="","",IF(SUM('Test Sample Data'!E$3:E$386)&gt;10,IF(AND(ISNUMBER('Test Sample Data'!E261),'Test Sample Data'!E261&lt;$C$389, 'Test Sample Data'!E261&gt;0),'Test Sample Data'!E261,$C$389),""))</f>
        <v>17.2</v>
      </c>
      <c r="F262" s="99" t="str">
        <f>IF('Test Sample Data'!F261="","",IF(SUM('Test Sample Data'!F$3:F$386)&gt;10,IF(AND(ISNUMBER('Test Sample Data'!F261),'Test Sample Data'!F261&lt;$C$389, 'Test Sample Data'!F261&gt;0),'Test Sample Data'!F261,$C$389),""))</f>
        <v/>
      </c>
      <c r="G262" s="99" t="str">
        <f>IF('Test Sample Data'!G261="","",IF(SUM('Test Sample Data'!G$3:G$386)&gt;10,IF(AND(ISNUMBER('Test Sample Data'!G261),'Test Sample Data'!G261&lt;$C$389, 'Test Sample Data'!G261&gt;0),'Test Sample Data'!G261,$C$389),""))</f>
        <v/>
      </c>
      <c r="H262" s="99" t="str">
        <f>IF('Test Sample Data'!H261="","",IF(SUM('Test Sample Data'!H$3:H$386)&gt;10,IF(AND(ISNUMBER('Test Sample Data'!H261),'Test Sample Data'!H261&lt;$C$389, 'Test Sample Data'!H261&gt;0),'Test Sample Data'!H261,$C$389),""))</f>
        <v/>
      </c>
      <c r="I262" s="99" t="str">
        <f>IF('Test Sample Data'!I261="","",IF(SUM('Test Sample Data'!I$3:I$386)&gt;10,IF(AND(ISNUMBER('Test Sample Data'!I261),'Test Sample Data'!I261&lt;$C$389, 'Test Sample Data'!I261&gt;0),'Test Sample Data'!I261,$C$389),""))</f>
        <v/>
      </c>
      <c r="J262" s="99" t="str">
        <f>IF('Test Sample Data'!J261="","",IF(SUM('Test Sample Data'!J$3:J$386)&gt;10,IF(AND(ISNUMBER('Test Sample Data'!J261),'Test Sample Data'!J261&lt;$C$389, 'Test Sample Data'!J261&gt;0),'Test Sample Data'!J261,$C$389),""))</f>
        <v/>
      </c>
      <c r="K262" s="99" t="str">
        <f>IF('Test Sample Data'!K261="","",IF(SUM('Test Sample Data'!K$3:K$386)&gt;10,IF(AND(ISNUMBER('Test Sample Data'!K261),'Test Sample Data'!K261&lt;$C$389, 'Test Sample Data'!K261&gt;0),'Test Sample Data'!K261,$C$389),""))</f>
        <v/>
      </c>
      <c r="L262" s="99" t="str">
        <f>IF('Test Sample Data'!L261="","",IF(SUM('Test Sample Data'!L$3:L$386)&gt;10,IF(AND(ISNUMBER('Test Sample Data'!L261),'Test Sample Data'!L261&lt;$C$389, 'Test Sample Data'!L261&gt;0),'Test Sample Data'!L261,$C$389),""))</f>
        <v/>
      </c>
      <c r="M262" s="99" t="str">
        <f>IF('Test Sample Data'!M261="","",IF(SUM('Test Sample Data'!M$3:M$386)&gt;10,IF(AND(ISNUMBER('Test Sample Data'!M261),'Test Sample Data'!M261&lt;$C$389, 'Test Sample Data'!M261&gt;0),'Test Sample Data'!M261,$C$389),""))</f>
        <v/>
      </c>
      <c r="N262" s="99" t="str">
        <f>IF('Test Sample Data'!N261="","",IF(SUM('Test Sample Data'!N$3:N$386)&gt;10,IF(AND(ISNUMBER('Test Sample Data'!N261),'Test Sample Data'!N261&lt;$C$389, 'Test Sample Data'!N261&gt;0),'Test Sample Data'!N261,$C$389),""))</f>
        <v/>
      </c>
      <c r="O262" s="98" t="str">
        <f>'miRNA Table'!C261</f>
        <v>hsa-miR-376a-3p</v>
      </c>
      <c r="P262" s="98" t="s">
        <v>5759</v>
      </c>
      <c r="Q262" s="99">
        <f>IF('Control Sample Data'!C261="","",IF(SUM('Control Sample Data'!C$3:C$386)&gt;10,IF(AND(ISNUMBER('Control Sample Data'!C261),'Control Sample Data'!C261&lt;$C$389, 'Control Sample Data'!C261&gt;0),'Control Sample Data'!C261,$C$389),""))</f>
        <v>21.45</v>
      </c>
      <c r="R262" s="99">
        <f>IF('Control Sample Data'!D261="","",IF(SUM('Control Sample Data'!D$3:D$386)&gt;10,IF(AND(ISNUMBER('Control Sample Data'!D261),'Control Sample Data'!D261&lt;$C$389, 'Control Sample Data'!D261&gt;0),'Control Sample Data'!D261,$C$389),""))</f>
        <v>21.55</v>
      </c>
      <c r="S262" s="99">
        <f>IF('Control Sample Data'!E261="","",IF(SUM('Control Sample Data'!E$3:E$386)&gt;10,IF(AND(ISNUMBER('Control Sample Data'!E261),'Control Sample Data'!E261&lt;$C$389, 'Control Sample Data'!E261&gt;0),'Control Sample Data'!E261,$C$389),""))</f>
        <v>21.4</v>
      </c>
      <c r="T262" s="99" t="str">
        <f>IF('Control Sample Data'!F261="","",IF(SUM('Control Sample Data'!F$3:F$386)&gt;10,IF(AND(ISNUMBER('Control Sample Data'!F261),'Control Sample Data'!F261&lt;$C$389, 'Control Sample Data'!F261&gt;0),'Control Sample Data'!F261,$C$389),""))</f>
        <v/>
      </c>
      <c r="U262" s="99" t="str">
        <f>IF('Control Sample Data'!G261="","",IF(SUM('Control Sample Data'!G$3:G$386)&gt;10,IF(AND(ISNUMBER('Control Sample Data'!G261),'Control Sample Data'!G261&lt;$C$389, 'Control Sample Data'!G261&gt;0),'Control Sample Data'!G261,$C$389),""))</f>
        <v/>
      </c>
      <c r="V262" s="99" t="str">
        <f>IF('Control Sample Data'!H261="","",IF(SUM('Control Sample Data'!H$3:H$386)&gt;10,IF(AND(ISNUMBER('Control Sample Data'!H261),'Control Sample Data'!H261&lt;$C$389, 'Control Sample Data'!H261&gt;0),'Control Sample Data'!H261,$C$389),""))</f>
        <v/>
      </c>
      <c r="W262" s="99" t="str">
        <f>IF('Control Sample Data'!I261="","",IF(SUM('Control Sample Data'!I$3:I$386)&gt;10,IF(AND(ISNUMBER('Control Sample Data'!I261),'Control Sample Data'!I261&lt;$C$389, 'Control Sample Data'!I261&gt;0),'Control Sample Data'!I261,$C$389),""))</f>
        <v/>
      </c>
      <c r="X262" s="99" t="str">
        <f>IF('Control Sample Data'!J261="","",IF(SUM('Control Sample Data'!J$3:J$386)&gt;10,IF(AND(ISNUMBER('Control Sample Data'!J261),'Control Sample Data'!J261&lt;$C$389, 'Control Sample Data'!J261&gt;0),'Control Sample Data'!J261,$C$389),""))</f>
        <v/>
      </c>
      <c r="Y262" s="99" t="str">
        <f>IF('Control Sample Data'!K261="","",IF(SUM('Control Sample Data'!K$3:K$386)&gt;10,IF(AND(ISNUMBER('Control Sample Data'!K261),'Control Sample Data'!K261&lt;$C$389, 'Control Sample Data'!K261&gt;0),'Control Sample Data'!K261,$C$389),""))</f>
        <v/>
      </c>
      <c r="Z262" s="99" t="str">
        <f>IF('Control Sample Data'!L261="","",IF(SUM('Control Sample Data'!L$3:L$386)&gt;10,IF(AND(ISNUMBER('Control Sample Data'!L261),'Control Sample Data'!L261&lt;$C$389, 'Control Sample Data'!L261&gt;0),'Control Sample Data'!L261,$C$389),""))</f>
        <v/>
      </c>
      <c r="AA262" s="99" t="str">
        <f>IF('Control Sample Data'!M261="","",IF(SUM('Control Sample Data'!M$3:M$386)&gt;10,IF(AND(ISNUMBER('Control Sample Data'!M261),'Control Sample Data'!M261&lt;$C$389, 'Control Sample Data'!M261&gt;0),'Control Sample Data'!M261,$C$389),""))</f>
        <v/>
      </c>
      <c r="AB262" s="107" t="str">
        <f>IF('Control Sample Data'!N261="","",IF(SUM('Control Sample Data'!N$3:N$386)&gt;10,IF(AND(ISNUMBER('Control Sample Data'!N261),'Control Sample Data'!N261&lt;$C$389, 'Control Sample Data'!N261&gt;0),'Control Sample Data'!N261,$C$389),""))</f>
        <v/>
      </c>
      <c r="AC262" s="136">
        <f>IF(C262="","",IF(AND('miRNA Table'!$F$4="YES",'miRNA Table'!$F$6="YES"),C262-C$391,C262))</f>
        <v>20.07</v>
      </c>
      <c r="AD262" s="137">
        <f>IF(D262="","",IF(AND('miRNA Table'!$F$4="YES",'miRNA Table'!$F$6="YES"),D262-D$391,D262))</f>
        <v>22.28</v>
      </c>
      <c r="AE262" s="137">
        <f>IF(E262="","",IF(AND('miRNA Table'!$F$4="YES",'miRNA Table'!$F$6="YES"),E262-E$391,E262))</f>
        <v>17.2</v>
      </c>
      <c r="AF262" s="137" t="str">
        <f>IF(F262="","",IF(AND('miRNA Table'!$F$4="YES",'miRNA Table'!$F$6="YES"),F262-F$391,F262))</f>
        <v/>
      </c>
      <c r="AG262" s="137" t="str">
        <f>IF(G262="","",IF(AND('miRNA Table'!$F$4="YES",'miRNA Table'!$F$6="YES"),G262-G$391,G262))</f>
        <v/>
      </c>
      <c r="AH262" s="137" t="str">
        <f>IF(H262="","",IF(AND('miRNA Table'!$F$4="YES",'miRNA Table'!$F$6="YES"),H262-H$391,H262))</f>
        <v/>
      </c>
      <c r="AI262" s="137" t="str">
        <f>IF(I262="","",IF(AND('miRNA Table'!$F$4="YES",'miRNA Table'!$F$6="YES"),I262-I$391,I262))</f>
        <v/>
      </c>
      <c r="AJ262" s="137" t="str">
        <f>IF(J262="","",IF(AND('miRNA Table'!$F$4="YES",'miRNA Table'!$F$6="YES"),J262-J$391,J262))</f>
        <v/>
      </c>
      <c r="AK262" s="137" t="str">
        <f>IF(K262="","",IF(AND('miRNA Table'!$F$4="YES",'miRNA Table'!$F$6="YES"),K262-K$391,K262))</f>
        <v/>
      </c>
      <c r="AL262" s="137" t="str">
        <f>IF(L262="","",IF(AND('miRNA Table'!$F$4="YES",'miRNA Table'!$F$6="YES"),L262-L$391,L262))</f>
        <v/>
      </c>
      <c r="AM262" s="137" t="str">
        <f>IF(M262="","",IF(AND('miRNA Table'!$F$4="YES",'miRNA Table'!$F$6="YES"),M262-M$391,M262))</f>
        <v/>
      </c>
      <c r="AN262" s="138" t="str">
        <f>IF(N262="","",IF(AND('miRNA Table'!$F$4="YES",'miRNA Table'!$F$6="YES"),N262-N$391,N262))</f>
        <v/>
      </c>
      <c r="AO262" s="136">
        <f>IF(O262="","",IF(AND('miRNA Table'!$F$4="YES",'miRNA Table'!$F$6="YES"),Q262-Q$391,Q262))</f>
        <v>21.45</v>
      </c>
      <c r="AP262" s="137">
        <f>IF(P262="","",IF(AND('miRNA Table'!$F$4="YES",'miRNA Table'!$F$6="YES"),R262-R$391,R262))</f>
        <v>21.55</v>
      </c>
      <c r="AQ262" s="137">
        <f>IF(Q262="","",IF(AND('miRNA Table'!$F$4="YES",'miRNA Table'!$F$6="YES"),S262-S$391,S262))</f>
        <v>21.4</v>
      </c>
      <c r="AR262" s="137" t="str">
        <f>IF(R262="","",IF(AND('miRNA Table'!$F$4="YES",'miRNA Table'!$F$6="YES"),T262-T$391,T262))</f>
        <v/>
      </c>
      <c r="AS262" s="137" t="str">
        <f>IF(S262="","",IF(AND('miRNA Table'!$F$4="YES",'miRNA Table'!$F$6="YES"),U262-U$391,U262))</f>
        <v/>
      </c>
      <c r="AT262" s="137" t="str">
        <f>IF(T262="","",IF(AND('miRNA Table'!$F$4="YES",'miRNA Table'!$F$6="YES"),V262-V$391,V262))</f>
        <v/>
      </c>
      <c r="AU262" s="137" t="str">
        <f>IF(U262="","",IF(AND('miRNA Table'!$F$4="YES",'miRNA Table'!$F$6="YES"),W262-W$391,W262))</f>
        <v/>
      </c>
      <c r="AV262" s="137" t="str">
        <f>IF(V262="","",IF(AND('miRNA Table'!$F$4="YES",'miRNA Table'!$F$6="YES"),X262-X$391,X262))</f>
        <v/>
      </c>
      <c r="AW262" s="137" t="str">
        <f>IF(W262="","",IF(AND('miRNA Table'!$F$4="YES",'miRNA Table'!$F$6="YES"),Y262-Y$391,Y262))</f>
        <v/>
      </c>
      <c r="AX262" s="137" t="str">
        <f>IF(X262="","",IF(AND('miRNA Table'!$F$4="YES",'miRNA Table'!$F$6="YES"),Z262-Z$391,Z262))</f>
        <v/>
      </c>
      <c r="AY262" s="137" t="str">
        <f>IF(Y262="","",IF(AND('miRNA Table'!$F$4="YES",'miRNA Table'!$F$6="YES"),AA262-AA$391,AA262))</f>
        <v/>
      </c>
      <c r="AZ262" s="138" t="str">
        <f>IF(Z262="","",IF(AND('miRNA Table'!$F$4="YES",'miRNA Table'!$F$6="YES"),AB262-AB$391,AB262))</f>
        <v/>
      </c>
      <c r="BY262" s="97" t="str">
        <f t="shared" si="236"/>
        <v>hsa-miR-376a-3p</v>
      </c>
      <c r="BZ262" s="98" t="s">
        <v>5759</v>
      </c>
      <c r="CA262" s="99">
        <f t="shared" si="237"/>
        <v>-0.56500000000000128</v>
      </c>
      <c r="CB262" s="99">
        <f t="shared" si="238"/>
        <v>1.6350000000000016</v>
      </c>
      <c r="CC262" s="99">
        <f t="shared" si="239"/>
        <v>-3.5300000000000011</v>
      </c>
      <c r="CD262" s="99" t="str">
        <f t="shared" si="240"/>
        <v/>
      </c>
      <c r="CE262" s="99" t="str">
        <f t="shared" si="241"/>
        <v/>
      </c>
      <c r="CF262" s="99" t="str">
        <f t="shared" si="242"/>
        <v/>
      </c>
      <c r="CG262" s="99" t="str">
        <f t="shared" si="243"/>
        <v/>
      </c>
      <c r="CH262" s="99" t="str">
        <f t="shared" si="244"/>
        <v/>
      </c>
      <c r="CI262" s="99" t="str">
        <f t="shared" si="245"/>
        <v/>
      </c>
      <c r="CJ262" s="99" t="str">
        <f t="shared" si="246"/>
        <v/>
      </c>
      <c r="CK262" s="99" t="str">
        <f t="shared" si="247"/>
        <v/>
      </c>
      <c r="CL262" s="99" t="str">
        <f t="shared" si="248"/>
        <v/>
      </c>
      <c r="CM262" s="99">
        <f t="shared" si="249"/>
        <v>0.55166666666666586</v>
      </c>
      <c r="CN262" s="99">
        <f t="shared" si="250"/>
        <v>0.69833333333333059</v>
      </c>
      <c r="CO262" s="99">
        <f t="shared" si="251"/>
        <v>0.26499999999999702</v>
      </c>
      <c r="CP262" s="99" t="str">
        <f t="shared" si="252"/>
        <v/>
      </c>
      <c r="CQ262" s="99" t="str">
        <f t="shared" si="253"/>
        <v/>
      </c>
      <c r="CR262" s="99" t="str">
        <f t="shared" si="254"/>
        <v/>
      </c>
      <c r="CS262" s="99" t="str">
        <f t="shared" si="255"/>
        <v/>
      </c>
      <c r="CT262" s="99" t="str">
        <f t="shared" si="256"/>
        <v/>
      </c>
      <c r="CU262" s="99" t="str">
        <f t="shared" si="257"/>
        <v/>
      </c>
      <c r="CV262" s="99" t="str">
        <f t="shared" si="258"/>
        <v/>
      </c>
      <c r="CW262" s="99" t="str">
        <f t="shared" si="259"/>
        <v/>
      </c>
      <c r="CX262" s="99" t="str">
        <f t="shared" si="260"/>
        <v/>
      </c>
      <c r="CY262" s="70">
        <f t="shared" si="261"/>
        <v>-0.82000000000000028</v>
      </c>
      <c r="CZ262" s="70">
        <f t="shared" si="262"/>
        <v>0.50499999999999778</v>
      </c>
      <c r="DA262" s="100" t="str">
        <f t="shared" si="263"/>
        <v>hsa-miR-376a-3p</v>
      </c>
      <c r="DB262" s="98" t="s">
        <v>5759</v>
      </c>
      <c r="DC262" s="101">
        <f t="shared" si="216"/>
        <v>1.4793875092488387</v>
      </c>
      <c r="DD262" s="101">
        <f t="shared" si="217"/>
        <v>0.32197040737745602</v>
      </c>
      <c r="DE262" s="101">
        <f t="shared" si="218"/>
        <v>11.551433564179977</v>
      </c>
      <c r="DF262" s="101" t="str">
        <f t="shared" si="219"/>
        <v/>
      </c>
      <c r="DG262" s="101" t="str">
        <f t="shared" si="220"/>
        <v/>
      </c>
      <c r="DH262" s="101" t="str">
        <f t="shared" si="221"/>
        <v/>
      </c>
      <c r="DI262" s="101" t="str">
        <f t="shared" si="222"/>
        <v/>
      </c>
      <c r="DJ262" s="101" t="str">
        <f t="shared" si="223"/>
        <v/>
      </c>
      <c r="DK262" s="101" t="str">
        <f t="shared" si="224"/>
        <v/>
      </c>
      <c r="DL262" s="101" t="str">
        <f t="shared" si="225"/>
        <v/>
      </c>
      <c r="DM262" s="101" t="str">
        <f t="shared" si="264"/>
        <v/>
      </c>
      <c r="DN262" s="101" t="str">
        <f t="shared" si="265"/>
        <v/>
      </c>
      <c r="DO262" s="101">
        <f t="shared" si="226"/>
        <v>0.68223152818448596</v>
      </c>
      <c r="DP262" s="101">
        <f t="shared" si="227"/>
        <v>0.61628375449860862</v>
      </c>
      <c r="DQ262" s="101">
        <f t="shared" si="228"/>
        <v>0.83219873471152617</v>
      </c>
      <c r="DR262" s="101" t="str">
        <f t="shared" si="229"/>
        <v/>
      </c>
      <c r="DS262" s="101" t="str">
        <f t="shared" si="230"/>
        <v/>
      </c>
      <c r="DT262" s="101" t="str">
        <f t="shared" si="231"/>
        <v/>
      </c>
      <c r="DU262" s="101" t="str">
        <f t="shared" si="232"/>
        <v/>
      </c>
      <c r="DV262" s="101" t="str">
        <f t="shared" si="233"/>
        <v/>
      </c>
      <c r="DW262" s="101" t="str">
        <f t="shared" si="234"/>
        <v/>
      </c>
      <c r="DX262" s="101" t="str">
        <f t="shared" si="235"/>
        <v/>
      </c>
      <c r="DY262" s="101" t="str">
        <f t="shared" si="266"/>
        <v/>
      </c>
      <c r="DZ262" s="101" t="str">
        <f t="shared" si="267"/>
        <v/>
      </c>
    </row>
    <row r="263" spans="1:130" ht="15" customHeight="1" x14ac:dyDescent="0.25">
      <c r="A263" s="106" t="str">
        <f>'miRNA Table'!C262</f>
        <v>hsa-miR-376b-3p</v>
      </c>
      <c r="B263" s="98" t="s">
        <v>5760</v>
      </c>
      <c r="C263" s="99">
        <f>IF('Test Sample Data'!C262="","",IF(SUM('Test Sample Data'!C$3:C$386)&gt;10,IF(AND(ISNUMBER('Test Sample Data'!C262),'Test Sample Data'!C262&lt;$C$389, 'Test Sample Data'!C262&gt;0),'Test Sample Data'!C262,$C$389),""))</f>
        <v>18.350000000000001</v>
      </c>
      <c r="D263" s="99">
        <f>IF('Test Sample Data'!D262="","",IF(SUM('Test Sample Data'!D$3:D$386)&gt;10,IF(AND(ISNUMBER('Test Sample Data'!D262),'Test Sample Data'!D262&lt;$C$389, 'Test Sample Data'!D262&gt;0),'Test Sample Data'!D262,$C$389),""))</f>
        <v>35</v>
      </c>
      <c r="E263" s="99">
        <f>IF('Test Sample Data'!E262="","",IF(SUM('Test Sample Data'!E$3:E$386)&gt;10,IF(AND(ISNUMBER('Test Sample Data'!E262),'Test Sample Data'!E262&lt;$C$389, 'Test Sample Data'!E262&gt;0),'Test Sample Data'!E262,$C$389),""))</f>
        <v>35</v>
      </c>
      <c r="F263" s="99" t="str">
        <f>IF('Test Sample Data'!F262="","",IF(SUM('Test Sample Data'!F$3:F$386)&gt;10,IF(AND(ISNUMBER('Test Sample Data'!F262),'Test Sample Data'!F262&lt;$C$389, 'Test Sample Data'!F262&gt;0),'Test Sample Data'!F262,$C$389),""))</f>
        <v/>
      </c>
      <c r="G263" s="99" t="str">
        <f>IF('Test Sample Data'!G262="","",IF(SUM('Test Sample Data'!G$3:G$386)&gt;10,IF(AND(ISNUMBER('Test Sample Data'!G262),'Test Sample Data'!G262&lt;$C$389, 'Test Sample Data'!G262&gt;0),'Test Sample Data'!G262,$C$389),""))</f>
        <v/>
      </c>
      <c r="H263" s="99" t="str">
        <f>IF('Test Sample Data'!H262="","",IF(SUM('Test Sample Data'!H$3:H$386)&gt;10,IF(AND(ISNUMBER('Test Sample Data'!H262),'Test Sample Data'!H262&lt;$C$389, 'Test Sample Data'!H262&gt;0),'Test Sample Data'!H262,$C$389),""))</f>
        <v/>
      </c>
      <c r="I263" s="99" t="str">
        <f>IF('Test Sample Data'!I262="","",IF(SUM('Test Sample Data'!I$3:I$386)&gt;10,IF(AND(ISNUMBER('Test Sample Data'!I262),'Test Sample Data'!I262&lt;$C$389, 'Test Sample Data'!I262&gt;0),'Test Sample Data'!I262,$C$389),""))</f>
        <v/>
      </c>
      <c r="J263" s="99" t="str">
        <f>IF('Test Sample Data'!J262="","",IF(SUM('Test Sample Data'!J$3:J$386)&gt;10,IF(AND(ISNUMBER('Test Sample Data'!J262),'Test Sample Data'!J262&lt;$C$389, 'Test Sample Data'!J262&gt;0),'Test Sample Data'!J262,$C$389),""))</f>
        <v/>
      </c>
      <c r="K263" s="99" t="str">
        <f>IF('Test Sample Data'!K262="","",IF(SUM('Test Sample Data'!K$3:K$386)&gt;10,IF(AND(ISNUMBER('Test Sample Data'!K262),'Test Sample Data'!K262&lt;$C$389, 'Test Sample Data'!K262&gt;0),'Test Sample Data'!K262,$C$389),""))</f>
        <v/>
      </c>
      <c r="L263" s="99" t="str">
        <f>IF('Test Sample Data'!L262="","",IF(SUM('Test Sample Data'!L$3:L$386)&gt;10,IF(AND(ISNUMBER('Test Sample Data'!L262),'Test Sample Data'!L262&lt;$C$389, 'Test Sample Data'!L262&gt;0),'Test Sample Data'!L262,$C$389),""))</f>
        <v/>
      </c>
      <c r="M263" s="99" t="str">
        <f>IF('Test Sample Data'!M262="","",IF(SUM('Test Sample Data'!M$3:M$386)&gt;10,IF(AND(ISNUMBER('Test Sample Data'!M262),'Test Sample Data'!M262&lt;$C$389, 'Test Sample Data'!M262&gt;0),'Test Sample Data'!M262,$C$389),""))</f>
        <v/>
      </c>
      <c r="N263" s="99" t="str">
        <f>IF('Test Sample Data'!N262="","",IF(SUM('Test Sample Data'!N$3:N$386)&gt;10,IF(AND(ISNUMBER('Test Sample Data'!N262),'Test Sample Data'!N262&lt;$C$389, 'Test Sample Data'!N262&gt;0),'Test Sample Data'!N262,$C$389),""))</f>
        <v/>
      </c>
      <c r="O263" s="98" t="str">
        <f>'miRNA Table'!C262</f>
        <v>hsa-miR-376b-3p</v>
      </c>
      <c r="P263" s="98" t="s">
        <v>5760</v>
      </c>
      <c r="Q263" s="99">
        <f>IF('Control Sample Data'!C262="","",IF(SUM('Control Sample Data'!C$3:C$386)&gt;10,IF(AND(ISNUMBER('Control Sample Data'!C262),'Control Sample Data'!C262&lt;$C$389, 'Control Sample Data'!C262&gt;0),'Control Sample Data'!C262,$C$389),""))</f>
        <v>35</v>
      </c>
      <c r="R263" s="99">
        <f>IF('Control Sample Data'!D262="","",IF(SUM('Control Sample Data'!D$3:D$386)&gt;10,IF(AND(ISNUMBER('Control Sample Data'!D262),'Control Sample Data'!D262&lt;$C$389, 'Control Sample Data'!D262&gt;0),'Control Sample Data'!D262,$C$389),""))</f>
        <v>35</v>
      </c>
      <c r="S263" s="99">
        <f>IF('Control Sample Data'!E262="","",IF(SUM('Control Sample Data'!E$3:E$386)&gt;10,IF(AND(ISNUMBER('Control Sample Data'!E262),'Control Sample Data'!E262&lt;$C$389, 'Control Sample Data'!E262&gt;0),'Control Sample Data'!E262,$C$389),""))</f>
        <v>35</v>
      </c>
      <c r="T263" s="99" t="str">
        <f>IF('Control Sample Data'!F262="","",IF(SUM('Control Sample Data'!F$3:F$386)&gt;10,IF(AND(ISNUMBER('Control Sample Data'!F262),'Control Sample Data'!F262&lt;$C$389, 'Control Sample Data'!F262&gt;0),'Control Sample Data'!F262,$C$389),""))</f>
        <v/>
      </c>
      <c r="U263" s="99" t="str">
        <f>IF('Control Sample Data'!G262="","",IF(SUM('Control Sample Data'!G$3:G$386)&gt;10,IF(AND(ISNUMBER('Control Sample Data'!G262),'Control Sample Data'!G262&lt;$C$389, 'Control Sample Data'!G262&gt;0),'Control Sample Data'!G262,$C$389),""))</f>
        <v/>
      </c>
      <c r="V263" s="99" t="str">
        <f>IF('Control Sample Data'!H262="","",IF(SUM('Control Sample Data'!H$3:H$386)&gt;10,IF(AND(ISNUMBER('Control Sample Data'!H262),'Control Sample Data'!H262&lt;$C$389, 'Control Sample Data'!H262&gt;0),'Control Sample Data'!H262,$C$389),""))</f>
        <v/>
      </c>
      <c r="W263" s="99" t="str">
        <f>IF('Control Sample Data'!I262="","",IF(SUM('Control Sample Data'!I$3:I$386)&gt;10,IF(AND(ISNUMBER('Control Sample Data'!I262),'Control Sample Data'!I262&lt;$C$389, 'Control Sample Data'!I262&gt;0),'Control Sample Data'!I262,$C$389),""))</f>
        <v/>
      </c>
      <c r="X263" s="99" t="str">
        <f>IF('Control Sample Data'!J262="","",IF(SUM('Control Sample Data'!J$3:J$386)&gt;10,IF(AND(ISNUMBER('Control Sample Data'!J262),'Control Sample Data'!J262&lt;$C$389, 'Control Sample Data'!J262&gt;0),'Control Sample Data'!J262,$C$389),""))</f>
        <v/>
      </c>
      <c r="Y263" s="99" t="str">
        <f>IF('Control Sample Data'!K262="","",IF(SUM('Control Sample Data'!K$3:K$386)&gt;10,IF(AND(ISNUMBER('Control Sample Data'!K262),'Control Sample Data'!K262&lt;$C$389, 'Control Sample Data'!K262&gt;0),'Control Sample Data'!K262,$C$389),""))</f>
        <v/>
      </c>
      <c r="Z263" s="99" t="str">
        <f>IF('Control Sample Data'!L262="","",IF(SUM('Control Sample Data'!L$3:L$386)&gt;10,IF(AND(ISNUMBER('Control Sample Data'!L262),'Control Sample Data'!L262&lt;$C$389, 'Control Sample Data'!L262&gt;0),'Control Sample Data'!L262,$C$389),""))</f>
        <v/>
      </c>
      <c r="AA263" s="99" t="str">
        <f>IF('Control Sample Data'!M262="","",IF(SUM('Control Sample Data'!M$3:M$386)&gt;10,IF(AND(ISNUMBER('Control Sample Data'!M262),'Control Sample Data'!M262&lt;$C$389, 'Control Sample Data'!M262&gt;0),'Control Sample Data'!M262,$C$389),""))</f>
        <v/>
      </c>
      <c r="AB263" s="107" t="str">
        <f>IF('Control Sample Data'!N262="","",IF(SUM('Control Sample Data'!N$3:N$386)&gt;10,IF(AND(ISNUMBER('Control Sample Data'!N262),'Control Sample Data'!N262&lt;$C$389, 'Control Sample Data'!N262&gt;0),'Control Sample Data'!N262,$C$389),""))</f>
        <v/>
      </c>
      <c r="AC263" s="136">
        <f>IF(C263="","",IF(AND('miRNA Table'!$F$4="YES",'miRNA Table'!$F$6="YES"),C263-C$391,C263))</f>
        <v>18.350000000000001</v>
      </c>
      <c r="AD263" s="137">
        <f>IF(D263="","",IF(AND('miRNA Table'!$F$4="YES",'miRNA Table'!$F$6="YES"),D263-D$391,D263))</f>
        <v>35</v>
      </c>
      <c r="AE263" s="137">
        <f>IF(E263="","",IF(AND('miRNA Table'!$F$4="YES",'miRNA Table'!$F$6="YES"),E263-E$391,E263))</f>
        <v>35</v>
      </c>
      <c r="AF263" s="137" t="str">
        <f>IF(F263="","",IF(AND('miRNA Table'!$F$4="YES",'miRNA Table'!$F$6="YES"),F263-F$391,F263))</f>
        <v/>
      </c>
      <c r="AG263" s="137" t="str">
        <f>IF(G263="","",IF(AND('miRNA Table'!$F$4="YES",'miRNA Table'!$F$6="YES"),G263-G$391,G263))</f>
        <v/>
      </c>
      <c r="AH263" s="137" t="str">
        <f>IF(H263="","",IF(AND('miRNA Table'!$F$4="YES",'miRNA Table'!$F$6="YES"),H263-H$391,H263))</f>
        <v/>
      </c>
      <c r="AI263" s="137" t="str">
        <f>IF(I263="","",IF(AND('miRNA Table'!$F$4="YES",'miRNA Table'!$F$6="YES"),I263-I$391,I263))</f>
        <v/>
      </c>
      <c r="AJ263" s="137" t="str">
        <f>IF(J263="","",IF(AND('miRNA Table'!$F$4="YES",'miRNA Table'!$F$6="YES"),J263-J$391,J263))</f>
        <v/>
      </c>
      <c r="AK263" s="137" t="str">
        <f>IF(K263="","",IF(AND('miRNA Table'!$F$4="YES",'miRNA Table'!$F$6="YES"),K263-K$391,K263))</f>
        <v/>
      </c>
      <c r="AL263" s="137" t="str">
        <f>IF(L263="","",IF(AND('miRNA Table'!$F$4="YES",'miRNA Table'!$F$6="YES"),L263-L$391,L263))</f>
        <v/>
      </c>
      <c r="AM263" s="137" t="str">
        <f>IF(M263="","",IF(AND('miRNA Table'!$F$4="YES",'miRNA Table'!$F$6="YES"),M263-M$391,M263))</f>
        <v/>
      </c>
      <c r="AN263" s="138" t="str">
        <f>IF(N263="","",IF(AND('miRNA Table'!$F$4="YES",'miRNA Table'!$F$6="YES"),N263-N$391,N263))</f>
        <v/>
      </c>
      <c r="AO263" s="136">
        <f>IF(O263="","",IF(AND('miRNA Table'!$F$4="YES",'miRNA Table'!$F$6="YES"),Q263-Q$391,Q263))</f>
        <v>35</v>
      </c>
      <c r="AP263" s="137">
        <f>IF(P263="","",IF(AND('miRNA Table'!$F$4="YES",'miRNA Table'!$F$6="YES"),R263-R$391,R263))</f>
        <v>35</v>
      </c>
      <c r="AQ263" s="137">
        <f>IF(Q263="","",IF(AND('miRNA Table'!$F$4="YES",'miRNA Table'!$F$6="YES"),S263-S$391,S263))</f>
        <v>35</v>
      </c>
      <c r="AR263" s="137" t="str">
        <f>IF(R263="","",IF(AND('miRNA Table'!$F$4="YES",'miRNA Table'!$F$6="YES"),T263-T$391,T263))</f>
        <v/>
      </c>
      <c r="AS263" s="137" t="str">
        <f>IF(S263="","",IF(AND('miRNA Table'!$F$4="YES",'miRNA Table'!$F$6="YES"),U263-U$391,U263))</f>
        <v/>
      </c>
      <c r="AT263" s="137" t="str">
        <f>IF(T263="","",IF(AND('miRNA Table'!$F$4="YES",'miRNA Table'!$F$6="YES"),V263-V$391,V263))</f>
        <v/>
      </c>
      <c r="AU263" s="137" t="str">
        <f>IF(U263="","",IF(AND('miRNA Table'!$F$4="YES",'miRNA Table'!$F$6="YES"),W263-W$391,W263))</f>
        <v/>
      </c>
      <c r="AV263" s="137" t="str">
        <f>IF(V263="","",IF(AND('miRNA Table'!$F$4="YES",'miRNA Table'!$F$6="YES"),X263-X$391,X263))</f>
        <v/>
      </c>
      <c r="AW263" s="137" t="str">
        <f>IF(W263="","",IF(AND('miRNA Table'!$F$4="YES",'miRNA Table'!$F$6="YES"),Y263-Y$391,Y263))</f>
        <v/>
      </c>
      <c r="AX263" s="137" t="str">
        <f>IF(X263="","",IF(AND('miRNA Table'!$F$4="YES",'miRNA Table'!$F$6="YES"),Z263-Z$391,Z263))</f>
        <v/>
      </c>
      <c r="AY263" s="137" t="str">
        <f>IF(Y263="","",IF(AND('miRNA Table'!$F$4="YES",'miRNA Table'!$F$6="YES"),AA263-AA$391,AA263))</f>
        <v/>
      </c>
      <c r="AZ263" s="138" t="str">
        <f>IF(Z263="","",IF(AND('miRNA Table'!$F$4="YES",'miRNA Table'!$F$6="YES"),AB263-AB$391,AB263))</f>
        <v/>
      </c>
      <c r="BY263" s="97" t="str">
        <f t="shared" si="236"/>
        <v>hsa-miR-376b-3p</v>
      </c>
      <c r="BZ263" s="98" t="s">
        <v>5760</v>
      </c>
      <c r="CA263" s="99">
        <f t="shared" si="237"/>
        <v>-2.2850000000000001</v>
      </c>
      <c r="CB263" s="99">
        <f t="shared" si="238"/>
        <v>14.355</v>
      </c>
      <c r="CC263" s="99">
        <f t="shared" si="239"/>
        <v>14.27</v>
      </c>
      <c r="CD263" s="99" t="str">
        <f t="shared" si="240"/>
        <v/>
      </c>
      <c r="CE263" s="99" t="str">
        <f t="shared" si="241"/>
        <v/>
      </c>
      <c r="CF263" s="99" t="str">
        <f t="shared" si="242"/>
        <v/>
      </c>
      <c r="CG263" s="99" t="str">
        <f t="shared" si="243"/>
        <v/>
      </c>
      <c r="CH263" s="99" t="str">
        <f t="shared" si="244"/>
        <v/>
      </c>
      <c r="CI263" s="99" t="str">
        <f t="shared" si="245"/>
        <v/>
      </c>
      <c r="CJ263" s="99" t="str">
        <f t="shared" si="246"/>
        <v/>
      </c>
      <c r="CK263" s="99" t="str">
        <f t="shared" si="247"/>
        <v/>
      </c>
      <c r="CL263" s="99" t="str">
        <f t="shared" si="248"/>
        <v/>
      </c>
      <c r="CM263" s="99">
        <f t="shared" si="249"/>
        <v>14.101666666666667</v>
      </c>
      <c r="CN263" s="99">
        <f t="shared" si="250"/>
        <v>14.14833333333333</v>
      </c>
      <c r="CO263" s="99">
        <f t="shared" si="251"/>
        <v>13.864999999999998</v>
      </c>
      <c r="CP263" s="99" t="str">
        <f t="shared" si="252"/>
        <v/>
      </c>
      <c r="CQ263" s="99" t="str">
        <f t="shared" si="253"/>
        <v/>
      </c>
      <c r="CR263" s="99" t="str">
        <f t="shared" si="254"/>
        <v/>
      </c>
      <c r="CS263" s="99" t="str">
        <f t="shared" si="255"/>
        <v/>
      </c>
      <c r="CT263" s="99" t="str">
        <f t="shared" si="256"/>
        <v/>
      </c>
      <c r="CU263" s="99" t="str">
        <f t="shared" si="257"/>
        <v/>
      </c>
      <c r="CV263" s="99" t="str">
        <f t="shared" si="258"/>
        <v/>
      </c>
      <c r="CW263" s="99" t="str">
        <f t="shared" si="259"/>
        <v/>
      </c>
      <c r="CX263" s="99" t="str">
        <f t="shared" si="260"/>
        <v/>
      </c>
      <c r="CY263" s="70">
        <f t="shared" si="261"/>
        <v>8.7799999999999994</v>
      </c>
      <c r="CZ263" s="70">
        <f t="shared" si="262"/>
        <v>14.038333333333332</v>
      </c>
      <c r="DA263" s="100" t="str">
        <f t="shared" si="263"/>
        <v>hsa-miR-376b-3p</v>
      </c>
      <c r="DB263" s="98" t="s">
        <v>5760</v>
      </c>
      <c r="DC263" s="101">
        <f t="shared" si="216"/>
        <v>4.8736410547007649</v>
      </c>
      <c r="DD263" s="101">
        <f t="shared" si="217"/>
        <v>4.7721535835485465E-5</v>
      </c>
      <c r="DE263" s="101">
        <f t="shared" si="218"/>
        <v>5.0617648059963549E-5</v>
      </c>
      <c r="DF263" s="101" t="str">
        <f t="shared" si="219"/>
        <v/>
      </c>
      <c r="DG263" s="101" t="str">
        <f t="shared" si="220"/>
        <v/>
      </c>
      <c r="DH263" s="101" t="str">
        <f t="shared" si="221"/>
        <v/>
      </c>
      <c r="DI263" s="101" t="str">
        <f t="shared" si="222"/>
        <v/>
      </c>
      <c r="DJ263" s="101" t="str">
        <f t="shared" si="223"/>
        <v/>
      </c>
      <c r="DK263" s="101" t="str">
        <f t="shared" si="224"/>
        <v/>
      </c>
      <c r="DL263" s="101" t="str">
        <f t="shared" si="225"/>
        <v/>
      </c>
      <c r="DM263" s="101" t="str">
        <f t="shared" si="264"/>
        <v/>
      </c>
      <c r="DN263" s="101" t="str">
        <f t="shared" si="265"/>
        <v/>
      </c>
      <c r="DO263" s="101">
        <f t="shared" si="226"/>
        <v>5.6882063716252369E-5</v>
      </c>
      <c r="DP263" s="101">
        <f t="shared" si="227"/>
        <v>5.5071547217106916E-5</v>
      </c>
      <c r="DQ263" s="101">
        <f t="shared" si="228"/>
        <v>6.7022266466494862E-5</v>
      </c>
      <c r="DR263" s="101" t="str">
        <f t="shared" si="229"/>
        <v/>
      </c>
      <c r="DS263" s="101" t="str">
        <f t="shared" si="230"/>
        <v/>
      </c>
      <c r="DT263" s="101" t="str">
        <f t="shared" si="231"/>
        <v/>
      </c>
      <c r="DU263" s="101" t="str">
        <f t="shared" si="232"/>
        <v/>
      </c>
      <c r="DV263" s="101" t="str">
        <f t="shared" si="233"/>
        <v/>
      </c>
      <c r="DW263" s="101" t="str">
        <f t="shared" si="234"/>
        <v/>
      </c>
      <c r="DX263" s="101" t="str">
        <f t="shared" si="235"/>
        <v/>
      </c>
      <c r="DY263" s="101" t="str">
        <f t="shared" si="266"/>
        <v/>
      </c>
      <c r="DZ263" s="101" t="str">
        <f t="shared" si="267"/>
        <v/>
      </c>
    </row>
    <row r="264" spans="1:130" ht="15" customHeight="1" x14ac:dyDescent="0.25">
      <c r="A264" s="106" t="str">
        <f>'miRNA Table'!C263</f>
        <v>hsa-miR-376c-3p</v>
      </c>
      <c r="B264" s="98" t="s">
        <v>5761</v>
      </c>
      <c r="C264" s="99">
        <f>IF('Test Sample Data'!C263="","",IF(SUM('Test Sample Data'!C$3:C$386)&gt;10,IF(AND(ISNUMBER('Test Sample Data'!C263),'Test Sample Data'!C263&lt;$C$389, 'Test Sample Data'!C263&gt;0),'Test Sample Data'!C263,$C$389),""))</f>
        <v>18.190000000000001</v>
      </c>
      <c r="D264" s="99">
        <f>IF('Test Sample Data'!D263="","",IF(SUM('Test Sample Data'!D$3:D$386)&gt;10,IF(AND(ISNUMBER('Test Sample Data'!D263),'Test Sample Data'!D263&lt;$C$389, 'Test Sample Data'!D263&gt;0),'Test Sample Data'!D263,$C$389),""))</f>
        <v>24.24</v>
      </c>
      <c r="E264" s="99">
        <f>IF('Test Sample Data'!E263="","",IF(SUM('Test Sample Data'!E$3:E$386)&gt;10,IF(AND(ISNUMBER('Test Sample Data'!E263),'Test Sample Data'!E263&lt;$C$389, 'Test Sample Data'!E263&gt;0),'Test Sample Data'!E263,$C$389),""))</f>
        <v>20.03</v>
      </c>
      <c r="F264" s="99" t="str">
        <f>IF('Test Sample Data'!F263="","",IF(SUM('Test Sample Data'!F$3:F$386)&gt;10,IF(AND(ISNUMBER('Test Sample Data'!F263),'Test Sample Data'!F263&lt;$C$389, 'Test Sample Data'!F263&gt;0),'Test Sample Data'!F263,$C$389),""))</f>
        <v/>
      </c>
      <c r="G264" s="99" t="str">
        <f>IF('Test Sample Data'!G263="","",IF(SUM('Test Sample Data'!G$3:G$386)&gt;10,IF(AND(ISNUMBER('Test Sample Data'!G263),'Test Sample Data'!G263&lt;$C$389, 'Test Sample Data'!G263&gt;0),'Test Sample Data'!G263,$C$389),""))</f>
        <v/>
      </c>
      <c r="H264" s="99" t="str">
        <f>IF('Test Sample Data'!H263="","",IF(SUM('Test Sample Data'!H$3:H$386)&gt;10,IF(AND(ISNUMBER('Test Sample Data'!H263),'Test Sample Data'!H263&lt;$C$389, 'Test Sample Data'!H263&gt;0),'Test Sample Data'!H263,$C$389),""))</f>
        <v/>
      </c>
      <c r="I264" s="99" t="str">
        <f>IF('Test Sample Data'!I263="","",IF(SUM('Test Sample Data'!I$3:I$386)&gt;10,IF(AND(ISNUMBER('Test Sample Data'!I263),'Test Sample Data'!I263&lt;$C$389, 'Test Sample Data'!I263&gt;0),'Test Sample Data'!I263,$C$389),""))</f>
        <v/>
      </c>
      <c r="J264" s="99" t="str">
        <f>IF('Test Sample Data'!J263="","",IF(SUM('Test Sample Data'!J$3:J$386)&gt;10,IF(AND(ISNUMBER('Test Sample Data'!J263),'Test Sample Data'!J263&lt;$C$389, 'Test Sample Data'!J263&gt;0),'Test Sample Data'!J263,$C$389),""))</f>
        <v/>
      </c>
      <c r="K264" s="99" t="str">
        <f>IF('Test Sample Data'!K263="","",IF(SUM('Test Sample Data'!K$3:K$386)&gt;10,IF(AND(ISNUMBER('Test Sample Data'!K263),'Test Sample Data'!K263&lt;$C$389, 'Test Sample Data'!K263&gt;0),'Test Sample Data'!K263,$C$389),""))</f>
        <v/>
      </c>
      <c r="L264" s="99" t="str">
        <f>IF('Test Sample Data'!L263="","",IF(SUM('Test Sample Data'!L$3:L$386)&gt;10,IF(AND(ISNUMBER('Test Sample Data'!L263),'Test Sample Data'!L263&lt;$C$389, 'Test Sample Data'!L263&gt;0),'Test Sample Data'!L263,$C$389),""))</f>
        <v/>
      </c>
      <c r="M264" s="99" t="str">
        <f>IF('Test Sample Data'!M263="","",IF(SUM('Test Sample Data'!M$3:M$386)&gt;10,IF(AND(ISNUMBER('Test Sample Data'!M263),'Test Sample Data'!M263&lt;$C$389, 'Test Sample Data'!M263&gt;0),'Test Sample Data'!M263,$C$389),""))</f>
        <v/>
      </c>
      <c r="N264" s="99" t="str">
        <f>IF('Test Sample Data'!N263="","",IF(SUM('Test Sample Data'!N$3:N$386)&gt;10,IF(AND(ISNUMBER('Test Sample Data'!N263),'Test Sample Data'!N263&lt;$C$389, 'Test Sample Data'!N263&gt;0),'Test Sample Data'!N263,$C$389),""))</f>
        <v/>
      </c>
      <c r="O264" s="98" t="str">
        <f>'miRNA Table'!C263</f>
        <v>hsa-miR-376c-3p</v>
      </c>
      <c r="P264" s="98" t="s">
        <v>5761</v>
      </c>
      <c r="Q264" s="99">
        <f>IF('Control Sample Data'!C263="","",IF(SUM('Control Sample Data'!C$3:C$386)&gt;10,IF(AND(ISNUMBER('Control Sample Data'!C263),'Control Sample Data'!C263&lt;$C$389, 'Control Sample Data'!C263&gt;0),'Control Sample Data'!C263,$C$389),""))</f>
        <v>29.15</v>
      </c>
      <c r="R264" s="99">
        <f>IF('Control Sample Data'!D263="","",IF(SUM('Control Sample Data'!D$3:D$386)&gt;10,IF(AND(ISNUMBER('Control Sample Data'!D263),'Control Sample Data'!D263&lt;$C$389, 'Control Sample Data'!D263&gt;0),'Control Sample Data'!D263,$C$389),""))</f>
        <v>28.79</v>
      </c>
      <c r="S264" s="99">
        <f>IF('Control Sample Data'!E263="","",IF(SUM('Control Sample Data'!E$3:E$386)&gt;10,IF(AND(ISNUMBER('Control Sample Data'!E263),'Control Sample Data'!E263&lt;$C$389, 'Control Sample Data'!E263&gt;0),'Control Sample Data'!E263,$C$389),""))</f>
        <v>28.59</v>
      </c>
      <c r="T264" s="99" t="str">
        <f>IF('Control Sample Data'!F263="","",IF(SUM('Control Sample Data'!F$3:F$386)&gt;10,IF(AND(ISNUMBER('Control Sample Data'!F263),'Control Sample Data'!F263&lt;$C$389, 'Control Sample Data'!F263&gt;0),'Control Sample Data'!F263,$C$389),""))</f>
        <v/>
      </c>
      <c r="U264" s="99" t="str">
        <f>IF('Control Sample Data'!G263="","",IF(SUM('Control Sample Data'!G$3:G$386)&gt;10,IF(AND(ISNUMBER('Control Sample Data'!G263),'Control Sample Data'!G263&lt;$C$389, 'Control Sample Data'!G263&gt;0),'Control Sample Data'!G263,$C$389),""))</f>
        <v/>
      </c>
      <c r="V264" s="99" t="str">
        <f>IF('Control Sample Data'!H263="","",IF(SUM('Control Sample Data'!H$3:H$386)&gt;10,IF(AND(ISNUMBER('Control Sample Data'!H263),'Control Sample Data'!H263&lt;$C$389, 'Control Sample Data'!H263&gt;0),'Control Sample Data'!H263,$C$389),""))</f>
        <v/>
      </c>
      <c r="W264" s="99" t="str">
        <f>IF('Control Sample Data'!I263="","",IF(SUM('Control Sample Data'!I$3:I$386)&gt;10,IF(AND(ISNUMBER('Control Sample Data'!I263),'Control Sample Data'!I263&lt;$C$389, 'Control Sample Data'!I263&gt;0),'Control Sample Data'!I263,$C$389),""))</f>
        <v/>
      </c>
      <c r="X264" s="99" t="str">
        <f>IF('Control Sample Data'!J263="","",IF(SUM('Control Sample Data'!J$3:J$386)&gt;10,IF(AND(ISNUMBER('Control Sample Data'!J263),'Control Sample Data'!J263&lt;$C$389, 'Control Sample Data'!J263&gt;0),'Control Sample Data'!J263,$C$389),""))</f>
        <v/>
      </c>
      <c r="Y264" s="99" t="str">
        <f>IF('Control Sample Data'!K263="","",IF(SUM('Control Sample Data'!K$3:K$386)&gt;10,IF(AND(ISNUMBER('Control Sample Data'!K263),'Control Sample Data'!K263&lt;$C$389, 'Control Sample Data'!K263&gt;0),'Control Sample Data'!K263,$C$389),""))</f>
        <v/>
      </c>
      <c r="Z264" s="99" t="str">
        <f>IF('Control Sample Data'!L263="","",IF(SUM('Control Sample Data'!L$3:L$386)&gt;10,IF(AND(ISNUMBER('Control Sample Data'!L263),'Control Sample Data'!L263&lt;$C$389, 'Control Sample Data'!L263&gt;0),'Control Sample Data'!L263,$C$389),""))</f>
        <v/>
      </c>
      <c r="AA264" s="99" t="str">
        <f>IF('Control Sample Data'!M263="","",IF(SUM('Control Sample Data'!M$3:M$386)&gt;10,IF(AND(ISNUMBER('Control Sample Data'!M263),'Control Sample Data'!M263&lt;$C$389, 'Control Sample Data'!M263&gt;0),'Control Sample Data'!M263,$C$389),""))</f>
        <v/>
      </c>
      <c r="AB264" s="107" t="str">
        <f>IF('Control Sample Data'!N263="","",IF(SUM('Control Sample Data'!N$3:N$386)&gt;10,IF(AND(ISNUMBER('Control Sample Data'!N263),'Control Sample Data'!N263&lt;$C$389, 'Control Sample Data'!N263&gt;0),'Control Sample Data'!N263,$C$389),""))</f>
        <v/>
      </c>
      <c r="AC264" s="136">
        <f>IF(C264="","",IF(AND('miRNA Table'!$F$4="YES",'miRNA Table'!$F$6="YES"),C264-C$391,C264))</f>
        <v>18.190000000000001</v>
      </c>
      <c r="AD264" s="137">
        <f>IF(D264="","",IF(AND('miRNA Table'!$F$4="YES",'miRNA Table'!$F$6="YES"),D264-D$391,D264))</f>
        <v>24.24</v>
      </c>
      <c r="AE264" s="137">
        <f>IF(E264="","",IF(AND('miRNA Table'!$F$4="YES",'miRNA Table'!$F$6="YES"),E264-E$391,E264))</f>
        <v>20.03</v>
      </c>
      <c r="AF264" s="137" t="str">
        <f>IF(F264="","",IF(AND('miRNA Table'!$F$4="YES",'miRNA Table'!$F$6="YES"),F264-F$391,F264))</f>
        <v/>
      </c>
      <c r="AG264" s="137" t="str">
        <f>IF(G264="","",IF(AND('miRNA Table'!$F$4="YES",'miRNA Table'!$F$6="YES"),G264-G$391,G264))</f>
        <v/>
      </c>
      <c r="AH264" s="137" t="str">
        <f>IF(H264="","",IF(AND('miRNA Table'!$F$4="YES",'miRNA Table'!$F$6="YES"),H264-H$391,H264))</f>
        <v/>
      </c>
      <c r="AI264" s="137" t="str">
        <f>IF(I264="","",IF(AND('miRNA Table'!$F$4="YES",'miRNA Table'!$F$6="YES"),I264-I$391,I264))</f>
        <v/>
      </c>
      <c r="AJ264" s="137" t="str">
        <f>IF(J264="","",IF(AND('miRNA Table'!$F$4="YES",'miRNA Table'!$F$6="YES"),J264-J$391,J264))</f>
        <v/>
      </c>
      <c r="AK264" s="137" t="str">
        <f>IF(K264="","",IF(AND('miRNA Table'!$F$4="YES",'miRNA Table'!$F$6="YES"),K264-K$391,K264))</f>
        <v/>
      </c>
      <c r="AL264" s="137" t="str">
        <f>IF(L264="","",IF(AND('miRNA Table'!$F$4="YES",'miRNA Table'!$F$6="YES"),L264-L$391,L264))</f>
        <v/>
      </c>
      <c r="AM264" s="137" t="str">
        <f>IF(M264="","",IF(AND('miRNA Table'!$F$4="YES",'miRNA Table'!$F$6="YES"),M264-M$391,M264))</f>
        <v/>
      </c>
      <c r="AN264" s="138" t="str">
        <f>IF(N264="","",IF(AND('miRNA Table'!$F$4="YES",'miRNA Table'!$F$6="YES"),N264-N$391,N264))</f>
        <v/>
      </c>
      <c r="AO264" s="136">
        <f>IF(O264="","",IF(AND('miRNA Table'!$F$4="YES",'miRNA Table'!$F$6="YES"),Q264-Q$391,Q264))</f>
        <v>29.15</v>
      </c>
      <c r="AP264" s="137">
        <f>IF(P264="","",IF(AND('miRNA Table'!$F$4="YES",'miRNA Table'!$F$6="YES"),R264-R$391,R264))</f>
        <v>28.79</v>
      </c>
      <c r="AQ264" s="137">
        <f>IF(Q264="","",IF(AND('miRNA Table'!$F$4="YES",'miRNA Table'!$F$6="YES"),S264-S$391,S264))</f>
        <v>28.59</v>
      </c>
      <c r="AR264" s="137" t="str">
        <f>IF(R264="","",IF(AND('miRNA Table'!$F$4="YES",'miRNA Table'!$F$6="YES"),T264-T$391,T264))</f>
        <v/>
      </c>
      <c r="AS264" s="137" t="str">
        <f>IF(S264="","",IF(AND('miRNA Table'!$F$4="YES",'miRNA Table'!$F$6="YES"),U264-U$391,U264))</f>
        <v/>
      </c>
      <c r="AT264" s="137" t="str">
        <f>IF(T264="","",IF(AND('miRNA Table'!$F$4="YES",'miRNA Table'!$F$6="YES"),V264-V$391,V264))</f>
        <v/>
      </c>
      <c r="AU264" s="137" t="str">
        <f>IF(U264="","",IF(AND('miRNA Table'!$F$4="YES",'miRNA Table'!$F$6="YES"),W264-W$391,W264))</f>
        <v/>
      </c>
      <c r="AV264" s="137" t="str">
        <f>IF(V264="","",IF(AND('miRNA Table'!$F$4="YES",'miRNA Table'!$F$6="YES"),X264-X$391,X264))</f>
        <v/>
      </c>
      <c r="AW264" s="137" t="str">
        <f>IF(W264="","",IF(AND('miRNA Table'!$F$4="YES",'miRNA Table'!$F$6="YES"),Y264-Y$391,Y264))</f>
        <v/>
      </c>
      <c r="AX264" s="137" t="str">
        <f>IF(X264="","",IF(AND('miRNA Table'!$F$4="YES",'miRNA Table'!$F$6="YES"),Z264-Z$391,Z264))</f>
        <v/>
      </c>
      <c r="AY264" s="137" t="str">
        <f>IF(Y264="","",IF(AND('miRNA Table'!$F$4="YES",'miRNA Table'!$F$6="YES"),AA264-AA$391,AA264))</f>
        <v/>
      </c>
      <c r="AZ264" s="138" t="str">
        <f>IF(Z264="","",IF(AND('miRNA Table'!$F$4="YES",'miRNA Table'!$F$6="YES"),AB264-AB$391,AB264))</f>
        <v/>
      </c>
      <c r="BY264" s="97" t="str">
        <f t="shared" si="236"/>
        <v>hsa-miR-376c-3p</v>
      </c>
      <c r="BZ264" s="98" t="s">
        <v>5761</v>
      </c>
      <c r="CA264" s="99">
        <f t="shared" si="237"/>
        <v>-2.4450000000000003</v>
      </c>
      <c r="CB264" s="99">
        <f t="shared" si="238"/>
        <v>3.5949999999999989</v>
      </c>
      <c r="CC264" s="99">
        <f t="shared" si="239"/>
        <v>-0.69999999999999929</v>
      </c>
      <c r="CD264" s="99" t="str">
        <f t="shared" si="240"/>
        <v/>
      </c>
      <c r="CE264" s="99" t="str">
        <f t="shared" si="241"/>
        <v/>
      </c>
      <c r="CF264" s="99" t="str">
        <f t="shared" si="242"/>
        <v/>
      </c>
      <c r="CG264" s="99" t="str">
        <f t="shared" si="243"/>
        <v/>
      </c>
      <c r="CH264" s="99" t="str">
        <f t="shared" si="244"/>
        <v/>
      </c>
      <c r="CI264" s="99" t="str">
        <f t="shared" si="245"/>
        <v/>
      </c>
      <c r="CJ264" s="99" t="str">
        <f t="shared" si="246"/>
        <v/>
      </c>
      <c r="CK264" s="99" t="str">
        <f t="shared" si="247"/>
        <v/>
      </c>
      <c r="CL264" s="99" t="str">
        <f t="shared" si="248"/>
        <v/>
      </c>
      <c r="CM264" s="99">
        <f t="shared" si="249"/>
        <v>8.2516666666666652</v>
      </c>
      <c r="CN264" s="99">
        <f t="shared" si="250"/>
        <v>7.938333333333329</v>
      </c>
      <c r="CO264" s="99">
        <f t="shared" si="251"/>
        <v>7.4549999999999983</v>
      </c>
      <c r="CP264" s="99" t="str">
        <f t="shared" si="252"/>
        <v/>
      </c>
      <c r="CQ264" s="99" t="str">
        <f t="shared" si="253"/>
        <v/>
      </c>
      <c r="CR264" s="99" t="str">
        <f t="shared" si="254"/>
        <v/>
      </c>
      <c r="CS264" s="99" t="str">
        <f t="shared" si="255"/>
        <v/>
      </c>
      <c r="CT264" s="99" t="str">
        <f t="shared" si="256"/>
        <v/>
      </c>
      <c r="CU264" s="99" t="str">
        <f t="shared" si="257"/>
        <v/>
      </c>
      <c r="CV264" s="99" t="str">
        <f t="shared" si="258"/>
        <v/>
      </c>
      <c r="CW264" s="99" t="str">
        <f t="shared" si="259"/>
        <v/>
      </c>
      <c r="CX264" s="99" t="str">
        <f t="shared" si="260"/>
        <v/>
      </c>
      <c r="CY264" s="70">
        <f t="shared" si="261"/>
        <v>0.14999999999999977</v>
      </c>
      <c r="CZ264" s="70">
        <f t="shared" si="262"/>
        <v>7.8816666666666642</v>
      </c>
      <c r="DA264" s="100" t="str">
        <f t="shared" si="263"/>
        <v>hsa-miR-376c-3p</v>
      </c>
      <c r="DB264" s="98" t="s">
        <v>5761</v>
      </c>
      <c r="DC264" s="101">
        <f t="shared" si="216"/>
        <v>5.4452564659978941</v>
      </c>
      <c r="DD264" s="101">
        <f t="shared" si="217"/>
        <v>8.2755556899712382E-2</v>
      </c>
      <c r="DE264" s="101">
        <f t="shared" si="218"/>
        <v>1.6245047927124703</v>
      </c>
      <c r="DF264" s="101" t="str">
        <f t="shared" si="219"/>
        <v/>
      </c>
      <c r="DG264" s="101" t="str">
        <f t="shared" si="220"/>
        <v/>
      </c>
      <c r="DH264" s="101" t="str">
        <f t="shared" si="221"/>
        <v/>
      </c>
      <c r="DI264" s="101" t="str">
        <f t="shared" si="222"/>
        <v/>
      </c>
      <c r="DJ264" s="101" t="str">
        <f t="shared" si="223"/>
        <v/>
      </c>
      <c r="DK264" s="101" t="str">
        <f t="shared" si="224"/>
        <v/>
      </c>
      <c r="DL264" s="101" t="str">
        <f t="shared" si="225"/>
        <v/>
      </c>
      <c r="DM264" s="101" t="str">
        <f t="shared" si="264"/>
        <v/>
      </c>
      <c r="DN264" s="101" t="str">
        <f t="shared" si="265"/>
        <v/>
      </c>
      <c r="DO264" s="101">
        <f t="shared" si="226"/>
        <v>3.2809591192659981E-3</v>
      </c>
      <c r="DP264" s="101">
        <f t="shared" si="227"/>
        <v>4.0768389078662199E-3</v>
      </c>
      <c r="DQ264" s="101">
        <f t="shared" si="228"/>
        <v>5.6992982196881906E-3</v>
      </c>
      <c r="DR264" s="101" t="str">
        <f t="shared" si="229"/>
        <v/>
      </c>
      <c r="DS264" s="101" t="str">
        <f t="shared" si="230"/>
        <v/>
      </c>
      <c r="DT264" s="101" t="str">
        <f t="shared" si="231"/>
        <v/>
      </c>
      <c r="DU264" s="101" t="str">
        <f t="shared" si="232"/>
        <v/>
      </c>
      <c r="DV264" s="101" t="str">
        <f t="shared" si="233"/>
        <v/>
      </c>
      <c r="DW264" s="101" t="str">
        <f t="shared" si="234"/>
        <v/>
      </c>
      <c r="DX264" s="101" t="str">
        <f t="shared" si="235"/>
        <v/>
      </c>
      <c r="DY264" s="101" t="str">
        <f t="shared" si="266"/>
        <v/>
      </c>
      <c r="DZ264" s="101" t="str">
        <f t="shared" si="267"/>
        <v/>
      </c>
    </row>
    <row r="265" spans="1:130" ht="15" customHeight="1" x14ac:dyDescent="0.25">
      <c r="A265" s="106" t="str">
        <f>'miRNA Table'!C264</f>
        <v>hsa-miR-377-3p</v>
      </c>
      <c r="B265" s="98" t="s">
        <v>5762</v>
      </c>
      <c r="C265" s="99">
        <f>IF('Test Sample Data'!C264="","",IF(SUM('Test Sample Data'!C$3:C$386)&gt;10,IF(AND(ISNUMBER('Test Sample Data'!C264),'Test Sample Data'!C264&lt;$C$389, 'Test Sample Data'!C264&gt;0),'Test Sample Data'!C264,$C$389),""))</f>
        <v>18.649999999999999</v>
      </c>
      <c r="D265" s="99">
        <f>IF('Test Sample Data'!D264="","",IF(SUM('Test Sample Data'!D$3:D$386)&gt;10,IF(AND(ISNUMBER('Test Sample Data'!D264),'Test Sample Data'!D264&lt;$C$389, 'Test Sample Data'!D264&gt;0),'Test Sample Data'!D264,$C$389),""))</f>
        <v>29.46</v>
      </c>
      <c r="E265" s="99">
        <f>IF('Test Sample Data'!E264="","",IF(SUM('Test Sample Data'!E$3:E$386)&gt;10,IF(AND(ISNUMBER('Test Sample Data'!E264),'Test Sample Data'!E264&lt;$C$389, 'Test Sample Data'!E264&gt;0),'Test Sample Data'!E264,$C$389),""))</f>
        <v>19.98</v>
      </c>
      <c r="F265" s="99" t="str">
        <f>IF('Test Sample Data'!F264="","",IF(SUM('Test Sample Data'!F$3:F$386)&gt;10,IF(AND(ISNUMBER('Test Sample Data'!F264),'Test Sample Data'!F264&lt;$C$389, 'Test Sample Data'!F264&gt;0),'Test Sample Data'!F264,$C$389),""))</f>
        <v/>
      </c>
      <c r="G265" s="99" t="str">
        <f>IF('Test Sample Data'!G264="","",IF(SUM('Test Sample Data'!G$3:G$386)&gt;10,IF(AND(ISNUMBER('Test Sample Data'!G264),'Test Sample Data'!G264&lt;$C$389, 'Test Sample Data'!G264&gt;0),'Test Sample Data'!G264,$C$389),""))</f>
        <v/>
      </c>
      <c r="H265" s="99" t="str">
        <f>IF('Test Sample Data'!H264="","",IF(SUM('Test Sample Data'!H$3:H$386)&gt;10,IF(AND(ISNUMBER('Test Sample Data'!H264),'Test Sample Data'!H264&lt;$C$389, 'Test Sample Data'!H264&gt;0),'Test Sample Data'!H264,$C$389),""))</f>
        <v/>
      </c>
      <c r="I265" s="99" t="str">
        <f>IF('Test Sample Data'!I264="","",IF(SUM('Test Sample Data'!I$3:I$386)&gt;10,IF(AND(ISNUMBER('Test Sample Data'!I264),'Test Sample Data'!I264&lt;$C$389, 'Test Sample Data'!I264&gt;0),'Test Sample Data'!I264,$C$389),""))</f>
        <v/>
      </c>
      <c r="J265" s="99" t="str">
        <f>IF('Test Sample Data'!J264="","",IF(SUM('Test Sample Data'!J$3:J$386)&gt;10,IF(AND(ISNUMBER('Test Sample Data'!J264),'Test Sample Data'!J264&lt;$C$389, 'Test Sample Data'!J264&gt;0),'Test Sample Data'!J264,$C$389),""))</f>
        <v/>
      </c>
      <c r="K265" s="99" t="str">
        <f>IF('Test Sample Data'!K264="","",IF(SUM('Test Sample Data'!K$3:K$386)&gt;10,IF(AND(ISNUMBER('Test Sample Data'!K264),'Test Sample Data'!K264&lt;$C$389, 'Test Sample Data'!K264&gt;0),'Test Sample Data'!K264,$C$389),""))</f>
        <v/>
      </c>
      <c r="L265" s="99" t="str">
        <f>IF('Test Sample Data'!L264="","",IF(SUM('Test Sample Data'!L$3:L$386)&gt;10,IF(AND(ISNUMBER('Test Sample Data'!L264),'Test Sample Data'!L264&lt;$C$389, 'Test Sample Data'!L264&gt;0),'Test Sample Data'!L264,$C$389),""))</f>
        <v/>
      </c>
      <c r="M265" s="99" t="str">
        <f>IF('Test Sample Data'!M264="","",IF(SUM('Test Sample Data'!M$3:M$386)&gt;10,IF(AND(ISNUMBER('Test Sample Data'!M264),'Test Sample Data'!M264&lt;$C$389, 'Test Sample Data'!M264&gt;0),'Test Sample Data'!M264,$C$389),""))</f>
        <v/>
      </c>
      <c r="N265" s="99" t="str">
        <f>IF('Test Sample Data'!N264="","",IF(SUM('Test Sample Data'!N$3:N$386)&gt;10,IF(AND(ISNUMBER('Test Sample Data'!N264),'Test Sample Data'!N264&lt;$C$389, 'Test Sample Data'!N264&gt;0),'Test Sample Data'!N264,$C$389),""))</f>
        <v/>
      </c>
      <c r="O265" s="98" t="str">
        <f>'miRNA Table'!C264</f>
        <v>hsa-miR-377-3p</v>
      </c>
      <c r="P265" s="98" t="s">
        <v>5762</v>
      </c>
      <c r="Q265" s="99">
        <f>IF('Control Sample Data'!C264="","",IF(SUM('Control Sample Data'!C$3:C$386)&gt;10,IF(AND(ISNUMBER('Control Sample Data'!C264),'Control Sample Data'!C264&lt;$C$389, 'Control Sample Data'!C264&gt;0),'Control Sample Data'!C264,$C$389),""))</f>
        <v>26.9</v>
      </c>
      <c r="R265" s="99">
        <f>IF('Control Sample Data'!D264="","",IF(SUM('Control Sample Data'!D$3:D$386)&gt;10,IF(AND(ISNUMBER('Control Sample Data'!D264),'Control Sample Data'!D264&lt;$C$389, 'Control Sample Data'!D264&gt;0),'Control Sample Data'!D264,$C$389),""))</f>
        <v>26.75</v>
      </c>
      <c r="S265" s="99">
        <f>IF('Control Sample Data'!E264="","",IF(SUM('Control Sample Data'!E$3:E$386)&gt;10,IF(AND(ISNUMBER('Control Sample Data'!E264),'Control Sample Data'!E264&lt;$C$389, 'Control Sample Data'!E264&gt;0),'Control Sample Data'!E264,$C$389),""))</f>
        <v>27.12</v>
      </c>
      <c r="T265" s="99" t="str">
        <f>IF('Control Sample Data'!F264="","",IF(SUM('Control Sample Data'!F$3:F$386)&gt;10,IF(AND(ISNUMBER('Control Sample Data'!F264),'Control Sample Data'!F264&lt;$C$389, 'Control Sample Data'!F264&gt;0),'Control Sample Data'!F264,$C$389),""))</f>
        <v/>
      </c>
      <c r="U265" s="99" t="str">
        <f>IF('Control Sample Data'!G264="","",IF(SUM('Control Sample Data'!G$3:G$386)&gt;10,IF(AND(ISNUMBER('Control Sample Data'!G264),'Control Sample Data'!G264&lt;$C$389, 'Control Sample Data'!G264&gt;0),'Control Sample Data'!G264,$C$389),""))</f>
        <v/>
      </c>
      <c r="V265" s="99" t="str">
        <f>IF('Control Sample Data'!H264="","",IF(SUM('Control Sample Data'!H$3:H$386)&gt;10,IF(AND(ISNUMBER('Control Sample Data'!H264),'Control Sample Data'!H264&lt;$C$389, 'Control Sample Data'!H264&gt;0),'Control Sample Data'!H264,$C$389),""))</f>
        <v/>
      </c>
      <c r="W265" s="99" t="str">
        <f>IF('Control Sample Data'!I264="","",IF(SUM('Control Sample Data'!I$3:I$386)&gt;10,IF(AND(ISNUMBER('Control Sample Data'!I264),'Control Sample Data'!I264&lt;$C$389, 'Control Sample Data'!I264&gt;0),'Control Sample Data'!I264,$C$389),""))</f>
        <v/>
      </c>
      <c r="X265" s="99" t="str">
        <f>IF('Control Sample Data'!J264="","",IF(SUM('Control Sample Data'!J$3:J$386)&gt;10,IF(AND(ISNUMBER('Control Sample Data'!J264),'Control Sample Data'!J264&lt;$C$389, 'Control Sample Data'!J264&gt;0),'Control Sample Data'!J264,$C$389),""))</f>
        <v/>
      </c>
      <c r="Y265" s="99" t="str">
        <f>IF('Control Sample Data'!K264="","",IF(SUM('Control Sample Data'!K$3:K$386)&gt;10,IF(AND(ISNUMBER('Control Sample Data'!K264),'Control Sample Data'!K264&lt;$C$389, 'Control Sample Data'!K264&gt;0),'Control Sample Data'!K264,$C$389),""))</f>
        <v/>
      </c>
      <c r="Z265" s="99" t="str">
        <f>IF('Control Sample Data'!L264="","",IF(SUM('Control Sample Data'!L$3:L$386)&gt;10,IF(AND(ISNUMBER('Control Sample Data'!L264),'Control Sample Data'!L264&lt;$C$389, 'Control Sample Data'!L264&gt;0),'Control Sample Data'!L264,$C$389),""))</f>
        <v/>
      </c>
      <c r="AA265" s="99" t="str">
        <f>IF('Control Sample Data'!M264="","",IF(SUM('Control Sample Data'!M$3:M$386)&gt;10,IF(AND(ISNUMBER('Control Sample Data'!M264),'Control Sample Data'!M264&lt;$C$389, 'Control Sample Data'!M264&gt;0),'Control Sample Data'!M264,$C$389),""))</f>
        <v/>
      </c>
      <c r="AB265" s="107" t="str">
        <f>IF('Control Sample Data'!N264="","",IF(SUM('Control Sample Data'!N$3:N$386)&gt;10,IF(AND(ISNUMBER('Control Sample Data'!N264),'Control Sample Data'!N264&lt;$C$389, 'Control Sample Data'!N264&gt;0),'Control Sample Data'!N264,$C$389),""))</f>
        <v/>
      </c>
      <c r="AC265" s="136">
        <f>IF(C265="","",IF(AND('miRNA Table'!$F$4="YES",'miRNA Table'!$F$6="YES"),C265-C$391,C265))</f>
        <v>18.649999999999999</v>
      </c>
      <c r="AD265" s="137">
        <f>IF(D265="","",IF(AND('miRNA Table'!$F$4="YES",'miRNA Table'!$F$6="YES"),D265-D$391,D265))</f>
        <v>29.46</v>
      </c>
      <c r="AE265" s="137">
        <f>IF(E265="","",IF(AND('miRNA Table'!$F$4="YES",'miRNA Table'!$F$6="YES"),E265-E$391,E265))</f>
        <v>19.98</v>
      </c>
      <c r="AF265" s="137" t="str">
        <f>IF(F265="","",IF(AND('miRNA Table'!$F$4="YES",'miRNA Table'!$F$6="YES"),F265-F$391,F265))</f>
        <v/>
      </c>
      <c r="AG265" s="137" t="str">
        <f>IF(G265="","",IF(AND('miRNA Table'!$F$4="YES",'miRNA Table'!$F$6="YES"),G265-G$391,G265))</f>
        <v/>
      </c>
      <c r="AH265" s="137" t="str">
        <f>IF(H265="","",IF(AND('miRNA Table'!$F$4="YES",'miRNA Table'!$F$6="YES"),H265-H$391,H265))</f>
        <v/>
      </c>
      <c r="AI265" s="137" t="str">
        <f>IF(I265="","",IF(AND('miRNA Table'!$F$4="YES",'miRNA Table'!$F$6="YES"),I265-I$391,I265))</f>
        <v/>
      </c>
      <c r="AJ265" s="137" t="str">
        <f>IF(J265="","",IF(AND('miRNA Table'!$F$4="YES",'miRNA Table'!$F$6="YES"),J265-J$391,J265))</f>
        <v/>
      </c>
      <c r="AK265" s="137" t="str">
        <f>IF(K265="","",IF(AND('miRNA Table'!$F$4="YES",'miRNA Table'!$F$6="YES"),K265-K$391,K265))</f>
        <v/>
      </c>
      <c r="AL265" s="137" t="str">
        <f>IF(L265="","",IF(AND('miRNA Table'!$F$4="YES",'miRNA Table'!$F$6="YES"),L265-L$391,L265))</f>
        <v/>
      </c>
      <c r="AM265" s="137" t="str">
        <f>IF(M265="","",IF(AND('miRNA Table'!$F$4="YES",'miRNA Table'!$F$6="YES"),M265-M$391,M265))</f>
        <v/>
      </c>
      <c r="AN265" s="138" t="str">
        <f>IF(N265="","",IF(AND('miRNA Table'!$F$4="YES",'miRNA Table'!$F$6="YES"),N265-N$391,N265))</f>
        <v/>
      </c>
      <c r="AO265" s="136">
        <f>IF(O265="","",IF(AND('miRNA Table'!$F$4="YES",'miRNA Table'!$F$6="YES"),Q265-Q$391,Q265))</f>
        <v>26.9</v>
      </c>
      <c r="AP265" s="137">
        <f>IF(P265="","",IF(AND('miRNA Table'!$F$4="YES",'miRNA Table'!$F$6="YES"),R265-R$391,R265))</f>
        <v>26.75</v>
      </c>
      <c r="AQ265" s="137">
        <f>IF(Q265="","",IF(AND('miRNA Table'!$F$4="YES",'miRNA Table'!$F$6="YES"),S265-S$391,S265))</f>
        <v>27.12</v>
      </c>
      <c r="AR265" s="137" t="str">
        <f>IF(R265="","",IF(AND('miRNA Table'!$F$4="YES",'miRNA Table'!$F$6="YES"),T265-T$391,T265))</f>
        <v/>
      </c>
      <c r="AS265" s="137" t="str">
        <f>IF(S265="","",IF(AND('miRNA Table'!$F$4="YES",'miRNA Table'!$F$6="YES"),U265-U$391,U265))</f>
        <v/>
      </c>
      <c r="AT265" s="137" t="str">
        <f>IF(T265="","",IF(AND('miRNA Table'!$F$4="YES",'miRNA Table'!$F$6="YES"),V265-V$391,V265))</f>
        <v/>
      </c>
      <c r="AU265" s="137" t="str">
        <f>IF(U265="","",IF(AND('miRNA Table'!$F$4="YES",'miRNA Table'!$F$6="YES"),W265-W$391,W265))</f>
        <v/>
      </c>
      <c r="AV265" s="137" t="str">
        <f>IF(V265="","",IF(AND('miRNA Table'!$F$4="YES",'miRNA Table'!$F$6="YES"),X265-X$391,X265))</f>
        <v/>
      </c>
      <c r="AW265" s="137" t="str">
        <f>IF(W265="","",IF(AND('miRNA Table'!$F$4="YES",'miRNA Table'!$F$6="YES"),Y265-Y$391,Y265))</f>
        <v/>
      </c>
      <c r="AX265" s="137" t="str">
        <f>IF(X265="","",IF(AND('miRNA Table'!$F$4="YES",'miRNA Table'!$F$6="YES"),Z265-Z$391,Z265))</f>
        <v/>
      </c>
      <c r="AY265" s="137" t="str">
        <f>IF(Y265="","",IF(AND('miRNA Table'!$F$4="YES",'miRNA Table'!$F$6="YES"),AA265-AA$391,AA265))</f>
        <v/>
      </c>
      <c r="AZ265" s="138" t="str">
        <f>IF(Z265="","",IF(AND('miRNA Table'!$F$4="YES",'miRNA Table'!$F$6="YES"),AB265-AB$391,AB265))</f>
        <v/>
      </c>
      <c r="BY265" s="97" t="str">
        <f t="shared" si="236"/>
        <v>hsa-miR-377-3p</v>
      </c>
      <c r="BZ265" s="98" t="s">
        <v>5762</v>
      </c>
      <c r="CA265" s="99">
        <f t="shared" si="237"/>
        <v>-1.985000000000003</v>
      </c>
      <c r="CB265" s="99">
        <f t="shared" si="238"/>
        <v>8.8150000000000013</v>
      </c>
      <c r="CC265" s="99">
        <f t="shared" si="239"/>
        <v>-0.75</v>
      </c>
      <c r="CD265" s="99" t="str">
        <f t="shared" si="240"/>
        <v/>
      </c>
      <c r="CE265" s="99" t="str">
        <f t="shared" si="241"/>
        <v/>
      </c>
      <c r="CF265" s="99" t="str">
        <f t="shared" si="242"/>
        <v/>
      </c>
      <c r="CG265" s="99" t="str">
        <f t="shared" si="243"/>
        <v/>
      </c>
      <c r="CH265" s="99" t="str">
        <f t="shared" si="244"/>
        <v/>
      </c>
      <c r="CI265" s="99" t="str">
        <f t="shared" si="245"/>
        <v/>
      </c>
      <c r="CJ265" s="99" t="str">
        <f t="shared" si="246"/>
        <v/>
      </c>
      <c r="CK265" s="99" t="str">
        <f t="shared" si="247"/>
        <v/>
      </c>
      <c r="CL265" s="99" t="str">
        <f t="shared" si="248"/>
        <v/>
      </c>
      <c r="CM265" s="99">
        <f t="shared" si="249"/>
        <v>6.0016666666666652</v>
      </c>
      <c r="CN265" s="99">
        <f t="shared" si="250"/>
        <v>5.8983333333333299</v>
      </c>
      <c r="CO265" s="99">
        <f t="shared" si="251"/>
        <v>5.9849999999999994</v>
      </c>
      <c r="CP265" s="99" t="str">
        <f t="shared" si="252"/>
        <v/>
      </c>
      <c r="CQ265" s="99" t="str">
        <f t="shared" si="253"/>
        <v/>
      </c>
      <c r="CR265" s="99" t="str">
        <f t="shared" si="254"/>
        <v/>
      </c>
      <c r="CS265" s="99" t="str">
        <f t="shared" si="255"/>
        <v/>
      </c>
      <c r="CT265" s="99" t="str">
        <f t="shared" si="256"/>
        <v/>
      </c>
      <c r="CU265" s="99" t="str">
        <f t="shared" si="257"/>
        <v/>
      </c>
      <c r="CV265" s="99" t="str">
        <f t="shared" si="258"/>
        <v/>
      </c>
      <c r="CW265" s="99" t="str">
        <f t="shared" si="259"/>
        <v/>
      </c>
      <c r="CX265" s="99" t="str">
        <f t="shared" si="260"/>
        <v/>
      </c>
      <c r="CY265" s="70">
        <f t="shared" si="261"/>
        <v>2.026666666666666</v>
      </c>
      <c r="CZ265" s="70">
        <f t="shared" si="262"/>
        <v>5.9616666666666651</v>
      </c>
      <c r="DA265" s="100" t="str">
        <f t="shared" si="263"/>
        <v>hsa-miR-377-3p</v>
      </c>
      <c r="DB265" s="98" t="s">
        <v>5762</v>
      </c>
      <c r="DC265" s="101">
        <f t="shared" si="216"/>
        <v>3.9586266256608353</v>
      </c>
      <c r="DD265" s="101">
        <f t="shared" si="217"/>
        <v>2.2203456508515882E-3</v>
      </c>
      <c r="DE265" s="101">
        <f t="shared" si="218"/>
        <v>1.681792830507429</v>
      </c>
      <c r="DF265" s="101" t="str">
        <f t="shared" si="219"/>
        <v/>
      </c>
      <c r="DG265" s="101" t="str">
        <f t="shared" si="220"/>
        <v/>
      </c>
      <c r="DH265" s="101" t="str">
        <f t="shared" si="221"/>
        <v/>
      </c>
      <c r="DI265" s="101" t="str">
        <f t="shared" si="222"/>
        <v/>
      </c>
      <c r="DJ265" s="101" t="str">
        <f t="shared" si="223"/>
        <v/>
      </c>
      <c r="DK265" s="101" t="str">
        <f t="shared" si="224"/>
        <v/>
      </c>
      <c r="DL265" s="101" t="str">
        <f t="shared" si="225"/>
        <v/>
      </c>
      <c r="DM265" s="101" t="str">
        <f t="shared" si="264"/>
        <v/>
      </c>
      <c r="DN265" s="101" t="str">
        <f t="shared" si="265"/>
        <v/>
      </c>
      <c r="DO265" s="101">
        <f t="shared" si="226"/>
        <v>1.5606959714656742E-2</v>
      </c>
      <c r="DP265" s="101">
        <f t="shared" si="227"/>
        <v>1.6765817800906704E-2</v>
      </c>
      <c r="DQ265" s="101">
        <f t="shared" si="228"/>
        <v>1.5788303851355687E-2</v>
      </c>
      <c r="DR265" s="101" t="str">
        <f t="shared" si="229"/>
        <v/>
      </c>
      <c r="DS265" s="101" t="str">
        <f t="shared" si="230"/>
        <v/>
      </c>
      <c r="DT265" s="101" t="str">
        <f t="shared" si="231"/>
        <v/>
      </c>
      <c r="DU265" s="101" t="str">
        <f t="shared" si="232"/>
        <v/>
      </c>
      <c r="DV265" s="101" t="str">
        <f t="shared" si="233"/>
        <v/>
      </c>
      <c r="DW265" s="101" t="str">
        <f t="shared" si="234"/>
        <v/>
      </c>
      <c r="DX265" s="101" t="str">
        <f t="shared" si="235"/>
        <v/>
      </c>
      <c r="DY265" s="101" t="str">
        <f t="shared" si="266"/>
        <v/>
      </c>
      <c r="DZ265" s="101" t="str">
        <f t="shared" si="267"/>
        <v/>
      </c>
    </row>
    <row r="266" spans="1:130" ht="15" customHeight="1" x14ac:dyDescent="0.25">
      <c r="A266" s="106" t="str">
        <f>'miRNA Table'!C265</f>
        <v>hsa-miR-377-5p</v>
      </c>
      <c r="B266" s="98" t="s">
        <v>5763</v>
      </c>
      <c r="C266" s="99">
        <f>IF('Test Sample Data'!C265="","",IF(SUM('Test Sample Data'!C$3:C$386)&gt;10,IF(AND(ISNUMBER('Test Sample Data'!C265),'Test Sample Data'!C265&lt;$C$389, 'Test Sample Data'!C265&gt;0),'Test Sample Data'!C265,$C$389),""))</f>
        <v>29.89</v>
      </c>
      <c r="D266" s="99">
        <f>IF('Test Sample Data'!D265="","",IF(SUM('Test Sample Data'!D$3:D$386)&gt;10,IF(AND(ISNUMBER('Test Sample Data'!D265),'Test Sample Data'!D265&lt;$C$389, 'Test Sample Data'!D265&gt;0),'Test Sample Data'!D265,$C$389),""))</f>
        <v>18.260000000000002</v>
      </c>
      <c r="E266" s="99">
        <f>IF('Test Sample Data'!E265="","",IF(SUM('Test Sample Data'!E$3:E$386)&gt;10,IF(AND(ISNUMBER('Test Sample Data'!E265),'Test Sample Data'!E265&lt;$C$389, 'Test Sample Data'!E265&gt;0),'Test Sample Data'!E265,$C$389),""))</f>
        <v>20.07</v>
      </c>
      <c r="F266" s="99" t="str">
        <f>IF('Test Sample Data'!F265="","",IF(SUM('Test Sample Data'!F$3:F$386)&gt;10,IF(AND(ISNUMBER('Test Sample Data'!F265),'Test Sample Data'!F265&lt;$C$389, 'Test Sample Data'!F265&gt;0),'Test Sample Data'!F265,$C$389),""))</f>
        <v/>
      </c>
      <c r="G266" s="99" t="str">
        <f>IF('Test Sample Data'!G265="","",IF(SUM('Test Sample Data'!G$3:G$386)&gt;10,IF(AND(ISNUMBER('Test Sample Data'!G265),'Test Sample Data'!G265&lt;$C$389, 'Test Sample Data'!G265&gt;0),'Test Sample Data'!G265,$C$389),""))</f>
        <v/>
      </c>
      <c r="H266" s="99" t="str">
        <f>IF('Test Sample Data'!H265="","",IF(SUM('Test Sample Data'!H$3:H$386)&gt;10,IF(AND(ISNUMBER('Test Sample Data'!H265),'Test Sample Data'!H265&lt;$C$389, 'Test Sample Data'!H265&gt;0),'Test Sample Data'!H265,$C$389),""))</f>
        <v/>
      </c>
      <c r="I266" s="99" t="str">
        <f>IF('Test Sample Data'!I265="","",IF(SUM('Test Sample Data'!I$3:I$386)&gt;10,IF(AND(ISNUMBER('Test Sample Data'!I265),'Test Sample Data'!I265&lt;$C$389, 'Test Sample Data'!I265&gt;0),'Test Sample Data'!I265,$C$389),""))</f>
        <v/>
      </c>
      <c r="J266" s="99" t="str">
        <f>IF('Test Sample Data'!J265="","",IF(SUM('Test Sample Data'!J$3:J$386)&gt;10,IF(AND(ISNUMBER('Test Sample Data'!J265),'Test Sample Data'!J265&lt;$C$389, 'Test Sample Data'!J265&gt;0),'Test Sample Data'!J265,$C$389),""))</f>
        <v/>
      </c>
      <c r="K266" s="99" t="str">
        <f>IF('Test Sample Data'!K265="","",IF(SUM('Test Sample Data'!K$3:K$386)&gt;10,IF(AND(ISNUMBER('Test Sample Data'!K265),'Test Sample Data'!K265&lt;$C$389, 'Test Sample Data'!K265&gt;0),'Test Sample Data'!K265,$C$389),""))</f>
        <v/>
      </c>
      <c r="L266" s="99" t="str">
        <f>IF('Test Sample Data'!L265="","",IF(SUM('Test Sample Data'!L$3:L$386)&gt;10,IF(AND(ISNUMBER('Test Sample Data'!L265),'Test Sample Data'!L265&lt;$C$389, 'Test Sample Data'!L265&gt;0),'Test Sample Data'!L265,$C$389),""))</f>
        <v/>
      </c>
      <c r="M266" s="99" t="str">
        <f>IF('Test Sample Data'!M265="","",IF(SUM('Test Sample Data'!M$3:M$386)&gt;10,IF(AND(ISNUMBER('Test Sample Data'!M265),'Test Sample Data'!M265&lt;$C$389, 'Test Sample Data'!M265&gt;0),'Test Sample Data'!M265,$C$389),""))</f>
        <v/>
      </c>
      <c r="N266" s="99" t="str">
        <f>IF('Test Sample Data'!N265="","",IF(SUM('Test Sample Data'!N$3:N$386)&gt;10,IF(AND(ISNUMBER('Test Sample Data'!N265),'Test Sample Data'!N265&lt;$C$389, 'Test Sample Data'!N265&gt;0),'Test Sample Data'!N265,$C$389),""))</f>
        <v/>
      </c>
      <c r="O266" s="98" t="str">
        <f>'miRNA Table'!C265</f>
        <v>hsa-miR-377-5p</v>
      </c>
      <c r="P266" s="98" t="s">
        <v>5763</v>
      </c>
      <c r="Q266" s="99">
        <f>IF('Control Sample Data'!C265="","",IF(SUM('Control Sample Data'!C$3:C$386)&gt;10,IF(AND(ISNUMBER('Control Sample Data'!C265),'Control Sample Data'!C265&lt;$C$389, 'Control Sample Data'!C265&gt;0),'Control Sample Data'!C265,$C$389),""))</f>
        <v>18.66</v>
      </c>
      <c r="R266" s="99">
        <f>IF('Control Sample Data'!D265="","",IF(SUM('Control Sample Data'!D$3:D$386)&gt;10,IF(AND(ISNUMBER('Control Sample Data'!D265),'Control Sample Data'!D265&lt;$C$389, 'Control Sample Data'!D265&gt;0),'Control Sample Data'!D265,$C$389),""))</f>
        <v>18.59</v>
      </c>
      <c r="S266" s="99">
        <f>IF('Control Sample Data'!E265="","",IF(SUM('Control Sample Data'!E$3:E$386)&gt;10,IF(AND(ISNUMBER('Control Sample Data'!E265),'Control Sample Data'!E265&lt;$C$389, 'Control Sample Data'!E265&gt;0),'Control Sample Data'!E265,$C$389),""))</f>
        <v>18.46</v>
      </c>
      <c r="T266" s="99" t="str">
        <f>IF('Control Sample Data'!F265="","",IF(SUM('Control Sample Data'!F$3:F$386)&gt;10,IF(AND(ISNUMBER('Control Sample Data'!F265),'Control Sample Data'!F265&lt;$C$389, 'Control Sample Data'!F265&gt;0),'Control Sample Data'!F265,$C$389),""))</f>
        <v/>
      </c>
      <c r="U266" s="99" t="str">
        <f>IF('Control Sample Data'!G265="","",IF(SUM('Control Sample Data'!G$3:G$386)&gt;10,IF(AND(ISNUMBER('Control Sample Data'!G265),'Control Sample Data'!G265&lt;$C$389, 'Control Sample Data'!G265&gt;0),'Control Sample Data'!G265,$C$389),""))</f>
        <v/>
      </c>
      <c r="V266" s="99" t="str">
        <f>IF('Control Sample Data'!H265="","",IF(SUM('Control Sample Data'!H$3:H$386)&gt;10,IF(AND(ISNUMBER('Control Sample Data'!H265),'Control Sample Data'!H265&lt;$C$389, 'Control Sample Data'!H265&gt;0),'Control Sample Data'!H265,$C$389),""))</f>
        <v/>
      </c>
      <c r="W266" s="99" t="str">
        <f>IF('Control Sample Data'!I265="","",IF(SUM('Control Sample Data'!I$3:I$386)&gt;10,IF(AND(ISNUMBER('Control Sample Data'!I265),'Control Sample Data'!I265&lt;$C$389, 'Control Sample Data'!I265&gt;0),'Control Sample Data'!I265,$C$389),""))</f>
        <v/>
      </c>
      <c r="X266" s="99" t="str">
        <f>IF('Control Sample Data'!J265="","",IF(SUM('Control Sample Data'!J$3:J$386)&gt;10,IF(AND(ISNUMBER('Control Sample Data'!J265),'Control Sample Data'!J265&lt;$C$389, 'Control Sample Data'!J265&gt;0),'Control Sample Data'!J265,$C$389),""))</f>
        <v/>
      </c>
      <c r="Y266" s="99" t="str">
        <f>IF('Control Sample Data'!K265="","",IF(SUM('Control Sample Data'!K$3:K$386)&gt;10,IF(AND(ISNUMBER('Control Sample Data'!K265),'Control Sample Data'!K265&lt;$C$389, 'Control Sample Data'!K265&gt;0),'Control Sample Data'!K265,$C$389),""))</f>
        <v/>
      </c>
      <c r="Z266" s="99" t="str">
        <f>IF('Control Sample Data'!L265="","",IF(SUM('Control Sample Data'!L$3:L$386)&gt;10,IF(AND(ISNUMBER('Control Sample Data'!L265),'Control Sample Data'!L265&lt;$C$389, 'Control Sample Data'!L265&gt;0),'Control Sample Data'!L265,$C$389),""))</f>
        <v/>
      </c>
      <c r="AA266" s="99" t="str">
        <f>IF('Control Sample Data'!M265="","",IF(SUM('Control Sample Data'!M$3:M$386)&gt;10,IF(AND(ISNUMBER('Control Sample Data'!M265),'Control Sample Data'!M265&lt;$C$389, 'Control Sample Data'!M265&gt;0),'Control Sample Data'!M265,$C$389),""))</f>
        <v/>
      </c>
      <c r="AB266" s="107" t="str">
        <f>IF('Control Sample Data'!N265="","",IF(SUM('Control Sample Data'!N$3:N$386)&gt;10,IF(AND(ISNUMBER('Control Sample Data'!N265),'Control Sample Data'!N265&lt;$C$389, 'Control Sample Data'!N265&gt;0),'Control Sample Data'!N265,$C$389),""))</f>
        <v/>
      </c>
      <c r="AC266" s="136">
        <f>IF(C266="","",IF(AND('miRNA Table'!$F$4="YES",'miRNA Table'!$F$6="YES"),C266-C$391,C266))</f>
        <v>29.89</v>
      </c>
      <c r="AD266" s="137">
        <f>IF(D266="","",IF(AND('miRNA Table'!$F$4="YES",'miRNA Table'!$F$6="YES"),D266-D$391,D266))</f>
        <v>18.260000000000002</v>
      </c>
      <c r="AE266" s="137">
        <f>IF(E266="","",IF(AND('miRNA Table'!$F$4="YES",'miRNA Table'!$F$6="YES"),E266-E$391,E266))</f>
        <v>20.07</v>
      </c>
      <c r="AF266" s="137" t="str">
        <f>IF(F266="","",IF(AND('miRNA Table'!$F$4="YES",'miRNA Table'!$F$6="YES"),F266-F$391,F266))</f>
        <v/>
      </c>
      <c r="AG266" s="137" t="str">
        <f>IF(G266="","",IF(AND('miRNA Table'!$F$4="YES",'miRNA Table'!$F$6="YES"),G266-G$391,G266))</f>
        <v/>
      </c>
      <c r="AH266" s="137" t="str">
        <f>IF(H266="","",IF(AND('miRNA Table'!$F$4="YES",'miRNA Table'!$F$6="YES"),H266-H$391,H266))</f>
        <v/>
      </c>
      <c r="AI266" s="137" t="str">
        <f>IF(I266="","",IF(AND('miRNA Table'!$F$4="YES",'miRNA Table'!$F$6="YES"),I266-I$391,I266))</f>
        <v/>
      </c>
      <c r="AJ266" s="137" t="str">
        <f>IF(J266="","",IF(AND('miRNA Table'!$F$4="YES",'miRNA Table'!$F$6="YES"),J266-J$391,J266))</f>
        <v/>
      </c>
      <c r="AK266" s="137" t="str">
        <f>IF(K266="","",IF(AND('miRNA Table'!$F$4="YES",'miRNA Table'!$F$6="YES"),K266-K$391,K266))</f>
        <v/>
      </c>
      <c r="AL266" s="137" t="str">
        <f>IF(L266="","",IF(AND('miRNA Table'!$F$4="YES",'miRNA Table'!$F$6="YES"),L266-L$391,L266))</f>
        <v/>
      </c>
      <c r="AM266" s="137" t="str">
        <f>IF(M266="","",IF(AND('miRNA Table'!$F$4="YES",'miRNA Table'!$F$6="YES"),M266-M$391,M266))</f>
        <v/>
      </c>
      <c r="AN266" s="138" t="str">
        <f>IF(N266="","",IF(AND('miRNA Table'!$F$4="YES",'miRNA Table'!$F$6="YES"),N266-N$391,N266))</f>
        <v/>
      </c>
      <c r="AO266" s="136">
        <f>IF(O266="","",IF(AND('miRNA Table'!$F$4="YES",'miRNA Table'!$F$6="YES"),Q266-Q$391,Q266))</f>
        <v>18.66</v>
      </c>
      <c r="AP266" s="137">
        <f>IF(P266="","",IF(AND('miRNA Table'!$F$4="YES",'miRNA Table'!$F$6="YES"),R266-R$391,R266))</f>
        <v>18.59</v>
      </c>
      <c r="AQ266" s="137">
        <f>IF(Q266="","",IF(AND('miRNA Table'!$F$4="YES",'miRNA Table'!$F$6="YES"),S266-S$391,S266))</f>
        <v>18.46</v>
      </c>
      <c r="AR266" s="137" t="str">
        <f>IF(R266="","",IF(AND('miRNA Table'!$F$4="YES",'miRNA Table'!$F$6="YES"),T266-T$391,T266))</f>
        <v/>
      </c>
      <c r="AS266" s="137" t="str">
        <f>IF(S266="","",IF(AND('miRNA Table'!$F$4="YES",'miRNA Table'!$F$6="YES"),U266-U$391,U266))</f>
        <v/>
      </c>
      <c r="AT266" s="137" t="str">
        <f>IF(T266="","",IF(AND('miRNA Table'!$F$4="YES",'miRNA Table'!$F$6="YES"),V266-V$391,V266))</f>
        <v/>
      </c>
      <c r="AU266" s="137" t="str">
        <f>IF(U266="","",IF(AND('miRNA Table'!$F$4="YES",'miRNA Table'!$F$6="YES"),W266-W$391,W266))</f>
        <v/>
      </c>
      <c r="AV266" s="137" t="str">
        <f>IF(V266="","",IF(AND('miRNA Table'!$F$4="YES",'miRNA Table'!$F$6="YES"),X266-X$391,X266))</f>
        <v/>
      </c>
      <c r="AW266" s="137" t="str">
        <f>IF(W266="","",IF(AND('miRNA Table'!$F$4="YES",'miRNA Table'!$F$6="YES"),Y266-Y$391,Y266))</f>
        <v/>
      </c>
      <c r="AX266" s="137" t="str">
        <f>IF(X266="","",IF(AND('miRNA Table'!$F$4="YES",'miRNA Table'!$F$6="YES"),Z266-Z$391,Z266))</f>
        <v/>
      </c>
      <c r="AY266" s="137" t="str">
        <f>IF(Y266="","",IF(AND('miRNA Table'!$F$4="YES",'miRNA Table'!$F$6="YES"),AA266-AA$391,AA266))</f>
        <v/>
      </c>
      <c r="AZ266" s="138" t="str">
        <f>IF(Z266="","",IF(AND('miRNA Table'!$F$4="YES",'miRNA Table'!$F$6="YES"),AB266-AB$391,AB266))</f>
        <v/>
      </c>
      <c r="BY266" s="97" t="str">
        <f t="shared" si="236"/>
        <v>hsa-miR-377-5p</v>
      </c>
      <c r="BZ266" s="98" t="s">
        <v>5763</v>
      </c>
      <c r="CA266" s="99">
        <f t="shared" si="237"/>
        <v>9.254999999999999</v>
      </c>
      <c r="CB266" s="99">
        <f t="shared" si="238"/>
        <v>-2.384999999999998</v>
      </c>
      <c r="CC266" s="99">
        <f t="shared" si="239"/>
        <v>-0.66000000000000014</v>
      </c>
      <c r="CD266" s="99" t="str">
        <f t="shared" si="240"/>
        <v/>
      </c>
      <c r="CE266" s="99" t="str">
        <f t="shared" si="241"/>
        <v/>
      </c>
      <c r="CF266" s="99" t="str">
        <f t="shared" si="242"/>
        <v/>
      </c>
      <c r="CG266" s="99" t="str">
        <f t="shared" si="243"/>
        <v/>
      </c>
      <c r="CH266" s="99" t="str">
        <f t="shared" si="244"/>
        <v/>
      </c>
      <c r="CI266" s="99" t="str">
        <f t="shared" si="245"/>
        <v/>
      </c>
      <c r="CJ266" s="99" t="str">
        <f t="shared" si="246"/>
        <v/>
      </c>
      <c r="CK266" s="99" t="str">
        <f t="shared" si="247"/>
        <v/>
      </c>
      <c r="CL266" s="99" t="str">
        <f t="shared" si="248"/>
        <v/>
      </c>
      <c r="CM266" s="99">
        <f t="shared" si="249"/>
        <v>-2.2383333333333333</v>
      </c>
      <c r="CN266" s="99">
        <f t="shared" si="250"/>
        <v>-2.2616666666666703</v>
      </c>
      <c r="CO266" s="99">
        <f t="shared" si="251"/>
        <v>-2.6750000000000007</v>
      </c>
      <c r="CP266" s="99" t="str">
        <f t="shared" si="252"/>
        <v/>
      </c>
      <c r="CQ266" s="99" t="str">
        <f t="shared" si="253"/>
        <v/>
      </c>
      <c r="CR266" s="99" t="str">
        <f t="shared" si="254"/>
        <v/>
      </c>
      <c r="CS266" s="99" t="str">
        <f t="shared" si="255"/>
        <v/>
      </c>
      <c r="CT266" s="99" t="str">
        <f t="shared" si="256"/>
        <v/>
      </c>
      <c r="CU266" s="99" t="str">
        <f t="shared" si="257"/>
        <v/>
      </c>
      <c r="CV266" s="99" t="str">
        <f t="shared" si="258"/>
        <v/>
      </c>
      <c r="CW266" s="99" t="str">
        <f t="shared" si="259"/>
        <v/>
      </c>
      <c r="CX266" s="99" t="str">
        <f t="shared" si="260"/>
        <v/>
      </c>
      <c r="CY266" s="70">
        <f t="shared" si="261"/>
        <v>2.0700000000000003</v>
      </c>
      <c r="CZ266" s="70">
        <f t="shared" si="262"/>
        <v>-2.3916666666666679</v>
      </c>
      <c r="DA266" s="100" t="str">
        <f t="shared" si="263"/>
        <v>hsa-miR-377-5p</v>
      </c>
      <c r="DB266" s="98" t="s">
        <v>5763</v>
      </c>
      <c r="DC266" s="101">
        <f t="shared" si="216"/>
        <v>1.6366936223983384E-3</v>
      </c>
      <c r="DD266" s="101">
        <f t="shared" si="217"/>
        <v>5.2234391483556628</v>
      </c>
      <c r="DE266" s="101">
        <f t="shared" si="218"/>
        <v>1.5800826237267545</v>
      </c>
      <c r="DF266" s="101" t="str">
        <f t="shared" si="219"/>
        <v/>
      </c>
      <c r="DG266" s="101" t="str">
        <f t="shared" si="220"/>
        <v/>
      </c>
      <c r="DH266" s="101" t="str">
        <f t="shared" si="221"/>
        <v/>
      </c>
      <c r="DI266" s="101" t="str">
        <f t="shared" si="222"/>
        <v/>
      </c>
      <c r="DJ266" s="101" t="str">
        <f t="shared" si="223"/>
        <v/>
      </c>
      <c r="DK266" s="101" t="str">
        <f t="shared" si="224"/>
        <v/>
      </c>
      <c r="DL266" s="101" t="str">
        <f t="shared" si="225"/>
        <v/>
      </c>
      <c r="DM266" s="101" t="str">
        <f t="shared" si="264"/>
        <v/>
      </c>
      <c r="DN266" s="101" t="str">
        <f t="shared" si="265"/>
        <v/>
      </c>
      <c r="DO266" s="101">
        <f t="shared" si="226"/>
        <v>4.718516451900391</v>
      </c>
      <c r="DP266" s="101">
        <f t="shared" si="227"/>
        <v>4.7954515425831223</v>
      </c>
      <c r="DQ266" s="101">
        <f t="shared" si="228"/>
        <v>6.3863870908532023</v>
      </c>
      <c r="DR266" s="101" t="str">
        <f t="shared" si="229"/>
        <v/>
      </c>
      <c r="DS266" s="101" t="str">
        <f t="shared" si="230"/>
        <v/>
      </c>
      <c r="DT266" s="101" t="str">
        <f t="shared" si="231"/>
        <v/>
      </c>
      <c r="DU266" s="101" t="str">
        <f t="shared" si="232"/>
        <v/>
      </c>
      <c r="DV266" s="101" t="str">
        <f t="shared" si="233"/>
        <v/>
      </c>
      <c r="DW266" s="101" t="str">
        <f t="shared" si="234"/>
        <v/>
      </c>
      <c r="DX266" s="101" t="str">
        <f t="shared" si="235"/>
        <v/>
      </c>
      <c r="DY266" s="101" t="str">
        <f t="shared" si="266"/>
        <v/>
      </c>
      <c r="DZ266" s="101" t="str">
        <f t="shared" si="267"/>
        <v/>
      </c>
    </row>
    <row r="267" spans="1:130" ht="15" customHeight="1" x14ac:dyDescent="0.25">
      <c r="A267" s="106" t="str">
        <f>'miRNA Table'!C266</f>
        <v>hsa-miR-378a-3p</v>
      </c>
      <c r="B267" s="98" t="s">
        <v>5764</v>
      </c>
      <c r="C267" s="99">
        <f>IF('Test Sample Data'!C266="","",IF(SUM('Test Sample Data'!C$3:C$386)&gt;10,IF(AND(ISNUMBER('Test Sample Data'!C266),'Test Sample Data'!C266&lt;$C$389, 'Test Sample Data'!C266&gt;0),'Test Sample Data'!C266,$C$389),""))</f>
        <v>31.15</v>
      </c>
      <c r="D267" s="99">
        <f>IF('Test Sample Data'!D266="","",IF(SUM('Test Sample Data'!D$3:D$386)&gt;10,IF(AND(ISNUMBER('Test Sample Data'!D266),'Test Sample Data'!D266&lt;$C$389, 'Test Sample Data'!D266&gt;0),'Test Sample Data'!D266,$C$389),""))</f>
        <v>29.09</v>
      </c>
      <c r="E267" s="99">
        <f>IF('Test Sample Data'!E266="","",IF(SUM('Test Sample Data'!E$3:E$386)&gt;10,IF(AND(ISNUMBER('Test Sample Data'!E266),'Test Sample Data'!E266&lt;$C$389, 'Test Sample Data'!E266&gt;0),'Test Sample Data'!E266,$C$389),""))</f>
        <v>18.350000000000001</v>
      </c>
      <c r="F267" s="99" t="str">
        <f>IF('Test Sample Data'!F266="","",IF(SUM('Test Sample Data'!F$3:F$386)&gt;10,IF(AND(ISNUMBER('Test Sample Data'!F266),'Test Sample Data'!F266&lt;$C$389, 'Test Sample Data'!F266&gt;0),'Test Sample Data'!F266,$C$389),""))</f>
        <v/>
      </c>
      <c r="G267" s="99" t="str">
        <f>IF('Test Sample Data'!G266="","",IF(SUM('Test Sample Data'!G$3:G$386)&gt;10,IF(AND(ISNUMBER('Test Sample Data'!G266),'Test Sample Data'!G266&lt;$C$389, 'Test Sample Data'!G266&gt;0),'Test Sample Data'!G266,$C$389),""))</f>
        <v/>
      </c>
      <c r="H267" s="99" t="str">
        <f>IF('Test Sample Data'!H266="","",IF(SUM('Test Sample Data'!H$3:H$386)&gt;10,IF(AND(ISNUMBER('Test Sample Data'!H266),'Test Sample Data'!H266&lt;$C$389, 'Test Sample Data'!H266&gt;0),'Test Sample Data'!H266,$C$389),""))</f>
        <v/>
      </c>
      <c r="I267" s="99" t="str">
        <f>IF('Test Sample Data'!I266="","",IF(SUM('Test Sample Data'!I$3:I$386)&gt;10,IF(AND(ISNUMBER('Test Sample Data'!I266),'Test Sample Data'!I266&lt;$C$389, 'Test Sample Data'!I266&gt;0),'Test Sample Data'!I266,$C$389),""))</f>
        <v/>
      </c>
      <c r="J267" s="99" t="str">
        <f>IF('Test Sample Data'!J266="","",IF(SUM('Test Sample Data'!J$3:J$386)&gt;10,IF(AND(ISNUMBER('Test Sample Data'!J266),'Test Sample Data'!J266&lt;$C$389, 'Test Sample Data'!J266&gt;0),'Test Sample Data'!J266,$C$389),""))</f>
        <v/>
      </c>
      <c r="K267" s="99" t="str">
        <f>IF('Test Sample Data'!K266="","",IF(SUM('Test Sample Data'!K$3:K$386)&gt;10,IF(AND(ISNUMBER('Test Sample Data'!K266),'Test Sample Data'!K266&lt;$C$389, 'Test Sample Data'!K266&gt;0),'Test Sample Data'!K266,$C$389),""))</f>
        <v/>
      </c>
      <c r="L267" s="99" t="str">
        <f>IF('Test Sample Data'!L266="","",IF(SUM('Test Sample Data'!L$3:L$386)&gt;10,IF(AND(ISNUMBER('Test Sample Data'!L266),'Test Sample Data'!L266&lt;$C$389, 'Test Sample Data'!L266&gt;0),'Test Sample Data'!L266,$C$389),""))</f>
        <v/>
      </c>
      <c r="M267" s="99" t="str">
        <f>IF('Test Sample Data'!M266="","",IF(SUM('Test Sample Data'!M$3:M$386)&gt;10,IF(AND(ISNUMBER('Test Sample Data'!M266),'Test Sample Data'!M266&lt;$C$389, 'Test Sample Data'!M266&gt;0),'Test Sample Data'!M266,$C$389),""))</f>
        <v/>
      </c>
      <c r="N267" s="99" t="str">
        <f>IF('Test Sample Data'!N266="","",IF(SUM('Test Sample Data'!N$3:N$386)&gt;10,IF(AND(ISNUMBER('Test Sample Data'!N266),'Test Sample Data'!N266&lt;$C$389, 'Test Sample Data'!N266&gt;0),'Test Sample Data'!N266,$C$389),""))</f>
        <v/>
      </c>
      <c r="O267" s="98" t="str">
        <f>'miRNA Table'!C266</f>
        <v>hsa-miR-378a-3p</v>
      </c>
      <c r="P267" s="98" t="s">
        <v>5764</v>
      </c>
      <c r="Q267" s="99">
        <f>IF('Control Sample Data'!C266="","",IF(SUM('Control Sample Data'!C$3:C$386)&gt;10,IF(AND(ISNUMBER('Control Sample Data'!C266),'Control Sample Data'!C266&lt;$C$389, 'Control Sample Data'!C266&gt;0),'Control Sample Data'!C266,$C$389),""))</f>
        <v>31.03</v>
      </c>
      <c r="R267" s="99">
        <f>IF('Control Sample Data'!D266="","",IF(SUM('Control Sample Data'!D$3:D$386)&gt;10,IF(AND(ISNUMBER('Control Sample Data'!D266),'Control Sample Data'!D266&lt;$C$389, 'Control Sample Data'!D266&gt;0),'Control Sample Data'!D266,$C$389),""))</f>
        <v>31.22</v>
      </c>
      <c r="S267" s="99">
        <f>IF('Control Sample Data'!E266="","",IF(SUM('Control Sample Data'!E$3:E$386)&gt;10,IF(AND(ISNUMBER('Control Sample Data'!E266),'Control Sample Data'!E266&lt;$C$389, 'Control Sample Data'!E266&gt;0),'Control Sample Data'!E266,$C$389),""))</f>
        <v>31.44</v>
      </c>
      <c r="T267" s="99" t="str">
        <f>IF('Control Sample Data'!F266="","",IF(SUM('Control Sample Data'!F$3:F$386)&gt;10,IF(AND(ISNUMBER('Control Sample Data'!F266),'Control Sample Data'!F266&lt;$C$389, 'Control Sample Data'!F266&gt;0),'Control Sample Data'!F266,$C$389),""))</f>
        <v/>
      </c>
      <c r="U267" s="99" t="str">
        <f>IF('Control Sample Data'!G266="","",IF(SUM('Control Sample Data'!G$3:G$386)&gt;10,IF(AND(ISNUMBER('Control Sample Data'!G266),'Control Sample Data'!G266&lt;$C$389, 'Control Sample Data'!G266&gt;0),'Control Sample Data'!G266,$C$389),""))</f>
        <v/>
      </c>
      <c r="V267" s="99" t="str">
        <f>IF('Control Sample Data'!H266="","",IF(SUM('Control Sample Data'!H$3:H$386)&gt;10,IF(AND(ISNUMBER('Control Sample Data'!H266),'Control Sample Data'!H266&lt;$C$389, 'Control Sample Data'!H266&gt;0),'Control Sample Data'!H266,$C$389),""))</f>
        <v/>
      </c>
      <c r="W267" s="99" t="str">
        <f>IF('Control Sample Data'!I266="","",IF(SUM('Control Sample Data'!I$3:I$386)&gt;10,IF(AND(ISNUMBER('Control Sample Data'!I266),'Control Sample Data'!I266&lt;$C$389, 'Control Sample Data'!I266&gt;0),'Control Sample Data'!I266,$C$389),""))</f>
        <v/>
      </c>
      <c r="X267" s="99" t="str">
        <f>IF('Control Sample Data'!J266="","",IF(SUM('Control Sample Data'!J$3:J$386)&gt;10,IF(AND(ISNUMBER('Control Sample Data'!J266),'Control Sample Data'!J266&lt;$C$389, 'Control Sample Data'!J266&gt;0),'Control Sample Data'!J266,$C$389),""))</f>
        <v/>
      </c>
      <c r="Y267" s="99" t="str">
        <f>IF('Control Sample Data'!K266="","",IF(SUM('Control Sample Data'!K$3:K$386)&gt;10,IF(AND(ISNUMBER('Control Sample Data'!K266),'Control Sample Data'!K266&lt;$C$389, 'Control Sample Data'!K266&gt;0),'Control Sample Data'!K266,$C$389),""))</f>
        <v/>
      </c>
      <c r="Z267" s="99" t="str">
        <f>IF('Control Sample Data'!L266="","",IF(SUM('Control Sample Data'!L$3:L$386)&gt;10,IF(AND(ISNUMBER('Control Sample Data'!L266),'Control Sample Data'!L266&lt;$C$389, 'Control Sample Data'!L266&gt;0),'Control Sample Data'!L266,$C$389),""))</f>
        <v/>
      </c>
      <c r="AA267" s="99" t="str">
        <f>IF('Control Sample Data'!M266="","",IF(SUM('Control Sample Data'!M$3:M$386)&gt;10,IF(AND(ISNUMBER('Control Sample Data'!M266),'Control Sample Data'!M266&lt;$C$389, 'Control Sample Data'!M266&gt;0),'Control Sample Data'!M266,$C$389),""))</f>
        <v/>
      </c>
      <c r="AB267" s="107" t="str">
        <f>IF('Control Sample Data'!N266="","",IF(SUM('Control Sample Data'!N$3:N$386)&gt;10,IF(AND(ISNUMBER('Control Sample Data'!N266),'Control Sample Data'!N266&lt;$C$389, 'Control Sample Data'!N266&gt;0),'Control Sample Data'!N266,$C$389),""))</f>
        <v/>
      </c>
      <c r="AC267" s="136">
        <f>IF(C267="","",IF(AND('miRNA Table'!$F$4="YES",'miRNA Table'!$F$6="YES"),C267-C$391,C267))</f>
        <v>31.15</v>
      </c>
      <c r="AD267" s="137">
        <f>IF(D267="","",IF(AND('miRNA Table'!$F$4="YES",'miRNA Table'!$F$6="YES"),D267-D$391,D267))</f>
        <v>29.09</v>
      </c>
      <c r="AE267" s="137">
        <f>IF(E267="","",IF(AND('miRNA Table'!$F$4="YES",'miRNA Table'!$F$6="YES"),E267-E$391,E267))</f>
        <v>18.350000000000001</v>
      </c>
      <c r="AF267" s="137" t="str">
        <f>IF(F267="","",IF(AND('miRNA Table'!$F$4="YES",'miRNA Table'!$F$6="YES"),F267-F$391,F267))</f>
        <v/>
      </c>
      <c r="AG267" s="137" t="str">
        <f>IF(G267="","",IF(AND('miRNA Table'!$F$4="YES",'miRNA Table'!$F$6="YES"),G267-G$391,G267))</f>
        <v/>
      </c>
      <c r="AH267" s="137" t="str">
        <f>IF(H267="","",IF(AND('miRNA Table'!$F$4="YES",'miRNA Table'!$F$6="YES"),H267-H$391,H267))</f>
        <v/>
      </c>
      <c r="AI267" s="137" t="str">
        <f>IF(I267="","",IF(AND('miRNA Table'!$F$4="YES",'miRNA Table'!$F$6="YES"),I267-I$391,I267))</f>
        <v/>
      </c>
      <c r="AJ267" s="137" t="str">
        <f>IF(J267="","",IF(AND('miRNA Table'!$F$4="YES",'miRNA Table'!$F$6="YES"),J267-J$391,J267))</f>
        <v/>
      </c>
      <c r="AK267" s="137" t="str">
        <f>IF(K267="","",IF(AND('miRNA Table'!$F$4="YES",'miRNA Table'!$F$6="YES"),K267-K$391,K267))</f>
        <v/>
      </c>
      <c r="AL267" s="137" t="str">
        <f>IF(L267="","",IF(AND('miRNA Table'!$F$4="YES",'miRNA Table'!$F$6="YES"),L267-L$391,L267))</f>
        <v/>
      </c>
      <c r="AM267" s="137" t="str">
        <f>IF(M267="","",IF(AND('miRNA Table'!$F$4="YES",'miRNA Table'!$F$6="YES"),M267-M$391,M267))</f>
        <v/>
      </c>
      <c r="AN267" s="138" t="str">
        <f>IF(N267="","",IF(AND('miRNA Table'!$F$4="YES",'miRNA Table'!$F$6="YES"),N267-N$391,N267))</f>
        <v/>
      </c>
      <c r="AO267" s="136">
        <f>IF(O267="","",IF(AND('miRNA Table'!$F$4="YES",'miRNA Table'!$F$6="YES"),Q267-Q$391,Q267))</f>
        <v>31.03</v>
      </c>
      <c r="AP267" s="137">
        <f>IF(P267="","",IF(AND('miRNA Table'!$F$4="YES",'miRNA Table'!$F$6="YES"),R267-R$391,R267))</f>
        <v>31.22</v>
      </c>
      <c r="AQ267" s="137">
        <f>IF(Q267="","",IF(AND('miRNA Table'!$F$4="YES",'miRNA Table'!$F$6="YES"),S267-S$391,S267))</f>
        <v>31.44</v>
      </c>
      <c r="AR267" s="137" t="str">
        <f>IF(R267="","",IF(AND('miRNA Table'!$F$4="YES",'miRNA Table'!$F$6="YES"),T267-T$391,T267))</f>
        <v/>
      </c>
      <c r="AS267" s="137" t="str">
        <f>IF(S267="","",IF(AND('miRNA Table'!$F$4="YES",'miRNA Table'!$F$6="YES"),U267-U$391,U267))</f>
        <v/>
      </c>
      <c r="AT267" s="137" t="str">
        <f>IF(T267="","",IF(AND('miRNA Table'!$F$4="YES",'miRNA Table'!$F$6="YES"),V267-V$391,V267))</f>
        <v/>
      </c>
      <c r="AU267" s="137" t="str">
        <f>IF(U267="","",IF(AND('miRNA Table'!$F$4="YES",'miRNA Table'!$F$6="YES"),W267-W$391,W267))</f>
        <v/>
      </c>
      <c r="AV267" s="137" t="str">
        <f>IF(V267="","",IF(AND('miRNA Table'!$F$4="YES",'miRNA Table'!$F$6="YES"),X267-X$391,X267))</f>
        <v/>
      </c>
      <c r="AW267" s="137" t="str">
        <f>IF(W267="","",IF(AND('miRNA Table'!$F$4="YES",'miRNA Table'!$F$6="YES"),Y267-Y$391,Y267))</f>
        <v/>
      </c>
      <c r="AX267" s="137" t="str">
        <f>IF(X267="","",IF(AND('miRNA Table'!$F$4="YES",'miRNA Table'!$F$6="YES"),Z267-Z$391,Z267))</f>
        <v/>
      </c>
      <c r="AY267" s="137" t="str">
        <f>IF(Y267="","",IF(AND('miRNA Table'!$F$4="YES",'miRNA Table'!$F$6="YES"),AA267-AA$391,AA267))</f>
        <v/>
      </c>
      <c r="AZ267" s="138" t="str">
        <f>IF(Z267="","",IF(AND('miRNA Table'!$F$4="YES",'miRNA Table'!$F$6="YES"),AB267-AB$391,AB267))</f>
        <v/>
      </c>
      <c r="BY267" s="97" t="str">
        <f t="shared" si="236"/>
        <v>hsa-miR-378a-3p</v>
      </c>
      <c r="BZ267" s="98" t="s">
        <v>5764</v>
      </c>
      <c r="CA267" s="99">
        <f t="shared" si="237"/>
        <v>10.514999999999997</v>
      </c>
      <c r="CB267" s="99">
        <f t="shared" si="238"/>
        <v>8.4450000000000003</v>
      </c>
      <c r="CC267" s="99">
        <f t="shared" si="239"/>
        <v>-2.379999999999999</v>
      </c>
      <c r="CD267" s="99" t="str">
        <f t="shared" si="240"/>
        <v/>
      </c>
      <c r="CE267" s="99" t="str">
        <f t="shared" si="241"/>
        <v/>
      </c>
      <c r="CF267" s="99" t="str">
        <f t="shared" si="242"/>
        <v/>
      </c>
      <c r="CG267" s="99" t="str">
        <f t="shared" si="243"/>
        <v/>
      </c>
      <c r="CH267" s="99" t="str">
        <f t="shared" si="244"/>
        <v/>
      </c>
      <c r="CI267" s="99" t="str">
        <f t="shared" si="245"/>
        <v/>
      </c>
      <c r="CJ267" s="99" t="str">
        <f t="shared" si="246"/>
        <v/>
      </c>
      <c r="CK267" s="99" t="str">
        <f t="shared" si="247"/>
        <v/>
      </c>
      <c r="CL267" s="99" t="str">
        <f t="shared" si="248"/>
        <v/>
      </c>
      <c r="CM267" s="99">
        <f t="shared" si="249"/>
        <v>10.131666666666668</v>
      </c>
      <c r="CN267" s="99">
        <f t="shared" si="250"/>
        <v>10.368333333333329</v>
      </c>
      <c r="CO267" s="99">
        <f t="shared" si="251"/>
        <v>10.305</v>
      </c>
      <c r="CP267" s="99" t="str">
        <f t="shared" si="252"/>
        <v/>
      </c>
      <c r="CQ267" s="99" t="str">
        <f t="shared" si="253"/>
        <v/>
      </c>
      <c r="CR267" s="99" t="str">
        <f t="shared" si="254"/>
        <v/>
      </c>
      <c r="CS267" s="99" t="str">
        <f t="shared" si="255"/>
        <v/>
      </c>
      <c r="CT267" s="99" t="str">
        <f t="shared" si="256"/>
        <v/>
      </c>
      <c r="CU267" s="99" t="str">
        <f t="shared" si="257"/>
        <v/>
      </c>
      <c r="CV267" s="99" t="str">
        <f t="shared" si="258"/>
        <v/>
      </c>
      <c r="CW267" s="99" t="str">
        <f t="shared" si="259"/>
        <v/>
      </c>
      <c r="CX267" s="99" t="str">
        <f t="shared" si="260"/>
        <v/>
      </c>
      <c r="CY267" s="70">
        <f t="shared" si="261"/>
        <v>5.5266666666666664</v>
      </c>
      <c r="CZ267" s="70">
        <f t="shared" si="262"/>
        <v>10.268333333333333</v>
      </c>
      <c r="DA267" s="100" t="str">
        <f t="shared" si="263"/>
        <v>hsa-miR-378a-3p</v>
      </c>
      <c r="DB267" s="98" t="s">
        <v>5764</v>
      </c>
      <c r="DC267" s="101">
        <f t="shared" si="216"/>
        <v>6.8339153593515605E-4</v>
      </c>
      <c r="DD267" s="101">
        <f t="shared" si="217"/>
        <v>2.869469986871698E-3</v>
      </c>
      <c r="DE267" s="101">
        <f t="shared" si="218"/>
        <v>5.2053674217677299</v>
      </c>
      <c r="DF267" s="101" t="str">
        <f t="shared" si="219"/>
        <v/>
      </c>
      <c r="DG267" s="101" t="str">
        <f t="shared" si="220"/>
        <v/>
      </c>
      <c r="DH267" s="101" t="str">
        <f t="shared" si="221"/>
        <v/>
      </c>
      <c r="DI267" s="101" t="str">
        <f t="shared" si="222"/>
        <v/>
      </c>
      <c r="DJ267" s="101" t="str">
        <f t="shared" si="223"/>
        <v/>
      </c>
      <c r="DK267" s="101" t="str">
        <f t="shared" si="224"/>
        <v/>
      </c>
      <c r="DL267" s="101" t="str">
        <f t="shared" si="225"/>
        <v/>
      </c>
      <c r="DM267" s="101" t="str">
        <f t="shared" si="264"/>
        <v/>
      </c>
      <c r="DN267" s="101" t="str">
        <f t="shared" si="265"/>
        <v/>
      </c>
      <c r="DO267" s="101">
        <f t="shared" si="226"/>
        <v>8.9138316435728585E-4</v>
      </c>
      <c r="DP267" s="101">
        <f t="shared" si="227"/>
        <v>7.5652043154812417E-4</v>
      </c>
      <c r="DQ267" s="101">
        <f t="shared" si="228"/>
        <v>7.9047091459707867E-4</v>
      </c>
      <c r="DR267" s="101" t="str">
        <f t="shared" si="229"/>
        <v/>
      </c>
      <c r="DS267" s="101" t="str">
        <f t="shared" si="230"/>
        <v/>
      </c>
      <c r="DT267" s="101" t="str">
        <f t="shared" si="231"/>
        <v/>
      </c>
      <c r="DU267" s="101" t="str">
        <f t="shared" si="232"/>
        <v/>
      </c>
      <c r="DV267" s="101" t="str">
        <f t="shared" si="233"/>
        <v/>
      </c>
      <c r="DW267" s="101" t="str">
        <f t="shared" si="234"/>
        <v/>
      </c>
      <c r="DX267" s="101" t="str">
        <f t="shared" si="235"/>
        <v/>
      </c>
      <c r="DY267" s="101" t="str">
        <f t="shared" si="266"/>
        <v/>
      </c>
      <c r="DZ267" s="101" t="str">
        <f t="shared" si="267"/>
        <v/>
      </c>
    </row>
    <row r="268" spans="1:130" ht="15" customHeight="1" x14ac:dyDescent="0.25">
      <c r="A268" s="106" t="str">
        <f>'miRNA Table'!C267</f>
        <v>hsa-miR-378a-5p</v>
      </c>
      <c r="B268" s="98" t="s">
        <v>5765</v>
      </c>
      <c r="C268" s="99">
        <f>IF('Test Sample Data'!C267="","",IF(SUM('Test Sample Data'!C$3:C$386)&gt;10,IF(AND(ISNUMBER('Test Sample Data'!C267),'Test Sample Data'!C267&lt;$C$389, 'Test Sample Data'!C267&gt;0),'Test Sample Data'!C267,$C$389),""))</f>
        <v>31.57</v>
      </c>
      <c r="D268" s="99">
        <f>IF('Test Sample Data'!D267="","",IF(SUM('Test Sample Data'!D$3:D$386)&gt;10,IF(AND(ISNUMBER('Test Sample Data'!D267),'Test Sample Data'!D267&lt;$C$389, 'Test Sample Data'!D267&gt;0),'Test Sample Data'!D267,$C$389),""))</f>
        <v>28.4</v>
      </c>
      <c r="E268" s="99">
        <f>IF('Test Sample Data'!E267="","",IF(SUM('Test Sample Data'!E$3:E$386)&gt;10,IF(AND(ISNUMBER('Test Sample Data'!E267),'Test Sample Data'!E267&lt;$C$389, 'Test Sample Data'!E267&gt;0),'Test Sample Data'!E267,$C$389),""))</f>
        <v>18.190000000000001</v>
      </c>
      <c r="F268" s="99" t="str">
        <f>IF('Test Sample Data'!F267="","",IF(SUM('Test Sample Data'!F$3:F$386)&gt;10,IF(AND(ISNUMBER('Test Sample Data'!F267),'Test Sample Data'!F267&lt;$C$389, 'Test Sample Data'!F267&gt;0),'Test Sample Data'!F267,$C$389),""))</f>
        <v/>
      </c>
      <c r="G268" s="99" t="str">
        <f>IF('Test Sample Data'!G267="","",IF(SUM('Test Sample Data'!G$3:G$386)&gt;10,IF(AND(ISNUMBER('Test Sample Data'!G267),'Test Sample Data'!G267&lt;$C$389, 'Test Sample Data'!G267&gt;0),'Test Sample Data'!G267,$C$389),""))</f>
        <v/>
      </c>
      <c r="H268" s="99" t="str">
        <f>IF('Test Sample Data'!H267="","",IF(SUM('Test Sample Data'!H$3:H$386)&gt;10,IF(AND(ISNUMBER('Test Sample Data'!H267),'Test Sample Data'!H267&lt;$C$389, 'Test Sample Data'!H267&gt;0),'Test Sample Data'!H267,$C$389),""))</f>
        <v/>
      </c>
      <c r="I268" s="99" t="str">
        <f>IF('Test Sample Data'!I267="","",IF(SUM('Test Sample Data'!I$3:I$386)&gt;10,IF(AND(ISNUMBER('Test Sample Data'!I267),'Test Sample Data'!I267&lt;$C$389, 'Test Sample Data'!I267&gt;0),'Test Sample Data'!I267,$C$389),""))</f>
        <v/>
      </c>
      <c r="J268" s="99" t="str">
        <f>IF('Test Sample Data'!J267="","",IF(SUM('Test Sample Data'!J$3:J$386)&gt;10,IF(AND(ISNUMBER('Test Sample Data'!J267),'Test Sample Data'!J267&lt;$C$389, 'Test Sample Data'!J267&gt;0),'Test Sample Data'!J267,$C$389),""))</f>
        <v/>
      </c>
      <c r="K268" s="99" t="str">
        <f>IF('Test Sample Data'!K267="","",IF(SUM('Test Sample Data'!K$3:K$386)&gt;10,IF(AND(ISNUMBER('Test Sample Data'!K267),'Test Sample Data'!K267&lt;$C$389, 'Test Sample Data'!K267&gt;0),'Test Sample Data'!K267,$C$389),""))</f>
        <v/>
      </c>
      <c r="L268" s="99" t="str">
        <f>IF('Test Sample Data'!L267="","",IF(SUM('Test Sample Data'!L$3:L$386)&gt;10,IF(AND(ISNUMBER('Test Sample Data'!L267),'Test Sample Data'!L267&lt;$C$389, 'Test Sample Data'!L267&gt;0),'Test Sample Data'!L267,$C$389),""))</f>
        <v/>
      </c>
      <c r="M268" s="99" t="str">
        <f>IF('Test Sample Data'!M267="","",IF(SUM('Test Sample Data'!M$3:M$386)&gt;10,IF(AND(ISNUMBER('Test Sample Data'!M267),'Test Sample Data'!M267&lt;$C$389, 'Test Sample Data'!M267&gt;0),'Test Sample Data'!M267,$C$389),""))</f>
        <v/>
      </c>
      <c r="N268" s="99" t="str">
        <f>IF('Test Sample Data'!N267="","",IF(SUM('Test Sample Data'!N$3:N$386)&gt;10,IF(AND(ISNUMBER('Test Sample Data'!N267),'Test Sample Data'!N267&lt;$C$389, 'Test Sample Data'!N267&gt;0),'Test Sample Data'!N267,$C$389),""))</f>
        <v/>
      </c>
      <c r="O268" s="98" t="str">
        <f>'miRNA Table'!C267</f>
        <v>hsa-miR-378a-5p</v>
      </c>
      <c r="P268" s="98" t="s">
        <v>5765</v>
      </c>
      <c r="Q268" s="99">
        <f>IF('Control Sample Data'!C267="","",IF(SUM('Control Sample Data'!C$3:C$386)&gt;10,IF(AND(ISNUMBER('Control Sample Data'!C267),'Control Sample Data'!C267&lt;$C$389, 'Control Sample Data'!C267&gt;0),'Control Sample Data'!C267,$C$389),""))</f>
        <v>28.25</v>
      </c>
      <c r="R268" s="99">
        <f>IF('Control Sample Data'!D267="","",IF(SUM('Control Sample Data'!D$3:D$386)&gt;10,IF(AND(ISNUMBER('Control Sample Data'!D267),'Control Sample Data'!D267&lt;$C$389, 'Control Sample Data'!D267&gt;0),'Control Sample Data'!D267,$C$389),""))</f>
        <v>27.77</v>
      </c>
      <c r="S268" s="99">
        <f>IF('Control Sample Data'!E267="","",IF(SUM('Control Sample Data'!E$3:E$386)&gt;10,IF(AND(ISNUMBER('Control Sample Data'!E267),'Control Sample Data'!E267&lt;$C$389, 'Control Sample Data'!E267&gt;0),'Control Sample Data'!E267,$C$389),""))</f>
        <v>28.31</v>
      </c>
      <c r="T268" s="99" t="str">
        <f>IF('Control Sample Data'!F267="","",IF(SUM('Control Sample Data'!F$3:F$386)&gt;10,IF(AND(ISNUMBER('Control Sample Data'!F267),'Control Sample Data'!F267&lt;$C$389, 'Control Sample Data'!F267&gt;0),'Control Sample Data'!F267,$C$389),""))</f>
        <v/>
      </c>
      <c r="U268" s="99" t="str">
        <f>IF('Control Sample Data'!G267="","",IF(SUM('Control Sample Data'!G$3:G$386)&gt;10,IF(AND(ISNUMBER('Control Sample Data'!G267),'Control Sample Data'!G267&lt;$C$389, 'Control Sample Data'!G267&gt;0),'Control Sample Data'!G267,$C$389),""))</f>
        <v/>
      </c>
      <c r="V268" s="99" t="str">
        <f>IF('Control Sample Data'!H267="","",IF(SUM('Control Sample Data'!H$3:H$386)&gt;10,IF(AND(ISNUMBER('Control Sample Data'!H267),'Control Sample Data'!H267&lt;$C$389, 'Control Sample Data'!H267&gt;0),'Control Sample Data'!H267,$C$389),""))</f>
        <v/>
      </c>
      <c r="W268" s="99" t="str">
        <f>IF('Control Sample Data'!I267="","",IF(SUM('Control Sample Data'!I$3:I$386)&gt;10,IF(AND(ISNUMBER('Control Sample Data'!I267),'Control Sample Data'!I267&lt;$C$389, 'Control Sample Data'!I267&gt;0),'Control Sample Data'!I267,$C$389),""))</f>
        <v/>
      </c>
      <c r="X268" s="99" t="str">
        <f>IF('Control Sample Data'!J267="","",IF(SUM('Control Sample Data'!J$3:J$386)&gt;10,IF(AND(ISNUMBER('Control Sample Data'!J267),'Control Sample Data'!J267&lt;$C$389, 'Control Sample Data'!J267&gt;0),'Control Sample Data'!J267,$C$389),""))</f>
        <v/>
      </c>
      <c r="Y268" s="99" t="str">
        <f>IF('Control Sample Data'!K267="","",IF(SUM('Control Sample Data'!K$3:K$386)&gt;10,IF(AND(ISNUMBER('Control Sample Data'!K267),'Control Sample Data'!K267&lt;$C$389, 'Control Sample Data'!K267&gt;0),'Control Sample Data'!K267,$C$389),""))</f>
        <v/>
      </c>
      <c r="Z268" s="99" t="str">
        <f>IF('Control Sample Data'!L267="","",IF(SUM('Control Sample Data'!L$3:L$386)&gt;10,IF(AND(ISNUMBER('Control Sample Data'!L267),'Control Sample Data'!L267&lt;$C$389, 'Control Sample Data'!L267&gt;0),'Control Sample Data'!L267,$C$389),""))</f>
        <v/>
      </c>
      <c r="AA268" s="99" t="str">
        <f>IF('Control Sample Data'!M267="","",IF(SUM('Control Sample Data'!M$3:M$386)&gt;10,IF(AND(ISNUMBER('Control Sample Data'!M267),'Control Sample Data'!M267&lt;$C$389, 'Control Sample Data'!M267&gt;0),'Control Sample Data'!M267,$C$389),""))</f>
        <v/>
      </c>
      <c r="AB268" s="107" t="str">
        <f>IF('Control Sample Data'!N267="","",IF(SUM('Control Sample Data'!N$3:N$386)&gt;10,IF(AND(ISNUMBER('Control Sample Data'!N267),'Control Sample Data'!N267&lt;$C$389, 'Control Sample Data'!N267&gt;0),'Control Sample Data'!N267,$C$389),""))</f>
        <v/>
      </c>
      <c r="AC268" s="136">
        <f>IF(C268="","",IF(AND('miRNA Table'!$F$4="YES",'miRNA Table'!$F$6="YES"),C268-C$391,C268))</f>
        <v>31.57</v>
      </c>
      <c r="AD268" s="137">
        <f>IF(D268="","",IF(AND('miRNA Table'!$F$4="YES",'miRNA Table'!$F$6="YES"),D268-D$391,D268))</f>
        <v>28.4</v>
      </c>
      <c r="AE268" s="137">
        <f>IF(E268="","",IF(AND('miRNA Table'!$F$4="YES",'miRNA Table'!$F$6="YES"),E268-E$391,E268))</f>
        <v>18.190000000000001</v>
      </c>
      <c r="AF268" s="137" t="str">
        <f>IF(F268="","",IF(AND('miRNA Table'!$F$4="YES",'miRNA Table'!$F$6="YES"),F268-F$391,F268))</f>
        <v/>
      </c>
      <c r="AG268" s="137" t="str">
        <f>IF(G268="","",IF(AND('miRNA Table'!$F$4="YES",'miRNA Table'!$F$6="YES"),G268-G$391,G268))</f>
        <v/>
      </c>
      <c r="AH268" s="137" t="str">
        <f>IF(H268="","",IF(AND('miRNA Table'!$F$4="YES",'miRNA Table'!$F$6="YES"),H268-H$391,H268))</f>
        <v/>
      </c>
      <c r="AI268" s="137" t="str">
        <f>IF(I268="","",IF(AND('miRNA Table'!$F$4="YES",'miRNA Table'!$F$6="YES"),I268-I$391,I268))</f>
        <v/>
      </c>
      <c r="AJ268" s="137" t="str">
        <f>IF(J268="","",IF(AND('miRNA Table'!$F$4="YES",'miRNA Table'!$F$6="YES"),J268-J$391,J268))</f>
        <v/>
      </c>
      <c r="AK268" s="137" t="str">
        <f>IF(K268="","",IF(AND('miRNA Table'!$F$4="YES",'miRNA Table'!$F$6="YES"),K268-K$391,K268))</f>
        <v/>
      </c>
      <c r="AL268" s="137" t="str">
        <f>IF(L268="","",IF(AND('miRNA Table'!$F$4="YES",'miRNA Table'!$F$6="YES"),L268-L$391,L268))</f>
        <v/>
      </c>
      <c r="AM268" s="137" t="str">
        <f>IF(M268="","",IF(AND('miRNA Table'!$F$4="YES",'miRNA Table'!$F$6="YES"),M268-M$391,M268))</f>
        <v/>
      </c>
      <c r="AN268" s="138" t="str">
        <f>IF(N268="","",IF(AND('miRNA Table'!$F$4="YES",'miRNA Table'!$F$6="YES"),N268-N$391,N268))</f>
        <v/>
      </c>
      <c r="AO268" s="136">
        <f>IF(O268="","",IF(AND('miRNA Table'!$F$4="YES",'miRNA Table'!$F$6="YES"),Q268-Q$391,Q268))</f>
        <v>28.25</v>
      </c>
      <c r="AP268" s="137">
        <f>IF(P268="","",IF(AND('miRNA Table'!$F$4="YES",'miRNA Table'!$F$6="YES"),R268-R$391,R268))</f>
        <v>27.77</v>
      </c>
      <c r="AQ268" s="137">
        <f>IF(Q268="","",IF(AND('miRNA Table'!$F$4="YES",'miRNA Table'!$F$6="YES"),S268-S$391,S268))</f>
        <v>28.31</v>
      </c>
      <c r="AR268" s="137" t="str">
        <f>IF(R268="","",IF(AND('miRNA Table'!$F$4="YES",'miRNA Table'!$F$6="YES"),T268-T$391,T268))</f>
        <v/>
      </c>
      <c r="AS268" s="137" t="str">
        <f>IF(S268="","",IF(AND('miRNA Table'!$F$4="YES",'miRNA Table'!$F$6="YES"),U268-U$391,U268))</f>
        <v/>
      </c>
      <c r="AT268" s="137" t="str">
        <f>IF(T268="","",IF(AND('miRNA Table'!$F$4="YES",'miRNA Table'!$F$6="YES"),V268-V$391,V268))</f>
        <v/>
      </c>
      <c r="AU268" s="137" t="str">
        <f>IF(U268="","",IF(AND('miRNA Table'!$F$4="YES",'miRNA Table'!$F$6="YES"),W268-W$391,W268))</f>
        <v/>
      </c>
      <c r="AV268" s="137" t="str">
        <f>IF(V268="","",IF(AND('miRNA Table'!$F$4="YES",'miRNA Table'!$F$6="YES"),X268-X$391,X268))</f>
        <v/>
      </c>
      <c r="AW268" s="137" t="str">
        <f>IF(W268="","",IF(AND('miRNA Table'!$F$4="YES",'miRNA Table'!$F$6="YES"),Y268-Y$391,Y268))</f>
        <v/>
      </c>
      <c r="AX268" s="137" t="str">
        <f>IF(X268="","",IF(AND('miRNA Table'!$F$4="YES",'miRNA Table'!$F$6="YES"),Z268-Z$391,Z268))</f>
        <v/>
      </c>
      <c r="AY268" s="137" t="str">
        <f>IF(Y268="","",IF(AND('miRNA Table'!$F$4="YES",'miRNA Table'!$F$6="YES"),AA268-AA$391,AA268))</f>
        <v/>
      </c>
      <c r="AZ268" s="138" t="str">
        <f>IF(Z268="","",IF(AND('miRNA Table'!$F$4="YES",'miRNA Table'!$F$6="YES"),AB268-AB$391,AB268))</f>
        <v/>
      </c>
      <c r="BY268" s="97" t="str">
        <f t="shared" si="236"/>
        <v>hsa-miR-378a-5p</v>
      </c>
      <c r="BZ268" s="98" t="s">
        <v>5765</v>
      </c>
      <c r="CA268" s="99">
        <f t="shared" si="237"/>
        <v>10.934999999999999</v>
      </c>
      <c r="CB268" s="99">
        <f t="shared" si="238"/>
        <v>7.754999999999999</v>
      </c>
      <c r="CC268" s="99">
        <f t="shared" si="239"/>
        <v>-2.5399999999999991</v>
      </c>
      <c r="CD268" s="99" t="str">
        <f t="shared" si="240"/>
        <v/>
      </c>
      <c r="CE268" s="99" t="str">
        <f t="shared" si="241"/>
        <v/>
      </c>
      <c r="CF268" s="99" t="str">
        <f t="shared" si="242"/>
        <v/>
      </c>
      <c r="CG268" s="99" t="str">
        <f t="shared" si="243"/>
        <v/>
      </c>
      <c r="CH268" s="99" t="str">
        <f t="shared" si="244"/>
        <v/>
      </c>
      <c r="CI268" s="99" t="str">
        <f t="shared" si="245"/>
        <v/>
      </c>
      <c r="CJ268" s="99" t="str">
        <f t="shared" si="246"/>
        <v/>
      </c>
      <c r="CK268" s="99" t="str">
        <f t="shared" si="247"/>
        <v/>
      </c>
      <c r="CL268" s="99" t="str">
        <f t="shared" si="248"/>
        <v/>
      </c>
      <c r="CM268" s="99">
        <f t="shared" si="249"/>
        <v>7.3516666666666666</v>
      </c>
      <c r="CN268" s="99">
        <f t="shared" si="250"/>
        <v>6.9183333333333294</v>
      </c>
      <c r="CO268" s="99">
        <f t="shared" si="251"/>
        <v>7.1749999999999972</v>
      </c>
      <c r="CP268" s="99" t="str">
        <f t="shared" si="252"/>
        <v/>
      </c>
      <c r="CQ268" s="99" t="str">
        <f t="shared" si="253"/>
        <v/>
      </c>
      <c r="CR268" s="99" t="str">
        <f t="shared" si="254"/>
        <v/>
      </c>
      <c r="CS268" s="99" t="str">
        <f t="shared" si="255"/>
        <v/>
      </c>
      <c r="CT268" s="99" t="str">
        <f t="shared" si="256"/>
        <v/>
      </c>
      <c r="CU268" s="99" t="str">
        <f t="shared" si="257"/>
        <v/>
      </c>
      <c r="CV268" s="99" t="str">
        <f t="shared" si="258"/>
        <v/>
      </c>
      <c r="CW268" s="99" t="str">
        <f t="shared" si="259"/>
        <v/>
      </c>
      <c r="CX268" s="99" t="str">
        <f t="shared" si="260"/>
        <v/>
      </c>
      <c r="CY268" s="70">
        <f t="shared" si="261"/>
        <v>5.3833333333333329</v>
      </c>
      <c r="CZ268" s="70">
        <f t="shared" si="262"/>
        <v>7.1483333333333308</v>
      </c>
      <c r="DA268" s="100" t="str">
        <f t="shared" si="263"/>
        <v>hsa-miR-378a-5p</v>
      </c>
      <c r="DB268" s="98" t="s">
        <v>5765</v>
      </c>
      <c r="DC268" s="101">
        <f t="shared" si="216"/>
        <v>5.1078366200807152E-4</v>
      </c>
      <c r="DD268" s="101">
        <f t="shared" si="217"/>
        <v>4.6292686364905597E-3</v>
      </c>
      <c r="DE268" s="101">
        <f t="shared" si="218"/>
        <v>5.8158900692812381</v>
      </c>
      <c r="DF268" s="101" t="str">
        <f t="shared" si="219"/>
        <v/>
      </c>
      <c r="DG268" s="101" t="str">
        <f t="shared" si="220"/>
        <v/>
      </c>
      <c r="DH268" s="101" t="str">
        <f t="shared" si="221"/>
        <v/>
      </c>
      <c r="DI268" s="101" t="str">
        <f t="shared" si="222"/>
        <v/>
      </c>
      <c r="DJ268" s="101" t="str">
        <f t="shared" si="223"/>
        <v/>
      </c>
      <c r="DK268" s="101" t="str">
        <f t="shared" si="224"/>
        <v/>
      </c>
      <c r="DL268" s="101" t="str">
        <f t="shared" si="225"/>
        <v/>
      </c>
      <c r="DM268" s="101" t="str">
        <f t="shared" si="264"/>
        <v/>
      </c>
      <c r="DN268" s="101" t="str">
        <f t="shared" si="265"/>
        <v/>
      </c>
      <c r="DO268" s="101">
        <f t="shared" si="226"/>
        <v>6.1224862043174361E-3</v>
      </c>
      <c r="DP268" s="101">
        <f t="shared" si="227"/>
        <v>8.2674989164155631E-3</v>
      </c>
      <c r="DQ268" s="101">
        <f t="shared" si="228"/>
        <v>6.920058742987208E-3</v>
      </c>
      <c r="DR268" s="101" t="str">
        <f t="shared" si="229"/>
        <v/>
      </c>
      <c r="DS268" s="101" t="str">
        <f t="shared" si="230"/>
        <v/>
      </c>
      <c r="DT268" s="101" t="str">
        <f t="shared" si="231"/>
        <v/>
      </c>
      <c r="DU268" s="101" t="str">
        <f t="shared" si="232"/>
        <v/>
      </c>
      <c r="DV268" s="101" t="str">
        <f t="shared" si="233"/>
        <v/>
      </c>
      <c r="DW268" s="101" t="str">
        <f t="shared" si="234"/>
        <v/>
      </c>
      <c r="DX268" s="101" t="str">
        <f t="shared" si="235"/>
        <v/>
      </c>
      <c r="DY268" s="101" t="str">
        <f t="shared" si="266"/>
        <v/>
      </c>
      <c r="DZ268" s="101" t="str">
        <f t="shared" si="267"/>
        <v/>
      </c>
    </row>
    <row r="269" spans="1:130" ht="15" customHeight="1" x14ac:dyDescent="0.25">
      <c r="A269" s="106" t="str">
        <f>'miRNA Table'!C268</f>
        <v>hsa-miR-379-5p</v>
      </c>
      <c r="B269" s="98" t="s">
        <v>5766</v>
      </c>
      <c r="C269" s="99">
        <f>IF('Test Sample Data'!C268="","",IF(SUM('Test Sample Data'!C$3:C$386)&gt;10,IF(AND(ISNUMBER('Test Sample Data'!C268),'Test Sample Data'!C268&lt;$C$389, 'Test Sample Data'!C268&gt;0),'Test Sample Data'!C268,$C$389),""))</f>
        <v>31.3</v>
      </c>
      <c r="D269" s="99">
        <f>IF('Test Sample Data'!D268="","",IF(SUM('Test Sample Data'!D$3:D$386)&gt;10,IF(AND(ISNUMBER('Test Sample Data'!D268),'Test Sample Data'!D268&lt;$C$389, 'Test Sample Data'!D268&gt;0),'Test Sample Data'!D268,$C$389),""))</f>
        <v>18.02</v>
      </c>
      <c r="E269" s="99">
        <f>IF('Test Sample Data'!E268="","",IF(SUM('Test Sample Data'!E$3:E$386)&gt;10,IF(AND(ISNUMBER('Test Sample Data'!E268),'Test Sample Data'!E268&lt;$C$389, 'Test Sample Data'!E268&gt;0),'Test Sample Data'!E268,$C$389),""))</f>
        <v>18.649999999999999</v>
      </c>
      <c r="F269" s="99" t="str">
        <f>IF('Test Sample Data'!F268="","",IF(SUM('Test Sample Data'!F$3:F$386)&gt;10,IF(AND(ISNUMBER('Test Sample Data'!F268),'Test Sample Data'!F268&lt;$C$389, 'Test Sample Data'!F268&gt;0),'Test Sample Data'!F268,$C$389),""))</f>
        <v/>
      </c>
      <c r="G269" s="99" t="str">
        <f>IF('Test Sample Data'!G268="","",IF(SUM('Test Sample Data'!G$3:G$386)&gt;10,IF(AND(ISNUMBER('Test Sample Data'!G268),'Test Sample Data'!G268&lt;$C$389, 'Test Sample Data'!G268&gt;0),'Test Sample Data'!G268,$C$389),""))</f>
        <v/>
      </c>
      <c r="H269" s="99" t="str">
        <f>IF('Test Sample Data'!H268="","",IF(SUM('Test Sample Data'!H$3:H$386)&gt;10,IF(AND(ISNUMBER('Test Sample Data'!H268),'Test Sample Data'!H268&lt;$C$389, 'Test Sample Data'!H268&gt;0),'Test Sample Data'!H268,$C$389),""))</f>
        <v/>
      </c>
      <c r="I269" s="99" t="str">
        <f>IF('Test Sample Data'!I268="","",IF(SUM('Test Sample Data'!I$3:I$386)&gt;10,IF(AND(ISNUMBER('Test Sample Data'!I268),'Test Sample Data'!I268&lt;$C$389, 'Test Sample Data'!I268&gt;0),'Test Sample Data'!I268,$C$389),""))</f>
        <v/>
      </c>
      <c r="J269" s="99" t="str">
        <f>IF('Test Sample Data'!J268="","",IF(SUM('Test Sample Data'!J$3:J$386)&gt;10,IF(AND(ISNUMBER('Test Sample Data'!J268),'Test Sample Data'!J268&lt;$C$389, 'Test Sample Data'!J268&gt;0),'Test Sample Data'!J268,$C$389),""))</f>
        <v/>
      </c>
      <c r="K269" s="99" t="str">
        <f>IF('Test Sample Data'!K268="","",IF(SUM('Test Sample Data'!K$3:K$386)&gt;10,IF(AND(ISNUMBER('Test Sample Data'!K268),'Test Sample Data'!K268&lt;$C$389, 'Test Sample Data'!K268&gt;0),'Test Sample Data'!K268,$C$389),""))</f>
        <v/>
      </c>
      <c r="L269" s="99" t="str">
        <f>IF('Test Sample Data'!L268="","",IF(SUM('Test Sample Data'!L$3:L$386)&gt;10,IF(AND(ISNUMBER('Test Sample Data'!L268),'Test Sample Data'!L268&lt;$C$389, 'Test Sample Data'!L268&gt;0),'Test Sample Data'!L268,$C$389),""))</f>
        <v/>
      </c>
      <c r="M269" s="99" t="str">
        <f>IF('Test Sample Data'!M268="","",IF(SUM('Test Sample Data'!M$3:M$386)&gt;10,IF(AND(ISNUMBER('Test Sample Data'!M268),'Test Sample Data'!M268&lt;$C$389, 'Test Sample Data'!M268&gt;0),'Test Sample Data'!M268,$C$389),""))</f>
        <v/>
      </c>
      <c r="N269" s="99" t="str">
        <f>IF('Test Sample Data'!N268="","",IF(SUM('Test Sample Data'!N$3:N$386)&gt;10,IF(AND(ISNUMBER('Test Sample Data'!N268),'Test Sample Data'!N268&lt;$C$389, 'Test Sample Data'!N268&gt;0),'Test Sample Data'!N268,$C$389),""))</f>
        <v/>
      </c>
      <c r="O269" s="98" t="str">
        <f>'miRNA Table'!C268</f>
        <v>hsa-miR-379-5p</v>
      </c>
      <c r="P269" s="98" t="s">
        <v>5766</v>
      </c>
      <c r="Q269" s="99">
        <f>IF('Control Sample Data'!C268="","",IF(SUM('Control Sample Data'!C$3:C$386)&gt;10,IF(AND(ISNUMBER('Control Sample Data'!C268),'Control Sample Data'!C268&lt;$C$389, 'Control Sample Data'!C268&gt;0),'Control Sample Data'!C268,$C$389),""))</f>
        <v>22.99</v>
      </c>
      <c r="R269" s="99">
        <f>IF('Control Sample Data'!D268="","",IF(SUM('Control Sample Data'!D$3:D$386)&gt;10,IF(AND(ISNUMBER('Control Sample Data'!D268),'Control Sample Data'!D268&lt;$C$389, 'Control Sample Data'!D268&gt;0),'Control Sample Data'!D268,$C$389),""))</f>
        <v>22.89</v>
      </c>
      <c r="S269" s="99">
        <f>IF('Control Sample Data'!E268="","",IF(SUM('Control Sample Data'!E$3:E$386)&gt;10,IF(AND(ISNUMBER('Control Sample Data'!E268),'Control Sample Data'!E268&lt;$C$389, 'Control Sample Data'!E268&gt;0),'Control Sample Data'!E268,$C$389),""))</f>
        <v>23.23</v>
      </c>
      <c r="T269" s="99" t="str">
        <f>IF('Control Sample Data'!F268="","",IF(SUM('Control Sample Data'!F$3:F$386)&gt;10,IF(AND(ISNUMBER('Control Sample Data'!F268),'Control Sample Data'!F268&lt;$C$389, 'Control Sample Data'!F268&gt;0),'Control Sample Data'!F268,$C$389),""))</f>
        <v/>
      </c>
      <c r="U269" s="99" t="str">
        <f>IF('Control Sample Data'!G268="","",IF(SUM('Control Sample Data'!G$3:G$386)&gt;10,IF(AND(ISNUMBER('Control Sample Data'!G268),'Control Sample Data'!G268&lt;$C$389, 'Control Sample Data'!G268&gt;0),'Control Sample Data'!G268,$C$389),""))</f>
        <v/>
      </c>
      <c r="V269" s="99" t="str">
        <f>IF('Control Sample Data'!H268="","",IF(SUM('Control Sample Data'!H$3:H$386)&gt;10,IF(AND(ISNUMBER('Control Sample Data'!H268),'Control Sample Data'!H268&lt;$C$389, 'Control Sample Data'!H268&gt;0),'Control Sample Data'!H268,$C$389),""))</f>
        <v/>
      </c>
      <c r="W269" s="99" t="str">
        <f>IF('Control Sample Data'!I268="","",IF(SUM('Control Sample Data'!I$3:I$386)&gt;10,IF(AND(ISNUMBER('Control Sample Data'!I268),'Control Sample Data'!I268&lt;$C$389, 'Control Sample Data'!I268&gt;0),'Control Sample Data'!I268,$C$389),""))</f>
        <v/>
      </c>
      <c r="X269" s="99" t="str">
        <f>IF('Control Sample Data'!J268="","",IF(SUM('Control Sample Data'!J$3:J$386)&gt;10,IF(AND(ISNUMBER('Control Sample Data'!J268),'Control Sample Data'!J268&lt;$C$389, 'Control Sample Data'!J268&gt;0),'Control Sample Data'!J268,$C$389),""))</f>
        <v/>
      </c>
      <c r="Y269" s="99" t="str">
        <f>IF('Control Sample Data'!K268="","",IF(SUM('Control Sample Data'!K$3:K$386)&gt;10,IF(AND(ISNUMBER('Control Sample Data'!K268),'Control Sample Data'!K268&lt;$C$389, 'Control Sample Data'!K268&gt;0),'Control Sample Data'!K268,$C$389),""))</f>
        <v/>
      </c>
      <c r="Z269" s="99" t="str">
        <f>IF('Control Sample Data'!L268="","",IF(SUM('Control Sample Data'!L$3:L$386)&gt;10,IF(AND(ISNUMBER('Control Sample Data'!L268),'Control Sample Data'!L268&lt;$C$389, 'Control Sample Data'!L268&gt;0),'Control Sample Data'!L268,$C$389),""))</f>
        <v/>
      </c>
      <c r="AA269" s="99" t="str">
        <f>IF('Control Sample Data'!M268="","",IF(SUM('Control Sample Data'!M$3:M$386)&gt;10,IF(AND(ISNUMBER('Control Sample Data'!M268),'Control Sample Data'!M268&lt;$C$389, 'Control Sample Data'!M268&gt;0),'Control Sample Data'!M268,$C$389),""))</f>
        <v/>
      </c>
      <c r="AB269" s="107" t="str">
        <f>IF('Control Sample Data'!N268="","",IF(SUM('Control Sample Data'!N$3:N$386)&gt;10,IF(AND(ISNUMBER('Control Sample Data'!N268),'Control Sample Data'!N268&lt;$C$389, 'Control Sample Data'!N268&gt;0),'Control Sample Data'!N268,$C$389),""))</f>
        <v/>
      </c>
      <c r="AC269" s="136">
        <f>IF(C269="","",IF(AND('miRNA Table'!$F$4="YES",'miRNA Table'!$F$6="YES"),C269-C$391,C269))</f>
        <v>31.3</v>
      </c>
      <c r="AD269" s="137">
        <f>IF(D269="","",IF(AND('miRNA Table'!$F$4="YES",'miRNA Table'!$F$6="YES"),D269-D$391,D269))</f>
        <v>18.02</v>
      </c>
      <c r="AE269" s="137">
        <f>IF(E269="","",IF(AND('miRNA Table'!$F$4="YES",'miRNA Table'!$F$6="YES"),E269-E$391,E269))</f>
        <v>18.649999999999999</v>
      </c>
      <c r="AF269" s="137" t="str">
        <f>IF(F269="","",IF(AND('miRNA Table'!$F$4="YES",'miRNA Table'!$F$6="YES"),F269-F$391,F269))</f>
        <v/>
      </c>
      <c r="AG269" s="137" t="str">
        <f>IF(G269="","",IF(AND('miRNA Table'!$F$4="YES",'miRNA Table'!$F$6="YES"),G269-G$391,G269))</f>
        <v/>
      </c>
      <c r="AH269" s="137" t="str">
        <f>IF(H269="","",IF(AND('miRNA Table'!$F$4="YES",'miRNA Table'!$F$6="YES"),H269-H$391,H269))</f>
        <v/>
      </c>
      <c r="AI269" s="137" t="str">
        <f>IF(I269="","",IF(AND('miRNA Table'!$F$4="YES",'miRNA Table'!$F$6="YES"),I269-I$391,I269))</f>
        <v/>
      </c>
      <c r="AJ269" s="137" t="str">
        <f>IF(J269="","",IF(AND('miRNA Table'!$F$4="YES",'miRNA Table'!$F$6="YES"),J269-J$391,J269))</f>
        <v/>
      </c>
      <c r="AK269" s="137" t="str">
        <f>IF(K269="","",IF(AND('miRNA Table'!$F$4="YES",'miRNA Table'!$F$6="YES"),K269-K$391,K269))</f>
        <v/>
      </c>
      <c r="AL269" s="137" t="str">
        <f>IF(L269="","",IF(AND('miRNA Table'!$F$4="YES",'miRNA Table'!$F$6="YES"),L269-L$391,L269))</f>
        <v/>
      </c>
      <c r="AM269" s="137" t="str">
        <f>IF(M269="","",IF(AND('miRNA Table'!$F$4="YES",'miRNA Table'!$F$6="YES"),M269-M$391,M269))</f>
        <v/>
      </c>
      <c r="AN269" s="138" t="str">
        <f>IF(N269="","",IF(AND('miRNA Table'!$F$4="YES",'miRNA Table'!$F$6="YES"),N269-N$391,N269))</f>
        <v/>
      </c>
      <c r="AO269" s="136">
        <f>IF(O269="","",IF(AND('miRNA Table'!$F$4="YES",'miRNA Table'!$F$6="YES"),Q269-Q$391,Q269))</f>
        <v>22.99</v>
      </c>
      <c r="AP269" s="137">
        <f>IF(P269="","",IF(AND('miRNA Table'!$F$4="YES",'miRNA Table'!$F$6="YES"),R269-R$391,R269))</f>
        <v>22.89</v>
      </c>
      <c r="AQ269" s="137">
        <f>IF(Q269="","",IF(AND('miRNA Table'!$F$4="YES",'miRNA Table'!$F$6="YES"),S269-S$391,S269))</f>
        <v>23.23</v>
      </c>
      <c r="AR269" s="137" t="str">
        <f>IF(R269="","",IF(AND('miRNA Table'!$F$4="YES",'miRNA Table'!$F$6="YES"),T269-T$391,T269))</f>
        <v/>
      </c>
      <c r="AS269" s="137" t="str">
        <f>IF(S269="","",IF(AND('miRNA Table'!$F$4="YES",'miRNA Table'!$F$6="YES"),U269-U$391,U269))</f>
        <v/>
      </c>
      <c r="AT269" s="137" t="str">
        <f>IF(T269="","",IF(AND('miRNA Table'!$F$4="YES",'miRNA Table'!$F$6="YES"),V269-V$391,V269))</f>
        <v/>
      </c>
      <c r="AU269" s="137" t="str">
        <f>IF(U269="","",IF(AND('miRNA Table'!$F$4="YES",'miRNA Table'!$F$6="YES"),W269-W$391,W269))</f>
        <v/>
      </c>
      <c r="AV269" s="137" t="str">
        <f>IF(V269="","",IF(AND('miRNA Table'!$F$4="YES",'miRNA Table'!$F$6="YES"),X269-X$391,X269))</f>
        <v/>
      </c>
      <c r="AW269" s="137" t="str">
        <f>IF(W269="","",IF(AND('miRNA Table'!$F$4="YES",'miRNA Table'!$F$6="YES"),Y269-Y$391,Y269))</f>
        <v/>
      </c>
      <c r="AX269" s="137" t="str">
        <f>IF(X269="","",IF(AND('miRNA Table'!$F$4="YES",'miRNA Table'!$F$6="YES"),Z269-Z$391,Z269))</f>
        <v/>
      </c>
      <c r="AY269" s="137" t="str">
        <f>IF(Y269="","",IF(AND('miRNA Table'!$F$4="YES",'miRNA Table'!$F$6="YES"),AA269-AA$391,AA269))</f>
        <v/>
      </c>
      <c r="AZ269" s="138" t="str">
        <f>IF(Z269="","",IF(AND('miRNA Table'!$F$4="YES",'miRNA Table'!$F$6="YES"),AB269-AB$391,AB269))</f>
        <v/>
      </c>
      <c r="BY269" s="97" t="str">
        <f t="shared" si="236"/>
        <v>hsa-miR-379-5p</v>
      </c>
      <c r="BZ269" s="98" t="s">
        <v>5766</v>
      </c>
      <c r="CA269" s="99">
        <f t="shared" si="237"/>
        <v>10.664999999999999</v>
      </c>
      <c r="CB269" s="99">
        <f t="shared" si="238"/>
        <v>-2.625</v>
      </c>
      <c r="CC269" s="99">
        <f t="shared" si="239"/>
        <v>-2.0800000000000018</v>
      </c>
      <c r="CD269" s="99" t="str">
        <f t="shared" si="240"/>
        <v/>
      </c>
      <c r="CE269" s="99" t="str">
        <f t="shared" si="241"/>
        <v/>
      </c>
      <c r="CF269" s="99" t="str">
        <f t="shared" si="242"/>
        <v/>
      </c>
      <c r="CG269" s="99" t="str">
        <f t="shared" si="243"/>
        <v/>
      </c>
      <c r="CH269" s="99" t="str">
        <f t="shared" si="244"/>
        <v/>
      </c>
      <c r="CI269" s="99" t="str">
        <f t="shared" si="245"/>
        <v/>
      </c>
      <c r="CJ269" s="99" t="str">
        <f t="shared" si="246"/>
        <v/>
      </c>
      <c r="CK269" s="99" t="str">
        <f t="shared" si="247"/>
        <v/>
      </c>
      <c r="CL269" s="99" t="str">
        <f t="shared" si="248"/>
        <v/>
      </c>
      <c r="CM269" s="99">
        <f t="shared" si="249"/>
        <v>2.091666666666665</v>
      </c>
      <c r="CN269" s="99">
        <f t="shared" si="250"/>
        <v>2.0383333333333304</v>
      </c>
      <c r="CO269" s="99">
        <f t="shared" si="251"/>
        <v>2.0949999999999989</v>
      </c>
      <c r="CP269" s="99" t="str">
        <f t="shared" si="252"/>
        <v/>
      </c>
      <c r="CQ269" s="99" t="str">
        <f t="shared" si="253"/>
        <v/>
      </c>
      <c r="CR269" s="99" t="str">
        <f t="shared" si="254"/>
        <v/>
      </c>
      <c r="CS269" s="99" t="str">
        <f t="shared" si="255"/>
        <v/>
      </c>
      <c r="CT269" s="99" t="str">
        <f t="shared" si="256"/>
        <v/>
      </c>
      <c r="CU269" s="99" t="str">
        <f t="shared" si="257"/>
        <v/>
      </c>
      <c r="CV269" s="99" t="str">
        <f t="shared" si="258"/>
        <v/>
      </c>
      <c r="CW269" s="99" t="str">
        <f t="shared" si="259"/>
        <v/>
      </c>
      <c r="CX269" s="99" t="str">
        <f t="shared" si="260"/>
        <v/>
      </c>
      <c r="CY269" s="70">
        <f t="shared" si="261"/>
        <v>1.9866666666666657</v>
      </c>
      <c r="CZ269" s="70">
        <f t="shared" si="262"/>
        <v>2.074999999999998</v>
      </c>
      <c r="DA269" s="100" t="str">
        <f t="shared" si="263"/>
        <v>hsa-miR-379-5p</v>
      </c>
      <c r="DB269" s="98" t="s">
        <v>5766</v>
      </c>
      <c r="DC269" s="101">
        <f t="shared" si="216"/>
        <v>6.1590693790588387E-4</v>
      </c>
      <c r="DD269" s="101">
        <f t="shared" si="217"/>
        <v>6.168843301631763</v>
      </c>
      <c r="DE269" s="101">
        <f t="shared" si="218"/>
        <v>4.2280721622455264</v>
      </c>
      <c r="DF269" s="101" t="str">
        <f t="shared" si="219"/>
        <v/>
      </c>
      <c r="DG269" s="101" t="str">
        <f t="shared" si="220"/>
        <v/>
      </c>
      <c r="DH269" s="101" t="str">
        <f t="shared" si="221"/>
        <v/>
      </c>
      <c r="DI269" s="101" t="str">
        <f t="shared" si="222"/>
        <v/>
      </c>
      <c r="DJ269" s="101" t="str">
        <f t="shared" si="223"/>
        <v/>
      </c>
      <c r="DK269" s="101" t="str">
        <f t="shared" si="224"/>
        <v/>
      </c>
      <c r="DL269" s="101" t="str">
        <f t="shared" si="225"/>
        <v/>
      </c>
      <c r="DM269" s="101" t="str">
        <f t="shared" si="264"/>
        <v/>
      </c>
      <c r="DN269" s="101" t="str">
        <f t="shared" si="265"/>
        <v/>
      </c>
      <c r="DO269" s="101">
        <f t="shared" si="226"/>
        <v>0.23460949916778609</v>
      </c>
      <c r="DP269" s="101">
        <f t="shared" si="227"/>
        <v>0.24344481294208412</v>
      </c>
      <c r="DQ269" s="101">
        <f t="shared" si="228"/>
        <v>0.23406806185862325</v>
      </c>
      <c r="DR269" s="101" t="str">
        <f t="shared" si="229"/>
        <v/>
      </c>
      <c r="DS269" s="101" t="str">
        <f t="shared" si="230"/>
        <v/>
      </c>
      <c r="DT269" s="101" t="str">
        <f t="shared" si="231"/>
        <v/>
      </c>
      <c r="DU269" s="101" t="str">
        <f t="shared" si="232"/>
        <v/>
      </c>
      <c r="DV269" s="101" t="str">
        <f t="shared" si="233"/>
        <v/>
      </c>
      <c r="DW269" s="101" t="str">
        <f t="shared" si="234"/>
        <v/>
      </c>
      <c r="DX269" s="101" t="str">
        <f t="shared" si="235"/>
        <v/>
      </c>
      <c r="DY269" s="101" t="str">
        <f t="shared" si="266"/>
        <v/>
      </c>
      <c r="DZ269" s="101" t="str">
        <f t="shared" si="267"/>
        <v/>
      </c>
    </row>
    <row r="270" spans="1:130" ht="15" customHeight="1" x14ac:dyDescent="0.25">
      <c r="A270" s="106" t="str">
        <f>'miRNA Table'!C269</f>
        <v>hsa-miR-381-3p</v>
      </c>
      <c r="B270" s="98" t="s">
        <v>5767</v>
      </c>
      <c r="C270" s="99">
        <f>IF('Test Sample Data'!C269="","",IF(SUM('Test Sample Data'!C$3:C$386)&gt;10,IF(AND(ISNUMBER('Test Sample Data'!C269),'Test Sample Data'!C269&lt;$C$389, 'Test Sample Data'!C269&gt;0),'Test Sample Data'!C269,$C$389),""))</f>
        <v>35</v>
      </c>
      <c r="D270" s="99">
        <f>IF('Test Sample Data'!D269="","",IF(SUM('Test Sample Data'!D$3:D$386)&gt;10,IF(AND(ISNUMBER('Test Sample Data'!D269),'Test Sample Data'!D269&lt;$C$389, 'Test Sample Data'!D269&gt;0),'Test Sample Data'!D269,$C$389),""))</f>
        <v>30.45</v>
      </c>
      <c r="E270" s="99">
        <f>IF('Test Sample Data'!E269="","",IF(SUM('Test Sample Data'!E$3:E$386)&gt;10,IF(AND(ISNUMBER('Test Sample Data'!E269),'Test Sample Data'!E269&lt;$C$389, 'Test Sample Data'!E269&gt;0),'Test Sample Data'!E269,$C$389),""))</f>
        <v>29.89</v>
      </c>
      <c r="F270" s="99" t="str">
        <f>IF('Test Sample Data'!F269="","",IF(SUM('Test Sample Data'!F$3:F$386)&gt;10,IF(AND(ISNUMBER('Test Sample Data'!F269),'Test Sample Data'!F269&lt;$C$389, 'Test Sample Data'!F269&gt;0),'Test Sample Data'!F269,$C$389),""))</f>
        <v/>
      </c>
      <c r="G270" s="99" t="str">
        <f>IF('Test Sample Data'!G269="","",IF(SUM('Test Sample Data'!G$3:G$386)&gt;10,IF(AND(ISNUMBER('Test Sample Data'!G269),'Test Sample Data'!G269&lt;$C$389, 'Test Sample Data'!G269&gt;0),'Test Sample Data'!G269,$C$389),""))</f>
        <v/>
      </c>
      <c r="H270" s="99" t="str">
        <f>IF('Test Sample Data'!H269="","",IF(SUM('Test Sample Data'!H$3:H$386)&gt;10,IF(AND(ISNUMBER('Test Sample Data'!H269),'Test Sample Data'!H269&lt;$C$389, 'Test Sample Data'!H269&gt;0),'Test Sample Data'!H269,$C$389),""))</f>
        <v/>
      </c>
      <c r="I270" s="99" t="str">
        <f>IF('Test Sample Data'!I269="","",IF(SUM('Test Sample Data'!I$3:I$386)&gt;10,IF(AND(ISNUMBER('Test Sample Data'!I269),'Test Sample Data'!I269&lt;$C$389, 'Test Sample Data'!I269&gt;0),'Test Sample Data'!I269,$C$389),""))</f>
        <v/>
      </c>
      <c r="J270" s="99" t="str">
        <f>IF('Test Sample Data'!J269="","",IF(SUM('Test Sample Data'!J$3:J$386)&gt;10,IF(AND(ISNUMBER('Test Sample Data'!J269),'Test Sample Data'!J269&lt;$C$389, 'Test Sample Data'!J269&gt;0),'Test Sample Data'!J269,$C$389),""))</f>
        <v/>
      </c>
      <c r="K270" s="99" t="str">
        <f>IF('Test Sample Data'!K269="","",IF(SUM('Test Sample Data'!K$3:K$386)&gt;10,IF(AND(ISNUMBER('Test Sample Data'!K269),'Test Sample Data'!K269&lt;$C$389, 'Test Sample Data'!K269&gt;0),'Test Sample Data'!K269,$C$389),""))</f>
        <v/>
      </c>
      <c r="L270" s="99" t="str">
        <f>IF('Test Sample Data'!L269="","",IF(SUM('Test Sample Data'!L$3:L$386)&gt;10,IF(AND(ISNUMBER('Test Sample Data'!L269),'Test Sample Data'!L269&lt;$C$389, 'Test Sample Data'!L269&gt;0),'Test Sample Data'!L269,$C$389),""))</f>
        <v/>
      </c>
      <c r="M270" s="99" t="str">
        <f>IF('Test Sample Data'!M269="","",IF(SUM('Test Sample Data'!M$3:M$386)&gt;10,IF(AND(ISNUMBER('Test Sample Data'!M269),'Test Sample Data'!M269&lt;$C$389, 'Test Sample Data'!M269&gt;0),'Test Sample Data'!M269,$C$389),""))</f>
        <v/>
      </c>
      <c r="N270" s="99" t="str">
        <f>IF('Test Sample Data'!N269="","",IF(SUM('Test Sample Data'!N$3:N$386)&gt;10,IF(AND(ISNUMBER('Test Sample Data'!N269),'Test Sample Data'!N269&lt;$C$389, 'Test Sample Data'!N269&gt;0),'Test Sample Data'!N269,$C$389),""))</f>
        <v/>
      </c>
      <c r="O270" s="98" t="str">
        <f>'miRNA Table'!C269</f>
        <v>hsa-miR-381-3p</v>
      </c>
      <c r="P270" s="98" t="s">
        <v>5767</v>
      </c>
      <c r="Q270" s="99">
        <f>IF('Control Sample Data'!C269="","",IF(SUM('Control Sample Data'!C$3:C$386)&gt;10,IF(AND(ISNUMBER('Control Sample Data'!C269),'Control Sample Data'!C269&lt;$C$389, 'Control Sample Data'!C269&gt;0),'Control Sample Data'!C269,$C$389),""))</f>
        <v>34.1</v>
      </c>
      <c r="R270" s="99">
        <f>IF('Control Sample Data'!D269="","",IF(SUM('Control Sample Data'!D$3:D$386)&gt;10,IF(AND(ISNUMBER('Control Sample Data'!D269),'Control Sample Data'!D269&lt;$C$389, 'Control Sample Data'!D269&gt;0),'Control Sample Data'!D269,$C$389),""))</f>
        <v>34.729999999999997</v>
      </c>
      <c r="S270" s="99">
        <f>IF('Control Sample Data'!E269="","",IF(SUM('Control Sample Data'!E$3:E$386)&gt;10,IF(AND(ISNUMBER('Control Sample Data'!E269),'Control Sample Data'!E269&lt;$C$389, 'Control Sample Data'!E269&gt;0),'Control Sample Data'!E269,$C$389),""))</f>
        <v>33.92</v>
      </c>
      <c r="T270" s="99" t="str">
        <f>IF('Control Sample Data'!F269="","",IF(SUM('Control Sample Data'!F$3:F$386)&gt;10,IF(AND(ISNUMBER('Control Sample Data'!F269),'Control Sample Data'!F269&lt;$C$389, 'Control Sample Data'!F269&gt;0),'Control Sample Data'!F269,$C$389),""))</f>
        <v/>
      </c>
      <c r="U270" s="99" t="str">
        <f>IF('Control Sample Data'!G269="","",IF(SUM('Control Sample Data'!G$3:G$386)&gt;10,IF(AND(ISNUMBER('Control Sample Data'!G269),'Control Sample Data'!G269&lt;$C$389, 'Control Sample Data'!G269&gt;0),'Control Sample Data'!G269,$C$389),""))</f>
        <v/>
      </c>
      <c r="V270" s="99" t="str">
        <f>IF('Control Sample Data'!H269="","",IF(SUM('Control Sample Data'!H$3:H$386)&gt;10,IF(AND(ISNUMBER('Control Sample Data'!H269),'Control Sample Data'!H269&lt;$C$389, 'Control Sample Data'!H269&gt;0),'Control Sample Data'!H269,$C$389),""))</f>
        <v/>
      </c>
      <c r="W270" s="99" t="str">
        <f>IF('Control Sample Data'!I269="","",IF(SUM('Control Sample Data'!I$3:I$386)&gt;10,IF(AND(ISNUMBER('Control Sample Data'!I269),'Control Sample Data'!I269&lt;$C$389, 'Control Sample Data'!I269&gt;0),'Control Sample Data'!I269,$C$389),""))</f>
        <v/>
      </c>
      <c r="X270" s="99" t="str">
        <f>IF('Control Sample Data'!J269="","",IF(SUM('Control Sample Data'!J$3:J$386)&gt;10,IF(AND(ISNUMBER('Control Sample Data'!J269),'Control Sample Data'!J269&lt;$C$389, 'Control Sample Data'!J269&gt;0),'Control Sample Data'!J269,$C$389),""))</f>
        <v/>
      </c>
      <c r="Y270" s="99" t="str">
        <f>IF('Control Sample Data'!K269="","",IF(SUM('Control Sample Data'!K$3:K$386)&gt;10,IF(AND(ISNUMBER('Control Sample Data'!K269),'Control Sample Data'!K269&lt;$C$389, 'Control Sample Data'!K269&gt;0),'Control Sample Data'!K269,$C$389),""))</f>
        <v/>
      </c>
      <c r="Z270" s="99" t="str">
        <f>IF('Control Sample Data'!L269="","",IF(SUM('Control Sample Data'!L$3:L$386)&gt;10,IF(AND(ISNUMBER('Control Sample Data'!L269),'Control Sample Data'!L269&lt;$C$389, 'Control Sample Data'!L269&gt;0),'Control Sample Data'!L269,$C$389),""))</f>
        <v/>
      </c>
      <c r="AA270" s="99" t="str">
        <f>IF('Control Sample Data'!M269="","",IF(SUM('Control Sample Data'!M$3:M$386)&gt;10,IF(AND(ISNUMBER('Control Sample Data'!M269),'Control Sample Data'!M269&lt;$C$389, 'Control Sample Data'!M269&gt;0),'Control Sample Data'!M269,$C$389),""))</f>
        <v/>
      </c>
      <c r="AB270" s="107" t="str">
        <f>IF('Control Sample Data'!N269="","",IF(SUM('Control Sample Data'!N$3:N$386)&gt;10,IF(AND(ISNUMBER('Control Sample Data'!N269),'Control Sample Data'!N269&lt;$C$389, 'Control Sample Data'!N269&gt;0),'Control Sample Data'!N269,$C$389),""))</f>
        <v/>
      </c>
      <c r="AC270" s="136">
        <f>IF(C270="","",IF(AND('miRNA Table'!$F$4="YES",'miRNA Table'!$F$6="YES"),C270-C$391,C270))</f>
        <v>35</v>
      </c>
      <c r="AD270" s="137">
        <f>IF(D270="","",IF(AND('miRNA Table'!$F$4="YES",'miRNA Table'!$F$6="YES"),D270-D$391,D270))</f>
        <v>30.45</v>
      </c>
      <c r="AE270" s="137">
        <f>IF(E270="","",IF(AND('miRNA Table'!$F$4="YES",'miRNA Table'!$F$6="YES"),E270-E$391,E270))</f>
        <v>29.89</v>
      </c>
      <c r="AF270" s="137" t="str">
        <f>IF(F270="","",IF(AND('miRNA Table'!$F$4="YES",'miRNA Table'!$F$6="YES"),F270-F$391,F270))</f>
        <v/>
      </c>
      <c r="AG270" s="137" t="str">
        <f>IF(G270="","",IF(AND('miRNA Table'!$F$4="YES",'miRNA Table'!$F$6="YES"),G270-G$391,G270))</f>
        <v/>
      </c>
      <c r="AH270" s="137" t="str">
        <f>IF(H270="","",IF(AND('miRNA Table'!$F$4="YES",'miRNA Table'!$F$6="YES"),H270-H$391,H270))</f>
        <v/>
      </c>
      <c r="AI270" s="137" t="str">
        <f>IF(I270="","",IF(AND('miRNA Table'!$F$4="YES",'miRNA Table'!$F$6="YES"),I270-I$391,I270))</f>
        <v/>
      </c>
      <c r="AJ270" s="137" t="str">
        <f>IF(J270="","",IF(AND('miRNA Table'!$F$4="YES",'miRNA Table'!$F$6="YES"),J270-J$391,J270))</f>
        <v/>
      </c>
      <c r="AK270" s="137" t="str">
        <f>IF(K270="","",IF(AND('miRNA Table'!$F$4="YES",'miRNA Table'!$F$6="YES"),K270-K$391,K270))</f>
        <v/>
      </c>
      <c r="AL270" s="137" t="str">
        <f>IF(L270="","",IF(AND('miRNA Table'!$F$4="YES",'miRNA Table'!$F$6="YES"),L270-L$391,L270))</f>
        <v/>
      </c>
      <c r="AM270" s="137" t="str">
        <f>IF(M270="","",IF(AND('miRNA Table'!$F$4="YES",'miRNA Table'!$F$6="YES"),M270-M$391,M270))</f>
        <v/>
      </c>
      <c r="AN270" s="138" t="str">
        <f>IF(N270="","",IF(AND('miRNA Table'!$F$4="YES",'miRNA Table'!$F$6="YES"),N270-N$391,N270))</f>
        <v/>
      </c>
      <c r="AO270" s="136">
        <f>IF(O270="","",IF(AND('miRNA Table'!$F$4="YES",'miRNA Table'!$F$6="YES"),Q270-Q$391,Q270))</f>
        <v>34.1</v>
      </c>
      <c r="AP270" s="137">
        <f>IF(P270="","",IF(AND('miRNA Table'!$F$4="YES",'miRNA Table'!$F$6="YES"),R270-R$391,R270))</f>
        <v>34.729999999999997</v>
      </c>
      <c r="AQ270" s="137">
        <f>IF(Q270="","",IF(AND('miRNA Table'!$F$4="YES",'miRNA Table'!$F$6="YES"),S270-S$391,S270))</f>
        <v>33.92</v>
      </c>
      <c r="AR270" s="137" t="str">
        <f>IF(R270="","",IF(AND('miRNA Table'!$F$4="YES",'miRNA Table'!$F$6="YES"),T270-T$391,T270))</f>
        <v/>
      </c>
      <c r="AS270" s="137" t="str">
        <f>IF(S270="","",IF(AND('miRNA Table'!$F$4="YES",'miRNA Table'!$F$6="YES"),U270-U$391,U270))</f>
        <v/>
      </c>
      <c r="AT270" s="137" t="str">
        <f>IF(T270="","",IF(AND('miRNA Table'!$F$4="YES",'miRNA Table'!$F$6="YES"),V270-V$391,V270))</f>
        <v/>
      </c>
      <c r="AU270" s="137" t="str">
        <f>IF(U270="","",IF(AND('miRNA Table'!$F$4="YES",'miRNA Table'!$F$6="YES"),W270-W$391,W270))</f>
        <v/>
      </c>
      <c r="AV270" s="137" t="str">
        <f>IF(V270="","",IF(AND('miRNA Table'!$F$4="YES",'miRNA Table'!$F$6="YES"),X270-X$391,X270))</f>
        <v/>
      </c>
      <c r="AW270" s="137" t="str">
        <f>IF(W270="","",IF(AND('miRNA Table'!$F$4="YES",'miRNA Table'!$F$6="YES"),Y270-Y$391,Y270))</f>
        <v/>
      </c>
      <c r="AX270" s="137" t="str">
        <f>IF(X270="","",IF(AND('miRNA Table'!$F$4="YES",'miRNA Table'!$F$6="YES"),Z270-Z$391,Z270))</f>
        <v/>
      </c>
      <c r="AY270" s="137" t="str">
        <f>IF(Y270="","",IF(AND('miRNA Table'!$F$4="YES",'miRNA Table'!$F$6="YES"),AA270-AA$391,AA270))</f>
        <v/>
      </c>
      <c r="AZ270" s="138" t="str">
        <f>IF(Z270="","",IF(AND('miRNA Table'!$F$4="YES",'miRNA Table'!$F$6="YES"),AB270-AB$391,AB270))</f>
        <v/>
      </c>
      <c r="BY270" s="97" t="str">
        <f t="shared" si="236"/>
        <v>hsa-miR-381-3p</v>
      </c>
      <c r="BZ270" s="98" t="s">
        <v>5767</v>
      </c>
      <c r="CA270" s="99">
        <f t="shared" si="237"/>
        <v>14.364999999999998</v>
      </c>
      <c r="CB270" s="99">
        <f t="shared" si="238"/>
        <v>9.8049999999999997</v>
      </c>
      <c r="CC270" s="99">
        <f t="shared" si="239"/>
        <v>9.16</v>
      </c>
      <c r="CD270" s="99" t="str">
        <f t="shared" si="240"/>
        <v/>
      </c>
      <c r="CE270" s="99" t="str">
        <f t="shared" si="241"/>
        <v/>
      </c>
      <c r="CF270" s="99" t="str">
        <f t="shared" si="242"/>
        <v/>
      </c>
      <c r="CG270" s="99" t="str">
        <f t="shared" si="243"/>
        <v/>
      </c>
      <c r="CH270" s="99" t="str">
        <f t="shared" si="244"/>
        <v/>
      </c>
      <c r="CI270" s="99" t="str">
        <f t="shared" si="245"/>
        <v/>
      </c>
      <c r="CJ270" s="99" t="str">
        <f t="shared" si="246"/>
        <v/>
      </c>
      <c r="CK270" s="99" t="str">
        <f t="shared" si="247"/>
        <v/>
      </c>
      <c r="CL270" s="99" t="str">
        <f t="shared" si="248"/>
        <v/>
      </c>
      <c r="CM270" s="99">
        <f t="shared" si="249"/>
        <v>13.201666666666668</v>
      </c>
      <c r="CN270" s="99">
        <f t="shared" si="250"/>
        <v>13.878333333333327</v>
      </c>
      <c r="CO270" s="99">
        <f t="shared" si="251"/>
        <v>12.785</v>
      </c>
      <c r="CP270" s="99" t="str">
        <f t="shared" si="252"/>
        <v/>
      </c>
      <c r="CQ270" s="99" t="str">
        <f t="shared" si="253"/>
        <v/>
      </c>
      <c r="CR270" s="99" t="str">
        <f t="shared" si="254"/>
        <v/>
      </c>
      <c r="CS270" s="99" t="str">
        <f t="shared" si="255"/>
        <v/>
      </c>
      <c r="CT270" s="99" t="str">
        <f t="shared" si="256"/>
        <v/>
      </c>
      <c r="CU270" s="99" t="str">
        <f t="shared" si="257"/>
        <v/>
      </c>
      <c r="CV270" s="99" t="str">
        <f t="shared" si="258"/>
        <v/>
      </c>
      <c r="CW270" s="99" t="str">
        <f t="shared" si="259"/>
        <v/>
      </c>
      <c r="CX270" s="99" t="str">
        <f t="shared" si="260"/>
        <v/>
      </c>
      <c r="CY270" s="70">
        <f t="shared" si="261"/>
        <v>11.11</v>
      </c>
      <c r="CZ270" s="70">
        <f t="shared" si="262"/>
        <v>13.288333333333332</v>
      </c>
      <c r="DA270" s="100" t="str">
        <f t="shared" si="263"/>
        <v>hsa-miR-381-3p</v>
      </c>
      <c r="DB270" s="98" t="s">
        <v>5767</v>
      </c>
      <c r="DC270" s="101">
        <f t="shared" si="216"/>
        <v>4.7391899108950229E-5</v>
      </c>
      <c r="DD270" s="101">
        <f t="shared" si="217"/>
        <v>1.1178946880846534E-3</v>
      </c>
      <c r="DE270" s="101">
        <f t="shared" si="218"/>
        <v>1.7480958416561969E-3</v>
      </c>
      <c r="DF270" s="101" t="str">
        <f t="shared" si="219"/>
        <v/>
      </c>
      <c r="DG270" s="101" t="str">
        <f t="shared" si="220"/>
        <v/>
      </c>
      <c r="DH270" s="101" t="str">
        <f t="shared" si="221"/>
        <v/>
      </c>
      <c r="DI270" s="101" t="str">
        <f t="shared" si="222"/>
        <v/>
      </c>
      <c r="DJ270" s="101" t="str">
        <f t="shared" si="223"/>
        <v/>
      </c>
      <c r="DK270" s="101" t="str">
        <f t="shared" si="224"/>
        <v/>
      </c>
      <c r="DL270" s="101" t="str">
        <f t="shared" si="225"/>
        <v/>
      </c>
      <c r="DM270" s="101" t="str">
        <f t="shared" si="264"/>
        <v/>
      </c>
      <c r="DN270" s="101" t="str">
        <f t="shared" si="265"/>
        <v/>
      </c>
      <c r="DO270" s="101">
        <f t="shared" si="226"/>
        <v>1.061456841479244E-4</v>
      </c>
      <c r="DP270" s="101">
        <f t="shared" si="227"/>
        <v>6.6405702717428896E-5</v>
      </c>
      <c r="DQ270" s="101">
        <f t="shared" si="228"/>
        <v>1.4168748954879404E-4</v>
      </c>
      <c r="DR270" s="101" t="str">
        <f t="shared" si="229"/>
        <v/>
      </c>
      <c r="DS270" s="101" t="str">
        <f t="shared" si="230"/>
        <v/>
      </c>
      <c r="DT270" s="101" t="str">
        <f t="shared" si="231"/>
        <v/>
      </c>
      <c r="DU270" s="101" t="str">
        <f t="shared" si="232"/>
        <v/>
      </c>
      <c r="DV270" s="101" t="str">
        <f t="shared" si="233"/>
        <v/>
      </c>
      <c r="DW270" s="101" t="str">
        <f t="shared" si="234"/>
        <v/>
      </c>
      <c r="DX270" s="101" t="str">
        <f t="shared" si="235"/>
        <v/>
      </c>
      <c r="DY270" s="101" t="str">
        <f t="shared" si="266"/>
        <v/>
      </c>
      <c r="DZ270" s="101" t="str">
        <f t="shared" si="267"/>
        <v/>
      </c>
    </row>
    <row r="271" spans="1:130" ht="15" customHeight="1" x14ac:dyDescent="0.25">
      <c r="A271" s="106" t="str">
        <f>'miRNA Table'!C270</f>
        <v>hsa-miR-382-5p</v>
      </c>
      <c r="B271" s="98" t="s">
        <v>5768</v>
      </c>
      <c r="C271" s="99">
        <f>IF('Test Sample Data'!C270="","",IF(SUM('Test Sample Data'!C$3:C$386)&gt;10,IF(AND(ISNUMBER('Test Sample Data'!C270),'Test Sample Data'!C270&lt;$C$389, 'Test Sample Data'!C270&gt;0),'Test Sample Data'!C270,$C$389),""))</f>
        <v>26.67</v>
      </c>
      <c r="D271" s="99">
        <f>IF('Test Sample Data'!D270="","",IF(SUM('Test Sample Data'!D$3:D$386)&gt;10,IF(AND(ISNUMBER('Test Sample Data'!D270),'Test Sample Data'!D270&lt;$C$389, 'Test Sample Data'!D270&gt;0),'Test Sample Data'!D270,$C$389),""))</f>
        <v>26.14</v>
      </c>
      <c r="E271" s="99">
        <f>IF('Test Sample Data'!E270="","",IF(SUM('Test Sample Data'!E$3:E$386)&gt;10,IF(AND(ISNUMBER('Test Sample Data'!E270),'Test Sample Data'!E270&lt;$C$389, 'Test Sample Data'!E270&gt;0),'Test Sample Data'!E270,$C$389),""))</f>
        <v>31.15</v>
      </c>
      <c r="F271" s="99" t="str">
        <f>IF('Test Sample Data'!F270="","",IF(SUM('Test Sample Data'!F$3:F$386)&gt;10,IF(AND(ISNUMBER('Test Sample Data'!F270),'Test Sample Data'!F270&lt;$C$389, 'Test Sample Data'!F270&gt;0),'Test Sample Data'!F270,$C$389),""))</f>
        <v/>
      </c>
      <c r="G271" s="99" t="str">
        <f>IF('Test Sample Data'!G270="","",IF(SUM('Test Sample Data'!G$3:G$386)&gt;10,IF(AND(ISNUMBER('Test Sample Data'!G270),'Test Sample Data'!G270&lt;$C$389, 'Test Sample Data'!G270&gt;0),'Test Sample Data'!G270,$C$389),""))</f>
        <v/>
      </c>
      <c r="H271" s="99" t="str">
        <f>IF('Test Sample Data'!H270="","",IF(SUM('Test Sample Data'!H$3:H$386)&gt;10,IF(AND(ISNUMBER('Test Sample Data'!H270),'Test Sample Data'!H270&lt;$C$389, 'Test Sample Data'!H270&gt;0),'Test Sample Data'!H270,$C$389),""))</f>
        <v/>
      </c>
      <c r="I271" s="99" t="str">
        <f>IF('Test Sample Data'!I270="","",IF(SUM('Test Sample Data'!I$3:I$386)&gt;10,IF(AND(ISNUMBER('Test Sample Data'!I270),'Test Sample Data'!I270&lt;$C$389, 'Test Sample Data'!I270&gt;0),'Test Sample Data'!I270,$C$389),""))</f>
        <v/>
      </c>
      <c r="J271" s="99" t="str">
        <f>IF('Test Sample Data'!J270="","",IF(SUM('Test Sample Data'!J$3:J$386)&gt;10,IF(AND(ISNUMBER('Test Sample Data'!J270),'Test Sample Data'!J270&lt;$C$389, 'Test Sample Data'!J270&gt;0),'Test Sample Data'!J270,$C$389),""))</f>
        <v/>
      </c>
      <c r="K271" s="99" t="str">
        <f>IF('Test Sample Data'!K270="","",IF(SUM('Test Sample Data'!K$3:K$386)&gt;10,IF(AND(ISNUMBER('Test Sample Data'!K270),'Test Sample Data'!K270&lt;$C$389, 'Test Sample Data'!K270&gt;0),'Test Sample Data'!K270,$C$389),""))</f>
        <v/>
      </c>
      <c r="L271" s="99" t="str">
        <f>IF('Test Sample Data'!L270="","",IF(SUM('Test Sample Data'!L$3:L$386)&gt;10,IF(AND(ISNUMBER('Test Sample Data'!L270),'Test Sample Data'!L270&lt;$C$389, 'Test Sample Data'!L270&gt;0),'Test Sample Data'!L270,$C$389),""))</f>
        <v/>
      </c>
      <c r="M271" s="99" t="str">
        <f>IF('Test Sample Data'!M270="","",IF(SUM('Test Sample Data'!M$3:M$386)&gt;10,IF(AND(ISNUMBER('Test Sample Data'!M270),'Test Sample Data'!M270&lt;$C$389, 'Test Sample Data'!M270&gt;0),'Test Sample Data'!M270,$C$389),""))</f>
        <v/>
      </c>
      <c r="N271" s="99" t="str">
        <f>IF('Test Sample Data'!N270="","",IF(SUM('Test Sample Data'!N$3:N$386)&gt;10,IF(AND(ISNUMBER('Test Sample Data'!N270),'Test Sample Data'!N270&lt;$C$389, 'Test Sample Data'!N270&gt;0),'Test Sample Data'!N270,$C$389),""))</f>
        <v/>
      </c>
      <c r="O271" s="98" t="str">
        <f>'miRNA Table'!C270</f>
        <v>hsa-miR-382-5p</v>
      </c>
      <c r="P271" s="98" t="s">
        <v>5768</v>
      </c>
      <c r="Q271" s="99">
        <f>IF('Control Sample Data'!C270="","",IF(SUM('Control Sample Data'!C$3:C$386)&gt;10,IF(AND(ISNUMBER('Control Sample Data'!C270),'Control Sample Data'!C270&lt;$C$389, 'Control Sample Data'!C270&gt;0),'Control Sample Data'!C270,$C$389),""))</f>
        <v>21.65</v>
      </c>
      <c r="R271" s="99">
        <f>IF('Control Sample Data'!D270="","",IF(SUM('Control Sample Data'!D$3:D$386)&gt;10,IF(AND(ISNUMBER('Control Sample Data'!D270),'Control Sample Data'!D270&lt;$C$389, 'Control Sample Data'!D270&gt;0),'Control Sample Data'!D270,$C$389),""))</f>
        <v>21.51</v>
      </c>
      <c r="S271" s="99">
        <f>IF('Control Sample Data'!E270="","",IF(SUM('Control Sample Data'!E$3:E$386)&gt;10,IF(AND(ISNUMBER('Control Sample Data'!E270),'Control Sample Data'!E270&lt;$C$389, 'Control Sample Data'!E270&gt;0),'Control Sample Data'!E270,$C$389),""))</f>
        <v>21.93</v>
      </c>
      <c r="T271" s="99" t="str">
        <f>IF('Control Sample Data'!F270="","",IF(SUM('Control Sample Data'!F$3:F$386)&gt;10,IF(AND(ISNUMBER('Control Sample Data'!F270),'Control Sample Data'!F270&lt;$C$389, 'Control Sample Data'!F270&gt;0),'Control Sample Data'!F270,$C$389),""))</f>
        <v/>
      </c>
      <c r="U271" s="99" t="str">
        <f>IF('Control Sample Data'!G270="","",IF(SUM('Control Sample Data'!G$3:G$386)&gt;10,IF(AND(ISNUMBER('Control Sample Data'!G270),'Control Sample Data'!G270&lt;$C$389, 'Control Sample Data'!G270&gt;0),'Control Sample Data'!G270,$C$389),""))</f>
        <v/>
      </c>
      <c r="V271" s="99" t="str">
        <f>IF('Control Sample Data'!H270="","",IF(SUM('Control Sample Data'!H$3:H$386)&gt;10,IF(AND(ISNUMBER('Control Sample Data'!H270),'Control Sample Data'!H270&lt;$C$389, 'Control Sample Data'!H270&gt;0),'Control Sample Data'!H270,$C$389),""))</f>
        <v/>
      </c>
      <c r="W271" s="99" t="str">
        <f>IF('Control Sample Data'!I270="","",IF(SUM('Control Sample Data'!I$3:I$386)&gt;10,IF(AND(ISNUMBER('Control Sample Data'!I270),'Control Sample Data'!I270&lt;$C$389, 'Control Sample Data'!I270&gt;0),'Control Sample Data'!I270,$C$389),""))</f>
        <v/>
      </c>
      <c r="X271" s="99" t="str">
        <f>IF('Control Sample Data'!J270="","",IF(SUM('Control Sample Data'!J$3:J$386)&gt;10,IF(AND(ISNUMBER('Control Sample Data'!J270),'Control Sample Data'!J270&lt;$C$389, 'Control Sample Data'!J270&gt;0),'Control Sample Data'!J270,$C$389),""))</f>
        <v/>
      </c>
      <c r="Y271" s="99" t="str">
        <f>IF('Control Sample Data'!K270="","",IF(SUM('Control Sample Data'!K$3:K$386)&gt;10,IF(AND(ISNUMBER('Control Sample Data'!K270),'Control Sample Data'!K270&lt;$C$389, 'Control Sample Data'!K270&gt;0),'Control Sample Data'!K270,$C$389),""))</f>
        <v/>
      </c>
      <c r="Z271" s="99" t="str">
        <f>IF('Control Sample Data'!L270="","",IF(SUM('Control Sample Data'!L$3:L$386)&gt;10,IF(AND(ISNUMBER('Control Sample Data'!L270),'Control Sample Data'!L270&lt;$C$389, 'Control Sample Data'!L270&gt;0),'Control Sample Data'!L270,$C$389),""))</f>
        <v/>
      </c>
      <c r="AA271" s="99" t="str">
        <f>IF('Control Sample Data'!M270="","",IF(SUM('Control Sample Data'!M$3:M$386)&gt;10,IF(AND(ISNUMBER('Control Sample Data'!M270),'Control Sample Data'!M270&lt;$C$389, 'Control Sample Data'!M270&gt;0),'Control Sample Data'!M270,$C$389),""))</f>
        <v/>
      </c>
      <c r="AB271" s="107" t="str">
        <f>IF('Control Sample Data'!N270="","",IF(SUM('Control Sample Data'!N$3:N$386)&gt;10,IF(AND(ISNUMBER('Control Sample Data'!N270),'Control Sample Data'!N270&lt;$C$389, 'Control Sample Data'!N270&gt;0),'Control Sample Data'!N270,$C$389),""))</f>
        <v/>
      </c>
      <c r="AC271" s="136">
        <f>IF(C271="","",IF(AND('miRNA Table'!$F$4="YES",'miRNA Table'!$F$6="YES"),C271-C$391,C271))</f>
        <v>26.67</v>
      </c>
      <c r="AD271" s="137">
        <f>IF(D271="","",IF(AND('miRNA Table'!$F$4="YES",'miRNA Table'!$F$6="YES"),D271-D$391,D271))</f>
        <v>26.14</v>
      </c>
      <c r="AE271" s="137">
        <f>IF(E271="","",IF(AND('miRNA Table'!$F$4="YES",'miRNA Table'!$F$6="YES"),E271-E$391,E271))</f>
        <v>31.15</v>
      </c>
      <c r="AF271" s="137" t="str">
        <f>IF(F271="","",IF(AND('miRNA Table'!$F$4="YES",'miRNA Table'!$F$6="YES"),F271-F$391,F271))</f>
        <v/>
      </c>
      <c r="AG271" s="137" t="str">
        <f>IF(G271="","",IF(AND('miRNA Table'!$F$4="YES",'miRNA Table'!$F$6="YES"),G271-G$391,G271))</f>
        <v/>
      </c>
      <c r="AH271" s="137" t="str">
        <f>IF(H271="","",IF(AND('miRNA Table'!$F$4="YES",'miRNA Table'!$F$6="YES"),H271-H$391,H271))</f>
        <v/>
      </c>
      <c r="AI271" s="137" t="str">
        <f>IF(I271="","",IF(AND('miRNA Table'!$F$4="YES",'miRNA Table'!$F$6="YES"),I271-I$391,I271))</f>
        <v/>
      </c>
      <c r="AJ271" s="137" t="str">
        <f>IF(J271="","",IF(AND('miRNA Table'!$F$4="YES",'miRNA Table'!$F$6="YES"),J271-J$391,J271))</f>
        <v/>
      </c>
      <c r="AK271" s="137" t="str">
        <f>IF(K271="","",IF(AND('miRNA Table'!$F$4="YES",'miRNA Table'!$F$6="YES"),K271-K$391,K271))</f>
        <v/>
      </c>
      <c r="AL271" s="137" t="str">
        <f>IF(L271="","",IF(AND('miRNA Table'!$F$4="YES",'miRNA Table'!$F$6="YES"),L271-L$391,L271))</f>
        <v/>
      </c>
      <c r="AM271" s="137" t="str">
        <f>IF(M271="","",IF(AND('miRNA Table'!$F$4="YES",'miRNA Table'!$F$6="YES"),M271-M$391,M271))</f>
        <v/>
      </c>
      <c r="AN271" s="138" t="str">
        <f>IF(N271="","",IF(AND('miRNA Table'!$F$4="YES",'miRNA Table'!$F$6="YES"),N271-N$391,N271))</f>
        <v/>
      </c>
      <c r="AO271" s="136">
        <f>IF(O271="","",IF(AND('miRNA Table'!$F$4="YES",'miRNA Table'!$F$6="YES"),Q271-Q$391,Q271))</f>
        <v>21.65</v>
      </c>
      <c r="AP271" s="137">
        <f>IF(P271="","",IF(AND('miRNA Table'!$F$4="YES",'miRNA Table'!$F$6="YES"),R271-R$391,R271))</f>
        <v>21.51</v>
      </c>
      <c r="AQ271" s="137">
        <f>IF(Q271="","",IF(AND('miRNA Table'!$F$4="YES",'miRNA Table'!$F$6="YES"),S271-S$391,S271))</f>
        <v>21.93</v>
      </c>
      <c r="AR271" s="137" t="str">
        <f>IF(R271="","",IF(AND('miRNA Table'!$F$4="YES",'miRNA Table'!$F$6="YES"),T271-T$391,T271))</f>
        <v/>
      </c>
      <c r="AS271" s="137" t="str">
        <f>IF(S271="","",IF(AND('miRNA Table'!$F$4="YES",'miRNA Table'!$F$6="YES"),U271-U$391,U271))</f>
        <v/>
      </c>
      <c r="AT271" s="137" t="str">
        <f>IF(T271="","",IF(AND('miRNA Table'!$F$4="YES",'miRNA Table'!$F$6="YES"),V271-V$391,V271))</f>
        <v/>
      </c>
      <c r="AU271" s="137" t="str">
        <f>IF(U271="","",IF(AND('miRNA Table'!$F$4="YES",'miRNA Table'!$F$6="YES"),W271-W$391,W271))</f>
        <v/>
      </c>
      <c r="AV271" s="137" t="str">
        <f>IF(V271="","",IF(AND('miRNA Table'!$F$4="YES",'miRNA Table'!$F$6="YES"),X271-X$391,X271))</f>
        <v/>
      </c>
      <c r="AW271" s="137" t="str">
        <f>IF(W271="","",IF(AND('miRNA Table'!$F$4="YES",'miRNA Table'!$F$6="YES"),Y271-Y$391,Y271))</f>
        <v/>
      </c>
      <c r="AX271" s="137" t="str">
        <f>IF(X271="","",IF(AND('miRNA Table'!$F$4="YES",'miRNA Table'!$F$6="YES"),Z271-Z$391,Z271))</f>
        <v/>
      </c>
      <c r="AY271" s="137" t="str">
        <f>IF(Y271="","",IF(AND('miRNA Table'!$F$4="YES",'miRNA Table'!$F$6="YES"),AA271-AA$391,AA271))</f>
        <v/>
      </c>
      <c r="AZ271" s="138" t="str">
        <f>IF(Z271="","",IF(AND('miRNA Table'!$F$4="YES",'miRNA Table'!$F$6="YES"),AB271-AB$391,AB271))</f>
        <v/>
      </c>
      <c r="BY271" s="97" t="str">
        <f t="shared" si="236"/>
        <v>hsa-miR-382-5p</v>
      </c>
      <c r="BZ271" s="98" t="s">
        <v>5768</v>
      </c>
      <c r="CA271" s="99">
        <f t="shared" si="237"/>
        <v>6.0350000000000001</v>
      </c>
      <c r="CB271" s="99">
        <f t="shared" si="238"/>
        <v>5.495000000000001</v>
      </c>
      <c r="CC271" s="99">
        <f t="shared" si="239"/>
        <v>10.419999999999998</v>
      </c>
      <c r="CD271" s="99" t="str">
        <f t="shared" si="240"/>
        <v/>
      </c>
      <c r="CE271" s="99" t="str">
        <f t="shared" si="241"/>
        <v/>
      </c>
      <c r="CF271" s="99" t="str">
        <f t="shared" si="242"/>
        <v/>
      </c>
      <c r="CG271" s="99" t="str">
        <f t="shared" si="243"/>
        <v/>
      </c>
      <c r="CH271" s="99" t="str">
        <f t="shared" si="244"/>
        <v/>
      </c>
      <c r="CI271" s="99" t="str">
        <f t="shared" si="245"/>
        <v/>
      </c>
      <c r="CJ271" s="99" t="str">
        <f t="shared" si="246"/>
        <v/>
      </c>
      <c r="CK271" s="99" t="str">
        <f t="shared" si="247"/>
        <v/>
      </c>
      <c r="CL271" s="99" t="str">
        <f t="shared" si="248"/>
        <v/>
      </c>
      <c r="CM271" s="99">
        <f t="shared" si="249"/>
        <v>0.75166666666666515</v>
      </c>
      <c r="CN271" s="99">
        <f t="shared" si="250"/>
        <v>0.65833333333333144</v>
      </c>
      <c r="CO271" s="99">
        <f t="shared" si="251"/>
        <v>0.79499999999999815</v>
      </c>
      <c r="CP271" s="99" t="str">
        <f t="shared" si="252"/>
        <v/>
      </c>
      <c r="CQ271" s="99" t="str">
        <f t="shared" si="253"/>
        <v/>
      </c>
      <c r="CR271" s="99" t="str">
        <f t="shared" si="254"/>
        <v/>
      </c>
      <c r="CS271" s="99" t="str">
        <f t="shared" si="255"/>
        <v/>
      </c>
      <c r="CT271" s="99" t="str">
        <f t="shared" si="256"/>
        <v/>
      </c>
      <c r="CU271" s="99" t="str">
        <f t="shared" si="257"/>
        <v/>
      </c>
      <c r="CV271" s="99" t="str">
        <f t="shared" si="258"/>
        <v/>
      </c>
      <c r="CW271" s="99" t="str">
        <f t="shared" si="259"/>
        <v/>
      </c>
      <c r="CX271" s="99" t="str">
        <f t="shared" si="260"/>
        <v/>
      </c>
      <c r="CY271" s="70">
        <f t="shared" si="261"/>
        <v>7.3166666666666664</v>
      </c>
      <c r="CZ271" s="70">
        <f t="shared" si="262"/>
        <v>0.73499999999999821</v>
      </c>
      <c r="DA271" s="100" t="str">
        <f t="shared" si="263"/>
        <v>hsa-miR-382-5p</v>
      </c>
      <c r="DB271" s="98" t="s">
        <v>5768</v>
      </c>
      <c r="DC271" s="101">
        <f t="shared" si="216"/>
        <v>1.5250496262128507E-2</v>
      </c>
      <c r="DD271" s="101">
        <f t="shared" si="217"/>
        <v>2.2173802440630969E-2</v>
      </c>
      <c r="DE271" s="101">
        <f t="shared" si="218"/>
        <v>7.2990685968502944E-4</v>
      </c>
      <c r="DF271" s="101" t="str">
        <f t="shared" si="219"/>
        <v/>
      </c>
      <c r="DG271" s="101" t="str">
        <f t="shared" si="220"/>
        <v/>
      </c>
      <c r="DH271" s="101" t="str">
        <f t="shared" si="221"/>
        <v/>
      </c>
      <c r="DI271" s="101" t="str">
        <f t="shared" si="222"/>
        <v/>
      </c>
      <c r="DJ271" s="101" t="str">
        <f t="shared" si="223"/>
        <v/>
      </c>
      <c r="DK271" s="101" t="str">
        <f t="shared" si="224"/>
        <v/>
      </c>
      <c r="DL271" s="101" t="str">
        <f t="shared" si="225"/>
        <v/>
      </c>
      <c r="DM271" s="101" t="str">
        <f t="shared" si="264"/>
        <v/>
      </c>
      <c r="DN271" s="101" t="str">
        <f t="shared" si="265"/>
        <v/>
      </c>
      <c r="DO271" s="101">
        <f t="shared" si="226"/>
        <v>0.59391704115938015</v>
      </c>
      <c r="DP271" s="101">
        <f t="shared" si="227"/>
        <v>0.63360984914353191</v>
      </c>
      <c r="DQ271" s="101">
        <f t="shared" si="228"/>
        <v>0.57634317339943286</v>
      </c>
      <c r="DR271" s="101" t="str">
        <f t="shared" si="229"/>
        <v/>
      </c>
      <c r="DS271" s="101" t="str">
        <f t="shared" si="230"/>
        <v/>
      </c>
      <c r="DT271" s="101" t="str">
        <f t="shared" si="231"/>
        <v/>
      </c>
      <c r="DU271" s="101" t="str">
        <f t="shared" si="232"/>
        <v/>
      </c>
      <c r="DV271" s="101" t="str">
        <f t="shared" si="233"/>
        <v/>
      </c>
      <c r="DW271" s="101" t="str">
        <f t="shared" si="234"/>
        <v/>
      </c>
      <c r="DX271" s="101" t="str">
        <f t="shared" si="235"/>
        <v/>
      </c>
      <c r="DY271" s="101" t="str">
        <f t="shared" si="266"/>
        <v/>
      </c>
      <c r="DZ271" s="101" t="str">
        <f t="shared" si="267"/>
        <v/>
      </c>
    </row>
    <row r="272" spans="1:130" ht="15" customHeight="1" x14ac:dyDescent="0.25">
      <c r="A272" s="106" t="str">
        <f>'miRNA Table'!C271</f>
        <v>hsa-miR-383-5p</v>
      </c>
      <c r="B272" s="98" t="s">
        <v>5769</v>
      </c>
      <c r="C272" s="99">
        <f>IF('Test Sample Data'!C271="","",IF(SUM('Test Sample Data'!C$3:C$386)&gt;10,IF(AND(ISNUMBER('Test Sample Data'!C271),'Test Sample Data'!C271&lt;$C$389, 'Test Sample Data'!C271&gt;0),'Test Sample Data'!C271,$C$389),""))</f>
        <v>35</v>
      </c>
      <c r="D272" s="99">
        <f>IF('Test Sample Data'!D271="","",IF(SUM('Test Sample Data'!D$3:D$386)&gt;10,IF(AND(ISNUMBER('Test Sample Data'!D271),'Test Sample Data'!D271&lt;$C$389, 'Test Sample Data'!D271&gt;0),'Test Sample Data'!D271,$C$389),""))</f>
        <v>26.46</v>
      </c>
      <c r="E272" s="99">
        <f>IF('Test Sample Data'!E271="","",IF(SUM('Test Sample Data'!E$3:E$386)&gt;10,IF(AND(ISNUMBER('Test Sample Data'!E271),'Test Sample Data'!E271&lt;$C$389, 'Test Sample Data'!E271&gt;0),'Test Sample Data'!E271,$C$389),""))</f>
        <v>31.57</v>
      </c>
      <c r="F272" s="99" t="str">
        <f>IF('Test Sample Data'!F271="","",IF(SUM('Test Sample Data'!F$3:F$386)&gt;10,IF(AND(ISNUMBER('Test Sample Data'!F271),'Test Sample Data'!F271&lt;$C$389, 'Test Sample Data'!F271&gt;0),'Test Sample Data'!F271,$C$389),""))</f>
        <v/>
      </c>
      <c r="G272" s="99" t="str">
        <f>IF('Test Sample Data'!G271="","",IF(SUM('Test Sample Data'!G$3:G$386)&gt;10,IF(AND(ISNUMBER('Test Sample Data'!G271),'Test Sample Data'!G271&lt;$C$389, 'Test Sample Data'!G271&gt;0),'Test Sample Data'!G271,$C$389),""))</f>
        <v/>
      </c>
      <c r="H272" s="99" t="str">
        <f>IF('Test Sample Data'!H271="","",IF(SUM('Test Sample Data'!H$3:H$386)&gt;10,IF(AND(ISNUMBER('Test Sample Data'!H271),'Test Sample Data'!H271&lt;$C$389, 'Test Sample Data'!H271&gt;0),'Test Sample Data'!H271,$C$389),""))</f>
        <v/>
      </c>
      <c r="I272" s="99" t="str">
        <f>IF('Test Sample Data'!I271="","",IF(SUM('Test Sample Data'!I$3:I$386)&gt;10,IF(AND(ISNUMBER('Test Sample Data'!I271),'Test Sample Data'!I271&lt;$C$389, 'Test Sample Data'!I271&gt;0),'Test Sample Data'!I271,$C$389),""))</f>
        <v/>
      </c>
      <c r="J272" s="99" t="str">
        <f>IF('Test Sample Data'!J271="","",IF(SUM('Test Sample Data'!J$3:J$386)&gt;10,IF(AND(ISNUMBER('Test Sample Data'!J271),'Test Sample Data'!J271&lt;$C$389, 'Test Sample Data'!J271&gt;0),'Test Sample Data'!J271,$C$389),""))</f>
        <v/>
      </c>
      <c r="K272" s="99" t="str">
        <f>IF('Test Sample Data'!K271="","",IF(SUM('Test Sample Data'!K$3:K$386)&gt;10,IF(AND(ISNUMBER('Test Sample Data'!K271),'Test Sample Data'!K271&lt;$C$389, 'Test Sample Data'!K271&gt;0),'Test Sample Data'!K271,$C$389),""))</f>
        <v/>
      </c>
      <c r="L272" s="99" t="str">
        <f>IF('Test Sample Data'!L271="","",IF(SUM('Test Sample Data'!L$3:L$386)&gt;10,IF(AND(ISNUMBER('Test Sample Data'!L271),'Test Sample Data'!L271&lt;$C$389, 'Test Sample Data'!L271&gt;0),'Test Sample Data'!L271,$C$389),""))</f>
        <v/>
      </c>
      <c r="M272" s="99" t="str">
        <f>IF('Test Sample Data'!M271="","",IF(SUM('Test Sample Data'!M$3:M$386)&gt;10,IF(AND(ISNUMBER('Test Sample Data'!M271),'Test Sample Data'!M271&lt;$C$389, 'Test Sample Data'!M271&gt;0),'Test Sample Data'!M271,$C$389),""))</f>
        <v/>
      </c>
      <c r="N272" s="99" t="str">
        <f>IF('Test Sample Data'!N271="","",IF(SUM('Test Sample Data'!N$3:N$386)&gt;10,IF(AND(ISNUMBER('Test Sample Data'!N271),'Test Sample Data'!N271&lt;$C$389, 'Test Sample Data'!N271&gt;0),'Test Sample Data'!N271,$C$389),""))</f>
        <v/>
      </c>
      <c r="O272" s="98" t="str">
        <f>'miRNA Table'!C271</f>
        <v>hsa-miR-383-5p</v>
      </c>
      <c r="P272" s="98" t="s">
        <v>5769</v>
      </c>
      <c r="Q272" s="99">
        <f>IF('Control Sample Data'!C271="","",IF(SUM('Control Sample Data'!C$3:C$386)&gt;10,IF(AND(ISNUMBER('Control Sample Data'!C271),'Control Sample Data'!C271&lt;$C$389, 'Control Sample Data'!C271&gt;0),'Control Sample Data'!C271,$C$389),""))</f>
        <v>29.08</v>
      </c>
      <c r="R272" s="99">
        <f>IF('Control Sample Data'!D271="","",IF(SUM('Control Sample Data'!D$3:D$386)&gt;10,IF(AND(ISNUMBER('Control Sample Data'!D271),'Control Sample Data'!D271&lt;$C$389, 'Control Sample Data'!D271&gt;0),'Control Sample Data'!D271,$C$389),""))</f>
        <v>28.85</v>
      </c>
      <c r="S272" s="99">
        <f>IF('Control Sample Data'!E271="","",IF(SUM('Control Sample Data'!E$3:E$386)&gt;10,IF(AND(ISNUMBER('Control Sample Data'!E271),'Control Sample Data'!E271&lt;$C$389, 'Control Sample Data'!E271&gt;0),'Control Sample Data'!E271,$C$389),""))</f>
        <v>29.36</v>
      </c>
      <c r="T272" s="99" t="str">
        <f>IF('Control Sample Data'!F271="","",IF(SUM('Control Sample Data'!F$3:F$386)&gt;10,IF(AND(ISNUMBER('Control Sample Data'!F271),'Control Sample Data'!F271&lt;$C$389, 'Control Sample Data'!F271&gt;0),'Control Sample Data'!F271,$C$389),""))</f>
        <v/>
      </c>
      <c r="U272" s="99" t="str">
        <f>IF('Control Sample Data'!G271="","",IF(SUM('Control Sample Data'!G$3:G$386)&gt;10,IF(AND(ISNUMBER('Control Sample Data'!G271),'Control Sample Data'!G271&lt;$C$389, 'Control Sample Data'!G271&gt;0),'Control Sample Data'!G271,$C$389),""))</f>
        <v/>
      </c>
      <c r="V272" s="99" t="str">
        <f>IF('Control Sample Data'!H271="","",IF(SUM('Control Sample Data'!H$3:H$386)&gt;10,IF(AND(ISNUMBER('Control Sample Data'!H271),'Control Sample Data'!H271&lt;$C$389, 'Control Sample Data'!H271&gt;0),'Control Sample Data'!H271,$C$389),""))</f>
        <v/>
      </c>
      <c r="W272" s="99" t="str">
        <f>IF('Control Sample Data'!I271="","",IF(SUM('Control Sample Data'!I$3:I$386)&gt;10,IF(AND(ISNUMBER('Control Sample Data'!I271),'Control Sample Data'!I271&lt;$C$389, 'Control Sample Data'!I271&gt;0),'Control Sample Data'!I271,$C$389),""))</f>
        <v/>
      </c>
      <c r="X272" s="99" t="str">
        <f>IF('Control Sample Data'!J271="","",IF(SUM('Control Sample Data'!J$3:J$386)&gt;10,IF(AND(ISNUMBER('Control Sample Data'!J271),'Control Sample Data'!J271&lt;$C$389, 'Control Sample Data'!J271&gt;0),'Control Sample Data'!J271,$C$389),""))</f>
        <v/>
      </c>
      <c r="Y272" s="99" t="str">
        <f>IF('Control Sample Data'!K271="","",IF(SUM('Control Sample Data'!K$3:K$386)&gt;10,IF(AND(ISNUMBER('Control Sample Data'!K271),'Control Sample Data'!K271&lt;$C$389, 'Control Sample Data'!K271&gt;0),'Control Sample Data'!K271,$C$389),""))</f>
        <v/>
      </c>
      <c r="Z272" s="99" t="str">
        <f>IF('Control Sample Data'!L271="","",IF(SUM('Control Sample Data'!L$3:L$386)&gt;10,IF(AND(ISNUMBER('Control Sample Data'!L271),'Control Sample Data'!L271&lt;$C$389, 'Control Sample Data'!L271&gt;0),'Control Sample Data'!L271,$C$389),""))</f>
        <v/>
      </c>
      <c r="AA272" s="99" t="str">
        <f>IF('Control Sample Data'!M271="","",IF(SUM('Control Sample Data'!M$3:M$386)&gt;10,IF(AND(ISNUMBER('Control Sample Data'!M271),'Control Sample Data'!M271&lt;$C$389, 'Control Sample Data'!M271&gt;0),'Control Sample Data'!M271,$C$389),""))</f>
        <v/>
      </c>
      <c r="AB272" s="107" t="str">
        <f>IF('Control Sample Data'!N271="","",IF(SUM('Control Sample Data'!N$3:N$386)&gt;10,IF(AND(ISNUMBER('Control Sample Data'!N271),'Control Sample Data'!N271&lt;$C$389, 'Control Sample Data'!N271&gt;0),'Control Sample Data'!N271,$C$389),""))</f>
        <v/>
      </c>
      <c r="AC272" s="136">
        <f>IF(C272="","",IF(AND('miRNA Table'!$F$4="YES",'miRNA Table'!$F$6="YES"),C272-C$391,C272))</f>
        <v>35</v>
      </c>
      <c r="AD272" s="137">
        <f>IF(D272="","",IF(AND('miRNA Table'!$F$4="YES",'miRNA Table'!$F$6="YES"),D272-D$391,D272))</f>
        <v>26.46</v>
      </c>
      <c r="AE272" s="137">
        <f>IF(E272="","",IF(AND('miRNA Table'!$F$4="YES",'miRNA Table'!$F$6="YES"),E272-E$391,E272))</f>
        <v>31.57</v>
      </c>
      <c r="AF272" s="137" t="str">
        <f>IF(F272="","",IF(AND('miRNA Table'!$F$4="YES",'miRNA Table'!$F$6="YES"),F272-F$391,F272))</f>
        <v/>
      </c>
      <c r="AG272" s="137" t="str">
        <f>IF(G272="","",IF(AND('miRNA Table'!$F$4="YES",'miRNA Table'!$F$6="YES"),G272-G$391,G272))</f>
        <v/>
      </c>
      <c r="AH272" s="137" t="str">
        <f>IF(H272="","",IF(AND('miRNA Table'!$F$4="YES",'miRNA Table'!$F$6="YES"),H272-H$391,H272))</f>
        <v/>
      </c>
      <c r="AI272" s="137" t="str">
        <f>IF(I272="","",IF(AND('miRNA Table'!$F$4="YES",'miRNA Table'!$F$6="YES"),I272-I$391,I272))</f>
        <v/>
      </c>
      <c r="AJ272" s="137" t="str">
        <f>IF(J272="","",IF(AND('miRNA Table'!$F$4="YES",'miRNA Table'!$F$6="YES"),J272-J$391,J272))</f>
        <v/>
      </c>
      <c r="AK272" s="137" t="str">
        <f>IF(K272="","",IF(AND('miRNA Table'!$F$4="YES",'miRNA Table'!$F$6="YES"),K272-K$391,K272))</f>
        <v/>
      </c>
      <c r="AL272" s="137" t="str">
        <f>IF(L272="","",IF(AND('miRNA Table'!$F$4="YES",'miRNA Table'!$F$6="YES"),L272-L$391,L272))</f>
        <v/>
      </c>
      <c r="AM272" s="137" t="str">
        <f>IF(M272="","",IF(AND('miRNA Table'!$F$4="YES",'miRNA Table'!$F$6="YES"),M272-M$391,M272))</f>
        <v/>
      </c>
      <c r="AN272" s="138" t="str">
        <f>IF(N272="","",IF(AND('miRNA Table'!$F$4="YES",'miRNA Table'!$F$6="YES"),N272-N$391,N272))</f>
        <v/>
      </c>
      <c r="AO272" s="136">
        <f>IF(O272="","",IF(AND('miRNA Table'!$F$4="YES",'miRNA Table'!$F$6="YES"),Q272-Q$391,Q272))</f>
        <v>29.08</v>
      </c>
      <c r="AP272" s="137">
        <f>IF(P272="","",IF(AND('miRNA Table'!$F$4="YES",'miRNA Table'!$F$6="YES"),R272-R$391,R272))</f>
        <v>28.85</v>
      </c>
      <c r="AQ272" s="137">
        <f>IF(Q272="","",IF(AND('miRNA Table'!$F$4="YES",'miRNA Table'!$F$6="YES"),S272-S$391,S272))</f>
        <v>29.36</v>
      </c>
      <c r="AR272" s="137" t="str">
        <f>IF(R272="","",IF(AND('miRNA Table'!$F$4="YES",'miRNA Table'!$F$6="YES"),T272-T$391,T272))</f>
        <v/>
      </c>
      <c r="AS272" s="137" t="str">
        <f>IF(S272="","",IF(AND('miRNA Table'!$F$4="YES",'miRNA Table'!$F$6="YES"),U272-U$391,U272))</f>
        <v/>
      </c>
      <c r="AT272" s="137" t="str">
        <f>IF(T272="","",IF(AND('miRNA Table'!$F$4="YES",'miRNA Table'!$F$6="YES"),V272-V$391,V272))</f>
        <v/>
      </c>
      <c r="AU272" s="137" t="str">
        <f>IF(U272="","",IF(AND('miRNA Table'!$F$4="YES",'miRNA Table'!$F$6="YES"),W272-W$391,W272))</f>
        <v/>
      </c>
      <c r="AV272" s="137" t="str">
        <f>IF(V272="","",IF(AND('miRNA Table'!$F$4="YES",'miRNA Table'!$F$6="YES"),X272-X$391,X272))</f>
        <v/>
      </c>
      <c r="AW272" s="137" t="str">
        <f>IF(W272="","",IF(AND('miRNA Table'!$F$4="YES",'miRNA Table'!$F$6="YES"),Y272-Y$391,Y272))</f>
        <v/>
      </c>
      <c r="AX272" s="137" t="str">
        <f>IF(X272="","",IF(AND('miRNA Table'!$F$4="YES",'miRNA Table'!$F$6="YES"),Z272-Z$391,Z272))</f>
        <v/>
      </c>
      <c r="AY272" s="137" t="str">
        <f>IF(Y272="","",IF(AND('miRNA Table'!$F$4="YES",'miRNA Table'!$F$6="YES"),AA272-AA$391,AA272))</f>
        <v/>
      </c>
      <c r="AZ272" s="138" t="str">
        <f>IF(Z272="","",IF(AND('miRNA Table'!$F$4="YES",'miRNA Table'!$F$6="YES"),AB272-AB$391,AB272))</f>
        <v/>
      </c>
      <c r="BY272" s="97" t="str">
        <f t="shared" si="236"/>
        <v>hsa-miR-383-5p</v>
      </c>
      <c r="BZ272" s="98" t="s">
        <v>5769</v>
      </c>
      <c r="CA272" s="99">
        <f t="shared" si="237"/>
        <v>14.364999999999998</v>
      </c>
      <c r="CB272" s="99">
        <f t="shared" si="238"/>
        <v>5.8150000000000013</v>
      </c>
      <c r="CC272" s="99">
        <f t="shared" si="239"/>
        <v>10.84</v>
      </c>
      <c r="CD272" s="99" t="str">
        <f t="shared" si="240"/>
        <v/>
      </c>
      <c r="CE272" s="99" t="str">
        <f t="shared" si="241"/>
        <v/>
      </c>
      <c r="CF272" s="99" t="str">
        <f t="shared" si="242"/>
        <v/>
      </c>
      <c r="CG272" s="99" t="str">
        <f t="shared" si="243"/>
        <v/>
      </c>
      <c r="CH272" s="99" t="str">
        <f t="shared" si="244"/>
        <v/>
      </c>
      <c r="CI272" s="99" t="str">
        <f t="shared" si="245"/>
        <v/>
      </c>
      <c r="CJ272" s="99" t="str">
        <f t="shared" si="246"/>
        <v/>
      </c>
      <c r="CK272" s="99" t="str">
        <f t="shared" si="247"/>
        <v/>
      </c>
      <c r="CL272" s="99" t="str">
        <f t="shared" si="248"/>
        <v/>
      </c>
      <c r="CM272" s="99">
        <f t="shared" si="249"/>
        <v>8.1816666666666649</v>
      </c>
      <c r="CN272" s="99">
        <f t="shared" si="250"/>
        <v>7.9983333333333313</v>
      </c>
      <c r="CO272" s="99">
        <f t="shared" si="251"/>
        <v>8.2249999999999979</v>
      </c>
      <c r="CP272" s="99" t="str">
        <f t="shared" si="252"/>
        <v/>
      </c>
      <c r="CQ272" s="99" t="str">
        <f t="shared" si="253"/>
        <v/>
      </c>
      <c r="CR272" s="99" t="str">
        <f t="shared" si="254"/>
        <v/>
      </c>
      <c r="CS272" s="99" t="str">
        <f t="shared" si="255"/>
        <v/>
      </c>
      <c r="CT272" s="99" t="str">
        <f t="shared" si="256"/>
        <v/>
      </c>
      <c r="CU272" s="99" t="str">
        <f t="shared" si="257"/>
        <v/>
      </c>
      <c r="CV272" s="99" t="str">
        <f t="shared" si="258"/>
        <v/>
      </c>
      <c r="CW272" s="99" t="str">
        <f t="shared" si="259"/>
        <v/>
      </c>
      <c r="CX272" s="99" t="str">
        <f t="shared" si="260"/>
        <v/>
      </c>
      <c r="CY272" s="70">
        <f t="shared" si="261"/>
        <v>10.34</v>
      </c>
      <c r="CZ272" s="70">
        <f t="shared" si="262"/>
        <v>8.134999999999998</v>
      </c>
      <c r="DA272" s="100" t="str">
        <f t="shared" si="263"/>
        <v>hsa-miR-383-5p</v>
      </c>
      <c r="DB272" s="98" t="s">
        <v>5769</v>
      </c>
      <c r="DC272" s="101">
        <f t="shared" si="216"/>
        <v>4.7391899108950229E-5</v>
      </c>
      <c r="DD272" s="101">
        <f t="shared" si="217"/>
        <v>1.7762765206812713E-2</v>
      </c>
      <c r="DE272" s="101">
        <f t="shared" si="218"/>
        <v>5.4555036038682651E-4</v>
      </c>
      <c r="DF272" s="101" t="str">
        <f t="shared" si="219"/>
        <v/>
      </c>
      <c r="DG272" s="101" t="str">
        <f t="shared" si="220"/>
        <v/>
      </c>
      <c r="DH272" s="101" t="str">
        <f t="shared" si="221"/>
        <v/>
      </c>
      <c r="DI272" s="101" t="str">
        <f t="shared" si="222"/>
        <v/>
      </c>
      <c r="DJ272" s="101" t="str">
        <f t="shared" si="223"/>
        <v/>
      </c>
      <c r="DK272" s="101" t="str">
        <f t="shared" si="224"/>
        <v/>
      </c>
      <c r="DL272" s="101" t="str">
        <f t="shared" si="225"/>
        <v/>
      </c>
      <c r="DM272" s="101" t="str">
        <f t="shared" si="264"/>
        <v/>
      </c>
      <c r="DN272" s="101" t="str">
        <f t="shared" si="265"/>
        <v/>
      </c>
      <c r="DO272" s="101">
        <f t="shared" si="226"/>
        <v>3.4440775257787637E-3</v>
      </c>
      <c r="DP272" s="101">
        <f t="shared" si="227"/>
        <v>3.9107652845852556E-3</v>
      </c>
      <c r="DQ272" s="101">
        <f t="shared" si="228"/>
        <v>3.3421680690726707E-3</v>
      </c>
      <c r="DR272" s="101" t="str">
        <f t="shared" si="229"/>
        <v/>
      </c>
      <c r="DS272" s="101" t="str">
        <f t="shared" si="230"/>
        <v/>
      </c>
      <c r="DT272" s="101" t="str">
        <f t="shared" si="231"/>
        <v/>
      </c>
      <c r="DU272" s="101" t="str">
        <f t="shared" si="232"/>
        <v/>
      </c>
      <c r="DV272" s="101" t="str">
        <f t="shared" si="233"/>
        <v/>
      </c>
      <c r="DW272" s="101" t="str">
        <f t="shared" si="234"/>
        <v/>
      </c>
      <c r="DX272" s="101" t="str">
        <f t="shared" si="235"/>
        <v/>
      </c>
      <c r="DY272" s="101" t="str">
        <f t="shared" si="266"/>
        <v/>
      </c>
      <c r="DZ272" s="101" t="str">
        <f t="shared" si="267"/>
        <v/>
      </c>
    </row>
    <row r="273" spans="1:130" ht="15" customHeight="1" x14ac:dyDescent="0.25">
      <c r="A273" s="106" t="str">
        <f>'miRNA Table'!C272</f>
        <v>hsa-miR-409-3p</v>
      </c>
      <c r="B273" s="98" t="s">
        <v>5770</v>
      </c>
      <c r="C273" s="99">
        <f>IF('Test Sample Data'!C272="","",IF(SUM('Test Sample Data'!C$3:C$386)&gt;10,IF(AND(ISNUMBER('Test Sample Data'!C272),'Test Sample Data'!C272&lt;$C$389, 'Test Sample Data'!C272&gt;0),'Test Sample Data'!C272,$C$389),""))</f>
        <v>29.54</v>
      </c>
      <c r="D273" s="99">
        <f>IF('Test Sample Data'!D272="","",IF(SUM('Test Sample Data'!D$3:D$386)&gt;10,IF(AND(ISNUMBER('Test Sample Data'!D272),'Test Sample Data'!D272&lt;$C$389, 'Test Sample Data'!D272&gt;0),'Test Sample Data'!D272,$C$389),""))</f>
        <v>26.09</v>
      </c>
      <c r="E273" s="99">
        <f>IF('Test Sample Data'!E272="","",IF(SUM('Test Sample Data'!E$3:E$386)&gt;10,IF(AND(ISNUMBER('Test Sample Data'!E272),'Test Sample Data'!E272&lt;$C$389, 'Test Sample Data'!E272&gt;0),'Test Sample Data'!E272,$C$389),""))</f>
        <v>31.3</v>
      </c>
      <c r="F273" s="99" t="str">
        <f>IF('Test Sample Data'!F272="","",IF(SUM('Test Sample Data'!F$3:F$386)&gt;10,IF(AND(ISNUMBER('Test Sample Data'!F272),'Test Sample Data'!F272&lt;$C$389, 'Test Sample Data'!F272&gt;0),'Test Sample Data'!F272,$C$389),""))</f>
        <v/>
      </c>
      <c r="G273" s="99" t="str">
        <f>IF('Test Sample Data'!G272="","",IF(SUM('Test Sample Data'!G$3:G$386)&gt;10,IF(AND(ISNUMBER('Test Sample Data'!G272),'Test Sample Data'!G272&lt;$C$389, 'Test Sample Data'!G272&gt;0),'Test Sample Data'!G272,$C$389),""))</f>
        <v/>
      </c>
      <c r="H273" s="99" t="str">
        <f>IF('Test Sample Data'!H272="","",IF(SUM('Test Sample Data'!H$3:H$386)&gt;10,IF(AND(ISNUMBER('Test Sample Data'!H272),'Test Sample Data'!H272&lt;$C$389, 'Test Sample Data'!H272&gt;0),'Test Sample Data'!H272,$C$389),""))</f>
        <v/>
      </c>
      <c r="I273" s="99" t="str">
        <f>IF('Test Sample Data'!I272="","",IF(SUM('Test Sample Data'!I$3:I$386)&gt;10,IF(AND(ISNUMBER('Test Sample Data'!I272),'Test Sample Data'!I272&lt;$C$389, 'Test Sample Data'!I272&gt;0),'Test Sample Data'!I272,$C$389),""))</f>
        <v/>
      </c>
      <c r="J273" s="99" t="str">
        <f>IF('Test Sample Data'!J272="","",IF(SUM('Test Sample Data'!J$3:J$386)&gt;10,IF(AND(ISNUMBER('Test Sample Data'!J272),'Test Sample Data'!J272&lt;$C$389, 'Test Sample Data'!J272&gt;0),'Test Sample Data'!J272,$C$389),""))</f>
        <v/>
      </c>
      <c r="K273" s="99" t="str">
        <f>IF('Test Sample Data'!K272="","",IF(SUM('Test Sample Data'!K$3:K$386)&gt;10,IF(AND(ISNUMBER('Test Sample Data'!K272),'Test Sample Data'!K272&lt;$C$389, 'Test Sample Data'!K272&gt;0),'Test Sample Data'!K272,$C$389),""))</f>
        <v/>
      </c>
      <c r="L273" s="99" t="str">
        <f>IF('Test Sample Data'!L272="","",IF(SUM('Test Sample Data'!L$3:L$386)&gt;10,IF(AND(ISNUMBER('Test Sample Data'!L272),'Test Sample Data'!L272&lt;$C$389, 'Test Sample Data'!L272&gt;0),'Test Sample Data'!L272,$C$389),""))</f>
        <v/>
      </c>
      <c r="M273" s="99" t="str">
        <f>IF('Test Sample Data'!M272="","",IF(SUM('Test Sample Data'!M$3:M$386)&gt;10,IF(AND(ISNUMBER('Test Sample Data'!M272),'Test Sample Data'!M272&lt;$C$389, 'Test Sample Data'!M272&gt;0),'Test Sample Data'!M272,$C$389),""))</f>
        <v/>
      </c>
      <c r="N273" s="99" t="str">
        <f>IF('Test Sample Data'!N272="","",IF(SUM('Test Sample Data'!N$3:N$386)&gt;10,IF(AND(ISNUMBER('Test Sample Data'!N272),'Test Sample Data'!N272&lt;$C$389, 'Test Sample Data'!N272&gt;0),'Test Sample Data'!N272,$C$389),""))</f>
        <v/>
      </c>
      <c r="O273" s="98" t="str">
        <f>'miRNA Table'!C272</f>
        <v>hsa-miR-409-3p</v>
      </c>
      <c r="P273" s="98" t="s">
        <v>5770</v>
      </c>
      <c r="Q273" s="99">
        <f>IF('Control Sample Data'!C272="","",IF(SUM('Control Sample Data'!C$3:C$386)&gt;10,IF(AND(ISNUMBER('Control Sample Data'!C272),'Control Sample Data'!C272&lt;$C$389, 'Control Sample Data'!C272&gt;0),'Control Sample Data'!C272,$C$389),""))</f>
        <v>26.16</v>
      </c>
      <c r="R273" s="99">
        <f>IF('Control Sample Data'!D272="","",IF(SUM('Control Sample Data'!D$3:D$386)&gt;10,IF(AND(ISNUMBER('Control Sample Data'!D272),'Control Sample Data'!D272&lt;$C$389, 'Control Sample Data'!D272&gt;0),'Control Sample Data'!D272,$C$389),""))</f>
        <v>26.25</v>
      </c>
      <c r="S273" s="99">
        <f>IF('Control Sample Data'!E272="","",IF(SUM('Control Sample Data'!E$3:E$386)&gt;10,IF(AND(ISNUMBER('Control Sample Data'!E272),'Control Sample Data'!E272&lt;$C$389, 'Control Sample Data'!E272&gt;0),'Control Sample Data'!E272,$C$389),""))</f>
        <v>26.33</v>
      </c>
      <c r="T273" s="99" t="str">
        <f>IF('Control Sample Data'!F272="","",IF(SUM('Control Sample Data'!F$3:F$386)&gt;10,IF(AND(ISNUMBER('Control Sample Data'!F272),'Control Sample Data'!F272&lt;$C$389, 'Control Sample Data'!F272&gt;0),'Control Sample Data'!F272,$C$389),""))</f>
        <v/>
      </c>
      <c r="U273" s="99" t="str">
        <f>IF('Control Sample Data'!G272="","",IF(SUM('Control Sample Data'!G$3:G$386)&gt;10,IF(AND(ISNUMBER('Control Sample Data'!G272),'Control Sample Data'!G272&lt;$C$389, 'Control Sample Data'!G272&gt;0),'Control Sample Data'!G272,$C$389),""))</f>
        <v/>
      </c>
      <c r="V273" s="99" t="str">
        <f>IF('Control Sample Data'!H272="","",IF(SUM('Control Sample Data'!H$3:H$386)&gt;10,IF(AND(ISNUMBER('Control Sample Data'!H272),'Control Sample Data'!H272&lt;$C$389, 'Control Sample Data'!H272&gt;0),'Control Sample Data'!H272,$C$389),""))</f>
        <v/>
      </c>
      <c r="W273" s="99" t="str">
        <f>IF('Control Sample Data'!I272="","",IF(SUM('Control Sample Data'!I$3:I$386)&gt;10,IF(AND(ISNUMBER('Control Sample Data'!I272),'Control Sample Data'!I272&lt;$C$389, 'Control Sample Data'!I272&gt;0),'Control Sample Data'!I272,$C$389),""))</f>
        <v/>
      </c>
      <c r="X273" s="99" t="str">
        <f>IF('Control Sample Data'!J272="","",IF(SUM('Control Sample Data'!J$3:J$386)&gt;10,IF(AND(ISNUMBER('Control Sample Data'!J272),'Control Sample Data'!J272&lt;$C$389, 'Control Sample Data'!J272&gt;0),'Control Sample Data'!J272,$C$389),""))</f>
        <v/>
      </c>
      <c r="Y273" s="99" t="str">
        <f>IF('Control Sample Data'!K272="","",IF(SUM('Control Sample Data'!K$3:K$386)&gt;10,IF(AND(ISNUMBER('Control Sample Data'!K272),'Control Sample Data'!K272&lt;$C$389, 'Control Sample Data'!K272&gt;0),'Control Sample Data'!K272,$C$389),""))</f>
        <v/>
      </c>
      <c r="Z273" s="99" t="str">
        <f>IF('Control Sample Data'!L272="","",IF(SUM('Control Sample Data'!L$3:L$386)&gt;10,IF(AND(ISNUMBER('Control Sample Data'!L272),'Control Sample Data'!L272&lt;$C$389, 'Control Sample Data'!L272&gt;0),'Control Sample Data'!L272,$C$389),""))</f>
        <v/>
      </c>
      <c r="AA273" s="99" t="str">
        <f>IF('Control Sample Data'!M272="","",IF(SUM('Control Sample Data'!M$3:M$386)&gt;10,IF(AND(ISNUMBER('Control Sample Data'!M272),'Control Sample Data'!M272&lt;$C$389, 'Control Sample Data'!M272&gt;0),'Control Sample Data'!M272,$C$389),""))</f>
        <v/>
      </c>
      <c r="AB273" s="107" t="str">
        <f>IF('Control Sample Data'!N272="","",IF(SUM('Control Sample Data'!N$3:N$386)&gt;10,IF(AND(ISNUMBER('Control Sample Data'!N272),'Control Sample Data'!N272&lt;$C$389, 'Control Sample Data'!N272&gt;0),'Control Sample Data'!N272,$C$389),""))</f>
        <v/>
      </c>
      <c r="AC273" s="136">
        <f>IF(C273="","",IF(AND('miRNA Table'!$F$4="YES",'miRNA Table'!$F$6="YES"),C273-C$391,C273))</f>
        <v>29.54</v>
      </c>
      <c r="AD273" s="137">
        <f>IF(D273="","",IF(AND('miRNA Table'!$F$4="YES",'miRNA Table'!$F$6="YES"),D273-D$391,D273))</f>
        <v>26.09</v>
      </c>
      <c r="AE273" s="137">
        <f>IF(E273="","",IF(AND('miRNA Table'!$F$4="YES",'miRNA Table'!$F$6="YES"),E273-E$391,E273))</f>
        <v>31.3</v>
      </c>
      <c r="AF273" s="137" t="str">
        <f>IF(F273="","",IF(AND('miRNA Table'!$F$4="YES",'miRNA Table'!$F$6="YES"),F273-F$391,F273))</f>
        <v/>
      </c>
      <c r="AG273" s="137" t="str">
        <f>IF(G273="","",IF(AND('miRNA Table'!$F$4="YES",'miRNA Table'!$F$6="YES"),G273-G$391,G273))</f>
        <v/>
      </c>
      <c r="AH273" s="137" t="str">
        <f>IF(H273="","",IF(AND('miRNA Table'!$F$4="YES",'miRNA Table'!$F$6="YES"),H273-H$391,H273))</f>
        <v/>
      </c>
      <c r="AI273" s="137" t="str">
        <f>IF(I273="","",IF(AND('miRNA Table'!$F$4="YES",'miRNA Table'!$F$6="YES"),I273-I$391,I273))</f>
        <v/>
      </c>
      <c r="AJ273" s="137" t="str">
        <f>IF(J273="","",IF(AND('miRNA Table'!$F$4="YES",'miRNA Table'!$F$6="YES"),J273-J$391,J273))</f>
        <v/>
      </c>
      <c r="AK273" s="137" t="str">
        <f>IF(K273="","",IF(AND('miRNA Table'!$F$4="YES",'miRNA Table'!$F$6="YES"),K273-K$391,K273))</f>
        <v/>
      </c>
      <c r="AL273" s="137" t="str">
        <f>IF(L273="","",IF(AND('miRNA Table'!$F$4="YES",'miRNA Table'!$F$6="YES"),L273-L$391,L273))</f>
        <v/>
      </c>
      <c r="AM273" s="137" t="str">
        <f>IF(M273="","",IF(AND('miRNA Table'!$F$4="YES",'miRNA Table'!$F$6="YES"),M273-M$391,M273))</f>
        <v/>
      </c>
      <c r="AN273" s="138" t="str">
        <f>IF(N273="","",IF(AND('miRNA Table'!$F$4="YES",'miRNA Table'!$F$6="YES"),N273-N$391,N273))</f>
        <v/>
      </c>
      <c r="AO273" s="136">
        <f>IF(O273="","",IF(AND('miRNA Table'!$F$4="YES",'miRNA Table'!$F$6="YES"),Q273-Q$391,Q273))</f>
        <v>26.16</v>
      </c>
      <c r="AP273" s="137">
        <f>IF(P273="","",IF(AND('miRNA Table'!$F$4="YES",'miRNA Table'!$F$6="YES"),R273-R$391,R273))</f>
        <v>26.25</v>
      </c>
      <c r="AQ273" s="137">
        <f>IF(Q273="","",IF(AND('miRNA Table'!$F$4="YES",'miRNA Table'!$F$6="YES"),S273-S$391,S273))</f>
        <v>26.33</v>
      </c>
      <c r="AR273" s="137" t="str">
        <f>IF(R273="","",IF(AND('miRNA Table'!$F$4="YES",'miRNA Table'!$F$6="YES"),T273-T$391,T273))</f>
        <v/>
      </c>
      <c r="AS273" s="137" t="str">
        <f>IF(S273="","",IF(AND('miRNA Table'!$F$4="YES",'miRNA Table'!$F$6="YES"),U273-U$391,U273))</f>
        <v/>
      </c>
      <c r="AT273" s="137" t="str">
        <f>IF(T273="","",IF(AND('miRNA Table'!$F$4="YES",'miRNA Table'!$F$6="YES"),V273-V$391,V273))</f>
        <v/>
      </c>
      <c r="AU273" s="137" t="str">
        <f>IF(U273="","",IF(AND('miRNA Table'!$F$4="YES",'miRNA Table'!$F$6="YES"),W273-W$391,W273))</f>
        <v/>
      </c>
      <c r="AV273" s="137" t="str">
        <f>IF(V273="","",IF(AND('miRNA Table'!$F$4="YES",'miRNA Table'!$F$6="YES"),X273-X$391,X273))</f>
        <v/>
      </c>
      <c r="AW273" s="137" t="str">
        <f>IF(W273="","",IF(AND('miRNA Table'!$F$4="YES",'miRNA Table'!$F$6="YES"),Y273-Y$391,Y273))</f>
        <v/>
      </c>
      <c r="AX273" s="137" t="str">
        <f>IF(X273="","",IF(AND('miRNA Table'!$F$4="YES",'miRNA Table'!$F$6="YES"),Z273-Z$391,Z273))</f>
        <v/>
      </c>
      <c r="AY273" s="137" t="str">
        <f>IF(Y273="","",IF(AND('miRNA Table'!$F$4="YES",'miRNA Table'!$F$6="YES"),AA273-AA$391,AA273))</f>
        <v/>
      </c>
      <c r="AZ273" s="138" t="str">
        <f>IF(Z273="","",IF(AND('miRNA Table'!$F$4="YES",'miRNA Table'!$F$6="YES"),AB273-AB$391,AB273))</f>
        <v/>
      </c>
      <c r="BY273" s="97" t="str">
        <f t="shared" si="236"/>
        <v>hsa-miR-409-3p</v>
      </c>
      <c r="BZ273" s="98" t="s">
        <v>5770</v>
      </c>
      <c r="CA273" s="99">
        <f t="shared" si="237"/>
        <v>8.9049999999999976</v>
      </c>
      <c r="CB273" s="99">
        <f t="shared" si="238"/>
        <v>5.4450000000000003</v>
      </c>
      <c r="CC273" s="99">
        <f t="shared" si="239"/>
        <v>10.57</v>
      </c>
      <c r="CD273" s="99" t="str">
        <f t="shared" si="240"/>
        <v/>
      </c>
      <c r="CE273" s="99" t="str">
        <f t="shared" si="241"/>
        <v/>
      </c>
      <c r="CF273" s="99" t="str">
        <f t="shared" si="242"/>
        <v/>
      </c>
      <c r="CG273" s="99" t="str">
        <f t="shared" si="243"/>
        <v/>
      </c>
      <c r="CH273" s="99" t="str">
        <f t="shared" si="244"/>
        <v/>
      </c>
      <c r="CI273" s="99" t="str">
        <f t="shared" si="245"/>
        <v/>
      </c>
      <c r="CJ273" s="99" t="str">
        <f t="shared" si="246"/>
        <v/>
      </c>
      <c r="CK273" s="99" t="str">
        <f t="shared" si="247"/>
        <v/>
      </c>
      <c r="CL273" s="99" t="str">
        <f t="shared" si="248"/>
        <v/>
      </c>
      <c r="CM273" s="99">
        <f t="shared" si="249"/>
        <v>5.2616666666666667</v>
      </c>
      <c r="CN273" s="99">
        <f t="shared" si="250"/>
        <v>5.3983333333333299</v>
      </c>
      <c r="CO273" s="99">
        <f t="shared" si="251"/>
        <v>5.1949999999999967</v>
      </c>
      <c r="CP273" s="99" t="str">
        <f t="shared" si="252"/>
        <v/>
      </c>
      <c r="CQ273" s="99" t="str">
        <f t="shared" si="253"/>
        <v/>
      </c>
      <c r="CR273" s="99" t="str">
        <f t="shared" si="254"/>
        <v/>
      </c>
      <c r="CS273" s="99" t="str">
        <f t="shared" si="255"/>
        <v/>
      </c>
      <c r="CT273" s="99" t="str">
        <f t="shared" si="256"/>
        <v/>
      </c>
      <c r="CU273" s="99" t="str">
        <f t="shared" si="257"/>
        <v/>
      </c>
      <c r="CV273" s="99" t="str">
        <f t="shared" si="258"/>
        <v/>
      </c>
      <c r="CW273" s="99" t="str">
        <f t="shared" si="259"/>
        <v/>
      </c>
      <c r="CX273" s="99" t="str">
        <f t="shared" si="260"/>
        <v/>
      </c>
      <c r="CY273" s="70">
        <f t="shared" si="261"/>
        <v>8.3066666666666666</v>
      </c>
      <c r="CZ273" s="70">
        <f t="shared" si="262"/>
        <v>5.2849999999999975</v>
      </c>
      <c r="DA273" s="100" t="str">
        <f t="shared" si="263"/>
        <v>hsa-miR-409-3p</v>
      </c>
      <c r="DB273" s="98" t="s">
        <v>5770</v>
      </c>
      <c r="DC273" s="101">
        <f t="shared" si="216"/>
        <v>2.0860652500934644E-3</v>
      </c>
      <c r="DD273" s="101">
        <f t="shared" si="217"/>
        <v>2.2955759894973581E-2</v>
      </c>
      <c r="DE273" s="101">
        <f t="shared" si="218"/>
        <v>6.578288949539502E-4</v>
      </c>
      <c r="DF273" s="101" t="str">
        <f t="shared" si="219"/>
        <v/>
      </c>
      <c r="DG273" s="101" t="str">
        <f t="shared" si="220"/>
        <v/>
      </c>
      <c r="DH273" s="101" t="str">
        <f t="shared" si="221"/>
        <v/>
      </c>
      <c r="DI273" s="101" t="str">
        <f t="shared" si="222"/>
        <v/>
      </c>
      <c r="DJ273" s="101" t="str">
        <f t="shared" si="223"/>
        <v/>
      </c>
      <c r="DK273" s="101" t="str">
        <f t="shared" si="224"/>
        <v/>
      </c>
      <c r="DL273" s="101" t="str">
        <f t="shared" si="225"/>
        <v/>
      </c>
      <c r="DM273" s="101" t="str">
        <f t="shared" si="264"/>
        <v/>
      </c>
      <c r="DN273" s="101" t="str">
        <f t="shared" si="265"/>
        <v/>
      </c>
      <c r="DO273" s="101">
        <f t="shared" si="226"/>
        <v>2.6066367033430123E-2</v>
      </c>
      <c r="DP273" s="101">
        <f t="shared" si="227"/>
        <v>2.3710446918318508E-2</v>
      </c>
      <c r="DQ273" s="101">
        <f t="shared" si="228"/>
        <v>2.7299152997396759E-2</v>
      </c>
      <c r="DR273" s="101" t="str">
        <f t="shared" si="229"/>
        <v/>
      </c>
      <c r="DS273" s="101" t="str">
        <f t="shared" si="230"/>
        <v/>
      </c>
      <c r="DT273" s="101" t="str">
        <f t="shared" si="231"/>
        <v/>
      </c>
      <c r="DU273" s="101" t="str">
        <f t="shared" si="232"/>
        <v/>
      </c>
      <c r="DV273" s="101" t="str">
        <f t="shared" si="233"/>
        <v/>
      </c>
      <c r="DW273" s="101" t="str">
        <f t="shared" si="234"/>
        <v/>
      </c>
      <c r="DX273" s="101" t="str">
        <f t="shared" si="235"/>
        <v/>
      </c>
      <c r="DY273" s="101" t="str">
        <f t="shared" si="266"/>
        <v/>
      </c>
      <c r="DZ273" s="101" t="str">
        <f t="shared" si="267"/>
        <v/>
      </c>
    </row>
    <row r="274" spans="1:130" ht="15" customHeight="1" x14ac:dyDescent="0.25">
      <c r="A274" s="106" t="str">
        <f>'miRNA Table'!C273</f>
        <v>hsa-miR-410-3p</v>
      </c>
      <c r="B274" s="98" t="s">
        <v>5771</v>
      </c>
      <c r="C274" s="99">
        <f>IF('Test Sample Data'!C273="","",IF(SUM('Test Sample Data'!C$3:C$386)&gt;10,IF(AND(ISNUMBER('Test Sample Data'!C273),'Test Sample Data'!C273&lt;$C$389, 'Test Sample Data'!C273&gt;0),'Test Sample Data'!C273,$C$389),""))</f>
        <v>21.26</v>
      </c>
      <c r="D274" s="99">
        <f>IF('Test Sample Data'!D273="","",IF(SUM('Test Sample Data'!D$3:D$386)&gt;10,IF(AND(ISNUMBER('Test Sample Data'!D273),'Test Sample Data'!D273&lt;$C$389, 'Test Sample Data'!D273&gt;0),'Test Sample Data'!D273,$C$389),""))</f>
        <v>29.29</v>
      </c>
      <c r="E274" s="99">
        <f>IF('Test Sample Data'!E273="","",IF(SUM('Test Sample Data'!E$3:E$386)&gt;10,IF(AND(ISNUMBER('Test Sample Data'!E273),'Test Sample Data'!E273&lt;$C$389, 'Test Sample Data'!E273&gt;0),'Test Sample Data'!E273,$C$389),""))</f>
        <v>35</v>
      </c>
      <c r="F274" s="99" t="str">
        <f>IF('Test Sample Data'!F273="","",IF(SUM('Test Sample Data'!F$3:F$386)&gt;10,IF(AND(ISNUMBER('Test Sample Data'!F273),'Test Sample Data'!F273&lt;$C$389, 'Test Sample Data'!F273&gt;0),'Test Sample Data'!F273,$C$389),""))</f>
        <v/>
      </c>
      <c r="G274" s="99" t="str">
        <f>IF('Test Sample Data'!G273="","",IF(SUM('Test Sample Data'!G$3:G$386)&gt;10,IF(AND(ISNUMBER('Test Sample Data'!G273),'Test Sample Data'!G273&lt;$C$389, 'Test Sample Data'!G273&gt;0),'Test Sample Data'!G273,$C$389),""))</f>
        <v/>
      </c>
      <c r="H274" s="99" t="str">
        <f>IF('Test Sample Data'!H273="","",IF(SUM('Test Sample Data'!H$3:H$386)&gt;10,IF(AND(ISNUMBER('Test Sample Data'!H273),'Test Sample Data'!H273&lt;$C$389, 'Test Sample Data'!H273&gt;0),'Test Sample Data'!H273,$C$389),""))</f>
        <v/>
      </c>
      <c r="I274" s="99" t="str">
        <f>IF('Test Sample Data'!I273="","",IF(SUM('Test Sample Data'!I$3:I$386)&gt;10,IF(AND(ISNUMBER('Test Sample Data'!I273),'Test Sample Data'!I273&lt;$C$389, 'Test Sample Data'!I273&gt;0),'Test Sample Data'!I273,$C$389),""))</f>
        <v/>
      </c>
      <c r="J274" s="99" t="str">
        <f>IF('Test Sample Data'!J273="","",IF(SUM('Test Sample Data'!J$3:J$386)&gt;10,IF(AND(ISNUMBER('Test Sample Data'!J273),'Test Sample Data'!J273&lt;$C$389, 'Test Sample Data'!J273&gt;0),'Test Sample Data'!J273,$C$389),""))</f>
        <v/>
      </c>
      <c r="K274" s="99" t="str">
        <f>IF('Test Sample Data'!K273="","",IF(SUM('Test Sample Data'!K$3:K$386)&gt;10,IF(AND(ISNUMBER('Test Sample Data'!K273),'Test Sample Data'!K273&lt;$C$389, 'Test Sample Data'!K273&gt;0),'Test Sample Data'!K273,$C$389),""))</f>
        <v/>
      </c>
      <c r="L274" s="99" t="str">
        <f>IF('Test Sample Data'!L273="","",IF(SUM('Test Sample Data'!L$3:L$386)&gt;10,IF(AND(ISNUMBER('Test Sample Data'!L273),'Test Sample Data'!L273&lt;$C$389, 'Test Sample Data'!L273&gt;0),'Test Sample Data'!L273,$C$389),""))</f>
        <v/>
      </c>
      <c r="M274" s="99" t="str">
        <f>IF('Test Sample Data'!M273="","",IF(SUM('Test Sample Data'!M$3:M$386)&gt;10,IF(AND(ISNUMBER('Test Sample Data'!M273),'Test Sample Data'!M273&lt;$C$389, 'Test Sample Data'!M273&gt;0),'Test Sample Data'!M273,$C$389),""))</f>
        <v/>
      </c>
      <c r="N274" s="99" t="str">
        <f>IF('Test Sample Data'!N273="","",IF(SUM('Test Sample Data'!N$3:N$386)&gt;10,IF(AND(ISNUMBER('Test Sample Data'!N273),'Test Sample Data'!N273&lt;$C$389, 'Test Sample Data'!N273&gt;0),'Test Sample Data'!N273,$C$389),""))</f>
        <v/>
      </c>
      <c r="O274" s="98" t="str">
        <f>'miRNA Table'!C273</f>
        <v>hsa-miR-410-3p</v>
      </c>
      <c r="P274" s="98" t="s">
        <v>5771</v>
      </c>
      <c r="Q274" s="99">
        <f>IF('Control Sample Data'!C273="","",IF(SUM('Control Sample Data'!C$3:C$386)&gt;10,IF(AND(ISNUMBER('Control Sample Data'!C273),'Control Sample Data'!C273&lt;$C$389, 'Control Sample Data'!C273&gt;0),'Control Sample Data'!C273,$C$389),""))</f>
        <v>30.43</v>
      </c>
      <c r="R274" s="99">
        <f>IF('Control Sample Data'!D273="","",IF(SUM('Control Sample Data'!D$3:D$386)&gt;10,IF(AND(ISNUMBER('Control Sample Data'!D273),'Control Sample Data'!D273&lt;$C$389, 'Control Sample Data'!D273&gt;0),'Control Sample Data'!D273,$C$389),""))</f>
        <v>30.3</v>
      </c>
      <c r="S274" s="99">
        <f>IF('Control Sample Data'!E273="","",IF(SUM('Control Sample Data'!E$3:E$386)&gt;10,IF(AND(ISNUMBER('Control Sample Data'!E273),'Control Sample Data'!E273&lt;$C$389, 'Control Sample Data'!E273&gt;0),'Control Sample Data'!E273,$C$389),""))</f>
        <v>30.42</v>
      </c>
      <c r="T274" s="99" t="str">
        <f>IF('Control Sample Data'!F273="","",IF(SUM('Control Sample Data'!F$3:F$386)&gt;10,IF(AND(ISNUMBER('Control Sample Data'!F273),'Control Sample Data'!F273&lt;$C$389, 'Control Sample Data'!F273&gt;0),'Control Sample Data'!F273,$C$389),""))</f>
        <v/>
      </c>
      <c r="U274" s="99" t="str">
        <f>IF('Control Sample Data'!G273="","",IF(SUM('Control Sample Data'!G$3:G$386)&gt;10,IF(AND(ISNUMBER('Control Sample Data'!G273),'Control Sample Data'!G273&lt;$C$389, 'Control Sample Data'!G273&gt;0),'Control Sample Data'!G273,$C$389),""))</f>
        <v/>
      </c>
      <c r="V274" s="99" t="str">
        <f>IF('Control Sample Data'!H273="","",IF(SUM('Control Sample Data'!H$3:H$386)&gt;10,IF(AND(ISNUMBER('Control Sample Data'!H273),'Control Sample Data'!H273&lt;$C$389, 'Control Sample Data'!H273&gt;0),'Control Sample Data'!H273,$C$389),""))</f>
        <v/>
      </c>
      <c r="W274" s="99" t="str">
        <f>IF('Control Sample Data'!I273="","",IF(SUM('Control Sample Data'!I$3:I$386)&gt;10,IF(AND(ISNUMBER('Control Sample Data'!I273),'Control Sample Data'!I273&lt;$C$389, 'Control Sample Data'!I273&gt;0),'Control Sample Data'!I273,$C$389),""))</f>
        <v/>
      </c>
      <c r="X274" s="99" t="str">
        <f>IF('Control Sample Data'!J273="","",IF(SUM('Control Sample Data'!J$3:J$386)&gt;10,IF(AND(ISNUMBER('Control Sample Data'!J273),'Control Sample Data'!J273&lt;$C$389, 'Control Sample Data'!J273&gt;0),'Control Sample Data'!J273,$C$389),""))</f>
        <v/>
      </c>
      <c r="Y274" s="99" t="str">
        <f>IF('Control Sample Data'!K273="","",IF(SUM('Control Sample Data'!K$3:K$386)&gt;10,IF(AND(ISNUMBER('Control Sample Data'!K273),'Control Sample Data'!K273&lt;$C$389, 'Control Sample Data'!K273&gt;0),'Control Sample Data'!K273,$C$389),""))</f>
        <v/>
      </c>
      <c r="Z274" s="99" t="str">
        <f>IF('Control Sample Data'!L273="","",IF(SUM('Control Sample Data'!L$3:L$386)&gt;10,IF(AND(ISNUMBER('Control Sample Data'!L273),'Control Sample Data'!L273&lt;$C$389, 'Control Sample Data'!L273&gt;0),'Control Sample Data'!L273,$C$389),""))</f>
        <v/>
      </c>
      <c r="AA274" s="99" t="str">
        <f>IF('Control Sample Data'!M273="","",IF(SUM('Control Sample Data'!M$3:M$386)&gt;10,IF(AND(ISNUMBER('Control Sample Data'!M273),'Control Sample Data'!M273&lt;$C$389, 'Control Sample Data'!M273&gt;0),'Control Sample Data'!M273,$C$389),""))</f>
        <v/>
      </c>
      <c r="AB274" s="107" t="str">
        <f>IF('Control Sample Data'!N273="","",IF(SUM('Control Sample Data'!N$3:N$386)&gt;10,IF(AND(ISNUMBER('Control Sample Data'!N273),'Control Sample Data'!N273&lt;$C$389, 'Control Sample Data'!N273&gt;0),'Control Sample Data'!N273,$C$389),""))</f>
        <v/>
      </c>
      <c r="AC274" s="136">
        <f>IF(C274="","",IF(AND('miRNA Table'!$F$4="YES",'miRNA Table'!$F$6="YES"),C274-C$391,C274))</f>
        <v>21.26</v>
      </c>
      <c r="AD274" s="137">
        <f>IF(D274="","",IF(AND('miRNA Table'!$F$4="YES",'miRNA Table'!$F$6="YES"),D274-D$391,D274))</f>
        <v>29.29</v>
      </c>
      <c r="AE274" s="137">
        <f>IF(E274="","",IF(AND('miRNA Table'!$F$4="YES",'miRNA Table'!$F$6="YES"),E274-E$391,E274))</f>
        <v>35</v>
      </c>
      <c r="AF274" s="137" t="str">
        <f>IF(F274="","",IF(AND('miRNA Table'!$F$4="YES",'miRNA Table'!$F$6="YES"),F274-F$391,F274))</f>
        <v/>
      </c>
      <c r="AG274" s="137" t="str">
        <f>IF(G274="","",IF(AND('miRNA Table'!$F$4="YES",'miRNA Table'!$F$6="YES"),G274-G$391,G274))</f>
        <v/>
      </c>
      <c r="AH274" s="137" t="str">
        <f>IF(H274="","",IF(AND('miRNA Table'!$F$4="YES",'miRNA Table'!$F$6="YES"),H274-H$391,H274))</f>
        <v/>
      </c>
      <c r="AI274" s="137" t="str">
        <f>IF(I274="","",IF(AND('miRNA Table'!$F$4="YES",'miRNA Table'!$F$6="YES"),I274-I$391,I274))</f>
        <v/>
      </c>
      <c r="AJ274" s="137" t="str">
        <f>IF(J274="","",IF(AND('miRNA Table'!$F$4="YES",'miRNA Table'!$F$6="YES"),J274-J$391,J274))</f>
        <v/>
      </c>
      <c r="AK274" s="137" t="str">
        <f>IF(K274="","",IF(AND('miRNA Table'!$F$4="YES",'miRNA Table'!$F$6="YES"),K274-K$391,K274))</f>
        <v/>
      </c>
      <c r="AL274" s="137" t="str">
        <f>IF(L274="","",IF(AND('miRNA Table'!$F$4="YES",'miRNA Table'!$F$6="YES"),L274-L$391,L274))</f>
        <v/>
      </c>
      <c r="AM274" s="137" t="str">
        <f>IF(M274="","",IF(AND('miRNA Table'!$F$4="YES",'miRNA Table'!$F$6="YES"),M274-M$391,M274))</f>
        <v/>
      </c>
      <c r="AN274" s="138" t="str">
        <f>IF(N274="","",IF(AND('miRNA Table'!$F$4="YES",'miRNA Table'!$F$6="YES"),N274-N$391,N274))</f>
        <v/>
      </c>
      <c r="AO274" s="136">
        <f>IF(O274="","",IF(AND('miRNA Table'!$F$4="YES",'miRNA Table'!$F$6="YES"),Q274-Q$391,Q274))</f>
        <v>30.43</v>
      </c>
      <c r="AP274" s="137">
        <f>IF(P274="","",IF(AND('miRNA Table'!$F$4="YES",'miRNA Table'!$F$6="YES"),R274-R$391,R274))</f>
        <v>30.3</v>
      </c>
      <c r="AQ274" s="137">
        <f>IF(Q274="","",IF(AND('miRNA Table'!$F$4="YES",'miRNA Table'!$F$6="YES"),S274-S$391,S274))</f>
        <v>30.42</v>
      </c>
      <c r="AR274" s="137" t="str">
        <f>IF(R274="","",IF(AND('miRNA Table'!$F$4="YES",'miRNA Table'!$F$6="YES"),T274-T$391,T274))</f>
        <v/>
      </c>
      <c r="AS274" s="137" t="str">
        <f>IF(S274="","",IF(AND('miRNA Table'!$F$4="YES",'miRNA Table'!$F$6="YES"),U274-U$391,U274))</f>
        <v/>
      </c>
      <c r="AT274" s="137" t="str">
        <f>IF(T274="","",IF(AND('miRNA Table'!$F$4="YES",'miRNA Table'!$F$6="YES"),V274-V$391,V274))</f>
        <v/>
      </c>
      <c r="AU274" s="137" t="str">
        <f>IF(U274="","",IF(AND('miRNA Table'!$F$4="YES",'miRNA Table'!$F$6="YES"),W274-W$391,W274))</f>
        <v/>
      </c>
      <c r="AV274" s="137" t="str">
        <f>IF(V274="","",IF(AND('miRNA Table'!$F$4="YES",'miRNA Table'!$F$6="YES"),X274-X$391,X274))</f>
        <v/>
      </c>
      <c r="AW274" s="137" t="str">
        <f>IF(W274="","",IF(AND('miRNA Table'!$F$4="YES",'miRNA Table'!$F$6="YES"),Y274-Y$391,Y274))</f>
        <v/>
      </c>
      <c r="AX274" s="137" t="str">
        <f>IF(X274="","",IF(AND('miRNA Table'!$F$4="YES",'miRNA Table'!$F$6="YES"),Z274-Z$391,Z274))</f>
        <v/>
      </c>
      <c r="AY274" s="137" t="str">
        <f>IF(Y274="","",IF(AND('miRNA Table'!$F$4="YES",'miRNA Table'!$F$6="YES"),AA274-AA$391,AA274))</f>
        <v/>
      </c>
      <c r="AZ274" s="138" t="str">
        <f>IF(Z274="","",IF(AND('miRNA Table'!$F$4="YES",'miRNA Table'!$F$6="YES"),AB274-AB$391,AB274))</f>
        <v/>
      </c>
      <c r="BY274" s="97" t="str">
        <f t="shared" si="236"/>
        <v>hsa-miR-410-3p</v>
      </c>
      <c r="BZ274" s="98" t="s">
        <v>5771</v>
      </c>
      <c r="CA274" s="99">
        <f t="shared" si="237"/>
        <v>0.625</v>
      </c>
      <c r="CB274" s="99">
        <f t="shared" si="238"/>
        <v>8.6449999999999996</v>
      </c>
      <c r="CC274" s="99">
        <f t="shared" si="239"/>
        <v>14.27</v>
      </c>
      <c r="CD274" s="99" t="str">
        <f t="shared" si="240"/>
        <v/>
      </c>
      <c r="CE274" s="99" t="str">
        <f t="shared" si="241"/>
        <v/>
      </c>
      <c r="CF274" s="99" t="str">
        <f t="shared" si="242"/>
        <v/>
      </c>
      <c r="CG274" s="99" t="str">
        <f t="shared" si="243"/>
        <v/>
      </c>
      <c r="CH274" s="99" t="str">
        <f t="shared" si="244"/>
        <v/>
      </c>
      <c r="CI274" s="99" t="str">
        <f t="shared" si="245"/>
        <v/>
      </c>
      <c r="CJ274" s="99" t="str">
        <f t="shared" si="246"/>
        <v/>
      </c>
      <c r="CK274" s="99" t="str">
        <f t="shared" si="247"/>
        <v/>
      </c>
      <c r="CL274" s="99" t="str">
        <f t="shared" si="248"/>
        <v/>
      </c>
      <c r="CM274" s="99">
        <f t="shared" si="249"/>
        <v>9.5316666666666663</v>
      </c>
      <c r="CN274" s="99">
        <f t="shared" si="250"/>
        <v>9.4483333333333306</v>
      </c>
      <c r="CO274" s="99">
        <f t="shared" si="251"/>
        <v>9.2850000000000001</v>
      </c>
      <c r="CP274" s="99" t="str">
        <f t="shared" si="252"/>
        <v/>
      </c>
      <c r="CQ274" s="99" t="str">
        <f t="shared" si="253"/>
        <v/>
      </c>
      <c r="CR274" s="99" t="str">
        <f t="shared" si="254"/>
        <v/>
      </c>
      <c r="CS274" s="99" t="str">
        <f t="shared" si="255"/>
        <v/>
      </c>
      <c r="CT274" s="99" t="str">
        <f t="shared" si="256"/>
        <v/>
      </c>
      <c r="CU274" s="99" t="str">
        <f t="shared" si="257"/>
        <v/>
      </c>
      <c r="CV274" s="99" t="str">
        <f t="shared" si="258"/>
        <v/>
      </c>
      <c r="CW274" s="99" t="str">
        <f t="shared" si="259"/>
        <v/>
      </c>
      <c r="CX274" s="99" t="str">
        <f t="shared" si="260"/>
        <v/>
      </c>
      <c r="CY274" s="70">
        <f t="shared" si="261"/>
        <v>7.8466666666666667</v>
      </c>
      <c r="CZ274" s="70">
        <f t="shared" si="262"/>
        <v>9.4216666666666651</v>
      </c>
      <c r="DA274" s="100" t="str">
        <f t="shared" si="263"/>
        <v>hsa-miR-410-3p</v>
      </c>
      <c r="DB274" s="98" t="s">
        <v>5771</v>
      </c>
      <c r="DC274" s="101">
        <f t="shared" si="216"/>
        <v>0.64841977732550482</v>
      </c>
      <c r="DD274" s="101">
        <f t="shared" si="217"/>
        <v>2.4980187134324787E-3</v>
      </c>
      <c r="DE274" s="101">
        <f t="shared" si="218"/>
        <v>5.0617648059963549E-5</v>
      </c>
      <c r="DF274" s="101" t="str">
        <f t="shared" si="219"/>
        <v/>
      </c>
      <c r="DG274" s="101" t="str">
        <f t="shared" si="220"/>
        <v/>
      </c>
      <c r="DH274" s="101" t="str">
        <f t="shared" si="221"/>
        <v/>
      </c>
      <c r="DI274" s="101" t="str">
        <f t="shared" si="222"/>
        <v/>
      </c>
      <c r="DJ274" s="101" t="str">
        <f t="shared" si="223"/>
        <v/>
      </c>
      <c r="DK274" s="101" t="str">
        <f t="shared" si="224"/>
        <v/>
      </c>
      <c r="DL274" s="101" t="str">
        <f t="shared" si="225"/>
        <v/>
      </c>
      <c r="DM274" s="101" t="str">
        <f t="shared" si="264"/>
        <v/>
      </c>
      <c r="DN274" s="101" t="str">
        <f t="shared" si="265"/>
        <v/>
      </c>
      <c r="DO274" s="101">
        <f t="shared" si="226"/>
        <v>1.3510842293248005E-3</v>
      </c>
      <c r="DP274" s="101">
        <f t="shared" si="227"/>
        <v>1.4314238783404995E-3</v>
      </c>
      <c r="DQ274" s="101">
        <f t="shared" si="228"/>
        <v>1.6030109547080047E-3</v>
      </c>
      <c r="DR274" s="101" t="str">
        <f t="shared" si="229"/>
        <v/>
      </c>
      <c r="DS274" s="101" t="str">
        <f t="shared" si="230"/>
        <v/>
      </c>
      <c r="DT274" s="101" t="str">
        <f t="shared" si="231"/>
        <v/>
      </c>
      <c r="DU274" s="101" t="str">
        <f t="shared" si="232"/>
        <v/>
      </c>
      <c r="DV274" s="101" t="str">
        <f t="shared" si="233"/>
        <v/>
      </c>
      <c r="DW274" s="101" t="str">
        <f t="shared" si="234"/>
        <v/>
      </c>
      <c r="DX274" s="101" t="str">
        <f t="shared" si="235"/>
        <v/>
      </c>
      <c r="DY274" s="101" t="str">
        <f t="shared" si="266"/>
        <v/>
      </c>
      <c r="DZ274" s="101" t="str">
        <f t="shared" si="267"/>
        <v/>
      </c>
    </row>
    <row r="275" spans="1:130" ht="15" customHeight="1" x14ac:dyDescent="0.25">
      <c r="A275" s="106" t="str">
        <f>'miRNA Table'!C274</f>
        <v>hsa-miR-411-5p</v>
      </c>
      <c r="B275" s="98" t="s">
        <v>5772</v>
      </c>
      <c r="C275" s="99">
        <f>IF('Test Sample Data'!C274="","",IF(SUM('Test Sample Data'!C$3:C$386)&gt;10,IF(AND(ISNUMBER('Test Sample Data'!C274),'Test Sample Data'!C274&lt;$C$389, 'Test Sample Data'!C274&gt;0),'Test Sample Data'!C274,$C$389),""))</f>
        <v>16.77</v>
      </c>
      <c r="D275" s="99">
        <f>IF('Test Sample Data'!D274="","",IF(SUM('Test Sample Data'!D$3:D$386)&gt;10,IF(AND(ISNUMBER('Test Sample Data'!D274),'Test Sample Data'!D274&lt;$C$389, 'Test Sample Data'!D274&gt;0),'Test Sample Data'!D274,$C$389),""))</f>
        <v>29.82</v>
      </c>
      <c r="E275" s="99">
        <f>IF('Test Sample Data'!E274="","",IF(SUM('Test Sample Data'!E$3:E$386)&gt;10,IF(AND(ISNUMBER('Test Sample Data'!E274),'Test Sample Data'!E274&lt;$C$389, 'Test Sample Data'!E274&gt;0),'Test Sample Data'!E274,$C$389),""))</f>
        <v>26.67</v>
      </c>
      <c r="F275" s="99" t="str">
        <f>IF('Test Sample Data'!F274="","",IF(SUM('Test Sample Data'!F$3:F$386)&gt;10,IF(AND(ISNUMBER('Test Sample Data'!F274),'Test Sample Data'!F274&lt;$C$389, 'Test Sample Data'!F274&gt;0),'Test Sample Data'!F274,$C$389),""))</f>
        <v/>
      </c>
      <c r="G275" s="99" t="str">
        <f>IF('Test Sample Data'!G274="","",IF(SUM('Test Sample Data'!G$3:G$386)&gt;10,IF(AND(ISNUMBER('Test Sample Data'!G274),'Test Sample Data'!G274&lt;$C$389, 'Test Sample Data'!G274&gt;0),'Test Sample Data'!G274,$C$389),""))</f>
        <v/>
      </c>
      <c r="H275" s="99" t="str">
        <f>IF('Test Sample Data'!H274="","",IF(SUM('Test Sample Data'!H$3:H$386)&gt;10,IF(AND(ISNUMBER('Test Sample Data'!H274),'Test Sample Data'!H274&lt;$C$389, 'Test Sample Data'!H274&gt;0),'Test Sample Data'!H274,$C$389),""))</f>
        <v/>
      </c>
      <c r="I275" s="99" t="str">
        <f>IF('Test Sample Data'!I274="","",IF(SUM('Test Sample Data'!I$3:I$386)&gt;10,IF(AND(ISNUMBER('Test Sample Data'!I274),'Test Sample Data'!I274&lt;$C$389, 'Test Sample Data'!I274&gt;0),'Test Sample Data'!I274,$C$389),""))</f>
        <v/>
      </c>
      <c r="J275" s="99" t="str">
        <f>IF('Test Sample Data'!J274="","",IF(SUM('Test Sample Data'!J$3:J$386)&gt;10,IF(AND(ISNUMBER('Test Sample Data'!J274),'Test Sample Data'!J274&lt;$C$389, 'Test Sample Data'!J274&gt;0),'Test Sample Data'!J274,$C$389),""))</f>
        <v/>
      </c>
      <c r="K275" s="99" t="str">
        <f>IF('Test Sample Data'!K274="","",IF(SUM('Test Sample Data'!K$3:K$386)&gt;10,IF(AND(ISNUMBER('Test Sample Data'!K274),'Test Sample Data'!K274&lt;$C$389, 'Test Sample Data'!K274&gt;0),'Test Sample Data'!K274,$C$389),""))</f>
        <v/>
      </c>
      <c r="L275" s="99" t="str">
        <f>IF('Test Sample Data'!L274="","",IF(SUM('Test Sample Data'!L$3:L$386)&gt;10,IF(AND(ISNUMBER('Test Sample Data'!L274),'Test Sample Data'!L274&lt;$C$389, 'Test Sample Data'!L274&gt;0),'Test Sample Data'!L274,$C$389),""))</f>
        <v/>
      </c>
      <c r="M275" s="99" t="str">
        <f>IF('Test Sample Data'!M274="","",IF(SUM('Test Sample Data'!M$3:M$386)&gt;10,IF(AND(ISNUMBER('Test Sample Data'!M274),'Test Sample Data'!M274&lt;$C$389, 'Test Sample Data'!M274&gt;0),'Test Sample Data'!M274,$C$389),""))</f>
        <v/>
      </c>
      <c r="N275" s="99" t="str">
        <f>IF('Test Sample Data'!N274="","",IF(SUM('Test Sample Data'!N$3:N$386)&gt;10,IF(AND(ISNUMBER('Test Sample Data'!N274),'Test Sample Data'!N274&lt;$C$389, 'Test Sample Data'!N274&gt;0),'Test Sample Data'!N274,$C$389),""))</f>
        <v/>
      </c>
      <c r="O275" s="98" t="str">
        <f>'miRNA Table'!C274</f>
        <v>hsa-miR-411-5p</v>
      </c>
      <c r="P275" s="98" t="s">
        <v>5772</v>
      </c>
      <c r="Q275" s="99">
        <f>IF('Control Sample Data'!C274="","",IF(SUM('Control Sample Data'!C$3:C$386)&gt;10,IF(AND(ISNUMBER('Control Sample Data'!C274),'Control Sample Data'!C274&lt;$C$389, 'Control Sample Data'!C274&gt;0),'Control Sample Data'!C274,$C$389),""))</f>
        <v>24.92</v>
      </c>
      <c r="R275" s="99">
        <f>IF('Control Sample Data'!D274="","",IF(SUM('Control Sample Data'!D$3:D$386)&gt;10,IF(AND(ISNUMBER('Control Sample Data'!D274),'Control Sample Data'!D274&lt;$C$389, 'Control Sample Data'!D274&gt;0),'Control Sample Data'!D274,$C$389),""))</f>
        <v>24.76</v>
      </c>
      <c r="S275" s="99">
        <f>IF('Control Sample Data'!E274="","",IF(SUM('Control Sample Data'!E$3:E$386)&gt;10,IF(AND(ISNUMBER('Control Sample Data'!E274),'Control Sample Data'!E274&lt;$C$389, 'Control Sample Data'!E274&gt;0),'Control Sample Data'!E274,$C$389),""))</f>
        <v>24.56</v>
      </c>
      <c r="T275" s="99" t="str">
        <f>IF('Control Sample Data'!F274="","",IF(SUM('Control Sample Data'!F$3:F$386)&gt;10,IF(AND(ISNUMBER('Control Sample Data'!F274),'Control Sample Data'!F274&lt;$C$389, 'Control Sample Data'!F274&gt;0),'Control Sample Data'!F274,$C$389),""))</f>
        <v/>
      </c>
      <c r="U275" s="99" t="str">
        <f>IF('Control Sample Data'!G274="","",IF(SUM('Control Sample Data'!G$3:G$386)&gt;10,IF(AND(ISNUMBER('Control Sample Data'!G274),'Control Sample Data'!G274&lt;$C$389, 'Control Sample Data'!G274&gt;0),'Control Sample Data'!G274,$C$389),""))</f>
        <v/>
      </c>
      <c r="V275" s="99" t="str">
        <f>IF('Control Sample Data'!H274="","",IF(SUM('Control Sample Data'!H$3:H$386)&gt;10,IF(AND(ISNUMBER('Control Sample Data'!H274),'Control Sample Data'!H274&lt;$C$389, 'Control Sample Data'!H274&gt;0),'Control Sample Data'!H274,$C$389),""))</f>
        <v/>
      </c>
      <c r="W275" s="99" t="str">
        <f>IF('Control Sample Data'!I274="","",IF(SUM('Control Sample Data'!I$3:I$386)&gt;10,IF(AND(ISNUMBER('Control Sample Data'!I274),'Control Sample Data'!I274&lt;$C$389, 'Control Sample Data'!I274&gt;0),'Control Sample Data'!I274,$C$389),""))</f>
        <v/>
      </c>
      <c r="X275" s="99" t="str">
        <f>IF('Control Sample Data'!J274="","",IF(SUM('Control Sample Data'!J$3:J$386)&gt;10,IF(AND(ISNUMBER('Control Sample Data'!J274),'Control Sample Data'!J274&lt;$C$389, 'Control Sample Data'!J274&gt;0),'Control Sample Data'!J274,$C$389),""))</f>
        <v/>
      </c>
      <c r="Y275" s="99" t="str">
        <f>IF('Control Sample Data'!K274="","",IF(SUM('Control Sample Data'!K$3:K$386)&gt;10,IF(AND(ISNUMBER('Control Sample Data'!K274),'Control Sample Data'!K274&lt;$C$389, 'Control Sample Data'!K274&gt;0),'Control Sample Data'!K274,$C$389),""))</f>
        <v/>
      </c>
      <c r="Z275" s="99" t="str">
        <f>IF('Control Sample Data'!L274="","",IF(SUM('Control Sample Data'!L$3:L$386)&gt;10,IF(AND(ISNUMBER('Control Sample Data'!L274),'Control Sample Data'!L274&lt;$C$389, 'Control Sample Data'!L274&gt;0),'Control Sample Data'!L274,$C$389),""))</f>
        <v/>
      </c>
      <c r="AA275" s="99" t="str">
        <f>IF('Control Sample Data'!M274="","",IF(SUM('Control Sample Data'!M$3:M$386)&gt;10,IF(AND(ISNUMBER('Control Sample Data'!M274),'Control Sample Data'!M274&lt;$C$389, 'Control Sample Data'!M274&gt;0),'Control Sample Data'!M274,$C$389),""))</f>
        <v/>
      </c>
      <c r="AB275" s="107" t="str">
        <f>IF('Control Sample Data'!N274="","",IF(SUM('Control Sample Data'!N$3:N$386)&gt;10,IF(AND(ISNUMBER('Control Sample Data'!N274),'Control Sample Data'!N274&lt;$C$389, 'Control Sample Data'!N274&gt;0),'Control Sample Data'!N274,$C$389),""))</f>
        <v/>
      </c>
      <c r="AC275" s="136">
        <f>IF(C275="","",IF(AND('miRNA Table'!$F$4="YES",'miRNA Table'!$F$6="YES"),C275-C$391,C275))</f>
        <v>16.77</v>
      </c>
      <c r="AD275" s="137">
        <f>IF(D275="","",IF(AND('miRNA Table'!$F$4="YES",'miRNA Table'!$F$6="YES"),D275-D$391,D275))</f>
        <v>29.82</v>
      </c>
      <c r="AE275" s="137">
        <f>IF(E275="","",IF(AND('miRNA Table'!$F$4="YES",'miRNA Table'!$F$6="YES"),E275-E$391,E275))</f>
        <v>26.67</v>
      </c>
      <c r="AF275" s="137" t="str">
        <f>IF(F275="","",IF(AND('miRNA Table'!$F$4="YES",'miRNA Table'!$F$6="YES"),F275-F$391,F275))</f>
        <v/>
      </c>
      <c r="AG275" s="137" t="str">
        <f>IF(G275="","",IF(AND('miRNA Table'!$F$4="YES",'miRNA Table'!$F$6="YES"),G275-G$391,G275))</f>
        <v/>
      </c>
      <c r="AH275" s="137" t="str">
        <f>IF(H275="","",IF(AND('miRNA Table'!$F$4="YES",'miRNA Table'!$F$6="YES"),H275-H$391,H275))</f>
        <v/>
      </c>
      <c r="AI275" s="137" t="str">
        <f>IF(I275="","",IF(AND('miRNA Table'!$F$4="YES",'miRNA Table'!$F$6="YES"),I275-I$391,I275))</f>
        <v/>
      </c>
      <c r="AJ275" s="137" t="str">
        <f>IF(J275="","",IF(AND('miRNA Table'!$F$4="YES",'miRNA Table'!$F$6="YES"),J275-J$391,J275))</f>
        <v/>
      </c>
      <c r="AK275" s="137" t="str">
        <f>IF(K275="","",IF(AND('miRNA Table'!$F$4="YES",'miRNA Table'!$F$6="YES"),K275-K$391,K275))</f>
        <v/>
      </c>
      <c r="AL275" s="137" t="str">
        <f>IF(L275="","",IF(AND('miRNA Table'!$F$4="YES",'miRNA Table'!$F$6="YES"),L275-L$391,L275))</f>
        <v/>
      </c>
      <c r="AM275" s="137" t="str">
        <f>IF(M275="","",IF(AND('miRNA Table'!$F$4="YES",'miRNA Table'!$F$6="YES"),M275-M$391,M275))</f>
        <v/>
      </c>
      <c r="AN275" s="138" t="str">
        <f>IF(N275="","",IF(AND('miRNA Table'!$F$4="YES",'miRNA Table'!$F$6="YES"),N275-N$391,N275))</f>
        <v/>
      </c>
      <c r="AO275" s="136">
        <f>IF(O275="","",IF(AND('miRNA Table'!$F$4="YES",'miRNA Table'!$F$6="YES"),Q275-Q$391,Q275))</f>
        <v>24.92</v>
      </c>
      <c r="AP275" s="137">
        <f>IF(P275="","",IF(AND('miRNA Table'!$F$4="YES",'miRNA Table'!$F$6="YES"),R275-R$391,R275))</f>
        <v>24.76</v>
      </c>
      <c r="AQ275" s="137">
        <f>IF(Q275="","",IF(AND('miRNA Table'!$F$4="YES",'miRNA Table'!$F$6="YES"),S275-S$391,S275))</f>
        <v>24.56</v>
      </c>
      <c r="AR275" s="137" t="str">
        <f>IF(R275="","",IF(AND('miRNA Table'!$F$4="YES",'miRNA Table'!$F$6="YES"),T275-T$391,T275))</f>
        <v/>
      </c>
      <c r="AS275" s="137" t="str">
        <f>IF(S275="","",IF(AND('miRNA Table'!$F$4="YES",'miRNA Table'!$F$6="YES"),U275-U$391,U275))</f>
        <v/>
      </c>
      <c r="AT275" s="137" t="str">
        <f>IF(T275="","",IF(AND('miRNA Table'!$F$4="YES",'miRNA Table'!$F$6="YES"),V275-V$391,V275))</f>
        <v/>
      </c>
      <c r="AU275" s="137" t="str">
        <f>IF(U275="","",IF(AND('miRNA Table'!$F$4="YES",'miRNA Table'!$F$6="YES"),W275-W$391,W275))</f>
        <v/>
      </c>
      <c r="AV275" s="137" t="str">
        <f>IF(V275="","",IF(AND('miRNA Table'!$F$4="YES",'miRNA Table'!$F$6="YES"),X275-X$391,X275))</f>
        <v/>
      </c>
      <c r="AW275" s="137" t="str">
        <f>IF(W275="","",IF(AND('miRNA Table'!$F$4="YES",'miRNA Table'!$F$6="YES"),Y275-Y$391,Y275))</f>
        <v/>
      </c>
      <c r="AX275" s="137" t="str">
        <f>IF(X275="","",IF(AND('miRNA Table'!$F$4="YES",'miRNA Table'!$F$6="YES"),Z275-Z$391,Z275))</f>
        <v/>
      </c>
      <c r="AY275" s="137" t="str">
        <f>IF(Y275="","",IF(AND('miRNA Table'!$F$4="YES",'miRNA Table'!$F$6="YES"),AA275-AA$391,AA275))</f>
        <v/>
      </c>
      <c r="AZ275" s="138" t="str">
        <f>IF(Z275="","",IF(AND('miRNA Table'!$F$4="YES",'miRNA Table'!$F$6="YES"),AB275-AB$391,AB275))</f>
        <v/>
      </c>
      <c r="BY275" s="97" t="str">
        <f t="shared" si="236"/>
        <v>hsa-miR-411-5p</v>
      </c>
      <c r="BZ275" s="98" t="s">
        <v>5772</v>
      </c>
      <c r="CA275" s="99">
        <f t="shared" si="237"/>
        <v>-3.865000000000002</v>
      </c>
      <c r="CB275" s="99">
        <f t="shared" si="238"/>
        <v>9.1750000000000007</v>
      </c>
      <c r="CC275" s="99">
        <f t="shared" si="239"/>
        <v>5.9400000000000013</v>
      </c>
      <c r="CD275" s="99" t="str">
        <f t="shared" si="240"/>
        <v/>
      </c>
      <c r="CE275" s="99" t="str">
        <f t="shared" si="241"/>
        <v/>
      </c>
      <c r="CF275" s="99" t="str">
        <f t="shared" si="242"/>
        <v/>
      </c>
      <c r="CG275" s="99" t="str">
        <f t="shared" si="243"/>
        <v/>
      </c>
      <c r="CH275" s="99" t="str">
        <f t="shared" si="244"/>
        <v/>
      </c>
      <c r="CI275" s="99" t="str">
        <f t="shared" si="245"/>
        <v/>
      </c>
      <c r="CJ275" s="99" t="str">
        <f t="shared" si="246"/>
        <v/>
      </c>
      <c r="CK275" s="99" t="str">
        <f t="shared" si="247"/>
        <v/>
      </c>
      <c r="CL275" s="99" t="str">
        <f t="shared" si="248"/>
        <v/>
      </c>
      <c r="CM275" s="99">
        <f t="shared" si="249"/>
        <v>4.0216666666666683</v>
      </c>
      <c r="CN275" s="99">
        <f t="shared" si="250"/>
        <v>3.9083333333333314</v>
      </c>
      <c r="CO275" s="99">
        <f t="shared" si="251"/>
        <v>3.4249999999999972</v>
      </c>
      <c r="CP275" s="99" t="str">
        <f t="shared" si="252"/>
        <v/>
      </c>
      <c r="CQ275" s="99" t="str">
        <f t="shared" si="253"/>
        <v/>
      </c>
      <c r="CR275" s="99" t="str">
        <f t="shared" si="254"/>
        <v/>
      </c>
      <c r="CS275" s="99" t="str">
        <f t="shared" si="255"/>
        <v/>
      </c>
      <c r="CT275" s="99" t="str">
        <f t="shared" si="256"/>
        <v/>
      </c>
      <c r="CU275" s="99" t="str">
        <f t="shared" si="257"/>
        <v/>
      </c>
      <c r="CV275" s="99" t="str">
        <f t="shared" si="258"/>
        <v/>
      </c>
      <c r="CW275" s="99" t="str">
        <f t="shared" si="259"/>
        <v/>
      </c>
      <c r="CX275" s="99" t="str">
        <f t="shared" si="260"/>
        <v/>
      </c>
      <c r="CY275" s="70">
        <f t="shared" si="261"/>
        <v>3.75</v>
      </c>
      <c r="CZ275" s="70">
        <f t="shared" si="262"/>
        <v>3.7849999999999988</v>
      </c>
      <c r="DA275" s="100" t="str">
        <f t="shared" si="263"/>
        <v>hsa-miR-411-5p</v>
      </c>
      <c r="DB275" s="98" t="s">
        <v>5772</v>
      </c>
      <c r="DC275" s="101">
        <f t="shared" si="216"/>
        <v>14.570717337471672</v>
      </c>
      <c r="DD275" s="101">
        <f t="shared" si="217"/>
        <v>1.7300146857467972E-3</v>
      </c>
      <c r="DE275" s="101">
        <f t="shared" si="218"/>
        <v>1.6288527513142512E-2</v>
      </c>
      <c r="DF275" s="101" t="str">
        <f t="shared" si="219"/>
        <v/>
      </c>
      <c r="DG275" s="101" t="str">
        <f t="shared" si="220"/>
        <v/>
      </c>
      <c r="DH275" s="101" t="str">
        <f t="shared" si="221"/>
        <v/>
      </c>
      <c r="DI275" s="101" t="str">
        <f t="shared" si="222"/>
        <v/>
      </c>
      <c r="DJ275" s="101" t="str">
        <f t="shared" si="223"/>
        <v/>
      </c>
      <c r="DK275" s="101" t="str">
        <f t="shared" si="224"/>
        <v/>
      </c>
      <c r="DL275" s="101" t="str">
        <f t="shared" si="225"/>
        <v/>
      </c>
      <c r="DM275" s="101" t="str">
        <f t="shared" si="264"/>
        <v/>
      </c>
      <c r="DN275" s="101" t="str">
        <f t="shared" si="265"/>
        <v/>
      </c>
      <c r="DO275" s="101">
        <f t="shared" si="226"/>
        <v>6.1568376353219142E-2</v>
      </c>
      <c r="DP275" s="101">
        <f t="shared" si="227"/>
        <v>6.6600031351780373E-2</v>
      </c>
      <c r="DQ275" s="101">
        <f t="shared" si="228"/>
        <v>9.310484144516909E-2</v>
      </c>
      <c r="DR275" s="101" t="str">
        <f t="shared" si="229"/>
        <v/>
      </c>
      <c r="DS275" s="101" t="str">
        <f t="shared" si="230"/>
        <v/>
      </c>
      <c r="DT275" s="101" t="str">
        <f t="shared" si="231"/>
        <v/>
      </c>
      <c r="DU275" s="101" t="str">
        <f t="shared" si="232"/>
        <v/>
      </c>
      <c r="DV275" s="101" t="str">
        <f t="shared" si="233"/>
        <v/>
      </c>
      <c r="DW275" s="101" t="str">
        <f t="shared" si="234"/>
        <v/>
      </c>
      <c r="DX275" s="101" t="str">
        <f t="shared" si="235"/>
        <v/>
      </c>
      <c r="DY275" s="101" t="str">
        <f t="shared" si="266"/>
        <v/>
      </c>
      <c r="DZ275" s="101" t="str">
        <f t="shared" si="267"/>
        <v/>
      </c>
    </row>
    <row r="276" spans="1:130" ht="15" customHeight="1" x14ac:dyDescent="0.25">
      <c r="A276" s="106" t="str">
        <f>'miRNA Table'!C275</f>
        <v>hsa-miR-421</v>
      </c>
      <c r="B276" s="98" t="s">
        <v>5773</v>
      </c>
      <c r="C276" s="99">
        <f>IF('Test Sample Data'!C275="","",IF(SUM('Test Sample Data'!C$3:C$386)&gt;10,IF(AND(ISNUMBER('Test Sample Data'!C275),'Test Sample Data'!C275&lt;$C$389, 'Test Sample Data'!C275&gt;0),'Test Sample Data'!C275,$C$389),""))</f>
        <v>33.49</v>
      </c>
      <c r="D276" s="99">
        <f>IF('Test Sample Data'!D275="","",IF(SUM('Test Sample Data'!D$3:D$386)&gt;10,IF(AND(ISNUMBER('Test Sample Data'!D275),'Test Sample Data'!D275&lt;$C$389, 'Test Sample Data'!D275&gt;0),'Test Sample Data'!D275,$C$389),""))</f>
        <v>32.26</v>
      </c>
      <c r="E276" s="99">
        <f>IF('Test Sample Data'!E275="","",IF(SUM('Test Sample Data'!E$3:E$386)&gt;10,IF(AND(ISNUMBER('Test Sample Data'!E275),'Test Sample Data'!E275&lt;$C$389, 'Test Sample Data'!E275&gt;0),'Test Sample Data'!E275,$C$389),""))</f>
        <v>35</v>
      </c>
      <c r="F276" s="99" t="str">
        <f>IF('Test Sample Data'!F275="","",IF(SUM('Test Sample Data'!F$3:F$386)&gt;10,IF(AND(ISNUMBER('Test Sample Data'!F275),'Test Sample Data'!F275&lt;$C$389, 'Test Sample Data'!F275&gt;0),'Test Sample Data'!F275,$C$389),""))</f>
        <v/>
      </c>
      <c r="G276" s="99" t="str">
        <f>IF('Test Sample Data'!G275="","",IF(SUM('Test Sample Data'!G$3:G$386)&gt;10,IF(AND(ISNUMBER('Test Sample Data'!G275),'Test Sample Data'!G275&lt;$C$389, 'Test Sample Data'!G275&gt;0),'Test Sample Data'!G275,$C$389),""))</f>
        <v/>
      </c>
      <c r="H276" s="99" t="str">
        <f>IF('Test Sample Data'!H275="","",IF(SUM('Test Sample Data'!H$3:H$386)&gt;10,IF(AND(ISNUMBER('Test Sample Data'!H275),'Test Sample Data'!H275&lt;$C$389, 'Test Sample Data'!H275&gt;0),'Test Sample Data'!H275,$C$389),""))</f>
        <v/>
      </c>
      <c r="I276" s="99" t="str">
        <f>IF('Test Sample Data'!I275="","",IF(SUM('Test Sample Data'!I$3:I$386)&gt;10,IF(AND(ISNUMBER('Test Sample Data'!I275),'Test Sample Data'!I275&lt;$C$389, 'Test Sample Data'!I275&gt;0),'Test Sample Data'!I275,$C$389),""))</f>
        <v/>
      </c>
      <c r="J276" s="99" t="str">
        <f>IF('Test Sample Data'!J275="","",IF(SUM('Test Sample Data'!J$3:J$386)&gt;10,IF(AND(ISNUMBER('Test Sample Data'!J275),'Test Sample Data'!J275&lt;$C$389, 'Test Sample Data'!J275&gt;0),'Test Sample Data'!J275,$C$389),""))</f>
        <v/>
      </c>
      <c r="K276" s="99" t="str">
        <f>IF('Test Sample Data'!K275="","",IF(SUM('Test Sample Data'!K$3:K$386)&gt;10,IF(AND(ISNUMBER('Test Sample Data'!K275),'Test Sample Data'!K275&lt;$C$389, 'Test Sample Data'!K275&gt;0),'Test Sample Data'!K275,$C$389),""))</f>
        <v/>
      </c>
      <c r="L276" s="99" t="str">
        <f>IF('Test Sample Data'!L275="","",IF(SUM('Test Sample Data'!L$3:L$386)&gt;10,IF(AND(ISNUMBER('Test Sample Data'!L275),'Test Sample Data'!L275&lt;$C$389, 'Test Sample Data'!L275&gt;0),'Test Sample Data'!L275,$C$389),""))</f>
        <v/>
      </c>
      <c r="M276" s="99" t="str">
        <f>IF('Test Sample Data'!M275="","",IF(SUM('Test Sample Data'!M$3:M$386)&gt;10,IF(AND(ISNUMBER('Test Sample Data'!M275),'Test Sample Data'!M275&lt;$C$389, 'Test Sample Data'!M275&gt;0),'Test Sample Data'!M275,$C$389),""))</f>
        <v/>
      </c>
      <c r="N276" s="99" t="str">
        <f>IF('Test Sample Data'!N275="","",IF(SUM('Test Sample Data'!N$3:N$386)&gt;10,IF(AND(ISNUMBER('Test Sample Data'!N275),'Test Sample Data'!N275&lt;$C$389, 'Test Sample Data'!N275&gt;0),'Test Sample Data'!N275,$C$389),""))</f>
        <v/>
      </c>
      <c r="O276" s="98" t="str">
        <f>'miRNA Table'!C275</f>
        <v>hsa-miR-421</v>
      </c>
      <c r="P276" s="98" t="s">
        <v>5773</v>
      </c>
      <c r="Q276" s="99">
        <f>IF('Control Sample Data'!C275="","",IF(SUM('Control Sample Data'!C$3:C$386)&gt;10,IF(AND(ISNUMBER('Control Sample Data'!C275),'Control Sample Data'!C275&lt;$C$389, 'Control Sample Data'!C275&gt;0),'Control Sample Data'!C275,$C$389),""))</f>
        <v>35</v>
      </c>
      <c r="R276" s="99">
        <f>IF('Control Sample Data'!D275="","",IF(SUM('Control Sample Data'!D$3:D$386)&gt;10,IF(AND(ISNUMBER('Control Sample Data'!D275),'Control Sample Data'!D275&lt;$C$389, 'Control Sample Data'!D275&gt;0),'Control Sample Data'!D275,$C$389),""))</f>
        <v>35</v>
      </c>
      <c r="S276" s="99">
        <f>IF('Control Sample Data'!E275="","",IF(SUM('Control Sample Data'!E$3:E$386)&gt;10,IF(AND(ISNUMBER('Control Sample Data'!E275),'Control Sample Data'!E275&lt;$C$389, 'Control Sample Data'!E275&gt;0),'Control Sample Data'!E275,$C$389),""))</f>
        <v>35</v>
      </c>
      <c r="T276" s="99" t="str">
        <f>IF('Control Sample Data'!F275="","",IF(SUM('Control Sample Data'!F$3:F$386)&gt;10,IF(AND(ISNUMBER('Control Sample Data'!F275),'Control Sample Data'!F275&lt;$C$389, 'Control Sample Data'!F275&gt;0),'Control Sample Data'!F275,$C$389),""))</f>
        <v/>
      </c>
      <c r="U276" s="99" t="str">
        <f>IF('Control Sample Data'!G275="","",IF(SUM('Control Sample Data'!G$3:G$386)&gt;10,IF(AND(ISNUMBER('Control Sample Data'!G275),'Control Sample Data'!G275&lt;$C$389, 'Control Sample Data'!G275&gt;0),'Control Sample Data'!G275,$C$389),""))</f>
        <v/>
      </c>
      <c r="V276" s="99" t="str">
        <f>IF('Control Sample Data'!H275="","",IF(SUM('Control Sample Data'!H$3:H$386)&gt;10,IF(AND(ISNUMBER('Control Sample Data'!H275),'Control Sample Data'!H275&lt;$C$389, 'Control Sample Data'!H275&gt;0),'Control Sample Data'!H275,$C$389),""))</f>
        <v/>
      </c>
      <c r="W276" s="99" t="str">
        <f>IF('Control Sample Data'!I275="","",IF(SUM('Control Sample Data'!I$3:I$386)&gt;10,IF(AND(ISNUMBER('Control Sample Data'!I275),'Control Sample Data'!I275&lt;$C$389, 'Control Sample Data'!I275&gt;0),'Control Sample Data'!I275,$C$389),""))</f>
        <v/>
      </c>
      <c r="X276" s="99" t="str">
        <f>IF('Control Sample Data'!J275="","",IF(SUM('Control Sample Data'!J$3:J$386)&gt;10,IF(AND(ISNUMBER('Control Sample Data'!J275),'Control Sample Data'!J275&lt;$C$389, 'Control Sample Data'!J275&gt;0),'Control Sample Data'!J275,$C$389),""))</f>
        <v/>
      </c>
      <c r="Y276" s="99" t="str">
        <f>IF('Control Sample Data'!K275="","",IF(SUM('Control Sample Data'!K$3:K$386)&gt;10,IF(AND(ISNUMBER('Control Sample Data'!K275),'Control Sample Data'!K275&lt;$C$389, 'Control Sample Data'!K275&gt;0),'Control Sample Data'!K275,$C$389),""))</f>
        <v/>
      </c>
      <c r="Z276" s="99" t="str">
        <f>IF('Control Sample Data'!L275="","",IF(SUM('Control Sample Data'!L$3:L$386)&gt;10,IF(AND(ISNUMBER('Control Sample Data'!L275),'Control Sample Data'!L275&lt;$C$389, 'Control Sample Data'!L275&gt;0),'Control Sample Data'!L275,$C$389),""))</f>
        <v/>
      </c>
      <c r="AA276" s="99" t="str">
        <f>IF('Control Sample Data'!M275="","",IF(SUM('Control Sample Data'!M$3:M$386)&gt;10,IF(AND(ISNUMBER('Control Sample Data'!M275),'Control Sample Data'!M275&lt;$C$389, 'Control Sample Data'!M275&gt;0),'Control Sample Data'!M275,$C$389),""))</f>
        <v/>
      </c>
      <c r="AB276" s="107" t="str">
        <f>IF('Control Sample Data'!N275="","",IF(SUM('Control Sample Data'!N$3:N$386)&gt;10,IF(AND(ISNUMBER('Control Sample Data'!N275),'Control Sample Data'!N275&lt;$C$389, 'Control Sample Data'!N275&gt;0),'Control Sample Data'!N275,$C$389),""))</f>
        <v/>
      </c>
      <c r="AC276" s="136">
        <f>IF(C276="","",IF(AND('miRNA Table'!$F$4="YES",'miRNA Table'!$F$6="YES"),C276-C$391,C276))</f>
        <v>33.49</v>
      </c>
      <c r="AD276" s="137">
        <f>IF(D276="","",IF(AND('miRNA Table'!$F$4="YES",'miRNA Table'!$F$6="YES"),D276-D$391,D276))</f>
        <v>32.26</v>
      </c>
      <c r="AE276" s="137">
        <f>IF(E276="","",IF(AND('miRNA Table'!$F$4="YES",'miRNA Table'!$F$6="YES"),E276-E$391,E276))</f>
        <v>35</v>
      </c>
      <c r="AF276" s="137" t="str">
        <f>IF(F276="","",IF(AND('miRNA Table'!$F$4="YES",'miRNA Table'!$F$6="YES"),F276-F$391,F276))</f>
        <v/>
      </c>
      <c r="AG276" s="137" t="str">
        <f>IF(G276="","",IF(AND('miRNA Table'!$F$4="YES",'miRNA Table'!$F$6="YES"),G276-G$391,G276))</f>
        <v/>
      </c>
      <c r="AH276" s="137" t="str">
        <f>IF(H276="","",IF(AND('miRNA Table'!$F$4="YES",'miRNA Table'!$F$6="YES"),H276-H$391,H276))</f>
        <v/>
      </c>
      <c r="AI276" s="137" t="str">
        <f>IF(I276="","",IF(AND('miRNA Table'!$F$4="YES",'miRNA Table'!$F$6="YES"),I276-I$391,I276))</f>
        <v/>
      </c>
      <c r="AJ276" s="137" t="str">
        <f>IF(J276="","",IF(AND('miRNA Table'!$F$4="YES",'miRNA Table'!$F$6="YES"),J276-J$391,J276))</f>
        <v/>
      </c>
      <c r="AK276" s="137" t="str">
        <f>IF(K276="","",IF(AND('miRNA Table'!$F$4="YES",'miRNA Table'!$F$6="YES"),K276-K$391,K276))</f>
        <v/>
      </c>
      <c r="AL276" s="137" t="str">
        <f>IF(L276="","",IF(AND('miRNA Table'!$F$4="YES",'miRNA Table'!$F$6="YES"),L276-L$391,L276))</f>
        <v/>
      </c>
      <c r="AM276" s="137" t="str">
        <f>IF(M276="","",IF(AND('miRNA Table'!$F$4="YES",'miRNA Table'!$F$6="YES"),M276-M$391,M276))</f>
        <v/>
      </c>
      <c r="AN276" s="138" t="str">
        <f>IF(N276="","",IF(AND('miRNA Table'!$F$4="YES",'miRNA Table'!$F$6="YES"),N276-N$391,N276))</f>
        <v/>
      </c>
      <c r="AO276" s="136">
        <f>IF(O276="","",IF(AND('miRNA Table'!$F$4="YES",'miRNA Table'!$F$6="YES"),Q276-Q$391,Q276))</f>
        <v>35</v>
      </c>
      <c r="AP276" s="137">
        <f>IF(P276="","",IF(AND('miRNA Table'!$F$4="YES",'miRNA Table'!$F$6="YES"),R276-R$391,R276))</f>
        <v>35</v>
      </c>
      <c r="AQ276" s="137">
        <f>IF(Q276="","",IF(AND('miRNA Table'!$F$4="YES",'miRNA Table'!$F$6="YES"),S276-S$391,S276))</f>
        <v>35</v>
      </c>
      <c r="AR276" s="137" t="str">
        <f>IF(R276="","",IF(AND('miRNA Table'!$F$4="YES",'miRNA Table'!$F$6="YES"),T276-T$391,T276))</f>
        <v/>
      </c>
      <c r="AS276" s="137" t="str">
        <f>IF(S276="","",IF(AND('miRNA Table'!$F$4="YES",'miRNA Table'!$F$6="YES"),U276-U$391,U276))</f>
        <v/>
      </c>
      <c r="AT276" s="137" t="str">
        <f>IF(T276="","",IF(AND('miRNA Table'!$F$4="YES",'miRNA Table'!$F$6="YES"),V276-V$391,V276))</f>
        <v/>
      </c>
      <c r="AU276" s="137" t="str">
        <f>IF(U276="","",IF(AND('miRNA Table'!$F$4="YES",'miRNA Table'!$F$6="YES"),W276-W$391,W276))</f>
        <v/>
      </c>
      <c r="AV276" s="137" t="str">
        <f>IF(V276="","",IF(AND('miRNA Table'!$F$4="YES",'miRNA Table'!$F$6="YES"),X276-X$391,X276))</f>
        <v/>
      </c>
      <c r="AW276" s="137" t="str">
        <f>IF(W276="","",IF(AND('miRNA Table'!$F$4="YES",'miRNA Table'!$F$6="YES"),Y276-Y$391,Y276))</f>
        <v/>
      </c>
      <c r="AX276" s="137" t="str">
        <f>IF(X276="","",IF(AND('miRNA Table'!$F$4="YES",'miRNA Table'!$F$6="YES"),Z276-Z$391,Z276))</f>
        <v/>
      </c>
      <c r="AY276" s="137" t="str">
        <f>IF(Y276="","",IF(AND('miRNA Table'!$F$4="YES",'miRNA Table'!$F$6="YES"),AA276-AA$391,AA276))</f>
        <v/>
      </c>
      <c r="AZ276" s="138" t="str">
        <f>IF(Z276="","",IF(AND('miRNA Table'!$F$4="YES",'miRNA Table'!$F$6="YES"),AB276-AB$391,AB276))</f>
        <v/>
      </c>
      <c r="BY276" s="97" t="str">
        <f t="shared" si="236"/>
        <v>hsa-miR-421</v>
      </c>
      <c r="BZ276" s="98" t="s">
        <v>5773</v>
      </c>
      <c r="CA276" s="99">
        <f t="shared" si="237"/>
        <v>12.855</v>
      </c>
      <c r="CB276" s="99">
        <f t="shared" si="238"/>
        <v>11.614999999999998</v>
      </c>
      <c r="CC276" s="99">
        <f t="shared" si="239"/>
        <v>14.27</v>
      </c>
      <c r="CD276" s="99" t="str">
        <f t="shared" si="240"/>
        <v/>
      </c>
      <c r="CE276" s="99" t="str">
        <f t="shared" si="241"/>
        <v/>
      </c>
      <c r="CF276" s="99" t="str">
        <f t="shared" si="242"/>
        <v/>
      </c>
      <c r="CG276" s="99" t="str">
        <f t="shared" si="243"/>
        <v/>
      </c>
      <c r="CH276" s="99" t="str">
        <f t="shared" si="244"/>
        <v/>
      </c>
      <c r="CI276" s="99" t="str">
        <f t="shared" si="245"/>
        <v/>
      </c>
      <c r="CJ276" s="99" t="str">
        <f t="shared" si="246"/>
        <v/>
      </c>
      <c r="CK276" s="99" t="str">
        <f t="shared" si="247"/>
        <v/>
      </c>
      <c r="CL276" s="99" t="str">
        <f t="shared" si="248"/>
        <v/>
      </c>
      <c r="CM276" s="99">
        <f t="shared" si="249"/>
        <v>14.101666666666667</v>
      </c>
      <c r="CN276" s="99">
        <f t="shared" si="250"/>
        <v>14.14833333333333</v>
      </c>
      <c r="CO276" s="99">
        <f t="shared" si="251"/>
        <v>13.864999999999998</v>
      </c>
      <c r="CP276" s="99" t="str">
        <f t="shared" si="252"/>
        <v/>
      </c>
      <c r="CQ276" s="99" t="str">
        <f t="shared" si="253"/>
        <v/>
      </c>
      <c r="CR276" s="99" t="str">
        <f t="shared" si="254"/>
        <v/>
      </c>
      <c r="CS276" s="99" t="str">
        <f t="shared" si="255"/>
        <v/>
      </c>
      <c r="CT276" s="99" t="str">
        <f t="shared" si="256"/>
        <v/>
      </c>
      <c r="CU276" s="99" t="str">
        <f t="shared" si="257"/>
        <v/>
      </c>
      <c r="CV276" s="99" t="str">
        <f t="shared" si="258"/>
        <v/>
      </c>
      <c r="CW276" s="99" t="str">
        <f t="shared" si="259"/>
        <v/>
      </c>
      <c r="CX276" s="99" t="str">
        <f t="shared" si="260"/>
        <v/>
      </c>
      <c r="CY276" s="70">
        <f t="shared" si="261"/>
        <v>12.913333333333332</v>
      </c>
      <c r="CZ276" s="70">
        <f t="shared" si="262"/>
        <v>14.038333333333332</v>
      </c>
      <c r="DA276" s="100" t="str">
        <f t="shared" si="263"/>
        <v>hsa-miR-421</v>
      </c>
      <c r="DB276" s="98" t="s">
        <v>5773</v>
      </c>
      <c r="DC276" s="101">
        <f t="shared" si="216"/>
        <v>1.3497688639163433E-4</v>
      </c>
      <c r="DD276" s="101">
        <f t="shared" si="217"/>
        <v>3.1881342458225557E-4</v>
      </c>
      <c r="DE276" s="101">
        <f t="shared" si="218"/>
        <v>5.0617648059963549E-5</v>
      </c>
      <c r="DF276" s="101" t="str">
        <f t="shared" si="219"/>
        <v/>
      </c>
      <c r="DG276" s="101" t="str">
        <f t="shared" si="220"/>
        <v/>
      </c>
      <c r="DH276" s="101" t="str">
        <f t="shared" si="221"/>
        <v/>
      </c>
      <c r="DI276" s="101" t="str">
        <f t="shared" si="222"/>
        <v/>
      </c>
      <c r="DJ276" s="101" t="str">
        <f t="shared" si="223"/>
        <v/>
      </c>
      <c r="DK276" s="101" t="str">
        <f t="shared" si="224"/>
        <v/>
      </c>
      <c r="DL276" s="101" t="str">
        <f t="shared" si="225"/>
        <v/>
      </c>
      <c r="DM276" s="101" t="str">
        <f t="shared" si="264"/>
        <v/>
      </c>
      <c r="DN276" s="101" t="str">
        <f t="shared" si="265"/>
        <v/>
      </c>
      <c r="DO276" s="101">
        <f t="shared" si="226"/>
        <v>5.6882063716252369E-5</v>
      </c>
      <c r="DP276" s="101">
        <f t="shared" si="227"/>
        <v>5.5071547217106916E-5</v>
      </c>
      <c r="DQ276" s="101">
        <f t="shared" si="228"/>
        <v>6.7022266466494862E-5</v>
      </c>
      <c r="DR276" s="101" t="str">
        <f t="shared" si="229"/>
        <v/>
      </c>
      <c r="DS276" s="101" t="str">
        <f t="shared" si="230"/>
        <v/>
      </c>
      <c r="DT276" s="101" t="str">
        <f t="shared" si="231"/>
        <v/>
      </c>
      <c r="DU276" s="101" t="str">
        <f t="shared" si="232"/>
        <v/>
      </c>
      <c r="DV276" s="101" t="str">
        <f t="shared" si="233"/>
        <v/>
      </c>
      <c r="DW276" s="101" t="str">
        <f t="shared" si="234"/>
        <v/>
      </c>
      <c r="DX276" s="101" t="str">
        <f t="shared" si="235"/>
        <v/>
      </c>
      <c r="DY276" s="101" t="str">
        <f t="shared" si="266"/>
        <v/>
      </c>
      <c r="DZ276" s="101" t="str">
        <f t="shared" si="267"/>
        <v/>
      </c>
    </row>
    <row r="277" spans="1:130" ht="15" customHeight="1" x14ac:dyDescent="0.25">
      <c r="A277" s="106" t="str">
        <f>'miRNA Table'!C276</f>
        <v>hsa-miR-423-3p</v>
      </c>
      <c r="B277" s="98" t="s">
        <v>5774</v>
      </c>
      <c r="C277" s="99">
        <f>IF('Test Sample Data'!C276="","",IF(SUM('Test Sample Data'!C$3:C$386)&gt;10,IF(AND(ISNUMBER('Test Sample Data'!C276),'Test Sample Data'!C276&lt;$C$389, 'Test Sample Data'!C276&gt;0),'Test Sample Data'!C276,$C$389),""))</f>
        <v>21</v>
      </c>
      <c r="D277" s="99">
        <f>IF('Test Sample Data'!D276="","",IF(SUM('Test Sample Data'!D$3:D$386)&gt;10,IF(AND(ISNUMBER('Test Sample Data'!D276),'Test Sample Data'!D276&lt;$C$389, 'Test Sample Data'!D276&gt;0),'Test Sample Data'!D276,$C$389),""))</f>
        <v>28.56</v>
      </c>
      <c r="E277" s="99">
        <f>IF('Test Sample Data'!E276="","",IF(SUM('Test Sample Data'!E$3:E$386)&gt;10,IF(AND(ISNUMBER('Test Sample Data'!E276),'Test Sample Data'!E276&lt;$C$389, 'Test Sample Data'!E276&gt;0),'Test Sample Data'!E276,$C$389),""))</f>
        <v>29.54</v>
      </c>
      <c r="F277" s="99" t="str">
        <f>IF('Test Sample Data'!F276="","",IF(SUM('Test Sample Data'!F$3:F$386)&gt;10,IF(AND(ISNUMBER('Test Sample Data'!F276),'Test Sample Data'!F276&lt;$C$389, 'Test Sample Data'!F276&gt;0),'Test Sample Data'!F276,$C$389),""))</f>
        <v/>
      </c>
      <c r="G277" s="99" t="str">
        <f>IF('Test Sample Data'!G276="","",IF(SUM('Test Sample Data'!G$3:G$386)&gt;10,IF(AND(ISNUMBER('Test Sample Data'!G276),'Test Sample Data'!G276&lt;$C$389, 'Test Sample Data'!G276&gt;0),'Test Sample Data'!G276,$C$389),""))</f>
        <v/>
      </c>
      <c r="H277" s="99" t="str">
        <f>IF('Test Sample Data'!H276="","",IF(SUM('Test Sample Data'!H$3:H$386)&gt;10,IF(AND(ISNUMBER('Test Sample Data'!H276),'Test Sample Data'!H276&lt;$C$389, 'Test Sample Data'!H276&gt;0),'Test Sample Data'!H276,$C$389),""))</f>
        <v/>
      </c>
      <c r="I277" s="99" t="str">
        <f>IF('Test Sample Data'!I276="","",IF(SUM('Test Sample Data'!I$3:I$386)&gt;10,IF(AND(ISNUMBER('Test Sample Data'!I276),'Test Sample Data'!I276&lt;$C$389, 'Test Sample Data'!I276&gt;0),'Test Sample Data'!I276,$C$389),""))</f>
        <v/>
      </c>
      <c r="J277" s="99" t="str">
        <f>IF('Test Sample Data'!J276="","",IF(SUM('Test Sample Data'!J$3:J$386)&gt;10,IF(AND(ISNUMBER('Test Sample Data'!J276),'Test Sample Data'!J276&lt;$C$389, 'Test Sample Data'!J276&gt;0),'Test Sample Data'!J276,$C$389),""))</f>
        <v/>
      </c>
      <c r="K277" s="99" t="str">
        <f>IF('Test Sample Data'!K276="","",IF(SUM('Test Sample Data'!K$3:K$386)&gt;10,IF(AND(ISNUMBER('Test Sample Data'!K276),'Test Sample Data'!K276&lt;$C$389, 'Test Sample Data'!K276&gt;0),'Test Sample Data'!K276,$C$389),""))</f>
        <v/>
      </c>
      <c r="L277" s="99" t="str">
        <f>IF('Test Sample Data'!L276="","",IF(SUM('Test Sample Data'!L$3:L$386)&gt;10,IF(AND(ISNUMBER('Test Sample Data'!L276),'Test Sample Data'!L276&lt;$C$389, 'Test Sample Data'!L276&gt;0),'Test Sample Data'!L276,$C$389),""))</f>
        <v/>
      </c>
      <c r="M277" s="99" t="str">
        <f>IF('Test Sample Data'!M276="","",IF(SUM('Test Sample Data'!M$3:M$386)&gt;10,IF(AND(ISNUMBER('Test Sample Data'!M276),'Test Sample Data'!M276&lt;$C$389, 'Test Sample Data'!M276&gt;0),'Test Sample Data'!M276,$C$389),""))</f>
        <v/>
      </c>
      <c r="N277" s="99" t="str">
        <f>IF('Test Sample Data'!N276="","",IF(SUM('Test Sample Data'!N$3:N$386)&gt;10,IF(AND(ISNUMBER('Test Sample Data'!N276),'Test Sample Data'!N276&lt;$C$389, 'Test Sample Data'!N276&gt;0),'Test Sample Data'!N276,$C$389),""))</f>
        <v/>
      </c>
      <c r="O277" s="98" t="str">
        <f>'miRNA Table'!C276</f>
        <v>hsa-miR-423-3p</v>
      </c>
      <c r="P277" s="98" t="s">
        <v>5774</v>
      </c>
      <c r="Q277" s="99">
        <f>IF('Control Sample Data'!C276="","",IF(SUM('Control Sample Data'!C$3:C$386)&gt;10,IF(AND(ISNUMBER('Control Sample Data'!C276),'Control Sample Data'!C276&lt;$C$389, 'Control Sample Data'!C276&gt;0),'Control Sample Data'!C276,$C$389),""))</f>
        <v>26.77</v>
      </c>
      <c r="R277" s="99">
        <f>IF('Control Sample Data'!D276="","",IF(SUM('Control Sample Data'!D$3:D$386)&gt;10,IF(AND(ISNUMBER('Control Sample Data'!D276),'Control Sample Data'!D276&lt;$C$389, 'Control Sample Data'!D276&gt;0),'Control Sample Data'!D276,$C$389),""))</f>
        <v>26.85</v>
      </c>
      <c r="S277" s="99">
        <f>IF('Control Sample Data'!E276="","",IF(SUM('Control Sample Data'!E$3:E$386)&gt;10,IF(AND(ISNUMBER('Control Sample Data'!E276),'Control Sample Data'!E276&lt;$C$389, 'Control Sample Data'!E276&gt;0),'Control Sample Data'!E276,$C$389),""))</f>
        <v>27.04</v>
      </c>
      <c r="T277" s="99" t="str">
        <f>IF('Control Sample Data'!F276="","",IF(SUM('Control Sample Data'!F$3:F$386)&gt;10,IF(AND(ISNUMBER('Control Sample Data'!F276),'Control Sample Data'!F276&lt;$C$389, 'Control Sample Data'!F276&gt;0),'Control Sample Data'!F276,$C$389),""))</f>
        <v/>
      </c>
      <c r="U277" s="99" t="str">
        <f>IF('Control Sample Data'!G276="","",IF(SUM('Control Sample Data'!G$3:G$386)&gt;10,IF(AND(ISNUMBER('Control Sample Data'!G276),'Control Sample Data'!G276&lt;$C$389, 'Control Sample Data'!G276&gt;0),'Control Sample Data'!G276,$C$389),""))</f>
        <v/>
      </c>
      <c r="V277" s="99" t="str">
        <f>IF('Control Sample Data'!H276="","",IF(SUM('Control Sample Data'!H$3:H$386)&gt;10,IF(AND(ISNUMBER('Control Sample Data'!H276),'Control Sample Data'!H276&lt;$C$389, 'Control Sample Data'!H276&gt;0),'Control Sample Data'!H276,$C$389),""))</f>
        <v/>
      </c>
      <c r="W277" s="99" t="str">
        <f>IF('Control Sample Data'!I276="","",IF(SUM('Control Sample Data'!I$3:I$386)&gt;10,IF(AND(ISNUMBER('Control Sample Data'!I276),'Control Sample Data'!I276&lt;$C$389, 'Control Sample Data'!I276&gt;0),'Control Sample Data'!I276,$C$389),""))</f>
        <v/>
      </c>
      <c r="X277" s="99" t="str">
        <f>IF('Control Sample Data'!J276="","",IF(SUM('Control Sample Data'!J$3:J$386)&gt;10,IF(AND(ISNUMBER('Control Sample Data'!J276),'Control Sample Data'!J276&lt;$C$389, 'Control Sample Data'!J276&gt;0),'Control Sample Data'!J276,$C$389),""))</f>
        <v/>
      </c>
      <c r="Y277" s="99" t="str">
        <f>IF('Control Sample Data'!K276="","",IF(SUM('Control Sample Data'!K$3:K$386)&gt;10,IF(AND(ISNUMBER('Control Sample Data'!K276),'Control Sample Data'!K276&lt;$C$389, 'Control Sample Data'!K276&gt;0),'Control Sample Data'!K276,$C$389),""))</f>
        <v/>
      </c>
      <c r="Z277" s="99" t="str">
        <f>IF('Control Sample Data'!L276="","",IF(SUM('Control Sample Data'!L$3:L$386)&gt;10,IF(AND(ISNUMBER('Control Sample Data'!L276),'Control Sample Data'!L276&lt;$C$389, 'Control Sample Data'!L276&gt;0),'Control Sample Data'!L276,$C$389),""))</f>
        <v/>
      </c>
      <c r="AA277" s="99" t="str">
        <f>IF('Control Sample Data'!M276="","",IF(SUM('Control Sample Data'!M$3:M$386)&gt;10,IF(AND(ISNUMBER('Control Sample Data'!M276),'Control Sample Data'!M276&lt;$C$389, 'Control Sample Data'!M276&gt;0),'Control Sample Data'!M276,$C$389),""))</f>
        <v/>
      </c>
      <c r="AB277" s="107" t="str">
        <f>IF('Control Sample Data'!N276="","",IF(SUM('Control Sample Data'!N$3:N$386)&gt;10,IF(AND(ISNUMBER('Control Sample Data'!N276),'Control Sample Data'!N276&lt;$C$389, 'Control Sample Data'!N276&gt;0),'Control Sample Data'!N276,$C$389),""))</f>
        <v/>
      </c>
      <c r="AC277" s="136">
        <f>IF(C277="","",IF(AND('miRNA Table'!$F$4="YES",'miRNA Table'!$F$6="YES"),C277-C$391,C277))</f>
        <v>21</v>
      </c>
      <c r="AD277" s="137">
        <f>IF(D277="","",IF(AND('miRNA Table'!$F$4="YES",'miRNA Table'!$F$6="YES"),D277-D$391,D277))</f>
        <v>28.56</v>
      </c>
      <c r="AE277" s="137">
        <f>IF(E277="","",IF(AND('miRNA Table'!$F$4="YES",'miRNA Table'!$F$6="YES"),E277-E$391,E277))</f>
        <v>29.54</v>
      </c>
      <c r="AF277" s="137" t="str">
        <f>IF(F277="","",IF(AND('miRNA Table'!$F$4="YES",'miRNA Table'!$F$6="YES"),F277-F$391,F277))</f>
        <v/>
      </c>
      <c r="AG277" s="137" t="str">
        <f>IF(G277="","",IF(AND('miRNA Table'!$F$4="YES",'miRNA Table'!$F$6="YES"),G277-G$391,G277))</f>
        <v/>
      </c>
      <c r="AH277" s="137" t="str">
        <f>IF(H277="","",IF(AND('miRNA Table'!$F$4="YES",'miRNA Table'!$F$6="YES"),H277-H$391,H277))</f>
        <v/>
      </c>
      <c r="AI277" s="137" t="str">
        <f>IF(I277="","",IF(AND('miRNA Table'!$F$4="YES",'miRNA Table'!$F$6="YES"),I277-I$391,I277))</f>
        <v/>
      </c>
      <c r="AJ277" s="137" t="str">
        <f>IF(J277="","",IF(AND('miRNA Table'!$F$4="YES",'miRNA Table'!$F$6="YES"),J277-J$391,J277))</f>
        <v/>
      </c>
      <c r="AK277" s="137" t="str">
        <f>IF(K277="","",IF(AND('miRNA Table'!$F$4="YES",'miRNA Table'!$F$6="YES"),K277-K$391,K277))</f>
        <v/>
      </c>
      <c r="AL277" s="137" t="str">
        <f>IF(L277="","",IF(AND('miRNA Table'!$F$4="YES",'miRNA Table'!$F$6="YES"),L277-L$391,L277))</f>
        <v/>
      </c>
      <c r="AM277" s="137" t="str">
        <f>IF(M277="","",IF(AND('miRNA Table'!$F$4="YES",'miRNA Table'!$F$6="YES"),M277-M$391,M277))</f>
        <v/>
      </c>
      <c r="AN277" s="138" t="str">
        <f>IF(N277="","",IF(AND('miRNA Table'!$F$4="YES",'miRNA Table'!$F$6="YES"),N277-N$391,N277))</f>
        <v/>
      </c>
      <c r="AO277" s="136">
        <f>IF(O277="","",IF(AND('miRNA Table'!$F$4="YES",'miRNA Table'!$F$6="YES"),Q277-Q$391,Q277))</f>
        <v>26.77</v>
      </c>
      <c r="AP277" s="137">
        <f>IF(P277="","",IF(AND('miRNA Table'!$F$4="YES",'miRNA Table'!$F$6="YES"),R277-R$391,R277))</f>
        <v>26.85</v>
      </c>
      <c r="AQ277" s="137">
        <f>IF(Q277="","",IF(AND('miRNA Table'!$F$4="YES",'miRNA Table'!$F$6="YES"),S277-S$391,S277))</f>
        <v>27.04</v>
      </c>
      <c r="AR277" s="137" t="str">
        <f>IF(R277="","",IF(AND('miRNA Table'!$F$4="YES",'miRNA Table'!$F$6="YES"),T277-T$391,T277))</f>
        <v/>
      </c>
      <c r="AS277" s="137" t="str">
        <f>IF(S277="","",IF(AND('miRNA Table'!$F$4="YES",'miRNA Table'!$F$6="YES"),U277-U$391,U277))</f>
        <v/>
      </c>
      <c r="AT277" s="137" t="str">
        <f>IF(T277="","",IF(AND('miRNA Table'!$F$4="YES",'miRNA Table'!$F$6="YES"),V277-V$391,V277))</f>
        <v/>
      </c>
      <c r="AU277" s="137" t="str">
        <f>IF(U277="","",IF(AND('miRNA Table'!$F$4="YES",'miRNA Table'!$F$6="YES"),W277-W$391,W277))</f>
        <v/>
      </c>
      <c r="AV277" s="137" t="str">
        <f>IF(V277="","",IF(AND('miRNA Table'!$F$4="YES",'miRNA Table'!$F$6="YES"),X277-X$391,X277))</f>
        <v/>
      </c>
      <c r="AW277" s="137" t="str">
        <f>IF(W277="","",IF(AND('miRNA Table'!$F$4="YES",'miRNA Table'!$F$6="YES"),Y277-Y$391,Y277))</f>
        <v/>
      </c>
      <c r="AX277" s="137" t="str">
        <f>IF(X277="","",IF(AND('miRNA Table'!$F$4="YES",'miRNA Table'!$F$6="YES"),Z277-Z$391,Z277))</f>
        <v/>
      </c>
      <c r="AY277" s="137" t="str">
        <f>IF(Y277="","",IF(AND('miRNA Table'!$F$4="YES",'miRNA Table'!$F$6="YES"),AA277-AA$391,AA277))</f>
        <v/>
      </c>
      <c r="AZ277" s="138" t="str">
        <f>IF(Z277="","",IF(AND('miRNA Table'!$F$4="YES",'miRNA Table'!$F$6="YES"),AB277-AB$391,AB277))</f>
        <v/>
      </c>
      <c r="BY277" s="97" t="str">
        <f t="shared" si="236"/>
        <v>hsa-miR-423-3p</v>
      </c>
      <c r="BZ277" s="98" t="s">
        <v>5774</v>
      </c>
      <c r="CA277" s="99">
        <f t="shared" si="237"/>
        <v>0.36499999999999844</v>
      </c>
      <c r="CB277" s="99">
        <f t="shared" si="238"/>
        <v>7.9149999999999991</v>
      </c>
      <c r="CC277" s="99">
        <f t="shared" si="239"/>
        <v>8.8099999999999987</v>
      </c>
      <c r="CD277" s="99" t="str">
        <f t="shared" si="240"/>
        <v/>
      </c>
      <c r="CE277" s="99" t="str">
        <f t="shared" si="241"/>
        <v/>
      </c>
      <c r="CF277" s="99" t="str">
        <f t="shared" si="242"/>
        <v/>
      </c>
      <c r="CG277" s="99" t="str">
        <f t="shared" si="243"/>
        <v/>
      </c>
      <c r="CH277" s="99" t="str">
        <f t="shared" si="244"/>
        <v/>
      </c>
      <c r="CI277" s="99" t="str">
        <f t="shared" si="245"/>
        <v/>
      </c>
      <c r="CJ277" s="99" t="str">
        <f t="shared" si="246"/>
        <v/>
      </c>
      <c r="CK277" s="99" t="str">
        <f t="shared" si="247"/>
        <v/>
      </c>
      <c r="CL277" s="99" t="str">
        <f t="shared" si="248"/>
        <v/>
      </c>
      <c r="CM277" s="99">
        <f t="shared" si="249"/>
        <v>5.8716666666666661</v>
      </c>
      <c r="CN277" s="99">
        <f t="shared" si="250"/>
        <v>5.9983333333333313</v>
      </c>
      <c r="CO277" s="99">
        <f t="shared" si="251"/>
        <v>5.9049999999999976</v>
      </c>
      <c r="CP277" s="99" t="str">
        <f t="shared" si="252"/>
        <v/>
      </c>
      <c r="CQ277" s="99" t="str">
        <f t="shared" si="253"/>
        <v/>
      </c>
      <c r="CR277" s="99" t="str">
        <f t="shared" si="254"/>
        <v/>
      </c>
      <c r="CS277" s="99" t="str">
        <f t="shared" si="255"/>
        <v/>
      </c>
      <c r="CT277" s="99" t="str">
        <f t="shared" si="256"/>
        <v/>
      </c>
      <c r="CU277" s="99" t="str">
        <f t="shared" si="257"/>
        <v/>
      </c>
      <c r="CV277" s="99" t="str">
        <f t="shared" si="258"/>
        <v/>
      </c>
      <c r="CW277" s="99" t="str">
        <f t="shared" si="259"/>
        <v/>
      </c>
      <c r="CX277" s="99" t="str">
        <f t="shared" si="260"/>
        <v/>
      </c>
      <c r="CY277" s="70">
        <f t="shared" si="261"/>
        <v>5.6966666666666654</v>
      </c>
      <c r="CZ277" s="70">
        <f t="shared" si="262"/>
        <v>5.924999999999998</v>
      </c>
      <c r="DA277" s="100" t="str">
        <f t="shared" si="263"/>
        <v>hsa-miR-423-3p</v>
      </c>
      <c r="DB277" s="98" t="s">
        <v>5774</v>
      </c>
      <c r="DC277" s="101">
        <f t="shared" si="216"/>
        <v>0.77646887500104056</v>
      </c>
      <c r="DD277" s="101">
        <f t="shared" si="217"/>
        <v>4.1433114897196019E-3</v>
      </c>
      <c r="DE277" s="101">
        <f t="shared" si="218"/>
        <v>2.2280541325555166E-3</v>
      </c>
      <c r="DF277" s="101" t="str">
        <f t="shared" si="219"/>
        <v/>
      </c>
      <c r="DG277" s="101" t="str">
        <f t="shared" si="220"/>
        <v/>
      </c>
      <c r="DH277" s="101" t="str">
        <f t="shared" si="221"/>
        <v/>
      </c>
      <c r="DI277" s="101" t="str">
        <f t="shared" si="222"/>
        <v/>
      </c>
      <c r="DJ277" s="101" t="str">
        <f t="shared" si="223"/>
        <v/>
      </c>
      <c r="DK277" s="101" t="str">
        <f t="shared" si="224"/>
        <v/>
      </c>
      <c r="DL277" s="101" t="str">
        <f t="shared" si="225"/>
        <v/>
      </c>
      <c r="DM277" s="101" t="str">
        <f t="shared" si="264"/>
        <v/>
      </c>
      <c r="DN277" s="101" t="str">
        <f t="shared" si="265"/>
        <v/>
      </c>
      <c r="DO277" s="101">
        <f t="shared" si="226"/>
        <v>1.7078597711578963E-2</v>
      </c>
      <c r="DP277" s="101">
        <f t="shared" si="227"/>
        <v>1.5643061138341012E-2</v>
      </c>
      <c r="DQ277" s="101">
        <f t="shared" si="228"/>
        <v>1.6688522000747708E-2</v>
      </c>
      <c r="DR277" s="101" t="str">
        <f t="shared" si="229"/>
        <v/>
      </c>
      <c r="DS277" s="101" t="str">
        <f t="shared" si="230"/>
        <v/>
      </c>
      <c r="DT277" s="101" t="str">
        <f t="shared" si="231"/>
        <v/>
      </c>
      <c r="DU277" s="101" t="str">
        <f t="shared" si="232"/>
        <v/>
      </c>
      <c r="DV277" s="101" t="str">
        <f t="shared" si="233"/>
        <v/>
      </c>
      <c r="DW277" s="101" t="str">
        <f t="shared" si="234"/>
        <v/>
      </c>
      <c r="DX277" s="101" t="str">
        <f t="shared" si="235"/>
        <v/>
      </c>
      <c r="DY277" s="101" t="str">
        <f t="shared" si="266"/>
        <v/>
      </c>
      <c r="DZ277" s="101" t="str">
        <f t="shared" si="267"/>
        <v/>
      </c>
    </row>
    <row r="278" spans="1:130" ht="15" customHeight="1" x14ac:dyDescent="0.25">
      <c r="A278" s="106" t="str">
        <f>'miRNA Table'!C277</f>
        <v>hsa-miR-423-5p</v>
      </c>
      <c r="B278" s="98" t="s">
        <v>5775</v>
      </c>
      <c r="C278" s="99">
        <f>IF('Test Sample Data'!C277="","",IF(SUM('Test Sample Data'!C$3:C$386)&gt;10,IF(AND(ISNUMBER('Test Sample Data'!C277),'Test Sample Data'!C277&lt;$C$389, 'Test Sample Data'!C277&gt;0),'Test Sample Data'!C277,$C$389),""))</f>
        <v>35</v>
      </c>
      <c r="D278" s="99">
        <f>IF('Test Sample Data'!D277="","",IF(SUM('Test Sample Data'!D$3:D$386)&gt;10,IF(AND(ISNUMBER('Test Sample Data'!D277),'Test Sample Data'!D277&lt;$C$389, 'Test Sample Data'!D277&gt;0),'Test Sample Data'!D277,$C$389),""))</f>
        <v>26.73</v>
      </c>
      <c r="E278" s="99">
        <f>IF('Test Sample Data'!E277="","",IF(SUM('Test Sample Data'!E$3:E$386)&gt;10,IF(AND(ISNUMBER('Test Sample Data'!E277),'Test Sample Data'!E277&lt;$C$389, 'Test Sample Data'!E277&gt;0),'Test Sample Data'!E277,$C$389),""))</f>
        <v>21.26</v>
      </c>
      <c r="F278" s="99" t="str">
        <f>IF('Test Sample Data'!F277="","",IF(SUM('Test Sample Data'!F$3:F$386)&gt;10,IF(AND(ISNUMBER('Test Sample Data'!F277),'Test Sample Data'!F277&lt;$C$389, 'Test Sample Data'!F277&gt;0),'Test Sample Data'!F277,$C$389),""))</f>
        <v/>
      </c>
      <c r="G278" s="99" t="str">
        <f>IF('Test Sample Data'!G277="","",IF(SUM('Test Sample Data'!G$3:G$386)&gt;10,IF(AND(ISNUMBER('Test Sample Data'!G277),'Test Sample Data'!G277&lt;$C$389, 'Test Sample Data'!G277&gt;0),'Test Sample Data'!G277,$C$389),""))</f>
        <v/>
      </c>
      <c r="H278" s="99" t="str">
        <f>IF('Test Sample Data'!H277="","",IF(SUM('Test Sample Data'!H$3:H$386)&gt;10,IF(AND(ISNUMBER('Test Sample Data'!H277),'Test Sample Data'!H277&lt;$C$389, 'Test Sample Data'!H277&gt;0),'Test Sample Data'!H277,$C$389),""))</f>
        <v/>
      </c>
      <c r="I278" s="99" t="str">
        <f>IF('Test Sample Data'!I277="","",IF(SUM('Test Sample Data'!I$3:I$386)&gt;10,IF(AND(ISNUMBER('Test Sample Data'!I277),'Test Sample Data'!I277&lt;$C$389, 'Test Sample Data'!I277&gt;0),'Test Sample Data'!I277,$C$389),""))</f>
        <v/>
      </c>
      <c r="J278" s="99" t="str">
        <f>IF('Test Sample Data'!J277="","",IF(SUM('Test Sample Data'!J$3:J$386)&gt;10,IF(AND(ISNUMBER('Test Sample Data'!J277),'Test Sample Data'!J277&lt;$C$389, 'Test Sample Data'!J277&gt;0),'Test Sample Data'!J277,$C$389),""))</f>
        <v/>
      </c>
      <c r="K278" s="99" t="str">
        <f>IF('Test Sample Data'!K277="","",IF(SUM('Test Sample Data'!K$3:K$386)&gt;10,IF(AND(ISNUMBER('Test Sample Data'!K277),'Test Sample Data'!K277&lt;$C$389, 'Test Sample Data'!K277&gt;0),'Test Sample Data'!K277,$C$389),""))</f>
        <v/>
      </c>
      <c r="L278" s="99" t="str">
        <f>IF('Test Sample Data'!L277="","",IF(SUM('Test Sample Data'!L$3:L$386)&gt;10,IF(AND(ISNUMBER('Test Sample Data'!L277),'Test Sample Data'!L277&lt;$C$389, 'Test Sample Data'!L277&gt;0),'Test Sample Data'!L277,$C$389),""))</f>
        <v/>
      </c>
      <c r="M278" s="99" t="str">
        <f>IF('Test Sample Data'!M277="","",IF(SUM('Test Sample Data'!M$3:M$386)&gt;10,IF(AND(ISNUMBER('Test Sample Data'!M277),'Test Sample Data'!M277&lt;$C$389, 'Test Sample Data'!M277&gt;0),'Test Sample Data'!M277,$C$389),""))</f>
        <v/>
      </c>
      <c r="N278" s="99" t="str">
        <f>IF('Test Sample Data'!N277="","",IF(SUM('Test Sample Data'!N$3:N$386)&gt;10,IF(AND(ISNUMBER('Test Sample Data'!N277),'Test Sample Data'!N277&lt;$C$389, 'Test Sample Data'!N277&gt;0),'Test Sample Data'!N277,$C$389),""))</f>
        <v/>
      </c>
      <c r="O278" s="98" t="str">
        <f>'miRNA Table'!C277</f>
        <v>hsa-miR-423-5p</v>
      </c>
      <c r="P278" s="98" t="s">
        <v>5775</v>
      </c>
      <c r="Q278" s="99">
        <f>IF('Control Sample Data'!C277="","",IF(SUM('Control Sample Data'!C$3:C$386)&gt;10,IF(AND(ISNUMBER('Control Sample Data'!C277),'Control Sample Data'!C277&lt;$C$389, 'Control Sample Data'!C277&gt;0),'Control Sample Data'!C277,$C$389),""))</f>
        <v>26.25</v>
      </c>
      <c r="R278" s="99">
        <f>IF('Control Sample Data'!D277="","",IF(SUM('Control Sample Data'!D$3:D$386)&gt;10,IF(AND(ISNUMBER('Control Sample Data'!D277),'Control Sample Data'!D277&lt;$C$389, 'Control Sample Data'!D277&gt;0),'Control Sample Data'!D277,$C$389),""))</f>
        <v>26.23</v>
      </c>
      <c r="S278" s="99">
        <f>IF('Control Sample Data'!E277="","",IF(SUM('Control Sample Data'!E$3:E$386)&gt;10,IF(AND(ISNUMBER('Control Sample Data'!E277),'Control Sample Data'!E277&lt;$C$389, 'Control Sample Data'!E277&gt;0),'Control Sample Data'!E277,$C$389),""))</f>
        <v>26.38</v>
      </c>
      <c r="T278" s="99" t="str">
        <f>IF('Control Sample Data'!F277="","",IF(SUM('Control Sample Data'!F$3:F$386)&gt;10,IF(AND(ISNUMBER('Control Sample Data'!F277),'Control Sample Data'!F277&lt;$C$389, 'Control Sample Data'!F277&gt;0),'Control Sample Data'!F277,$C$389),""))</f>
        <v/>
      </c>
      <c r="U278" s="99" t="str">
        <f>IF('Control Sample Data'!G277="","",IF(SUM('Control Sample Data'!G$3:G$386)&gt;10,IF(AND(ISNUMBER('Control Sample Data'!G277),'Control Sample Data'!G277&lt;$C$389, 'Control Sample Data'!G277&gt;0),'Control Sample Data'!G277,$C$389),""))</f>
        <v/>
      </c>
      <c r="V278" s="99" t="str">
        <f>IF('Control Sample Data'!H277="","",IF(SUM('Control Sample Data'!H$3:H$386)&gt;10,IF(AND(ISNUMBER('Control Sample Data'!H277),'Control Sample Data'!H277&lt;$C$389, 'Control Sample Data'!H277&gt;0),'Control Sample Data'!H277,$C$389),""))</f>
        <v/>
      </c>
      <c r="W278" s="99" t="str">
        <f>IF('Control Sample Data'!I277="","",IF(SUM('Control Sample Data'!I$3:I$386)&gt;10,IF(AND(ISNUMBER('Control Sample Data'!I277),'Control Sample Data'!I277&lt;$C$389, 'Control Sample Data'!I277&gt;0),'Control Sample Data'!I277,$C$389),""))</f>
        <v/>
      </c>
      <c r="X278" s="99" t="str">
        <f>IF('Control Sample Data'!J277="","",IF(SUM('Control Sample Data'!J$3:J$386)&gt;10,IF(AND(ISNUMBER('Control Sample Data'!J277),'Control Sample Data'!J277&lt;$C$389, 'Control Sample Data'!J277&gt;0),'Control Sample Data'!J277,$C$389),""))</f>
        <v/>
      </c>
      <c r="Y278" s="99" t="str">
        <f>IF('Control Sample Data'!K277="","",IF(SUM('Control Sample Data'!K$3:K$386)&gt;10,IF(AND(ISNUMBER('Control Sample Data'!K277),'Control Sample Data'!K277&lt;$C$389, 'Control Sample Data'!K277&gt;0),'Control Sample Data'!K277,$C$389),""))</f>
        <v/>
      </c>
      <c r="Z278" s="99" t="str">
        <f>IF('Control Sample Data'!L277="","",IF(SUM('Control Sample Data'!L$3:L$386)&gt;10,IF(AND(ISNUMBER('Control Sample Data'!L277),'Control Sample Data'!L277&lt;$C$389, 'Control Sample Data'!L277&gt;0),'Control Sample Data'!L277,$C$389),""))</f>
        <v/>
      </c>
      <c r="AA278" s="99" t="str">
        <f>IF('Control Sample Data'!M277="","",IF(SUM('Control Sample Data'!M$3:M$386)&gt;10,IF(AND(ISNUMBER('Control Sample Data'!M277),'Control Sample Data'!M277&lt;$C$389, 'Control Sample Data'!M277&gt;0),'Control Sample Data'!M277,$C$389),""))</f>
        <v/>
      </c>
      <c r="AB278" s="107" t="str">
        <f>IF('Control Sample Data'!N277="","",IF(SUM('Control Sample Data'!N$3:N$386)&gt;10,IF(AND(ISNUMBER('Control Sample Data'!N277),'Control Sample Data'!N277&lt;$C$389, 'Control Sample Data'!N277&gt;0),'Control Sample Data'!N277,$C$389),""))</f>
        <v/>
      </c>
      <c r="AC278" s="136">
        <f>IF(C278="","",IF(AND('miRNA Table'!$F$4="YES",'miRNA Table'!$F$6="YES"),C278-C$391,C278))</f>
        <v>35</v>
      </c>
      <c r="AD278" s="137">
        <f>IF(D278="","",IF(AND('miRNA Table'!$F$4="YES",'miRNA Table'!$F$6="YES"),D278-D$391,D278))</f>
        <v>26.73</v>
      </c>
      <c r="AE278" s="137">
        <f>IF(E278="","",IF(AND('miRNA Table'!$F$4="YES",'miRNA Table'!$F$6="YES"),E278-E$391,E278))</f>
        <v>21.26</v>
      </c>
      <c r="AF278" s="137" t="str">
        <f>IF(F278="","",IF(AND('miRNA Table'!$F$4="YES",'miRNA Table'!$F$6="YES"),F278-F$391,F278))</f>
        <v/>
      </c>
      <c r="AG278" s="137" t="str">
        <f>IF(G278="","",IF(AND('miRNA Table'!$F$4="YES",'miRNA Table'!$F$6="YES"),G278-G$391,G278))</f>
        <v/>
      </c>
      <c r="AH278" s="137" t="str">
        <f>IF(H278="","",IF(AND('miRNA Table'!$F$4="YES",'miRNA Table'!$F$6="YES"),H278-H$391,H278))</f>
        <v/>
      </c>
      <c r="AI278" s="137" t="str">
        <f>IF(I278="","",IF(AND('miRNA Table'!$F$4="YES",'miRNA Table'!$F$6="YES"),I278-I$391,I278))</f>
        <v/>
      </c>
      <c r="AJ278" s="137" t="str">
        <f>IF(J278="","",IF(AND('miRNA Table'!$F$4="YES",'miRNA Table'!$F$6="YES"),J278-J$391,J278))</f>
        <v/>
      </c>
      <c r="AK278" s="137" t="str">
        <f>IF(K278="","",IF(AND('miRNA Table'!$F$4="YES",'miRNA Table'!$F$6="YES"),K278-K$391,K278))</f>
        <v/>
      </c>
      <c r="AL278" s="137" t="str">
        <f>IF(L278="","",IF(AND('miRNA Table'!$F$4="YES",'miRNA Table'!$F$6="YES"),L278-L$391,L278))</f>
        <v/>
      </c>
      <c r="AM278" s="137" t="str">
        <f>IF(M278="","",IF(AND('miRNA Table'!$F$4="YES",'miRNA Table'!$F$6="YES"),M278-M$391,M278))</f>
        <v/>
      </c>
      <c r="AN278" s="138" t="str">
        <f>IF(N278="","",IF(AND('miRNA Table'!$F$4="YES",'miRNA Table'!$F$6="YES"),N278-N$391,N278))</f>
        <v/>
      </c>
      <c r="AO278" s="136">
        <f>IF(O278="","",IF(AND('miRNA Table'!$F$4="YES",'miRNA Table'!$F$6="YES"),Q278-Q$391,Q278))</f>
        <v>26.25</v>
      </c>
      <c r="AP278" s="137">
        <f>IF(P278="","",IF(AND('miRNA Table'!$F$4="YES",'miRNA Table'!$F$6="YES"),R278-R$391,R278))</f>
        <v>26.23</v>
      </c>
      <c r="AQ278" s="137">
        <f>IF(Q278="","",IF(AND('miRNA Table'!$F$4="YES",'miRNA Table'!$F$6="YES"),S278-S$391,S278))</f>
        <v>26.38</v>
      </c>
      <c r="AR278" s="137" t="str">
        <f>IF(R278="","",IF(AND('miRNA Table'!$F$4="YES",'miRNA Table'!$F$6="YES"),T278-T$391,T278))</f>
        <v/>
      </c>
      <c r="AS278" s="137" t="str">
        <f>IF(S278="","",IF(AND('miRNA Table'!$F$4="YES",'miRNA Table'!$F$6="YES"),U278-U$391,U278))</f>
        <v/>
      </c>
      <c r="AT278" s="137" t="str">
        <f>IF(T278="","",IF(AND('miRNA Table'!$F$4="YES",'miRNA Table'!$F$6="YES"),V278-V$391,V278))</f>
        <v/>
      </c>
      <c r="AU278" s="137" t="str">
        <f>IF(U278="","",IF(AND('miRNA Table'!$F$4="YES",'miRNA Table'!$F$6="YES"),W278-W$391,W278))</f>
        <v/>
      </c>
      <c r="AV278" s="137" t="str">
        <f>IF(V278="","",IF(AND('miRNA Table'!$F$4="YES",'miRNA Table'!$F$6="YES"),X278-X$391,X278))</f>
        <v/>
      </c>
      <c r="AW278" s="137" t="str">
        <f>IF(W278="","",IF(AND('miRNA Table'!$F$4="YES",'miRNA Table'!$F$6="YES"),Y278-Y$391,Y278))</f>
        <v/>
      </c>
      <c r="AX278" s="137" t="str">
        <f>IF(X278="","",IF(AND('miRNA Table'!$F$4="YES",'miRNA Table'!$F$6="YES"),Z278-Z$391,Z278))</f>
        <v/>
      </c>
      <c r="AY278" s="137" t="str">
        <f>IF(Y278="","",IF(AND('miRNA Table'!$F$4="YES",'miRNA Table'!$F$6="YES"),AA278-AA$391,AA278))</f>
        <v/>
      </c>
      <c r="AZ278" s="138" t="str">
        <f>IF(Z278="","",IF(AND('miRNA Table'!$F$4="YES",'miRNA Table'!$F$6="YES"),AB278-AB$391,AB278))</f>
        <v/>
      </c>
      <c r="BY278" s="97" t="str">
        <f t="shared" si="236"/>
        <v>hsa-miR-423-5p</v>
      </c>
      <c r="BZ278" s="98" t="s">
        <v>5775</v>
      </c>
      <c r="CA278" s="99">
        <f t="shared" si="237"/>
        <v>14.364999999999998</v>
      </c>
      <c r="CB278" s="99">
        <f t="shared" si="238"/>
        <v>6.0850000000000009</v>
      </c>
      <c r="CC278" s="99">
        <f t="shared" si="239"/>
        <v>0.53000000000000114</v>
      </c>
      <c r="CD278" s="99" t="str">
        <f t="shared" si="240"/>
        <v/>
      </c>
      <c r="CE278" s="99" t="str">
        <f t="shared" si="241"/>
        <v/>
      </c>
      <c r="CF278" s="99" t="str">
        <f t="shared" si="242"/>
        <v/>
      </c>
      <c r="CG278" s="99" t="str">
        <f t="shared" si="243"/>
        <v/>
      </c>
      <c r="CH278" s="99" t="str">
        <f t="shared" si="244"/>
        <v/>
      </c>
      <c r="CI278" s="99" t="str">
        <f t="shared" si="245"/>
        <v/>
      </c>
      <c r="CJ278" s="99" t="str">
        <f t="shared" si="246"/>
        <v/>
      </c>
      <c r="CK278" s="99" t="str">
        <f t="shared" si="247"/>
        <v/>
      </c>
      <c r="CL278" s="99" t="str">
        <f t="shared" si="248"/>
        <v/>
      </c>
      <c r="CM278" s="99">
        <f t="shared" si="249"/>
        <v>5.3516666666666666</v>
      </c>
      <c r="CN278" s="99">
        <f t="shared" si="250"/>
        <v>5.3783333333333303</v>
      </c>
      <c r="CO278" s="99">
        <f t="shared" si="251"/>
        <v>5.2449999999999974</v>
      </c>
      <c r="CP278" s="99" t="str">
        <f t="shared" si="252"/>
        <v/>
      </c>
      <c r="CQ278" s="99" t="str">
        <f t="shared" si="253"/>
        <v/>
      </c>
      <c r="CR278" s="99" t="str">
        <f t="shared" si="254"/>
        <v/>
      </c>
      <c r="CS278" s="99" t="str">
        <f t="shared" si="255"/>
        <v/>
      </c>
      <c r="CT278" s="99" t="str">
        <f t="shared" si="256"/>
        <v/>
      </c>
      <c r="CU278" s="99" t="str">
        <f t="shared" si="257"/>
        <v/>
      </c>
      <c r="CV278" s="99" t="str">
        <f t="shared" si="258"/>
        <v/>
      </c>
      <c r="CW278" s="99" t="str">
        <f t="shared" si="259"/>
        <v/>
      </c>
      <c r="CX278" s="99" t="str">
        <f t="shared" si="260"/>
        <v/>
      </c>
      <c r="CY278" s="70">
        <f t="shared" si="261"/>
        <v>6.9933333333333332</v>
      </c>
      <c r="CZ278" s="70">
        <f t="shared" si="262"/>
        <v>5.3249999999999984</v>
      </c>
      <c r="DA278" s="100" t="str">
        <f t="shared" si="263"/>
        <v>hsa-miR-423-5p</v>
      </c>
      <c r="DB278" s="98" t="s">
        <v>5775</v>
      </c>
      <c r="DC278" s="101">
        <f t="shared" si="216"/>
        <v>4.7391899108950229E-5</v>
      </c>
      <c r="DD278" s="101">
        <f t="shared" si="217"/>
        <v>1.4731008373722486E-2</v>
      </c>
      <c r="DE278" s="101">
        <f t="shared" si="218"/>
        <v>0.69255473405546175</v>
      </c>
      <c r="DF278" s="101" t="str">
        <f t="shared" si="219"/>
        <v/>
      </c>
      <c r="DG278" s="101" t="str">
        <f t="shared" si="220"/>
        <v/>
      </c>
      <c r="DH278" s="101" t="str">
        <f t="shared" si="221"/>
        <v/>
      </c>
      <c r="DI278" s="101" t="str">
        <f t="shared" si="222"/>
        <v/>
      </c>
      <c r="DJ278" s="101" t="str">
        <f t="shared" si="223"/>
        <v/>
      </c>
      <c r="DK278" s="101" t="str">
        <f t="shared" si="224"/>
        <v/>
      </c>
      <c r="DL278" s="101" t="str">
        <f t="shared" si="225"/>
        <v/>
      </c>
      <c r="DM278" s="101" t="str">
        <f t="shared" si="264"/>
        <v/>
      </c>
      <c r="DN278" s="101" t="str">
        <f t="shared" si="265"/>
        <v/>
      </c>
      <c r="DO278" s="101">
        <f t="shared" si="226"/>
        <v>2.4489944817269748E-2</v>
      </c>
      <c r="DP278" s="101">
        <f t="shared" si="227"/>
        <v>2.4041432422887327E-2</v>
      </c>
      <c r="DQ278" s="101">
        <f t="shared" si="228"/>
        <v>2.6369243629063108E-2</v>
      </c>
      <c r="DR278" s="101" t="str">
        <f t="shared" si="229"/>
        <v/>
      </c>
      <c r="DS278" s="101" t="str">
        <f t="shared" si="230"/>
        <v/>
      </c>
      <c r="DT278" s="101" t="str">
        <f t="shared" si="231"/>
        <v/>
      </c>
      <c r="DU278" s="101" t="str">
        <f t="shared" si="232"/>
        <v/>
      </c>
      <c r="DV278" s="101" t="str">
        <f t="shared" si="233"/>
        <v/>
      </c>
      <c r="DW278" s="101" t="str">
        <f t="shared" si="234"/>
        <v/>
      </c>
      <c r="DX278" s="101" t="str">
        <f t="shared" si="235"/>
        <v/>
      </c>
      <c r="DY278" s="101" t="str">
        <f t="shared" si="266"/>
        <v/>
      </c>
      <c r="DZ278" s="101" t="str">
        <f t="shared" si="267"/>
        <v/>
      </c>
    </row>
    <row r="279" spans="1:130" ht="15" customHeight="1" x14ac:dyDescent="0.25">
      <c r="A279" s="106" t="str">
        <f>'miRNA Table'!C278</f>
        <v>hsa-miR-424-5p</v>
      </c>
      <c r="B279" s="98" t="s">
        <v>5776</v>
      </c>
      <c r="C279" s="99">
        <f>IF('Test Sample Data'!C278="","",IF(SUM('Test Sample Data'!C$3:C$386)&gt;10,IF(AND(ISNUMBER('Test Sample Data'!C278),'Test Sample Data'!C278&lt;$C$389, 'Test Sample Data'!C278&gt;0),'Test Sample Data'!C278,$C$389),""))</f>
        <v>33.1</v>
      </c>
      <c r="D279" s="99">
        <f>IF('Test Sample Data'!D278="","",IF(SUM('Test Sample Data'!D$3:D$386)&gt;10,IF(AND(ISNUMBER('Test Sample Data'!D278),'Test Sample Data'!D278&lt;$C$389, 'Test Sample Data'!D278&gt;0),'Test Sample Data'!D278,$C$389),""))</f>
        <v>20.2</v>
      </c>
      <c r="E279" s="99">
        <f>IF('Test Sample Data'!E278="","",IF(SUM('Test Sample Data'!E$3:E$386)&gt;10,IF(AND(ISNUMBER('Test Sample Data'!E278),'Test Sample Data'!E278&lt;$C$389, 'Test Sample Data'!E278&gt;0),'Test Sample Data'!E278,$C$389),""))</f>
        <v>16.77</v>
      </c>
      <c r="F279" s="99" t="str">
        <f>IF('Test Sample Data'!F278="","",IF(SUM('Test Sample Data'!F$3:F$386)&gt;10,IF(AND(ISNUMBER('Test Sample Data'!F278),'Test Sample Data'!F278&lt;$C$389, 'Test Sample Data'!F278&gt;0),'Test Sample Data'!F278,$C$389),""))</f>
        <v/>
      </c>
      <c r="G279" s="99" t="str">
        <f>IF('Test Sample Data'!G278="","",IF(SUM('Test Sample Data'!G$3:G$386)&gt;10,IF(AND(ISNUMBER('Test Sample Data'!G278),'Test Sample Data'!G278&lt;$C$389, 'Test Sample Data'!G278&gt;0),'Test Sample Data'!G278,$C$389),""))</f>
        <v/>
      </c>
      <c r="H279" s="99" t="str">
        <f>IF('Test Sample Data'!H278="","",IF(SUM('Test Sample Data'!H$3:H$386)&gt;10,IF(AND(ISNUMBER('Test Sample Data'!H278),'Test Sample Data'!H278&lt;$C$389, 'Test Sample Data'!H278&gt;0),'Test Sample Data'!H278,$C$389),""))</f>
        <v/>
      </c>
      <c r="I279" s="99" t="str">
        <f>IF('Test Sample Data'!I278="","",IF(SUM('Test Sample Data'!I$3:I$386)&gt;10,IF(AND(ISNUMBER('Test Sample Data'!I278),'Test Sample Data'!I278&lt;$C$389, 'Test Sample Data'!I278&gt;0),'Test Sample Data'!I278,$C$389),""))</f>
        <v/>
      </c>
      <c r="J279" s="99" t="str">
        <f>IF('Test Sample Data'!J278="","",IF(SUM('Test Sample Data'!J$3:J$386)&gt;10,IF(AND(ISNUMBER('Test Sample Data'!J278),'Test Sample Data'!J278&lt;$C$389, 'Test Sample Data'!J278&gt;0),'Test Sample Data'!J278,$C$389),""))</f>
        <v/>
      </c>
      <c r="K279" s="99" t="str">
        <f>IF('Test Sample Data'!K278="","",IF(SUM('Test Sample Data'!K$3:K$386)&gt;10,IF(AND(ISNUMBER('Test Sample Data'!K278),'Test Sample Data'!K278&lt;$C$389, 'Test Sample Data'!K278&gt;0),'Test Sample Data'!K278,$C$389),""))</f>
        <v/>
      </c>
      <c r="L279" s="99" t="str">
        <f>IF('Test Sample Data'!L278="","",IF(SUM('Test Sample Data'!L$3:L$386)&gt;10,IF(AND(ISNUMBER('Test Sample Data'!L278),'Test Sample Data'!L278&lt;$C$389, 'Test Sample Data'!L278&gt;0),'Test Sample Data'!L278,$C$389),""))</f>
        <v/>
      </c>
      <c r="M279" s="99" t="str">
        <f>IF('Test Sample Data'!M278="","",IF(SUM('Test Sample Data'!M$3:M$386)&gt;10,IF(AND(ISNUMBER('Test Sample Data'!M278),'Test Sample Data'!M278&lt;$C$389, 'Test Sample Data'!M278&gt;0),'Test Sample Data'!M278,$C$389),""))</f>
        <v/>
      </c>
      <c r="N279" s="99" t="str">
        <f>IF('Test Sample Data'!N278="","",IF(SUM('Test Sample Data'!N$3:N$386)&gt;10,IF(AND(ISNUMBER('Test Sample Data'!N278),'Test Sample Data'!N278&lt;$C$389, 'Test Sample Data'!N278&gt;0),'Test Sample Data'!N278,$C$389),""))</f>
        <v/>
      </c>
      <c r="O279" s="98" t="str">
        <f>'miRNA Table'!C278</f>
        <v>hsa-miR-424-5p</v>
      </c>
      <c r="P279" s="98" t="s">
        <v>5776</v>
      </c>
      <c r="Q279" s="99">
        <f>IF('Control Sample Data'!C278="","",IF(SUM('Control Sample Data'!C$3:C$386)&gt;10,IF(AND(ISNUMBER('Control Sample Data'!C278),'Control Sample Data'!C278&lt;$C$389, 'Control Sample Data'!C278&gt;0),'Control Sample Data'!C278,$C$389),""))</f>
        <v>22.3</v>
      </c>
      <c r="R279" s="99">
        <f>IF('Control Sample Data'!D278="","",IF(SUM('Control Sample Data'!D$3:D$386)&gt;10,IF(AND(ISNUMBER('Control Sample Data'!D278),'Control Sample Data'!D278&lt;$C$389, 'Control Sample Data'!D278&gt;0),'Control Sample Data'!D278,$C$389),""))</f>
        <v>22.22</v>
      </c>
      <c r="S279" s="99">
        <f>IF('Control Sample Data'!E278="","",IF(SUM('Control Sample Data'!E$3:E$386)&gt;10,IF(AND(ISNUMBER('Control Sample Data'!E278),'Control Sample Data'!E278&lt;$C$389, 'Control Sample Data'!E278&gt;0),'Control Sample Data'!E278,$C$389),""))</f>
        <v>22.28</v>
      </c>
      <c r="T279" s="99" t="str">
        <f>IF('Control Sample Data'!F278="","",IF(SUM('Control Sample Data'!F$3:F$386)&gt;10,IF(AND(ISNUMBER('Control Sample Data'!F278),'Control Sample Data'!F278&lt;$C$389, 'Control Sample Data'!F278&gt;0),'Control Sample Data'!F278,$C$389),""))</f>
        <v/>
      </c>
      <c r="U279" s="99" t="str">
        <f>IF('Control Sample Data'!G278="","",IF(SUM('Control Sample Data'!G$3:G$386)&gt;10,IF(AND(ISNUMBER('Control Sample Data'!G278),'Control Sample Data'!G278&lt;$C$389, 'Control Sample Data'!G278&gt;0),'Control Sample Data'!G278,$C$389),""))</f>
        <v/>
      </c>
      <c r="V279" s="99" t="str">
        <f>IF('Control Sample Data'!H278="","",IF(SUM('Control Sample Data'!H$3:H$386)&gt;10,IF(AND(ISNUMBER('Control Sample Data'!H278),'Control Sample Data'!H278&lt;$C$389, 'Control Sample Data'!H278&gt;0),'Control Sample Data'!H278,$C$389),""))</f>
        <v/>
      </c>
      <c r="W279" s="99" t="str">
        <f>IF('Control Sample Data'!I278="","",IF(SUM('Control Sample Data'!I$3:I$386)&gt;10,IF(AND(ISNUMBER('Control Sample Data'!I278),'Control Sample Data'!I278&lt;$C$389, 'Control Sample Data'!I278&gt;0),'Control Sample Data'!I278,$C$389),""))</f>
        <v/>
      </c>
      <c r="X279" s="99" t="str">
        <f>IF('Control Sample Data'!J278="","",IF(SUM('Control Sample Data'!J$3:J$386)&gt;10,IF(AND(ISNUMBER('Control Sample Data'!J278),'Control Sample Data'!J278&lt;$C$389, 'Control Sample Data'!J278&gt;0),'Control Sample Data'!J278,$C$389),""))</f>
        <v/>
      </c>
      <c r="Y279" s="99" t="str">
        <f>IF('Control Sample Data'!K278="","",IF(SUM('Control Sample Data'!K$3:K$386)&gt;10,IF(AND(ISNUMBER('Control Sample Data'!K278),'Control Sample Data'!K278&lt;$C$389, 'Control Sample Data'!K278&gt;0),'Control Sample Data'!K278,$C$389),""))</f>
        <v/>
      </c>
      <c r="Z279" s="99" t="str">
        <f>IF('Control Sample Data'!L278="","",IF(SUM('Control Sample Data'!L$3:L$386)&gt;10,IF(AND(ISNUMBER('Control Sample Data'!L278),'Control Sample Data'!L278&lt;$C$389, 'Control Sample Data'!L278&gt;0),'Control Sample Data'!L278,$C$389),""))</f>
        <v/>
      </c>
      <c r="AA279" s="99" t="str">
        <f>IF('Control Sample Data'!M278="","",IF(SUM('Control Sample Data'!M$3:M$386)&gt;10,IF(AND(ISNUMBER('Control Sample Data'!M278),'Control Sample Data'!M278&lt;$C$389, 'Control Sample Data'!M278&gt;0),'Control Sample Data'!M278,$C$389),""))</f>
        <v/>
      </c>
      <c r="AB279" s="107" t="str">
        <f>IF('Control Sample Data'!N278="","",IF(SUM('Control Sample Data'!N$3:N$386)&gt;10,IF(AND(ISNUMBER('Control Sample Data'!N278),'Control Sample Data'!N278&lt;$C$389, 'Control Sample Data'!N278&gt;0),'Control Sample Data'!N278,$C$389),""))</f>
        <v/>
      </c>
      <c r="AC279" s="136">
        <f>IF(C279="","",IF(AND('miRNA Table'!$F$4="YES",'miRNA Table'!$F$6="YES"),C279-C$391,C279))</f>
        <v>33.1</v>
      </c>
      <c r="AD279" s="137">
        <f>IF(D279="","",IF(AND('miRNA Table'!$F$4="YES",'miRNA Table'!$F$6="YES"),D279-D$391,D279))</f>
        <v>20.2</v>
      </c>
      <c r="AE279" s="137">
        <f>IF(E279="","",IF(AND('miRNA Table'!$F$4="YES",'miRNA Table'!$F$6="YES"),E279-E$391,E279))</f>
        <v>16.77</v>
      </c>
      <c r="AF279" s="137" t="str">
        <f>IF(F279="","",IF(AND('miRNA Table'!$F$4="YES",'miRNA Table'!$F$6="YES"),F279-F$391,F279))</f>
        <v/>
      </c>
      <c r="AG279" s="137" t="str">
        <f>IF(G279="","",IF(AND('miRNA Table'!$F$4="YES",'miRNA Table'!$F$6="YES"),G279-G$391,G279))</f>
        <v/>
      </c>
      <c r="AH279" s="137" t="str">
        <f>IF(H279="","",IF(AND('miRNA Table'!$F$4="YES",'miRNA Table'!$F$6="YES"),H279-H$391,H279))</f>
        <v/>
      </c>
      <c r="AI279" s="137" t="str">
        <f>IF(I279="","",IF(AND('miRNA Table'!$F$4="YES",'miRNA Table'!$F$6="YES"),I279-I$391,I279))</f>
        <v/>
      </c>
      <c r="AJ279" s="137" t="str">
        <f>IF(J279="","",IF(AND('miRNA Table'!$F$4="YES",'miRNA Table'!$F$6="YES"),J279-J$391,J279))</f>
        <v/>
      </c>
      <c r="AK279" s="137" t="str">
        <f>IF(K279="","",IF(AND('miRNA Table'!$F$4="YES",'miRNA Table'!$F$6="YES"),K279-K$391,K279))</f>
        <v/>
      </c>
      <c r="AL279" s="137" t="str">
        <f>IF(L279="","",IF(AND('miRNA Table'!$F$4="YES",'miRNA Table'!$F$6="YES"),L279-L$391,L279))</f>
        <v/>
      </c>
      <c r="AM279" s="137" t="str">
        <f>IF(M279="","",IF(AND('miRNA Table'!$F$4="YES",'miRNA Table'!$F$6="YES"),M279-M$391,M279))</f>
        <v/>
      </c>
      <c r="AN279" s="138" t="str">
        <f>IF(N279="","",IF(AND('miRNA Table'!$F$4="YES",'miRNA Table'!$F$6="YES"),N279-N$391,N279))</f>
        <v/>
      </c>
      <c r="AO279" s="136">
        <f>IF(O279="","",IF(AND('miRNA Table'!$F$4="YES",'miRNA Table'!$F$6="YES"),Q279-Q$391,Q279))</f>
        <v>22.3</v>
      </c>
      <c r="AP279" s="137">
        <f>IF(P279="","",IF(AND('miRNA Table'!$F$4="YES",'miRNA Table'!$F$6="YES"),R279-R$391,R279))</f>
        <v>22.22</v>
      </c>
      <c r="AQ279" s="137">
        <f>IF(Q279="","",IF(AND('miRNA Table'!$F$4="YES",'miRNA Table'!$F$6="YES"),S279-S$391,S279))</f>
        <v>22.28</v>
      </c>
      <c r="AR279" s="137" t="str">
        <f>IF(R279="","",IF(AND('miRNA Table'!$F$4="YES",'miRNA Table'!$F$6="YES"),T279-T$391,T279))</f>
        <v/>
      </c>
      <c r="AS279" s="137" t="str">
        <f>IF(S279="","",IF(AND('miRNA Table'!$F$4="YES",'miRNA Table'!$F$6="YES"),U279-U$391,U279))</f>
        <v/>
      </c>
      <c r="AT279" s="137" t="str">
        <f>IF(T279="","",IF(AND('miRNA Table'!$F$4="YES",'miRNA Table'!$F$6="YES"),V279-V$391,V279))</f>
        <v/>
      </c>
      <c r="AU279" s="137" t="str">
        <f>IF(U279="","",IF(AND('miRNA Table'!$F$4="YES",'miRNA Table'!$F$6="YES"),W279-W$391,W279))</f>
        <v/>
      </c>
      <c r="AV279" s="137" t="str">
        <f>IF(V279="","",IF(AND('miRNA Table'!$F$4="YES",'miRNA Table'!$F$6="YES"),X279-X$391,X279))</f>
        <v/>
      </c>
      <c r="AW279" s="137" t="str">
        <f>IF(W279="","",IF(AND('miRNA Table'!$F$4="YES",'miRNA Table'!$F$6="YES"),Y279-Y$391,Y279))</f>
        <v/>
      </c>
      <c r="AX279" s="137" t="str">
        <f>IF(X279="","",IF(AND('miRNA Table'!$F$4="YES",'miRNA Table'!$F$6="YES"),Z279-Z$391,Z279))</f>
        <v/>
      </c>
      <c r="AY279" s="137" t="str">
        <f>IF(Y279="","",IF(AND('miRNA Table'!$F$4="YES",'miRNA Table'!$F$6="YES"),AA279-AA$391,AA279))</f>
        <v/>
      </c>
      <c r="AZ279" s="138" t="str">
        <f>IF(Z279="","",IF(AND('miRNA Table'!$F$4="YES",'miRNA Table'!$F$6="YES"),AB279-AB$391,AB279))</f>
        <v/>
      </c>
      <c r="BY279" s="97" t="str">
        <f t="shared" si="236"/>
        <v>hsa-miR-424-5p</v>
      </c>
      <c r="BZ279" s="98" t="s">
        <v>5776</v>
      </c>
      <c r="CA279" s="99">
        <f t="shared" si="237"/>
        <v>12.465</v>
      </c>
      <c r="CB279" s="99">
        <f t="shared" si="238"/>
        <v>-0.44500000000000028</v>
      </c>
      <c r="CC279" s="99">
        <f t="shared" si="239"/>
        <v>-3.9600000000000009</v>
      </c>
      <c r="CD279" s="99" t="str">
        <f t="shared" si="240"/>
        <v/>
      </c>
      <c r="CE279" s="99" t="str">
        <f t="shared" si="241"/>
        <v/>
      </c>
      <c r="CF279" s="99" t="str">
        <f t="shared" si="242"/>
        <v/>
      </c>
      <c r="CG279" s="99" t="str">
        <f t="shared" si="243"/>
        <v/>
      </c>
      <c r="CH279" s="99" t="str">
        <f t="shared" si="244"/>
        <v/>
      </c>
      <c r="CI279" s="99" t="str">
        <f t="shared" si="245"/>
        <v/>
      </c>
      <c r="CJ279" s="99" t="str">
        <f t="shared" si="246"/>
        <v/>
      </c>
      <c r="CK279" s="99" t="str">
        <f t="shared" si="247"/>
        <v/>
      </c>
      <c r="CL279" s="99" t="str">
        <f t="shared" si="248"/>
        <v/>
      </c>
      <c r="CM279" s="99">
        <f t="shared" si="249"/>
        <v>1.4016666666666673</v>
      </c>
      <c r="CN279" s="99">
        <f t="shared" si="250"/>
        <v>1.3683333333333287</v>
      </c>
      <c r="CO279" s="99">
        <f t="shared" si="251"/>
        <v>1.1449999999999996</v>
      </c>
      <c r="CP279" s="99" t="str">
        <f t="shared" si="252"/>
        <v/>
      </c>
      <c r="CQ279" s="99" t="str">
        <f t="shared" si="253"/>
        <v/>
      </c>
      <c r="CR279" s="99" t="str">
        <f t="shared" si="254"/>
        <v/>
      </c>
      <c r="CS279" s="99" t="str">
        <f t="shared" si="255"/>
        <v/>
      </c>
      <c r="CT279" s="99" t="str">
        <f t="shared" si="256"/>
        <v/>
      </c>
      <c r="CU279" s="99" t="str">
        <f t="shared" si="257"/>
        <v/>
      </c>
      <c r="CV279" s="99" t="str">
        <f t="shared" si="258"/>
        <v/>
      </c>
      <c r="CW279" s="99" t="str">
        <f t="shared" si="259"/>
        <v/>
      </c>
      <c r="CX279" s="99" t="str">
        <f t="shared" si="260"/>
        <v/>
      </c>
      <c r="CY279" s="70">
        <f t="shared" si="261"/>
        <v>2.6866666666666661</v>
      </c>
      <c r="CZ279" s="70">
        <f t="shared" si="262"/>
        <v>1.3049999999999986</v>
      </c>
      <c r="DA279" s="100" t="str">
        <f t="shared" si="263"/>
        <v>hsa-miR-424-5p</v>
      </c>
      <c r="DB279" s="98" t="s">
        <v>5776</v>
      </c>
      <c r="DC279" s="101">
        <f t="shared" si="216"/>
        <v>1.7687282160093744E-4</v>
      </c>
      <c r="DD279" s="101">
        <f t="shared" si="217"/>
        <v>1.3613141164994735</v>
      </c>
      <c r="DE279" s="101">
        <f t="shared" si="218"/>
        <v>15.562479158596577</v>
      </c>
      <c r="DF279" s="101" t="str">
        <f t="shared" si="219"/>
        <v/>
      </c>
      <c r="DG279" s="101" t="str">
        <f t="shared" si="220"/>
        <v/>
      </c>
      <c r="DH279" s="101" t="str">
        <f t="shared" si="221"/>
        <v/>
      </c>
      <c r="DI279" s="101" t="str">
        <f t="shared" si="222"/>
        <v/>
      </c>
      <c r="DJ279" s="101" t="str">
        <f t="shared" si="223"/>
        <v/>
      </c>
      <c r="DK279" s="101" t="str">
        <f t="shared" si="224"/>
        <v/>
      </c>
      <c r="DL279" s="101" t="str">
        <f t="shared" si="225"/>
        <v/>
      </c>
      <c r="DM279" s="101" t="str">
        <f t="shared" si="264"/>
        <v/>
      </c>
      <c r="DN279" s="101" t="str">
        <f t="shared" si="265"/>
        <v/>
      </c>
      <c r="DO279" s="101">
        <f t="shared" si="226"/>
        <v>0.37849163827784926</v>
      </c>
      <c r="DP279" s="101">
        <f t="shared" si="227"/>
        <v>0.38733846095263952</v>
      </c>
      <c r="DQ279" s="101">
        <f t="shared" si="228"/>
        <v>0.45218968878054422</v>
      </c>
      <c r="DR279" s="101" t="str">
        <f t="shared" si="229"/>
        <v/>
      </c>
      <c r="DS279" s="101" t="str">
        <f t="shared" si="230"/>
        <v/>
      </c>
      <c r="DT279" s="101" t="str">
        <f t="shared" si="231"/>
        <v/>
      </c>
      <c r="DU279" s="101" t="str">
        <f t="shared" si="232"/>
        <v/>
      </c>
      <c r="DV279" s="101" t="str">
        <f t="shared" si="233"/>
        <v/>
      </c>
      <c r="DW279" s="101" t="str">
        <f t="shared" si="234"/>
        <v/>
      </c>
      <c r="DX279" s="101" t="str">
        <f t="shared" si="235"/>
        <v/>
      </c>
      <c r="DY279" s="101" t="str">
        <f t="shared" si="266"/>
        <v/>
      </c>
      <c r="DZ279" s="101" t="str">
        <f t="shared" si="267"/>
        <v/>
      </c>
    </row>
    <row r="280" spans="1:130" ht="15" customHeight="1" x14ac:dyDescent="0.25">
      <c r="A280" s="106" t="str">
        <f>'miRNA Table'!C279</f>
        <v>hsa-miR-424-3p</v>
      </c>
      <c r="B280" s="98" t="s">
        <v>5777</v>
      </c>
      <c r="C280" s="99">
        <f>IF('Test Sample Data'!C279="","",IF(SUM('Test Sample Data'!C$3:C$386)&gt;10,IF(AND(ISNUMBER('Test Sample Data'!C279),'Test Sample Data'!C279&lt;$C$389, 'Test Sample Data'!C279&gt;0),'Test Sample Data'!C279,$C$389),""))</f>
        <v>25.02</v>
      </c>
      <c r="D280" s="99">
        <f>IF('Test Sample Data'!D279="","",IF(SUM('Test Sample Data'!D$3:D$386)&gt;10,IF(AND(ISNUMBER('Test Sample Data'!D279),'Test Sample Data'!D279&lt;$C$389, 'Test Sample Data'!D279&gt;0),'Test Sample Data'!D279,$C$389),""))</f>
        <v>14.67</v>
      </c>
      <c r="E280" s="99">
        <f>IF('Test Sample Data'!E279="","",IF(SUM('Test Sample Data'!E$3:E$386)&gt;10,IF(AND(ISNUMBER('Test Sample Data'!E279),'Test Sample Data'!E279&lt;$C$389, 'Test Sample Data'!E279&gt;0),'Test Sample Data'!E279,$C$389),""))</f>
        <v>33.49</v>
      </c>
      <c r="F280" s="99" t="str">
        <f>IF('Test Sample Data'!F279="","",IF(SUM('Test Sample Data'!F$3:F$386)&gt;10,IF(AND(ISNUMBER('Test Sample Data'!F279),'Test Sample Data'!F279&lt;$C$389, 'Test Sample Data'!F279&gt;0),'Test Sample Data'!F279,$C$389),""))</f>
        <v/>
      </c>
      <c r="G280" s="99" t="str">
        <f>IF('Test Sample Data'!G279="","",IF(SUM('Test Sample Data'!G$3:G$386)&gt;10,IF(AND(ISNUMBER('Test Sample Data'!G279),'Test Sample Data'!G279&lt;$C$389, 'Test Sample Data'!G279&gt;0),'Test Sample Data'!G279,$C$389),""))</f>
        <v/>
      </c>
      <c r="H280" s="99" t="str">
        <f>IF('Test Sample Data'!H279="","",IF(SUM('Test Sample Data'!H$3:H$386)&gt;10,IF(AND(ISNUMBER('Test Sample Data'!H279),'Test Sample Data'!H279&lt;$C$389, 'Test Sample Data'!H279&gt;0),'Test Sample Data'!H279,$C$389),""))</f>
        <v/>
      </c>
      <c r="I280" s="99" t="str">
        <f>IF('Test Sample Data'!I279="","",IF(SUM('Test Sample Data'!I$3:I$386)&gt;10,IF(AND(ISNUMBER('Test Sample Data'!I279),'Test Sample Data'!I279&lt;$C$389, 'Test Sample Data'!I279&gt;0),'Test Sample Data'!I279,$C$389),""))</f>
        <v/>
      </c>
      <c r="J280" s="99" t="str">
        <f>IF('Test Sample Data'!J279="","",IF(SUM('Test Sample Data'!J$3:J$386)&gt;10,IF(AND(ISNUMBER('Test Sample Data'!J279),'Test Sample Data'!J279&lt;$C$389, 'Test Sample Data'!J279&gt;0),'Test Sample Data'!J279,$C$389),""))</f>
        <v/>
      </c>
      <c r="K280" s="99" t="str">
        <f>IF('Test Sample Data'!K279="","",IF(SUM('Test Sample Data'!K$3:K$386)&gt;10,IF(AND(ISNUMBER('Test Sample Data'!K279),'Test Sample Data'!K279&lt;$C$389, 'Test Sample Data'!K279&gt;0),'Test Sample Data'!K279,$C$389),""))</f>
        <v/>
      </c>
      <c r="L280" s="99" t="str">
        <f>IF('Test Sample Data'!L279="","",IF(SUM('Test Sample Data'!L$3:L$386)&gt;10,IF(AND(ISNUMBER('Test Sample Data'!L279),'Test Sample Data'!L279&lt;$C$389, 'Test Sample Data'!L279&gt;0),'Test Sample Data'!L279,$C$389),""))</f>
        <v/>
      </c>
      <c r="M280" s="99" t="str">
        <f>IF('Test Sample Data'!M279="","",IF(SUM('Test Sample Data'!M$3:M$386)&gt;10,IF(AND(ISNUMBER('Test Sample Data'!M279),'Test Sample Data'!M279&lt;$C$389, 'Test Sample Data'!M279&gt;0),'Test Sample Data'!M279,$C$389),""))</f>
        <v/>
      </c>
      <c r="N280" s="99" t="str">
        <f>IF('Test Sample Data'!N279="","",IF(SUM('Test Sample Data'!N$3:N$386)&gt;10,IF(AND(ISNUMBER('Test Sample Data'!N279),'Test Sample Data'!N279&lt;$C$389, 'Test Sample Data'!N279&gt;0),'Test Sample Data'!N279,$C$389),""))</f>
        <v/>
      </c>
      <c r="O280" s="98" t="str">
        <f>'miRNA Table'!C279</f>
        <v>hsa-miR-424-3p</v>
      </c>
      <c r="P280" s="98" t="s">
        <v>5777</v>
      </c>
      <c r="Q280" s="99">
        <f>IF('Control Sample Data'!C279="","",IF(SUM('Control Sample Data'!C$3:C$386)&gt;10,IF(AND(ISNUMBER('Control Sample Data'!C279),'Control Sample Data'!C279&lt;$C$389, 'Control Sample Data'!C279&gt;0),'Control Sample Data'!C279,$C$389),""))</f>
        <v>14.08</v>
      </c>
      <c r="R280" s="99">
        <f>IF('Control Sample Data'!D279="","",IF(SUM('Control Sample Data'!D$3:D$386)&gt;10,IF(AND(ISNUMBER('Control Sample Data'!D279),'Control Sample Data'!D279&lt;$C$389, 'Control Sample Data'!D279&gt;0),'Control Sample Data'!D279,$C$389),""))</f>
        <v>14.02</v>
      </c>
      <c r="S280" s="99">
        <f>IF('Control Sample Data'!E279="","",IF(SUM('Control Sample Data'!E$3:E$386)&gt;10,IF(AND(ISNUMBER('Control Sample Data'!E279),'Control Sample Data'!E279&lt;$C$389, 'Control Sample Data'!E279&gt;0),'Control Sample Data'!E279,$C$389),""))</f>
        <v>14.13</v>
      </c>
      <c r="T280" s="99" t="str">
        <f>IF('Control Sample Data'!F279="","",IF(SUM('Control Sample Data'!F$3:F$386)&gt;10,IF(AND(ISNUMBER('Control Sample Data'!F279),'Control Sample Data'!F279&lt;$C$389, 'Control Sample Data'!F279&gt;0),'Control Sample Data'!F279,$C$389),""))</f>
        <v/>
      </c>
      <c r="U280" s="99" t="str">
        <f>IF('Control Sample Data'!G279="","",IF(SUM('Control Sample Data'!G$3:G$386)&gt;10,IF(AND(ISNUMBER('Control Sample Data'!G279),'Control Sample Data'!G279&lt;$C$389, 'Control Sample Data'!G279&gt;0),'Control Sample Data'!G279,$C$389),""))</f>
        <v/>
      </c>
      <c r="V280" s="99" t="str">
        <f>IF('Control Sample Data'!H279="","",IF(SUM('Control Sample Data'!H$3:H$386)&gt;10,IF(AND(ISNUMBER('Control Sample Data'!H279),'Control Sample Data'!H279&lt;$C$389, 'Control Sample Data'!H279&gt;0),'Control Sample Data'!H279,$C$389),""))</f>
        <v/>
      </c>
      <c r="W280" s="99" t="str">
        <f>IF('Control Sample Data'!I279="","",IF(SUM('Control Sample Data'!I$3:I$386)&gt;10,IF(AND(ISNUMBER('Control Sample Data'!I279),'Control Sample Data'!I279&lt;$C$389, 'Control Sample Data'!I279&gt;0),'Control Sample Data'!I279,$C$389),""))</f>
        <v/>
      </c>
      <c r="X280" s="99" t="str">
        <f>IF('Control Sample Data'!J279="","",IF(SUM('Control Sample Data'!J$3:J$386)&gt;10,IF(AND(ISNUMBER('Control Sample Data'!J279),'Control Sample Data'!J279&lt;$C$389, 'Control Sample Data'!J279&gt;0),'Control Sample Data'!J279,$C$389),""))</f>
        <v/>
      </c>
      <c r="Y280" s="99" t="str">
        <f>IF('Control Sample Data'!K279="","",IF(SUM('Control Sample Data'!K$3:K$386)&gt;10,IF(AND(ISNUMBER('Control Sample Data'!K279),'Control Sample Data'!K279&lt;$C$389, 'Control Sample Data'!K279&gt;0),'Control Sample Data'!K279,$C$389),""))</f>
        <v/>
      </c>
      <c r="Z280" s="99" t="str">
        <f>IF('Control Sample Data'!L279="","",IF(SUM('Control Sample Data'!L$3:L$386)&gt;10,IF(AND(ISNUMBER('Control Sample Data'!L279),'Control Sample Data'!L279&lt;$C$389, 'Control Sample Data'!L279&gt;0),'Control Sample Data'!L279,$C$389),""))</f>
        <v/>
      </c>
      <c r="AA280" s="99" t="str">
        <f>IF('Control Sample Data'!M279="","",IF(SUM('Control Sample Data'!M$3:M$386)&gt;10,IF(AND(ISNUMBER('Control Sample Data'!M279),'Control Sample Data'!M279&lt;$C$389, 'Control Sample Data'!M279&gt;0),'Control Sample Data'!M279,$C$389),""))</f>
        <v/>
      </c>
      <c r="AB280" s="107" t="str">
        <f>IF('Control Sample Data'!N279="","",IF(SUM('Control Sample Data'!N$3:N$386)&gt;10,IF(AND(ISNUMBER('Control Sample Data'!N279),'Control Sample Data'!N279&lt;$C$389, 'Control Sample Data'!N279&gt;0),'Control Sample Data'!N279,$C$389),""))</f>
        <v/>
      </c>
      <c r="AC280" s="136">
        <f>IF(C280="","",IF(AND('miRNA Table'!$F$4="YES",'miRNA Table'!$F$6="YES"),C280-C$391,C280))</f>
        <v>25.02</v>
      </c>
      <c r="AD280" s="137">
        <f>IF(D280="","",IF(AND('miRNA Table'!$F$4="YES",'miRNA Table'!$F$6="YES"),D280-D$391,D280))</f>
        <v>14.67</v>
      </c>
      <c r="AE280" s="137">
        <f>IF(E280="","",IF(AND('miRNA Table'!$F$4="YES",'miRNA Table'!$F$6="YES"),E280-E$391,E280))</f>
        <v>33.49</v>
      </c>
      <c r="AF280" s="137" t="str">
        <f>IF(F280="","",IF(AND('miRNA Table'!$F$4="YES",'miRNA Table'!$F$6="YES"),F280-F$391,F280))</f>
        <v/>
      </c>
      <c r="AG280" s="137" t="str">
        <f>IF(G280="","",IF(AND('miRNA Table'!$F$4="YES",'miRNA Table'!$F$6="YES"),G280-G$391,G280))</f>
        <v/>
      </c>
      <c r="AH280" s="137" t="str">
        <f>IF(H280="","",IF(AND('miRNA Table'!$F$4="YES",'miRNA Table'!$F$6="YES"),H280-H$391,H280))</f>
        <v/>
      </c>
      <c r="AI280" s="137" t="str">
        <f>IF(I280="","",IF(AND('miRNA Table'!$F$4="YES",'miRNA Table'!$F$6="YES"),I280-I$391,I280))</f>
        <v/>
      </c>
      <c r="AJ280" s="137" t="str">
        <f>IF(J280="","",IF(AND('miRNA Table'!$F$4="YES",'miRNA Table'!$F$6="YES"),J280-J$391,J280))</f>
        <v/>
      </c>
      <c r="AK280" s="137" t="str">
        <f>IF(K280="","",IF(AND('miRNA Table'!$F$4="YES",'miRNA Table'!$F$6="YES"),K280-K$391,K280))</f>
        <v/>
      </c>
      <c r="AL280" s="137" t="str">
        <f>IF(L280="","",IF(AND('miRNA Table'!$F$4="YES",'miRNA Table'!$F$6="YES"),L280-L$391,L280))</f>
        <v/>
      </c>
      <c r="AM280" s="137" t="str">
        <f>IF(M280="","",IF(AND('miRNA Table'!$F$4="YES",'miRNA Table'!$F$6="YES"),M280-M$391,M280))</f>
        <v/>
      </c>
      <c r="AN280" s="138" t="str">
        <f>IF(N280="","",IF(AND('miRNA Table'!$F$4="YES",'miRNA Table'!$F$6="YES"),N280-N$391,N280))</f>
        <v/>
      </c>
      <c r="AO280" s="136">
        <f>IF(O280="","",IF(AND('miRNA Table'!$F$4="YES",'miRNA Table'!$F$6="YES"),Q280-Q$391,Q280))</f>
        <v>14.08</v>
      </c>
      <c r="AP280" s="137">
        <f>IF(P280="","",IF(AND('miRNA Table'!$F$4="YES",'miRNA Table'!$F$6="YES"),R280-R$391,R280))</f>
        <v>14.02</v>
      </c>
      <c r="AQ280" s="137">
        <f>IF(Q280="","",IF(AND('miRNA Table'!$F$4="YES",'miRNA Table'!$F$6="YES"),S280-S$391,S280))</f>
        <v>14.13</v>
      </c>
      <c r="AR280" s="137" t="str">
        <f>IF(R280="","",IF(AND('miRNA Table'!$F$4="YES",'miRNA Table'!$F$6="YES"),T280-T$391,T280))</f>
        <v/>
      </c>
      <c r="AS280" s="137" t="str">
        <f>IF(S280="","",IF(AND('miRNA Table'!$F$4="YES",'miRNA Table'!$F$6="YES"),U280-U$391,U280))</f>
        <v/>
      </c>
      <c r="AT280" s="137" t="str">
        <f>IF(T280="","",IF(AND('miRNA Table'!$F$4="YES",'miRNA Table'!$F$6="YES"),V280-V$391,V280))</f>
        <v/>
      </c>
      <c r="AU280" s="137" t="str">
        <f>IF(U280="","",IF(AND('miRNA Table'!$F$4="YES",'miRNA Table'!$F$6="YES"),W280-W$391,W280))</f>
        <v/>
      </c>
      <c r="AV280" s="137" t="str">
        <f>IF(V280="","",IF(AND('miRNA Table'!$F$4="YES",'miRNA Table'!$F$6="YES"),X280-X$391,X280))</f>
        <v/>
      </c>
      <c r="AW280" s="137" t="str">
        <f>IF(W280="","",IF(AND('miRNA Table'!$F$4="YES",'miRNA Table'!$F$6="YES"),Y280-Y$391,Y280))</f>
        <v/>
      </c>
      <c r="AX280" s="137" t="str">
        <f>IF(X280="","",IF(AND('miRNA Table'!$F$4="YES",'miRNA Table'!$F$6="YES"),Z280-Z$391,Z280))</f>
        <v/>
      </c>
      <c r="AY280" s="137" t="str">
        <f>IF(Y280="","",IF(AND('miRNA Table'!$F$4="YES",'miRNA Table'!$F$6="YES"),AA280-AA$391,AA280))</f>
        <v/>
      </c>
      <c r="AZ280" s="138" t="str">
        <f>IF(Z280="","",IF(AND('miRNA Table'!$F$4="YES",'miRNA Table'!$F$6="YES"),AB280-AB$391,AB280))</f>
        <v/>
      </c>
      <c r="BY280" s="97" t="str">
        <f t="shared" si="236"/>
        <v>hsa-miR-424-3p</v>
      </c>
      <c r="BZ280" s="98" t="s">
        <v>5777</v>
      </c>
      <c r="CA280" s="99">
        <f t="shared" si="237"/>
        <v>4.384999999999998</v>
      </c>
      <c r="CB280" s="99">
        <f t="shared" si="238"/>
        <v>-5.9749999999999996</v>
      </c>
      <c r="CC280" s="99">
        <f t="shared" si="239"/>
        <v>12.760000000000002</v>
      </c>
      <c r="CD280" s="99" t="str">
        <f t="shared" si="240"/>
        <v/>
      </c>
      <c r="CE280" s="99" t="str">
        <f t="shared" si="241"/>
        <v/>
      </c>
      <c r="CF280" s="99" t="str">
        <f t="shared" si="242"/>
        <v/>
      </c>
      <c r="CG280" s="99" t="str">
        <f t="shared" si="243"/>
        <v/>
      </c>
      <c r="CH280" s="99" t="str">
        <f t="shared" si="244"/>
        <v/>
      </c>
      <c r="CI280" s="99" t="str">
        <f t="shared" si="245"/>
        <v/>
      </c>
      <c r="CJ280" s="99" t="str">
        <f t="shared" si="246"/>
        <v/>
      </c>
      <c r="CK280" s="99" t="str">
        <f t="shared" si="247"/>
        <v/>
      </c>
      <c r="CL280" s="99" t="str">
        <f t="shared" si="248"/>
        <v/>
      </c>
      <c r="CM280" s="99">
        <f t="shared" si="249"/>
        <v>-6.8183333333333334</v>
      </c>
      <c r="CN280" s="99">
        <f t="shared" si="250"/>
        <v>-6.8316666666666706</v>
      </c>
      <c r="CO280" s="99">
        <f t="shared" si="251"/>
        <v>-7.0050000000000008</v>
      </c>
      <c r="CP280" s="99" t="str">
        <f t="shared" si="252"/>
        <v/>
      </c>
      <c r="CQ280" s="99" t="str">
        <f t="shared" si="253"/>
        <v/>
      </c>
      <c r="CR280" s="99" t="str">
        <f t="shared" si="254"/>
        <v/>
      </c>
      <c r="CS280" s="99" t="str">
        <f t="shared" si="255"/>
        <v/>
      </c>
      <c r="CT280" s="99" t="str">
        <f t="shared" si="256"/>
        <v/>
      </c>
      <c r="CU280" s="99" t="str">
        <f t="shared" si="257"/>
        <v/>
      </c>
      <c r="CV280" s="99" t="str">
        <f t="shared" si="258"/>
        <v/>
      </c>
      <c r="CW280" s="99" t="str">
        <f t="shared" si="259"/>
        <v/>
      </c>
      <c r="CX280" s="99" t="str">
        <f t="shared" si="260"/>
        <v/>
      </c>
      <c r="CY280" s="70">
        <f t="shared" si="261"/>
        <v>3.7233333333333332</v>
      </c>
      <c r="CZ280" s="70">
        <f t="shared" si="262"/>
        <v>-6.8850000000000016</v>
      </c>
      <c r="DA280" s="100" t="str">
        <f t="shared" si="263"/>
        <v>hsa-miR-424-3p</v>
      </c>
      <c r="DB280" s="98" t="s">
        <v>5777</v>
      </c>
      <c r="DC280" s="101">
        <f t="shared" si="216"/>
        <v>4.7861187409199528E-2</v>
      </c>
      <c r="DD280" s="101">
        <f t="shared" si="217"/>
        <v>62.900518306896032</v>
      </c>
      <c r="DE280" s="101">
        <f t="shared" si="218"/>
        <v>1.4416414324090946E-4</v>
      </c>
      <c r="DF280" s="101" t="str">
        <f t="shared" si="219"/>
        <v/>
      </c>
      <c r="DG280" s="101" t="str">
        <f t="shared" si="220"/>
        <v/>
      </c>
      <c r="DH280" s="101" t="str">
        <f t="shared" si="221"/>
        <v/>
      </c>
      <c r="DI280" s="101" t="str">
        <f t="shared" si="222"/>
        <v/>
      </c>
      <c r="DJ280" s="101" t="str">
        <f t="shared" si="223"/>
        <v/>
      </c>
      <c r="DK280" s="101" t="str">
        <f t="shared" si="224"/>
        <v/>
      </c>
      <c r="DL280" s="101" t="str">
        <f t="shared" si="225"/>
        <v/>
      </c>
      <c r="DM280" s="101" t="str">
        <f t="shared" si="264"/>
        <v/>
      </c>
      <c r="DN280" s="101" t="str">
        <f t="shared" si="265"/>
        <v/>
      </c>
      <c r="DO280" s="101">
        <f t="shared" si="226"/>
        <v>112.85553236471827</v>
      </c>
      <c r="DP280" s="101">
        <f t="shared" si="227"/>
        <v>113.90337354838523</v>
      </c>
      <c r="DQ280" s="101">
        <f t="shared" si="228"/>
        <v>128.44438380921639</v>
      </c>
      <c r="DR280" s="101" t="str">
        <f t="shared" si="229"/>
        <v/>
      </c>
      <c r="DS280" s="101" t="str">
        <f t="shared" si="230"/>
        <v/>
      </c>
      <c r="DT280" s="101" t="str">
        <f t="shared" si="231"/>
        <v/>
      </c>
      <c r="DU280" s="101" t="str">
        <f t="shared" si="232"/>
        <v/>
      </c>
      <c r="DV280" s="101" t="str">
        <f t="shared" si="233"/>
        <v/>
      </c>
      <c r="DW280" s="101" t="str">
        <f t="shared" si="234"/>
        <v/>
      </c>
      <c r="DX280" s="101" t="str">
        <f t="shared" si="235"/>
        <v/>
      </c>
      <c r="DY280" s="101" t="str">
        <f t="shared" si="266"/>
        <v/>
      </c>
      <c r="DZ280" s="101" t="str">
        <f t="shared" si="267"/>
        <v/>
      </c>
    </row>
    <row r="281" spans="1:130" ht="15" customHeight="1" x14ac:dyDescent="0.25">
      <c r="A281" s="106" t="str">
        <f>'miRNA Table'!C280</f>
        <v>hsa-miR-425-5p</v>
      </c>
      <c r="B281" s="98" t="s">
        <v>5778</v>
      </c>
      <c r="C281" s="99">
        <f>IF('Test Sample Data'!C280="","",IF(SUM('Test Sample Data'!C$3:C$386)&gt;10,IF(AND(ISNUMBER('Test Sample Data'!C280),'Test Sample Data'!C280&lt;$C$389, 'Test Sample Data'!C280&gt;0),'Test Sample Data'!C280,$C$389),""))</f>
        <v>35</v>
      </c>
      <c r="D281" s="99">
        <f>IF('Test Sample Data'!D280="","",IF(SUM('Test Sample Data'!D$3:D$386)&gt;10,IF(AND(ISNUMBER('Test Sample Data'!D280),'Test Sample Data'!D280&lt;$C$389, 'Test Sample Data'!D280&gt;0),'Test Sample Data'!D280,$C$389),""))</f>
        <v>24.19</v>
      </c>
      <c r="E281" s="99">
        <f>IF('Test Sample Data'!E280="","",IF(SUM('Test Sample Data'!E$3:E$386)&gt;10,IF(AND(ISNUMBER('Test Sample Data'!E280),'Test Sample Data'!E280&lt;$C$389, 'Test Sample Data'!E280&gt;0),'Test Sample Data'!E280,$C$389),""))</f>
        <v>21</v>
      </c>
      <c r="F281" s="99" t="str">
        <f>IF('Test Sample Data'!F280="","",IF(SUM('Test Sample Data'!F$3:F$386)&gt;10,IF(AND(ISNUMBER('Test Sample Data'!F280),'Test Sample Data'!F280&lt;$C$389, 'Test Sample Data'!F280&gt;0),'Test Sample Data'!F280,$C$389),""))</f>
        <v/>
      </c>
      <c r="G281" s="99" t="str">
        <f>IF('Test Sample Data'!G280="","",IF(SUM('Test Sample Data'!G$3:G$386)&gt;10,IF(AND(ISNUMBER('Test Sample Data'!G280),'Test Sample Data'!G280&lt;$C$389, 'Test Sample Data'!G280&gt;0),'Test Sample Data'!G280,$C$389),""))</f>
        <v/>
      </c>
      <c r="H281" s="99" t="str">
        <f>IF('Test Sample Data'!H280="","",IF(SUM('Test Sample Data'!H$3:H$386)&gt;10,IF(AND(ISNUMBER('Test Sample Data'!H280),'Test Sample Data'!H280&lt;$C$389, 'Test Sample Data'!H280&gt;0),'Test Sample Data'!H280,$C$389),""))</f>
        <v/>
      </c>
      <c r="I281" s="99" t="str">
        <f>IF('Test Sample Data'!I280="","",IF(SUM('Test Sample Data'!I$3:I$386)&gt;10,IF(AND(ISNUMBER('Test Sample Data'!I280),'Test Sample Data'!I280&lt;$C$389, 'Test Sample Data'!I280&gt;0),'Test Sample Data'!I280,$C$389),""))</f>
        <v/>
      </c>
      <c r="J281" s="99" t="str">
        <f>IF('Test Sample Data'!J280="","",IF(SUM('Test Sample Data'!J$3:J$386)&gt;10,IF(AND(ISNUMBER('Test Sample Data'!J280),'Test Sample Data'!J280&lt;$C$389, 'Test Sample Data'!J280&gt;0),'Test Sample Data'!J280,$C$389),""))</f>
        <v/>
      </c>
      <c r="K281" s="99" t="str">
        <f>IF('Test Sample Data'!K280="","",IF(SUM('Test Sample Data'!K$3:K$386)&gt;10,IF(AND(ISNUMBER('Test Sample Data'!K280),'Test Sample Data'!K280&lt;$C$389, 'Test Sample Data'!K280&gt;0),'Test Sample Data'!K280,$C$389),""))</f>
        <v/>
      </c>
      <c r="L281" s="99" t="str">
        <f>IF('Test Sample Data'!L280="","",IF(SUM('Test Sample Data'!L$3:L$386)&gt;10,IF(AND(ISNUMBER('Test Sample Data'!L280),'Test Sample Data'!L280&lt;$C$389, 'Test Sample Data'!L280&gt;0),'Test Sample Data'!L280,$C$389),""))</f>
        <v/>
      </c>
      <c r="M281" s="99" t="str">
        <f>IF('Test Sample Data'!M280="","",IF(SUM('Test Sample Data'!M$3:M$386)&gt;10,IF(AND(ISNUMBER('Test Sample Data'!M280),'Test Sample Data'!M280&lt;$C$389, 'Test Sample Data'!M280&gt;0),'Test Sample Data'!M280,$C$389),""))</f>
        <v/>
      </c>
      <c r="N281" s="99" t="str">
        <f>IF('Test Sample Data'!N280="","",IF(SUM('Test Sample Data'!N$3:N$386)&gt;10,IF(AND(ISNUMBER('Test Sample Data'!N280),'Test Sample Data'!N280&lt;$C$389, 'Test Sample Data'!N280&gt;0),'Test Sample Data'!N280,$C$389),""))</f>
        <v/>
      </c>
      <c r="O281" s="98" t="str">
        <f>'miRNA Table'!C280</f>
        <v>hsa-miR-425-5p</v>
      </c>
      <c r="P281" s="98" t="s">
        <v>5778</v>
      </c>
      <c r="Q281" s="99">
        <f>IF('Control Sample Data'!C280="","",IF(SUM('Control Sample Data'!C$3:C$386)&gt;10,IF(AND(ISNUMBER('Control Sample Data'!C280),'Control Sample Data'!C280&lt;$C$389, 'Control Sample Data'!C280&gt;0),'Control Sample Data'!C280,$C$389),""))</f>
        <v>24.52</v>
      </c>
      <c r="R281" s="99">
        <f>IF('Control Sample Data'!D280="","",IF(SUM('Control Sample Data'!D$3:D$386)&gt;10,IF(AND(ISNUMBER('Control Sample Data'!D280),'Control Sample Data'!D280&lt;$C$389, 'Control Sample Data'!D280&gt;0),'Control Sample Data'!D280,$C$389),""))</f>
        <v>24.44</v>
      </c>
      <c r="S281" s="99">
        <f>IF('Control Sample Data'!E280="","",IF(SUM('Control Sample Data'!E$3:E$386)&gt;10,IF(AND(ISNUMBER('Control Sample Data'!E280),'Control Sample Data'!E280&lt;$C$389, 'Control Sample Data'!E280&gt;0),'Control Sample Data'!E280,$C$389),""))</f>
        <v>24.52</v>
      </c>
      <c r="T281" s="99" t="str">
        <f>IF('Control Sample Data'!F280="","",IF(SUM('Control Sample Data'!F$3:F$386)&gt;10,IF(AND(ISNUMBER('Control Sample Data'!F280),'Control Sample Data'!F280&lt;$C$389, 'Control Sample Data'!F280&gt;0),'Control Sample Data'!F280,$C$389),""))</f>
        <v/>
      </c>
      <c r="U281" s="99" t="str">
        <f>IF('Control Sample Data'!G280="","",IF(SUM('Control Sample Data'!G$3:G$386)&gt;10,IF(AND(ISNUMBER('Control Sample Data'!G280),'Control Sample Data'!G280&lt;$C$389, 'Control Sample Data'!G280&gt;0),'Control Sample Data'!G280,$C$389),""))</f>
        <v/>
      </c>
      <c r="V281" s="99" t="str">
        <f>IF('Control Sample Data'!H280="","",IF(SUM('Control Sample Data'!H$3:H$386)&gt;10,IF(AND(ISNUMBER('Control Sample Data'!H280),'Control Sample Data'!H280&lt;$C$389, 'Control Sample Data'!H280&gt;0),'Control Sample Data'!H280,$C$389),""))</f>
        <v/>
      </c>
      <c r="W281" s="99" t="str">
        <f>IF('Control Sample Data'!I280="","",IF(SUM('Control Sample Data'!I$3:I$386)&gt;10,IF(AND(ISNUMBER('Control Sample Data'!I280),'Control Sample Data'!I280&lt;$C$389, 'Control Sample Data'!I280&gt;0),'Control Sample Data'!I280,$C$389),""))</f>
        <v/>
      </c>
      <c r="X281" s="99" t="str">
        <f>IF('Control Sample Data'!J280="","",IF(SUM('Control Sample Data'!J$3:J$386)&gt;10,IF(AND(ISNUMBER('Control Sample Data'!J280),'Control Sample Data'!J280&lt;$C$389, 'Control Sample Data'!J280&gt;0),'Control Sample Data'!J280,$C$389),""))</f>
        <v/>
      </c>
      <c r="Y281" s="99" t="str">
        <f>IF('Control Sample Data'!K280="","",IF(SUM('Control Sample Data'!K$3:K$386)&gt;10,IF(AND(ISNUMBER('Control Sample Data'!K280),'Control Sample Data'!K280&lt;$C$389, 'Control Sample Data'!K280&gt;0),'Control Sample Data'!K280,$C$389),""))</f>
        <v/>
      </c>
      <c r="Z281" s="99" t="str">
        <f>IF('Control Sample Data'!L280="","",IF(SUM('Control Sample Data'!L$3:L$386)&gt;10,IF(AND(ISNUMBER('Control Sample Data'!L280),'Control Sample Data'!L280&lt;$C$389, 'Control Sample Data'!L280&gt;0),'Control Sample Data'!L280,$C$389),""))</f>
        <v/>
      </c>
      <c r="AA281" s="99" t="str">
        <f>IF('Control Sample Data'!M280="","",IF(SUM('Control Sample Data'!M$3:M$386)&gt;10,IF(AND(ISNUMBER('Control Sample Data'!M280),'Control Sample Data'!M280&lt;$C$389, 'Control Sample Data'!M280&gt;0),'Control Sample Data'!M280,$C$389),""))</f>
        <v/>
      </c>
      <c r="AB281" s="107" t="str">
        <f>IF('Control Sample Data'!N280="","",IF(SUM('Control Sample Data'!N$3:N$386)&gt;10,IF(AND(ISNUMBER('Control Sample Data'!N280),'Control Sample Data'!N280&lt;$C$389, 'Control Sample Data'!N280&gt;0),'Control Sample Data'!N280,$C$389),""))</f>
        <v/>
      </c>
      <c r="AC281" s="136">
        <f>IF(C281="","",IF(AND('miRNA Table'!$F$4="YES",'miRNA Table'!$F$6="YES"),C281-C$391,C281))</f>
        <v>35</v>
      </c>
      <c r="AD281" s="137">
        <f>IF(D281="","",IF(AND('miRNA Table'!$F$4="YES",'miRNA Table'!$F$6="YES"),D281-D$391,D281))</f>
        <v>24.19</v>
      </c>
      <c r="AE281" s="137">
        <f>IF(E281="","",IF(AND('miRNA Table'!$F$4="YES",'miRNA Table'!$F$6="YES"),E281-E$391,E281))</f>
        <v>21</v>
      </c>
      <c r="AF281" s="137" t="str">
        <f>IF(F281="","",IF(AND('miRNA Table'!$F$4="YES",'miRNA Table'!$F$6="YES"),F281-F$391,F281))</f>
        <v/>
      </c>
      <c r="AG281" s="137" t="str">
        <f>IF(G281="","",IF(AND('miRNA Table'!$F$4="YES",'miRNA Table'!$F$6="YES"),G281-G$391,G281))</f>
        <v/>
      </c>
      <c r="AH281" s="137" t="str">
        <f>IF(H281="","",IF(AND('miRNA Table'!$F$4="YES",'miRNA Table'!$F$6="YES"),H281-H$391,H281))</f>
        <v/>
      </c>
      <c r="AI281" s="137" t="str">
        <f>IF(I281="","",IF(AND('miRNA Table'!$F$4="YES",'miRNA Table'!$F$6="YES"),I281-I$391,I281))</f>
        <v/>
      </c>
      <c r="AJ281" s="137" t="str">
        <f>IF(J281="","",IF(AND('miRNA Table'!$F$4="YES",'miRNA Table'!$F$6="YES"),J281-J$391,J281))</f>
        <v/>
      </c>
      <c r="AK281" s="137" t="str">
        <f>IF(K281="","",IF(AND('miRNA Table'!$F$4="YES",'miRNA Table'!$F$6="YES"),K281-K$391,K281))</f>
        <v/>
      </c>
      <c r="AL281" s="137" t="str">
        <f>IF(L281="","",IF(AND('miRNA Table'!$F$4="YES",'miRNA Table'!$F$6="YES"),L281-L$391,L281))</f>
        <v/>
      </c>
      <c r="AM281" s="137" t="str">
        <f>IF(M281="","",IF(AND('miRNA Table'!$F$4="YES",'miRNA Table'!$F$6="YES"),M281-M$391,M281))</f>
        <v/>
      </c>
      <c r="AN281" s="138" t="str">
        <f>IF(N281="","",IF(AND('miRNA Table'!$F$4="YES",'miRNA Table'!$F$6="YES"),N281-N$391,N281))</f>
        <v/>
      </c>
      <c r="AO281" s="136">
        <f>IF(O281="","",IF(AND('miRNA Table'!$F$4="YES",'miRNA Table'!$F$6="YES"),Q281-Q$391,Q281))</f>
        <v>24.52</v>
      </c>
      <c r="AP281" s="137">
        <f>IF(P281="","",IF(AND('miRNA Table'!$F$4="YES",'miRNA Table'!$F$6="YES"),R281-R$391,R281))</f>
        <v>24.44</v>
      </c>
      <c r="AQ281" s="137">
        <f>IF(Q281="","",IF(AND('miRNA Table'!$F$4="YES",'miRNA Table'!$F$6="YES"),S281-S$391,S281))</f>
        <v>24.52</v>
      </c>
      <c r="AR281" s="137" t="str">
        <f>IF(R281="","",IF(AND('miRNA Table'!$F$4="YES",'miRNA Table'!$F$6="YES"),T281-T$391,T281))</f>
        <v/>
      </c>
      <c r="AS281" s="137" t="str">
        <f>IF(S281="","",IF(AND('miRNA Table'!$F$4="YES",'miRNA Table'!$F$6="YES"),U281-U$391,U281))</f>
        <v/>
      </c>
      <c r="AT281" s="137" t="str">
        <f>IF(T281="","",IF(AND('miRNA Table'!$F$4="YES",'miRNA Table'!$F$6="YES"),V281-V$391,V281))</f>
        <v/>
      </c>
      <c r="AU281" s="137" t="str">
        <f>IF(U281="","",IF(AND('miRNA Table'!$F$4="YES",'miRNA Table'!$F$6="YES"),W281-W$391,W281))</f>
        <v/>
      </c>
      <c r="AV281" s="137" t="str">
        <f>IF(V281="","",IF(AND('miRNA Table'!$F$4="YES",'miRNA Table'!$F$6="YES"),X281-X$391,X281))</f>
        <v/>
      </c>
      <c r="AW281" s="137" t="str">
        <f>IF(W281="","",IF(AND('miRNA Table'!$F$4="YES",'miRNA Table'!$F$6="YES"),Y281-Y$391,Y281))</f>
        <v/>
      </c>
      <c r="AX281" s="137" t="str">
        <f>IF(X281="","",IF(AND('miRNA Table'!$F$4="YES",'miRNA Table'!$F$6="YES"),Z281-Z$391,Z281))</f>
        <v/>
      </c>
      <c r="AY281" s="137" t="str">
        <f>IF(Y281="","",IF(AND('miRNA Table'!$F$4="YES",'miRNA Table'!$F$6="YES"),AA281-AA$391,AA281))</f>
        <v/>
      </c>
      <c r="AZ281" s="138" t="str">
        <f>IF(Z281="","",IF(AND('miRNA Table'!$F$4="YES",'miRNA Table'!$F$6="YES"),AB281-AB$391,AB281))</f>
        <v/>
      </c>
      <c r="BY281" s="97" t="str">
        <f t="shared" si="236"/>
        <v>hsa-miR-425-5p</v>
      </c>
      <c r="BZ281" s="98" t="s">
        <v>5778</v>
      </c>
      <c r="CA281" s="99">
        <f t="shared" si="237"/>
        <v>14.364999999999998</v>
      </c>
      <c r="CB281" s="99">
        <f t="shared" si="238"/>
        <v>3.5450000000000017</v>
      </c>
      <c r="CC281" s="99">
        <f t="shared" si="239"/>
        <v>0.26999999999999957</v>
      </c>
      <c r="CD281" s="99" t="str">
        <f t="shared" si="240"/>
        <v/>
      </c>
      <c r="CE281" s="99" t="str">
        <f t="shared" si="241"/>
        <v/>
      </c>
      <c r="CF281" s="99" t="str">
        <f t="shared" si="242"/>
        <v/>
      </c>
      <c r="CG281" s="99" t="str">
        <f t="shared" si="243"/>
        <v/>
      </c>
      <c r="CH281" s="99" t="str">
        <f t="shared" si="244"/>
        <v/>
      </c>
      <c r="CI281" s="99" t="str">
        <f t="shared" si="245"/>
        <v/>
      </c>
      <c r="CJ281" s="99" t="str">
        <f t="shared" si="246"/>
        <v/>
      </c>
      <c r="CK281" s="99" t="str">
        <f t="shared" si="247"/>
        <v/>
      </c>
      <c r="CL281" s="99" t="str">
        <f t="shared" si="248"/>
        <v/>
      </c>
      <c r="CM281" s="99">
        <f t="shared" si="249"/>
        <v>3.6216666666666661</v>
      </c>
      <c r="CN281" s="99">
        <f t="shared" si="250"/>
        <v>3.5883333333333312</v>
      </c>
      <c r="CO281" s="99">
        <f t="shared" si="251"/>
        <v>3.384999999999998</v>
      </c>
      <c r="CP281" s="99" t="str">
        <f t="shared" si="252"/>
        <v/>
      </c>
      <c r="CQ281" s="99" t="str">
        <f t="shared" si="253"/>
        <v/>
      </c>
      <c r="CR281" s="99" t="str">
        <f t="shared" si="254"/>
        <v/>
      </c>
      <c r="CS281" s="99" t="str">
        <f t="shared" si="255"/>
        <v/>
      </c>
      <c r="CT281" s="99" t="str">
        <f t="shared" si="256"/>
        <v/>
      </c>
      <c r="CU281" s="99" t="str">
        <f t="shared" si="257"/>
        <v/>
      </c>
      <c r="CV281" s="99" t="str">
        <f t="shared" si="258"/>
        <v/>
      </c>
      <c r="CW281" s="99" t="str">
        <f t="shared" si="259"/>
        <v/>
      </c>
      <c r="CX281" s="99" t="str">
        <f t="shared" si="260"/>
        <v/>
      </c>
      <c r="CY281" s="70">
        <f t="shared" si="261"/>
        <v>6.06</v>
      </c>
      <c r="CZ281" s="70">
        <f t="shared" si="262"/>
        <v>3.531666666666665</v>
      </c>
      <c r="DA281" s="100" t="str">
        <f t="shared" si="263"/>
        <v>hsa-miR-425-5p</v>
      </c>
      <c r="DB281" s="98" t="s">
        <v>5778</v>
      </c>
      <c r="DC281" s="101">
        <f t="shared" si="216"/>
        <v>4.7391899108950229E-5</v>
      </c>
      <c r="DD281" s="101">
        <f t="shared" si="217"/>
        <v>8.5673925311231358E-2</v>
      </c>
      <c r="DE281" s="101">
        <f t="shared" si="218"/>
        <v>0.82931954581444201</v>
      </c>
      <c r="DF281" s="101" t="str">
        <f t="shared" si="219"/>
        <v/>
      </c>
      <c r="DG281" s="101" t="str">
        <f t="shared" si="220"/>
        <v/>
      </c>
      <c r="DH281" s="101" t="str">
        <f t="shared" si="221"/>
        <v/>
      </c>
      <c r="DI281" s="101" t="str">
        <f t="shared" si="222"/>
        <v/>
      </c>
      <c r="DJ281" s="101" t="str">
        <f t="shared" si="223"/>
        <v/>
      </c>
      <c r="DK281" s="101" t="str">
        <f t="shared" si="224"/>
        <v/>
      </c>
      <c r="DL281" s="101" t="str">
        <f t="shared" si="225"/>
        <v/>
      </c>
      <c r="DM281" s="101" t="str">
        <f t="shared" si="264"/>
        <v/>
      </c>
      <c r="DN281" s="101" t="str">
        <f t="shared" si="265"/>
        <v/>
      </c>
      <c r="DO281" s="101">
        <f t="shared" si="226"/>
        <v>8.1239959651515592E-2</v>
      </c>
      <c r="DP281" s="101">
        <f t="shared" si="227"/>
        <v>8.3138853694232559E-2</v>
      </c>
      <c r="DQ281" s="101">
        <f t="shared" si="228"/>
        <v>9.5722374818399056E-2</v>
      </c>
      <c r="DR281" s="101" t="str">
        <f t="shared" si="229"/>
        <v/>
      </c>
      <c r="DS281" s="101" t="str">
        <f t="shared" si="230"/>
        <v/>
      </c>
      <c r="DT281" s="101" t="str">
        <f t="shared" si="231"/>
        <v/>
      </c>
      <c r="DU281" s="101" t="str">
        <f t="shared" si="232"/>
        <v/>
      </c>
      <c r="DV281" s="101" t="str">
        <f t="shared" si="233"/>
        <v/>
      </c>
      <c r="DW281" s="101" t="str">
        <f t="shared" si="234"/>
        <v/>
      </c>
      <c r="DX281" s="101" t="str">
        <f t="shared" si="235"/>
        <v/>
      </c>
      <c r="DY281" s="101" t="str">
        <f t="shared" si="266"/>
        <v/>
      </c>
      <c r="DZ281" s="101" t="str">
        <f t="shared" si="267"/>
        <v/>
      </c>
    </row>
    <row r="282" spans="1:130" ht="15" customHeight="1" x14ac:dyDescent="0.25">
      <c r="A282" s="106" t="str">
        <f>'miRNA Table'!C281</f>
        <v>hsa-miR-425-3p</v>
      </c>
      <c r="B282" s="98" t="s">
        <v>5779</v>
      </c>
      <c r="C282" s="99">
        <f>IF('Test Sample Data'!C281="","",IF(SUM('Test Sample Data'!C$3:C$386)&gt;10,IF(AND(ISNUMBER('Test Sample Data'!C281),'Test Sample Data'!C281&lt;$C$389, 'Test Sample Data'!C281&gt;0),'Test Sample Data'!C281,$C$389),""))</f>
        <v>35</v>
      </c>
      <c r="D282" s="99">
        <f>IF('Test Sample Data'!D281="","",IF(SUM('Test Sample Data'!D$3:D$386)&gt;10,IF(AND(ISNUMBER('Test Sample Data'!D281),'Test Sample Data'!D281&lt;$C$389, 'Test Sample Data'!D281&gt;0),'Test Sample Data'!D281,$C$389),""))</f>
        <v>18.96</v>
      </c>
      <c r="E282" s="99">
        <f>IF('Test Sample Data'!E281="","",IF(SUM('Test Sample Data'!E$3:E$386)&gt;10,IF(AND(ISNUMBER('Test Sample Data'!E281),'Test Sample Data'!E281&lt;$C$389, 'Test Sample Data'!E281&gt;0),'Test Sample Data'!E281,$C$389),""))</f>
        <v>35</v>
      </c>
      <c r="F282" s="99" t="str">
        <f>IF('Test Sample Data'!F281="","",IF(SUM('Test Sample Data'!F$3:F$386)&gt;10,IF(AND(ISNUMBER('Test Sample Data'!F281),'Test Sample Data'!F281&lt;$C$389, 'Test Sample Data'!F281&gt;0),'Test Sample Data'!F281,$C$389),""))</f>
        <v/>
      </c>
      <c r="G282" s="99" t="str">
        <f>IF('Test Sample Data'!G281="","",IF(SUM('Test Sample Data'!G$3:G$386)&gt;10,IF(AND(ISNUMBER('Test Sample Data'!G281),'Test Sample Data'!G281&lt;$C$389, 'Test Sample Data'!G281&gt;0),'Test Sample Data'!G281,$C$389),""))</f>
        <v/>
      </c>
      <c r="H282" s="99" t="str">
        <f>IF('Test Sample Data'!H281="","",IF(SUM('Test Sample Data'!H$3:H$386)&gt;10,IF(AND(ISNUMBER('Test Sample Data'!H281),'Test Sample Data'!H281&lt;$C$389, 'Test Sample Data'!H281&gt;0),'Test Sample Data'!H281,$C$389),""))</f>
        <v/>
      </c>
      <c r="I282" s="99" t="str">
        <f>IF('Test Sample Data'!I281="","",IF(SUM('Test Sample Data'!I$3:I$386)&gt;10,IF(AND(ISNUMBER('Test Sample Data'!I281),'Test Sample Data'!I281&lt;$C$389, 'Test Sample Data'!I281&gt;0),'Test Sample Data'!I281,$C$389),""))</f>
        <v/>
      </c>
      <c r="J282" s="99" t="str">
        <f>IF('Test Sample Data'!J281="","",IF(SUM('Test Sample Data'!J$3:J$386)&gt;10,IF(AND(ISNUMBER('Test Sample Data'!J281),'Test Sample Data'!J281&lt;$C$389, 'Test Sample Data'!J281&gt;0),'Test Sample Data'!J281,$C$389),""))</f>
        <v/>
      </c>
      <c r="K282" s="99" t="str">
        <f>IF('Test Sample Data'!K281="","",IF(SUM('Test Sample Data'!K$3:K$386)&gt;10,IF(AND(ISNUMBER('Test Sample Data'!K281),'Test Sample Data'!K281&lt;$C$389, 'Test Sample Data'!K281&gt;0),'Test Sample Data'!K281,$C$389),""))</f>
        <v/>
      </c>
      <c r="L282" s="99" t="str">
        <f>IF('Test Sample Data'!L281="","",IF(SUM('Test Sample Data'!L$3:L$386)&gt;10,IF(AND(ISNUMBER('Test Sample Data'!L281),'Test Sample Data'!L281&lt;$C$389, 'Test Sample Data'!L281&gt;0),'Test Sample Data'!L281,$C$389),""))</f>
        <v/>
      </c>
      <c r="M282" s="99" t="str">
        <f>IF('Test Sample Data'!M281="","",IF(SUM('Test Sample Data'!M$3:M$386)&gt;10,IF(AND(ISNUMBER('Test Sample Data'!M281),'Test Sample Data'!M281&lt;$C$389, 'Test Sample Data'!M281&gt;0),'Test Sample Data'!M281,$C$389),""))</f>
        <v/>
      </c>
      <c r="N282" s="99" t="str">
        <f>IF('Test Sample Data'!N281="","",IF(SUM('Test Sample Data'!N$3:N$386)&gt;10,IF(AND(ISNUMBER('Test Sample Data'!N281),'Test Sample Data'!N281&lt;$C$389, 'Test Sample Data'!N281&gt;0),'Test Sample Data'!N281,$C$389),""))</f>
        <v/>
      </c>
      <c r="O282" s="98" t="str">
        <f>'miRNA Table'!C281</f>
        <v>hsa-miR-425-3p</v>
      </c>
      <c r="P282" s="98" t="s">
        <v>5779</v>
      </c>
      <c r="Q282" s="99">
        <f>IF('Control Sample Data'!C281="","",IF(SUM('Control Sample Data'!C$3:C$386)&gt;10,IF(AND(ISNUMBER('Control Sample Data'!C281),'Control Sample Data'!C281&lt;$C$389, 'Control Sample Data'!C281&gt;0),'Control Sample Data'!C281,$C$389),""))</f>
        <v>18.559999999999999</v>
      </c>
      <c r="R282" s="99">
        <f>IF('Control Sample Data'!D281="","",IF(SUM('Control Sample Data'!D$3:D$386)&gt;10,IF(AND(ISNUMBER('Control Sample Data'!D281),'Control Sample Data'!D281&lt;$C$389, 'Control Sample Data'!D281&gt;0),'Control Sample Data'!D281,$C$389),""))</f>
        <v>18.350000000000001</v>
      </c>
      <c r="S282" s="99">
        <f>IF('Control Sample Data'!E281="","",IF(SUM('Control Sample Data'!E$3:E$386)&gt;10,IF(AND(ISNUMBER('Control Sample Data'!E281),'Control Sample Data'!E281&lt;$C$389, 'Control Sample Data'!E281&gt;0),'Control Sample Data'!E281,$C$389),""))</f>
        <v>18.739999999999998</v>
      </c>
      <c r="T282" s="99" t="str">
        <f>IF('Control Sample Data'!F281="","",IF(SUM('Control Sample Data'!F$3:F$386)&gt;10,IF(AND(ISNUMBER('Control Sample Data'!F281),'Control Sample Data'!F281&lt;$C$389, 'Control Sample Data'!F281&gt;0),'Control Sample Data'!F281,$C$389),""))</f>
        <v/>
      </c>
      <c r="U282" s="99" t="str">
        <f>IF('Control Sample Data'!G281="","",IF(SUM('Control Sample Data'!G$3:G$386)&gt;10,IF(AND(ISNUMBER('Control Sample Data'!G281),'Control Sample Data'!G281&lt;$C$389, 'Control Sample Data'!G281&gt;0),'Control Sample Data'!G281,$C$389),""))</f>
        <v/>
      </c>
      <c r="V282" s="99" t="str">
        <f>IF('Control Sample Data'!H281="","",IF(SUM('Control Sample Data'!H$3:H$386)&gt;10,IF(AND(ISNUMBER('Control Sample Data'!H281),'Control Sample Data'!H281&lt;$C$389, 'Control Sample Data'!H281&gt;0),'Control Sample Data'!H281,$C$389),""))</f>
        <v/>
      </c>
      <c r="W282" s="99" t="str">
        <f>IF('Control Sample Data'!I281="","",IF(SUM('Control Sample Data'!I$3:I$386)&gt;10,IF(AND(ISNUMBER('Control Sample Data'!I281),'Control Sample Data'!I281&lt;$C$389, 'Control Sample Data'!I281&gt;0),'Control Sample Data'!I281,$C$389),""))</f>
        <v/>
      </c>
      <c r="X282" s="99" t="str">
        <f>IF('Control Sample Data'!J281="","",IF(SUM('Control Sample Data'!J$3:J$386)&gt;10,IF(AND(ISNUMBER('Control Sample Data'!J281),'Control Sample Data'!J281&lt;$C$389, 'Control Sample Data'!J281&gt;0),'Control Sample Data'!J281,$C$389),""))</f>
        <v/>
      </c>
      <c r="Y282" s="99" t="str">
        <f>IF('Control Sample Data'!K281="","",IF(SUM('Control Sample Data'!K$3:K$386)&gt;10,IF(AND(ISNUMBER('Control Sample Data'!K281),'Control Sample Data'!K281&lt;$C$389, 'Control Sample Data'!K281&gt;0),'Control Sample Data'!K281,$C$389),""))</f>
        <v/>
      </c>
      <c r="Z282" s="99" t="str">
        <f>IF('Control Sample Data'!L281="","",IF(SUM('Control Sample Data'!L$3:L$386)&gt;10,IF(AND(ISNUMBER('Control Sample Data'!L281),'Control Sample Data'!L281&lt;$C$389, 'Control Sample Data'!L281&gt;0),'Control Sample Data'!L281,$C$389),""))</f>
        <v/>
      </c>
      <c r="AA282" s="99" t="str">
        <f>IF('Control Sample Data'!M281="","",IF(SUM('Control Sample Data'!M$3:M$386)&gt;10,IF(AND(ISNUMBER('Control Sample Data'!M281),'Control Sample Data'!M281&lt;$C$389, 'Control Sample Data'!M281&gt;0),'Control Sample Data'!M281,$C$389),""))</f>
        <v/>
      </c>
      <c r="AB282" s="107" t="str">
        <f>IF('Control Sample Data'!N281="","",IF(SUM('Control Sample Data'!N$3:N$386)&gt;10,IF(AND(ISNUMBER('Control Sample Data'!N281),'Control Sample Data'!N281&lt;$C$389, 'Control Sample Data'!N281&gt;0),'Control Sample Data'!N281,$C$389),""))</f>
        <v/>
      </c>
      <c r="AC282" s="136">
        <f>IF(C282="","",IF(AND('miRNA Table'!$F$4="YES",'miRNA Table'!$F$6="YES"),C282-C$391,C282))</f>
        <v>35</v>
      </c>
      <c r="AD282" s="137">
        <f>IF(D282="","",IF(AND('miRNA Table'!$F$4="YES",'miRNA Table'!$F$6="YES"),D282-D$391,D282))</f>
        <v>18.96</v>
      </c>
      <c r="AE282" s="137">
        <f>IF(E282="","",IF(AND('miRNA Table'!$F$4="YES",'miRNA Table'!$F$6="YES"),E282-E$391,E282))</f>
        <v>35</v>
      </c>
      <c r="AF282" s="137" t="str">
        <f>IF(F282="","",IF(AND('miRNA Table'!$F$4="YES",'miRNA Table'!$F$6="YES"),F282-F$391,F282))</f>
        <v/>
      </c>
      <c r="AG282" s="137" t="str">
        <f>IF(G282="","",IF(AND('miRNA Table'!$F$4="YES",'miRNA Table'!$F$6="YES"),G282-G$391,G282))</f>
        <v/>
      </c>
      <c r="AH282" s="137" t="str">
        <f>IF(H282="","",IF(AND('miRNA Table'!$F$4="YES",'miRNA Table'!$F$6="YES"),H282-H$391,H282))</f>
        <v/>
      </c>
      <c r="AI282" s="137" t="str">
        <f>IF(I282="","",IF(AND('miRNA Table'!$F$4="YES",'miRNA Table'!$F$6="YES"),I282-I$391,I282))</f>
        <v/>
      </c>
      <c r="AJ282" s="137" t="str">
        <f>IF(J282="","",IF(AND('miRNA Table'!$F$4="YES",'miRNA Table'!$F$6="YES"),J282-J$391,J282))</f>
        <v/>
      </c>
      <c r="AK282" s="137" t="str">
        <f>IF(K282="","",IF(AND('miRNA Table'!$F$4="YES",'miRNA Table'!$F$6="YES"),K282-K$391,K282))</f>
        <v/>
      </c>
      <c r="AL282" s="137" t="str">
        <f>IF(L282="","",IF(AND('miRNA Table'!$F$4="YES",'miRNA Table'!$F$6="YES"),L282-L$391,L282))</f>
        <v/>
      </c>
      <c r="AM282" s="137" t="str">
        <f>IF(M282="","",IF(AND('miRNA Table'!$F$4="YES",'miRNA Table'!$F$6="YES"),M282-M$391,M282))</f>
        <v/>
      </c>
      <c r="AN282" s="138" t="str">
        <f>IF(N282="","",IF(AND('miRNA Table'!$F$4="YES",'miRNA Table'!$F$6="YES"),N282-N$391,N282))</f>
        <v/>
      </c>
      <c r="AO282" s="136">
        <f>IF(O282="","",IF(AND('miRNA Table'!$F$4="YES",'miRNA Table'!$F$6="YES"),Q282-Q$391,Q282))</f>
        <v>18.559999999999999</v>
      </c>
      <c r="AP282" s="137">
        <f>IF(P282="","",IF(AND('miRNA Table'!$F$4="YES",'miRNA Table'!$F$6="YES"),R282-R$391,R282))</f>
        <v>18.350000000000001</v>
      </c>
      <c r="AQ282" s="137">
        <f>IF(Q282="","",IF(AND('miRNA Table'!$F$4="YES",'miRNA Table'!$F$6="YES"),S282-S$391,S282))</f>
        <v>18.739999999999998</v>
      </c>
      <c r="AR282" s="137" t="str">
        <f>IF(R282="","",IF(AND('miRNA Table'!$F$4="YES",'miRNA Table'!$F$6="YES"),T282-T$391,T282))</f>
        <v/>
      </c>
      <c r="AS282" s="137" t="str">
        <f>IF(S282="","",IF(AND('miRNA Table'!$F$4="YES",'miRNA Table'!$F$6="YES"),U282-U$391,U282))</f>
        <v/>
      </c>
      <c r="AT282" s="137" t="str">
        <f>IF(T282="","",IF(AND('miRNA Table'!$F$4="YES",'miRNA Table'!$F$6="YES"),V282-V$391,V282))</f>
        <v/>
      </c>
      <c r="AU282" s="137" t="str">
        <f>IF(U282="","",IF(AND('miRNA Table'!$F$4="YES",'miRNA Table'!$F$6="YES"),W282-W$391,W282))</f>
        <v/>
      </c>
      <c r="AV282" s="137" t="str">
        <f>IF(V282="","",IF(AND('miRNA Table'!$F$4="YES",'miRNA Table'!$F$6="YES"),X282-X$391,X282))</f>
        <v/>
      </c>
      <c r="AW282" s="137" t="str">
        <f>IF(W282="","",IF(AND('miRNA Table'!$F$4="YES",'miRNA Table'!$F$6="YES"),Y282-Y$391,Y282))</f>
        <v/>
      </c>
      <c r="AX282" s="137" t="str">
        <f>IF(X282="","",IF(AND('miRNA Table'!$F$4="YES",'miRNA Table'!$F$6="YES"),Z282-Z$391,Z282))</f>
        <v/>
      </c>
      <c r="AY282" s="137" t="str">
        <f>IF(Y282="","",IF(AND('miRNA Table'!$F$4="YES",'miRNA Table'!$F$6="YES"),AA282-AA$391,AA282))</f>
        <v/>
      </c>
      <c r="AZ282" s="138" t="str">
        <f>IF(Z282="","",IF(AND('miRNA Table'!$F$4="YES",'miRNA Table'!$F$6="YES"),AB282-AB$391,AB282))</f>
        <v/>
      </c>
      <c r="BY282" s="97" t="str">
        <f t="shared" si="236"/>
        <v>hsa-miR-425-3p</v>
      </c>
      <c r="BZ282" s="98" t="s">
        <v>5779</v>
      </c>
      <c r="CA282" s="99">
        <f t="shared" si="237"/>
        <v>14.364999999999998</v>
      </c>
      <c r="CB282" s="99">
        <f t="shared" si="238"/>
        <v>-1.6849999999999987</v>
      </c>
      <c r="CC282" s="99">
        <f t="shared" si="239"/>
        <v>14.27</v>
      </c>
      <c r="CD282" s="99" t="str">
        <f t="shared" si="240"/>
        <v/>
      </c>
      <c r="CE282" s="99" t="str">
        <f t="shared" si="241"/>
        <v/>
      </c>
      <c r="CF282" s="99" t="str">
        <f t="shared" si="242"/>
        <v/>
      </c>
      <c r="CG282" s="99" t="str">
        <f t="shared" si="243"/>
        <v/>
      </c>
      <c r="CH282" s="99" t="str">
        <f t="shared" si="244"/>
        <v/>
      </c>
      <c r="CI282" s="99" t="str">
        <f t="shared" si="245"/>
        <v/>
      </c>
      <c r="CJ282" s="99" t="str">
        <f t="shared" si="246"/>
        <v/>
      </c>
      <c r="CK282" s="99" t="str">
        <f t="shared" si="247"/>
        <v/>
      </c>
      <c r="CL282" s="99" t="str">
        <f t="shared" si="248"/>
        <v/>
      </c>
      <c r="CM282" s="99">
        <f t="shared" si="249"/>
        <v>-2.3383333333333347</v>
      </c>
      <c r="CN282" s="99">
        <f t="shared" si="250"/>
        <v>-2.5016666666666687</v>
      </c>
      <c r="CO282" s="99">
        <f t="shared" si="251"/>
        <v>-2.3950000000000031</v>
      </c>
      <c r="CP282" s="99" t="str">
        <f t="shared" si="252"/>
        <v/>
      </c>
      <c r="CQ282" s="99" t="str">
        <f t="shared" si="253"/>
        <v/>
      </c>
      <c r="CR282" s="99" t="str">
        <f t="shared" si="254"/>
        <v/>
      </c>
      <c r="CS282" s="99" t="str">
        <f t="shared" si="255"/>
        <v/>
      </c>
      <c r="CT282" s="99" t="str">
        <f t="shared" si="256"/>
        <v/>
      </c>
      <c r="CU282" s="99" t="str">
        <f t="shared" si="257"/>
        <v/>
      </c>
      <c r="CV282" s="99" t="str">
        <f t="shared" si="258"/>
        <v/>
      </c>
      <c r="CW282" s="99" t="str">
        <f t="shared" si="259"/>
        <v/>
      </c>
      <c r="CX282" s="99" t="str">
        <f t="shared" si="260"/>
        <v/>
      </c>
      <c r="CY282" s="70">
        <f t="shared" si="261"/>
        <v>8.9833333333333325</v>
      </c>
      <c r="CZ282" s="70">
        <f t="shared" si="262"/>
        <v>-2.4116666666666688</v>
      </c>
      <c r="DA282" s="100" t="str">
        <f t="shared" si="263"/>
        <v>hsa-miR-425-3p</v>
      </c>
      <c r="DB282" s="98" t="s">
        <v>5779</v>
      </c>
      <c r="DC282" s="101">
        <f t="shared" si="216"/>
        <v>4.7391899108950229E-5</v>
      </c>
      <c r="DD282" s="101">
        <f t="shared" si="217"/>
        <v>3.2154039629726028</v>
      </c>
      <c r="DE282" s="101">
        <f t="shared" si="218"/>
        <v>5.0617648059963549E-5</v>
      </c>
      <c r="DF282" s="101" t="str">
        <f t="shared" si="219"/>
        <v/>
      </c>
      <c r="DG282" s="101" t="str">
        <f t="shared" si="220"/>
        <v/>
      </c>
      <c r="DH282" s="101" t="str">
        <f t="shared" si="221"/>
        <v/>
      </c>
      <c r="DI282" s="101" t="str">
        <f t="shared" si="222"/>
        <v/>
      </c>
      <c r="DJ282" s="101" t="str">
        <f t="shared" si="223"/>
        <v/>
      </c>
      <c r="DK282" s="101" t="str">
        <f t="shared" si="224"/>
        <v/>
      </c>
      <c r="DL282" s="101" t="str">
        <f t="shared" si="225"/>
        <v/>
      </c>
      <c r="DM282" s="101" t="str">
        <f t="shared" si="264"/>
        <v/>
      </c>
      <c r="DN282" s="101" t="str">
        <f t="shared" si="265"/>
        <v/>
      </c>
      <c r="DO282" s="101">
        <f t="shared" si="226"/>
        <v>5.0571807156877524</v>
      </c>
      <c r="DP282" s="101">
        <f t="shared" si="227"/>
        <v>5.6633930800315833</v>
      </c>
      <c r="DQ282" s="101">
        <f t="shared" si="228"/>
        <v>5.2597710408202945</v>
      </c>
      <c r="DR282" s="101" t="str">
        <f t="shared" si="229"/>
        <v/>
      </c>
      <c r="DS282" s="101" t="str">
        <f t="shared" si="230"/>
        <v/>
      </c>
      <c r="DT282" s="101" t="str">
        <f t="shared" si="231"/>
        <v/>
      </c>
      <c r="DU282" s="101" t="str">
        <f t="shared" si="232"/>
        <v/>
      </c>
      <c r="DV282" s="101" t="str">
        <f t="shared" si="233"/>
        <v/>
      </c>
      <c r="DW282" s="101" t="str">
        <f t="shared" si="234"/>
        <v/>
      </c>
      <c r="DX282" s="101" t="str">
        <f t="shared" si="235"/>
        <v/>
      </c>
      <c r="DY282" s="101" t="str">
        <f t="shared" si="266"/>
        <v/>
      </c>
      <c r="DZ282" s="101" t="str">
        <f t="shared" si="267"/>
        <v/>
      </c>
    </row>
    <row r="283" spans="1:130" ht="15" customHeight="1" x14ac:dyDescent="0.25">
      <c r="A283" s="106" t="str">
        <f>'miRNA Table'!C282</f>
        <v>hsa-miR-4258</v>
      </c>
      <c r="B283" s="98" t="s">
        <v>5780</v>
      </c>
      <c r="C283" s="99">
        <f>IF('Test Sample Data'!C282="","",IF(SUM('Test Sample Data'!C$3:C$386)&gt;10,IF(AND(ISNUMBER('Test Sample Data'!C282),'Test Sample Data'!C282&lt;$C$389, 'Test Sample Data'!C282&gt;0),'Test Sample Data'!C282,$C$389),""))</f>
        <v>35</v>
      </c>
      <c r="D283" s="99">
        <f>IF('Test Sample Data'!D282="","",IF(SUM('Test Sample Data'!D$3:D$386)&gt;10,IF(AND(ISNUMBER('Test Sample Data'!D282),'Test Sample Data'!D282&lt;$C$389, 'Test Sample Data'!D282&gt;0),'Test Sample Data'!D282,$C$389),""))</f>
        <v>18.309999999999999</v>
      </c>
      <c r="E283" s="99">
        <f>IF('Test Sample Data'!E282="","",IF(SUM('Test Sample Data'!E$3:E$386)&gt;10,IF(AND(ISNUMBER('Test Sample Data'!E282),'Test Sample Data'!E282&lt;$C$389, 'Test Sample Data'!E282&gt;0),'Test Sample Data'!E282,$C$389),""))</f>
        <v>33.1</v>
      </c>
      <c r="F283" s="99" t="str">
        <f>IF('Test Sample Data'!F282="","",IF(SUM('Test Sample Data'!F$3:F$386)&gt;10,IF(AND(ISNUMBER('Test Sample Data'!F282),'Test Sample Data'!F282&lt;$C$389, 'Test Sample Data'!F282&gt;0),'Test Sample Data'!F282,$C$389),""))</f>
        <v/>
      </c>
      <c r="G283" s="99" t="str">
        <f>IF('Test Sample Data'!G282="","",IF(SUM('Test Sample Data'!G$3:G$386)&gt;10,IF(AND(ISNUMBER('Test Sample Data'!G282),'Test Sample Data'!G282&lt;$C$389, 'Test Sample Data'!G282&gt;0),'Test Sample Data'!G282,$C$389),""))</f>
        <v/>
      </c>
      <c r="H283" s="99" t="str">
        <f>IF('Test Sample Data'!H282="","",IF(SUM('Test Sample Data'!H$3:H$386)&gt;10,IF(AND(ISNUMBER('Test Sample Data'!H282),'Test Sample Data'!H282&lt;$C$389, 'Test Sample Data'!H282&gt;0),'Test Sample Data'!H282,$C$389),""))</f>
        <v/>
      </c>
      <c r="I283" s="99" t="str">
        <f>IF('Test Sample Data'!I282="","",IF(SUM('Test Sample Data'!I$3:I$386)&gt;10,IF(AND(ISNUMBER('Test Sample Data'!I282),'Test Sample Data'!I282&lt;$C$389, 'Test Sample Data'!I282&gt;0),'Test Sample Data'!I282,$C$389),""))</f>
        <v/>
      </c>
      <c r="J283" s="99" t="str">
        <f>IF('Test Sample Data'!J282="","",IF(SUM('Test Sample Data'!J$3:J$386)&gt;10,IF(AND(ISNUMBER('Test Sample Data'!J282),'Test Sample Data'!J282&lt;$C$389, 'Test Sample Data'!J282&gt;0),'Test Sample Data'!J282,$C$389),""))</f>
        <v/>
      </c>
      <c r="K283" s="99" t="str">
        <f>IF('Test Sample Data'!K282="","",IF(SUM('Test Sample Data'!K$3:K$386)&gt;10,IF(AND(ISNUMBER('Test Sample Data'!K282),'Test Sample Data'!K282&lt;$C$389, 'Test Sample Data'!K282&gt;0),'Test Sample Data'!K282,$C$389),""))</f>
        <v/>
      </c>
      <c r="L283" s="99" t="str">
        <f>IF('Test Sample Data'!L282="","",IF(SUM('Test Sample Data'!L$3:L$386)&gt;10,IF(AND(ISNUMBER('Test Sample Data'!L282),'Test Sample Data'!L282&lt;$C$389, 'Test Sample Data'!L282&gt;0),'Test Sample Data'!L282,$C$389),""))</f>
        <v/>
      </c>
      <c r="M283" s="99" t="str">
        <f>IF('Test Sample Data'!M282="","",IF(SUM('Test Sample Data'!M$3:M$386)&gt;10,IF(AND(ISNUMBER('Test Sample Data'!M282),'Test Sample Data'!M282&lt;$C$389, 'Test Sample Data'!M282&gt;0),'Test Sample Data'!M282,$C$389),""))</f>
        <v/>
      </c>
      <c r="N283" s="99" t="str">
        <f>IF('Test Sample Data'!N282="","",IF(SUM('Test Sample Data'!N$3:N$386)&gt;10,IF(AND(ISNUMBER('Test Sample Data'!N282),'Test Sample Data'!N282&lt;$C$389, 'Test Sample Data'!N282&gt;0),'Test Sample Data'!N282,$C$389),""))</f>
        <v/>
      </c>
      <c r="O283" s="98" t="str">
        <f>'miRNA Table'!C282</f>
        <v>hsa-miR-4258</v>
      </c>
      <c r="P283" s="98" t="s">
        <v>5780</v>
      </c>
      <c r="Q283" s="99">
        <f>IF('Control Sample Data'!C282="","",IF(SUM('Control Sample Data'!C$3:C$386)&gt;10,IF(AND(ISNUMBER('Control Sample Data'!C282),'Control Sample Data'!C282&lt;$C$389, 'Control Sample Data'!C282&gt;0),'Control Sample Data'!C282,$C$389),""))</f>
        <v>17.89</v>
      </c>
      <c r="R283" s="99">
        <f>IF('Control Sample Data'!D282="","",IF(SUM('Control Sample Data'!D$3:D$386)&gt;10,IF(AND(ISNUMBER('Control Sample Data'!D282),'Control Sample Data'!D282&lt;$C$389, 'Control Sample Data'!D282&gt;0),'Control Sample Data'!D282,$C$389),""))</f>
        <v>17.77</v>
      </c>
      <c r="S283" s="99">
        <f>IF('Control Sample Data'!E282="","",IF(SUM('Control Sample Data'!E$3:E$386)&gt;10,IF(AND(ISNUMBER('Control Sample Data'!E282),'Control Sample Data'!E282&lt;$C$389, 'Control Sample Data'!E282&gt;0),'Control Sample Data'!E282,$C$389),""))</f>
        <v>18.010000000000002</v>
      </c>
      <c r="T283" s="99" t="str">
        <f>IF('Control Sample Data'!F282="","",IF(SUM('Control Sample Data'!F$3:F$386)&gt;10,IF(AND(ISNUMBER('Control Sample Data'!F282),'Control Sample Data'!F282&lt;$C$389, 'Control Sample Data'!F282&gt;0),'Control Sample Data'!F282,$C$389),""))</f>
        <v/>
      </c>
      <c r="U283" s="99" t="str">
        <f>IF('Control Sample Data'!G282="","",IF(SUM('Control Sample Data'!G$3:G$386)&gt;10,IF(AND(ISNUMBER('Control Sample Data'!G282),'Control Sample Data'!G282&lt;$C$389, 'Control Sample Data'!G282&gt;0),'Control Sample Data'!G282,$C$389),""))</f>
        <v/>
      </c>
      <c r="V283" s="99" t="str">
        <f>IF('Control Sample Data'!H282="","",IF(SUM('Control Sample Data'!H$3:H$386)&gt;10,IF(AND(ISNUMBER('Control Sample Data'!H282),'Control Sample Data'!H282&lt;$C$389, 'Control Sample Data'!H282&gt;0),'Control Sample Data'!H282,$C$389),""))</f>
        <v/>
      </c>
      <c r="W283" s="99" t="str">
        <f>IF('Control Sample Data'!I282="","",IF(SUM('Control Sample Data'!I$3:I$386)&gt;10,IF(AND(ISNUMBER('Control Sample Data'!I282),'Control Sample Data'!I282&lt;$C$389, 'Control Sample Data'!I282&gt;0),'Control Sample Data'!I282,$C$389),""))</f>
        <v/>
      </c>
      <c r="X283" s="99" t="str">
        <f>IF('Control Sample Data'!J282="","",IF(SUM('Control Sample Data'!J$3:J$386)&gt;10,IF(AND(ISNUMBER('Control Sample Data'!J282),'Control Sample Data'!J282&lt;$C$389, 'Control Sample Data'!J282&gt;0),'Control Sample Data'!J282,$C$389),""))</f>
        <v/>
      </c>
      <c r="Y283" s="99" t="str">
        <f>IF('Control Sample Data'!K282="","",IF(SUM('Control Sample Data'!K$3:K$386)&gt;10,IF(AND(ISNUMBER('Control Sample Data'!K282),'Control Sample Data'!K282&lt;$C$389, 'Control Sample Data'!K282&gt;0),'Control Sample Data'!K282,$C$389),""))</f>
        <v/>
      </c>
      <c r="Z283" s="99" t="str">
        <f>IF('Control Sample Data'!L282="","",IF(SUM('Control Sample Data'!L$3:L$386)&gt;10,IF(AND(ISNUMBER('Control Sample Data'!L282),'Control Sample Data'!L282&lt;$C$389, 'Control Sample Data'!L282&gt;0),'Control Sample Data'!L282,$C$389),""))</f>
        <v/>
      </c>
      <c r="AA283" s="99" t="str">
        <f>IF('Control Sample Data'!M282="","",IF(SUM('Control Sample Data'!M$3:M$386)&gt;10,IF(AND(ISNUMBER('Control Sample Data'!M282),'Control Sample Data'!M282&lt;$C$389, 'Control Sample Data'!M282&gt;0),'Control Sample Data'!M282,$C$389),""))</f>
        <v/>
      </c>
      <c r="AB283" s="107" t="str">
        <f>IF('Control Sample Data'!N282="","",IF(SUM('Control Sample Data'!N$3:N$386)&gt;10,IF(AND(ISNUMBER('Control Sample Data'!N282),'Control Sample Data'!N282&lt;$C$389, 'Control Sample Data'!N282&gt;0),'Control Sample Data'!N282,$C$389),""))</f>
        <v/>
      </c>
      <c r="AC283" s="136">
        <f>IF(C283="","",IF(AND('miRNA Table'!$F$4="YES",'miRNA Table'!$F$6="YES"),C283-C$391,C283))</f>
        <v>35</v>
      </c>
      <c r="AD283" s="137">
        <f>IF(D283="","",IF(AND('miRNA Table'!$F$4="YES",'miRNA Table'!$F$6="YES"),D283-D$391,D283))</f>
        <v>18.309999999999999</v>
      </c>
      <c r="AE283" s="137">
        <f>IF(E283="","",IF(AND('miRNA Table'!$F$4="YES",'miRNA Table'!$F$6="YES"),E283-E$391,E283))</f>
        <v>33.1</v>
      </c>
      <c r="AF283" s="137" t="str">
        <f>IF(F283="","",IF(AND('miRNA Table'!$F$4="YES",'miRNA Table'!$F$6="YES"),F283-F$391,F283))</f>
        <v/>
      </c>
      <c r="AG283" s="137" t="str">
        <f>IF(G283="","",IF(AND('miRNA Table'!$F$4="YES",'miRNA Table'!$F$6="YES"),G283-G$391,G283))</f>
        <v/>
      </c>
      <c r="AH283" s="137" t="str">
        <f>IF(H283="","",IF(AND('miRNA Table'!$F$4="YES",'miRNA Table'!$F$6="YES"),H283-H$391,H283))</f>
        <v/>
      </c>
      <c r="AI283" s="137" t="str">
        <f>IF(I283="","",IF(AND('miRNA Table'!$F$4="YES",'miRNA Table'!$F$6="YES"),I283-I$391,I283))</f>
        <v/>
      </c>
      <c r="AJ283" s="137" t="str">
        <f>IF(J283="","",IF(AND('miRNA Table'!$F$4="YES",'miRNA Table'!$F$6="YES"),J283-J$391,J283))</f>
        <v/>
      </c>
      <c r="AK283" s="137" t="str">
        <f>IF(K283="","",IF(AND('miRNA Table'!$F$4="YES",'miRNA Table'!$F$6="YES"),K283-K$391,K283))</f>
        <v/>
      </c>
      <c r="AL283" s="137" t="str">
        <f>IF(L283="","",IF(AND('miRNA Table'!$F$4="YES",'miRNA Table'!$F$6="YES"),L283-L$391,L283))</f>
        <v/>
      </c>
      <c r="AM283" s="137" t="str">
        <f>IF(M283="","",IF(AND('miRNA Table'!$F$4="YES",'miRNA Table'!$F$6="YES"),M283-M$391,M283))</f>
        <v/>
      </c>
      <c r="AN283" s="138" t="str">
        <f>IF(N283="","",IF(AND('miRNA Table'!$F$4="YES",'miRNA Table'!$F$6="YES"),N283-N$391,N283))</f>
        <v/>
      </c>
      <c r="AO283" s="136">
        <f>IF(O283="","",IF(AND('miRNA Table'!$F$4="YES",'miRNA Table'!$F$6="YES"),Q283-Q$391,Q283))</f>
        <v>17.89</v>
      </c>
      <c r="AP283" s="137">
        <f>IF(P283="","",IF(AND('miRNA Table'!$F$4="YES",'miRNA Table'!$F$6="YES"),R283-R$391,R283))</f>
        <v>17.77</v>
      </c>
      <c r="AQ283" s="137">
        <f>IF(Q283="","",IF(AND('miRNA Table'!$F$4="YES",'miRNA Table'!$F$6="YES"),S283-S$391,S283))</f>
        <v>18.010000000000002</v>
      </c>
      <c r="AR283" s="137" t="str">
        <f>IF(R283="","",IF(AND('miRNA Table'!$F$4="YES",'miRNA Table'!$F$6="YES"),T283-T$391,T283))</f>
        <v/>
      </c>
      <c r="AS283" s="137" t="str">
        <f>IF(S283="","",IF(AND('miRNA Table'!$F$4="YES",'miRNA Table'!$F$6="YES"),U283-U$391,U283))</f>
        <v/>
      </c>
      <c r="AT283" s="137" t="str">
        <f>IF(T283="","",IF(AND('miRNA Table'!$F$4="YES",'miRNA Table'!$F$6="YES"),V283-V$391,V283))</f>
        <v/>
      </c>
      <c r="AU283" s="137" t="str">
        <f>IF(U283="","",IF(AND('miRNA Table'!$F$4="YES",'miRNA Table'!$F$6="YES"),W283-W$391,W283))</f>
        <v/>
      </c>
      <c r="AV283" s="137" t="str">
        <f>IF(V283="","",IF(AND('miRNA Table'!$F$4="YES",'miRNA Table'!$F$6="YES"),X283-X$391,X283))</f>
        <v/>
      </c>
      <c r="AW283" s="137" t="str">
        <f>IF(W283="","",IF(AND('miRNA Table'!$F$4="YES",'miRNA Table'!$F$6="YES"),Y283-Y$391,Y283))</f>
        <v/>
      </c>
      <c r="AX283" s="137" t="str">
        <f>IF(X283="","",IF(AND('miRNA Table'!$F$4="YES",'miRNA Table'!$F$6="YES"),Z283-Z$391,Z283))</f>
        <v/>
      </c>
      <c r="AY283" s="137" t="str">
        <f>IF(Y283="","",IF(AND('miRNA Table'!$F$4="YES",'miRNA Table'!$F$6="YES"),AA283-AA$391,AA283))</f>
        <v/>
      </c>
      <c r="AZ283" s="138" t="str">
        <f>IF(Z283="","",IF(AND('miRNA Table'!$F$4="YES",'miRNA Table'!$F$6="YES"),AB283-AB$391,AB283))</f>
        <v/>
      </c>
      <c r="BY283" s="97" t="str">
        <f t="shared" si="236"/>
        <v>hsa-miR-4258</v>
      </c>
      <c r="BZ283" s="98" t="s">
        <v>5780</v>
      </c>
      <c r="CA283" s="99">
        <f t="shared" si="237"/>
        <v>14.364999999999998</v>
      </c>
      <c r="CB283" s="99">
        <f t="shared" si="238"/>
        <v>-2.3350000000000009</v>
      </c>
      <c r="CC283" s="99">
        <f t="shared" si="239"/>
        <v>12.370000000000001</v>
      </c>
      <c r="CD283" s="99" t="str">
        <f t="shared" si="240"/>
        <v/>
      </c>
      <c r="CE283" s="99" t="str">
        <f t="shared" si="241"/>
        <v/>
      </c>
      <c r="CF283" s="99" t="str">
        <f t="shared" si="242"/>
        <v/>
      </c>
      <c r="CG283" s="99" t="str">
        <f t="shared" si="243"/>
        <v/>
      </c>
      <c r="CH283" s="99" t="str">
        <f t="shared" si="244"/>
        <v/>
      </c>
      <c r="CI283" s="99" t="str">
        <f t="shared" si="245"/>
        <v/>
      </c>
      <c r="CJ283" s="99" t="str">
        <f t="shared" si="246"/>
        <v/>
      </c>
      <c r="CK283" s="99" t="str">
        <f t="shared" si="247"/>
        <v/>
      </c>
      <c r="CL283" s="99" t="str">
        <f t="shared" si="248"/>
        <v/>
      </c>
      <c r="CM283" s="99">
        <f t="shared" si="249"/>
        <v>-3.0083333333333329</v>
      </c>
      <c r="CN283" s="99">
        <f t="shared" si="250"/>
        <v>-3.0816666666666706</v>
      </c>
      <c r="CO283" s="99">
        <f t="shared" si="251"/>
        <v>-3.125</v>
      </c>
      <c r="CP283" s="99" t="str">
        <f t="shared" si="252"/>
        <v/>
      </c>
      <c r="CQ283" s="99" t="str">
        <f t="shared" si="253"/>
        <v/>
      </c>
      <c r="CR283" s="99" t="str">
        <f t="shared" si="254"/>
        <v/>
      </c>
      <c r="CS283" s="99" t="str">
        <f t="shared" si="255"/>
        <v/>
      </c>
      <c r="CT283" s="99" t="str">
        <f t="shared" si="256"/>
        <v/>
      </c>
      <c r="CU283" s="99" t="str">
        <f t="shared" si="257"/>
        <v/>
      </c>
      <c r="CV283" s="99" t="str">
        <f t="shared" si="258"/>
        <v/>
      </c>
      <c r="CW283" s="99" t="str">
        <f t="shared" si="259"/>
        <v/>
      </c>
      <c r="CX283" s="99" t="str">
        <f t="shared" si="260"/>
        <v/>
      </c>
      <c r="CY283" s="70">
        <f t="shared" si="261"/>
        <v>8.1333333333333329</v>
      </c>
      <c r="CZ283" s="70">
        <f t="shared" si="262"/>
        <v>-3.0716666666666677</v>
      </c>
      <c r="DA283" s="100" t="str">
        <f t="shared" si="263"/>
        <v>hsa-miR-4258</v>
      </c>
      <c r="DB283" s="98" t="s">
        <v>5780</v>
      </c>
      <c r="DC283" s="101">
        <f t="shared" si="216"/>
        <v>4.7391899108950229E-5</v>
      </c>
      <c r="DD283" s="101">
        <f t="shared" si="217"/>
        <v>5.0455096353250006</v>
      </c>
      <c r="DE283" s="101">
        <f t="shared" si="218"/>
        <v>1.8891174237577979E-4</v>
      </c>
      <c r="DF283" s="101" t="str">
        <f t="shared" si="219"/>
        <v/>
      </c>
      <c r="DG283" s="101" t="str">
        <f t="shared" si="220"/>
        <v/>
      </c>
      <c r="DH283" s="101" t="str">
        <f t="shared" si="221"/>
        <v/>
      </c>
      <c r="DI283" s="101" t="str">
        <f t="shared" si="222"/>
        <v/>
      </c>
      <c r="DJ283" s="101" t="str">
        <f t="shared" si="223"/>
        <v/>
      </c>
      <c r="DK283" s="101" t="str">
        <f t="shared" si="224"/>
        <v/>
      </c>
      <c r="DL283" s="101" t="str">
        <f t="shared" si="225"/>
        <v/>
      </c>
      <c r="DM283" s="101" t="str">
        <f t="shared" si="264"/>
        <v/>
      </c>
      <c r="DN283" s="101" t="str">
        <f t="shared" si="265"/>
        <v/>
      </c>
      <c r="DO283" s="101">
        <f t="shared" si="226"/>
        <v>8.0463435285428258</v>
      </c>
      <c r="DP283" s="101">
        <f t="shared" si="227"/>
        <v>8.465918890409533</v>
      </c>
      <c r="DQ283" s="101">
        <f t="shared" si="228"/>
        <v>8.7240618613220615</v>
      </c>
      <c r="DR283" s="101" t="str">
        <f t="shared" si="229"/>
        <v/>
      </c>
      <c r="DS283" s="101" t="str">
        <f t="shared" si="230"/>
        <v/>
      </c>
      <c r="DT283" s="101" t="str">
        <f t="shared" si="231"/>
        <v/>
      </c>
      <c r="DU283" s="101" t="str">
        <f t="shared" si="232"/>
        <v/>
      </c>
      <c r="DV283" s="101" t="str">
        <f t="shared" si="233"/>
        <v/>
      </c>
      <c r="DW283" s="101" t="str">
        <f t="shared" si="234"/>
        <v/>
      </c>
      <c r="DX283" s="101" t="str">
        <f t="shared" si="235"/>
        <v/>
      </c>
      <c r="DY283" s="101" t="str">
        <f t="shared" si="266"/>
        <v/>
      </c>
      <c r="DZ283" s="101" t="str">
        <f t="shared" si="267"/>
        <v/>
      </c>
    </row>
    <row r="284" spans="1:130" ht="15" customHeight="1" x14ac:dyDescent="0.25">
      <c r="A284" s="106" t="str">
        <f>'miRNA Table'!C283</f>
        <v>hsa-miR-429</v>
      </c>
      <c r="B284" s="98" t="s">
        <v>5781</v>
      </c>
      <c r="C284" s="99">
        <f>IF('Test Sample Data'!C283="","",IF(SUM('Test Sample Data'!C$3:C$386)&gt;10,IF(AND(ISNUMBER('Test Sample Data'!C283),'Test Sample Data'!C283&lt;$C$389, 'Test Sample Data'!C283&gt;0),'Test Sample Data'!C283,$C$389),""))</f>
        <v>35</v>
      </c>
      <c r="D284" s="99">
        <f>IF('Test Sample Data'!D283="","",IF(SUM('Test Sample Data'!D$3:D$386)&gt;10,IF(AND(ISNUMBER('Test Sample Data'!D283),'Test Sample Data'!D283&lt;$C$389, 'Test Sample Data'!D283&gt;0),'Test Sample Data'!D283,$C$389),""))</f>
        <v>17.29</v>
      </c>
      <c r="E284" s="99">
        <f>IF('Test Sample Data'!E283="","",IF(SUM('Test Sample Data'!E$3:E$386)&gt;10,IF(AND(ISNUMBER('Test Sample Data'!E283),'Test Sample Data'!E283&lt;$C$389, 'Test Sample Data'!E283&gt;0),'Test Sample Data'!E283,$C$389),""))</f>
        <v>25.02</v>
      </c>
      <c r="F284" s="99" t="str">
        <f>IF('Test Sample Data'!F283="","",IF(SUM('Test Sample Data'!F$3:F$386)&gt;10,IF(AND(ISNUMBER('Test Sample Data'!F283),'Test Sample Data'!F283&lt;$C$389, 'Test Sample Data'!F283&gt;0),'Test Sample Data'!F283,$C$389),""))</f>
        <v/>
      </c>
      <c r="G284" s="99" t="str">
        <f>IF('Test Sample Data'!G283="","",IF(SUM('Test Sample Data'!G$3:G$386)&gt;10,IF(AND(ISNUMBER('Test Sample Data'!G283),'Test Sample Data'!G283&lt;$C$389, 'Test Sample Data'!G283&gt;0),'Test Sample Data'!G283,$C$389),""))</f>
        <v/>
      </c>
      <c r="H284" s="99" t="str">
        <f>IF('Test Sample Data'!H283="","",IF(SUM('Test Sample Data'!H$3:H$386)&gt;10,IF(AND(ISNUMBER('Test Sample Data'!H283),'Test Sample Data'!H283&lt;$C$389, 'Test Sample Data'!H283&gt;0),'Test Sample Data'!H283,$C$389),""))</f>
        <v/>
      </c>
      <c r="I284" s="99" t="str">
        <f>IF('Test Sample Data'!I283="","",IF(SUM('Test Sample Data'!I$3:I$386)&gt;10,IF(AND(ISNUMBER('Test Sample Data'!I283),'Test Sample Data'!I283&lt;$C$389, 'Test Sample Data'!I283&gt;0),'Test Sample Data'!I283,$C$389),""))</f>
        <v/>
      </c>
      <c r="J284" s="99" t="str">
        <f>IF('Test Sample Data'!J283="","",IF(SUM('Test Sample Data'!J$3:J$386)&gt;10,IF(AND(ISNUMBER('Test Sample Data'!J283),'Test Sample Data'!J283&lt;$C$389, 'Test Sample Data'!J283&gt;0),'Test Sample Data'!J283,$C$389),""))</f>
        <v/>
      </c>
      <c r="K284" s="99" t="str">
        <f>IF('Test Sample Data'!K283="","",IF(SUM('Test Sample Data'!K$3:K$386)&gt;10,IF(AND(ISNUMBER('Test Sample Data'!K283),'Test Sample Data'!K283&lt;$C$389, 'Test Sample Data'!K283&gt;0),'Test Sample Data'!K283,$C$389),""))</f>
        <v/>
      </c>
      <c r="L284" s="99" t="str">
        <f>IF('Test Sample Data'!L283="","",IF(SUM('Test Sample Data'!L$3:L$386)&gt;10,IF(AND(ISNUMBER('Test Sample Data'!L283),'Test Sample Data'!L283&lt;$C$389, 'Test Sample Data'!L283&gt;0),'Test Sample Data'!L283,$C$389),""))</f>
        <v/>
      </c>
      <c r="M284" s="99" t="str">
        <f>IF('Test Sample Data'!M283="","",IF(SUM('Test Sample Data'!M$3:M$386)&gt;10,IF(AND(ISNUMBER('Test Sample Data'!M283),'Test Sample Data'!M283&lt;$C$389, 'Test Sample Data'!M283&gt;0),'Test Sample Data'!M283,$C$389),""))</f>
        <v/>
      </c>
      <c r="N284" s="99" t="str">
        <f>IF('Test Sample Data'!N283="","",IF(SUM('Test Sample Data'!N$3:N$386)&gt;10,IF(AND(ISNUMBER('Test Sample Data'!N283),'Test Sample Data'!N283&lt;$C$389, 'Test Sample Data'!N283&gt;0),'Test Sample Data'!N283,$C$389),""))</f>
        <v/>
      </c>
      <c r="O284" s="98" t="str">
        <f>'miRNA Table'!C283</f>
        <v>hsa-miR-429</v>
      </c>
      <c r="P284" s="98" t="s">
        <v>5781</v>
      </c>
      <c r="Q284" s="99">
        <f>IF('Control Sample Data'!C283="","",IF(SUM('Control Sample Data'!C$3:C$386)&gt;10,IF(AND(ISNUMBER('Control Sample Data'!C283),'Control Sample Data'!C283&lt;$C$389, 'Control Sample Data'!C283&gt;0),'Control Sample Data'!C283,$C$389),""))</f>
        <v>17.3</v>
      </c>
      <c r="R284" s="99">
        <f>IF('Control Sample Data'!D283="","",IF(SUM('Control Sample Data'!D$3:D$386)&gt;10,IF(AND(ISNUMBER('Control Sample Data'!D283),'Control Sample Data'!D283&lt;$C$389, 'Control Sample Data'!D283&gt;0),'Control Sample Data'!D283,$C$389),""))</f>
        <v>17.13</v>
      </c>
      <c r="S284" s="99">
        <f>IF('Control Sample Data'!E283="","",IF(SUM('Control Sample Data'!E$3:E$386)&gt;10,IF(AND(ISNUMBER('Control Sample Data'!E283),'Control Sample Data'!E283&lt;$C$389, 'Control Sample Data'!E283&gt;0),'Control Sample Data'!E283,$C$389),""))</f>
        <v>17.48</v>
      </c>
      <c r="T284" s="99" t="str">
        <f>IF('Control Sample Data'!F283="","",IF(SUM('Control Sample Data'!F$3:F$386)&gt;10,IF(AND(ISNUMBER('Control Sample Data'!F283),'Control Sample Data'!F283&lt;$C$389, 'Control Sample Data'!F283&gt;0),'Control Sample Data'!F283,$C$389),""))</f>
        <v/>
      </c>
      <c r="U284" s="99" t="str">
        <f>IF('Control Sample Data'!G283="","",IF(SUM('Control Sample Data'!G$3:G$386)&gt;10,IF(AND(ISNUMBER('Control Sample Data'!G283),'Control Sample Data'!G283&lt;$C$389, 'Control Sample Data'!G283&gt;0),'Control Sample Data'!G283,$C$389),""))</f>
        <v/>
      </c>
      <c r="V284" s="99" t="str">
        <f>IF('Control Sample Data'!H283="","",IF(SUM('Control Sample Data'!H$3:H$386)&gt;10,IF(AND(ISNUMBER('Control Sample Data'!H283),'Control Sample Data'!H283&lt;$C$389, 'Control Sample Data'!H283&gt;0),'Control Sample Data'!H283,$C$389),""))</f>
        <v/>
      </c>
      <c r="W284" s="99" t="str">
        <f>IF('Control Sample Data'!I283="","",IF(SUM('Control Sample Data'!I$3:I$386)&gt;10,IF(AND(ISNUMBER('Control Sample Data'!I283),'Control Sample Data'!I283&lt;$C$389, 'Control Sample Data'!I283&gt;0),'Control Sample Data'!I283,$C$389),""))</f>
        <v/>
      </c>
      <c r="X284" s="99" t="str">
        <f>IF('Control Sample Data'!J283="","",IF(SUM('Control Sample Data'!J$3:J$386)&gt;10,IF(AND(ISNUMBER('Control Sample Data'!J283),'Control Sample Data'!J283&lt;$C$389, 'Control Sample Data'!J283&gt;0),'Control Sample Data'!J283,$C$389),""))</f>
        <v/>
      </c>
      <c r="Y284" s="99" t="str">
        <f>IF('Control Sample Data'!K283="","",IF(SUM('Control Sample Data'!K$3:K$386)&gt;10,IF(AND(ISNUMBER('Control Sample Data'!K283),'Control Sample Data'!K283&lt;$C$389, 'Control Sample Data'!K283&gt;0),'Control Sample Data'!K283,$C$389),""))</f>
        <v/>
      </c>
      <c r="Z284" s="99" t="str">
        <f>IF('Control Sample Data'!L283="","",IF(SUM('Control Sample Data'!L$3:L$386)&gt;10,IF(AND(ISNUMBER('Control Sample Data'!L283),'Control Sample Data'!L283&lt;$C$389, 'Control Sample Data'!L283&gt;0),'Control Sample Data'!L283,$C$389),""))</f>
        <v/>
      </c>
      <c r="AA284" s="99" t="str">
        <f>IF('Control Sample Data'!M283="","",IF(SUM('Control Sample Data'!M$3:M$386)&gt;10,IF(AND(ISNUMBER('Control Sample Data'!M283),'Control Sample Data'!M283&lt;$C$389, 'Control Sample Data'!M283&gt;0),'Control Sample Data'!M283,$C$389),""))</f>
        <v/>
      </c>
      <c r="AB284" s="107" t="str">
        <f>IF('Control Sample Data'!N283="","",IF(SUM('Control Sample Data'!N$3:N$386)&gt;10,IF(AND(ISNUMBER('Control Sample Data'!N283),'Control Sample Data'!N283&lt;$C$389, 'Control Sample Data'!N283&gt;0),'Control Sample Data'!N283,$C$389),""))</f>
        <v/>
      </c>
      <c r="AC284" s="136">
        <f>IF(C284="","",IF(AND('miRNA Table'!$F$4="YES",'miRNA Table'!$F$6="YES"),C284-C$391,C284))</f>
        <v>35</v>
      </c>
      <c r="AD284" s="137">
        <f>IF(D284="","",IF(AND('miRNA Table'!$F$4="YES",'miRNA Table'!$F$6="YES"),D284-D$391,D284))</f>
        <v>17.29</v>
      </c>
      <c r="AE284" s="137">
        <f>IF(E284="","",IF(AND('miRNA Table'!$F$4="YES",'miRNA Table'!$F$6="YES"),E284-E$391,E284))</f>
        <v>25.02</v>
      </c>
      <c r="AF284" s="137" t="str">
        <f>IF(F284="","",IF(AND('miRNA Table'!$F$4="YES",'miRNA Table'!$F$6="YES"),F284-F$391,F284))</f>
        <v/>
      </c>
      <c r="AG284" s="137" t="str">
        <f>IF(G284="","",IF(AND('miRNA Table'!$F$4="YES",'miRNA Table'!$F$6="YES"),G284-G$391,G284))</f>
        <v/>
      </c>
      <c r="AH284" s="137" t="str">
        <f>IF(H284="","",IF(AND('miRNA Table'!$F$4="YES",'miRNA Table'!$F$6="YES"),H284-H$391,H284))</f>
        <v/>
      </c>
      <c r="AI284" s="137" t="str">
        <f>IF(I284="","",IF(AND('miRNA Table'!$F$4="YES",'miRNA Table'!$F$6="YES"),I284-I$391,I284))</f>
        <v/>
      </c>
      <c r="AJ284" s="137" t="str">
        <f>IF(J284="","",IF(AND('miRNA Table'!$F$4="YES",'miRNA Table'!$F$6="YES"),J284-J$391,J284))</f>
        <v/>
      </c>
      <c r="AK284" s="137" t="str">
        <f>IF(K284="","",IF(AND('miRNA Table'!$F$4="YES",'miRNA Table'!$F$6="YES"),K284-K$391,K284))</f>
        <v/>
      </c>
      <c r="AL284" s="137" t="str">
        <f>IF(L284="","",IF(AND('miRNA Table'!$F$4="YES",'miRNA Table'!$F$6="YES"),L284-L$391,L284))</f>
        <v/>
      </c>
      <c r="AM284" s="137" t="str">
        <f>IF(M284="","",IF(AND('miRNA Table'!$F$4="YES",'miRNA Table'!$F$6="YES"),M284-M$391,M284))</f>
        <v/>
      </c>
      <c r="AN284" s="138" t="str">
        <f>IF(N284="","",IF(AND('miRNA Table'!$F$4="YES",'miRNA Table'!$F$6="YES"),N284-N$391,N284))</f>
        <v/>
      </c>
      <c r="AO284" s="136">
        <f>IF(O284="","",IF(AND('miRNA Table'!$F$4="YES",'miRNA Table'!$F$6="YES"),Q284-Q$391,Q284))</f>
        <v>17.3</v>
      </c>
      <c r="AP284" s="137">
        <f>IF(P284="","",IF(AND('miRNA Table'!$F$4="YES",'miRNA Table'!$F$6="YES"),R284-R$391,R284))</f>
        <v>17.13</v>
      </c>
      <c r="AQ284" s="137">
        <f>IF(Q284="","",IF(AND('miRNA Table'!$F$4="YES",'miRNA Table'!$F$6="YES"),S284-S$391,S284))</f>
        <v>17.48</v>
      </c>
      <c r="AR284" s="137" t="str">
        <f>IF(R284="","",IF(AND('miRNA Table'!$F$4="YES",'miRNA Table'!$F$6="YES"),T284-T$391,T284))</f>
        <v/>
      </c>
      <c r="AS284" s="137" t="str">
        <f>IF(S284="","",IF(AND('miRNA Table'!$F$4="YES",'miRNA Table'!$F$6="YES"),U284-U$391,U284))</f>
        <v/>
      </c>
      <c r="AT284" s="137" t="str">
        <f>IF(T284="","",IF(AND('miRNA Table'!$F$4="YES",'miRNA Table'!$F$6="YES"),V284-V$391,V284))</f>
        <v/>
      </c>
      <c r="AU284" s="137" t="str">
        <f>IF(U284="","",IF(AND('miRNA Table'!$F$4="YES",'miRNA Table'!$F$6="YES"),W284-W$391,W284))</f>
        <v/>
      </c>
      <c r="AV284" s="137" t="str">
        <f>IF(V284="","",IF(AND('miRNA Table'!$F$4="YES",'miRNA Table'!$F$6="YES"),X284-X$391,X284))</f>
        <v/>
      </c>
      <c r="AW284" s="137" t="str">
        <f>IF(W284="","",IF(AND('miRNA Table'!$F$4="YES",'miRNA Table'!$F$6="YES"),Y284-Y$391,Y284))</f>
        <v/>
      </c>
      <c r="AX284" s="137" t="str">
        <f>IF(X284="","",IF(AND('miRNA Table'!$F$4="YES",'miRNA Table'!$F$6="YES"),Z284-Z$391,Z284))</f>
        <v/>
      </c>
      <c r="AY284" s="137" t="str">
        <f>IF(Y284="","",IF(AND('miRNA Table'!$F$4="YES",'miRNA Table'!$F$6="YES"),AA284-AA$391,AA284))</f>
        <v/>
      </c>
      <c r="AZ284" s="138" t="str">
        <f>IF(Z284="","",IF(AND('miRNA Table'!$F$4="YES",'miRNA Table'!$F$6="YES"),AB284-AB$391,AB284))</f>
        <v/>
      </c>
      <c r="BY284" s="97" t="str">
        <f t="shared" si="236"/>
        <v>hsa-miR-429</v>
      </c>
      <c r="BZ284" s="98" t="s">
        <v>5781</v>
      </c>
      <c r="CA284" s="99">
        <f t="shared" si="237"/>
        <v>14.364999999999998</v>
      </c>
      <c r="CB284" s="99">
        <f t="shared" si="238"/>
        <v>-3.3550000000000004</v>
      </c>
      <c r="CC284" s="99">
        <f t="shared" si="239"/>
        <v>4.2899999999999991</v>
      </c>
      <c r="CD284" s="99" t="str">
        <f t="shared" si="240"/>
        <v/>
      </c>
      <c r="CE284" s="99" t="str">
        <f t="shared" si="241"/>
        <v/>
      </c>
      <c r="CF284" s="99" t="str">
        <f t="shared" si="242"/>
        <v/>
      </c>
      <c r="CG284" s="99" t="str">
        <f t="shared" si="243"/>
        <v/>
      </c>
      <c r="CH284" s="99" t="str">
        <f t="shared" si="244"/>
        <v/>
      </c>
      <c r="CI284" s="99" t="str">
        <f t="shared" si="245"/>
        <v/>
      </c>
      <c r="CJ284" s="99" t="str">
        <f t="shared" si="246"/>
        <v/>
      </c>
      <c r="CK284" s="99" t="str">
        <f t="shared" si="247"/>
        <v/>
      </c>
      <c r="CL284" s="99" t="str">
        <f t="shared" si="248"/>
        <v/>
      </c>
      <c r="CM284" s="99">
        <f t="shared" si="249"/>
        <v>-3.5983333333333327</v>
      </c>
      <c r="CN284" s="99">
        <f t="shared" si="250"/>
        <v>-3.7216666666666711</v>
      </c>
      <c r="CO284" s="99">
        <f t="shared" si="251"/>
        <v>-3.6550000000000011</v>
      </c>
      <c r="CP284" s="99" t="str">
        <f t="shared" si="252"/>
        <v/>
      </c>
      <c r="CQ284" s="99" t="str">
        <f t="shared" si="253"/>
        <v/>
      </c>
      <c r="CR284" s="99" t="str">
        <f t="shared" si="254"/>
        <v/>
      </c>
      <c r="CS284" s="99" t="str">
        <f t="shared" si="255"/>
        <v/>
      </c>
      <c r="CT284" s="99" t="str">
        <f t="shared" si="256"/>
        <v/>
      </c>
      <c r="CU284" s="99" t="str">
        <f t="shared" si="257"/>
        <v/>
      </c>
      <c r="CV284" s="99" t="str">
        <f t="shared" si="258"/>
        <v/>
      </c>
      <c r="CW284" s="99" t="str">
        <f t="shared" si="259"/>
        <v/>
      </c>
      <c r="CX284" s="99" t="str">
        <f t="shared" si="260"/>
        <v/>
      </c>
      <c r="CY284" s="70">
        <f t="shared" si="261"/>
        <v>5.0999999999999988</v>
      </c>
      <c r="CZ284" s="70">
        <f t="shared" si="262"/>
        <v>-3.658333333333335</v>
      </c>
      <c r="DA284" s="100" t="str">
        <f t="shared" si="263"/>
        <v>hsa-miR-429</v>
      </c>
      <c r="DB284" s="98" t="s">
        <v>5781</v>
      </c>
      <c r="DC284" s="101">
        <f t="shared" si="216"/>
        <v>4.7391899108950229E-5</v>
      </c>
      <c r="DD284" s="101">
        <f t="shared" si="217"/>
        <v>10.231884650219435</v>
      </c>
      <c r="DE284" s="101">
        <f t="shared" si="218"/>
        <v>5.111887865986136E-2</v>
      </c>
      <c r="DF284" s="101" t="str">
        <f t="shared" si="219"/>
        <v/>
      </c>
      <c r="DG284" s="101" t="str">
        <f t="shared" si="220"/>
        <v/>
      </c>
      <c r="DH284" s="101" t="str">
        <f t="shared" si="221"/>
        <v/>
      </c>
      <c r="DI284" s="101" t="str">
        <f t="shared" si="222"/>
        <v/>
      </c>
      <c r="DJ284" s="101" t="str">
        <f t="shared" si="223"/>
        <v/>
      </c>
      <c r="DK284" s="101" t="str">
        <f t="shared" si="224"/>
        <v/>
      </c>
      <c r="DL284" s="101" t="str">
        <f t="shared" si="225"/>
        <v/>
      </c>
      <c r="DM284" s="101" t="str">
        <f t="shared" si="264"/>
        <v/>
      </c>
      <c r="DN284" s="101" t="str">
        <f t="shared" si="265"/>
        <v/>
      </c>
      <c r="DO284" s="101">
        <f t="shared" si="226"/>
        <v>12.111732424891175</v>
      </c>
      <c r="DP284" s="101">
        <f t="shared" si="227"/>
        <v>13.192688267371661</v>
      </c>
      <c r="DQ284" s="101">
        <f t="shared" si="228"/>
        <v>12.596927625107265</v>
      </c>
      <c r="DR284" s="101" t="str">
        <f t="shared" si="229"/>
        <v/>
      </c>
      <c r="DS284" s="101" t="str">
        <f t="shared" si="230"/>
        <v/>
      </c>
      <c r="DT284" s="101" t="str">
        <f t="shared" si="231"/>
        <v/>
      </c>
      <c r="DU284" s="101" t="str">
        <f t="shared" si="232"/>
        <v/>
      </c>
      <c r="DV284" s="101" t="str">
        <f t="shared" si="233"/>
        <v/>
      </c>
      <c r="DW284" s="101" t="str">
        <f t="shared" si="234"/>
        <v/>
      </c>
      <c r="DX284" s="101" t="str">
        <f t="shared" si="235"/>
        <v/>
      </c>
      <c r="DY284" s="101" t="str">
        <f t="shared" si="266"/>
        <v/>
      </c>
      <c r="DZ284" s="101" t="str">
        <f t="shared" si="267"/>
        <v/>
      </c>
    </row>
    <row r="285" spans="1:130" ht="15" customHeight="1" x14ac:dyDescent="0.25">
      <c r="A285" s="106" t="str">
        <f>'miRNA Table'!C284</f>
        <v>hsa-miR-431-5p</v>
      </c>
      <c r="B285" s="98" t="s">
        <v>5782</v>
      </c>
      <c r="C285" s="99">
        <f>IF('Test Sample Data'!C284="","",IF(SUM('Test Sample Data'!C$3:C$386)&gt;10,IF(AND(ISNUMBER('Test Sample Data'!C284),'Test Sample Data'!C284&lt;$C$389, 'Test Sample Data'!C284&gt;0),'Test Sample Data'!C284,$C$389),""))</f>
        <v>31.74</v>
      </c>
      <c r="D285" s="99">
        <f>IF('Test Sample Data'!D284="","",IF(SUM('Test Sample Data'!D$3:D$386)&gt;10,IF(AND(ISNUMBER('Test Sample Data'!D284),'Test Sample Data'!D284&lt;$C$389, 'Test Sample Data'!D284&gt;0),'Test Sample Data'!D284,$C$389),""))</f>
        <v>35</v>
      </c>
      <c r="E285" s="99">
        <f>IF('Test Sample Data'!E284="","",IF(SUM('Test Sample Data'!E$3:E$386)&gt;10,IF(AND(ISNUMBER('Test Sample Data'!E284),'Test Sample Data'!E284&lt;$C$389, 'Test Sample Data'!E284&gt;0),'Test Sample Data'!E284,$C$389),""))</f>
        <v>35</v>
      </c>
      <c r="F285" s="99" t="str">
        <f>IF('Test Sample Data'!F284="","",IF(SUM('Test Sample Data'!F$3:F$386)&gt;10,IF(AND(ISNUMBER('Test Sample Data'!F284),'Test Sample Data'!F284&lt;$C$389, 'Test Sample Data'!F284&gt;0),'Test Sample Data'!F284,$C$389),""))</f>
        <v/>
      </c>
      <c r="G285" s="99" t="str">
        <f>IF('Test Sample Data'!G284="","",IF(SUM('Test Sample Data'!G$3:G$386)&gt;10,IF(AND(ISNUMBER('Test Sample Data'!G284),'Test Sample Data'!G284&lt;$C$389, 'Test Sample Data'!G284&gt;0),'Test Sample Data'!G284,$C$389),""))</f>
        <v/>
      </c>
      <c r="H285" s="99" t="str">
        <f>IF('Test Sample Data'!H284="","",IF(SUM('Test Sample Data'!H$3:H$386)&gt;10,IF(AND(ISNUMBER('Test Sample Data'!H284),'Test Sample Data'!H284&lt;$C$389, 'Test Sample Data'!H284&gt;0),'Test Sample Data'!H284,$C$389),""))</f>
        <v/>
      </c>
      <c r="I285" s="99" t="str">
        <f>IF('Test Sample Data'!I284="","",IF(SUM('Test Sample Data'!I$3:I$386)&gt;10,IF(AND(ISNUMBER('Test Sample Data'!I284),'Test Sample Data'!I284&lt;$C$389, 'Test Sample Data'!I284&gt;0),'Test Sample Data'!I284,$C$389),""))</f>
        <v/>
      </c>
      <c r="J285" s="99" t="str">
        <f>IF('Test Sample Data'!J284="","",IF(SUM('Test Sample Data'!J$3:J$386)&gt;10,IF(AND(ISNUMBER('Test Sample Data'!J284),'Test Sample Data'!J284&lt;$C$389, 'Test Sample Data'!J284&gt;0),'Test Sample Data'!J284,$C$389),""))</f>
        <v/>
      </c>
      <c r="K285" s="99" t="str">
        <f>IF('Test Sample Data'!K284="","",IF(SUM('Test Sample Data'!K$3:K$386)&gt;10,IF(AND(ISNUMBER('Test Sample Data'!K284),'Test Sample Data'!K284&lt;$C$389, 'Test Sample Data'!K284&gt;0),'Test Sample Data'!K284,$C$389),""))</f>
        <v/>
      </c>
      <c r="L285" s="99" t="str">
        <f>IF('Test Sample Data'!L284="","",IF(SUM('Test Sample Data'!L$3:L$386)&gt;10,IF(AND(ISNUMBER('Test Sample Data'!L284),'Test Sample Data'!L284&lt;$C$389, 'Test Sample Data'!L284&gt;0),'Test Sample Data'!L284,$C$389),""))</f>
        <v/>
      </c>
      <c r="M285" s="99" t="str">
        <f>IF('Test Sample Data'!M284="","",IF(SUM('Test Sample Data'!M$3:M$386)&gt;10,IF(AND(ISNUMBER('Test Sample Data'!M284),'Test Sample Data'!M284&lt;$C$389, 'Test Sample Data'!M284&gt;0),'Test Sample Data'!M284,$C$389),""))</f>
        <v/>
      </c>
      <c r="N285" s="99" t="str">
        <f>IF('Test Sample Data'!N284="","",IF(SUM('Test Sample Data'!N$3:N$386)&gt;10,IF(AND(ISNUMBER('Test Sample Data'!N284),'Test Sample Data'!N284&lt;$C$389, 'Test Sample Data'!N284&gt;0),'Test Sample Data'!N284,$C$389),""))</f>
        <v/>
      </c>
      <c r="O285" s="98" t="str">
        <f>'miRNA Table'!C284</f>
        <v>hsa-miR-431-5p</v>
      </c>
      <c r="P285" s="98" t="s">
        <v>5782</v>
      </c>
      <c r="Q285" s="99">
        <f>IF('Control Sample Data'!C284="","",IF(SUM('Control Sample Data'!C$3:C$386)&gt;10,IF(AND(ISNUMBER('Control Sample Data'!C284),'Control Sample Data'!C284&lt;$C$389, 'Control Sample Data'!C284&gt;0),'Control Sample Data'!C284,$C$389),""))</f>
        <v>35</v>
      </c>
      <c r="R285" s="99">
        <f>IF('Control Sample Data'!D284="","",IF(SUM('Control Sample Data'!D$3:D$386)&gt;10,IF(AND(ISNUMBER('Control Sample Data'!D284),'Control Sample Data'!D284&lt;$C$389, 'Control Sample Data'!D284&gt;0),'Control Sample Data'!D284,$C$389),""))</f>
        <v>35</v>
      </c>
      <c r="S285" s="99">
        <f>IF('Control Sample Data'!E284="","",IF(SUM('Control Sample Data'!E$3:E$386)&gt;10,IF(AND(ISNUMBER('Control Sample Data'!E284),'Control Sample Data'!E284&lt;$C$389, 'Control Sample Data'!E284&gt;0),'Control Sample Data'!E284,$C$389),""))</f>
        <v>35</v>
      </c>
      <c r="T285" s="99" t="str">
        <f>IF('Control Sample Data'!F284="","",IF(SUM('Control Sample Data'!F$3:F$386)&gt;10,IF(AND(ISNUMBER('Control Sample Data'!F284),'Control Sample Data'!F284&lt;$C$389, 'Control Sample Data'!F284&gt;0),'Control Sample Data'!F284,$C$389),""))</f>
        <v/>
      </c>
      <c r="U285" s="99" t="str">
        <f>IF('Control Sample Data'!G284="","",IF(SUM('Control Sample Data'!G$3:G$386)&gt;10,IF(AND(ISNUMBER('Control Sample Data'!G284),'Control Sample Data'!G284&lt;$C$389, 'Control Sample Data'!G284&gt;0),'Control Sample Data'!G284,$C$389),""))</f>
        <v/>
      </c>
      <c r="V285" s="99" t="str">
        <f>IF('Control Sample Data'!H284="","",IF(SUM('Control Sample Data'!H$3:H$386)&gt;10,IF(AND(ISNUMBER('Control Sample Data'!H284),'Control Sample Data'!H284&lt;$C$389, 'Control Sample Data'!H284&gt;0),'Control Sample Data'!H284,$C$389),""))</f>
        <v/>
      </c>
      <c r="W285" s="99" t="str">
        <f>IF('Control Sample Data'!I284="","",IF(SUM('Control Sample Data'!I$3:I$386)&gt;10,IF(AND(ISNUMBER('Control Sample Data'!I284),'Control Sample Data'!I284&lt;$C$389, 'Control Sample Data'!I284&gt;0),'Control Sample Data'!I284,$C$389),""))</f>
        <v/>
      </c>
      <c r="X285" s="99" t="str">
        <f>IF('Control Sample Data'!J284="","",IF(SUM('Control Sample Data'!J$3:J$386)&gt;10,IF(AND(ISNUMBER('Control Sample Data'!J284),'Control Sample Data'!J284&lt;$C$389, 'Control Sample Data'!J284&gt;0),'Control Sample Data'!J284,$C$389),""))</f>
        <v/>
      </c>
      <c r="Y285" s="99" t="str">
        <f>IF('Control Sample Data'!K284="","",IF(SUM('Control Sample Data'!K$3:K$386)&gt;10,IF(AND(ISNUMBER('Control Sample Data'!K284),'Control Sample Data'!K284&lt;$C$389, 'Control Sample Data'!K284&gt;0),'Control Sample Data'!K284,$C$389),""))</f>
        <v/>
      </c>
      <c r="Z285" s="99" t="str">
        <f>IF('Control Sample Data'!L284="","",IF(SUM('Control Sample Data'!L$3:L$386)&gt;10,IF(AND(ISNUMBER('Control Sample Data'!L284),'Control Sample Data'!L284&lt;$C$389, 'Control Sample Data'!L284&gt;0),'Control Sample Data'!L284,$C$389),""))</f>
        <v/>
      </c>
      <c r="AA285" s="99" t="str">
        <f>IF('Control Sample Data'!M284="","",IF(SUM('Control Sample Data'!M$3:M$386)&gt;10,IF(AND(ISNUMBER('Control Sample Data'!M284),'Control Sample Data'!M284&lt;$C$389, 'Control Sample Data'!M284&gt;0),'Control Sample Data'!M284,$C$389),""))</f>
        <v/>
      </c>
      <c r="AB285" s="107" t="str">
        <f>IF('Control Sample Data'!N284="","",IF(SUM('Control Sample Data'!N$3:N$386)&gt;10,IF(AND(ISNUMBER('Control Sample Data'!N284),'Control Sample Data'!N284&lt;$C$389, 'Control Sample Data'!N284&gt;0),'Control Sample Data'!N284,$C$389),""))</f>
        <v/>
      </c>
      <c r="AC285" s="136">
        <f>IF(C285="","",IF(AND('miRNA Table'!$F$4="YES",'miRNA Table'!$F$6="YES"),C285-C$391,C285))</f>
        <v>31.74</v>
      </c>
      <c r="AD285" s="137">
        <f>IF(D285="","",IF(AND('miRNA Table'!$F$4="YES",'miRNA Table'!$F$6="YES"),D285-D$391,D285))</f>
        <v>35</v>
      </c>
      <c r="AE285" s="137">
        <f>IF(E285="","",IF(AND('miRNA Table'!$F$4="YES",'miRNA Table'!$F$6="YES"),E285-E$391,E285))</f>
        <v>35</v>
      </c>
      <c r="AF285" s="137" t="str">
        <f>IF(F285="","",IF(AND('miRNA Table'!$F$4="YES",'miRNA Table'!$F$6="YES"),F285-F$391,F285))</f>
        <v/>
      </c>
      <c r="AG285" s="137" t="str">
        <f>IF(G285="","",IF(AND('miRNA Table'!$F$4="YES",'miRNA Table'!$F$6="YES"),G285-G$391,G285))</f>
        <v/>
      </c>
      <c r="AH285" s="137" t="str">
        <f>IF(H285="","",IF(AND('miRNA Table'!$F$4="YES",'miRNA Table'!$F$6="YES"),H285-H$391,H285))</f>
        <v/>
      </c>
      <c r="AI285" s="137" t="str">
        <f>IF(I285="","",IF(AND('miRNA Table'!$F$4="YES",'miRNA Table'!$F$6="YES"),I285-I$391,I285))</f>
        <v/>
      </c>
      <c r="AJ285" s="137" t="str">
        <f>IF(J285="","",IF(AND('miRNA Table'!$F$4="YES",'miRNA Table'!$F$6="YES"),J285-J$391,J285))</f>
        <v/>
      </c>
      <c r="AK285" s="137" t="str">
        <f>IF(K285="","",IF(AND('miRNA Table'!$F$4="YES",'miRNA Table'!$F$6="YES"),K285-K$391,K285))</f>
        <v/>
      </c>
      <c r="AL285" s="137" t="str">
        <f>IF(L285="","",IF(AND('miRNA Table'!$F$4="YES",'miRNA Table'!$F$6="YES"),L285-L$391,L285))</f>
        <v/>
      </c>
      <c r="AM285" s="137" t="str">
        <f>IF(M285="","",IF(AND('miRNA Table'!$F$4="YES",'miRNA Table'!$F$6="YES"),M285-M$391,M285))</f>
        <v/>
      </c>
      <c r="AN285" s="138" t="str">
        <f>IF(N285="","",IF(AND('miRNA Table'!$F$4="YES",'miRNA Table'!$F$6="YES"),N285-N$391,N285))</f>
        <v/>
      </c>
      <c r="AO285" s="136">
        <f>IF(O285="","",IF(AND('miRNA Table'!$F$4="YES",'miRNA Table'!$F$6="YES"),Q285-Q$391,Q285))</f>
        <v>35</v>
      </c>
      <c r="AP285" s="137">
        <f>IF(P285="","",IF(AND('miRNA Table'!$F$4="YES",'miRNA Table'!$F$6="YES"),R285-R$391,R285))</f>
        <v>35</v>
      </c>
      <c r="AQ285" s="137">
        <f>IF(Q285="","",IF(AND('miRNA Table'!$F$4="YES",'miRNA Table'!$F$6="YES"),S285-S$391,S285))</f>
        <v>35</v>
      </c>
      <c r="AR285" s="137" t="str">
        <f>IF(R285="","",IF(AND('miRNA Table'!$F$4="YES",'miRNA Table'!$F$6="YES"),T285-T$391,T285))</f>
        <v/>
      </c>
      <c r="AS285" s="137" t="str">
        <f>IF(S285="","",IF(AND('miRNA Table'!$F$4="YES",'miRNA Table'!$F$6="YES"),U285-U$391,U285))</f>
        <v/>
      </c>
      <c r="AT285" s="137" t="str">
        <f>IF(T285="","",IF(AND('miRNA Table'!$F$4="YES",'miRNA Table'!$F$6="YES"),V285-V$391,V285))</f>
        <v/>
      </c>
      <c r="AU285" s="137" t="str">
        <f>IF(U285="","",IF(AND('miRNA Table'!$F$4="YES",'miRNA Table'!$F$6="YES"),W285-W$391,W285))</f>
        <v/>
      </c>
      <c r="AV285" s="137" t="str">
        <f>IF(V285="","",IF(AND('miRNA Table'!$F$4="YES",'miRNA Table'!$F$6="YES"),X285-X$391,X285))</f>
        <v/>
      </c>
      <c r="AW285" s="137" t="str">
        <f>IF(W285="","",IF(AND('miRNA Table'!$F$4="YES",'miRNA Table'!$F$6="YES"),Y285-Y$391,Y285))</f>
        <v/>
      </c>
      <c r="AX285" s="137" t="str">
        <f>IF(X285="","",IF(AND('miRNA Table'!$F$4="YES",'miRNA Table'!$F$6="YES"),Z285-Z$391,Z285))</f>
        <v/>
      </c>
      <c r="AY285" s="137" t="str">
        <f>IF(Y285="","",IF(AND('miRNA Table'!$F$4="YES",'miRNA Table'!$F$6="YES"),AA285-AA$391,AA285))</f>
        <v/>
      </c>
      <c r="AZ285" s="138" t="str">
        <f>IF(Z285="","",IF(AND('miRNA Table'!$F$4="YES",'miRNA Table'!$F$6="YES"),AB285-AB$391,AB285))</f>
        <v/>
      </c>
      <c r="BY285" s="97" t="str">
        <f t="shared" si="236"/>
        <v>hsa-miR-431-5p</v>
      </c>
      <c r="BZ285" s="98" t="s">
        <v>5782</v>
      </c>
      <c r="CA285" s="99">
        <f t="shared" si="237"/>
        <v>11.104999999999997</v>
      </c>
      <c r="CB285" s="99">
        <f t="shared" si="238"/>
        <v>14.355</v>
      </c>
      <c r="CC285" s="99">
        <f t="shared" si="239"/>
        <v>14.27</v>
      </c>
      <c r="CD285" s="99" t="str">
        <f t="shared" si="240"/>
        <v/>
      </c>
      <c r="CE285" s="99" t="str">
        <f t="shared" si="241"/>
        <v/>
      </c>
      <c r="CF285" s="99" t="str">
        <f t="shared" si="242"/>
        <v/>
      </c>
      <c r="CG285" s="99" t="str">
        <f t="shared" si="243"/>
        <v/>
      </c>
      <c r="CH285" s="99" t="str">
        <f t="shared" si="244"/>
        <v/>
      </c>
      <c r="CI285" s="99" t="str">
        <f t="shared" si="245"/>
        <v/>
      </c>
      <c r="CJ285" s="99" t="str">
        <f t="shared" si="246"/>
        <v/>
      </c>
      <c r="CK285" s="99" t="str">
        <f t="shared" si="247"/>
        <v/>
      </c>
      <c r="CL285" s="99" t="str">
        <f t="shared" si="248"/>
        <v/>
      </c>
      <c r="CM285" s="99">
        <f t="shared" si="249"/>
        <v>14.101666666666667</v>
      </c>
      <c r="CN285" s="99">
        <f t="shared" si="250"/>
        <v>14.14833333333333</v>
      </c>
      <c r="CO285" s="99">
        <f t="shared" si="251"/>
        <v>13.864999999999998</v>
      </c>
      <c r="CP285" s="99" t="str">
        <f t="shared" si="252"/>
        <v/>
      </c>
      <c r="CQ285" s="99" t="str">
        <f t="shared" si="253"/>
        <v/>
      </c>
      <c r="CR285" s="99" t="str">
        <f t="shared" si="254"/>
        <v/>
      </c>
      <c r="CS285" s="99" t="str">
        <f t="shared" si="255"/>
        <v/>
      </c>
      <c r="CT285" s="99" t="str">
        <f t="shared" si="256"/>
        <v/>
      </c>
      <c r="CU285" s="99" t="str">
        <f t="shared" si="257"/>
        <v/>
      </c>
      <c r="CV285" s="99" t="str">
        <f t="shared" si="258"/>
        <v/>
      </c>
      <c r="CW285" s="99" t="str">
        <f t="shared" si="259"/>
        <v/>
      </c>
      <c r="CX285" s="99" t="str">
        <f t="shared" si="260"/>
        <v/>
      </c>
      <c r="CY285" s="70">
        <f t="shared" si="261"/>
        <v>13.243333333333332</v>
      </c>
      <c r="CZ285" s="70">
        <f t="shared" si="262"/>
        <v>14.038333333333332</v>
      </c>
      <c r="DA285" s="100" t="str">
        <f t="shared" si="263"/>
        <v>hsa-miR-431-5p</v>
      </c>
      <c r="DB285" s="98" t="s">
        <v>5782</v>
      </c>
      <c r="DC285" s="101">
        <f t="shared" si="216"/>
        <v>4.540063196353339E-4</v>
      </c>
      <c r="DD285" s="101">
        <f t="shared" si="217"/>
        <v>4.7721535835485465E-5</v>
      </c>
      <c r="DE285" s="101">
        <f t="shared" si="218"/>
        <v>5.0617648059963549E-5</v>
      </c>
      <c r="DF285" s="101" t="str">
        <f t="shared" si="219"/>
        <v/>
      </c>
      <c r="DG285" s="101" t="str">
        <f t="shared" si="220"/>
        <v/>
      </c>
      <c r="DH285" s="101" t="str">
        <f t="shared" si="221"/>
        <v/>
      </c>
      <c r="DI285" s="101" t="str">
        <f t="shared" si="222"/>
        <v/>
      </c>
      <c r="DJ285" s="101" t="str">
        <f t="shared" si="223"/>
        <v/>
      </c>
      <c r="DK285" s="101" t="str">
        <f t="shared" si="224"/>
        <v/>
      </c>
      <c r="DL285" s="101" t="str">
        <f t="shared" si="225"/>
        <v/>
      </c>
      <c r="DM285" s="101" t="str">
        <f t="shared" si="264"/>
        <v/>
      </c>
      <c r="DN285" s="101" t="str">
        <f t="shared" si="265"/>
        <v/>
      </c>
      <c r="DO285" s="101">
        <f t="shared" si="226"/>
        <v>5.6882063716252369E-5</v>
      </c>
      <c r="DP285" s="101">
        <f t="shared" si="227"/>
        <v>5.5071547217106916E-5</v>
      </c>
      <c r="DQ285" s="101">
        <f t="shared" si="228"/>
        <v>6.7022266466494862E-5</v>
      </c>
      <c r="DR285" s="101" t="str">
        <f t="shared" si="229"/>
        <v/>
      </c>
      <c r="DS285" s="101" t="str">
        <f t="shared" si="230"/>
        <v/>
      </c>
      <c r="DT285" s="101" t="str">
        <f t="shared" si="231"/>
        <v/>
      </c>
      <c r="DU285" s="101" t="str">
        <f t="shared" si="232"/>
        <v/>
      </c>
      <c r="DV285" s="101" t="str">
        <f t="shared" si="233"/>
        <v/>
      </c>
      <c r="DW285" s="101" t="str">
        <f t="shared" si="234"/>
        <v/>
      </c>
      <c r="DX285" s="101" t="str">
        <f t="shared" si="235"/>
        <v/>
      </c>
      <c r="DY285" s="101" t="str">
        <f t="shared" si="266"/>
        <v/>
      </c>
      <c r="DZ285" s="101" t="str">
        <f t="shared" si="267"/>
        <v/>
      </c>
    </row>
    <row r="286" spans="1:130" ht="15" customHeight="1" x14ac:dyDescent="0.25">
      <c r="A286" s="106" t="str">
        <f>'miRNA Table'!C285</f>
        <v>hsa-miR-432-5p</v>
      </c>
      <c r="B286" s="98" t="s">
        <v>5783</v>
      </c>
      <c r="C286" s="99">
        <f>IF('Test Sample Data'!C285="","",IF(SUM('Test Sample Data'!C$3:C$386)&gt;10,IF(AND(ISNUMBER('Test Sample Data'!C285),'Test Sample Data'!C285&lt;$C$389, 'Test Sample Data'!C285&gt;0),'Test Sample Data'!C285,$C$389),""))</f>
        <v>35</v>
      </c>
      <c r="D286" s="99">
        <f>IF('Test Sample Data'!D285="","",IF(SUM('Test Sample Data'!D$3:D$386)&gt;10,IF(AND(ISNUMBER('Test Sample Data'!D285),'Test Sample Data'!D285&lt;$C$389, 'Test Sample Data'!D285&gt;0),'Test Sample Data'!D285,$C$389),""))</f>
        <v>20.28</v>
      </c>
      <c r="E286" s="99">
        <f>IF('Test Sample Data'!E285="","",IF(SUM('Test Sample Data'!E$3:E$386)&gt;10,IF(AND(ISNUMBER('Test Sample Data'!E285),'Test Sample Data'!E285&lt;$C$389, 'Test Sample Data'!E285&gt;0),'Test Sample Data'!E285,$C$389),""))</f>
        <v>35</v>
      </c>
      <c r="F286" s="99" t="str">
        <f>IF('Test Sample Data'!F285="","",IF(SUM('Test Sample Data'!F$3:F$386)&gt;10,IF(AND(ISNUMBER('Test Sample Data'!F285),'Test Sample Data'!F285&lt;$C$389, 'Test Sample Data'!F285&gt;0),'Test Sample Data'!F285,$C$389),""))</f>
        <v/>
      </c>
      <c r="G286" s="99" t="str">
        <f>IF('Test Sample Data'!G285="","",IF(SUM('Test Sample Data'!G$3:G$386)&gt;10,IF(AND(ISNUMBER('Test Sample Data'!G285),'Test Sample Data'!G285&lt;$C$389, 'Test Sample Data'!G285&gt;0),'Test Sample Data'!G285,$C$389),""))</f>
        <v/>
      </c>
      <c r="H286" s="99" t="str">
        <f>IF('Test Sample Data'!H285="","",IF(SUM('Test Sample Data'!H$3:H$386)&gt;10,IF(AND(ISNUMBER('Test Sample Data'!H285),'Test Sample Data'!H285&lt;$C$389, 'Test Sample Data'!H285&gt;0),'Test Sample Data'!H285,$C$389),""))</f>
        <v/>
      </c>
      <c r="I286" s="99" t="str">
        <f>IF('Test Sample Data'!I285="","",IF(SUM('Test Sample Data'!I$3:I$386)&gt;10,IF(AND(ISNUMBER('Test Sample Data'!I285),'Test Sample Data'!I285&lt;$C$389, 'Test Sample Data'!I285&gt;0),'Test Sample Data'!I285,$C$389),""))</f>
        <v/>
      </c>
      <c r="J286" s="99" t="str">
        <f>IF('Test Sample Data'!J285="","",IF(SUM('Test Sample Data'!J$3:J$386)&gt;10,IF(AND(ISNUMBER('Test Sample Data'!J285),'Test Sample Data'!J285&lt;$C$389, 'Test Sample Data'!J285&gt;0),'Test Sample Data'!J285,$C$389),""))</f>
        <v/>
      </c>
      <c r="K286" s="99" t="str">
        <f>IF('Test Sample Data'!K285="","",IF(SUM('Test Sample Data'!K$3:K$386)&gt;10,IF(AND(ISNUMBER('Test Sample Data'!K285),'Test Sample Data'!K285&lt;$C$389, 'Test Sample Data'!K285&gt;0),'Test Sample Data'!K285,$C$389),""))</f>
        <v/>
      </c>
      <c r="L286" s="99" t="str">
        <f>IF('Test Sample Data'!L285="","",IF(SUM('Test Sample Data'!L$3:L$386)&gt;10,IF(AND(ISNUMBER('Test Sample Data'!L285),'Test Sample Data'!L285&lt;$C$389, 'Test Sample Data'!L285&gt;0),'Test Sample Data'!L285,$C$389),""))</f>
        <v/>
      </c>
      <c r="M286" s="99" t="str">
        <f>IF('Test Sample Data'!M285="","",IF(SUM('Test Sample Data'!M$3:M$386)&gt;10,IF(AND(ISNUMBER('Test Sample Data'!M285),'Test Sample Data'!M285&lt;$C$389, 'Test Sample Data'!M285&gt;0),'Test Sample Data'!M285,$C$389),""))</f>
        <v/>
      </c>
      <c r="N286" s="99" t="str">
        <f>IF('Test Sample Data'!N285="","",IF(SUM('Test Sample Data'!N$3:N$386)&gt;10,IF(AND(ISNUMBER('Test Sample Data'!N285),'Test Sample Data'!N285&lt;$C$389, 'Test Sample Data'!N285&gt;0),'Test Sample Data'!N285,$C$389),""))</f>
        <v/>
      </c>
      <c r="O286" s="98" t="str">
        <f>'miRNA Table'!C285</f>
        <v>hsa-miR-432-5p</v>
      </c>
      <c r="P286" s="98" t="s">
        <v>5783</v>
      </c>
      <c r="Q286" s="99">
        <f>IF('Control Sample Data'!C285="","",IF(SUM('Control Sample Data'!C$3:C$386)&gt;10,IF(AND(ISNUMBER('Control Sample Data'!C285),'Control Sample Data'!C285&lt;$C$389, 'Control Sample Data'!C285&gt;0),'Control Sample Data'!C285,$C$389),""))</f>
        <v>21.25</v>
      </c>
      <c r="R286" s="99">
        <f>IF('Control Sample Data'!D285="","",IF(SUM('Control Sample Data'!D$3:D$386)&gt;10,IF(AND(ISNUMBER('Control Sample Data'!D285),'Control Sample Data'!D285&lt;$C$389, 'Control Sample Data'!D285&gt;0),'Control Sample Data'!D285,$C$389),""))</f>
        <v>21.2</v>
      </c>
      <c r="S286" s="99">
        <f>IF('Control Sample Data'!E285="","",IF(SUM('Control Sample Data'!E$3:E$386)&gt;10,IF(AND(ISNUMBER('Control Sample Data'!E285),'Control Sample Data'!E285&lt;$C$389, 'Control Sample Data'!E285&gt;0),'Control Sample Data'!E285,$C$389),""))</f>
        <v>21.44</v>
      </c>
      <c r="T286" s="99" t="str">
        <f>IF('Control Sample Data'!F285="","",IF(SUM('Control Sample Data'!F$3:F$386)&gt;10,IF(AND(ISNUMBER('Control Sample Data'!F285),'Control Sample Data'!F285&lt;$C$389, 'Control Sample Data'!F285&gt;0),'Control Sample Data'!F285,$C$389),""))</f>
        <v/>
      </c>
      <c r="U286" s="99" t="str">
        <f>IF('Control Sample Data'!G285="","",IF(SUM('Control Sample Data'!G$3:G$386)&gt;10,IF(AND(ISNUMBER('Control Sample Data'!G285),'Control Sample Data'!G285&lt;$C$389, 'Control Sample Data'!G285&gt;0),'Control Sample Data'!G285,$C$389),""))</f>
        <v/>
      </c>
      <c r="V286" s="99" t="str">
        <f>IF('Control Sample Data'!H285="","",IF(SUM('Control Sample Data'!H$3:H$386)&gt;10,IF(AND(ISNUMBER('Control Sample Data'!H285),'Control Sample Data'!H285&lt;$C$389, 'Control Sample Data'!H285&gt;0),'Control Sample Data'!H285,$C$389),""))</f>
        <v/>
      </c>
      <c r="W286" s="99" t="str">
        <f>IF('Control Sample Data'!I285="","",IF(SUM('Control Sample Data'!I$3:I$386)&gt;10,IF(AND(ISNUMBER('Control Sample Data'!I285),'Control Sample Data'!I285&lt;$C$389, 'Control Sample Data'!I285&gt;0),'Control Sample Data'!I285,$C$389),""))</f>
        <v/>
      </c>
      <c r="X286" s="99" t="str">
        <f>IF('Control Sample Data'!J285="","",IF(SUM('Control Sample Data'!J$3:J$386)&gt;10,IF(AND(ISNUMBER('Control Sample Data'!J285),'Control Sample Data'!J285&lt;$C$389, 'Control Sample Data'!J285&gt;0),'Control Sample Data'!J285,$C$389),""))</f>
        <v/>
      </c>
      <c r="Y286" s="99" t="str">
        <f>IF('Control Sample Data'!K285="","",IF(SUM('Control Sample Data'!K$3:K$386)&gt;10,IF(AND(ISNUMBER('Control Sample Data'!K285),'Control Sample Data'!K285&lt;$C$389, 'Control Sample Data'!K285&gt;0),'Control Sample Data'!K285,$C$389),""))</f>
        <v/>
      </c>
      <c r="Z286" s="99" t="str">
        <f>IF('Control Sample Data'!L285="","",IF(SUM('Control Sample Data'!L$3:L$386)&gt;10,IF(AND(ISNUMBER('Control Sample Data'!L285),'Control Sample Data'!L285&lt;$C$389, 'Control Sample Data'!L285&gt;0),'Control Sample Data'!L285,$C$389),""))</f>
        <v/>
      </c>
      <c r="AA286" s="99" t="str">
        <f>IF('Control Sample Data'!M285="","",IF(SUM('Control Sample Data'!M$3:M$386)&gt;10,IF(AND(ISNUMBER('Control Sample Data'!M285),'Control Sample Data'!M285&lt;$C$389, 'Control Sample Data'!M285&gt;0),'Control Sample Data'!M285,$C$389),""))</f>
        <v/>
      </c>
      <c r="AB286" s="107" t="str">
        <f>IF('Control Sample Data'!N285="","",IF(SUM('Control Sample Data'!N$3:N$386)&gt;10,IF(AND(ISNUMBER('Control Sample Data'!N285),'Control Sample Data'!N285&lt;$C$389, 'Control Sample Data'!N285&gt;0),'Control Sample Data'!N285,$C$389),""))</f>
        <v/>
      </c>
      <c r="AC286" s="136">
        <f>IF(C286="","",IF(AND('miRNA Table'!$F$4="YES",'miRNA Table'!$F$6="YES"),C286-C$391,C286))</f>
        <v>35</v>
      </c>
      <c r="AD286" s="137">
        <f>IF(D286="","",IF(AND('miRNA Table'!$F$4="YES",'miRNA Table'!$F$6="YES"),D286-D$391,D286))</f>
        <v>20.28</v>
      </c>
      <c r="AE286" s="137">
        <f>IF(E286="","",IF(AND('miRNA Table'!$F$4="YES",'miRNA Table'!$F$6="YES"),E286-E$391,E286))</f>
        <v>35</v>
      </c>
      <c r="AF286" s="137" t="str">
        <f>IF(F286="","",IF(AND('miRNA Table'!$F$4="YES",'miRNA Table'!$F$6="YES"),F286-F$391,F286))</f>
        <v/>
      </c>
      <c r="AG286" s="137" t="str">
        <f>IF(G286="","",IF(AND('miRNA Table'!$F$4="YES",'miRNA Table'!$F$6="YES"),G286-G$391,G286))</f>
        <v/>
      </c>
      <c r="AH286" s="137" t="str">
        <f>IF(H286="","",IF(AND('miRNA Table'!$F$4="YES",'miRNA Table'!$F$6="YES"),H286-H$391,H286))</f>
        <v/>
      </c>
      <c r="AI286" s="137" t="str">
        <f>IF(I286="","",IF(AND('miRNA Table'!$F$4="YES",'miRNA Table'!$F$6="YES"),I286-I$391,I286))</f>
        <v/>
      </c>
      <c r="AJ286" s="137" t="str">
        <f>IF(J286="","",IF(AND('miRNA Table'!$F$4="YES",'miRNA Table'!$F$6="YES"),J286-J$391,J286))</f>
        <v/>
      </c>
      <c r="AK286" s="137" t="str">
        <f>IF(K286="","",IF(AND('miRNA Table'!$F$4="YES",'miRNA Table'!$F$6="YES"),K286-K$391,K286))</f>
        <v/>
      </c>
      <c r="AL286" s="137" t="str">
        <f>IF(L286="","",IF(AND('miRNA Table'!$F$4="YES",'miRNA Table'!$F$6="YES"),L286-L$391,L286))</f>
        <v/>
      </c>
      <c r="AM286" s="137" t="str">
        <f>IF(M286="","",IF(AND('miRNA Table'!$F$4="YES",'miRNA Table'!$F$6="YES"),M286-M$391,M286))</f>
        <v/>
      </c>
      <c r="AN286" s="138" t="str">
        <f>IF(N286="","",IF(AND('miRNA Table'!$F$4="YES",'miRNA Table'!$F$6="YES"),N286-N$391,N286))</f>
        <v/>
      </c>
      <c r="AO286" s="136">
        <f>IF(O286="","",IF(AND('miRNA Table'!$F$4="YES",'miRNA Table'!$F$6="YES"),Q286-Q$391,Q286))</f>
        <v>21.25</v>
      </c>
      <c r="AP286" s="137">
        <f>IF(P286="","",IF(AND('miRNA Table'!$F$4="YES",'miRNA Table'!$F$6="YES"),R286-R$391,R286))</f>
        <v>21.2</v>
      </c>
      <c r="AQ286" s="137">
        <f>IF(Q286="","",IF(AND('miRNA Table'!$F$4="YES",'miRNA Table'!$F$6="YES"),S286-S$391,S286))</f>
        <v>21.44</v>
      </c>
      <c r="AR286" s="137" t="str">
        <f>IF(R286="","",IF(AND('miRNA Table'!$F$4="YES",'miRNA Table'!$F$6="YES"),T286-T$391,T286))</f>
        <v/>
      </c>
      <c r="AS286" s="137" t="str">
        <f>IF(S286="","",IF(AND('miRNA Table'!$F$4="YES",'miRNA Table'!$F$6="YES"),U286-U$391,U286))</f>
        <v/>
      </c>
      <c r="AT286" s="137" t="str">
        <f>IF(T286="","",IF(AND('miRNA Table'!$F$4="YES",'miRNA Table'!$F$6="YES"),V286-V$391,V286))</f>
        <v/>
      </c>
      <c r="AU286" s="137" t="str">
        <f>IF(U286="","",IF(AND('miRNA Table'!$F$4="YES",'miRNA Table'!$F$6="YES"),W286-W$391,W286))</f>
        <v/>
      </c>
      <c r="AV286" s="137" t="str">
        <f>IF(V286="","",IF(AND('miRNA Table'!$F$4="YES",'miRNA Table'!$F$6="YES"),X286-X$391,X286))</f>
        <v/>
      </c>
      <c r="AW286" s="137" t="str">
        <f>IF(W286="","",IF(AND('miRNA Table'!$F$4="YES",'miRNA Table'!$F$6="YES"),Y286-Y$391,Y286))</f>
        <v/>
      </c>
      <c r="AX286" s="137" t="str">
        <f>IF(X286="","",IF(AND('miRNA Table'!$F$4="YES",'miRNA Table'!$F$6="YES"),Z286-Z$391,Z286))</f>
        <v/>
      </c>
      <c r="AY286" s="137" t="str">
        <f>IF(Y286="","",IF(AND('miRNA Table'!$F$4="YES",'miRNA Table'!$F$6="YES"),AA286-AA$391,AA286))</f>
        <v/>
      </c>
      <c r="AZ286" s="138" t="str">
        <f>IF(Z286="","",IF(AND('miRNA Table'!$F$4="YES",'miRNA Table'!$F$6="YES"),AB286-AB$391,AB286))</f>
        <v/>
      </c>
      <c r="BY286" s="97" t="str">
        <f t="shared" si="236"/>
        <v>hsa-miR-432-5p</v>
      </c>
      <c r="BZ286" s="98" t="s">
        <v>5783</v>
      </c>
      <c r="CA286" s="99">
        <f t="shared" si="237"/>
        <v>14.364999999999998</v>
      </c>
      <c r="CB286" s="99">
        <f t="shared" si="238"/>
        <v>-0.36499999999999844</v>
      </c>
      <c r="CC286" s="99">
        <f t="shared" si="239"/>
        <v>14.27</v>
      </c>
      <c r="CD286" s="99" t="str">
        <f t="shared" si="240"/>
        <v/>
      </c>
      <c r="CE286" s="99" t="str">
        <f t="shared" si="241"/>
        <v/>
      </c>
      <c r="CF286" s="99" t="str">
        <f t="shared" si="242"/>
        <v/>
      </c>
      <c r="CG286" s="99" t="str">
        <f t="shared" si="243"/>
        <v/>
      </c>
      <c r="CH286" s="99" t="str">
        <f t="shared" si="244"/>
        <v/>
      </c>
      <c r="CI286" s="99" t="str">
        <f t="shared" si="245"/>
        <v/>
      </c>
      <c r="CJ286" s="99" t="str">
        <f t="shared" si="246"/>
        <v/>
      </c>
      <c r="CK286" s="99" t="str">
        <f t="shared" si="247"/>
        <v/>
      </c>
      <c r="CL286" s="99" t="str">
        <f t="shared" si="248"/>
        <v/>
      </c>
      <c r="CM286" s="99">
        <f t="shared" si="249"/>
        <v>0.35166666666666657</v>
      </c>
      <c r="CN286" s="99">
        <f t="shared" si="250"/>
        <v>0.34833333333332916</v>
      </c>
      <c r="CO286" s="99">
        <f t="shared" si="251"/>
        <v>0.30499999999999972</v>
      </c>
      <c r="CP286" s="99" t="str">
        <f t="shared" si="252"/>
        <v/>
      </c>
      <c r="CQ286" s="99" t="str">
        <f t="shared" si="253"/>
        <v/>
      </c>
      <c r="CR286" s="99" t="str">
        <f t="shared" si="254"/>
        <v/>
      </c>
      <c r="CS286" s="99" t="str">
        <f t="shared" si="255"/>
        <v/>
      </c>
      <c r="CT286" s="99" t="str">
        <f t="shared" si="256"/>
        <v/>
      </c>
      <c r="CU286" s="99" t="str">
        <f t="shared" si="257"/>
        <v/>
      </c>
      <c r="CV286" s="99" t="str">
        <f t="shared" si="258"/>
        <v/>
      </c>
      <c r="CW286" s="99" t="str">
        <f t="shared" si="259"/>
        <v/>
      </c>
      <c r="CX286" s="99" t="str">
        <f t="shared" si="260"/>
        <v/>
      </c>
      <c r="CY286" s="70">
        <f t="shared" si="261"/>
        <v>9.4233333333333338</v>
      </c>
      <c r="CZ286" s="70">
        <f t="shared" si="262"/>
        <v>0.33499999999999847</v>
      </c>
      <c r="DA286" s="100" t="str">
        <f t="shared" si="263"/>
        <v>hsa-miR-432-5p</v>
      </c>
      <c r="DB286" s="98" t="s">
        <v>5783</v>
      </c>
      <c r="DC286" s="101">
        <f t="shared" si="216"/>
        <v>4.7391899108950229E-5</v>
      </c>
      <c r="DD286" s="101">
        <f t="shared" si="217"/>
        <v>1.2878816295098241</v>
      </c>
      <c r="DE286" s="101">
        <f t="shared" si="218"/>
        <v>5.0617648059963549E-5</v>
      </c>
      <c r="DF286" s="101" t="str">
        <f t="shared" si="219"/>
        <v/>
      </c>
      <c r="DG286" s="101" t="str">
        <f t="shared" si="220"/>
        <v/>
      </c>
      <c r="DH286" s="101" t="str">
        <f t="shared" si="221"/>
        <v/>
      </c>
      <c r="DI286" s="101" t="str">
        <f t="shared" si="222"/>
        <v/>
      </c>
      <c r="DJ286" s="101" t="str">
        <f t="shared" si="223"/>
        <v/>
      </c>
      <c r="DK286" s="101" t="str">
        <f t="shared" si="224"/>
        <v/>
      </c>
      <c r="DL286" s="101" t="str">
        <f t="shared" si="225"/>
        <v/>
      </c>
      <c r="DM286" s="101" t="str">
        <f t="shared" si="264"/>
        <v/>
      </c>
      <c r="DN286" s="101" t="str">
        <f t="shared" si="265"/>
        <v/>
      </c>
      <c r="DO286" s="101">
        <f t="shared" si="226"/>
        <v>0.78367823415263194</v>
      </c>
      <c r="DP286" s="101">
        <f t="shared" si="227"/>
        <v>0.78549100874041744</v>
      </c>
      <c r="DQ286" s="101">
        <f t="shared" si="228"/>
        <v>0.80944221654740856</v>
      </c>
      <c r="DR286" s="101" t="str">
        <f t="shared" si="229"/>
        <v/>
      </c>
      <c r="DS286" s="101" t="str">
        <f t="shared" si="230"/>
        <v/>
      </c>
      <c r="DT286" s="101" t="str">
        <f t="shared" si="231"/>
        <v/>
      </c>
      <c r="DU286" s="101" t="str">
        <f t="shared" si="232"/>
        <v/>
      </c>
      <c r="DV286" s="101" t="str">
        <f t="shared" si="233"/>
        <v/>
      </c>
      <c r="DW286" s="101" t="str">
        <f t="shared" si="234"/>
        <v/>
      </c>
      <c r="DX286" s="101" t="str">
        <f t="shared" si="235"/>
        <v/>
      </c>
      <c r="DY286" s="101" t="str">
        <f t="shared" si="266"/>
        <v/>
      </c>
      <c r="DZ286" s="101" t="str">
        <f t="shared" si="267"/>
        <v/>
      </c>
    </row>
    <row r="287" spans="1:130" ht="15" customHeight="1" x14ac:dyDescent="0.25">
      <c r="A287" s="106" t="str">
        <f>'miRNA Table'!C286</f>
        <v>hsa-miR-433-3p</v>
      </c>
      <c r="B287" s="98" t="s">
        <v>5784</v>
      </c>
      <c r="C287" s="99">
        <f>IF('Test Sample Data'!C286="","",IF(SUM('Test Sample Data'!C$3:C$386)&gt;10,IF(AND(ISNUMBER('Test Sample Data'!C286),'Test Sample Data'!C286&lt;$C$389, 'Test Sample Data'!C286&gt;0),'Test Sample Data'!C286,$C$389),""))</f>
        <v>35</v>
      </c>
      <c r="D287" s="99">
        <f>IF('Test Sample Data'!D286="","",IF(SUM('Test Sample Data'!D$3:D$386)&gt;10,IF(AND(ISNUMBER('Test Sample Data'!D286),'Test Sample Data'!D286&lt;$C$389, 'Test Sample Data'!D286&gt;0),'Test Sample Data'!D286,$C$389),""))</f>
        <v>20.23</v>
      </c>
      <c r="E287" s="99">
        <f>IF('Test Sample Data'!E286="","",IF(SUM('Test Sample Data'!E$3:E$386)&gt;10,IF(AND(ISNUMBER('Test Sample Data'!E286),'Test Sample Data'!E286&lt;$C$389, 'Test Sample Data'!E286&gt;0),'Test Sample Data'!E286,$C$389),""))</f>
        <v>35</v>
      </c>
      <c r="F287" s="99" t="str">
        <f>IF('Test Sample Data'!F286="","",IF(SUM('Test Sample Data'!F$3:F$386)&gt;10,IF(AND(ISNUMBER('Test Sample Data'!F286),'Test Sample Data'!F286&lt;$C$389, 'Test Sample Data'!F286&gt;0),'Test Sample Data'!F286,$C$389),""))</f>
        <v/>
      </c>
      <c r="G287" s="99" t="str">
        <f>IF('Test Sample Data'!G286="","",IF(SUM('Test Sample Data'!G$3:G$386)&gt;10,IF(AND(ISNUMBER('Test Sample Data'!G286),'Test Sample Data'!G286&lt;$C$389, 'Test Sample Data'!G286&gt;0),'Test Sample Data'!G286,$C$389),""))</f>
        <v/>
      </c>
      <c r="H287" s="99" t="str">
        <f>IF('Test Sample Data'!H286="","",IF(SUM('Test Sample Data'!H$3:H$386)&gt;10,IF(AND(ISNUMBER('Test Sample Data'!H286),'Test Sample Data'!H286&lt;$C$389, 'Test Sample Data'!H286&gt;0),'Test Sample Data'!H286,$C$389),""))</f>
        <v/>
      </c>
      <c r="I287" s="99" t="str">
        <f>IF('Test Sample Data'!I286="","",IF(SUM('Test Sample Data'!I$3:I$386)&gt;10,IF(AND(ISNUMBER('Test Sample Data'!I286),'Test Sample Data'!I286&lt;$C$389, 'Test Sample Data'!I286&gt;0),'Test Sample Data'!I286,$C$389),""))</f>
        <v/>
      </c>
      <c r="J287" s="99" t="str">
        <f>IF('Test Sample Data'!J286="","",IF(SUM('Test Sample Data'!J$3:J$386)&gt;10,IF(AND(ISNUMBER('Test Sample Data'!J286),'Test Sample Data'!J286&lt;$C$389, 'Test Sample Data'!J286&gt;0),'Test Sample Data'!J286,$C$389),""))</f>
        <v/>
      </c>
      <c r="K287" s="99" t="str">
        <f>IF('Test Sample Data'!K286="","",IF(SUM('Test Sample Data'!K$3:K$386)&gt;10,IF(AND(ISNUMBER('Test Sample Data'!K286),'Test Sample Data'!K286&lt;$C$389, 'Test Sample Data'!K286&gt;0),'Test Sample Data'!K286,$C$389),""))</f>
        <v/>
      </c>
      <c r="L287" s="99" t="str">
        <f>IF('Test Sample Data'!L286="","",IF(SUM('Test Sample Data'!L$3:L$386)&gt;10,IF(AND(ISNUMBER('Test Sample Data'!L286),'Test Sample Data'!L286&lt;$C$389, 'Test Sample Data'!L286&gt;0),'Test Sample Data'!L286,$C$389),""))</f>
        <v/>
      </c>
      <c r="M287" s="99" t="str">
        <f>IF('Test Sample Data'!M286="","",IF(SUM('Test Sample Data'!M$3:M$386)&gt;10,IF(AND(ISNUMBER('Test Sample Data'!M286),'Test Sample Data'!M286&lt;$C$389, 'Test Sample Data'!M286&gt;0),'Test Sample Data'!M286,$C$389),""))</f>
        <v/>
      </c>
      <c r="N287" s="99" t="str">
        <f>IF('Test Sample Data'!N286="","",IF(SUM('Test Sample Data'!N$3:N$386)&gt;10,IF(AND(ISNUMBER('Test Sample Data'!N286),'Test Sample Data'!N286&lt;$C$389, 'Test Sample Data'!N286&gt;0),'Test Sample Data'!N286,$C$389),""))</f>
        <v/>
      </c>
      <c r="O287" s="98" t="str">
        <f>'miRNA Table'!C286</f>
        <v>hsa-miR-433-3p</v>
      </c>
      <c r="P287" s="98" t="s">
        <v>5784</v>
      </c>
      <c r="Q287" s="99">
        <f>IF('Control Sample Data'!C286="","",IF(SUM('Control Sample Data'!C$3:C$386)&gt;10,IF(AND(ISNUMBER('Control Sample Data'!C286),'Control Sample Data'!C286&lt;$C$389, 'Control Sample Data'!C286&gt;0),'Control Sample Data'!C286,$C$389),""))</f>
        <v>21.19</v>
      </c>
      <c r="R287" s="99">
        <f>IF('Control Sample Data'!D286="","",IF(SUM('Control Sample Data'!D$3:D$386)&gt;10,IF(AND(ISNUMBER('Control Sample Data'!D286),'Control Sample Data'!D286&lt;$C$389, 'Control Sample Data'!D286&gt;0),'Control Sample Data'!D286,$C$389),""))</f>
        <v>21.15</v>
      </c>
      <c r="S287" s="99">
        <f>IF('Control Sample Data'!E286="","",IF(SUM('Control Sample Data'!E$3:E$386)&gt;10,IF(AND(ISNUMBER('Control Sample Data'!E286),'Control Sample Data'!E286&lt;$C$389, 'Control Sample Data'!E286&gt;0),'Control Sample Data'!E286,$C$389),""))</f>
        <v>21.43</v>
      </c>
      <c r="T287" s="99" t="str">
        <f>IF('Control Sample Data'!F286="","",IF(SUM('Control Sample Data'!F$3:F$386)&gt;10,IF(AND(ISNUMBER('Control Sample Data'!F286),'Control Sample Data'!F286&lt;$C$389, 'Control Sample Data'!F286&gt;0),'Control Sample Data'!F286,$C$389),""))</f>
        <v/>
      </c>
      <c r="U287" s="99" t="str">
        <f>IF('Control Sample Data'!G286="","",IF(SUM('Control Sample Data'!G$3:G$386)&gt;10,IF(AND(ISNUMBER('Control Sample Data'!G286),'Control Sample Data'!G286&lt;$C$389, 'Control Sample Data'!G286&gt;0),'Control Sample Data'!G286,$C$389),""))</f>
        <v/>
      </c>
      <c r="V287" s="99" t="str">
        <f>IF('Control Sample Data'!H286="","",IF(SUM('Control Sample Data'!H$3:H$386)&gt;10,IF(AND(ISNUMBER('Control Sample Data'!H286),'Control Sample Data'!H286&lt;$C$389, 'Control Sample Data'!H286&gt;0),'Control Sample Data'!H286,$C$389),""))</f>
        <v/>
      </c>
      <c r="W287" s="99" t="str">
        <f>IF('Control Sample Data'!I286="","",IF(SUM('Control Sample Data'!I$3:I$386)&gt;10,IF(AND(ISNUMBER('Control Sample Data'!I286),'Control Sample Data'!I286&lt;$C$389, 'Control Sample Data'!I286&gt;0),'Control Sample Data'!I286,$C$389),""))</f>
        <v/>
      </c>
      <c r="X287" s="99" t="str">
        <f>IF('Control Sample Data'!J286="","",IF(SUM('Control Sample Data'!J$3:J$386)&gt;10,IF(AND(ISNUMBER('Control Sample Data'!J286),'Control Sample Data'!J286&lt;$C$389, 'Control Sample Data'!J286&gt;0),'Control Sample Data'!J286,$C$389),""))</f>
        <v/>
      </c>
      <c r="Y287" s="99" t="str">
        <f>IF('Control Sample Data'!K286="","",IF(SUM('Control Sample Data'!K$3:K$386)&gt;10,IF(AND(ISNUMBER('Control Sample Data'!K286),'Control Sample Data'!K286&lt;$C$389, 'Control Sample Data'!K286&gt;0),'Control Sample Data'!K286,$C$389),""))</f>
        <v/>
      </c>
      <c r="Z287" s="99" t="str">
        <f>IF('Control Sample Data'!L286="","",IF(SUM('Control Sample Data'!L$3:L$386)&gt;10,IF(AND(ISNUMBER('Control Sample Data'!L286),'Control Sample Data'!L286&lt;$C$389, 'Control Sample Data'!L286&gt;0),'Control Sample Data'!L286,$C$389),""))</f>
        <v/>
      </c>
      <c r="AA287" s="99" t="str">
        <f>IF('Control Sample Data'!M286="","",IF(SUM('Control Sample Data'!M$3:M$386)&gt;10,IF(AND(ISNUMBER('Control Sample Data'!M286),'Control Sample Data'!M286&lt;$C$389, 'Control Sample Data'!M286&gt;0),'Control Sample Data'!M286,$C$389),""))</f>
        <v/>
      </c>
      <c r="AB287" s="107" t="str">
        <f>IF('Control Sample Data'!N286="","",IF(SUM('Control Sample Data'!N$3:N$386)&gt;10,IF(AND(ISNUMBER('Control Sample Data'!N286),'Control Sample Data'!N286&lt;$C$389, 'Control Sample Data'!N286&gt;0),'Control Sample Data'!N286,$C$389),""))</f>
        <v/>
      </c>
      <c r="AC287" s="136">
        <f>IF(C287="","",IF(AND('miRNA Table'!$F$4="YES",'miRNA Table'!$F$6="YES"),C287-C$391,C287))</f>
        <v>35</v>
      </c>
      <c r="AD287" s="137">
        <f>IF(D287="","",IF(AND('miRNA Table'!$F$4="YES",'miRNA Table'!$F$6="YES"),D287-D$391,D287))</f>
        <v>20.23</v>
      </c>
      <c r="AE287" s="137">
        <f>IF(E287="","",IF(AND('miRNA Table'!$F$4="YES",'miRNA Table'!$F$6="YES"),E287-E$391,E287))</f>
        <v>35</v>
      </c>
      <c r="AF287" s="137" t="str">
        <f>IF(F287="","",IF(AND('miRNA Table'!$F$4="YES",'miRNA Table'!$F$6="YES"),F287-F$391,F287))</f>
        <v/>
      </c>
      <c r="AG287" s="137" t="str">
        <f>IF(G287="","",IF(AND('miRNA Table'!$F$4="YES",'miRNA Table'!$F$6="YES"),G287-G$391,G287))</f>
        <v/>
      </c>
      <c r="AH287" s="137" t="str">
        <f>IF(H287="","",IF(AND('miRNA Table'!$F$4="YES",'miRNA Table'!$F$6="YES"),H287-H$391,H287))</f>
        <v/>
      </c>
      <c r="AI287" s="137" t="str">
        <f>IF(I287="","",IF(AND('miRNA Table'!$F$4="YES",'miRNA Table'!$F$6="YES"),I287-I$391,I287))</f>
        <v/>
      </c>
      <c r="AJ287" s="137" t="str">
        <f>IF(J287="","",IF(AND('miRNA Table'!$F$4="YES",'miRNA Table'!$F$6="YES"),J287-J$391,J287))</f>
        <v/>
      </c>
      <c r="AK287" s="137" t="str">
        <f>IF(K287="","",IF(AND('miRNA Table'!$F$4="YES",'miRNA Table'!$F$6="YES"),K287-K$391,K287))</f>
        <v/>
      </c>
      <c r="AL287" s="137" t="str">
        <f>IF(L287="","",IF(AND('miRNA Table'!$F$4="YES",'miRNA Table'!$F$6="YES"),L287-L$391,L287))</f>
        <v/>
      </c>
      <c r="AM287" s="137" t="str">
        <f>IF(M287="","",IF(AND('miRNA Table'!$F$4="YES",'miRNA Table'!$F$6="YES"),M287-M$391,M287))</f>
        <v/>
      </c>
      <c r="AN287" s="138" t="str">
        <f>IF(N287="","",IF(AND('miRNA Table'!$F$4="YES",'miRNA Table'!$F$6="YES"),N287-N$391,N287))</f>
        <v/>
      </c>
      <c r="AO287" s="136">
        <f>IF(O287="","",IF(AND('miRNA Table'!$F$4="YES",'miRNA Table'!$F$6="YES"),Q287-Q$391,Q287))</f>
        <v>21.19</v>
      </c>
      <c r="AP287" s="137">
        <f>IF(P287="","",IF(AND('miRNA Table'!$F$4="YES",'miRNA Table'!$F$6="YES"),R287-R$391,R287))</f>
        <v>21.15</v>
      </c>
      <c r="AQ287" s="137">
        <f>IF(Q287="","",IF(AND('miRNA Table'!$F$4="YES",'miRNA Table'!$F$6="YES"),S287-S$391,S287))</f>
        <v>21.43</v>
      </c>
      <c r="AR287" s="137" t="str">
        <f>IF(R287="","",IF(AND('miRNA Table'!$F$4="YES",'miRNA Table'!$F$6="YES"),T287-T$391,T287))</f>
        <v/>
      </c>
      <c r="AS287" s="137" t="str">
        <f>IF(S287="","",IF(AND('miRNA Table'!$F$4="YES",'miRNA Table'!$F$6="YES"),U287-U$391,U287))</f>
        <v/>
      </c>
      <c r="AT287" s="137" t="str">
        <f>IF(T287="","",IF(AND('miRNA Table'!$F$4="YES",'miRNA Table'!$F$6="YES"),V287-V$391,V287))</f>
        <v/>
      </c>
      <c r="AU287" s="137" t="str">
        <f>IF(U287="","",IF(AND('miRNA Table'!$F$4="YES",'miRNA Table'!$F$6="YES"),W287-W$391,W287))</f>
        <v/>
      </c>
      <c r="AV287" s="137" t="str">
        <f>IF(V287="","",IF(AND('miRNA Table'!$F$4="YES",'miRNA Table'!$F$6="YES"),X287-X$391,X287))</f>
        <v/>
      </c>
      <c r="AW287" s="137" t="str">
        <f>IF(W287="","",IF(AND('miRNA Table'!$F$4="YES",'miRNA Table'!$F$6="YES"),Y287-Y$391,Y287))</f>
        <v/>
      </c>
      <c r="AX287" s="137" t="str">
        <f>IF(X287="","",IF(AND('miRNA Table'!$F$4="YES",'miRNA Table'!$F$6="YES"),Z287-Z$391,Z287))</f>
        <v/>
      </c>
      <c r="AY287" s="137" t="str">
        <f>IF(Y287="","",IF(AND('miRNA Table'!$F$4="YES",'miRNA Table'!$F$6="YES"),AA287-AA$391,AA287))</f>
        <v/>
      </c>
      <c r="AZ287" s="138" t="str">
        <f>IF(Z287="","",IF(AND('miRNA Table'!$F$4="YES",'miRNA Table'!$F$6="YES"),AB287-AB$391,AB287))</f>
        <v/>
      </c>
      <c r="BY287" s="97" t="str">
        <f t="shared" si="236"/>
        <v>hsa-miR-433-3p</v>
      </c>
      <c r="BZ287" s="98" t="s">
        <v>5784</v>
      </c>
      <c r="CA287" s="99">
        <f t="shared" si="237"/>
        <v>14.364999999999998</v>
      </c>
      <c r="CB287" s="99">
        <f t="shared" si="238"/>
        <v>-0.41499999999999915</v>
      </c>
      <c r="CC287" s="99">
        <f t="shared" si="239"/>
        <v>14.27</v>
      </c>
      <c r="CD287" s="99" t="str">
        <f t="shared" si="240"/>
        <v/>
      </c>
      <c r="CE287" s="99" t="str">
        <f t="shared" si="241"/>
        <v/>
      </c>
      <c r="CF287" s="99" t="str">
        <f t="shared" si="242"/>
        <v/>
      </c>
      <c r="CG287" s="99" t="str">
        <f t="shared" si="243"/>
        <v/>
      </c>
      <c r="CH287" s="99" t="str">
        <f t="shared" si="244"/>
        <v/>
      </c>
      <c r="CI287" s="99" t="str">
        <f t="shared" si="245"/>
        <v/>
      </c>
      <c r="CJ287" s="99" t="str">
        <f t="shared" si="246"/>
        <v/>
      </c>
      <c r="CK287" s="99" t="str">
        <f t="shared" si="247"/>
        <v/>
      </c>
      <c r="CL287" s="99" t="str">
        <f t="shared" si="248"/>
        <v/>
      </c>
      <c r="CM287" s="99">
        <f t="shared" si="249"/>
        <v>0.29166666666666785</v>
      </c>
      <c r="CN287" s="99">
        <f t="shared" si="250"/>
        <v>0.29833333333332845</v>
      </c>
      <c r="CO287" s="99">
        <f t="shared" si="251"/>
        <v>0.29499999999999815</v>
      </c>
      <c r="CP287" s="99" t="str">
        <f t="shared" si="252"/>
        <v/>
      </c>
      <c r="CQ287" s="99" t="str">
        <f t="shared" si="253"/>
        <v/>
      </c>
      <c r="CR287" s="99" t="str">
        <f t="shared" si="254"/>
        <v/>
      </c>
      <c r="CS287" s="99" t="str">
        <f t="shared" si="255"/>
        <v/>
      </c>
      <c r="CT287" s="99" t="str">
        <f t="shared" si="256"/>
        <v/>
      </c>
      <c r="CU287" s="99" t="str">
        <f t="shared" si="257"/>
        <v/>
      </c>
      <c r="CV287" s="99" t="str">
        <f t="shared" si="258"/>
        <v/>
      </c>
      <c r="CW287" s="99" t="str">
        <f t="shared" si="259"/>
        <v/>
      </c>
      <c r="CX287" s="99" t="str">
        <f t="shared" si="260"/>
        <v/>
      </c>
      <c r="CY287" s="70">
        <f t="shared" si="261"/>
        <v>9.4066666666666663</v>
      </c>
      <c r="CZ287" s="70">
        <f t="shared" si="262"/>
        <v>0.29499999999999815</v>
      </c>
      <c r="DA287" s="100" t="str">
        <f t="shared" si="263"/>
        <v>hsa-miR-433-3p</v>
      </c>
      <c r="DB287" s="98" t="s">
        <v>5784</v>
      </c>
      <c r="DC287" s="101">
        <f t="shared" si="216"/>
        <v>4.7391899108950229E-5</v>
      </c>
      <c r="DD287" s="101">
        <f t="shared" si="217"/>
        <v>1.3332986770911979</v>
      </c>
      <c r="DE287" s="101">
        <f t="shared" si="218"/>
        <v>5.0617648059963549E-5</v>
      </c>
      <c r="DF287" s="101" t="str">
        <f t="shared" si="219"/>
        <v/>
      </c>
      <c r="DG287" s="101" t="str">
        <f t="shared" si="220"/>
        <v/>
      </c>
      <c r="DH287" s="101" t="str">
        <f t="shared" si="221"/>
        <v/>
      </c>
      <c r="DI287" s="101" t="str">
        <f t="shared" si="222"/>
        <v/>
      </c>
      <c r="DJ287" s="101" t="str">
        <f t="shared" si="223"/>
        <v/>
      </c>
      <c r="DK287" s="101" t="str">
        <f t="shared" si="224"/>
        <v/>
      </c>
      <c r="DL287" s="101" t="str">
        <f t="shared" si="225"/>
        <v/>
      </c>
      <c r="DM287" s="101" t="str">
        <f t="shared" si="264"/>
        <v/>
      </c>
      <c r="DN287" s="101" t="str">
        <f t="shared" si="265"/>
        <v/>
      </c>
      <c r="DO287" s="101">
        <f t="shared" si="226"/>
        <v>0.81695772662054922</v>
      </c>
      <c r="DP287" s="101">
        <f t="shared" si="227"/>
        <v>0.81319128934173546</v>
      </c>
      <c r="DQ287" s="101">
        <f t="shared" si="228"/>
        <v>0.81507233240262644</v>
      </c>
      <c r="DR287" s="101" t="str">
        <f t="shared" si="229"/>
        <v/>
      </c>
      <c r="DS287" s="101" t="str">
        <f t="shared" si="230"/>
        <v/>
      </c>
      <c r="DT287" s="101" t="str">
        <f t="shared" si="231"/>
        <v/>
      </c>
      <c r="DU287" s="101" t="str">
        <f t="shared" si="232"/>
        <v/>
      </c>
      <c r="DV287" s="101" t="str">
        <f t="shared" si="233"/>
        <v/>
      </c>
      <c r="DW287" s="101" t="str">
        <f t="shared" si="234"/>
        <v/>
      </c>
      <c r="DX287" s="101" t="str">
        <f t="shared" si="235"/>
        <v/>
      </c>
      <c r="DY287" s="101" t="str">
        <f t="shared" si="266"/>
        <v/>
      </c>
      <c r="DZ287" s="101" t="str">
        <f t="shared" si="267"/>
        <v/>
      </c>
    </row>
    <row r="288" spans="1:130" ht="15" customHeight="1" x14ac:dyDescent="0.25">
      <c r="A288" s="106" t="str">
        <f>'miRNA Table'!C287</f>
        <v>hsa-miR-449a</v>
      </c>
      <c r="B288" s="98" t="s">
        <v>5785</v>
      </c>
      <c r="C288" s="99">
        <f>IF('Test Sample Data'!C287="","",IF(SUM('Test Sample Data'!C$3:C$386)&gt;10,IF(AND(ISNUMBER('Test Sample Data'!C287),'Test Sample Data'!C287&lt;$C$389, 'Test Sample Data'!C287&gt;0),'Test Sample Data'!C287,$C$389),""))</f>
        <v>35</v>
      </c>
      <c r="D288" s="99">
        <f>IF('Test Sample Data'!D287="","",IF(SUM('Test Sample Data'!D$3:D$386)&gt;10,IF(AND(ISNUMBER('Test Sample Data'!D287),'Test Sample Data'!D287&lt;$C$389, 'Test Sample Data'!D287&gt;0),'Test Sample Data'!D287,$C$389),""))</f>
        <v>20.21</v>
      </c>
      <c r="E288" s="99">
        <f>IF('Test Sample Data'!E287="","",IF(SUM('Test Sample Data'!E$3:E$386)&gt;10,IF(AND(ISNUMBER('Test Sample Data'!E287),'Test Sample Data'!E287&lt;$C$389, 'Test Sample Data'!E287&gt;0),'Test Sample Data'!E287,$C$389),""))</f>
        <v>35</v>
      </c>
      <c r="F288" s="99" t="str">
        <f>IF('Test Sample Data'!F287="","",IF(SUM('Test Sample Data'!F$3:F$386)&gt;10,IF(AND(ISNUMBER('Test Sample Data'!F287),'Test Sample Data'!F287&lt;$C$389, 'Test Sample Data'!F287&gt;0),'Test Sample Data'!F287,$C$389),""))</f>
        <v/>
      </c>
      <c r="G288" s="99" t="str">
        <f>IF('Test Sample Data'!G287="","",IF(SUM('Test Sample Data'!G$3:G$386)&gt;10,IF(AND(ISNUMBER('Test Sample Data'!G287),'Test Sample Data'!G287&lt;$C$389, 'Test Sample Data'!G287&gt;0),'Test Sample Data'!G287,$C$389),""))</f>
        <v/>
      </c>
      <c r="H288" s="99" t="str">
        <f>IF('Test Sample Data'!H287="","",IF(SUM('Test Sample Data'!H$3:H$386)&gt;10,IF(AND(ISNUMBER('Test Sample Data'!H287),'Test Sample Data'!H287&lt;$C$389, 'Test Sample Data'!H287&gt;0),'Test Sample Data'!H287,$C$389),""))</f>
        <v/>
      </c>
      <c r="I288" s="99" t="str">
        <f>IF('Test Sample Data'!I287="","",IF(SUM('Test Sample Data'!I$3:I$386)&gt;10,IF(AND(ISNUMBER('Test Sample Data'!I287),'Test Sample Data'!I287&lt;$C$389, 'Test Sample Data'!I287&gt;0),'Test Sample Data'!I287,$C$389),""))</f>
        <v/>
      </c>
      <c r="J288" s="99" t="str">
        <f>IF('Test Sample Data'!J287="","",IF(SUM('Test Sample Data'!J$3:J$386)&gt;10,IF(AND(ISNUMBER('Test Sample Data'!J287),'Test Sample Data'!J287&lt;$C$389, 'Test Sample Data'!J287&gt;0),'Test Sample Data'!J287,$C$389),""))</f>
        <v/>
      </c>
      <c r="K288" s="99" t="str">
        <f>IF('Test Sample Data'!K287="","",IF(SUM('Test Sample Data'!K$3:K$386)&gt;10,IF(AND(ISNUMBER('Test Sample Data'!K287),'Test Sample Data'!K287&lt;$C$389, 'Test Sample Data'!K287&gt;0),'Test Sample Data'!K287,$C$389),""))</f>
        <v/>
      </c>
      <c r="L288" s="99" t="str">
        <f>IF('Test Sample Data'!L287="","",IF(SUM('Test Sample Data'!L$3:L$386)&gt;10,IF(AND(ISNUMBER('Test Sample Data'!L287),'Test Sample Data'!L287&lt;$C$389, 'Test Sample Data'!L287&gt;0),'Test Sample Data'!L287,$C$389),""))</f>
        <v/>
      </c>
      <c r="M288" s="99" t="str">
        <f>IF('Test Sample Data'!M287="","",IF(SUM('Test Sample Data'!M$3:M$386)&gt;10,IF(AND(ISNUMBER('Test Sample Data'!M287),'Test Sample Data'!M287&lt;$C$389, 'Test Sample Data'!M287&gt;0),'Test Sample Data'!M287,$C$389),""))</f>
        <v/>
      </c>
      <c r="N288" s="99" t="str">
        <f>IF('Test Sample Data'!N287="","",IF(SUM('Test Sample Data'!N$3:N$386)&gt;10,IF(AND(ISNUMBER('Test Sample Data'!N287),'Test Sample Data'!N287&lt;$C$389, 'Test Sample Data'!N287&gt;0),'Test Sample Data'!N287,$C$389),""))</f>
        <v/>
      </c>
      <c r="O288" s="98" t="str">
        <f>'miRNA Table'!C287</f>
        <v>hsa-miR-449a</v>
      </c>
      <c r="P288" s="98" t="s">
        <v>5785</v>
      </c>
      <c r="Q288" s="99">
        <f>IF('Control Sample Data'!C287="","",IF(SUM('Control Sample Data'!C$3:C$386)&gt;10,IF(AND(ISNUMBER('Control Sample Data'!C287),'Control Sample Data'!C287&lt;$C$389, 'Control Sample Data'!C287&gt;0),'Control Sample Data'!C287,$C$389),""))</f>
        <v>21.36</v>
      </c>
      <c r="R288" s="99">
        <f>IF('Control Sample Data'!D287="","",IF(SUM('Control Sample Data'!D$3:D$386)&gt;10,IF(AND(ISNUMBER('Control Sample Data'!D287),'Control Sample Data'!D287&lt;$C$389, 'Control Sample Data'!D287&gt;0),'Control Sample Data'!D287,$C$389),""))</f>
        <v>21.23</v>
      </c>
      <c r="S288" s="99">
        <f>IF('Control Sample Data'!E287="","",IF(SUM('Control Sample Data'!E$3:E$386)&gt;10,IF(AND(ISNUMBER('Control Sample Data'!E287),'Control Sample Data'!E287&lt;$C$389, 'Control Sample Data'!E287&gt;0),'Control Sample Data'!E287,$C$389),""))</f>
        <v>21.56</v>
      </c>
      <c r="T288" s="99" t="str">
        <f>IF('Control Sample Data'!F287="","",IF(SUM('Control Sample Data'!F$3:F$386)&gt;10,IF(AND(ISNUMBER('Control Sample Data'!F287),'Control Sample Data'!F287&lt;$C$389, 'Control Sample Data'!F287&gt;0),'Control Sample Data'!F287,$C$389),""))</f>
        <v/>
      </c>
      <c r="U288" s="99" t="str">
        <f>IF('Control Sample Data'!G287="","",IF(SUM('Control Sample Data'!G$3:G$386)&gt;10,IF(AND(ISNUMBER('Control Sample Data'!G287),'Control Sample Data'!G287&lt;$C$389, 'Control Sample Data'!G287&gt;0),'Control Sample Data'!G287,$C$389),""))</f>
        <v/>
      </c>
      <c r="V288" s="99" t="str">
        <f>IF('Control Sample Data'!H287="","",IF(SUM('Control Sample Data'!H$3:H$386)&gt;10,IF(AND(ISNUMBER('Control Sample Data'!H287),'Control Sample Data'!H287&lt;$C$389, 'Control Sample Data'!H287&gt;0),'Control Sample Data'!H287,$C$389),""))</f>
        <v/>
      </c>
      <c r="W288" s="99" t="str">
        <f>IF('Control Sample Data'!I287="","",IF(SUM('Control Sample Data'!I$3:I$386)&gt;10,IF(AND(ISNUMBER('Control Sample Data'!I287),'Control Sample Data'!I287&lt;$C$389, 'Control Sample Data'!I287&gt;0),'Control Sample Data'!I287,$C$389),""))</f>
        <v/>
      </c>
      <c r="X288" s="99" t="str">
        <f>IF('Control Sample Data'!J287="","",IF(SUM('Control Sample Data'!J$3:J$386)&gt;10,IF(AND(ISNUMBER('Control Sample Data'!J287),'Control Sample Data'!J287&lt;$C$389, 'Control Sample Data'!J287&gt;0),'Control Sample Data'!J287,$C$389),""))</f>
        <v/>
      </c>
      <c r="Y288" s="99" t="str">
        <f>IF('Control Sample Data'!K287="","",IF(SUM('Control Sample Data'!K$3:K$386)&gt;10,IF(AND(ISNUMBER('Control Sample Data'!K287),'Control Sample Data'!K287&lt;$C$389, 'Control Sample Data'!K287&gt;0),'Control Sample Data'!K287,$C$389),""))</f>
        <v/>
      </c>
      <c r="Z288" s="99" t="str">
        <f>IF('Control Sample Data'!L287="","",IF(SUM('Control Sample Data'!L$3:L$386)&gt;10,IF(AND(ISNUMBER('Control Sample Data'!L287),'Control Sample Data'!L287&lt;$C$389, 'Control Sample Data'!L287&gt;0),'Control Sample Data'!L287,$C$389),""))</f>
        <v/>
      </c>
      <c r="AA288" s="99" t="str">
        <f>IF('Control Sample Data'!M287="","",IF(SUM('Control Sample Data'!M$3:M$386)&gt;10,IF(AND(ISNUMBER('Control Sample Data'!M287),'Control Sample Data'!M287&lt;$C$389, 'Control Sample Data'!M287&gt;0),'Control Sample Data'!M287,$C$389),""))</f>
        <v/>
      </c>
      <c r="AB288" s="107" t="str">
        <f>IF('Control Sample Data'!N287="","",IF(SUM('Control Sample Data'!N$3:N$386)&gt;10,IF(AND(ISNUMBER('Control Sample Data'!N287),'Control Sample Data'!N287&lt;$C$389, 'Control Sample Data'!N287&gt;0),'Control Sample Data'!N287,$C$389),""))</f>
        <v/>
      </c>
      <c r="AC288" s="136">
        <f>IF(C288="","",IF(AND('miRNA Table'!$F$4="YES",'miRNA Table'!$F$6="YES"),C288-C$391,C288))</f>
        <v>35</v>
      </c>
      <c r="AD288" s="137">
        <f>IF(D288="","",IF(AND('miRNA Table'!$F$4="YES",'miRNA Table'!$F$6="YES"),D288-D$391,D288))</f>
        <v>20.21</v>
      </c>
      <c r="AE288" s="137">
        <f>IF(E288="","",IF(AND('miRNA Table'!$F$4="YES",'miRNA Table'!$F$6="YES"),E288-E$391,E288))</f>
        <v>35</v>
      </c>
      <c r="AF288" s="137" t="str">
        <f>IF(F288="","",IF(AND('miRNA Table'!$F$4="YES",'miRNA Table'!$F$6="YES"),F288-F$391,F288))</f>
        <v/>
      </c>
      <c r="AG288" s="137" t="str">
        <f>IF(G288="","",IF(AND('miRNA Table'!$F$4="YES",'miRNA Table'!$F$6="YES"),G288-G$391,G288))</f>
        <v/>
      </c>
      <c r="AH288" s="137" t="str">
        <f>IF(H288="","",IF(AND('miRNA Table'!$F$4="YES",'miRNA Table'!$F$6="YES"),H288-H$391,H288))</f>
        <v/>
      </c>
      <c r="AI288" s="137" t="str">
        <f>IF(I288="","",IF(AND('miRNA Table'!$F$4="YES",'miRNA Table'!$F$6="YES"),I288-I$391,I288))</f>
        <v/>
      </c>
      <c r="AJ288" s="137" t="str">
        <f>IF(J288="","",IF(AND('miRNA Table'!$F$4="YES",'miRNA Table'!$F$6="YES"),J288-J$391,J288))</f>
        <v/>
      </c>
      <c r="AK288" s="137" t="str">
        <f>IF(K288="","",IF(AND('miRNA Table'!$F$4="YES",'miRNA Table'!$F$6="YES"),K288-K$391,K288))</f>
        <v/>
      </c>
      <c r="AL288" s="137" t="str">
        <f>IF(L288="","",IF(AND('miRNA Table'!$F$4="YES",'miRNA Table'!$F$6="YES"),L288-L$391,L288))</f>
        <v/>
      </c>
      <c r="AM288" s="137" t="str">
        <f>IF(M288="","",IF(AND('miRNA Table'!$F$4="YES",'miRNA Table'!$F$6="YES"),M288-M$391,M288))</f>
        <v/>
      </c>
      <c r="AN288" s="138" t="str">
        <f>IF(N288="","",IF(AND('miRNA Table'!$F$4="YES",'miRNA Table'!$F$6="YES"),N288-N$391,N288))</f>
        <v/>
      </c>
      <c r="AO288" s="136">
        <f>IF(O288="","",IF(AND('miRNA Table'!$F$4="YES",'miRNA Table'!$F$6="YES"),Q288-Q$391,Q288))</f>
        <v>21.36</v>
      </c>
      <c r="AP288" s="137">
        <f>IF(P288="","",IF(AND('miRNA Table'!$F$4="YES",'miRNA Table'!$F$6="YES"),R288-R$391,R288))</f>
        <v>21.23</v>
      </c>
      <c r="AQ288" s="137">
        <f>IF(Q288="","",IF(AND('miRNA Table'!$F$4="YES",'miRNA Table'!$F$6="YES"),S288-S$391,S288))</f>
        <v>21.56</v>
      </c>
      <c r="AR288" s="137" t="str">
        <f>IF(R288="","",IF(AND('miRNA Table'!$F$4="YES",'miRNA Table'!$F$6="YES"),T288-T$391,T288))</f>
        <v/>
      </c>
      <c r="AS288" s="137" t="str">
        <f>IF(S288="","",IF(AND('miRNA Table'!$F$4="YES",'miRNA Table'!$F$6="YES"),U288-U$391,U288))</f>
        <v/>
      </c>
      <c r="AT288" s="137" t="str">
        <f>IF(T288="","",IF(AND('miRNA Table'!$F$4="YES",'miRNA Table'!$F$6="YES"),V288-V$391,V288))</f>
        <v/>
      </c>
      <c r="AU288" s="137" t="str">
        <f>IF(U288="","",IF(AND('miRNA Table'!$F$4="YES",'miRNA Table'!$F$6="YES"),W288-W$391,W288))</f>
        <v/>
      </c>
      <c r="AV288" s="137" t="str">
        <f>IF(V288="","",IF(AND('miRNA Table'!$F$4="YES",'miRNA Table'!$F$6="YES"),X288-X$391,X288))</f>
        <v/>
      </c>
      <c r="AW288" s="137" t="str">
        <f>IF(W288="","",IF(AND('miRNA Table'!$F$4="YES",'miRNA Table'!$F$6="YES"),Y288-Y$391,Y288))</f>
        <v/>
      </c>
      <c r="AX288" s="137" t="str">
        <f>IF(X288="","",IF(AND('miRNA Table'!$F$4="YES",'miRNA Table'!$F$6="YES"),Z288-Z$391,Z288))</f>
        <v/>
      </c>
      <c r="AY288" s="137" t="str">
        <f>IF(Y288="","",IF(AND('miRNA Table'!$F$4="YES",'miRNA Table'!$F$6="YES"),AA288-AA$391,AA288))</f>
        <v/>
      </c>
      <c r="AZ288" s="138" t="str">
        <f>IF(Z288="","",IF(AND('miRNA Table'!$F$4="YES",'miRNA Table'!$F$6="YES"),AB288-AB$391,AB288))</f>
        <v/>
      </c>
      <c r="BY288" s="97" t="str">
        <f t="shared" si="236"/>
        <v>hsa-miR-449a</v>
      </c>
      <c r="BZ288" s="98" t="s">
        <v>5785</v>
      </c>
      <c r="CA288" s="99">
        <f t="shared" si="237"/>
        <v>14.364999999999998</v>
      </c>
      <c r="CB288" s="99">
        <f t="shared" si="238"/>
        <v>-0.43499999999999872</v>
      </c>
      <c r="CC288" s="99">
        <f t="shared" si="239"/>
        <v>14.27</v>
      </c>
      <c r="CD288" s="99" t="str">
        <f t="shared" si="240"/>
        <v/>
      </c>
      <c r="CE288" s="99" t="str">
        <f t="shared" si="241"/>
        <v/>
      </c>
      <c r="CF288" s="99" t="str">
        <f t="shared" si="242"/>
        <v/>
      </c>
      <c r="CG288" s="99" t="str">
        <f t="shared" si="243"/>
        <v/>
      </c>
      <c r="CH288" s="99" t="str">
        <f t="shared" si="244"/>
        <v/>
      </c>
      <c r="CI288" s="99" t="str">
        <f t="shared" si="245"/>
        <v/>
      </c>
      <c r="CJ288" s="99" t="str">
        <f t="shared" si="246"/>
        <v/>
      </c>
      <c r="CK288" s="99" t="str">
        <f t="shared" si="247"/>
        <v/>
      </c>
      <c r="CL288" s="99" t="str">
        <f t="shared" si="248"/>
        <v/>
      </c>
      <c r="CM288" s="99">
        <f t="shared" si="249"/>
        <v>0.461666666666666</v>
      </c>
      <c r="CN288" s="99">
        <f t="shared" si="250"/>
        <v>0.3783333333333303</v>
      </c>
      <c r="CO288" s="99">
        <f t="shared" si="251"/>
        <v>0.42499999999999716</v>
      </c>
      <c r="CP288" s="99" t="str">
        <f t="shared" si="252"/>
        <v/>
      </c>
      <c r="CQ288" s="99" t="str">
        <f t="shared" si="253"/>
        <v/>
      </c>
      <c r="CR288" s="99" t="str">
        <f t="shared" si="254"/>
        <v/>
      </c>
      <c r="CS288" s="99" t="str">
        <f t="shared" si="255"/>
        <v/>
      </c>
      <c r="CT288" s="99" t="str">
        <f t="shared" si="256"/>
        <v/>
      </c>
      <c r="CU288" s="99" t="str">
        <f t="shared" si="257"/>
        <v/>
      </c>
      <c r="CV288" s="99" t="str">
        <f t="shared" si="258"/>
        <v/>
      </c>
      <c r="CW288" s="99" t="str">
        <f t="shared" si="259"/>
        <v/>
      </c>
      <c r="CX288" s="99" t="str">
        <f t="shared" si="260"/>
        <v/>
      </c>
      <c r="CY288" s="70">
        <f t="shared" si="261"/>
        <v>9.4</v>
      </c>
      <c r="CZ288" s="70">
        <f t="shared" si="262"/>
        <v>0.42166666666666447</v>
      </c>
      <c r="DA288" s="100" t="str">
        <f t="shared" si="263"/>
        <v>hsa-miR-449a</v>
      </c>
      <c r="DB288" s="98" t="s">
        <v>5785</v>
      </c>
      <c r="DC288" s="101">
        <f t="shared" si="216"/>
        <v>4.7391899108950229E-5</v>
      </c>
      <c r="DD288" s="101">
        <f t="shared" si="217"/>
        <v>1.3519108330281246</v>
      </c>
      <c r="DE288" s="101">
        <f t="shared" si="218"/>
        <v>5.0617648059963549E-5</v>
      </c>
      <c r="DF288" s="101" t="str">
        <f t="shared" si="219"/>
        <v/>
      </c>
      <c r="DG288" s="101" t="str">
        <f t="shared" si="220"/>
        <v/>
      </c>
      <c r="DH288" s="101" t="str">
        <f t="shared" si="221"/>
        <v/>
      </c>
      <c r="DI288" s="101" t="str">
        <f t="shared" si="222"/>
        <v/>
      </c>
      <c r="DJ288" s="101" t="str">
        <f t="shared" si="223"/>
        <v/>
      </c>
      <c r="DK288" s="101" t="str">
        <f t="shared" si="224"/>
        <v/>
      </c>
      <c r="DL288" s="101" t="str">
        <f t="shared" si="225"/>
        <v/>
      </c>
      <c r="DM288" s="101" t="str">
        <f t="shared" si="264"/>
        <v/>
      </c>
      <c r="DN288" s="101" t="str">
        <f t="shared" si="265"/>
        <v/>
      </c>
      <c r="DO288" s="101">
        <f t="shared" si="226"/>
        <v>0.72614689612915584</v>
      </c>
      <c r="DP288" s="101">
        <f t="shared" si="227"/>
        <v>0.76932583753239436</v>
      </c>
      <c r="DQ288" s="101">
        <f t="shared" si="228"/>
        <v>0.74483873156135261</v>
      </c>
      <c r="DR288" s="101" t="str">
        <f t="shared" si="229"/>
        <v/>
      </c>
      <c r="DS288" s="101" t="str">
        <f t="shared" si="230"/>
        <v/>
      </c>
      <c r="DT288" s="101" t="str">
        <f t="shared" si="231"/>
        <v/>
      </c>
      <c r="DU288" s="101" t="str">
        <f t="shared" si="232"/>
        <v/>
      </c>
      <c r="DV288" s="101" t="str">
        <f t="shared" si="233"/>
        <v/>
      </c>
      <c r="DW288" s="101" t="str">
        <f t="shared" si="234"/>
        <v/>
      </c>
      <c r="DX288" s="101" t="str">
        <f t="shared" si="235"/>
        <v/>
      </c>
      <c r="DY288" s="101" t="str">
        <f t="shared" si="266"/>
        <v/>
      </c>
      <c r="DZ288" s="101" t="str">
        <f t="shared" si="267"/>
        <v/>
      </c>
    </row>
    <row r="289" spans="1:130" ht="15" customHeight="1" x14ac:dyDescent="0.25">
      <c r="A289" s="106" t="str">
        <f>'miRNA Table'!C288</f>
        <v>hsa-miR-451a</v>
      </c>
      <c r="B289" s="98" t="s">
        <v>5786</v>
      </c>
      <c r="C289" s="99">
        <f>IF('Test Sample Data'!C288="","",IF(SUM('Test Sample Data'!C$3:C$386)&gt;10,IF(AND(ISNUMBER('Test Sample Data'!C288),'Test Sample Data'!C288&lt;$C$389, 'Test Sample Data'!C288&gt;0),'Test Sample Data'!C288,$C$389),""))</f>
        <v>34.03</v>
      </c>
      <c r="D289" s="99">
        <f>IF('Test Sample Data'!D288="","",IF(SUM('Test Sample Data'!D$3:D$386)&gt;10,IF(AND(ISNUMBER('Test Sample Data'!D288),'Test Sample Data'!D288&lt;$C$389, 'Test Sample Data'!D288&gt;0),'Test Sample Data'!D288,$C$389),""))</f>
        <v>18.11</v>
      </c>
      <c r="E289" s="99">
        <f>IF('Test Sample Data'!E288="","",IF(SUM('Test Sample Data'!E$3:E$386)&gt;10,IF(AND(ISNUMBER('Test Sample Data'!E288),'Test Sample Data'!E288&lt;$C$389, 'Test Sample Data'!E288&gt;0),'Test Sample Data'!E288,$C$389),""))</f>
        <v>31.74</v>
      </c>
      <c r="F289" s="99" t="str">
        <f>IF('Test Sample Data'!F288="","",IF(SUM('Test Sample Data'!F$3:F$386)&gt;10,IF(AND(ISNUMBER('Test Sample Data'!F288),'Test Sample Data'!F288&lt;$C$389, 'Test Sample Data'!F288&gt;0),'Test Sample Data'!F288,$C$389),""))</f>
        <v/>
      </c>
      <c r="G289" s="99" t="str">
        <f>IF('Test Sample Data'!G288="","",IF(SUM('Test Sample Data'!G$3:G$386)&gt;10,IF(AND(ISNUMBER('Test Sample Data'!G288),'Test Sample Data'!G288&lt;$C$389, 'Test Sample Data'!G288&gt;0),'Test Sample Data'!G288,$C$389),""))</f>
        <v/>
      </c>
      <c r="H289" s="99" t="str">
        <f>IF('Test Sample Data'!H288="","",IF(SUM('Test Sample Data'!H$3:H$386)&gt;10,IF(AND(ISNUMBER('Test Sample Data'!H288),'Test Sample Data'!H288&lt;$C$389, 'Test Sample Data'!H288&gt;0),'Test Sample Data'!H288,$C$389),""))</f>
        <v/>
      </c>
      <c r="I289" s="99" t="str">
        <f>IF('Test Sample Data'!I288="","",IF(SUM('Test Sample Data'!I$3:I$386)&gt;10,IF(AND(ISNUMBER('Test Sample Data'!I288),'Test Sample Data'!I288&lt;$C$389, 'Test Sample Data'!I288&gt;0),'Test Sample Data'!I288,$C$389),""))</f>
        <v/>
      </c>
      <c r="J289" s="99" t="str">
        <f>IF('Test Sample Data'!J288="","",IF(SUM('Test Sample Data'!J$3:J$386)&gt;10,IF(AND(ISNUMBER('Test Sample Data'!J288),'Test Sample Data'!J288&lt;$C$389, 'Test Sample Data'!J288&gt;0),'Test Sample Data'!J288,$C$389),""))</f>
        <v/>
      </c>
      <c r="K289" s="99" t="str">
        <f>IF('Test Sample Data'!K288="","",IF(SUM('Test Sample Data'!K$3:K$386)&gt;10,IF(AND(ISNUMBER('Test Sample Data'!K288),'Test Sample Data'!K288&lt;$C$389, 'Test Sample Data'!K288&gt;0),'Test Sample Data'!K288,$C$389),""))</f>
        <v/>
      </c>
      <c r="L289" s="99" t="str">
        <f>IF('Test Sample Data'!L288="","",IF(SUM('Test Sample Data'!L$3:L$386)&gt;10,IF(AND(ISNUMBER('Test Sample Data'!L288),'Test Sample Data'!L288&lt;$C$389, 'Test Sample Data'!L288&gt;0),'Test Sample Data'!L288,$C$389),""))</f>
        <v/>
      </c>
      <c r="M289" s="99" t="str">
        <f>IF('Test Sample Data'!M288="","",IF(SUM('Test Sample Data'!M$3:M$386)&gt;10,IF(AND(ISNUMBER('Test Sample Data'!M288),'Test Sample Data'!M288&lt;$C$389, 'Test Sample Data'!M288&gt;0),'Test Sample Data'!M288,$C$389),""))</f>
        <v/>
      </c>
      <c r="N289" s="99" t="str">
        <f>IF('Test Sample Data'!N288="","",IF(SUM('Test Sample Data'!N$3:N$386)&gt;10,IF(AND(ISNUMBER('Test Sample Data'!N288),'Test Sample Data'!N288&lt;$C$389, 'Test Sample Data'!N288&gt;0),'Test Sample Data'!N288,$C$389),""))</f>
        <v/>
      </c>
      <c r="O289" s="98" t="str">
        <f>'miRNA Table'!C288</f>
        <v>hsa-miR-451a</v>
      </c>
      <c r="P289" s="98" t="s">
        <v>5786</v>
      </c>
      <c r="Q289" s="99">
        <f>IF('Control Sample Data'!C288="","",IF(SUM('Control Sample Data'!C$3:C$386)&gt;10,IF(AND(ISNUMBER('Control Sample Data'!C288),'Control Sample Data'!C288&lt;$C$389, 'Control Sample Data'!C288&gt;0),'Control Sample Data'!C288,$C$389),""))</f>
        <v>17.510000000000002</v>
      </c>
      <c r="R289" s="99">
        <f>IF('Control Sample Data'!D288="","",IF(SUM('Control Sample Data'!D$3:D$386)&gt;10,IF(AND(ISNUMBER('Control Sample Data'!D288),'Control Sample Data'!D288&lt;$C$389, 'Control Sample Data'!D288&gt;0),'Control Sample Data'!D288,$C$389),""))</f>
        <v>17.53</v>
      </c>
      <c r="S289" s="99">
        <f>IF('Control Sample Data'!E288="","",IF(SUM('Control Sample Data'!E$3:E$386)&gt;10,IF(AND(ISNUMBER('Control Sample Data'!E288),'Control Sample Data'!E288&lt;$C$389, 'Control Sample Data'!E288&gt;0),'Control Sample Data'!E288,$C$389),""))</f>
        <v>17.61</v>
      </c>
      <c r="T289" s="99" t="str">
        <f>IF('Control Sample Data'!F288="","",IF(SUM('Control Sample Data'!F$3:F$386)&gt;10,IF(AND(ISNUMBER('Control Sample Data'!F288),'Control Sample Data'!F288&lt;$C$389, 'Control Sample Data'!F288&gt;0),'Control Sample Data'!F288,$C$389),""))</f>
        <v/>
      </c>
      <c r="U289" s="99" t="str">
        <f>IF('Control Sample Data'!G288="","",IF(SUM('Control Sample Data'!G$3:G$386)&gt;10,IF(AND(ISNUMBER('Control Sample Data'!G288),'Control Sample Data'!G288&lt;$C$389, 'Control Sample Data'!G288&gt;0),'Control Sample Data'!G288,$C$389),""))</f>
        <v/>
      </c>
      <c r="V289" s="99" t="str">
        <f>IF('Control Sample Data'!H288="","",IF(SUM('Control Sample Data'!H$3:H$386)&gt;10,IF(AND(ISNUMBER('Control Sample Data'!H288),'Control Sample Data'!H288&lt;$C$389, 'Control Sample Data'!H288&gt;0),'Control Sample Data'!H288,$C$389),""))</f>
        <v/>
      </c>
      <c r="W289" s="99" t="str">
        <f>IF('Control Sample Data'!I288="","",IF(SUM('Control Sample Data'!I$3:I$386)&gt;10,IF(AND(ISNUMBER('Control Sample Data'!I288),'Control Sample Data'!I288&lt;$C$389, 'Control Sample Data'!I288&gt;0),'Control Sample Data'!I288,$C$389),""))</f>
        <v/>
      </c>
      <c r="X289" s="99" t="str">
        <f>IF('Control Sample Data'!J288="","",IF(SUM('Control Sample Data'!J$3:J$386)&gt;10,IF(AND(ISNUMBER('Control Sample Data'!J288),'Control Sample Data'!J288&lt;$C$389, 'Control Sample Data'!J288&gt;0),'Control Sample Data'!J288,$C$389),""))</f>
        <v/>
      </c>
      <c r="Y289" s="99" t="str">
        <f>IF('Control Sample Data'!K288="","",IF(SUM('Control Sample Data'!K$3:K$386)&gt;10,IF(AND(ISNUMBER('Control Sample Data'!K288),'Control Sample Data'!K288&lt;$C$389, 'Control Sample Data'!K288&gt;0),'Control Sample Data'!K288,$C$389),""))</f>
        <v/>
      </c>
      <c r="Z289" s="99" t="str">
        <f>IF('Control Sample Data'!L288="","",IF(SUM('Control Sample Data'!L$3:L$386)&gt;10,IF(AND(ISNUMBER('Control Sample Data'!L288),'Control Sample Data'!L288&lt;$C$389, 'Control Sample Data'!L288&gt;0),'Control Sample Data'!L288,$C$389),""))</f>
        <v/>
      </c>
      <c r="AA289" s="99" t="str">
        <f>IF('Control Sample Data'!M288="","",IF(SUM('Control Sample Data'!M$3:M$386)&gt;10,IF(AND(ISNUMBER('Control Sample Data'!M288),'Control Sample Data'!M288&lt;$C$389, 'Control Sample Data'!M288&gt;0),'Control Sample Data'!M288,$C$389),""))</f>
        <v/>
      </c>
      <c r="AB289" s="107" t="str">
        <f>IF('Control Sample Data'!N288="","",IF(SUM('Control Sample Data'!N$3:N$386)&gt;10,IF(AND(ISNUMBER('Control Sample Data'!N288),'Control Sample Data'!N288&lt;$C$389, 'Control Sample Data'!N288&gt;0),'Control Sample Data'!N288,$C$389),""))</f>
        <v/>
      </c>
      <c r="AC289" s="136">
        <f>IF(C289="","",IF(AND('miRNA Table'!$F$4="YES",'miRNA Table'!$F$6="YES"),C289-C$391,C289))</f>
        <v>34.03</v>
      </c>
      <c r="AD289" s="137">
        <f>IF(D289="","",IF(AND('miRNA Table'!$F$4="YES",'miRNA Table'!$F$6="YES"),D289-D$391,D289))</f>
        <v>18.11</v>
      </c>
      <c r="AE289" s="137">
        <f>IF(E289="","",IF(AND('miRNA Table'!$F$4="YES",'miRNA Table'!$F$6="YES"),E289-E$391,E289))</f>
        <v>31.74</v>
      </c>
      <c r="AF289" s="137" t="str">
        <f>IF(F289="","",IF(AND('miRNA Table'!$F$4="YES",'miRNA Table'!$F$6="YES"),F289-F$391,F289))</f>
        <v/>
      </c>
      <c r="AG289" s="137" t="str">
        <f>IF(G289="","",IF(AND('miRNA Table'!$F$4="YES",'miRNA Table'!$F$6="YES"),G289-G$391,G289))</f>
        <v/>
      </c>
      <c r="AH289" s="137" t="str">
        <f>IF(H289="","",IF(AND('miRNA Table'!$F$4="YES",'miRNA Table'!$F$6="YES"),H289-H$391,H289))</f>
        <v/>
      </c>
      <c r="AI289" s="137" t="str">
        <f>IF(I289="","",IF(AND('miRNA Table'!$F$4="YES",'miRNA Table'!$F$6="YES"),I289-I$391,I289))</f>
        <v/>
      </c>
      <c r="AJ289" s="137" t="str">
        <f>IF(J289="","",IF(AND('miRNA Table'!$F$4="YES",'miRNA Table'!$F$6="YES"),J289-J$391,J289))</f>
        <v/>
      </c>
      <c r="AK289" s="137" t="str">
        <f>IF(K289="","",IF(AND('miRNA Table'!$F$4="YES",'miRNA Table'!$F$6="YES"),K289-K$391,K289))</f>
        <v/>
      </c>
      <c r="AL289" s="137" t="str">
        <f>IF(L289="","",IF(AND('miRNA Table'!$F$4="YES",'miRNA Table'!$F$6="YES"),L289-L$391,L289))</f>
        <v/>
      </c>
      <c r="AM289" s="137" t="str">
        <f>IF(M289="","",IF(AND('miRNA Table'!$F$4="YES",'miRNA Table'!$F$6="YES"),M289-M$391,M289))</f>
        <v/>
      </c>
      <c r="AN289" s="138" t="str">
        <f>IF(N289="","",IF(AND('miRNA Table'!$F$4="YES",'miRNA Table'!$F$6="YES"),N289-N$391,N289))</f>
        <v/>
      </c>
      <c r="AO289" s="136">
        <f>IF(O289="","",IF(AND('miRNA Table'!$F$4="YES",'miRNA Table'!$F$6="YES"),Q289-Q$391,Q289))</f>
        <v>17.510000000000002</v>
      </c>
      <c r="AP289" s="137">
        <f>IF(P289="","",IF(AND('miRNA Table'!$F$4="YES",'miRNA Table'!$F$6="YES"),R289-R$391,R289))</f>
        <v>17.53</v>
      </c>
      <c r="AQ289" s="137">
        <f>IF(Q289="","",IF(AND('miRNA Table'!$F$4="YES",'miRNA Table'!$F$6="YES"),S289-S$391,S289))</f>
        <v>17.61</v>
      </c>
      <c r="AR289" s="137" t="str">
        <f>IF(R289="","",IF(AND('miRNA Table'!$F$4="YES",'miRNA Table'!$F$6="YES"),T289-T$391,T289))</f>
        <v/>
      </c>
      <c r="AS289" s="137" t="str">
        <f>IF(S289="","",IF(AND('miRNA Table'!$F$4="YES",'miRNA Table'!$F$6="YES"),U289-U$391,U289))</f>
        <v/>
      </c>
      <c r="AT289" s="137" t="str">
        <f>IF(T289="","",IF(AND('miRNA Table'!$F$4="YES",'miRNA Table'!$F$6="YES"),V289-V$391,V289))</f>
        <v/>
      </c>
      <c r="AU289" s="137" t="str">
        <f>IF(U289="","",IF(AND('miRNA Table'!$F$4="YES",'miRNA Table'!$F$6="YES"),W289-W$391,W289))</f>
        <v/>
      </c>
      <c r="AV289" s="137" t="str">
        <f>IF(V289="","",IF(AND('miRNA Table'!$F$4="YES",'miRNA Table'!$F$6="YES"),X289-X$391,X289))</f>
        <v/>
      </c>
      <c r="AW289" s="137" t="str">
        <f>IF(W289="","",IF(AND('miRNA Table'!$F$4="YES",'miRNA Table'!$F$6="YES"),Y289-Y$391,Y289))</f>
        <v/>
      </c>
      <c r="AX289" s="137" t="str">
        <f>IF(X289="","",IF(AND('miRNA Table'!$F$4="YES",'miRNA Table'!$F$6="YES"),Z289-Z$391,Z289))</f>
        <v/>
      </c>
      <c r="AY289" s="137" t="str">
        <f>IF(Y289="","",IF(AND('miRNA Table'!$F$4="YES",'miRNA Table'!$F$6="YES"),AA289-AA$391,AA289))</f>
        <v/>
      </c>
      <c r="AZ289" s="138" t="str">
        <f>IF(Z289="","",IF(AND('miRNA Table'!$F$4="YES",'miRNA Table'!$F$6="YES"),AB289-AB$391,AB289))</f>
        <v/>
      </c>
      <c r="BY289" s="97" t="str">
        <f t="shared" si="236"/>
        <v>hsa-miR-451a</v>
      </c>
      <c r="BZ289" s="98" t="s">
        <v>5786</v>
      </c>
      <c r="CA289" s="99">
        <f t="shared" si="237"/>
        <v>13.395</v>
      </c>
      <c r="CB289" s="99">
        <f t="shared" si="238"/>
        <v>-2.5350000000000001</v>
      </c>
      <c r="CC289" s="99">
        <f t="shared" si="239"/>
        <v>11.009999999999998</v>
      </c>
      <c r="CD289" s="99" t="str">
        <f t="shared" si="240"/>
        <v/>
      </c>
      <c r="CE289" s="99" t="str">
        <f t="shared" si="241"/>
        <v/>
      </c>
      <c r="CF289" s="99" t="str">
        <f t="shared" si="242"/>
        <v/>
      </c>
      <c r="CG289" s="99" t="str">
        <f t="shared" si="243"/>
        <v/>
      </c>
      <c r="CH289" s="99" t="str">
        <f t="shared" si="244"/>
        <v/>
      </c>
      <c r="CI289" s="99" t="str">
        <f t="shared" si="245"/>
        <v/>
      </c>
      <c r="CJ289" s="99" t="str">
        <f t="shared" si="246"/>
        <v/>
      </c>
      <c r="CK289" s="99" t="str">
        <f t="shared" si="247"/>
        <v/>
      </c>
      <c r="CL289" s="99" t="str">
        <f t="shared" si="248"/>
        <v/>
      </c>
      <c r="CM289" s="99">
        <f t="shared" si="249"/>
        <v>-3.3883333333333319</v>
      </c>
      <c r="CN289" s="99">
        <f t="shared" si="250"/>
        <v>-3.321666666666669</v>
      </c>
      <c r="CO289" s="99">
        <f t="shared" si="251"/>
        <v>-3.5250000000000021</v>
      </c>
      <c r="CP289" s="99" t="str">
        <f t="shared" si="252"/>
        <v/>
      </c>
      <c r="CQ289" s="99" t="str">
        <f t="shared" si="253"/>
        <v/>
      </c>
      <c r="CR289" s="99" t="str">
        <f t="shared" si="254"/>
        <v/>
      </c>
      <c r="CS289" s="99" t="str">
        <f t="shared" si="255"/>
        <v/>
      </c>
      <c r="CT289" s="99" t="str">
        <f t="shared" si="256"/>
        <v/>
      </c>
      <c r="CU289" s="99" t="str">
        <f t="shared" si="257"/>
        <v/>
      </c>
      <c r="CV289" s="99" t="str">
        <f t="shared" si="258"/>
        <v/>
      </c>
      <c r="CW289" s="99" t="str">
        <f t="shared" si="259"/>
        <v/>
      </c>
      <c r="CX289" s="99" t="str">
        <f t="shared" si="260"/>
        <v/>
      </c>
      <c r="CY289" s="70">
        <f t="shared" si="261"/>
        <v>7.2899999999999991</v>
      </c>
      <c r="CZ289" s="70">
        <f t="shared" si="262"/>
        <v>-3.4116666666666675</v>
      </c>
      <c r="DA289" s="100" t="str">
        <f t="shared" si="263"/>
        <v>hsa-miR-451a</v>
      </c>
      <c r="DB289" s="98" t="s">
        <v>5786</v>
      </c>
      <c r="DC289" s="101">
        <f t="shared" si="216"/>
        <v>9.2833175856995304E-5</v>
      </c>
      <c r="DD289" s="101">
        <f t="shared" si="217"/>
        <v>5.7957686182195154</v>
      </c>
      <c r="DE289" s="101">
        <f t="shared" si="218"/>
        <v>4.849084450376159E-4</v>
      </c>
      <c r="DF289" s="101" t="str">
        <f t="shared" si="219"/>
        <v/>
      </c>
      <c r="DG289" s="101" t="str">
        <f t="shared" si="220"/>
        <v/>
      </c>
      <c r="DH289" s="101" t="str">
        <f t="shared" si="221"/>
        <v/>
      </c>
      <c r="DI289" s="101" t="str">
        <f t="shared" si="222"/>
        <v/>
      </c>
      <c r="DJ289" s="101" t="str">
        <f t="shared" si="223"/>
        <v/>
      </c>
      <c r="DK289" s="101" t="str">
        <f t="shared" si="224"/>
        <v/>
      </c>
      <c r="DL289" s="101" t="str">
        <f t="shared" si="225"/>
        <v/>
      </c>
      <c r="DM289" s="101" t="str">
        <f t="shared" si="264"/>
        <v/>
      </c>
      <c r="DN289" s="101" t="str">
        <f t="shared" si="265"/>
        <v/>
      </c>
      <c r="DO289" s="101">
        <f t="shared" si="226"/>
        <v>10.471043616957106</v>
      </c>
      <c r="DP289" s="101">
        <f t="shared" si="227"/>
        <v>9.9981880818312803</v>
      </c>
      <c r="DQ289" s="101">
        <f t="shared" si="228"/>
        <v>11.511468640086576</v>
      </c>
      <c r="DR289" s="101" t="str">
        <f t="shared" si="229"/>
        <v/>
      </c>
      <c r="DS289" s="101" t="str">
        <f t="shared" si="230"/>
        <v/>
      </c>
      <c r="DT289" s="101" t="str">
        <f t="shared" si="231"/>
        <v/>
      </c>
      <c r="DU289" s="101" t="str">
        <f t="shared" si="232"/>
        <v/>
      </c>
      <c r="DV289" s="101" t="str">
        <f t="shared" si="233"/>
        <v/>
      </c>
      <c r="DW289" s="101" t="str">
        <f t="shared" si="234"/>
        <v/>
      </c>
      <c r="DX289" s="101" t="str">
        <f t="shared" si="235"/>
        <v/>
      </c>
      <c r="DY289" s="101" t="str">
        <f t="shared" si="266"/>
        <v/>
      </c>
      <c r="DZ289" s="101" t="str">
        <f t="shared" si="267"/>
        <v/>
      </c>
    </row>
    <row r="290" spans="1:130" ht="15" customHeight="1" x14ac:dyDescent="0.25">
      <c r="A290" s="106" t="str">
        <f>'miRNA Table'!C289</f>
        <v>hsa-miR-454-3p</v>
      </c>
      <c r="B290" s="98" t="s">
        <v>5787</v>
      </c>
      <c r="C290" s="99">
        <f>IF('Test Sample Data'!C289="","",IF(SUM('Test Sample Data'!C$3:C$386)&gt;10,IF(AND(ISNUMBER('Test Sample Data'!C289),'Test Sample Data'!C289&lt;$C$389, 'Test Sample Data'!C289&gt;0),'Test Sample Data'!C289,$C$389),""))</f>
        <v>35</v>
      </c>
      <c r="D290" s="99">
        <f>IF('Test Sample Data'!D289="","",IF(SUM('Test Sample Data'!D$3:D$386)&gt;10,IF(AND(ISNUMBER('Test Sample Data'!D289),'Test Sample Data'!D289&lt;$C$389, 'Test Sample Data'!D289&gt;0),'Test Sample Data'!D289,$C$389),""))</f>
        <v>18.12</v>
      </c>
      <c r="E290" s="99">
        <f>IF('Test Sample Data'!E289="","",IF(SUM('Test Sample Data'!E$3:E$386)&gt;10,IF(AND(ISNUMBER('Test Sample Data'!E289),'Test Sample Data'!E289&lt;$C$389, 'Test Sample Data'!E289&gt;0),'Test Sample Data'!E289,$C$389),""))</f>
        <v>35</v>
      </c>
      <c r="F290" s="99" t="str">
        <f>IF('Test Sample Data'!F289="","",IF(SUM('Test Sample Data'!F$3:F$386)&gt;10,IF(AND(ISNUMBER('Test Sample Data'!F289),'Test Sample Data'!F289&lt;$C$389, 'Test Sample Data'!F289&gt;0),'Test Sample Data'!F289,$C$389),""))</f>
        <v/>
      </c>
      <c r="G290" s="99" t="str">
        <f>IF('Test Sample Data'!G289="","",IF(SUM('Test Sample Data'!G$3:G$386)&gt;10,IF(AND(ISNUMBER('Test Sample Data'!G289),'Test Sample Data'!G289&lt;$C$389, 'Test Sample Data'!G289&gt;0),'Test Sample Data'!G289,$C$389),""))</f>
        <v/>
      </c>
      <c r="H290" s="99" t="str">
        <f>IF('Test Sample Data'!H289="","",IF(SUM('Test Sample Data'!H$3:H$386)&gt;10,IF(AND(ISNUMBER('Test Sample Data'!H289),'Test Sample Data'!H289&lt;$C$389, 'Test Sample Data'!H289&gt;0),'Test Sample Data'!H289,$C$389),""))</f>
        <v/>
      </c>
      <c r="I290" s="99" t="str">
        <f>IF('Test Sample Data'!I289="","",IF(SUM('Test Sample Data'!I$3:I$386)&gt;10,IF(AND(ISNUMBER('Test Sample Data'!I289),'Test Sample Data'!I289&lt;$C$389, 'Test Sample Data'!I289&gt;0),'Test Sample Data'!I289,$C$389),""))</f>
        <v/>
      </c>
      <c r="J290" s="99" t="str">
        <f>IF('Test Sample Data'!J289="","",IF(SUM('Test Sample Data'!J$3:J$386)&gt;10,IF(AND(ISNUMBER('Test Sample Data'!J289),'Test Sample Data'!J289&lt;$C$389, 'Test Sample Data'!J289&gt;0),'Test Sample Data'!J289,$C$389),""))</f>
        <v/>
      </c>
      <c r="K290" s="99" t="str">
        <f>IF('Test Sample Data'!K289="","",IF(SUM('Test Sample Data'!K$3:K$386)&gt;10,IF(AND(ISNUMBER('Test Sample Data'!K289),'Test Sample Data'!K289&lt;$C$389, 'Test Sample Data'!K289&gt;0),'Test Sample Data'!K289,$C$389),""))</f>
        <v/>
      </c>
      <c r="L290" s="99" t="str">
        <f>IF('Test Sample Data'!L289="","",IF(SUM('Test Sample Data'!L$3:L$386)&gt;10,IF(AND(ISNUMBER('Test Sample Data'!L289),'Test Sample Data'!L289&lt;$C$389, 'Test Sample Data'!L289&gt;0),'Test Sample Data'!L289,$C$389),""))</f>
        <v/>
      </c>
      <c r="M290" s="99" t="str">
        <f>IF('Test Sample Data'!M289="","",IF(SUM('Test Sample Data'!M$3:M$386)&gt;10,IF(AND(ISNUMBER('Test Sample Data'!M289),'Test Sample Data'!M289&lt;$C$389, 'Test Sample Data'!M289&gt;0),'Test Sample Data'!M289,$C$389),""))</f>
        <v/>
      </c>
      <c r="N290" s="99" t="str">
        <f>IF('Test Sample Data'!N289="","",IF(SUM('Test Sample Data'!N$3:N$386)&gt;10,IF(AND(ISNUMBER('Test Sample Data'!N289),'Test Sample Data'!N289&lt;$C$389, 'Test Sample Data'!N289&gt;0),'Test Sample Data'!N289,$C$389),""))</f>
        <v/>
      </c>
      <c r="O290" s="98" t="str">
        <f>'miRNA Table'!C289</f>
        <v>hsa-miR-454-3p</v>
      </c>
      <c r="P290" s="98" t="s">
        <v>5787</v>
      </c>
      <c r="Q290" s="99">
        <f>IF('Control Sample Data'!C289="","",IF(SUM('Control Sample Data'!C$3:C$386)&gt;10,IF(AND(ISNUMBER('Control Sample Data'!C289),'Control Sample Data'!C289&lt;$C$389, 'Control Sample Data'!C289&gt;0),'Control Sample Data'!C289,$C$389),""))</f>
        <v>17.64</v>
      </c>
      <c r="R290" s="99">
        <f>IF('Control Sample Data'!D289="","",IF(SUM('Control Sample Data'!D$3:D$386)&gt;10,IF(AND(ISNUMBER('Control Sample Data'!D289),'Control Sample Data'!D289&lt;$C$389, 'Control Sample Data'!D289&gt;0),'Control Sample Data'!D289,$C$389),""))</f>
        <v>17.41</v>
      </c>
      <c r="S290" s="99">
        <f>IF('Control Sample Data'!E289="","",IF(SUM('Control Sample Data'!E$3:E$386)&gt;10,IF(AND(ISNUMBER('Control Sample Data'!E289),'Control Sample Data'!E289&lt;$C$389, 'Control Sample Data'!E289&gt;0),'Control Sample Data'!E289,$C$389),""))</f>
        <v>17.54</v>
      </c>
      <c r="T290" s="99" t="str">
        <f>IF('Control Sample Data'!F289="","",IF(SUM('Control Sample Data'!F$3:F$386)&gt;10,IF(AND(ISNUMBER('Control Sample Data'!F289),'Control Sample Data'!F289&lt;$C$389, 'Control Sample Data'!F289&gt;0),'Control Sample Data'!F289,$C$389),""))</f>
        <v/>
      </c>
      <c r="U290" s="99" t="str">
        <f>IF('Control Sample Data'!G289="","",IF(SUM('Control Sample Data'!G$3:G$386)&gt;10,IF(AND(ISNUMBER('Control Sample Data'!G289),'Control Sample Data'!G289&lt;$C$389, 'Control Sample Data'!G289&gt;0),'Control Sample Data'!G289,$C$389),""))</f>
        <v/>
      </c>
      <c r="V290" s="99" t="str">
        <f>IF('Control Sample Data'!H289="","",IF(SUM('Control Sample Data'!H$3:H$386)&gt;10,IF(AND(ISNUMBER('Control Sample Data'!H289),'Control Sample Data'!H289&lt;$C$389, 'Control Sample Data'!H289&gt;0),'Control Sample Data'!H289,$C$389),""))</f>
        <v/>
      </c>
      <c r="W290" s="99" t="str">
        <f>IF('Control Sample Data'!I289="","",IF(SUM('Control Sample Data'!I$3:I$386)&gt;10,IF(AND(ISNUMBER('Control Sample Data'!I289),'Control Sample Data'!I289&lt;$C$389, 'Control Sample Data'!I289&gt;0),'Control Sample Data'!I289,$C$389),""))</f>
        <v/>
      </c>
      <c r="X290" s="99" t="str">
        <f>IF('Control Sample Data'!J289="","",IF(SUM('Control Sample Data'!J$3:J$386)&gt;10,IF(AND(ISNUMBER('Control Sample Data'!J289),'Control Sample Data'!J289&lt;$C$389, 'Control Sample Data'!J289&gt;0),'Control Sample Data'!J289,$C$389),""))</f>
        <v/>
      </c>
      <c r="Y290" s="99" t="str">
        <f>IF('Control Sample Data'!K289="","",IF(SUM('Control Sample Data'!K$3:K$386)&gt;10,IF(AND(ISNUMBER('Control Sample Data'!K289),'Control Sample Data'!K289&lt;$C$389, 'Control Sample Data'!K289&gt;0),'Control Sample Data'!K289,$C$389),""))</f>
        <v/>
      </c>
      <c r="Z290" s="99" t="str">
        <f>IF('Control Sample Data'!L289="","",IF(SUM('Control Sample Data'!L$3:L$386)&gt;10,IF(AND(ISNUMBER('Control Sample Data'!L289),'Control Sample Data'!L289&lt;$C$389, 'Control Sample Data'!L289&gt;0),'Control Sample Data'!L289,$C$389),""))</f>
        <v/>
      </c>
      <c r="AA290" s="99" t="str">
        <f>IF('Control Sample Data'!M289="","",IF(SUM('Control Sample Data'!M$3:M$386)&gt;10,IF(AND(ISNUMBER('Control Sample Data'!M289),'Control Sample Data'!M289&lt;$C$389, 'Control Sample Data'!M289&gt;0),'Control Sample Data'!M289,$C$389),""))</f>
        <v/>
      </c>
      <c r="AB290" s="107" t="str">
        <f>IF('Control Sample Data'!N289="","",IF(SUM('Control Sample Data'!N$3:N$386)&gt;10,IF(AND(ISNUMBER('Control Sample Data'!N289),'Control Sample Data'!N289&lt;$C$389, 'Control Sample Data'!N289&gt;0),'Control Sample Data'!N289,$C$389),""))</f>
        <v/>
      </c>
      <c r="AC290" s="136">
        <f>IF(C290="","",IF(AND('miRNA Table'!$F$4="YES",'miRNA Table'!$F$6="YES"),C290-C$391,C290))</f>
        <v>35</v>
      </c>
      <c r="AD290" s="137">
        <f>IF(D290="","",IF(AND('miRNA Table'!$F$4="YES",'miRNA Table'!$F$6="YES"),D290-D$391,D290))</f>
        <v>18.12</v>
      </c>
      <c r="AE290" s="137">
        <f>IF(E290="","",IF(AND('miRNA Table'!$F$4="YES",'miRNA Table'!$F$6="YES"),E290-E$391,E290))</f>
        <v>35</v>
      </c>
      <c r="AF290" s="137" t="str">
        <f>IF(F290="","",IF(AND('miRNA Table'!$F$4="YES",'miRNA Table'!$F$6="YES"),F290-F$391,F290))</f>
        <v/>
      </c>
      <c r="AG290" s="137" t="str">
        <f>IF(G290="","",IF(AND('miRNA Table'!$F$4="YES",'miRNA Table'!$F$6="YES"),G290-G$391,G290))</f>
        <v/>
      </c>
      <c r="AH290" s="137" t="str">
        <f>IF(H290="","",IF(AND('miRNA Table'!$F$4="YES",'miRNA Table'!$F$6="YES"),H290-H$391,H290))</f>
        <v/>
      </c>
      <c r="AI290" s="137" t="str">
        <f>IF(I290="","",IF(AND('miRNA Table'!$F$4="YES",'miRNA Table'!$F$6="YES"),I290-I$391,I290))</f>
        <v/>
      </c>
      <c r="AJ290" s="137" t="str">
        <f>IF(J290="","",IF(AND('miRNA Table'!$F$4="YES",'miRNA Table'!$F$6="YES"),J290-J$391,J290))</f>
        <v/>
      </c>
      <c r="AK290" s="137" t="str">
        <f>IF(K290="","",IF(AND('miRNA Table'!$F$4="YES",'miRNA Table'!$F$6="YES"),K290-K$391,K290))</f>
        <v/>
      </c>
      <c r="AL290" s="137" t="str">
        <f>IF(L290="","",IF(AND('miRNA Table'!$F$4="YES",'miRNA Table'!$F$6="YES"),L290-L$391,L290))</f>
        <v/>
      </c>
      <c r="AM290" s="137" t="str">
        <f>IF(M290="","",IF(AND('miRNA Table'!$F$4="YES",'miRNA Table'!$F$6="YES"),M290-M$391,M290))</f>
        <v/>
      </c>
      <c r="AN290" s="138" t="str">
        <f>IF(N290="","",IF(AND('miRNA Table'!$F$4="YES",'miRNA Table'!$F$6="YES"),N290-N$391,N290))</f>
        <v/>
      </c>
      <c r="AO290" s="136">
        <f>IF(O290="","",IF(AND('miRNA Table'!$F$4="YES",'miRNA Table'!$F$6="YES"),Q290-Q$391,Q290))</f>
        <v>17.64</v>
      </c>
      <c r="AP290" s="137">
        <f>IF(P290="","",IF(AND('miRNA Table'!$F$4="YES",'miRNA Table'!$F$6="YES"),R290-R$391,R290))</f>
        <v>17.41</v>
      </c>
      <c r="AQ290" s="137">
        <f>IF(Q290="","",IF(AND('miRNA Table'!$F$4="YES",'miRNA Table'!$F$6="YES"),S290-S$391,S290))</f>
        <v>17.54</v>
      </c>
      <c r="AR290" s="137" t="str">
        <f>IF(R290="","",IF(AND('miRNA Table'!$F$4="YES",'miRNA Table'!$F$6="YES"),T290-T$391,T290))</f>
        <v/>
      </c>
      <c r="AS290" s="137" t="str">
        <f>IF(S290="","",IF(AND('miRNA Table'!$F$4="YES",'miRNA Table'!$F$6="YES"),U290-U$391,U290))</f>
        <v/>
      </c>
      <c r="AT290" s="137" t="str">
        <f>IF(T290="","",IF(AND('miRNA Table'!$F$4="YES",'miRNA Table'!$F$6="YES"),V290-V$391,V290))</f>
        <v/>
      </c>
      <c r="AU290" s="137" t="str">
        <f>IF(U290="","",IF(AND('miRNA Table'!$F$4="YES",'miRNA Table'!$F$6="YES"),W290-W$391,W290))</f>
        <v/>
      </c>
      <c r="AV290" s="137" t="str">
        <f>IF(V290="","",IF(AND('miRNA Table'!$F$4="YES",'miRNA Table'!$F$6="YES"),X290-X$391,X290))</f>
        <v/>
      </c>
      <c r="AW290" s="137" t="str">
        <f>IF(W290="","",IF(AND('miRNA Table'!$F$4="YES",'miRNA Table'!$F$6="YES"),Y290-Y$391,Y290))</f>
        <v/>
      </c>
      <c r="AX290" s="137" t="str">
        <f>IF(X290="","",IF(AND('miRNA Table'!$F$4="YES",'miRNA Table'!$F$6="YES"),Z290-Z$391,Z290))</f>
        <v/>
      </c>
      <c r="AY290" s="137" t="str">
        <f>IF(Y290="","",IF(AND('miRNA Table'!$F$4="YES",'miRNA Table'!$F$6="YES"),AA290-AA$391,AA290))</f>
        <v/>
      </c>
      <c r="AZ290" s="138" t="str">
        <f>IF(Z290="","",IF(AND('miRNA Table'!$F$4="YES",'miRNA Table'!$F$6="YES"),AB290-AB$391,AB290))</f>
        <v/>
      </c>
      <c r="BY290" s="97" t="str">
        <f t="shared" si="236"/>
        <v>hsa-miR-454-3p</v>
      </c>
      <c r="BZ290" s="98" t="s">
        <v>5787</v>
      </c>
      <c r="CA290" s="99">
        <f t="shared" si="237"/>
        <v>14.364999999999998</v>
      </c>
      <c r="CB290" s="99">
        <f t="shared" si="238"/>
        <v>-2.5249999999999986</v>
      </c>
      <c r="CC290" s="99">
        <f t="shared" si="239"/>
        <v>14.27</v>
      </c>
      <c r="CD290" s="99" t="str">
        <f t="shared" si="240"/>
        <v/>
      </c>
      <c r="CE290" s="99" t="str">
        <f t="shared" si="241"/>
        <v/>
      </c>
      <c r="CF290" s="99" t="str">
        <f t="shared" si="242"/>
        <v/>
      </c>
      <c r="CG290" s="99" t="str">
        <f t="shared" si="243"/>
        <v/>
      </c>
      <c r="CH290" s="99" t="str">
        <f t="shared" si="244"/>
        <v/>
      </c>
      <c r="CI290" s="99" t="str">
        <f t="shared" si="245"/>
        <v/>
      </c>
      <c r="CJ290" s="99" t="str">
        <f t="shared" si="246"/>
        <v/>
      </c>
      <c r="CK290" s="99" t="str">
        <f t="shared" si="247"/>
        <v/>
      </c>
      <c r="CL290" s="99" t="str">
        <f t="shared" si="248"/>
        <v/>
      </c>
      <c r="CM290" s="99">
        <f t="shared" si="249"/>
        <v>-3.2583333333333329</v>
      </c>
      <c r="CN290" s="99">
        <f t="shared" si="250"/>
        <v>-3.44166666666667</v>
      </c>
      <c r="CO290" s="99">
        <f t="shared" si="251"/>
        <v>-3.5950000000000024</v>
      </c>
      <c r="CP290" s="99" t="str">
        <f t="shared" si="252"/>
        <v/>
      </c>
      <c r="CQ290" s="99" t="str">
        <f t="shared" si="253"/>
        <v/>
      </c>
      <c r="CR290" s="99" t="str">
        <f t="shared" si="254"/>
        <v/>
      </c>
      <c r="CS290" s="99" t="str">
        <f t="shared" si="255"/>
        <v/>
      </c>
      <c r="CT290" s="99" t="str">
        <f t="shared" si="256"/>
        <v/>
      </c>
      <c r="CU290" s="99" t="str">
        <f t="shared" si="257"/>
        <v/>
      </c>
      <c r="CV290" s="99" t="str">
        <f t="shared" si="258"/>
        <v/>
      </c>
      <c r="CW290" s="99" t="str">
        <f t="shared" si="259"/>
        <v/>
      </c>
      <c r="CX290" s="99" t="str">
        <f t="shared" si="260"/>
        <v/>
      </c>
      <c r="CY290" s="70">
        <f t="shared" si="261"/>
        <v>8.7033333333333331</v>
      </c>
      <c r="CZ290" s="70">
        <f t="shared" si="262"/>
        <v>-3.4316666666666684</v>
      </c>
      <c r="DA290" s="100" t="str">
        <f t="shared" si="263"/>
        <v>hsa-miR-454-3p</v>
      </c>
      <c r="DB290" s="98" t="s">
        <v>5787</v>
      </c>
      <c r="DC290" s="101">
        <f t="shared" si="216"/>
        <v>4.7391899108950229E-5</v>
      </c>
      <c r="DD290" s="101">
        <f t="shared" si="217"/>
        <v>5.755734320043274</v>
      </c>
      <c r="DE290" s="101">
        <f t="shared" si="218"/>
        <v>5.0617648059963549E-5</v>
      </c>
      <c r="DF290" s="101" t="str">
        <f t="shared" si="219"/>
        <v/>
      </c>
      <c r="DG290" s="101" t="str">
        <f t="shared" si="220"/>
        <v/>
      </c>
      <c r="DH290" s="101" t="str">
        <f t="shared" si="221"/>
        <v/>
      </c>
      <c r="DI290" s="101" t="str">
        <f t="shared" si="222"/>
        <v/>
      </c>
      <c r="DJ290" s="101" t="str">
        <f t="shared" si="223"/>
        <v/>
      </c>
      <c r="DK290" s="101" t="str">
        <f t="shared" si="224"/>
        <v/>
      </c>
      <c r="DL290" s="101" t="str">
        <f t="shared" si="225"/>
        <v/>
      </c>
      <c r="DM290" s="101" t="str">
        <f t="shared" si="264"/>
        <v/>
      </c>
      <c r="DN290" s="101" t="str">
        <f t="shared" si="265"/>
        <v/>
      </c>
      <c r="DO290" s="101">
        <f t="shared" si="226"/>
        <v>9.5687689738992283</v>
      </c>
      <c r="DP290" s="101">
        <f t="shared" si="227"/>
        <v>10.865379550618595</v>
      </c>
      <c r="DQ290" s="101">
        <f t="shared" si="228"/>
        <v>12.083780684502623</v>
      </c>
      <c r="DR290" s="101" t="str">
        <f t="shared" si="229"/>
        <v/>
      </c>
      <c r="DS290" s="101" t="str">
        <f t="shared" si="230"/>
        <v/>
      </c>
      <c r="DT290" s="101" t="str">
        <f t="shared" si="231"/>
        <v/>
      </c>
      <c r="DU290" s="101" t="str">
        <f t="shared" si="232"/>
        <v/>
      </c>
      <c r="DV290" s="101" t="str">
        <f t="shared" si="233"/>
        <v/>
      </c>
      <c r="DW290" s="101" t="str">
        <f t="shared" si="234"/>
        <v/>
      </c>
      <c r="DX290" s="101" t="str">
        <f t="shared" si="235"/>
        <v/>
      </c>
      <c r="DY290" s="101" t="str">
        <f t="shared" si="266"/>
        <v/>
      </c>
      <c r="DZ290" s="101" t="str">
        <f t="shared" si="267"/>
        <v/>
      </c>
    </row>
    <row r="291" spans="1:130" ht="15" customHeight="1" x14ac:dyDescent="0.25">
      <c r="A291" s="106" t="str">
        <f>'miRNA Table'!C290</f>
        <v>hsa-miR-455-5p</v>
      </c>
      <c r="B291" s="98" t="s">
        <v>5788</v>
      </c>
      <c r="C291" s="99">
        <f>IF('Test Sample Data'!C290="","",IF(SUM('Test Sample Data'!C$3:C$386)&gt;10,IF(AND(ISNUMBER('Test Sample Data'!C290),'Test Sample Data'!C290&lt;$C$389, 'Test Sample Data'!C290&gt;0),'Test Sample Data'!C290,$C$389),""))</f>
        <v>31.18</v>
      </c>
      <c r="D291" s="99">
        <f>IF('Test Sample Data'!D290="","",IF(SUM('Test Sample Data'!D$3:D$386)&gt;10,IF(AND(ISNUMBER('Test Sample Data'!D290),'Test Sample Data'!D290&lt;$C$389, 'Test Sample Data'!D290&gt;0),'Test Sample Data'!D290,$C$389),""))</f>
        <v>18.149999999999999</v>
      </c>
      <c r="E291" s="99">
        <f>IF('Test Sample Data'!E290="","",IF(SUM('Test Sample Data'!E$3:E$386)&gt;10,IF(AND(ISNUMBER('Test Sample Data'!E290),'Test Sample Data'!E290&lt;$C$389, 'Test Sample Data'!E290&gt;0),'Test Sample Data'!E290,$C$389),""))</f>
        <v>35</v>
      </c>
      <c r="F291" s="99" t="str">
        <f>IF('Test Sample Data'!F290="","",IF(SUM('Test Sample Data'!F$3:F$386)&gt;10,IF(AND(ISNUMBER('Test Sample Data'!F290),'Test Sample Data'!F290&lt;$C$389, 'Test Sample Data'!F290&gt;0),'Test Sample Data'!F290,$C$389),""))</f>
        <v/>
      </c>
      <c r="G291" s="99" t="str">
        <f>IF('Test Sample Data'!G290="","",IF(SUM('Test Sample Data'!G$3:G$386)&gt;10,IF(AND(ISNUMBER('Test Sample Data'!G290),'Test Sample Data'!G290&lt;$C$389, 'Test Sample Data'!G290&gt;0),'Test Sample Data'!G290,$C$389),""))</f>
        <v/>
      </c>
      <c r="H291" s="99" t="str">
        <f>IF('Test Sample Data'!H290="","",IF(SUM('Test Sample Data'!H$3:H$386)&gt;10,IF(AND(ISNUMBER('Test Sample Data'!H290),'Test Sample Data'!H290&lt;$C$389, 'Test Sample Data'!H290&gt;0),'Test Sample Data'!H290,$C$389),""))</f>
        <v/>
      </c>
      <c r="I291" s="99" t="str">
        <f>IF('Test Sample Data'!I290="","",IF(SUM('Test Sample Data'!I$3:I$386)&gt;10,IF(AND(ISNUMBER('Test Sample Data'!I290),'Test Sample Data'!I290&lt;$C$389, 'Test Sample Data'!I290&gt;0),'Test Sample Data'!I290,$C$389),""))</f>
        <v/>
      </c>
      <c r="J291" s="99" t="str">
        <f>IF('Test Sample Data'!J290="","",IF(SUM('Test Sample Data'!J$3:J$386)&gt;10,IF(AND(ISNUMBER('Test Sample Data'!J290),'Test Sample Data'!J290&lt;$C$389, 'Test Sample Data'!J290&gt;0),'Test Sample Data'!J290,$C$389),""))</f>
        <v/>
      </c>
      <c r="K291" s="99" t="str">
        <f>IF('Test Sample Data'!K290="","",IF(SUM('Test Sample Data'!K$3:K$386)&gt;10,IF(AND(ISNUMBER('Test Sample Data'!K290),'Test Sample Data'!K290&lt;$C$389, 'Test Sample Data'!K290&gt;0),'Test Sample Data'!K290,$C$389),""))</f>
        <v/>
      </c>
      <c r="L291" s="99" t="str">
        <f>IF('Test Sample Data'!L290="","",IF(SUM('Test Sample Data'!L$3:L$386)&gt;10,IF(AND(ISNUMBER('Test Sample Data'!L290),'Test Sample Data'!L290&lt;$C$389, 'Test Sample Data'!L290&gt;0),'Test Sample Data'!L290,$C$389),""))</f>
        <v/>
      </c>
      <c r="M291" s="99" t="str">
        <f>IF('Test Sample Data'!M290="","",IF(SUM('Test Sample Data'!M$3:M$386)&gt;10,IF(AND(ISNUMBER('Test Sample Data'!M290),'Test Sample Data'!M290&lt;$C$389, 'Test Sample Data'!M290&gt;0),'Test Sample Data'!M290,$C$389),""))</f>
        <v/>
      </c>
      <c r="N291" s="99" t="str">
        <f>IF('Test Sample Data'!N290="","",IF(SUM('Test Sample Data'!N$3:N$386)&gt;10,IF(AND(ISNUMBER('Test Sample Data'!N290),'Test Sample Data'!N290&lt;$C$389, 'Test Sample Data'!N290&gt;0),'Test Sample Data'!N290,$C$389),""))</f>
        <v/>
      </c>
      <c r="O291" s="98" t="str">
        <f>'miRNA Table'!C290</f>
        <v>hsa-miR-455-5p</v>
      </c>
      <c r="P291" s="98" t="s">
        <v>5788</v>
      </c>
      <c r="Q291" s="99">
        <f>IF('Control Sample Data'!C290="","",IF(SUM('Control Sample Data'!C$3:C$386)&gt;10,IF(AND(ISNUMBER('Control Sample Data'!C290),'Control Sample Data'!C290&lt;$C$389, 'Control Sample Data'!C290&gt;0),'Control Sample Data'!C290,$C$389),""))</f>
        <v>17.899999999999999</v>
      </c>
      <c r="R291" s="99">
        <f>IF('Control Sample Data'!D290="","",IF(SUM('Control Sample Data'!D$3:D$386)&gt;10,IF(AND(ISNUMBER('Control Sample Data'!D290),'Control Sample Data'!D290&lt;$C$389, 'Control Sample Data'!D290&gt;0),'Control Sample Data'!D290,$C$389),""))</f>
        <v>17.93</v>
      </c>
      <c r="S291" s="99">
        <f>IF('Control Sample Data'!E290="","",IF(SUM('Control Sample Data'!E$3:E$386)&gt;10,IF(AND(ISNUMBER('Control Sample Data'!E290),'Control Sample Data'!E290&lt;$C$389, 'Control Sample Data'!E290&gt;0),'Control Sample Data'!E290,$C$389),""))</f>
        <v>17.66</v>
      </c>
      <c r="T291" s="99" t="str">
        <f>IF('Control Sample Data'!F290="","",IF(SUM('Control Sample Data'!F$3:F$386)&gt;10,IF(AND(ISNUMBER('Control Sample Data'!F290),'Control Sample Data'!F290&lt;$C$389, 'Control Sample Data'!F290&gt;0),'Control Sample Data'!F290,$C$389),""))</f>
        <v/>
      </c>
      <c r="U291" s="99" t="str">
        <f>IF('Control Sample Data'!G290="","",IF(SUM('Control Sample Data'!G$3:G$386)&gt;10,IF(AND(ISNUMBER('Control Sample Data'!G290),'Control Sample Data'!G290&lt;$C$389, 'Control Sample Data'!G290&gt;0),'Control Sample Data'!G290,$C$389),""))</f>
        <v/>
      </c>
      <c r="V291" s="99" t="str">
        <f>IF('Control Sample Data'!H290="","",IF(SUM('Control Sample Data'!H$3:H$386)&gt;10,IF(AND(ISNUMBER('Control Sample Data'!H290),'Control Sample Data'!H290&lt;$C$389, 'Control Sample Data'!H290&gt;0),'Control Sample Data'!H290,$C$389),""))</f>
        <v/>
      </c>
      <c r="W291" s="99" t="str">
        <f>IF('Control Sample Data'!I290="","",IF(SUM('Control Sample Data'!I$3:I$386)&gt;10,IF(AND(ISNUMBER('Control Sample Data'!I290),'Control Sample Data'!I290&lt;$C$389, 'Control Sample Data'!I290&gt;0),'Control Sample Data'!I290,$C$389),""))</f>
        <v/>
      </c>
      <c r="X291" s="99" t="str">
        <f>IF('Control Sample Data'!J290="","",IF(SUM('Control Sample Data'!J$3:J$386)&gt;10,IF(AND(ISNUMBER('Control Sample Data'!J290),'Control Sample Data'!J290&lt;$C$389, 'Control Sample Data'!J290&gt;0),'Control Sample Data'!J290,$C$389),""))</f>
        <v/>
      </c>
      <c r="Y291" s="99" t="str">
        <f>IF('Control Sample Data'!K290="","",IF(SUM('Control Sample Data'!K$3:K$386)&gt;10,IF(AND(ISNUMBER('Control Sample Data'!K290),'Control Sample Data'!K290&lt;$C$389, 'Control Sample Data'!K290&gt;0),'Control Sample Data'!K290,$C$389),""))</f>
        <v/>
      </c>
      <c r="Z291" s="99" t="str">
        <f>IF('Control Sample Data'!L290="","",IF(SUM('Control Sample Data'!L$3:L$386)&gt;10,IF(AND(ISNUMBER('Control Sample Data'!L290),'Control Sample Data'!L290&lt;$C$389, 'Control Sample Data'!L290&gt;0),'Control Sample Data'!L290,$C$389),""))</f>
        <v/>
      </c>
      <c r="AA291" s="99" t="str">
        <f>IF('Control Sample Data'!M290="","",IF(SUM('Control Sample Data'!M$3:M$386)&gt;10,IF(AND(ISNUMBER('Control Sample Data'!M290),'Control Sample Data'!M290&lt;$C$389, 'Control Sample Data'!M290&gt;0),'Control Sample Data'!M290,$C$389),""))</f>
        <v/>
      </c>
      <c r="AB291" s="107" t="str">
        <f>IF('Control Sample Data'!N290="","",IF(SUM('Control Sample Data'!N$3:N$386)&gt;10,IF(AND(ISNUMBER('Control Sample Data'!N290),'Control Sample Data'!N290&lt;$C$389, 'Control Sample Data'!N290&gt;0),'Control Sample Data'!N290,$C$389),""))</f>
        <v/>
      </c>
      <c r="AC291" s="136">
        <f>IF(C291="","",IF(AND('miRNA Table'!$F$4="YES",'miRNA Table'!$F$6="YES"),C291-C$391,C291))</f>
        <v>31.18</v>
      </c>
      <c r="AD291" s="137">
        <f>IF(D291="","",IF(AND('miRNA Table'!$F$4="YES",'miRNA Table'!$F$6="YES"),D291-D$391,D291))</f>
        <v>18.149999999999999</v>
      </c>
      <c r="AE291" s="137">
        <f>IF(E291="","",IF(AND('miRNA Table'!$F$4="YES",'miRNA Table'!$F$6="YES"),E291-E$391,E291))</f>
        <v>35</v>
      </c>
      <c r="AF291" s="137" t="str">
        <f>IF(F291="","",IF(AND('miRNA Table'!$F$4="YES",'miRNA Table'!$F$6="YES"),F291-F$391,F291))</f>
        <v/>
      </c>
      <c r="AG291" s="137" t="str">
        <f>IF(G291="","",IF(AND('miRNA Table'!$F$4="YES",'miRNA Table'!$F$6="YES"),G291-G$391,G291))</f>
        <v/>
      </c>
      <c r="AH291" s="137" t="str">
        <f>IF(H291="","",IF(AND('miRNA Table'!$F$4="YES",'miRNA Table'!$F$6="YES"),H291-H$391,H291))</f>
        <v/>
      </c>
      <c r="AI291" s="137" t="str">
        <f>IF(I291="","",IF(AND('miRNA Table'!$F$4="YES",'miRNA Table'!$F$6="YES"),I291-I$391,I291))</f>
        <v/>
      </c>
      <c r="AJ291" s="137" t="str">
        <f>IF(J291="","",IF(AND('miRNA Table'!$F$4="YES",'miRNA Table'!$F$6="YES"),J291-J$391,J291))</f>
        <v/>
      </c>
      <c r="AK291" s="137" t="str">
        <f>IF(K291="","",IF(AND('miRNA Table'!$F$4="YES",'miRNA Table'!$F$6="YES"),K291-K$391,K291))</f>
        <v/>
      </c>
      <c r="AL291" s="137" t="str">
        <f>IF(L291="","",IF(AND('miRNA Table'!$F$4="YES",'miRNA Table'!$F$6="YES"),L291-L$391,L291))</f>
        <v/>
      </c>
      <c r="AM291" s="137" t="str">
        <f>IF(M291="","",IF(AND('miRNA Table'!$F$4="YES",'miRNA Table'!$F$6="YES"),M291-M$391,M291))</f>
        <v/>
      </c>
      <c r="AN291" s="138" t="str">
        <f>IF(N291="","",IF(AND('miRNA Table'!$F$4="YES",'miRNA Table'!$F$6="YES"),N291-N$391,N291))</f>
        <v/>
      </c>
      <c r="AO291" s="136">
        <f>IF(O291="","",IF(AND('miRNA Table'!$F$4="YES",'miRNA Table'!$F$6="YES"),Q291-Q$391,Q291))</f>
        <v>17.899999999999999</v>
      </c>
      <c r="AP291" s="137">
        <f>IF(P291="","",IF(AND('miRNA Table'!$F$4="YES",'miRNA Table'!$F$6="YES"),R291-R$391,R291))</f>
        <v>17.93</v>
      </c>
      <c r="AQ291" s="137">
        <f>IF(Q291="","",IF(AND('miRNA Table'!$F$4="YES",'miRNA Table'!$F$6="YES"),S291-S$391,S291))</f>
        <v>17.66</v>
      </c>
      <c r="AR291" s="137" t="str">
        <f>IF(R291="","",IF(AND('miRNA Table'!$F$4="YES",'miRNA Table'!$F$6="YES"),T291-T$391,T291))</f>
        <v/>
      </c>
      <c r="AS291" s="137" t="str">
        <f>IF(S291="","",IF(AND('miRNA Table'!$F$4="YES",'miRNA Table'!$F$6="YES"),U291-U$391,U291))</f>
        <v/>
      </c>
      <c r="AT291" s="137" t="str">
        <f>IF(T291="","",IF(AND('miRNA Table'!$F$4="YES",'miRNA Table'!$F$6="YES"),V291-V$391,V291))</f>
        <v/>
      </c>
      <c r="AU291" s="137" t="str">
        <f>IF(U291="","",IF(AND('miRNA Table'!$F$4="YES",'miRNA Table'!$F$6="YES"),W291-W$391,W291))</f>
        <v/>
      </c>
      <c r="AV291" s="137" t="str">
        <f>IF(V291="","",IF(AND('miRNA Table'!$F$4="YES",'miRNA Table'!$F$6="YES"),X291-X$391,X291))</f>
        <v/>
      </c>
      <c r="AW291" s="137" t="str">
        <f>IF(W291="","",IF(AND('miRNA Table'!$F$4="YES",'miRNA Table'!$F$6="YES"),Y291-Y$391,Y291))</f>
        <v/>
      </c>
      <c r="AX291" s="137" t="str">
        <f>IF(X291="","",IF(AND('miRNA Table'!$F$4="YES",'miRNA Table'!$F$6="YES"),Z291-Z$391,Z291))</f>
        <v/>
      </c>
      <c r="AY291" s="137" t="str">
        <f>IF(Y291="","",IF(AND('miRNA Table'!$F$4="YES",'miRNA Table'!$F$6="YES"),AA291-AA$391,AA291))</f>
        <v/>
      </c>
      <c r="AZ291" s="138" t="str">
        <f>IF(Z291="","",IF(AND('miRNA Table'!$F$4="YES",'miRNA Table'!$F$6="YES"),AB291-AB$391,AB291))</f>
        <v/>
      </c>
      <c r="BY291" s="97" t="str">
        <f t="shared" si="236"/>
        <v>hsa-miR-455-5p</v>
      </c>
      <c r="BZ291" s="98" t="s">
        <v>5788</v>
      </c>
      <c r="CA291" s="99">
        <f t="shared" si="237"/>
        <v>10.544999999999998</v>
      </c>
      <c r="CB291" s="99">
        <f t="shared" si="238"/>
        <v>-2.495000000000001</v>
      </c>
      <c r="CC291" s="99">
        <f t="shared" si="239"/>
        <v>14.27</v>
      </c>
      <c r="CD291" s="99" t="str">
        <f t="shared" si="240"/>
        <v/>
      </c>
      <c r="CE291" s="99" t="str">
        <f t="shared" si="241"/>
        <v/>
      </c>
      <c r="CF291" s="99" t="str">
        <f t="shared" si="242"/>
        <v/>
      </c>
      <c r="CG291" s="99" t="str">
        <f t="shared" si="243"/>
        <v/>
      </c>
      <c r="CH291" s="99" t="str">
        <f t="shared" si="244"/>
        <v/>
      </c>
      <c r="CI291" s="99" t="str">
        <f t="shared" si="245"/>
        <v/>
      </c>
      <c r="CJ291" s="99" t="str">
        <f t="shared" si="246"/>
        <v/>
      </c>
      <c r="CK291" s="99" t="str">
        <f t="shared" si="247"/>
        <v/>
      </c>
      <c r="CL291" s="99" t="str">
        <f t="shared" si="248"/>
        <v/>
      </c>
      <c r="CM291" s="99">
        <f t="shared" si="249"/>
        <v>-2.9983333333333348</v>
      </c>
      <c r="CN291" s="99">
        <f t="shared" si="250"/>
        <v>-2.9216666666666704</v>
      </c>
      <c r="CO291" s="99">
        <f t="shared" si="251"/>
        <v>-3.4750000000000014</v>
      </c>
      <c r="CP291" s="99" t="str">
        <f t="shared" si="252"/>
        <v/>
      </c>
      <c r="CQ291" s="99" t="str">
        <f t="shared" si="253"/>
        <v/>
      </c>
      <c r="CR291" s="99" t="str">
        <f t="shared" si="254"/>
        <v/>
      </c>
      <c r="CS291" s="99" t="str">
        <f t="shared" si="255"/>
        <v/>
      </c>
      <c r="CT291" s="99" t="str">
        <f t="shared" si="256"/>
        <v/>
      </c>
      <c r="CU291" s="99" t="str">
        <f t="shared" si="257"/>
        <v/>
      </c>
      <c r="CV291" s="99" t="str">
        <f t="shared" si="258"/>
        <v/>
      </c>
      <c r="CW291" s="99" t="str">
        <f t="shared" si="259"/>
        <v/>
      </c>
      <c r="CX291" s="99" t="str">
        <f t="shared" si="260"/>
        <v/>
      </c>
      <c r="CY291" s="70">
        <f t="shared" si="261"/>
        <v>7.4399999999999986</v>
      </c>
      <c r="CZ291" s="70">
        <f t="shared" si="262"/>
        <v>-3.131666666666669</v>
      </c>
      <c r="DA291" s="100" t="str">
        <f t="shared" si="263"/>
        <v>hsa-miR-455-5p</v>
      </c>
      <c r="DB291" s="98" t="s">
        <v>5788</v>
      </c>
      <c r="DC291" s="101">
        <f t="shared" si="216"/>
        <v>6.6932754149399705E-4</v>
      </c>
      <c r="DD291" s="101">
        <f t="shared" si="217"/>
        <v>5.6372830205680806</v>
      </c>
      <c r="DE291" s="101">
        <f t="shared" si="218"/>
        <v>5.0617648059963549E-5</v>
      </c>
      <c r="DF291" s="101" t="str">
        <f t="shared" si="219"/>
        <v/>
      </c>
      <c r="DG291" s="101" t="str">
        <f t="shared" si="220"/>
        <v/>
      </c>
      <c r="DH291" s="101" t="str">
        <f t="shared" si="221"/>
        <v/>
      </c>
      <c r="DI291" s="101" t="str">
        <f t="shared" si="222"/>
        <v/>
      </c>
      <c r="DJ291" s="101" t="str">
        <f t="shared" si="223"/>
        <v/>
      </c>
      <c r="DK291" s="101" t="str">
        <f t="shared" si="224"/>
        <v/>
      </c>
      <c r="DL291" s="101" t="str">
        <f t="shared" si="225"/>
        <v/>
      </c>
      <c r="DM291" s="101" t="str">
        <f t="shared" si="264"/>
        <v/>
      </c>
      <c r="DN291" s="101" t="str">
        <f t="shared" si="265"/>
        <v/>
      </c>
      <c r="DO291" s="101">
        <f t="shared" si="226"/>
        <v>7.9907633739042474</v>
      </c>
      <c r="DP291" s="101">
        <f t="shared" si="227"/>
        <v>7.5772096553592521</v>
      </c>
      <c r="DQ291" s="101">
        <f t="shared" si="228"/>
        <v>11.119345758738707</v>
      </c>
      <c r="DR291" s="101" t="str">
        <f t="shared" si="229"/>
        <v/>
      </c>
      <c r="DS291" s="101" t="str">
        <f t="shared" si="230"/>
        <v/>
      </c>
      <c r="DT291" s="101" t="str">
        <f t="shared" si="231"/>
        <v/>
      </c>
      <c r="DU291" s="101" t="str">
        <f t="shared" si="232"/>
        <v/>
      </c>
      <c r="DV291" s="101" t="str">
        <f t="shared" si="233"/>
        <v/>
      </c>
      <c r="DW291" s="101" t="str">
        <f t="shared" si="234"/>
        <v/>
      </c>
      <c r="DX291" s="101" t="str">
        <f t="shared" si="235"/>
        <v/>
      </c>
      <c r="DY291" s="101" t="str">
        <f t="shared" si="266"/>
        <v/>
      </c>
      <c r="DZ291" s="101" t="str">
        <f t="shared" si="267"/>
        <v/>
      </c>
    </row>
    <row r="292" spans="1:130" ht="15" customHeight="1" x14ac:dyDescent="0.25">
      <c r="A292" s="106" t="str">
        <f>'miRNA Table'!C291</f>
        <v>hsa-miR-483-5p</v>
      </c>
      <c r="B292" s="98" t="s">
        <v>5789</v>
      </c>
      <c r="C292" s="99">
        <f>IF('Test Sample Data'!C291="","",IF(SUM('Test Sample Data'!C$3:C$386)&gt;10,IF(AND(ISNUMBER('Test Sample Data'!C291),'Test Sample Data'!C291&lt;$C$389, 'Test Sample Data'!C291&gt;0),'Test Sample Data'!C291,$C$389),""))</f>
        <v>13.53</v>
      </c>
      <c r="D292" s="99">
        <f>IF('Test Sample Data'!D291="","",IF(SUM('Test Sample Data'!D$3:D$386)&gt;10,IF(AND(ISNUMBER('Test Sample Data'!D291),'Test Sample Data'!D291&lt;$C$389, 'Test Sample Data'!D291&gt;0),'Test Sample Data'!D291,$C$389),""))</f>
        <v>29.56</v>
      </c>
      <c r="E292" s="99">
        <f>IF('Test Sample Data'!E291="","",IF(SUM('Test Sample Data'!E$3:E$386)&gt;10,IF(AND(ISNUMBER('Test Sample Data'!E291),'Test Sample Data'!E291&lt;$C$389, 'Test Sample Data'!E291&gt;0),'Test Sample Data'!E291,$C$389),""))</f>
        <v>35</v>
      </c>
      <c r="F292" s="99" t="str">
        <f>IF('Test Sample Data'!F291="","",IF(SUM('Test Sample Data'!F$3:F$386)&gt;10,IF(AND(ISNUMBER('Test Sample Data'!F291),'Test Sample Data'!F291&lt;$C$389, 'Test Sample Data'!F291&gt;0),'Test Sample Data'!F291,$C$389),""))</f>
        <v/>
      </c>
      <c r="G292" s="99" t="str">
        <f>IF('Test Sample Data'!G291="","",IF(SUM('Test Sample Data'!G$3:G$386)&gt;10,IF(AND(ISNUMBER('Test Sample Data'!G291),'Test Sample Data'!G291&lt;$C$389, 'Test Sample Data'!G291&gt;0),'Test Sample Data'!G291,$C$389),""))</f>
        <v/>
      </c>
      <c r="H292" s="99" t="str">
        <f>IF('Test Sample Data'!H291="","",IF(SUM('Test Sample Data'!H$3:H$386)&gt;10,IF(AND(ISNUMBER('Test Sample Data'!H291),'Test Sample Data'!H291&lt;$C$389, 'Test Sample Data'!H291&gt;0),'Test Sample Data'!H291,$C$389),""))</f>
        <v/>
      </c>
      <c r="I292" s="99" t="str">
        <f>IF('Test Sample Data'!I291="","",IF(SUM('Test Sample Data'!I$3:I$386)&gt;10,IF(AND(ISNUMBER('Test Sample Data'!I291),'Test Sample Data'!I291&lt;$C$389, 'Test Sample Data'!I291&gt;0),'Test Sample Data'!I291,$C$389),""))</f>
        <v/>
      </c>
      <c r="J292" s="99" t="str">
        <f>IF('Test Sample Data'!J291="","",IF(SUM('Test Sample Data'!J$3:J$386)&gt;10,IF(AND(ISNUMBER('Test Sample Data'!J291),'Test Sample Data'!J291&lt;$C$389, 'Test Sample Data'!J291&gt;0),'Test Sample Data'!J291,$C$389),""))</f>
        <v/>
      </c>
      <c r="K292" s="99" t="str">
        <f>IF('Test Sample Data'!K291="","",IF(SUM('Test Sample Data'!K$3:K$386)&gt;10,IF(AND(ISNUMBER('Test Sample Data'!K291),'Test Sample Data'!K291&lt;$C$389, 'Test Sample Data'!K291&gt;0),'Test Sample Data'!K291,$C$389),""))</f>
        <v/>
      </c>
      <c r="L292" s="99" t="str">
        <f>IF('Test Sample Data'!L291="","",IF(SUM('Test Sample Data'!L$3:L$386)&gt;10,IF(AND(ISNUMBER('Test Sample Data'!L291),'Test Sample Data'!L291&lt;$C$389, 'Test Sample Data'!L291&gt;0),'Test Sample Data'!L291,$C$389),""))</f>
        <v/>
      </c>
      <c r="M292" s="99" t="str">
        <f>IF('Test Sample Data'!M291="","",IF(SUM('Test Sample Data'!M$3:M$386)&gt;10,IF(AND(ISNUMBER('Test Sample Data'!M291),'Test Sample Data'!M291&lt;$C$389, 'Test Sample Data'!M291&gt;0),'Test Sample Data'!M291,$C$389),""))</f>
        <v/>
      </c>
      <c r="N292" s="99" t="str">
        <f>IF('Test Sample Data'!N291="","",IF(SUM('Test Sample Data'!N$3:N$386)&gt;10,IF(AND(ISNUMBER('Test Sample Data'!N291),'Test Sample Data'!N291&lt;$C$389, 'Test Sample Data'!N291&gt;0),'Test Sample Data'!N291,$C$389),""))</f>
        <v/>
      </c>
      <c r="O292" s="98" t="str">
        <f>'miRNA Table'!C291</f>
        <v>hsa-miR-483-5p</v>
      </c>
      <c r="P292" s="98" t="s">
        <v>5789</v>
      </c>
      <c r="Q292" s="99">
        <f>IF('Control Sample Data'!C291="","",IF(SUM('Control Sample Data'!C$3:C$386)&gt;10,IF(AND(ISNUMBER('Control Sample Data'!C291),'Control Sample Data'!C291&lt;$C$389, 'Control Sample Data'!C291&gt;0),'Control Sample Data'!C291,$C$389),""))</f>
        <v>29.08</v>
      </c>
      <c r="R292" s="99">
        <f>IF('Control Sample Data'!D291="","",IF(SUM('Control Sample Data'!D$3:D$386)&gt;10,IF(AND(ISNUMBER('Control Sample Data'!D291),'Control Sample Data'!D291&lt;$C$389, 'Control Sample Data'!D291&gt;0),'Control Sample Data'!D291,$C$389),""))</f>
        <v>29.02</v>
      </c>
      <c r="S292" s="99">
        <f>IF('Control Sample Data'!E291="","",IF(SUM('Control Sample Data'!E$3:E$386)&gt;10,IF(AND(ISNUMBER('Control Sample Data'!E291),'Control Sample Data'!E291&lt;$C$389, 'Control Sample Data'!E291&gt;0),'Control Sample Data'!E291,$C$389),""))</f>
        <v>29.27</v>
      </c>
      <c r="T292" s="99" t="str">
        <f>IF('Control Sample Data'!F291="","",IF(SUM('Control Sample Data'!F$3:F$386)&gt;10,IF(AND(ISNUMBER('Control Sample Data'!F291),'Control Sample Data'!F291&lt;$C$389, 'Control Sample Data'!F291&gt;0),'Control Sample Data'!F291,$C$389),""))</f>
        <v/>
      </c>
      <c r="U292" s="99" t="str">
        <f>IF('Control Sample Data'!G291="","",IF(SUM('Control Sample Data'!G$3:G$386)&gt;10,IF(AND(ISNUMBER('Control Sample Data'!G291),'Control Sample Data'!G291&lt;$C$389, 'Control Sample Data'!G291&gt;0),'Control Sample Data'!G291,$C$389),""))</f>
        <v/>
      </c>
      <c r="V292" s="99" t="str">
        <f>IF('Control Sample Data'!H291="","",IF(SUM('Control Sample Data'!H$3:H$386)&gt;10,IF(AND(ISNUMBER('Control Sample Data'!H291),'Control Sample Data'!H291&lt;$C$389, 'Control Sample Data'!H291&gt;0),'Control Sample Data'!H291,$C$389),""))</f>
        <v/>
      </c>
      <c r="W292" s="99" t="str">
        <f>IF('Control Sample Data'!I291="","",IF(SUM('Control Sample Data'!I$3:I$386)&gt;10,IF(AND(ISNUMBER('Control Sample Data'!I291),'Control Sample Data'!I291&lt;$C$389, 'Control Sample Data'!I291&gt;0),'Control Sample Data'!I291,$C$389),""))</f>
        <v/>
      </c>
      <c r="X292" s="99" t="str">
        <f>IF('Control Sample Data'!J291="","",IF(SUM('Control Sample Data'!J$3:J$386)&gt;10,IF(AND(ISNUMBER('Control Sample Data'!J291),'Control Sample Data'!J291&lt;$C$389, 'Control Sample Data'!J291&gt;0),'Control Sample Data'!J291,$C$389),""))</f>
        <v/>
      </c>
      <c r="Y292" s="99" t="str">
        <f>IF('Control Sample Data'!K291="","",IF(SUM('Control Sample Data'!K$3:K$386)&gt;10,IF(AND(ISNUMBER('Control Sample Data'!K291),'Control Sample Data'!K291&lt;$C$389, 'Control Sample Data'!K291&gt;0),'Control Sample Data'!K291,$C$389),""))</f>
        <v/>
      </c>
      <c r="Z292" s="99" t="str">
        <f>IF('Control Sample Data'!L291="","",IF(SUM('Control Sample Data'!L$3:L$386)&gt;10,IF(AND(ISNUMBER('Control Sample Data'!L291),'Control Sample Data'!L291&lt;$C$389, 'Control Sample Data'!L291&gt;0),'Control Sample Data'!L291,$C$389),""))</f>
        <v/>
      </c>
      <c r="AA292" s="99" t="str">
        <f>IF('Control Sample Data'!M291="","",IF(SUM('Control Sample Data'!M$3:M$386)&gt;10,IF(AND(ISNUMBER('Control Sample Data'!M291),'Control Sample Data'!M291&lt;$C$389, 'Control Sample Data'!M291&gt;0),'Control Sample Data'!M291,$C$389),""))</f>
        <v/>
      </c>
      <c r="AB292" s="107" t="str">
        <f>IF('Control Sample Data'!N291="","",IF(SUM('Control Sample Data'!N$3:N$386)&gt;10,IF(AND(ISNUMBER('Control Sample Data'!N291),'Control Sample Data'!N291&lt;$C$389, 'Control Sample Data'!N291&gt;0),'Control Sample Data'!N291,$C$389),""))</f>
        <v/>
      </c>
      <c r="AC292" s="136">
        <f>IF(C292="","",IF(AND('miRNA Table'!$F$4="YES",'miRNA Table'!$F$6="YES"),C292-C$391,C292))</f>
        <v>13.53</v>
      </c>
      <c r="AD292" s="137">
        <f>IF(D292="","",IF(AND('miRNA Table'!$F$4="YES",'miRNA Table'!$F$6="YES"),D292-D$391,D292))</f>
        <v>29.56</v>
      </c>
      <c r="AE292" s="137">
        <f>IF(E292="","",IF(AND('miRNA Table'!$F$4="YES",'miRNA Table'!$F$6="YES"),E292-E$391,E292))</f>
        <v>35</v>
      </c>
      <c r="AF292" s="137" t="str">
        <f>IF(F292="","",IF(AND('miRNA Table'!$F$4="YES",'miRNA Table'!$F$6="YES"),F292-F$391,F292))</f>
        <v/>
      </c>
      <c r="AG292" s="137" t="str">
        <f>IF(G292="","",IF(AND('miRNA Table'!$F$4="YES",'miRNA Table'!$F$6="YES"),G292-G$391,G292))</f>
        <v/>
      </c>
      <c r="AH292" s="137" t="str">
        <f>IF(H292="","",IF(AND('miRNA Table'!$F$4="YES",'miRNA Table'!$F$6="YES"),H292-H$391,H292))</f>
        <v/>
      </c>
      <c r="AI292" s="137" t="str">
        <f>IF(I292="","",IF(AND('miRNA Table'!$F$4="YES",'miRNA Table'!$F$6="YES"),I292-I$391,I292))</f>
        <v/>
      </c>
      <c r="AJ292" s="137" t="str">
        <f>IF(J292="","",IF(AND('miRNA Table'!$F$4="YES",'miRNA Table'!$F$6="YES"),J292-J$391,J292))</f>
        <v/>
      </c>
      <c r="AK292" s="137" t="str">
        <f>IF(K292="","",IF(AND('miRNA Table'!$F$4="YES",'miRNA Table'!$F$6="YES"),K292-K$391,K292))</f>
        <v/>
      </c>
      <c r="AL292" s="137" t="str">
        <f>IF(L292="","",IF(AND('miRNA Table'!$F$4="YES",'miRNA Table'!$F$6="YES"),L292-L$391,L292))</f>
        <v/>
      </c>
      <c r="AM292" s="137" t="str">
        <f>IF(M292="","",IF(AND('miRNA Table'!$F$4="YES",'miRNA Table'!$F$6="YES"),M292-M$391,M292))</f>
        <v/>
      </c>
      <c r="AN292" s="138" t="str">
        <f>IF(N292="","",IF(AND('miRNA Table'!$F$4="YES",'miRNA Table'!$F$6="YES"),N292-N$391,N292))</f>
        <v/>
      </c>
      <c r="AO292" s="136">
        <f>IF(O292="","",IF(AND('miRNA Table'!$F$4="YES",'miRNA Table'!$F$6="YES"),Q292-Q$391,Q292))</f>
        <v>29.08</v>
      </c>
      <c r="AP292" s="137">
        <f>IF(P292="","",IF(AND('miRNA Table'!$F$4="YES",'miRNA Table'!$F$6="YES"),R292-R$391,R292))</f>
        <v>29.02</v>
      </c>
      <c r="AQ292" s="137">
        <f>IF(Q292="","",IF(AND('miRNA Table'!$F$4="YES",'miRNA Table'!$F$6="YES"),S292-S$391,S292))</f>
        <v>29.27</v>
      </c>
      <c r="AR292" s="137" t="str">
        <f>IF(R292="","",IF(AND('miRNA Table'!$F$4="YES",'miRNA Table'!$F$6="YES"),T292-T$391,T292))</f>
        <v/>
      </c>
      <c r="AS292" s="137" t="str">
        <f>IF(S292="","",IF(AND('miRNA Table'!$F$4="YES",'miRNA Table'!$F$6="YES"),U292-U$391,U292))</f>
        <v/>
      </c>
      <c r="AT292" s="137" t="str">
        <f>IF(T292="","",IF(AND('miRNA Table'!$F$4="YES",'miRNA Table'!$F$6="YES"),V292-V$391,V292))</f>
        <v/>
      </c>
      <c r="AU292" s="137" t="str">
        <f>IF(U292="","",IF(AND('miRNA Table'!$F$4="YES",'miRNA Table'!$F$6="YES"),W292-W$391,W292))</f>
        <v/>
      </c>
      <c r="AV292" s="137" t="str">
        <f>IF(V292="","",IF(AND('miRNA Table'!$F$4="YES",'miRNA Table'!$F$6="YES"),X292-X$391,X292))</f>
        <v/>
      </c>
      <c r="AW292" s="137" t="str">
        <f>IF(W292="","",IF(AND('miRNA Table'!$F$4="YES",'miRNA Table'!$F$6="YES"),Y292-Y$391,Y292))</f>
        <v/>
      </c>
      <c r="AX292" s="137" t="str">
        <f>IF(X292="","",IF(AND('miRNA Table'!$F$4="YES",'miRNA Table'!$F$6="YES"),Z292-Z$391,Z292))</f>
        <v/>
      </c>
      <c r="AY292" s="137" t="str">
        <f>IF(Y292="","",IF(AND('miRNA Table'!$F$4="YES",'miRNA Table'!$F$6="YES"),AA292-AA$391,AA292))</f>
        <v/>
      </c>
      <c r="AZ292" s="138" t="str">
        <f>IF(Z292="","",IF(AND('miRNA Table'!$F$4="YES",'miRNA Table'!$F$6="YES"),AB292-AB$391,AB292))</f>
        <v/>
      </c>
      <c r="BY292" s="97" t="str">
        <f t="shared" si="236"/>
        <v>hsa-miR-483-5p</v>
      </c>
      <c r="BZ292" s="98" t="s">
        <v>5789</v>
      </c>
      <c r="CA292" s="99">
        <f t="shared" si="237"/>
        <v>-7.1050000000000022</v>
      </c>
      <c r="CB292" s="99">
        <f t="shared" si="238"/>
        <v>8.9149999999999991</v>
      </c>
      <c r="CC292" s="99">
        <f t="shared" si="239"/>
        <v>14.27</v>
      </c>
      <c r="CD292" s="99" t="str">
        <f t="shared" si="240"/>
        <v/>
      </c>
      <c r="CE292" s="99" t="str">
        <f t="shared" si="241"/>
        <v/>
      </c>
      <c r="CF292" s="99" t="str">
        <f t="shared" si="242"/>
        <v/>
      </c>
      <c r="CG292" s="99" t="str">
        <f t="shared" si="243"/>
        <v/>
      </c>
      <c r="CH292" s="99" t="str">
        <f t="shared" si="244"/>
        <v/>
      </c>
      <c r="CI292" s="99" t="str">
        <f t="shared" si="245"/>
        <v/>
      </c>
      <c r="CJ292" s="99" t="str">
        <f t="shared" si="246"/>
        <v/>
      </c>
      <c r="CK292" s="99" t="str">
        <f t="shared" si="247"/>
        <v/>
      </c>
      <c r="CL292" s="99" t="str">
        <f t="shared" si="248"/>
        <v/>
      </c>
      <c r="CM292" s="99">
        <f t="shared" si="249"/>
        <v>8.1816666666666649</v>
      </c>
      <c r="CN292" s="99">
        <f t="shared" si="250"/>
        <v>8.1683333333333294</v>
      </c>
      <c r="CO292" s="99">
        <f t="shared" si="251"/>
        <v>8.134999999999998</v>
      </c>
      <c r="CP292" s="99" t="str">
        <f t="shared" si="252"/>
        <v/>
      </c>
      <c r="CQ292" s="99" t="str">
        <f t="shared" si="253"/>
        <v/>
      </c>
      <c r="CR292" s="99" t="str">
        <f t="shared" si="254"/>
        <v/>
      </c>
      <c r="CS292" s="99" t="str">
        <f t="shared" si="255"/>
        <v/>
      </c>
      <c r="CT292" s="99" t="str">
        <f t="shared" si="256"/>
        <v/>
      </c>
      <c r="CU292" s="99" t="str">
        <f t="shared" si="257"/>
        <v/>
      </c>
      <c r="CV292" s="99" t="str">
        <f t="shared" si="258"/>
        <v/>
      </c>
      <c r="CW292" s="99" t="str">
        <f t="shared" si="259"/>
        <v/>
      </c>
      <c r="CX292" s="99" t="str">
        <f t="shared" si="260"/>
        <v/>
      </c>
      <c r="CY292" s="70">
        <f t="shared" si="261"/>
        <v>5.3599999999999994</v>
      </c>
      <c r="CZ292" s="70">
        <f t="shared" si="262"/>
        <v>8.1616666666666635</v>
      </c>
      <c r="DA292" s="100" t="str">
        <f t="shared" si="263"/>
        <v>hsa-miR-483-5p</v>
      </c>
      <c r="DB292" s="98" t="s">
        <v>5789</v>
      </c>
      <c r="DC292" s="101">
        <f t="shared" ref="DC292:DC355" si="268">IF(CA292="","",POWER(2, -CA292))</f>
        <v>137.66328197854457</v>
      </c>
      <c r="DD292" s="101">
        <f t="shared" ref="DD292:DD355" si="269">IF(CB292="","",POWER(2, -CB292))</f>
        <v>2.0716557448598009E-3</v>
      </c>
      <c r="DE292" s="101">
        <f t="shared" ref="DE292:DE355" si="270">IF(CC292="","",POWER(2, -CC292))</f>
        <v>5.0617648059963549E-5</v>
      </c>
      <c r="DF292" s="101" t="str">
        <f t="shared" ref="DF292:DF355" si="271">IF(CD292="","",POWER(2, -CD292))</f>
        <v/>
      </c>
      <c r="DG292" s="101" t="str">
        <f t="shared" ref="DG292:DG355" si="272">IF(CE292="","",POWER(2, -CE292))</f>
        <v/>
      </c>
      <c r="DH292" s="101" t="str">
        <f t="shared" ref="DH292:DH355" si="273">IF(CF292="","",POWER(2, -CF292))</f>
        <v/>
      </c>
      <c r="DI292" s="101" t="str">
        <f t="shared" ref="DI292:DI355" si="274">IF(CG292="","",POWER(2, -CG292))</f>
        <v/>
      </c>
      <c r="DJ292" s="101" t="str">
        <f t="shared" ref="DJ292:DJ355" si="275">IF(CH292="","",POWER(2, -CH292))</f>
        <v/>
      </c>
      <c r="DK292" s="101" t="str">
        <f t="shared" ref="DK292:DK355" si="276">IF(CI292="","",POWER(2, -CI292))</f>
        <v/>
      </c>
      <c r="DL292" s="101" t="str">
        <f t="shared" ref="DL292:DL355" si="277">IF(CJ292="","",POWER(2, -CJ292))</f>
        <v/>
      </c>
      <c r="DM292" s="101" t="str">
        <f t="shared" si="264"/>
        <v/>
      </c>
      <c r="DN292" s="101" t="str">
        <f t="shared" si="265"/>
        <v/>
      </c>
      <c r="DO292" s="101">
        <f t="shared" ref="DO292:DO355" si="278">IF(CM292="","",POWER(2, -CM292))</f>
        <v>3.4440775257787637E-3</v>
      </c>
      <c r="DP292" s="101">
        <f t="shared" ref="DP292:DP355" si="279">IF(CN292="","",POWER(2, -CN292))</f>
        <v>3.4760551009639061E-3</v>
      </c>
      <c r="DQ292" s="101">
        <f t="shared" ref="DQ292:DQ355" si="280">IF(CO292="","",POWER(2, -CO292))</f>
        <v>3.5573040374686708E-3</v>
      </c>
      <c r="DR292" s="101" t="str">
        <f t="shared" ref="DR292:DR355" si="281">IF(CP292="","",POWER(2, -CP292))</f>
        <v/>
      </c>
      <c r="DS292" s="101" t="str">
        <f t="shared" ref="DS292:DS355" si="282">IF(CQ292="","",POWER(2, -CQ292))</f>
        <v/>
      </c>
      <c r="DT292" s="101" t="str">
        <f t="shared" ref="DT292:DT355" si="283">IF(CR292="","",POWER(2, -CR292))</f>
        <v/>
      </c>
      <c r="DU292" s="101" t="str">
        <f t="shared" ref="DU292:DU355" si="284">IF(CS292="","",POWER(2, -CS292))</f>
        <v/>
      </c>
      <c r="DV292" s="101" t="str">
        <f t="shared" ref="DV292:DV355" si="285">IF(CT292="","",POWER(2, -CT292))</f>
        <v/>
      </c>
      <c r="DW292" s="101" t="str">
        <f t="shared" ref="DW292:DW355" si="286">IF(CU292="","",POWER(2, -CU292))</f>
        <v/>
      </c>
      <c r="DX292" s="101" t="str">
        <f t="shared" ref="DX292:DX355" si="287">IF(CV292="","",POWER(2, -CV292))</f>
        <v/>
      </c>
      <c r="DY292" s="101" t="str">
        <f t="shared" si="266"/>
        <v/>
      </c>
      <c r="DZ292" s="101" t="str">
        <f t="shared" si="267"/>
        <v/>
      </c>
    </row>
    <row r="293" spans="1:130" ht="15" customHeight="1" x14ac:dyDescent="0.25">
      <c r="A293" s="106" t="str">
        <f>'miRNA Table'!C292</f>
        <v>hsa-miR-484</v>
      </c>
      <c r="B293" s="98" t="s">
        <v>5790</v>
      </c>
      <c r="C293" s="99">
        <f>IF('Test Sample Data'!C292="","",IF(SUM('Test Sample Data'!C$3:C$386)&gt;10,IF(AND(ISNUMBER('Test Sample Data'!C292),'Test Sample Data'!C292&lt;$C$389, 'Test Sample Data'!C292&gt;0),'Test Sample Data'!C292,$C$389),""))</f>
        <v>29.52</v>
      </c>
      <c r="D293" s="99">
        <f>IF('Test Sample Data'!D292="","",IF(SUM('Test Sample Data'!D$3:D$386)&gt;10,IF(AND(ISNUMBER('Test Sample Data'!D292),'Test Sample Data'!D292&lt;$C$389, 'Test Sample Data'!D292&gt;0),'Test Sample Data'!D292,$C$389),""))</f>
        <v>31.27</v>
      </c>
      <c r="E293" s="99">
        <f>IF('Test Sample Data'!E292="","",IF(SUM('Test Sample Data'!E$3:E$386)&gt;10,IF(AND(ISNUMBER('Test Sample Data'!E292),'Test Sample Data'!E292&lt;$C$389, 'Test Sample Data'!E292&gt;0),'Test Sample Data'!E292,$C$389),""))</f>
        <v>34.03</v>
      </c>
      <c r="F293" s="99" t="str">
        <f>IF('Test Sample Data'!F292="","",IF(SUM('Test Sample Data'!F$3:F$386)&gt;10,IF(AND(ISNUMBER('Test Sample Data'!F292),'Test Sample Data'!F292&lt;$C$389, 'Test Sample Data'!F292&gt;0),'Test Sample Data'!F292,$C$389),""))</f>
        <v/>
      </c>
      <c r="G293" s="99" t="str">
        <f>IF('Test Sample Data'!G292="","",IF(SUM('Test Sample Data'!G$3:G$386)&gt;10,IF(AND(ISNUMBER('Test Sample Data'!G292),'Test Sample Data'!G292&lt;$C$389, 'Test Sample Data'!G292&gt;0),'Test Sample Data'!G292,$C$389),""))</f>
        <v/>
      </c>
      <c r="H293" s="99" t="str">
        <f>IF('Test Sample Data'!H292="","",IF(SUM('Test Sample Data'!H$3:H$386)&gt;10,IF(AND(ISNUMBER('Test Sample Data'!H292),'Test Sample Data'!H292&lt;$C$389, 'Test Sample Data'!H292&gt;0),'Test Sample Data'!H292,$C$389),""))</f>
        <v/>
      </c>
      <c r="I293" s="99" t="str">
        <f>IF('Test Sample Data'!I292="","",IF(SUM('Test Sample Data'!I$3:I$386)&gt;10,IF(AND(ISNUMBER('Test Sample Data'!I292),'Test Sample Data'!I292&lt;$C$389, 'Test Sample Data'!I292&gt;0),'Test Sample Data'!I292,$C$389),""))</f>
        <v/>
      </c>
      <c r="J293" s="99" t="str">
        <f>IF('Test Sample Data'!J292="","",IF(SUM('Test Sample Data'!J$3:J$386)&gt;10,IF(AND(ISNUMBER('Test Sample Data'!J292),'Test Sample Data'!J292&lt;$C$389, 'Test Sample Data'!J292&gt;0),'Test Sample Data'!J292,$C$389),""))</f>
        <v/>
      </c>
      <c r="K293" s="99" t="str">
        <f>IF('Test Sample Data'!K292="","",IF(SUM('Test Sample Data'!K$3:K$386)&gt;10,IF(AND(ISNUMBER('Test Sample Data'!K292),'Test Sample Data'!K292&lt;$C$389, 'Test Sample Data'!K292&gt;0),'Test Sample Data'!K292,$C$389),""))</f>
        <v/>
      </c>
      <c r="L293" s="99" t="str">
        <f>IF('Test Sample Data'!L292="","",IF(SUM('Test Sample Data'!L$3:L$386)&gt;10,IF(AND(ISNUMBER('Test Sample Data'!L292),'Test Sample Data'!L292&lt;$C$389, 'Test Sample Data'!L292&gt;0),'Test Sample Data'!L292,$C$389),""))</f>
        <v/>
      </c>
      <c r="M293" s="99" t="str">
        <f>IF('Test Sample Data'!M292="","",IF(SUM('Test Sample Data'!M$3:M$386)&gt;10,IF(AND(ISNUMBER('Test Sample Data'!M292),'Test Sample Data'!M292&lt;$C$389, 'Test Sample Data'!M292&gt;0),'Test Sample Data'!M292,$C$389),""))</f>
        <v/>
      </c>
      <c r="N293" s="99" t="str">
        <f>IF('Test Sample Data'!N292="","",IF(SUM('Test Sample Data'!N$3:N$386)&gt;10,IF(AND(ISNUMBER('Test Sample Data'!N292),'Test Sample Data'!N292&lt;$C$389, 'Test Sample Data'!N292&gt;0),'Test Sample Data'!N292,$C$389),""))</f>
        <v/>
      </c>
      <c r="O293" s="98" t="str">
        <f>'miRNA Table'!C292</f>
        <v>hsa-miR-484</v>
      </c>
      <c r="P293" s="98" t="s">
        <v>5790</v>
      </c>
      <c r="Q293" s="99">
        <f>IF('Control Sample Data'!C292="","",IF(SUM('Control Sample Data'!C$3:C$386)&gt;10,IF(AND(ISNUMBER('Control Sample Data'!C292),'Control Sample Data'!C292&lt;$C$389, 'Control Sample Data'!C292&gt;0),'Control Sample Data'!C292,$C$389),""))</f>
        <v>32.020000000000003</v>
      </c>
      <c r="R293" s="99">
        <f>IF('Control Sample Data'!D292="","",IF(SUM('Control Sample Data'!D$3:D$386)&gt;10,IF(AND(ISNUMBER('Control Sample Data'!D292),'Control Sample Data'!D292&lt;$C$389, 'Control Sample Data'!D292&gt;0),'Control Sample Data'!D292,$C$389),""))</f>
        <v>32.130000000000003</v>
      </c>
      <c r="S293" s="99">
        <f>IF('Control Sample Data'!E292="","",IF(SUM('Control Sample Data'!E$3:E$386)&gt;10,IF(AND(ISNUMBER('Control Sample Data'!E292),'Control Sample Data'!E292&lt;$C$389, 'Control Sample Data'!E292&gt;0),'Control Sample Data'!E292,$C$389),""))</f>
        <v>31.96</v>
      </c>
      <c r="T293" s="99" t="str">
        <f>IF('Control Sample Data'!F292="","",IF(SUM('Control Sample Data'!F$3:F$386)&gt;10,IF(AND(ISNUMBER('Control Sample Data'!F292),'Control Sample Data'!F292&lt;$C$389, 'Control Sample Data'!F292&gt;0),'Control Sample Data'!F292,$C$389),""))</f>
        <v/>
      </c>
      <c r="U293" s="99" t="str">
        <f>IF('Control Sample Data'!G292="","",IF(SUM('Control Sample Data'!G$3:G$386)&gt;10,IF(AND(ISNUMBER('Control Sample Data'!G292),'Control Sample Data'!G292&lt;$C$389, 'Control Sample Data'!G292&gt;0),'Control Sample Data'!G292,$C$389),""))</f>
        <v/>
      </c>
      <c r="V293" s="99" t="str">
        <f>IF('Control Sample Data'!H292="","",IF(SUM('Control Sample Data'!H$3:H$386)&gt;10,IF(AND(ISNUMBER('Control Sample Data'!H292),'Control Sample Data'!H292&lt;$C$389, 'Control Sample Data'!H292&gt;0),'Control Sample Data'!H292,$C$389),""))</f>
        <v/>
      </c>
      <c r="W293" s="99" t="str">
        <f>IF('Control Sample Data'!I292="","",IF(SUM('Control Sample Data'!I$3:I$386)&gt;10,IF(AND(ISNUMBER('Control Sample Data'!I292),'Control Sample Data'!I292&lt;$C$389, 'Control Sample Data'!I292&gt;0),'Control Sample Data'!I292,$C$389),""))</f>
        <v/>
      </c>
      <c r="X293" s="99" t="str">
        <f>IF('Control Sample Data'!J292="","",IF(SUM('Control Sample Data'!J$3:J$386)&gt;10,IF(AND(ISNUMBER('Control Sample Data'!J292),'Control Sample Data'!J292&lt;$C$389, 'Control Sample Data'!J292&gt;0),'Control Sample Data'!J292,$C$389),""))</f>
        <v/>
      </c>
      <c r="Y293" s="99" t="str">
        <f>IF('Control Sample Data'!K292="","",IF(SUM('Control Sample Data'!K$3:K$386)&gt;10,IF(AND(ISNUMBER('Control Sample Data'!K292),'Control Sample Data'!K292&lt;$C$389, 'Control Sample Data'!K292&gt;0),'Control Sample Data'!K292,$C$389),""))</f>
        <v/>
      </c>
      <c r="Z293" s="99" t="str">
        <f>IF('Control Sample Data'!L292="","",IF(SUM('Control Sample Data'!L$3:L$386)&gt;10,IF(AND(ISNUMBER('Control Sample Data'!L292),'Control Sample Data'!L292&lt;$C$389, 'Control Sample Data'!L292&gt;0),'Control Sample Data'!L292,$C$389),""))</f>
        <v/>
      </c>
      <c r="AA293" s="99" t="str">
        <f>IF('Control Sample Data'!M292="","",IF(SUM('Control Sample Data'!M$3:M$386)&gt;10,IF(AND(ISNUMBER('Control Sample Data'!M292),'Control Sample Data'!M292&lt;$C$389, 'Control Sample Data'!M292&gt;0),'Control Sample Data'!M292,$C$389),""))</f>
        <v/>
      </c>
      <c r="AB293" s="107" t="str">
        <f>IF('Control Sample Data'!N292="","",IF(SUM('Control Sample Data'!N$3:N$386)&gt;10,IF(AND(ISNUMBER('Control Sample Data'!N292),'Control Sample Data'!N292&lt;$C$389, 'Control Sample Data'!N292&gt;0),'Control Sample Data'!N292,$C$389),""))</f>
        <v/>
      </c>
      <c r="AC293" s="136">
        <f>IF(C293="","",IF(AND('miRNA Table'!$F$4="YES",'miRNA Table'!$F$6="YES"),C293-C$391,C293))</f>
        <v>29.52</v>
      </c>
      <c r="AD293" s="137">
        <f>IF(D293="","",IF(AND('miRNA Table'!$F$4="YES",'miRNA Table'!$F$6="YES"),D293-D$391,D293))</f>
        <v>31.27</v>
      </c>
      <c r="AE293" s="137">
        <f>IF(E293="","",IF(AND('miRNA Table'!$F$4="YES",'miRNA Table'!$F$6="YES"),E293-E$391,E293))</f>
        <v>34.03</v>
      </c>
      <c r="AF293" s="137" t="str">
        <f>IF(F293="","",IF(AND('miRNA Table'!$F$4="YES",'miRNA Table'!$F$6="YES"),F293-F$391,F293))</f>
        <v/>
      </c>
      <c r="AG293" s="137" t="str">
        <f>IF(G293="","",IF(AND('miRNA Table'!$F$4="YES",'miRNA Table'!$F$6="YES"),G293-G$391,G293))</f>
        <v/>
      </c>
      <c r="AH293" s="137" t="str">
        <f>IF(H293="","",IF(AND('miRNA Table'!$F$4="YES",'miRNA Table'!$F$6="YES"),H293-H$391,H293))</f>
        <v/>
      </c>
      <c r="AI293" s="137" t="str">
        <f>IF(I293="","",IF(AND('miRNA Table'!$F$4="YES",'miRNA Table'!$F$6="YES"),I293-I$391,I293))</f>
        <v/>
      </c>
      <c r="AJ293" s="137" t="str">
        <f>IF(J293="","",IF(AND('miRNA Table'!$F$4="YES",'miRNA Table'!$F$6="YES"),J293-J$391,J293))</f>
        <v/>
      </c>
      <c r="AK293" s="137" t="str">
        <f>IF(K293="","",IF(AND('miRNA Table'!$F$4="YES",'miRNA Table'!$F$6="YES"),K293-K$391,K293))</f>
        <v/>
      </c>
      <c r="AL293" s="137" t="str">
        <f>IF(L293="","",IF(AND('miRNA Table'!$F$4="YES",'miRNA Table'!$F$6="YES"),L293-L$391,L293))</f>
        <v/>
      </c>
      <c r="AM293" s="137" t="str">
        <f>IF(M293="","",IF(AND('miRNA Table'!$F$4="YES",'miRNA Table'!$F$6="YES"),M293-M$391,M293))</f>
        <v/>
      </c>
      <c r="AN293" s="138" t="str">
        <f>IF(N293="","",IF(AND('miRNA Table'!$F$4="YES",'miRNA Table'!$F$6="YES"),N293-N$391,N293))</f>
        <v/>
      </c>
      <c r="AO293" s="136">
        <f>IF(O293="","",IF(AND('miRNA Table'!$F$4="YES",'miRNA Table'!$F$6="YES"),Q293-Q$391,Q293))</f>
        <v>32.020000000000003</v>
      </c>
      <c r="AP293" s="137">
        <f>IF(P293="","",IF(AND('miRNA Table'!$F$4="YES",'miRNA Table'!$F$6="YES"),R293-R$391,R293))</f>
        <v>32.130000000000003</v>
      </c>
      <c r="AQ293" s="137">
        <f>IF(Q293="","",IF(AND('miRNA Table'!$F$4="YES",'miRNA Table'!$F$6="YES"),S293-S$391,S293))</f>
        <v>31.96</v>
      </c>
      <c r="AR293" s="137" t="str">
        <f>IF(R293="","",IF(AND('miRNA Table'!$F$4="YES",'miRNA Table'!$F$6="YES"),T293-T$391,T293))</f>
        <v/>
      </c>
      <c r="AS293" s="137" t="str">
        <f>IF(S293="","",IF(AND('miRNA Table'!$F$4="YES",'miRNA Table'!$F$6="YES"),U293-U$391,U293))</f>
        <v/>
      </c>
      <c r="AT293" s="137" t="str">
        <f>IF(T293="","",IF(AND('miRNA Table'!$F$4="YES",'miRNA Table'!$F$6="YES"),V293-V$391,V293))</f>
        <v/>
      </c>
      <c r="AU293" s="137" t="str">
        <f>IF(U293="","",IF(AND('miRNA Table'!$F$4="YES",'miRNA Table'!$F$6="YES"),W293-W$391,W293))</f>
        <v/>
      </c>
      <c r="AV293" s="137" t="str">
        <f>IF(V293="","",IF(AND('miRNA Table'!$F$4="YES",'miRNA Table'!$F$6="YES"),X293-X$391,X293))</f>
        <v/>
      </c>
      <c r="AW293" s="137" t="str">
        <f>IF(W293="","",IF(AND('miRNA Table'!$F$4="YES",'miRNA Table'!$F$6="YES"),Y293-Y$391,Y293))</f>
        <v/>
      </c>
      <c r="AX293" s="137" t="str">
        <f>IF(X293="","",IF(AND('miRNA Table'!$F$4="YES",'miRNA Table'!$F$6="YES"),Z293-Z$391,Z293))</f>
        <v/>
      </c>
      <c r="AY293" s="137" t="str">
        <f>IF(Y293="","",IF(AND('miRNA Table'!$F$4="YES",'miRNA Table'!$F$6="YES"),AA293-AA$391,AA293))</f>
        <v/>
      </c>
      <c r="AZ293" s="138" t="str">
        <f>IF(Z293="","",IF(AND('miRNA Table'!$F$4="YES",'miRNA Table'!$F$6="YES"),AB293-AB$391,AB293))</f>
        <v/>
      </c>
      <c r="BY293" s="97" t="str">
        <f t="shared" si="236"/>
        <v>hsa-miR-484</v>
      </c>
      <c r="BZ293" s="98" t="s">
        <v>5790</v>
      </c>
      <c r="CA293" s="99">
        <f t="shared" si="237"/>
        <v>8.884999999999998</v>
      </c>
      <c r="CB293" s="99">
        <f t="shared" si="238"/>
        <v>10.625</v>
      </c>
      <c r="CC293" s="99">
        <f t="shared" si="239"/>
        <v>13.3</v>
      </c>
      <c r="CD293" s="99" t="str">
        <f t="shared" si="240"/>
        <v/>
      </c>
      <c r="CE293" s="99" t="str">
        <f t="shared" si="241"/>
        <v/>
      </c>
      <c r="CF293" s="99" t="str">
        <f t="shared" si="242"/>
        <v/>
      </c>
      <c r="CG293" s="99" t="str">
        <f t="shared" si="243"/>
        <v/>
      </c>
      <c r="CH293" s="99" t="str">
        <f t="shared" si="244"/>
        <v/>
      </c>
      <c r="CI293" s="99" t="str">
        <f t="shared" si="245"/>
        <v/>
      </c>
      <c r="CJ293" s="99" t="str">
        <f t="shared" si="246"/>
        <v/>
      </c>
      <c r="CK293" s="99" t="str">
        <f t="shared" si="247"/>
        <v/>
      </c>
      <c r="CL293" s="99" t="str">
        <f t="shared" si="248"/>
        <v/>
      </c>
      <c r="CM293" s="99">
        <f t="shared" si="249"/>
        <v>11.12166666666667</v>
      </c>
      <c r="CN293" s="99">
        <f t="shared" si="250"/>
        <v>11.278333333333332</v>
      </c>
      <c r="CO293" s="99">
        <f t="shared" si="251"/>
        <v>10.824999999999999</v>
      </c>
      <c r="CP293" s="99" t="str">
        <f t="shared" si="252"/>
        <v/>
      </c>
      <c r="CQ293" s="99" t="str">
        <f t="shared" si="253"/>
        <v/>
      </c>
      <c r="CR293" s="99" t="str">
        <f t="shared" si="254"/>
        <v/>
      </c>
      <c r="CS293" s="99" t="str">
        <f t="shared" si="255"/>
        <v/>
      </c>
      <c r="CT293" s="99" t="str">
        <f t="shared" si="256"/>
        <v/>
      </c>
      <c r="CU293" s="99" t="str">
        <f t="shared" si="257"/>
        <v/>
      </c>
      <c r="CV293" s="99" t="str">
        <f t="shared" si="258"/>
        <v/>
      </c>
      <c r="CW293" s="99" t="str">
        <f t="shared" si="259"/>
        <v/>
      </c>
      <c r="CX293" s="99" t="str">
        <f t="shared" si="260"/>
        <v/>
      </c>
      <c r="CY293" s="70">
        <f t="shared" si="261"/>
        <v>10.936666666666667</v>
      </c>
      <c r="CZ293" s="70">
        <f t="shared" si="262"/>
        <v>11.075000000000001</v>
      </c>
      <c r="DA293" s="100" t="str">
        <f t="shared" si="263"/>
        <v>hsa-miR-484</v>
      </c>
      <c r="DB293" s="98" t="s">
        <v>5790</v>
      </c>
      <c r="DC293" s="101">
        <f t="shared" si="268"/>
        <v>2.1151856357928258E-3</v>
      </c>
      <c r="DD293" s="101">
        <f t="shared" si="269"/>
        <v>6.3322243879443873E-4</v>
      </c>
      <c r="DE293" s="101">
        <f t="shared" si="270"/>
        <v>9.9151903852079512E-5</v>
      </c>
      <c r="DF293" s="101" t="str">
        <f t="shared" si="271"/>
        <v/>
      </c>
      <c r="DG293" s="101" t="str">
        <f t="shared" si="272"/>
        <v/>
      </c>
      <c r="DH293" s="101" t="str">
        <f t="shared" si="273"/>
        <v/>
      </c>
      <c r="DI293" s="101" t="str">
        <f t="shared" si="274"/>
        <v/>
      </c>
      <c r="DJ293" s="101" t="str">
        <f t="shared" si="275"/>
        <v/>
      </c>
      <c r="DK293" s="101" t="str">
        <f t="shared" si="276"/>
        <v/>
      </c>
      <c r="DL293" s="101" t="str">
        <f t="shared" si="277"/>
        <v/>
      </c>
      <c r="DM293" s="101" t="str">
        <f t="shared" si="264"/>
        <v/>
      </c>
      <c r="DN293" s="101" t="str">
        <f t="shared" si="265"/>
        <v/>
      </c>
      <c r="DO293" s="101">
        <f t="shared" si="278"/>
        <v>4.4879161228834435E-4</v>
      </c>
      <c r="DP293" s="101">
        <f t="shared" si="279"/>
        <v>4.026088948782848E-4</v>
      </c>
      <c r="DQ293" s="101">
        <f t="shared" si="280"/>
        <v>5.5125215078424405E-4</v>
      </c>
      <c r="DR293" s="101" t="str">
        <f t="shared" si="281"/>
        <v/>
      </c>
      <c r="DS293" s="101" t="str">
        <f t="shared" si="282"/>
        <v/>
      </c>
      <c r="DT293" s="101" t="str">
        <f t="shared" si="283"/>
        <v/>
      </c>
      <c r="DU293" s="101" t="str">
        <f t="shared" si="284"/>
        <v/>
      </c>
      <c r="DV293" s="101" t="str">
        <f t="shared" si="285"/>
        <v/>
      </c>
      <c r="DW293" s="101" t="str">
        <f t="shared" si="286"/>
        <v/>
      </c>
      <c r="DX293" s="101" t="str">
        <f t="shared" si="287"/>
        <v/>
      </c>
      <c r="DY293" s="101" t="str">
        <f t="shared" si="266"/>
        <v/>
      </c>
      <c r="DZ293" s="101" t="str">
        <f t="shared" si="267"/>
        <v/>
      </c>
    </row>
    <row r="294" spans="1:130" ht="15" customHeight="1" x14ac:dyDescent="0.25">
      <c r="A294" s="106" t="str">
        <f>'miRNA Table'!C293</f>
        <v>hsa-miR-485-5p</v>
      </c>
      <c r="B294" s="98" t="s">
        <v>5791</v>
      </c>
      <c r="C294" s="99">
        <f>IF('Test Sample Data'!C293="","",IF(SUM('Test Sample Data'!C$3:C$386)&gt;10,IF(AND(ISNUMBER('Test Sample Data'!C293),'Test Sample Data'!C293&lt;$C$389, 'Test Sample Data'!C293&gt;0),'Test Sample Data'!C293,$C$389),""))</f>
        <v>21.51</v>
      </c>
      <c r="D294" s="99">
        <f>IF('Test Sample Data'!D293="","",IF(SUM('Test Sample Data'!D$3:D$386)&gt;10,IF(AND(ISNUMBER('Test Sample Data'!D293),'Test Sample Data'!D293&lt;$C$389, 'Test Sample Data'!D293&gt;0),'Test Sample Data'!D293,$C$389),""))</f>
        <v>31.24</v>
      </c>
      <c r="E294" s="99">
        <f>IF('Test Sample Data'!E293="","",IF(SUM('Test Sample Data'!E$3:E$386)&gt;10,IF(AND(ISNUMBER('Test Sample Data'!E293),'Test Sample Data'!E293&lt;$C$389, 'Test Sample Data'!E293&gt;0),'Test Sample Data'!E293,$C$389),""))</f>
        <v>35</v>
      </c>
      <c r="F294" s="99" t="str">
        <f>IF('Test Sample Data'!F293="","",IF(SUM('Test Sample Data'!F$3:F$386)&gt;10,IF(AND(ISNUMBER('Test Sample Data'!F293),'Test Sample Data'!F293&lt;$C$389, 'Test Sample Data'!F293&gt;0),'Test Sample Data'!F293,$C$389),""))</f>
        <v/>
      </c>
      <c r="G294" s="99" t="str">
        <f>IF('Test Sample Data'!G293="","",IF(SUM('Test Sample Data'!G$3:G$386)&gt;10,IF(AND(ISNUMBER('Test Sample Data'!G293),'Test Sample Data'!G293&lt;$C$389, 'Test Sample Data'!G293&gt;0),'Test Sample Data'!G293,$C$389),""))</f>
        <v/>
      </c>
      <c r="H294" s="99" t="str">
        <f>IF('Test Sample Data'!H293="","",IF(SUM('Test Sample Data'!H$3:H$386)&gt;10,IF(AND(ISNUMBER('Test Sample Data'!H293),'Test Sample Data'!H293&lt;$C$389, 'Test Sample Data'!H293&gt;0),'Test Sample Data'!H293,$C$389),""))</f>
        <v/>
      </c>
      <c r="I294" s="99" t="str">
        <f>IF('Test Sample Data'!I293="","",IF(SUM('Test Sample Data'!I$3:I$386)&gt;10,IF(AND(ISNUMBER('Test Sample Data'!I293),'Test Sample Data'!I293&lt;$C$389, 'Test Sample Data'!I293&gt;0),'Test Sample Data'!I293,$C$389),""))</f>
        <v/>
      </c>
      <c r="J294" s="99" t="str">
        <f>IF('Test Sample Data'!J293="","",IF(SUM('Test Sample Data'!J$3:J$386)&gt;10,IF(AND(ISNUMBER('Test Sample Data'!J293),'Test Sample Data'!J293&lt;$C$389, 'Test Sample Data'!J293&gt;0),'Test Sample Data'!J293,$C$389),""))</f>
        <v/>
      </c>
      <c r="K294" s="99" t="str">
        <f>IF('Test Sample Data'!K293="","",IF(SUM('Test Sample Data'!K$3:K$386)&gt;10,IF(AND(ISNUMBER('Test Sample Data'!K293),'Test Sample Data'!K293&lt;$C$389, 'Test Sample Data'!K293&gt;0),'Test Sample Data'!K293,$C$389),""))</f>
        <v/>
      </c>
      <c r="L294" s="99" t="str">
        <f>IF('Test Sample Data'!L293="","",IF(SUM('Test Sample Data'!L$3:L$386)&gt;10,IF(AND(ISNUMBER('Test Sample Data'!L293),'Test Sample Data'!L293&lt;$C$389, 'Test Sample Data'!L293&gt;0),'Test Sample Data'!L293,$C$389),""))</f>
        <v/>
      </c>
      <c r="M294" s="99" t="str">
        <f>IF('Test Sample Data'!M293="","",IF(SUM('Test Sample Data'!M$3:M$386)&gt;10,IF(AND(ISNUMBER('Test Sample Data'!M293),'Test Sample Data'!M293&lt;$C$389, 'Test Sample Data'!M293&gt;0),'Test Sample Data'!M293,$C$389),""))</f>
        <v/>
      </c>
      <c r="N294" s="99" t="str">
        <f>IF('Test Sample Data'!N293="","",IF(SUM('Test Sample Data'!N$3:N$386)&gt;10,IF(AND(ISNUMBER('Test Sample Data'!N293),'Test Sample Data'!N293&lt;$C$389, 'Test Sample Data'!N293&gt;0),'Test Sample Data'!N293,$C$389),""))</f>
        <v/>
      </c>
      <c r="O294" s="98" t="str">
        <f>'miRNA Table'!C293</f>
        <v>hsa-miR-485-5p</v>
      </c>
      <c r="P294" s="98" t="s">
        <v>5791</v>
      </c>
      <c r="Q294" s="99">
        <f>IF('Control Sample Data'!C293="","",IF(SUM('Control Sample Data'!C$3:C$386)&gt;10,IF(AND(ISNUMBER('Control Sample Data'!C293),'Control Sample Data'!C293&lt;$C$389, 'Control Sample Data'!C293&gt;0),'Control Sample Data'!C293,$C$389),""))</f>
        <v>33.83</v>
      </c>
      <c r="R294" s="99">
        <f>IF('Control Sample Data'!D293="","",IF(SUM('Control Sample Data'!D$3:D$386)&gt;10,IF(AND(ISNUMBER('Control Sample Data'!D293),'Control Sample Data'!D293&lt;$C$389, 'Control Sample Data'!D293&gt;0),'Control Sample Data'!D293,$C$389),""))</f>
        <v>34.22</v>
      </c>
      <c r="S294" s="99">
        <f>IF('Control Sample Data'!E293="","",IF(SUM('Control Sample Data'!E$3:E$386)&gt;10,IF(AND(ISNUMBER('Control Sample Data'!E293),'Control Sample Data'!E293&lt;$C$389, 'Control Sample Data'!E293&gt;0),'Control Sample Data'!E293,$C$389),""))</f>
        <v>33.090000000000003</v>
      </c>
      <c r="T294" s="99" t="str">
        <f>IF('Control Sample Data'!F293="","",IF(SUM('Control Sample Data'!F$3:F$386)&gt;10,IF(AND(ISNUMBER('Control Sample Data'!F293),'Control Sample Data'!F293&lt;$C$389, 'Control Sample Data'!F293&gt;0),'Control Sample Data'!F293,$C$389),""))</f>
        <v/>
      </c>
      <c r="U294" s="99" t="str">
        <f>IF('Control Sample Data'!G293="","",IF(SUM('Control Sample Data'!G$3:G$386)&gt;10,IF(AND(ISNUMBER('Control Sample Data'!G293),'Control Sample Data'!G293&lt;$C$389, 'Control Sample Data'!G293&gt;0),'Control Sample Data'!G293,$C$389),""))</f>
        <v/>
      </c>
      <c r="V294" s="99" t="str">
        <f>IF('Control Sample Data'!H293="","",IF(SUM('Control Sample Data'!H$3:H$386)&gt;10,IF(AND(ISNUMBER('Control Sample Data'!H293),'Control Sample Data'!H293&lt;$C$389, 'Control Sample Data'!H293&gt;0),'Control Sample Data'!H293,$C$389),""))</f>
        <v/>
      </c>
      <c r="W294" s="99" t="str">
        <f>IF('Control Sample Data'!I293="","",IF(SUM('Control Sample Data'!I$3:I$386)&gt;10,IF(AND(ISNUMBER('Control Sample Data'!I293),'Control Sample Data'!I293&lt;$C$389, 'Control Sample Data'!I293&gt;0),'Control Sample Data'!I293,$C$389),""))</f>
        <v/>
      </c>
      <c r="X294" s="99" t="str">
        <f>IF('Control Sample Data'!J293="","",IF(SUM('Control Sample Data'!J$3:J$386)&gt;10,IF(AND(ISNUMBER('Control Sample Data'!J293),'Control Sample Data'!J293&lt;$C$389, 'Control Sample Data'!J293&gt;0),'Control Sample Data'!J293,$C$389),""))</f>
        <v/>
      </c>
      <c r="Y294" s="99" t="str">
        <f>IF('Control Sample Data'!K293="","",IF(SUM('Control Sample Data'!K$3:K$386)&gt;10,IF(AND(ISNUMBER('Control Sample Data'!K293),'Control Sample Data'!K293&lt;$C$389, 'Control Sample Data'!K293&gt;0),'Control Sample Data'!K293,$C$389),""))</f>
        <v/>
      </c>
      <c r="Z294" s="99" t="str">
        <f>IF('Control Sample Data'!L293="","",IF(SUM('Control Sample Data'!L$3:L$386)&gt;10,IF(AND(ISNUMBER('Control Sample Data'!L293),'Control Sample Data'!L293&lt;$C$389, 'Control Sample Data'!L293&gt;0),'Control Sample Data'!L293,$C$389),""))</f>
        <v/>
      </c>
      <c r="AA294" s="99" t="str">
        <f>IF('Control Sample Data'!M293="","",IF(SUM('Control Sample Data'!M$3:M$386)&gt;10,IF(AND(ISNUMBER('Control Sample Data'!M293),'Control Sample Data'!M293&lt;$C$389, 'Control Sample Data'!M293&gt;0),'Control Sample Data'!M293,$C$389),""))</f>
        <v/>
      </c>
      <c r="AB294" s="107" t="str">
        <f>IF('Control Sample Data'!N293="","",IF(SUM('Control Sample Data'!N$3:N$386)&gt;10,IF(AND(ISNUMBER('Control Sample Data'!N293),'Control Sample Data'!N293&lt;$C$389, 'Control Sample Data'!N293&gt;0),'Control Sample Data'!N293,$C$389),""))</f>
        <v/>
      </c>
      <c r="AC294" s="136">
        <f>IF(C294="","",IF(AND('miRNA Table'!$F$4="YES",'miRNA Table'!$F$6="YES"),C294-C$391,C294))</f>
        <v>21.51</v>
      </c>
      <c r="AD294" s="137">
        <f>IF(D294="","",IF(AND('miRNA Table'!$F$4="YES",'miRNA Table'!$F$6="YES"),D294-D$391,D294))</f>
        <v>31.24</v>
      </c>
      <c r="AE294" s="137">
        <f>IF(E294="","",IF(AND('miRNA Table'!$F$4="YES",'miRNA Table'!$F$6="YES"),E294-E$391,E294))</f>
        <v>35</v>
      </c>
      <c r="AF294" s="137" t="str">
        <f>IF(F294="","",IF(AND('miRNA Table'!$F$4="YES",'miRNA Table'!$F$6="YES"),F294-F$391,F294))</f>
        <v/>
      </c>
      <c r="AG294" s="137" t="str">
        <f>IF(G294="","",IF(AND('miRNA Table'!$F$4="YES",'miRNA Table'!$F$6="YES"),G294-G$391,G294))</f>
        <v/>
      </c>
      <c r="AH294" s="137" t="str">
        <f>IF(H294="","",IF(AND('miRNA Table'!$F$4="YES",'miRNA Table'!$F$6="YES"),H294-H$391,H294))</f>
        <v/>
      </c>
      <c r="AI294" s="137" t="str">
        <f>IF(I294="","",IF(AND('miRNA Table'!$F$4="YES",'miRNA Table'!$F$6="YES"),I294-I$391,I294))</f>
        <v/>
      </c>
      <c r="AJ294" s="137" t="str">
        <f>IF(J294="","",IF(AND('miRNA Table'!$F$4="YES",'miRNA Table'!$F$6="YES"),J294-J$391,J294))</f>
        <v/>
      </c>
      <c r="AK294" s="137" t="str">
        <f>IF(K294="","",IF(AND('miRNA Table'!$F$4="YES",'miRNA Table'!$F$6="YES"),K294-K$391,K294))</f>
        <v/>
      </c>
      <c r="AL294" s="137" t="str">
        <f>IF(L294="","",IF(AND('miRNA Table'!$F$4="YES",'miRNA Table'!$F$6="YES"),L294-L$391,L294))</f>
        <v/>
      </c>
      <c r="AM294" s="137" t="str">
        <f>IF(M294="","",IF(AND('miRNA Table'!$F$4="YES",'miRNA Table'!$F$6="YES"),M294-M$391,M294))</f>
        <v/>
      </c>
      <c r="AN294" s="138" t="str">
        <f>IF(N294="","",IF(AND('miRNA Table'!$F$4="YES",'miRNA Table'!$F$6="YES"),N294-N$391,N294))</f>
        <v/>
      </c>
      <c r="AO294" s="136">
        <f>IF(O294="","",IF(AND('miRNA Table'!$F$4="YES",'miRNA Table'!$F$6="YES"),Q294-Q$391,Q294))</f>
        <v>33.83</v>
      </c>
      <c r="AP294" s="137">
        <f>IF(P294="","",IF(AND('miRNA Table'!$F$4="YES",'miRNA Table'!$F$6="YES"),R294-R$391,R294))</f>
        <v>34.22</v>
      </c>
      <c r="AQ294" s="137">
        <f>IF(Q294="","",IF(AND('miRNA Table'!$F$4="YES",'miRNA Table'!$F$6="YES"),S294-S$391,S294))</f>
        <v>33.090000000000003</v>
      </c>
      <c r="AR294" s="137" t="str">
        <f>IF(R294="","",IF(AND('miRNA Table'!$F$4="YES",'miRNA Table'!$F$6="YES"),T294-T$391,T294))</f>
        <v/>
      </c>
      <c r="AS294" s="137" t="str">
        <f>IF(S294="","",IF(AND('miRNA Table'!$F$4="YES",'miRNA Table'!$F$6="YES"),U294-U$391,U294))</f>
        <v/>
      </c>
      <c r="AT294" s="137" t="str">
        <f>IF(T294="","",IF(AND('miRNA Table'!$F$4="YES",'miRNA Table'!$F$6="YES"),V294-V$391,V294))</f>
        <v/>
      </c>
      <c r="AU294" s="137" t="str">
        <f>IF(U294="","",IF(AND('miRNA Table'!$F$4="YES",'miRNA Table'!$F$6="YES"),W294-W$391,W294))</f>
        <v/>
      </c>
      <c r="AV294" s="137" t="str">
        <f>IF(V294="","",IF(AND('miRNA Table'!$F$4="YES",'miRNA Table'!$F$6="YES"),X294-X$391,X294))</f>
        <v/>
      </c>
      <c r="AW294" s="137" t="str">
        <f>IF(W294="","",IF(AND('miRNA Table'!$F$4="YES",'miRNA Table'!$F$6="YES"),Y294-Y$391,Y294))</f>
        <v/>
      </c>
      <c r="AX294" s="137" t="str">
        <f>IF(X294="","",IF(AND('miRNA Table'!$F$4="YES",'miRNA Table'!$F$6="YES"),Z294-Z$391,Z294))</f>
        <v/>
      </c>
      <c r="AY294" s="137" t="str">
        <f>IF(Y294="","",IF(AND('miRNA Table'!$F$4="YES",'miRNA Table'!$F$6="YES"),AA294-AA$391,AA294))</f>
        <v/>
      </c>
      <c r="AZ294" s="138" t="str">
        <f>IF(Z294="","",IF(AND('miRNA Table'!$F$4="YES",'miRNA Table'!$F$6="YES"),AB294-AB$391,AB294))</f>
        <v/>
      </c>
      <c r="BY294" s="97" t="str">
        <f t="shared" si="236"/>
        <v>hsa-miR-485-5p</v>
      </c>
      <c r="BZ294" s="98" t="s">
        <v>5791</v>
      </c>
      <c r="CA294" s="99">
        <f t="shared" si="237"/>
        <v>0.875</v>
      </c>
      <c r="CB294" s="99">
        <f t="shared" si="238"/>
        <v>10.594999999999999</v>
      </c>
      <c r="CC294" s="99">
        <f t="shared" si="239"/>
        <v>14.27</v>
      </c>
      <c r="CD294" s="99" t="str">
        <f t="shared" si="240"/>
        <v/>
      </c>
      <c r="CE294" s="99" t="str">
        <f t="shared" si="241"/>
        <v/>
      </c>
      <c r="CF294" s="99" t="str">
        <f t="shared" si="242"/>
        <v/>
      </c>
      <c r="CG294" s="99" t="str">
        <f t="shared" si="243"/>
        <v/>
      </c>
      <c r="CH294" s="99" t="str">
        <f t="shared" si="244"/>
        <v/>
      </c>
      <c r="CI294" s="99" t="str">
        <f t="shared" si="245"/>
        <v/>
      </c>
      <c r="CJ294" s="99" t="str">
        <f t="shared" si="246"/>
        <v/>
      </c>
      <c r="CK294" s="99" t="str">
        <f t="shared" si="247"/>
        <v/>
      </c>
      <c r="CL294" s="99" t="str">
        <f t="shared" si="248"/>
        <v/>
      </c>
      <c r="CM294" s="99">
        <f t="shared" si="249"/>
        <v>12.931666666666665</v>
      </c>
      <c r="CN294" s="99">
        <f t="shared" si="250"/>
        <v>13.368333333333329</v>
      </c>
      <c r="CO294" s="99">
        <f t="shared" si="251"/>
        <v>11.955000000000002</v>
      </c>
      <c r="CP294" s="99" t="str">
        <f t="shared" si="252"/>
        <v/>
      </c>
      <c r="CQ294" s="99" t="str">
        <f t="shared" si="253"/>
        <v/>
      </c>
      <c r="CR294" s="99" t="str">
        <f t="shared" si="254"/>
        <v/>
      </c>
      <c r="CS294" s="99" t="str">
        <f t="shared" si="255"/>
        <v/>
      </c>
      <c r="CT294" s="99" t="str">
        <f t="shared" si="256"/>
        <v/>
      </c>
      <c r="CU294" s="99" t="str">
        <f t="shared" si="257"/>
        <v/>
      </c>
      <c r="CV294" s="99" t="str">
        <f t="shared" si="258"/>
        <v/>
      </c>
      <c r="CW294" s="99" t="str">
        <f t="shared" si="259"/>
        <v/>
      </c>
      <c r="CX294" s="99" t="str">
        <f t="shared" si="260"/>
        <v/>
      </c>
      <c r="CY294" s="70">
        <f t="shared" si="261"/>
        <v>8.58</v>
      </c>
      <c r="CZ294" s="70">
        <f t="shared" si="262"/>
        <v>12.751666666666665</v>
      </c>
      <c r="DA294" s="100" t="str">
        <f t="shared" si="263"/>
        <v>hsa-miR-485-5p</v>
      </c>
      <c r="DB294" s="98" t="s">
        <v>5791</v>
      </c>
      <c r="DC294" s="101">
        <f t="shared" si="268"/>
        <v>0.54525386633262884</v>
      </c>
      <c r="DD294" s="101">
        <f t="shared" si="269"/>
        <v>6.4652778827900342E-4</v>
      </c>
      <c r="DE294" s="101">
        <f t="shared" si="270"/>
        <v>5.0617648059963549E-5</v>
      </c>
      <c r="DF294" s="101" t="str">
        <f t="shared" si="271"/>
        <v/>
      </c>
      <c r="DG294" s="101" t="str">
        <f t="shared" si="272"/>
        <v/>
      </c>
      <c r="DH294" s="101" t="str">
        <f t="shared" si="273"/>
        <v/>
      </c>
      <c r="DI294" s="101" t="str">
        <f t="shared" si="274"/>
        <v/>
      </c>
      <c r="DJ294" s="101" t="str">
        <f t="shared" si="275"/>
        <v/>
      </c>
      <c r="DK294" s="101" t="str">
        <f t="shared" si="276"/>
        <v/>
      </c>
      <c r="DL294" s="101" t="str">
        <f t="shared" si="277"/>
        <v/>
      </c>
      <c r="DM294" s="101" t="str">
        <f t="shared" si="264"/>
        <v/>
      </c>
      <c r="DN294" s="101" t="str">
        <f t="shared" si="265"/>
        <v/>
      </c>
      <c r="DO294" s="101">
        <f t="shared" si="278"/>
        <v>1.2799129682115843E-4</v>
      </c>
      <c r="DP294" s="101">
        <f t="shared" si="279"/>
        <v>9.4565053943515494E-5</v>
      </c>
      <c r="DQ294" s="101">
        <f t="shared" si="280"/>
        <v>2.5187577619662052E-4</v>
      </c>
      <c r="DR294" s="101" t="str">
        <f t="shared" si="281"/>
        <v/>
      </c>
      <c r="DS294" s="101" t="str">
        <f t="shared" si="282"/>
        <v/>
      </c>
      <c r="DT294" s="101" t="str">
        <f t="shared" si="283"/>
        <v/>
      </c>
      <c r="DU294" s="101" t="str">
        <f t="shared" si="284"/>
        <v/>
      </c>
      <c r="DV294" s="101" t="str">
        <f t="shared" si="285"/>
        <v/>
      </c>
      <c r="DW294" s="101" t="str">
        <f t="shared" si="286"/>
        <v/>
      </c>
      <c r="DX294" s="101" t="str">
        <f t="shared" si="287"/>
        <v/>
      </c>
      <c r="DY294" s="101" t="str">
        <f t="shared" si="266"/>
        <v/>
      </c>
      <c r="DZ294" s="101" t="str">
        <f t="shared" si="267"/>
        <v/>
      </c>
    </row>
    <row r="295" spans="1:130" ht="15" customHeight="1" x14ac:dyDescent="0.25">
      <c r="A295" s="106" t="str">
        <f>'miRNA Table'!C294</f>
        <v>hsa-miR-486-3p</v>
      </c>
      <c r="B295" s="98" t="s">
        <v>5792</v>
      </c>
      <c r="C295" s="99">
        <f>IF('Test Sample Data'!C294="","",IF(SUM('Test Sample Data'!C$3:C$386)&gt;10,IF(AND(ISNUMBER('Test Sample Data'!C294),'Test Sample Data'!C294&lt;$C$389, 'Test Sample Data'!C294&gt;0),'Test Sample Data'!C294,$C$389),""))</f>
        <v>24.15</v>
      </c>
      <c r="D295" s="99">
        <f>IF('Test Sample Data'!D294="","",IF(SUM('Test Sample Data'!D$3:D$386)&gt;10,IF(AND(ISNUMBER('Test Sample Data'!D294),'Test Sample Data'!D294&lt;$C$389, 'Test Sample Data'!D294&gt;0),'Test Sample Data'!D294,$C$389),""))</f>
        <v>32.24</v>
      </c>
      <c r="E295" s="99">
        <f>IF('Test Sample Data'!E294="","",IF(SUM('Test Sample Data'!E$3:E$386)&gt;10,IF(AND(ISNUMBER('Test Sample Data'!E294),'Test Sample Data'!E294&lt;$C$389, 'Test Sample Data'!E294&gt;0),'Test Sample Data'!E294,$C$389),""))</f>
        <v>31.18</v>
      </c>
      <c r="F295" s="99" t="str">
        <f>IF('Test Sample Data'!F294="","",IF(SUM('Test Sample Data'!F$3:F$386)&gt;10,IF(AND(ISNUMBER('Test Sample Data'!F294),'Test Sample Data'!F294&lt;$C$389, 'Test Sample Data'!F294&gt;0),'Test Sample Data'!F294,$C$389),""))</f>
        <v/>
      </c>
      <c r="G295" s="99" t="str">
        <f>IF('Test Sample Data'!G294="","",IF(SUM('Test Sample Data'!G$3:G$386)&gt;10,IF(AND(ISNUMBER('Test Sample Data'!G294),'Test Sample Data'!G294&lt;$C$389, 'Test Sample Data'!G294&gt;0),'Test Sample Data'!G294,$C$389),""))</f>
        <v/>
      </c>
      <c r="H295" s="99" t="str">
        <f>IF('Test Sample Data'!H294="","",IF(SUM('Test Sample Data'!H$3:H$386)&gt;10,IF(AND(ISNUMBER('Test Sample Data'!H294),'Test Sample Data'!H294&lt;$C$389, 'Test Sample Data'!H294&gt;0),'Test Sample Data'!H294,$C$389),""))</f>
        <v/>
      </c>
      <c r="I295" s="99" t="str">
        <f>IF('Test Sample Data'!I294="","",IF(SUM('Test Sample Data'!I$3:I$386)&gt;10,IF(AND(ISNUMBER('Test Sample Data'!I294),'Test Sample Data'!I294&lt;$C$389, 'Test Sample Data'!I294&gt;0),'Test Sample Data'!I294,$C$389),""))</f>
        <v/>
      </c>
      <c r="J295" s="99" t="str">
        <f>IF('Test Sample Data'!J294="","",IF(SUM('Test Sample Data'!J$3:J$386)&gt;10,IF(AND(ISNUMBER('Test Sample Data'!J294),'Test Sample Data'!J294&lt;$C$389, 'Test Sample Data'!J294&gt;0),'Test Sample Data'!J294,$C$389),""))</f>
        <v/>
      </c>
      <c r="K295" s="99" t="str">
        <f>IF('Test Sample Data'!K294="","",IF(SUM('Test Sample Data'!K$3:K$386)&gt;10,IF(AND(ISNUMBER('Test Sample Data'!K294),'Test Sample Data'!K294&lt;$C$389, 'Test Sample Data'!K294&gt;0),'Test Sample Data'!K294,$C$389),""))</f>
        <v/>
      </c>
      <c r="L295" s="99" t="str">
        <f>IF('Test Sample Data'!L294="","",IF(SUM('Test Sample Data'!L$3:L$386)&gt;10,IF(AND(ISNUMBER('Test Sample Data'!L294),'Test Sample Data'!L294&lt;$C$389, 'Test Sample Data'!L294&gt;0),'Test Sample Data'!L294,$C$389),""))</f>
        <v/>
      </c>
      <c r="M295" s="99" t="str">
        <f>IF('Test Sample Data'!M294="","",IF(SUM('Test Sample Data'!M$3:M$386)&gt;10,IF(AND(ISNUMBER('Test Sample Data'!M294),'Test Sample Data'!M294&lt;$C$389, 'Test Sample Data'!M294&gt;0),'Test Sample Data'!M294,$C$389),""))</f>
        <v/>
      </c>
      <c r="N295" s="99" t="str">
        <f>IF('Test Sample Data'!N294="","",IF(SUM('Test Sample Data'!N$3:N$386)&gt;10,IF(AND(ISNUMBER('Test Sample Data'!N294),'Test Sample Data'!N294&lt;$C$389, 'Test Sample Data'!N294&gt;0),'Test Sample Data'!N294,$C$389),""))</f>
        <v/>
      </c>
      <c r="O295" s="98" t="str">
        <f>'miRNA Table'!C294</f>
        <v>hsa-miR-486-3p</v>
      </c>
      <c r="P295" s="98" t="s">
        <v>5792</v>
      </c>
      <c r="Q295" s="99">
        <f>IF('Control Sample Data'!C294="","",IF(SUM('Control Sample Data'!C$3:C$386)&gt;10,IF(AND(ISNUMBER('Control Sample Data'!C294),'Control Sample Data'!C294&lt;$C$389, 'Control Sample Data'!C294&gt;0),'Control Sample Data'!C294,$C$389),""))</f>
        <v>33.950000000000003</v>
      </c>
      <c r="R295" s="99">
        <f>IF('Control Sample Data'!D294="","",IF(SUM('Control Sample Data'!D$3:D$386)&gt;10,IF(AND(ISNUMBER('Control Sample Data'!D294),'Control Sample Data'!D294&lt;$C$389, 'Control Sample Data'!D294&gt;0),'Control Sample Data'!D294,$C$389),""))</f>
        <v>33.26</v>
      </c>
      <c r="S295" s="99">
        <f>IF('Control Sample Data'!E294="","",IF(SUM('Control Sample Data'!E$3:E$386)&gt;10,IF(AND(ISNUMBER('Control Sample Data'!E294),'Control Sample Data'!E294&lt;$C$389, 'Control Sample Data'!E294&gt;0),'Control Sample Data'!E294,$C$389),""))</f>
        <v>32.65</v>
      </c>
      <c r="T295" s="99" t="str">
        <f>IF('Control Sample Data'!F294="","",IF(SUM('Control Sample Data'!F$3:F$386)&gt;10,IF(AND(ISNUMBER('Control Sample Data'!F294),'Control Sample Data'!F294&lt;$C$389, 'Control Sample Data'!F294&gt;0),'Control Sample Data'!F294,$C$389),""))</f>
        <v/>
      </c>
      <c r="U295" s="99" t="str">
        <f>IF('Control Sample Data'!G294="","",IF(SUM('Control Sample Data'!G$3:G$386)&gt;10,IF(AND(ISNUMBER('Control Sample Data'!G294),'Control Sample Data'!G294&lt;$C$389, 'Control Sample Data'!G294&gt;0),'Control Sample Data'!G294,$C$389),""))</f>
        <v/>
      </c>
      <c r="V295" s="99" t="str">
        <f>IF('Control Sample Data'!H294="","",IF(SUM('Control Sample Data'!H$3:H$386)&gt;10,IF(AND(ISNUMBER('Control Sample Data'!H294),'Control Sample Data'!H294&lt;$C$389, 'Control Sample Data'!H294&gt;0),'Control Sample Data'!H294,$C$389),""))</f>
        <v/>
      </c>
      <c r="W295" s="99" t="str">
        <f>IF('Control Sample Data'!I294="","",IF(SUM('Control Sample Data'!I$3:I$386)&gt;10,IF(AND(ISNUMBER('Control Sample Data'!I294),'Control Sample Data'!I294&lt;$C$389, 'Control Sample Data'!I294&gt;0),'Control Sample Data'!I294,$C$389),""))</f>
        <v/>
      </c>
      <c r="X295" s="99" t="str">
        <f>IF('Control Sample Data'!J294="","",IF(SUM('Control Sample Data'!J$3:J$386)&gt;10,IF(AND(ISNUMBER('Control Sample Data'!J294),'Control Sample Data'!J294&lt;$C$389, 'Control Sample Data'!J294&gt;0),'Control Sample Data'!J294,$C$389),""))</f>
        <v/>
      </c>
      <c r="Y295" s="99" t="str">
        <f>IF('Control Sample Data'!K294="","",IF(SUM('Control Sample Data'!K$3:K$386)&gt;10,IF(AND(ISNUMBER('Control Sample Data'!K294),'Control Sample Data'!K294&lt;$C$389, 'Control Sample Data'!K294&gt;0),'Control Sample Data'!K294,$C$389),""))</f>
        <v/>
      </c>
      <c r="Z295" s="99" t="str">
        <f>IF('Control Sample Data'!L294="","",IF(SUM('Control Sample Data'!L$3:L$386)&gt;10,IF(AND(ISNUMBER('Control Sample Data'!L294),'Control Sample Data'!L294&lt;$C$389, 'Control Sample Data'!L294&gt;0),'Control Sample Data'!L294,$C$389),""))</f>
        <v/>
      </c>
      <c r="AA295" s="99" t="str">
        <f>IF('Control Sample Data'!M294="","",IF(SUM('Control Sample Data'!M$3:M$386)&gt;10,IF(AND(ISNUMBER('Control Sample Data'!M294),'Control Sample Data'!M294&lt;$C$389, 'Control Sample Data'!M294&gt;0),'Control Sample Data'!M294,$C$389),""))</f>
        <v/>
      </c>
      <c r="AB295" s="107" t="str">
        <f>IF('Control Sample Data'!N294="","",IF(SUM('Control Sample Data'!N$3:N$386)&gt;10,IF(AND(ISNUMBER('Control Sample Data'!N294),'Control Sample Data'!N294&lt;$C$389, 'Control Sample Data'!N294&gt;0),'Control Sample Data'!N294,$C$389),""))</f>
        <v/>
      </c>
      <c r="AC295" s="136">
        <f>IF(C295="","",IF(AND('miRNA Table'!$F$4="YES",'miRNA Table'!$F$6="YES"),C295-C$391,C295))</f>
        <v>24.15</v>
      </c>
      <c r="AD295" s="137">
        <f>IF(D295="","",IF(AND('miRNA Table'!$F$4="YES",'miRNA Table'!$F$6="YES"),D295-D$391,D295))</f>
        <v>32.24</v>
      </c>
      <c r="AE295" s="137">
        <f>IF(E295="","",IF(AND('miRNA Table'!$F$4="YES",'miRNA Table'!$F$6="YES"),E295-E$391,E295))</f>
        <v>31.18</v>
      </c>
      <c r="AF295" s="137" t="str">
        <f>IF(F295="","",IF(AND('miRNA Table'!$F$4="YES",'miRNA Table'!$F$6="YES"),F295-F$391,F295))</f>
        <v/>
      </c>
      <c r="AG295" s="137" t="str">
        <f>IF(G295="","",IF(AND('miRNA Table'!$F$4="YES",'miRNA Table'!$F$6="YES"),G295-G$391,G295))</f>
        <v/>
      </c>
      <c r="AH295" s="137" t="str">
        <f>IF(H295="","",IF(AND('miRNA Table'!$F$4="YES",'miRNA Table'!$F$6="YES"),H295-H$391,H295))</f>
        <v/>
      </c>
      <c r="AI295" s="137" t="str">
        <f>IF(I295="","",IF(AND('miRNA Table'!$F$4="YES",'miRNA Table'!$F$6="YES"),I295-I$391,I295))</f>
        <v/>
      </c>
      <c r="AJ295" s="137" t="str">
        <f>IF(J295="","",IF(AND('miRNA Table'!$F$4="YES",'miRNA Table'!$F$6="YES"),J295-J$391,J295))</f>
        <v/>
      </c>
      <c r="AK295" s="137" t="str">
        <f>IF(K295="","",IF(AND('miRNA Table'!$F$4="YES",'miRNA Table'!$F$6="YES"),K295-K$391,K295))</f>
        <v/>
      </c>
      <c r="AL295" s="137" t="str">
        <f>IF(L295="","",IF(AND('miRNA Table'!$F$4="YES",'miRNA Table'!$F$6="YES"),L295-L$391,L295))</f>
        <v/>
      </c>
      <c r="AM295" s="137" t="str">
        <f>IF(M295="","",IF(AND('miRNA Table'!$F$4="YES",'miRNA Table'!$F$6="YES"),M295-M$391,M295))</f>
        <v/>
      </c>
      <c r="AN295" s="138" t="str">
        <f>IF(N295="","",IF(AND('miRNA Table'!$F$4="YES",'miRNA Table'!$F$6="YES"),N295-N$391,N295))</f>
        <v/>
      </c>
      <c r="AO295" s="136">
        <f>IF(O295="","",IF(AND('miRNA Table'!$F$4="YES",'miRNA Table'!$F$6="YES"),Q295-Q$391,Q295))</f>
        <v>33.950000000000003</v>
      </c>
      <c r="AP295" s="137">
        <f>IF(P295="","",IF(AND('miRNA Table'!$F$4="YES",'miRNA Table'!$F$6="YES"),R295-R$391,R295))</f>
        <v>33.26</v>
      </c>
      <c r="AQ295" s="137">
        <f>IF(Q295="","",IF(AND('miRNA Table'!$F$4="YES",'miRNA Table'!$F$6="YES"),S295-S$391,S295))</f>
        <v>32.65</v>
      </c>
      <c r="AR295" s="137" t="str">
        <f>IF(R295="","",IF(AND('miRNA Table'!$F$4="YES",'miRNA Table'!$F$6="YES"),T295-T$391,T295))</f>
        <v/>
      </c>
      <c r="AS295" s="137" t="str">
        <f>IF(S295="","",IF(AND('miRNA Table'!$F$4="YES",'miRNA Table'!$F$6="YES"),U295-U$391,U295))</f>
        <v/>
      </c>
      <c r="AT295" s="137" t="str">
        <f>IF(T295="","",IF(AND('miRNA Table'!$F$4="YES",'miRNA Table'!$F$6="YES"),V295-V$391,V295))</f>
        <v/>
      </c>
      <c r="AU295" s="137" t="str">
        <f>IF(U295="","",IF(AND('miRNA Table'!$F$4="YES",'miRNA Table'!$F$6="YES"),W295-W$391,W295))</f>
        <v/>
      </c>
      <c r="AV295" s="137" t="str">
        <f>IF(V295="","",IF(AND('miRNA Table'!$F$4="YES",'miRNA Table'!$F$6="YES"),X295-X$391,X295))</f>
        <v/>
      </c>
      <c r="AW295" s="137" t="str">
        <f>IF(W295="","",IF(AND('miRNA Table'!$F$4="YES",'miRNA Table'!$F$6="YES"),Y295-Y$391,Y295))</f>
        <v/>
      </c>
      <c r="AX295" s="137" t="str">
        <f>IF(X295="","",IF(AND('miRNA Table'!$F$4="YES",'miRNA Table'!$F$6="YES"),Z295-Z$391,Z295))</f>
        <v/>
      </c>
      <c r="AY295" s="137" t="str">
        <f>IF(Y295="","",IF(AND('miRNA Table'!$F$4="YES",'miRNA Table'!$F$6="YES"),AA295-AA$391,AA295))</f>
        <v/>
      </c>
      <c r="AZ295" s="138" t="str">
        <f>IF(Z295="","",IF(AND('miRNA Table'!$F$4="YES",'miRNA Table'!$F$6="YES"),AB295-AB$391,AB295))</f>
        <v/>
      </c>
      <c r="BY295" s="97" t="str">
        <f t="shared" si="236"/>
        <v>hsa-miR-486-3p</v>
      </c>
      <c r="BZ295" s="98" t="s">
        <v>5792</v>
      </c>
      <c r="CA295" s="99">
        <f t="shared" si="237"/>
        <v>3.514999999999997</v>
      </c>
      <c r="CB295" s="99">
        <f t="shared" si="238"/>
        <v>11.595000000000002</v>
      </c>
      <c r="CC295" s="99">
        <f t="shared" si="239"/>
        <v>10.45</v>
      </c>
      <c r="CD295" s="99" t="str">
        <f t="shared" si="240"/>
        <v/>
      </c>
      <c r="CE295" s="99" t="str">
        <f t="shared" si="241"/>
        <v/>
      </c>
      <c r="CF295" s="99" t="str">
        <f t="shared" si="242"/>
        <v/>
      </c>
      <c r="CG295" s="99" t="str">
        <f t="shared" si="243"/>
        <v/>
      </c>
      <c r="CH295" s="99" t="str">
        <f t="shared" si="244"/>
        <v/>
      </c>
      <c r="CI295" s="99" t="str">
        <f t="shared" si="245"/>
        <v/>
      </c>
      <c r="CJ295" s="99" t="str">
        <f t="shared" si="246"/>
        <v/>
      </c>
      <c r="CK295" s="99" t="str">
        <f t="shared" si="247"/>
        <v/>
      </c>
      <c r="CL295" s="99" t="str">
        <f t="shared" si="248"/>
        <v/>
      </c>
      <c r="CM295" s="99">
        <f t="shared" si="249"/>
        <v>13.051666666666669</v>
      </c>
      <c r="CN295" s="99">
        <f t="shared" si="250"/>
        <v>12.408333333333328</v>
      </c>
      <c r="CO295" s="99">
        <f t="shared" si="251"/>
        <v>11.514999999999997</v>
      </c>
      <c r="CP295" s="99" t="str">
        <f t="shared" si="252"/>
        <v/>
      </c>
      <c r="CQ295" s="99" t="str">
        <f t="shared" si="253"/>
        <v/>
      </c>
      <c r="CR295" s="99" t="str">
        <f t="shared" si="254"/>
        <v/>
      </c>
      <c r="CS295" s="99" t="str">
        <f t="shared" si="255"/>
        <v/>
      </c>
      <c r="CT295" s="99" t="str">
        <f t="shared" si="256"/>
        <v/>
      </c>
      <c r="CU295" s="99" t="str">
        <f t="shared" si="257"/>
        <v/>
      </c>
      <c r="CV295" s="99" t="str">
        <f t="shared" si="258"/>
        <v/>
      </c>
      <c r="CW295" s="99" t="str">
        <f t="shared" si="259"/>
        <v/>
      </c>
      <c r="CX295" s="99" t="str">
        <f t="shared" si="260"/>
        <v/>
      </c>
      <c r="CY295" s="70">
        <f t="shared" si="261"/>
        <v>8.52</v>
      </c>
      <c r="CZ295" s="70">
        <f t="shared" si="262"/>
        <v>12.324999999999998</v>
      </c>
      <c r="DA295" s="100" t="str">
        <f t="shared" si="263"/>
        <v>hsa-miR-486-3p</v>
      </c>
      <c r="DB295" s="98" t="s">
        <v>5792</v>
      </c>
      <c r="DC295" s="101">
        <f t="shared" si="268"/>
        <v>8.7474116599699919E-2</v>
      </c>
      <c r="DD295" s="101">
        <f t="shared" si="269"/>
        <v>3.2326389413950052E-4</v>
      </c>
      <c r="DE295" s="101">
        <f t="shared" si="270"/>
        <v>7.1488559372345013E-4</v>
      </c>
      <c r="DF295" s="101" t="str">
        <f t="shared" si="271"/>
        <v/>
      </c>
      <c r="DG295" s="101" t="str">
        <f t="shared" si="272"/>
        <v/>
      </c>
      <c r="DH295" s="101" t="str">
        <f t="shared" si="273"/>
        <v/>
      </c>
      <c r="DI295" s="101" t="str">
        <f t="shared" si="274"/>
        <v/>
      </c>
      <c r="DJ295" s="101" t="str">
        <f t="shared" si="275"/>
        <v/>
      </c>
      <c r="DK295" s="101" t="str">
        <f t="shared" si="276"/>
        <v/>
      </c>
      <c r="DL295" s="101" t="str">
        <f t="shared" si="277"/>
        <v/>
      </c>
      <c r="DM295" s="101" t="str">
        <f t="shared" si="264"/>
        <v/>
      </c>
      <c r="DN295" s="101" t="str">
        <f t="shared" si="265"/>
        <v/>
      </c>
      <c r="DO295" s="101">
        <f t="shared" si="278"/>
        <v>1.1777601072229243E-4</v>
      </c>
      <c r="DP295" s="101">
        <f t="shared" si="279"/>
        <v>1.8395833514094016E-4</v>
      </c>
      <c r="DQ295" s="101">
        <f t="shared" si="280"/>
        <v>3.4169576796757803E-4</v>
      </c>
      <c r="DR295" s="101" t="str">
        <f t="shared" si="281"/>
        <v/>
      </c>
      <c r="DS295" s="101" t="str">
        <f t="shared" si="282"/>
        <v/>
      </c>
      <c r="DT295" s="101" t="str">
        <f t="shared" si="283"/>
        <v/>
      </c>
      <c r="DU295" s="101" t="str">
        <f t="shared" si="284"/>
        <v/>
      </c>
      <c r="DV295" s="101" t="str">
        <f t="shared" si="285"/>
        <v/>
      </c>
      <c r="DW295" s="101" t="str">
        <f t="shared" si="286"/>
        <v/>
      </c>
      <c r="DX295" s="101" t="str">
        <f t="shared" si="287"/>
        <v/>
      </c>
      <c r="DY295" s="101" t="str">
        <f t="shared" si="266"/>
        <v/>
      </c>
      <c r="DZ295" s="101" t="str">
        <f t="shared" si="267"/>
        <v/>
      </c>
    </row>
    <row r="296" spans="1:130" ht="15" customHeight="1" x14ac:dyDescent="0.25">
      <c r="A296" s="106" t="str">
        <f>'miRNA Table'!C295</f>
        <v>hsa-miR-486-5p</v>
      </c>
      <c r="B296" s="98" t="s">
        <v>5793</v>
      </c>
      <c r="C296" s="99">
        <f>IF('Test Sample Data'!C295="","",IF(SUM('Test Sample Data'!C$3:C$386)&gt;10,IF(AND(ISNUMBER('Test Sample Data'!C295),'Test Sample Data'!C295&lt;$C$389, 'Test Sample Data'!C295&gt;0),'Test Sample Data'!C295,$C$389),""))</f>
        <v>27.2</v>
      </c>
      <c r="D296" s="99">
        <f>IF('Test Sample Data'!D295="","",IF(SUM('Test Sample Data'!D$3:D$386)&gt;10,IF(AND(ISNUMBER('Test Sample Data'!D295),'Test Sample Data'!D295&lt;$C$389, 'Test Sample Data'!D295&gt;0),'Test Sample Data'!D295,$C$389),""))</f>
        <v>35</v>
      </c>
      <c r="E296" s="99">
        <f>IF('Test Sample Data'!E295="","",IF(SUM('Test Sample Data'!E$3:E$386)&gt;10,IF(AND(ISNUMBER('Test Sample Data'!E295),'Test Sample Data'!E295&lt;$C$389, 'Test Sample Data'!E295&gt;0),'Test Sample Data'!E295,$C$389),""))</f>
        <v>13.53</v>
      </c>
      <c r="F296" s="99" t="str">
        <f>IF('Test Sample Data'!F295="","",IF(SUM('Test Sample Data'!F$3:F$386)&gt;10,IF(AND(ISNUMBER('Test Sample Data'!F295),'Test Sample Data'!F295&lt;$C$389, 'Test Sample Data'!F295&gt;0),'Test Sample Data'!F295,$C$389),""))</f>
        <v/>
      </c>
      <c r="G296" s="99" t="str">
        <f>IF('Test Sample Data'!G295="","",IF(SUM('Test Sample Data'!G$3:G$386)&gt;10,IF(AND(ISNUMBER('Test Sample Data'!G295),'Test Sample Data'!G295&lt;$C$389, 'Test Sample Data'!G295&gt;0),'Test Sample Data'!G295,$C$389),""))</f>
        <v/>
      </c>
      <c r="H296" s="99" t="str">
        <f>IF('Test Sample Data'!H295="","",IF(SUM('Test Sample Data'!H$3:H$386)&gt;10,IF(AND(ISNUMBER('Test Sample Data'!H295),'Test Sample Data'!H295&lt;$C$389, 'Test Sample Data'!H295&gt;0),'Test Sample Data'!H295,$C$389),""))</f>
        <v/>
      </c>
      <c r="I296" s="99" t="str">
        <f>IF('Test Sample Data'!I295="","",IF(SUM('Test Sample Data'!I$3:I$386)&gt;10,IF(AND(ISNUMBER('Test Sample Data'!I295),'Test Sample Data'!I295&lt;$C$389, 'Test Sample Data'!I295&gt;0),'Test Sample Data'!I295,$C$389),""))</f>
        <v/>
      </c>
      <c r="J296" s="99" t="str">
        <f>IF('Test Sample Data'!J295="","",IF(SUM('Test Sample Data'!J$3:J$386)&gt;10,IF(AND(ISNUMBER('Test Sample Data'!J295),'Test Sample Data'!J295&lt;$C$389, 'Test Sample Data'!J295&gt;0),'Test Sample Data'!J295,$C$389),""))</f>
        <v/>
      </c>
      <c r="K296" s="99" t="str">
        <f>IF('Test Sample Data'!K295="","",IF(SUM('Test Sample Data'!K$3:K$386)&gt;10,IF(AND(ISNUMBER('Test Sample Data'!K295),'Test Sample Data'!K295&lt;$C$389, 'Test Sample Data'!K295&gt;0),'Test Sample Data'!K295,$C$389),""))</f>
        <v/>
      </c>
      <c r="L296" s="99" t="str">
        <f>IF('Test Sample Data'!L295="","",IF(SUM('Test Sample Data'!L$3:L$386)&gt;10,IF(AND(ISNUMBER('Test Sample Data'!L295),'Test Sample Data'!L295&lt;$C$389, 'Test Sample Data'!L295&gt;0),'Test Sample Data'!L295,$C$389),""))</f>
        <v/>
      </c>
      <c r="M296" s="99" t="str">
        <f>IF('Test Sample Data'!M295="","",IF(SUM('Test Sample Data'!M$3:M$386)&gt;10,IF(AND(ISNUMBER('Test Sample Data'!M295),'Test Sample Data'!M295&lt;$C$389, 'Test Sample Data'!M295&gt;0),'Test Sample Data'!M295,$C$389),""))</f>
        <v/>
      </c>
      <c r="N296" s="99" t="str">
        <f>IF('Test Sample Data'!N295="","",IF(SUM('Test Sample Data'!N$3:N$386)&gt;10,IF(AND(ISNUMBER('Test Sample Data'!N295),'Test Sample Data'!N295&lt;$C$389, 'Test Sample Data'!N295&gt;0),'Test Sample Data'!N295,$C$389),""))</f>
        <v/>
      </c>
      <c r="O296" s="98" t="str">
        <f>'miRNA Table'!C295</f>
        <v>hsa-miR-486-5p</v>
      </c>
      <c r="P296" s="98" t="s">
        <v>5793</v>
      </c>
      <c r="Q296" s="99">
        <f>IF('Control Sample Data'!C295="","",IF(SUM('Control Sample Data'!C$3:C$386)&gt;10,IF(AND(ISNUMBER('Control Sample Data'!C295),'Control Sample Data'!C295&lt;$C$389, 'Control Sample Data'!C295&gt;0),'Control Sample Data'!C295,$C$389),""))</f>
        <v>35</v>
      </c>
      <c r="R296" s="99">
        <f>IF('Control Sample Data'!D295="","",IF(SUM('Control Sample Data'!D$3:D$386)&gt;10,IF(AND(ISNUMBER('Control Sample Data'!D295),'Control Sample Data'!D295&lt;$C$389, 'Control Sample Data'!D295&gt;0),'Control Sample Data'!D295,$C$389),""))</f>
        <v>35</v>
      </c>
      <c r="S296" s="99">
        <f>IF('Control Sample Data'!E295="","",IF(SUM('Control Sample Data'!E$3:E$386)&gt;10,IF(AND(ISNUMBER('Control Sample Data'!E295),'Control Sample Data'!E295&lt;$C$389, 'Control Sample Data'!E295&gt;0),'Control Sample Data'!E295,$C$389),""))</f>
        <v>35</v>
      </c>
      <c r="T296" s="99" t="str">
        <f>IF('Control Sample Data'!F295="","",IF(SUM('Control Sample Data'!F$3:F$386)&gt;10,IF(AND(ISNUMBER('Control Sample Data'!F295),'Control Sample Data'!F295&lt;$C$389, 'Control Sample Data'!F295&gt;0),'Control Sample Data'!F295,$C$389),""))</f>
        <v/>
      </c>
      <c r="U296" s="99" t="str">
        <f>IF('Control Sample Data'!G295="","",IF(SUM('Control Sample Data'!G$3:G$386)&gt;10,IF(AND(ISNUMBER('Control Sample Data'!G295),'Control Sample Data'!G295&lt;$C$389, 'Control Sample Data'!G295&gt;0),'Control Sample Data'!G295,$C$389),""))</f>
        <v/>
      </c>
      <c r="V296" s="99" t="str">
        <f>IF('Control Sample Data'!H295="","",IF(SUM('Control Sample Data'!H$3:H$386)&gt;10,IF(AND(ISNUMBER('Control Sample Data'!H295),'Control Sample Data'!H295&lt;$C$389, 'Control Sample Data'!H295&gt;0),'Control Sample Data'!H295,$C$389),""))</f>
        <v/>
      </c>
      <c r="W296" s="99" t="str">
        <f>IF('Control Sample Data'!I295="","",IF(SUM('Control Sample Data'!I$3:I$386)&gt;10,IF(AND(ISNUMBER('Control Sample Data'!I295),'Control Sample Data'!I295&lt;$C$389, 'Control Sample Data'!I295&gt;0),'Control Sample Data'!I295,$C$389),""))</f>
        <v/>
      </c>
      <c r="X296" s="99" t="str">
        <f>IF('Control Sample Data'!J295="","",IF(SUM('Control Sample Data'!J$3:J$386)&gt;10,IF(AND(ISNUMBER('Control Sample Data'!J295),'Control Sample Data'!J295&lt;$C$389, 'Control Sample Data'!J295&gt;0),'Control Sample Data'!J295,$C$389),""))</f>
        <v/>
      </c>
      <c r="Y296" s="99" t="str">
        <f>IF('Control Sample Data'!K295="","",IF(SUM('Control Sample Data'!K$3:K$386)&gt;10,IF(AND(ISNUMBER('Control Sample Data'!K295),'Control Sample Data'!K295&lt;$C$389, 'Control Sample Data'!K295&gt;0),'Control Sample Data'!K295,$C$389),""))</f>
        <v/>
      </c>
      <c r="Z296" s="99" t="str">
        <f>IF('Control Sample Data'!L295="","",IF(SUM('Control Sample Data'!L$3:L$386)&gt;10,IF(AND(ISNUMBER('Control Sample Data'!L295),'Control Sample Data'!L295&lt;$C$389, 'Control Sample Data'!L295&gt;0),'Control Sample Data'!L295,$C$389),""))</f>
        <v/>
      </c>
      <c r="AA296" s="99" t="str">
        <f>IF('Control Sample Data'!M295="","",IF(SUM('Control Sample Data'!M$3:M$386)&gt;10,IF(AND(ISNUMBER('Control Sample Data'!M295),'Control Sample Data'!M295&lt;$C$389, 'Control Sample Data'!M295&gt;0),'Control Sample Data'!M295,$C$389),""))</f>
        <v/>
      </c>
      <c r="AB296" s="107" t="str">
        <f>IF('Control Sample Data'!N295="","",IF(SUM('Control Sample Data'!N$3:N$386)&gt;10,IF(AND(ISNUMBER('Control Sample Data'!N295),'Control Sample Data'!N295&lt;$C$389, 'Control Sample Data'!N295&gt;0),'Control Sample Data'!N295,$C$389),""))</f>
        <v/>
      </c>
      <c r="AC296" s="136">
        <f>IF(C296="","",IF(AND('miRNA Table'!$F$4="YES",'miRNA Table'!$F$6="YES"),C296-C$391,C296))</f>
        <v>27.2</v>
      </c>
      <c r="AD296" s="137">
        <f>IF(D296="","",IF(AND('miRNA Table'!$F$4="YES",'miRNA Table'!$F$6="YES"),D296-D$391,D296))</f>
        <v>35</v>
      </c>
      <c r="AE296" s="137">
        <f>IF(E296="","",IF(AND('miRNA Table'!$F$4="YES",'miRNA Table'!$F$6="YES"),E296-E$391,E296))</f>
        <v>13.53</v>
      </c>
      <c r="AF296" s="137" t="str">
        <f>IF(F296="","",IF(AND('miRNA Table'!$F$4="YES",'miRNA Table'!$F$6="YES"),F296-F$391,F296))</f>
        <v/>
      </c>
      <c r="AG296" s="137" t="str">
        <f>IF(G296="","",IF(AND('miRNA Table'!$F$4="YES",'miRNA Table'!$F$6="YES"),G296-G$391,G296))</f>
        <v/>
      </c>
      <c r="AH296" s="137" t="str">
        <f>IF(H296="","",IF(AND('miRNA Table'!$F$4="YES",'miRNA Table'!$F$6="YES"),H296-H$391,H296))</f>
        <v/>
      </c>
      <c r="AI296" s="137" t="str">
        <f>IF(I296="","",IF(AND('miRNA Table'!$F$4="YES",'miRNA Table'!$F$6="YES"),I296-I$391,I296))</f>
        <v/>
      </c>
      <c r="AJ296" s="137" t="str">
        <f>IF(J296="","",IF(AND('miRNA Table'!$F$4="YES",'miRNA Table'!$F$6="YES"),J296-J$391,J296))</f>
        <v/>
      </c>
      <c r="AK296" s="137" t="str">
        <f>IF(K296="","",IF(AND('miRNA Table'!$F$4="YES",'miRNA Table'!$F$6="YES"),K296-K$391,K296))</f>
        <v/>
      </c>
      <c r="AL296" s="137" t="str">
        <f>IF(L296="","",IF(AND('miRNA Table'!$F$4="YES",'miRNA Table'!$F$6="YES"),L296-L$391,L296))</f>
        <v/>
      </c>
      <c r="AM296" s="137" t="str">
        <f>IF(M296="","",IF(AND('miRNA Table'!$F$4="YES",'miRNA Table'!$F$6="YES"),M296-M$391,M296))</f>
        <v/>
      </c>
      <c r="AN296" s="138" t="str">
        <f>IF(N296="","",IF(AND('miRNA Table'!$F$4="YES",'miRNA Table'!$F$6="YES"),N296-N$391,N296))</f>
        <v/>
      </c>
      <c r="AO296" s="136">
        <f>IF(O296="","",IF(AND('miRNA Table'!$F$4="YES",'miRNA Table'!$F$6="YES"),Q296-Q$391,Q296))</f>
        <v>35</v>
      </c>
      <c r="AP296" s="137">
        <f>IF(P296="","",IF(AND('miRNA Table'!$F$4="YES",'miRNA Table'!$F$6="YES"),R296-R$391,R296))</f>
        <v>35</v>
      </c>
      <c r="AQ296" s="137">
        <f>IF(Q296="","",IF(AND('miRNA Table'!$F$4="YES",'miRNA Table'!$F$6="YES"),S296-S$391,S296))</f>
        <v>35</v>
      </c>
      <c r="AR296" s="137" t="str">
        <f>IF(R296="","",IF(AND('miRNA Table'!$F$4="YES",'miRNA Table'!$F$6="YES"),T296-T$391,T296))</f>
        <v/>
      </c>
      <c r="AS296" s="137" t="str">
        <f>IF(S296="","",IF(AND('miRNA Table'!$F$4="YES",'miRNA Table'!$F$6="YES"),U296-U$391,U296))</f>
        <v/>
      </c>
      <c r="AT296" s="137" t="str">
        <f>IF(T296="","",IF(AND('miRNA Table'!$F$4="YES",'miRNA Table'!$F$6="YES"),V296-V$391,V296))</f>
        <v/>
      </c>
      <c r="AU296" s="137" t="str">
        <f>IF(U296="","",IF(AND('miRNA Table'!$F$4="YES",'miRNA Table'!$F$6="YES"),W296-W$391,W296))</f>
        <v/>
      </c>
      <c r="AV296" s="137" t="str">
        <f>IF(V296="","",IF(AND('miRNA Table'!$F$4="YES",'miRNA Table'!$F$6="YES"),X296-X$391,X296))</f>
        <v/>
      </c>
      <c r="AW296" s="137" t="str">
        <f>IF(W296="","",IF(AND('miRNA Table'!$F$4="YES",'miRNA Table'!$F$6="YES"),Y296-Y$391,Y296))</f>
        <v/>
      </c>
      <c r="AX296" s="137" t="str">
        <f>IF(X296="","",IF(AND('miRNA Table'!$F$4="YES",'miRNA Table'!$F$6="YES"),Z296-Z$391,Z296))</f>
        <v/>
      </c>
      <c r="AY296" s="137" t="str">
        <f>IF(Y296="","",IF(AND('miRNA Table'!$F$4="YES",'miRNA Table'!$F$6="YES"),AA296-AA$391,AA296))</f>
        <v/>
      </c>
      <c r="AZ296" s="138" t="str">
        <f>IF(Z296="","",IF(AND('miRNA Table'!$F$4="YES",'miRNA Table'!$F$6="YES"),AB296-AB$391,AB296))</f>
        <v/>
      </c>
      <c r="BY296" s="97" t="str">
        <f t="shared" si="236"/>
        <v>hsa-miR-486-5p</v>
      </c>
      <c r="BZ296" s="98" t="s">
        <v>5793</v>
      </c>
      <c r="CA296" s="99">
        <f t="shared" si="237"/>
        <v>6.5649999999999977</v>
      </c>
      <c r="CB296" s="99">
        <f t="shared" si="238"/>
        <v>14.355</v>
      </c>
      <c r="CC296" s="99">
        <f t="shared" si="239"/>
        <v>-7.2000000000000011</v>
      </c>
      <c r="CD296" s="99" t="str">
        <f t="shared" si="240"/>
        <v/>
      </c>
      <c r="CE296" s="99" t="str">
        <f t="shared" si="241"/>
        <v/>
      </c>
      <c r="CF296" s="99" t="str">
        <f t="shared" si="242"/>
        <v/>
      </c>
      <c r="CG296" s="99" t="str">
        <f t="shared" si="243"/>
        <v/>
      </c>
      <c r="CH296" s="99" t="str">
        <f t="shared" si="244"/>
        <v/>
      </c>
      <c r="CI296" s="99" t="str">
        <f t="shared" si="245"/>
        <v/>
      </c>
      <c r="CJ296" s="99" t="str">
        <f t="shared" si="246"/>
        <v/>
      </c>
      <c r="CK296" s="99" t="str">
        <f t="shared" si="247"/>
        <v/>
      </c>
      <c r="CL296" s="99" t="str">
        <f t="shared" si="248"/>
        <v/>
      </c>
      <c r="CM296" s="99">
        <f t="shared" si="249"/>
        <v>14.101666666666667</v>
      </c>
      <c r="CN296" s="99">
        <f t="shared" si="250"/>
        <v>14.14833333333333</v>
      </c>
      <c r="CO296" s="99">
        <f t="shared" si="251"/>
        <v>13.864999999999998</v>
      </c>
      <c r="CP296" s="99" t="str">
        <f t="shared" si="252"/>
        <v/>
      </c>
      <c r="CQ296" s="99" t="str">
        <f t="shared" si="253"/>
        <v/>
      </c>
      <c r="CR296" s="99" t="str">
        <f t="shared" si="254"/>
        <v/>
      </c>
      <c r="CS296" s="99" t="str">
        <f t="shared" si="255"/>
        <v/>
      </c>
      <c r="CT296" s="99" t="str">
        <f t="shared" si="256"/>
        <v/>
      </c>
      <c r="CU296" s="99" t="str">
        <f t="shared" si="257"/>
        <v/>
      </c>
      <c r="CV296" s="99" t="str">
        <f t="shared" si="258"/>
        <v/>
      </c>
      <c r="CW296" s="99" t="str">
        <f t="shared" si="259"/>
        <v/>
      </c>
      <c r="CX296" s="99" t="str">
        <f t="shared" si="260"/>
        <v/>
      </c>
      <c r="CY296" s="70">
        <f t="shared" si="261"/>
        <v>4.5733333333333324</v>
      </c>
      <c r="CZ296" s="70">
        <f t="shared" si="262"/>
        <v>14.038333333333332</v>
      </c>
      <c r="DA296" s="100" t="str">
        <f t="shared" si="263"/>
        <v>hsa-miR-486-5p</v>
      </c>
      <c r="DB296" s="98" t="s">
        <v>5793</v>
      </c>
      <c r="DC296" s="101">
        <f t="shared" si="268"/>
        <v>1.0561803383032252E-2</v>
      </c>
      <c r="DD296" s="101">
        <f t="shared" si="269"/>
        <v>4.7721535835485465E-5</v>
      </c>
      <c r="DE296" s="101">
        <f t="shared" si="270"/>
        <v>147.03338943962058</v>
      </c>
      <c r="DF296" s="101" t="str">
        <f t="shared" si="271"/>
        <v/>
      </c>
      <c r="DG296" s="101" t="str">
        <f t="shared" si="272"/>
        <v/>
      </c>
      <c r="DH296" s="101" t="str">
        <f t="shared" si="273"/>
        <v/>
      </c>
      <c r="DI296" s="101" t="str">
        <f t="shared" si="274"/>
        <v/>
      </c>
      <c r="DJ296" s="101" t="str">
        <f t="shared" si="275"/>
        <v/>
      </c>
      <c r="DK296" s="101" t="str">
        <f t="shared" si="276"/>
        <v/>
      </c>
      <c r="DL296" s="101" t="str">
        <f t="shared" si="277"/>
        <v/>
      </c>
      <c r="DM296" s="101" t="str">
        <f t="shared" si="264"/>
        <v/>
      </c>
      <c r="DN296" s="101" t="str">
        <f t="shared" si="265"/>
        <v/>
      </c>
      <c r="DO296" s="101">
        <f t="shared" si="278"/>
        <v>5.6882063716252369E-5</v>
      </c>
      <c r="DP296" s="101">
        <f t="shared" si="279"/>
        <v>5.5071547217106916E-5</v>
      </c>
      <c r="DQ296" s="101">
        <f t="shared" si="280"/>
        <v>6.7022266466494862E-5</v>
      </c>
      <c r="DR296" s="101" t="str">
        <f t="shared" si="281"/>
        <v/>
      </c>
      <c r="DS296" s="101" t="str">
        <f t="shared" si="282"/>
        <v/>
      </c>
      <c r="DT296" s="101" t="str">
        <f t="shared" si="283"/>
        <v/>
      </c>
      <c r="DU296" s="101" t="str">
        <f t="shared" si="284"/>
        <v/>
      </c>
      <c r="DV296" s="101" t="str">
        <f t="shared" si="285"/>
        <v/>
      </c>
      <c r="DW296" s="101" t="str">
        <f t="shared" si="286"/>
        <v/>
      </c>
      <c r="DX296" s="101" t="str">
        <f t="shared" si="287"/>
        <v/>
      </c>
      <c r="DY296" s="101" t="str">
        <f t="shared" si="266"/>
        <v/>
      </c>
      <c r="DZ296" s="101" t="str">
        <f t="shared" si="267"/>
        <v/>
      </c>
    </row>
    <row r="297" spans="1:130" ht="15" customHeight="1" x14ac:dyDescent="0.25">
      <c r="A297" s="106" t="str">
        <f>'miRNA Table'!C296</f>
        <v>hsa-miR-488-3p</v>
      </c>
      <c r="B297" s="98" t="s">
        <v>5794</v>
      </c>
      <c r="C297" s="99">
        <f>IF('Test Sample Data'!C296="","",IF(SUM('Test Sample Data'!C$3:C$386)&gt;10,IF(AND(ISNUMBER('Test Sample Data'!C296),'Test Sample Data'!C296&lt;$C$389, 'Test Sample Data'!C296&gt;0),'Test Sample Data'!C296,$C$389),""))</f>
        <v>35</v>
      </c>
      <c r="D297" s="99">
        <f>IF('Test Sample Data'!D296="","",IF(SUM('Test Sample Data'!D$3:D$386)&gt;10,IF(AND(ISNUMBER('Test Sample Data'!D296),'Test Sample Data'!D296&lt;$C$389, 'Test Sample Data'!D296&gt;0),'Test Sample Data'!D296,$C$389),""))</f>
        <v>26.27</v>
      </c>
      <c r="E297" s="99">
        <f>IF('Test Sample Data'!E296="","",IF(SUM('Test Sample Data'!E$3:E$386)&gt;10,IF(AND(ISNUMBER('Test Sample Data'!E296),'Test Sample Data'!E296&lt;$C$389, 'Test Sample Data'!E296&gt;0),'Test Sample Data'!E296,$C$389),""))</f>
        <v>29.52</v>
      </c>
      <c r="F297" s="99" t="str">
        <f>IF('Test Sample Data'!F296="","",IF(SUM('Test Sample Data'!F$3:F$386)&gt;10,IF(AND(ISNUMBER('Test Sample Data'!F296),'Test Sample Data'!F296&lt;$C$389, 'Test Sample Data'!F296&gt;0),'Test Sample Data'!F296,$C$389),""))</f>
        <v/>
      </c>
      <c r="G297" s="99" t="str">
        <f>IF('Test Sample Data'!G296="","",IF(SUM('Test Sample Data'!G$3:G$386)&gt;10,IF(AND(ISNUMBER('Test Sample Data'!G296),'Test Sample Data'!G296&lt;$C$389, 'Test Sample Data'!G296&gt;0),'Test Sample Data'!G296,$C$389),""))</f>
        <v/>
      </c>
      <c r="H297" s="99" t="str">
        <f>IF('Test Sample Data'!H296="","",IF(SUM('Test Sample Data'!H$3:H$386)&gt;10,IF(AND(ISNUMBER('Test Sample Data'!H296),'Test Sample Data'!H296&lt;$C$389, 'Test Sample Data'!H296&gt;0),'Test Sample Data'!H296,$C$389),""))</f>
        <v/>
      </c>
      <c r="I297" s="99" t="str">
        <f>IF('Test Sample Data'!I296="","",IF(SUM('Test Sample Data'!I$3:I$386)&gt;10,IF(AND(ISNUMBER('Test Sample Data'!I296),'Test Sample Data'!I296&lt;$C$389, 'Test Sample Data'!I296&gt;0),'Test Sample Data'!I296,$C$389),""))</f>
        <v/>
      </c>
      <c r="J297" s="99" t="str">
        <f>IF('Test Sample Data'!J296="","",IF(SUM('Test Sample Data'!J$3:J$386)&gt;10,IF(AND(ISNUMBER('Test Sample Data'!J296),'Test Sample Data'!J296&lt;$C$389, 'Test Sample Data'!J296&gt;0),'Test Sample Data'!J296,$C$389),""))</f>
        <v/>
      </c>
      <c r="K297" s="99" t="str">
        <f>IF('Test Sample Data'!K296="","",IF(SUM('Test Sample Data'!K$3:K$386)&gt;10,IF(AND(ISNUMBER('Test Sample Data'!K296),'Test Sample Data'!K296&lt;$C$389, 'Test Sample Data'!K296&gt;0),'Test Sample Data'!K296,$C$389),""))</f>
        <v/>
      </c>
      <c r="L297" s="99" t="str">
        <f>IF('Test Sample Data'!L296="","",IF(SUM('Test Sample Data'!L$3:L$386)&gt;10,IF(AND(ISNUMBER('Test Sample Data'!L296),'Test Sample Data'!L296&lt;$C$389, 'Test Sample Data'!L296&gt;0),'Test Sample Data'!L296,$C$389),""))</f>
        <v/>
      </c>
      <c r="M297" s="99" t="str">
        <f>IF('Test Sample Data'!M296="","",IF(SUM('Test Sample Data'!M$3:M$386)&gt;10,IF(AND(ISNUMBER('Test Sample Data'!M296),'Test Sample Data'!M296&lt;$C$389, 'Test Sample Data'!M296&gt;0),'Test Sample Data'!M296,$C$389),""))</f>
        <v/>
      </c>
      <c r="N297" s="99" t="str">
        <f>IF('Test Sample Data'!N296="","",IF(SUM('Test Sample Data'!N$3:N$386)&gt;10,IF(AND(ISNUMBER('Test Sample Data'!N296),'Test Sample Data'!N296&lt;$C$389, 'Test Sample Data'!N296&gt;0),'Test Sample Data'!N296,$C$389),""))</f>
        <v/>
      </c>
      <c r="O297" s="98" t="str">
        <f>'miRNA Table'!C296</f>
        <v>hsa-miR-488-3p</v>
      </c>
      <c r="P297" s="98" t="s">
        <v>5794</v>
      </c>
      <c r="Q297" s="99">
        <f>IF('Control Sample Data'!C296="","",IF(SUM('Control Sample Data'!C$3:C$386)&gt;10,IF(AND(ISNUMBER('Control Sample Data'!C296),'Control Sample Data'!C296&lt;$C$389, 'Control Sample Data'!C296&gt;0),'Control Sample Data'!C296,$C$389),""))</f>
        <v>29</v>
      </c>
      <c r="R297" s="99">
        <f>IF('Control Sample Data'!D296="","",IF(SUM('Control Sample Data'!D$3:D$386)&gt;10,IF(AND(ISNUMBER('Control Sample Data'!D296),'Control Sample Data'!D296&lt;$C$389, 'Control Sample Data'!D296&gt;0),'Control Sample Data'!D296,$C$389),""))</f>
        <v>28.84</v>
      </c>
      <c r="S297" s="99">
        <f>IF('Control Sample Data'!E296="","",IF(SUM('Control Sample Data'!E$3:E$386)&gt;10,IF(AND(ISNUMBER('Control Sample Data'!E296),'Control Sample Data'!E296&lt;$C$389, 'Control Sample Data'!E296&gt;0),'Control Sample Data'!E296,$C$389),""))</f>
        <v>28.53</v>
      </c>
      <c r="T297" s="99" t="str">
        <f>IF('Control Sample Data'!F296="","",IF(SUM('Control Sample Data'!F$3:F$386)&gt;10,IF(AND(ISNUMBER('Control Sample Data'!F296),'Control Sample Data'!F296&lt;$C$389, 'Control Sample Data'!F296&gt;0),'Control Sample Data'!F296,$C$389),""))</f>
        <v/>
      </c>
      <c r="U297" s="99" t="str">
        <f>IF('Control Sample Data'!G296="","",IF(SUM('Control Sample Data'!G$3:G$386)&gt;10,IF(AND(ISNUMBER('Control Sample Data'!G296),'Control Sample Data'!G296&lt;$C$389, 'Control Sample Data'!G296&gt;0),'Control Sample Data'!G296,$C$389),""))</f>
        <v/>
      </c>
      <c r="V297" s="99" t="str">
        <f>IF('Control Sample Data'!H296="","",IF(SUM('Control Sample Data'!H$3:H$386)&gt;10,IF(AND(ISNUMBER('Control Sample Data'!H296),'Control Sample Data'!H296&lt;$C$389, 'Control Sample Data'!H296&gt;0),'Control Sample Data'!H296,$C$389),""))</f>
        <v/>
      </c>
      <c r="W297" s="99" t="str">
        <f>IF('Control Sample Data'!I296="","",IF(SUM('Control Sample Data'!I$3:I$386)&gt;10,IF(AND(ISNUMBER('Control Sample Data'!I296),'Control Sample Data'!I296&lt;$C$389, 'Control Sample Data'!I296&gt;0),'Control Sample Data'!I296,$C$389),""))</f>
        <v/>
      </c>
      <c r="X297" s="99" t="str">
        <f>IF('Control Sample Data'!J296="","",IF(SUM('Control Sample Data'!J$3:J$386)&gt;10,IF(AND(ISNUMBER('Control Sample Data'!J296),'Control Sample Data'!J296&lt;$C$389, 'Control Sample Data'!J296&gt;0),'Control Sample Data'!J296,$C$389),""))</f>
        <v/>
      </c>
      <c r="Y297" s="99" t="str">
        <f>IF('Control Sample Data'!K296="","",IF(SUM('Control Sample Data'!K$3:K$386)&gt;10,IF(AND(ISNUMBER('Control Sample Data'!K296),'Control Sample Data'!K296&lt;$C$389, 'Control Sample Data'!K296&gt;0),'Control Sample Data'!K296,$C$389),""))</f>
        <v/>
      </c>
      <c r="Z297" s="99" t="str">
        <f>IF('Control Sample Data'!L296="","",IF(SUM('Control Sample Data'!L$3:L$386)&gt;10,IF(AND(ISNUMBER('Control Sample Data'!L296),'Control Sample Data'!L296&lt;$C$389, 'Control Sample Data'!L296&gt;0),'Control Sample Data'!L296,$C$389),""))</f>
        <v/>
      </c>
      <c r="AA297" s="99" t="str">
        <f>IF('Control Sample Data'!M296="","",IF(SUM('Control Sample Data'!M$3:M$386)&gt;10,IF(AND(ISNUMBER('Control Sample Data'!M296),'Control Sample Data'!M296&lt;$C$389, 'Control Sample Data'!M296&gt;0),'Control Sample Data'!M296,$C$389),""))</f>
        <v/>
      </c>
      <c r="AB297" s="107" t="str">
        <f>IF('Control Sample Data'!N296="","",IF(SUM('Control Sample Data'!N$3:N$386)&gt;10,IF(AND(ISNUMBER('Control Sample Data'!N296),'Control Sample Data'!N296&lt;$C$389, 'Control Sample Data'!N296&gt;0),'Control Sample Data'!N296,$C$389),""))</f>
        <v/>
      </c>
      <c r="AC297" s="136">
        <f>IF(C297="","",IF(AND('miRNA Table'!$F$4="YES",'miRNA Table'!$F$6="YES"),C297-C$391,C297))</f>
        <v>35</v>
      </c>
      <c r="AD297" s="137">
        <f>IF(D297="","",IF(AND('miRNA Table'!$F$4="YES",'miRNA Table'!$F$6="YES"),D297-D$391,D297))</f>
        <v>26.27</v>
      </c>
      <c r="AE297" s="137">
        <f>IF(E297="","",IF(AND('miRNA Table'!$F$4="YES",'miRNA Table'!$F$6="YES"),E297-E$391,E297))</f>
        <v>29.52</v>
      </c>
      <c r="AF297" s="137" t="str">
        <f>IF(F297="","",IF(AND('miRNA Table'!$F$4="YES",'miRNA Table'!$F$6="YES"),F297-F$391,F297))</f>
        <v/>
      </c>
      <c r="AG297" s="137" t="str">
        <f>IF(G297="","",IF(AND('miRNA Table'!$F$4="YES",'miRNA Table'!$F$6="YES"),G297-G$391,G297))</f>
        <v/>
      </c>
      <c r="AH297" s="137" t="str">
        <f>IF(H297="","",IF(AND('miRNA Table'!$F$4="YES",'miRNA Table'!$F$6="YES"),H297-H$391,H297))</f>
        <v/>
      </c>
      <c r="AI297" s="137" t="str">
        <f>IF(I297="","",IF(AND('miRNA Table'!$F$4="YES",'miRNA Table'!$F$6="YES"),I297-I$391,I297))</f>
        <v/>
      </c>
      <c r="AJ297" s="137" t="str">
        <f>IF(J297="","",IF(AND('miRNA Table'!$F$4="YES",'miRNA Table'!$F$6="YES"),J297-J$391,J297))</f>
        <v/>
      </c>
      <c r="AK297" s="137" t="str">
        <f>IF(K297="","",IF(AND('miRNA Table'!$F$4="YES",'miRNA Table'!$F$6="YES"),K297-K$391,K297))</f>
        <v/>
      </c>
      <c r="AL297" s="137" t="str">
        <f>IF(L297="","",IF(AND('miRNA Table'!$F$4="YES",'miRNA Table'!$F$6="YES"),L297-L$391,L297))</f>
        <v/>
      </c>
      <c r="AM297" s="137" t="str">
        <f>IF(M297="","",IF(AND('miRNA Table'!$F$4="YES",'miRNA Table'!$F$6="YES"),M297-M$391,M297))</f>
        <v/>
      </c>
      <c r="AN297" s="138" t="str">
        <f>IF(N297="","",IF(AND('miRNA Table'!$F$4="YES",'miRNA Table'!$F$6="YES"),N297-N$391,N297))</f>
        <v/>
      </c>
      <c r="AO297" s="136">
        <f>IF(O297="","",IF(AND('miRNA Table'!$F$4="YES",'miRNA Table'!$F$6="YES"),Q297-Q$391,Q297))</f>
        <v>29</v>
      </c>
      <c r="AP297" s="137">
        <f>IF(P297="","",IF(AND('miRNA Table'!$F$4="YES",'miRNA Table'!$F$6="YES"),R297-R$391,R297))</f>
        <v>28.84</v>
      </c>
      <c r="AQ297" s="137">
        <f>IF(Q297="","",IF(AND('miRNA Table'!$F$4="YES",'miRNA Table'!$F$6="YES"),S297-S$391,S297))</f>
        <v>28.53</v>
      </c>
      <c r="AR297" s="137" t="str">
        <f>IF(R297="","",IF(AND('miRNA Table'!$F$4="YES",'miRNA Table'!$F$6="YES"),T297-T$391,T297))</f>
        <v/>
      </c>
      <c r="AS297" s="137" t="str">
        <f>IF(S297="","",IF(AND('miRNA Table'!$F$4="YES",'miRNA Table'!$F$6="YES"),U297-U$391,U297))</f>
        <v/>
      </c>
      <c r="AT297" s="137" t="str">
        <f>IF(T297="","",IF(AND('miRNA Table'!$F$4="YES",'miRNA Table'!$F$6="YES"),V297-V$391,V297))</f>
        <v/>
      </c>
      <c r="AU297" s="137" t="str">
        <f>IF(U297="","",IF(AND('miRNA Table'!$F$4="YES",'miRNA Table'!$F$6="YES"),W297-W$391,W297))</f>
        <v/>
      </c>
      <c r="AV297" s="137" t="str">
        <f>IF(V297="","",IF(AND('miRNA Table'!$F$4="YES",'miRNA Table'!$F$6="YES"),X297-X$391,X297))</f>
        <v/>
      </c>
      <c r="AW297" s="137" t="str">
        <f>IF(W297="","",IF(AND('miRNA Table'!$F$4="YES",'miRNA Table'!$F$6="YES"),Y297-Y$391,Y297))</f>
        <v/>
      </c>
      <c r="AX297" s="137" t="str">
        <f>IF(X297="","",IF(AND('miRNA Table'!$F$4="YES",'miRNA Table'!$F$6="YES"),Z297-Z$391,Z297))</f>
        <v/>
      </c>
      <c r="AY297" s="137" t="str">
        <f>IF(Y297="","",IF(AND('miRNA Table'!$F$4="YES",'miRNA Table'!$F$6="YES"),AA297-AA$391,AA297))</f>
        <v/>
      </c>
      <c r="AZ297" s="138" t="str">
        <f>IF(Z297="","",IF(AND('miRNA Table'!$F$4="YES",'miRNA Table'!$F$6="YES"),AB297-AB$391,AB297))</f>
        <v/>
      </c>
      <c r="BY297" s="97" t="str">
        <f t="shared" si="236"/>
        <v>hsa-miR-488-3p</v>
      </c>
      <c r="BZ297" s="98" t="s">
        <v>5794</v>
      </c>
      <c r="CA297" s="99">
        <f t="shared" si="237"/>
        <v>14.364999999999998</v>
      </c>
      <c r="CB297" s="99">
        <f t="shared" si="238"/>
        <v>5.625</v>
      </c>
      <c r="CC297" s="99">
        <f t="shared" si="239"/>
        <v>8.7899999999999991</v>
      </c>
      <c r="CD297" s="99" t="str">
        <f t="shared" si="240"/>
        <v/>
      </c>
      <c r="CE297" s="99" t="str">
        <f t="shared" si="241"/>
        <v/>
      </c>
      <c r="CF297" s="99" t="str">
        <f t="shared" si="242"/>
        <v/>
      </c>
      <c r="CG297" s="99" t="str">
        <f t="shared" si="243"/>
        <v/>
      </c>
      <c r="CH297" s="99" t="str">
        <f t="shared" si="244"/>
        <v/>
      </c>
      <c r="CI297" s="99" t="str">
        <f t="shared" si="245"/>
        <v/>
      </c>
      <c r="CJ297" s="99" t="str">
        <f t="shared" si="246"/>
        <v/>
      </c>
      <c r="CK297" s="99" t="str">
        <f t="shared" si="247"/>
        <v/>
      </c>
      <c r="CL297" s="99" t="str">
        <f t="shared" si="248"/>
        <v/>
      </c>
      <c r="CM297" s="99">
        <f t="shared" si="249"/>
        <v>8.1016666666666666</v>
      </c>
      <c r="CN297" s="99">
        <f t="shared" si="250"/>
        <v>7.9883333333333297</v>
      </c>
      <c r="CO297" s="99">
        <f t="shared" si="251"/>
        <v>7.3949999999999996</v>
      </c>
      <c r="CP297" s="99" t="str">
        <f t="shared" si="252"/>
        <v/>
      </c>
      <c r="CQ297" s="99" t="str">
        <f t="shared" si="253"/>
        <v/>
      </c>
      <c r="CR297" s="99" t="str">
        <f t="shared" si="254"/>
        <v/>
      </c>
      <c r="CS297" s="99" t="str">
        <f t="shared" si="255"/>
        <v/>
      </c>
      <c r="CT297" s="99" t="str">
        <f t="shared" si="256"/>
        <v/>
      </c>
      <c r="CU297" s="99" t="str">
        <f t="shared" si="257"/>
        <v/>
      </c>
      <c r="CV297" s="99" t="str">
        <f t="shared" si="258"/>
        <v/>
      </c>
      <c r="CW297" s="99" t="str">
        <f t="shared" si="259"/>
        <v/>
      </c>
      <c r="CX297" s="99" t="str">
        <f t="shared" si="260"/>
        <v/>
      </c>
      <c r="CY297" s="70">
        <f t="shared" si="261"/>
        <v>9.5933333333333319</v>
      </c>
      <c r="CZ297" s="70">
        <f t="shared" si="262"/>
        <v>7.8283333333333323</v>
      </c>
      <c r="DA297" s="100" t="str">
        <f t="shared" si="263"/>
        <v>hsa-miR-488-3p</v>
      </c>
      <c r="DB297" s="98" t="s">
        <v>5794</v>
      </c>
      <c r="DC297" s="101">
        <f t="shared" si="268"/>
        <v>4.7391899108950229E-5</v>
      </c>
      <c r="DD297" s="101">
        <f t="shared" si="269"/>
        <v>2.0263118041422029E-2</v>
      </c>
      <c r="DE297" s="101">
        <f t="shared" si="270"/>
        <v>2.2591566091900153E-3</v>
      </c>
      <c r="DF297" s="101" t="str">
        <f t="shared" si="271"/>
        <v/>
      </c>
      <c r="DG297" s="101" t="str">
        <f t="shared" si="272"/>
        <v/>
      </c>
      <c r="DH297" s="101" t="str">
        <f t="shared" si="273"/>
        <v/>
      </c>
      <c r="DI297" s="101" t="str">
        <f t="shared" si="274"/>
        <v/>
      </c>
      <c r="DJ297" s="101" t="str">
        <f t="shared" si="275"/>
        <v/>
      </c>
      <c r="DK297" s="101" t="str">
        <f t="shared" si="276"/>
        <v/>
      </c>
      <c r="DL297" s="101" t="str">
        <f t="shared" si="277"/>
        <v/>
      </c>
      <c r="DM297" s="101" t="str">
        <f t="shared" si="264"/>
        <v/>
      </c>
      <c r="DN297" s="101" t="str">
        <f t="shared" si="265"/>
        <v/>
      </c>
      <c r="DO297" s="101">
        <f t="shared" si="278"/>
        <v>3.6404520778401507E-3</v>
      </c>
      <c r="DP297" s="101">
        <f t="shared" si="279"/>
        <v>3.9379668082822712E-3</v>
      </c>
      <c r="DQ297" s="101">
        <f t="shared" si="280"/>
        <v>5.9413232548476969E-3</v>
      </c>
      <c r="DR297" s="101" t="str">
        <f t="shared" si="281"/>
        <v/>
      </c>
      <c r="DS297" s="101" t="str">
        <f t="shared" si="282"/>
        <v/>
      </c>
      <c r="DT297" s="101" t="str">
        <f t="shared" si="283"/>
        <v/>
      </c>
      <c r="DU297" s="101" t="str">
        <f t="shared" si="284"/>
        <v/>
      </c>
      <c r="DV297" s="101" t="str">
        <f t="shared" si="285"/>
        <v/>
      </c>
      <c r="DW297" s="101" t="str">
        <f t="shared" si="286"/>
        <v/>
      </c>
      <c r="DX297" s="101" t="str">
        <f t="shared" si="287"/>
        <v/>
      </c>
      <c r="DY297" s="101" t="str">
        <f t="shared" si="266"/>
        <v/>
      </c>
      <c r="DZ297" s="101" t="str">
        <f t="shared" si="267"/>
        <v/>
      </c>
    </row>
    <row r="298" spans="1:130" ht="15" customHeight="1" x14ac:dyDescent="0.25">
      <c r="A298" s="106" t="str">
        <f>'miRNA Table'!C297</f>
        <v>hsa-miR-489-3p</v>
      </c>
      <c r="B298" s="98" t="s">
        <v>5795</v>
      </c>
      <c r="C298" s="99">
        <f>IF('Test Sample Data'!C297="","",IF(SUM('Test Sample Data'!C$3:C$386)&gt;10,IF(AND(ISNUMBER('Test Sample Data'!C297),'Test Sample Data'!C297&lt;$C$389, 'Test Sample Data'!C297&gt;0),'Test Sample Data'!C297,$C$389),""))</f>
        <v>21.07</v>
      </c>
      <c r="D298" s="99">
        <f>IF('Test Sample Data'!D297="","",IF(SUM('Test Sample Data'!D$3:D$386)&gt;10,IF(AND(ISNUMBER('Test Sample Data'!D297),'Test Sample Data'!D297&lt;$C$389, 'Test Sample Data'!D297&gt;0),'Test Sample Data'!D297,$C$389),""))</f>
        <v>35</v>
      </c>
      <c r="E298" s="99">
        <f>IF('Test Sample Data'!E297="","",IF(SUM('Test Sample Data'!E$3:E$386)&gt;10,IF(AND(ISNUMBER('Test Sample Data'!E297),'Test Sample Data'!E297&lt;$C$389, 'Test Sample Data'!E297&gt;0),'Test Sample Data'!E297,$C$389),""))</f>
        <v>21.51</v>
      </c>
      <c r="F298" s="99" t="str">
        <f>IF('Test Sample Data'!F297="","",IF(SUM('Test Sample Data'!F$3:F$386)&gt;10,IF(AND(ISNUMBER('Test Sample Data'!F297),'Test Sample Data'!F297&lt;$C$389, 'Test Sample Data'!F297&gt;0),'Test Sample Data'!F297,$C$389),""))</f>
        <v/>
      </c>
      <c r="G298" s="99" t="str">
        <f>IF('Test Sample Data'!G297="","",IF(SUM('Test Sample Data'!G$3:G$386)&gt;10,IF(AND(ISNUMBER('Test Sample Data'!G297),'Test Sample Data'!G297&lt;$C$389, 'Test Sample Data'!G297&gt;0),'Test Sample Data'!G297,$C$389),""))</f>
        <v/>
      </c>
      <c r="H298" s="99" t="str">
        <f>IF('Test Sample Data'!H297="","",IF(SUM('Test Sample Data'!H$3:H$386)&gt;10,IF(AND(ISNUMBER('Test Sample Data'!H297),'Test Sample Data'!H297&lt;$C$389, 'Test Sample Data'!H297&gt;0),'Test Sample Data'!H297,$C$389),""))</f>
        <v/>
      </c>
      <c r="I298" s="99" t="str">
        <f>IF('Test Sample Data'!I297="","",IF(SUM('Test Sample Data'!I$3:I$386)&gt;10,IF(AND(ISNUMBER('Test Sample Data'!I297),'Test Sample Data'!I297&lt;$C$389, 'Test Sample Data'!I297&gt;0),'Test Sample Data'!I297,$C$389),""))</f>
        <v/>
      </c>
      <c r="J298" s="99" t="str">
        <f>IF('Test Sample Data'!J297="","",IF(SUM('Test Sample Data'!J$3:J$386)&gt;10,IF(AND(ISNUMBER('Test Sample Data'!J297),'Test Sample Data'!J297&lt;$C$389, 'Test Sample Data'!J297&gt;0),'Test Sample Data'!J297,$C$389),""))</f>
        <v/>
      </c>
      <c r="K298" s="99" t="str">
        <f>IF('Test Sample Data'!K297="","",IF(SUM('Test Sample Data'!K$3:K$386)&gt;10,IF(AND(ISNUMBER('Test Sample Data'!K297),'Test Sample Data'!K297&lt;$C$389, 'Test Sample Data'!K297&gt;0),'Test Sample Data'!K297,$C$389),""))</f>
        <v/>
      </c>
      <c r="L298" s="99" t="str">
        <f>IF('Test Sample Data'!L297="","",IF(SUM('Test Sample Data'!L$3:L$386)&gt;10,IF(AND(ISNUMBER('Test Sample Data'!L297),'Test Sample Data'!L297&lt;$C$389, 'Test Sample Data'!L297&gt;0),'Test Sample Data'!L297,$C$389),""))</f>
        <v/>
      </c>
      <c r="M298" s="99" t="str">
        <f>IF('Test Sample Data'!M297="","",IF(SUM('Test Sample Data'!M$3:M$386)&gt;10,IF(AND(ISNUMBER('Test Sample Data'!M297),'Test Sample Data'!M297&lt;$C$389, 'Test Sample Data'!M297&gt;0),'Test Sample Data'!M297,$C$389),""))</f>
        <v/>
      </c>
      <c r="N298" s="99" t="str">
        <f>IF('Test Sample Data'!N297="","",IF(SUM('Test Sample Data'!N$3:N$386)&gt;10,IF(AND(ISNUMBER('Test Sample Data'!N297),'Test Sample Data'!N297&lt;$C$389, 'Test Sample Data'!N297&gt;0),'Test Sample Data'!N297,$C$389),""))</f>
        <v/>
      </c>
      <c r="O298" s="98" t="str">
        <f>'miRNA Table'!C297</f>
        <v>hsa-miR-489-3p</v>
      </c>
      <c r="P298" s="98" t="s">
        <v>5795</v>
      </c>
      <c r="Q298" s="99">
        <f>IF('Control Sample Data'!C297="","",IF(SUM('Control Sample Data'!C$3:C$386)&gt;10,IF(AND(ISNUMBER('Control Sample Data'!C297),'Control Sample Data'!C297&lt;$C$389, 'Control Sample Data'!C297&gt;0),'Control Sample Data'!C297,$C$389),""))</f>
        <v>35</v>
      </c>
      <c r="R298" s="99">
        <f>IF('Control Sample Data'!D297="","",IF(SUM('Control Sample Data'!D$3:D$386)&gt;10,IF(AND(ISNUMBER('Control Sample Data'!D297),'Control Sample Data'!D297&lt;$C$389, 'Control Sample Data'!D297&gt;0),'Control Sample Data'!D297,$C$389),""))</f>
        <v>35</v>
      </c>
      <c r="S298" s="99">
        <f>IF('Control Sample Data'!E297="","",IF(SUM('Control Sample Data'!E$3:E$386)&gt;10,IF(AND(ISNUMBER('Control Sample Data'!E297),'Control Sample Data'!E297&lt;$C$389, 'Control Sample Data'!E297&gt;0),'Control Sample Data'!E297,$C$389),""))</f>
        <v>35</v>
      </c>
      <c r="T298" s="99" t="str">
        <f>IF('Control Sample Data'!F297="","",IF(SUM('Control Sample Data'!F$3:F$386)&gt;10,IF(AND(ISNUMBER('Control Sample Data'!F297),'Control Sample Data'!F297&lt;$C$389, 'Control Sample Data'!F297&gt;0),'Control Sample Data'!F297,$C$389),""))</f>
        <v/>
      </c>
      <c r="U298" s="99" t="str">
        <f>IF('Control Sample Data'!G297="","",IF(SUM('Control Sample Data'!G$3:G$386)&gt;10,IF(AND(ISNUMBER('Control Sample Data'!G297),'Control Sample Data'!G297&lt;$C$389, 'Control Sample Data'!G297&gt;0),'Control Sample Data'!G297,$C$389),""))</f>
        <v/>
      </c>
      <c r="V298" s="99" t="str">
        <f>IF('Control Sample Data'!H297="","",IF(SUM('Control Sample Data'!H$3:H$386)&gt;10,IF(AND(ISNUMBER('Control Sample Data'!H297),'Control Sample Data'!H297&lt;$C$389, 'Control Sample Data'!H297&gt;0),'Control Sample Data'!H297,$C$389),""))</f>
        <v/>
      </c>
      <c r="W298" s="99" t="str">
        <f>IF('Control Sample Data'!I297="","",IF(SUM('Control Sample Data'!I$3:I$386)&gt;10,IF(AND(ISNUMBER('Control Sample Data'!I297),'Control Sample Data'!I297&lt;$C$389, 'Control Sample Data'!I297&gt;0),'Control Sample Data'!I297,$C$389),""))</f>
        <v/>
      </c>
      <c r="X298" s="99" t="str">
        <f>IF('Control Sample Data'!J297="","",IF(SUM('Control Sample Data'!J$3:J$386)&gt;10,IF(AND(ISNUMBER('Control Sample Data'!J297),'Control Sample Data'!J297&lt;$C$389, 'Control Sample Data'!J297&gt;0),'Control Sample Data'!J297,$C$389),""))</f>
        <v/>
      </c>
      <c r="Y298" s="99" t="str">
        <f>IF('Control Sample Data'!K297="","",IF(SUM('Control Sample Data'!K$3:K$386)&gt;10,IF(AND(ISNUMBER('Control Sample Data'!K297),'Control Sample Data'!K297&lt;$C$389, 'Control Sample Data'!K297&gt;0),'Control Sample Data'!K297,$C$389),""))</f>
        <v/>
      </c>
      <c r="Z298" s="99" t="str">
        <f>IF('Control Sample Data'!L297="","",IF(SUM('Control Sample Data'!L$3:L$386)&gt;10,IF(AND(ISNUMBER('Control Sample Data'!L297),'Control Sample Data'!L297&lt;$C$389, 'Control Sample Data'!L297&gt;0),'Control Sample Data'!L297,$C$389),""))</f>
        <v/>
      </c>
      <c r="AA298" s="99" t="str">
        <f>IF('Control Sample Data'!M297="","",IF(SUM('Control Sample Data'!M$3:M$386)&gt;10,IF(AND(ISNUMBER('Control Sample Data'!M297),'Control Sample Data'!M297&lt;$C$389, 'Control Sample Data'!M297&gt;0),'Control Sample Data'!M297,$C$389),""))</f>
        <v/>
      </c>
      <c r="AB298" s="107" t="str">
        <f>IF('Control Sample Data'!N297="","",IF(SUM('Control Sample Data'!N$3:N$386)&gt;10,IF(AND(ISNUMBER('Control Sample Data'!N297),'Control Sample Data'!N297&lt;$C$389, 'Control Sample Data'!N297&gt;0),'Control Sample Data'!N297,$C$389),""))</f>
        <v/>
      </c>
      <c r="AC298" s="136">
        <f>IF(C298="","",IF(AND('miRNA Table'!$F$4="YES",'miRNA Table'!$F$6="YES"),C298-C$391,C298))</f>
        <v>21.07</v>
      </c>
      <c r="AD298" s="137">
        <f>IF(D298="","",IF(AND('miRNA Table'!$F$4="YES",'miRNA Table'!$F$6="YES"),D298-D$391,D298))</f>
        <v>35</v>
      </c>
      <c r="AE298" s="137">
        <f>IF(E298="","",IF(AND('miRNA Table'!$F$4="YES",'miRNA Table'!$F$6="YES"),E298-E$391,E298))</f>
        <v>21.51</v>
      </c>
      <c r="AF298" s="137" t="str">
        <f>IF(F298="","",IF(AND('miRNA Table'!$F$4="YES",'miRNA Table'!$F$6="YES"),F298-F$391,F298))</f>
        <v/>
      </c>
      <c r="AG298" s="137" t="str">
        <f>IF(G298="","",IF(AND('miRNA Table'!$F$4="YES",'miRNA Table'!$F$6="YES"),G298-G$391,G298))</f>
        <v/>
      </c>
      <c r="AH298" s="137" t="str">
        <f>IF(H298="","",IF(AND('miRNA Table'!$F$4="YES",'miRNA Table'!$F$6="YES"),H298-H$391,H298))</f>
        <v/>
      </c>
      <c r="AI298" s="137" t="str">
        <f>IF(I298="","",IF(AND('miRNA Table'!$F$4="YES",'miRNA Table'!$F$6="YES"),I298-I$391,I298))</f>
        <v/>
      </c>
      <c r="AJ298" s="137" t="str">
        <f>IF(J298="","",IF(AND('miRNA Table'!$F$4="YES",'miRNA Table'!$F$6="YES"),J298-J$391,J298))</f>
        <v/>
      </c>
      <c r="AK298" s="137" t="str">
        <f>IF(K298="","",IF(AND('miRNA Table'!$F$4="YES",'miRNA Table'!$F$6="YES"),K298-K$391,K298))</f>
        <v/>
      </c>
      <c r="AL298" s="137" t="str">
        <f>IF(L298="","",IF(AND('miRNA Table'!$F$4="YES",'miRNA Table'!$F$6="YES"),L298-L$391,L298))</f>
        <v/>
      </c>
      <c r="AM298" s="137" t="str">
        <f>IF(M298="","",IF(AND('miRNA Table'!$F$4="YES",'miRNA Table'!$F$6="YES"),M298-M$391,M298))</f>
        <v/>
      </c>
      <c r="AN298" s="138" t="str">
        <f>IF(N298="","",IF(AND('miRNA Table'!$F$4="YES",'miRNA Table'!$F$6="YES"),N298-N$391,N298))</f>
        <v/>
      </c>
      <c r="AO298" s="136">
        <f>IF(O298="","",IF(AND('miRNA Table'!$F$4="YES",'miRNA Table'!$F$6="YES"),Q298-Q$391,Q298))</f>
        <v>35</v>
      </c>
      <c r="AP298" s="137">
        <f>IF(P298="","",IF(AND('miRNA Table'!$F$4="YES",'miRNA Table'!$F$6="YES"),R298-R$391,R298))</f>
        <v>35</v>
      </c>
      <c r="AQ298" s="137">
        <f>IF(Q298="","",IF(AND('miRNA Table'!$F$4="YES",'miRNA Table'!$F$6="YES"),S298-S$391,S298))</f>
        <v>35</v>
      </c>
      <c r="AR298" s="137" t="str">
        <f>IF(R298="","",IF(AND('miRNA Table'!$F$4="YES",'miRNA Table'!$F$6="YES"),T298-T$391,T298))</f>
        <v/>
      </c>
      <c r="AS298" s="137" t="str">
        <f>IF(S298="","",IF(AND('miRNA Table'!$F$4="YES",'miRNA Table'!$F$6="YES"),U298-U$391,U298))</f>
        <v/>
      </c>
      <c r="AT298" s="137" t="str">
        <f>IF(T298="","",IF(AND('miRNA Table'!$F$4="YES",'miRNA Table'!$F$6="YES"),V298-V$391,V298))</f>
        <v/>
      </c>
      <c r="AU298" s="137" t="str">
        <f>IF(U298="","",IF(AND('miRNA Table'!$F$4="YES",'miRNA Table'!$F$6="YES"),W298-W$391,W298))</f>
        <v/>
      </c>
      <c r="AV298" s="137" t="str">
        <f>IF(V298="","",IF(AND('miRNA Table'!$F$4="YES",'miRNA Table'!$F$6="YES"),X298-X$391,X298))</f>
        <v/>
      </c>
      <c r="AW298" s="137" t="str">
        <f>IF(W298="","",IF(AND('miRNA Table'!$F$4="YES",'miRNA Table'!$F$6="YES"),Y298-Y$391,Y298))</f>
        <v/>
      </c>
      <c r="AX298" s="137" t="str">
        <f>IF(X298="","",IF(AND('miRNA Table'!$F$4="YES",'miRNA Table'!$F$6="YES"),Z298-Z$391,Z298))</f>
        <v/>
      </c>
      <c r="AY298" s="137" t="str">
        <f>IF(Y298="","",IF(AND('miRNA Table'!$F$4="YES",'miRNA Table'!$F$6="YES"),AA298-AA$391,AA298))</f>
        <v/>
      </c>
      <c r="AZ298" s="138" t="str">
        <f>IF(Z298="","",IF(AND('miRNA Table'!$F$4="YES",'miRNA Table'!$F$6="YES"),AB298-AB$391,AB298))</f>
        <v/>
      </c>
      <c r="BY298" s="97" t="str">
        <f t="shared" si="236"/>
        <v>hsa-miR-489-3p</v>
      </c>
      <c r="BZ298" s="98" t="s">
        <v>5795</v>
      </c>
      <c r="CA298" s="99">
        <f t="shared" si="237"/>
        <v>0.43499999999999872</v>
      </c>
      <c r="CB298" s="99">
        <f t="shared" si="238"/>
        <v>14.355</v>
      </c>
      <c r="CC298" s="99">
        <f t="shared" si="239"/>
        <v>0.78000000000000114</v>
      </c>
      <c r="CD298" s="99" t="str">
        <f t="shared" si="240"/>
        <v/>
      </c>
      <c r="CE298" s="99" t="str">
        <f t="shared" si="241"/>
        <v/>
      </c>
      <c r="CF298" s="99" t="str">
        <f t="shared" si="242"/>
        <v/>
      </c>
      <c r="CG298" s="99" t="str">
        <f t="shared" si="243"/>
        <v/>
      </c>
      <c r="CH298" s="99" t="str">
        <f t="shared" si="244"/>
        <v/>
      </c>
      <c r="CI298" s="99" t="str">
        <f t="shared" si="245"/>
        <v/>
      </c>
      <c r="CJ298" s="99" t="str">
        <f t="shared" si="246"/>
        <v/>
      </c>
      <c r="CK298" s="99" t="str">
        <f t="shared" si="247"/>
        <v/>
      </c>
      <c r="CL298" s="99" t="str">
        <f t="shared" si="248"/>
        <v/>
      </c>
      <c r="CM298" s="99">
        <f t="shared" si="249"/>
        <v>14.101666666666667</v>
      </c>
      <c r="CN298" s="99">
        <f t="shared" si="250"/>
        <v>14.14833333333333</v>
      </c>
      <c r="CO298" s="99">
        <f t="shared" si="251"/>
        <v>13.864999999999998</v>
      </c>
      <c r="CP298" s="99" t="str">
        <f t="shared" si="252"/>
        <v/>
      </c>
      <c r="CQ298" s="99" t="str">
        <f t="shared" si="253"/>
        <v/>
      </c>
      <c r="CR298" s="99" t="str">
        <f t="shared" si="254"/>
        <v/>
      </c>
      <c r="CS298" s="99" t="str">
        <f t="shared" si="255"/>
        <v/>
      </c>
      <c r="CT298" s="99" t="str">
        <f t="shared" si="256"/>
        <v/>
      </c>
      <c r="CU298" s="99" t="str">
        <f t="shared" si="257"/>
        <v/>
      </c>
      <c r="CV298" s="99" t="str">
        <f t="shared" si="258"/>
        <v/>
      </c>
      <c r="CW298" s="99" t="str">
        <f t="shared" si="259"/>
        <v/>
      </c>
      <c r="CX298" s="99" t="str">
        <f t="shared" si="260"/>
        <v/>
      </c>
      <c r="CY298" s="70">
        <f t="shared" si="261"/>
        <v>5.19</v>
      </c>
      <c r="CZ298" s="70">
        <f t="shared" si="262"/>
        <v>14.038333333333332</v>
      </c>
      <c r="DA298" s="100" t="str">
        <f t="shared" si="263"/>
        <v>hsa-miR-489-3p</v>
      </c>
      <c r="DB298" s="98" t="s">
        <v>5795</v>
      </c>
      <c r="DC298" s="101">
        <f t="shared" si="268"/>
        <v>0.73969375462441933</v>
      </c>
      <c r="DD298" s="101">
        <f t="shared" si="269"/>
        <v>4.7721535835485465E-5</v>
      </c>
      <c r="DE298" s="101">
        <f t="shared" si="270"/>
        <v>0.58236679323422746</v>
      </c>
      <c r="DF298" s="101" t="str">
        <f t="shared" si="271"/>
        <v/>
      </c>
      <c r="DG298" s="101" t="str">
        <f t="shared" si="272"/>
        <v/>
      </c>
      <c r="DH298" s="101" t="str">
        <f t="shared" si="273"/>
        <v/>
      </c>
      <c r="DI298" s="101" t="str">
        <f t="shared" si="274"/>
        <v/>
      </c>
      <c r="DJ298" s="101" t="str">
        <f t="shared" si="275"/>
        <v/>
      </c>
      <c r="DK298" s="101" t="str">
        <f t="shared" si="276"/>
        <v/>
      </c>
      <c r="DL298" s="101" t="str">
        <f t="shared" si="277"/>
        <v/>
      </c>
      <c r="DM298" s="101" t="str">
        <f t="shared" si="264"/>
        <v/>
      </c>
      <c r="DN298" s="101" t="str">
        <f t="shared" si="265"/>
        <v/>
      </c>
      <c r="DO298" s="101">
        <f t="shared" si="278"/>
        <v>5.6882063716252369E-5</v>
      </c>
      <c r="DP298" s="101">
        <f t="shared" si="279"/>
        <v>5.5071547217106916E-5</v>
      </c>
      <c r="DQ298" s="101">
        <f t="shared" si="280"/>
        <v>6.7022266466494862E-5</v>
      </c>
      <c r="DR298" s="101" t="str">
        <f t="shared" si="281"/>
        <v/>
      </c>
      <c r="DS298" s="101" t="str">
        <f t="shared" si="282"/>
        <v/>
      </c>
      <c r="DT298" s="101" t="str">
        <f t="shared" si="283"/>
        <v/>
      </c>
      <c r="DU298" s="101" t="str">
        <f t="shared" si="284"/>
        <v/>
      </c>
      <c r="DV298" s="101" t="str">
        <f t="shared" si="285"/>
        <v/>
      </c>
      <c r="DW298" s="101" t="str">
        <f t="shared" si="286"/>
        <v/>
      </c>
      <c r="DX298" s="101" t="str">
        <f t="shared" si="287"/>
        <v/>
      </c>
      <c r="DY298" s="101" t="str">
        <f t="shared" si="266"/>
        <v/>
      </c>
      <c r="DZ298" s="101" t="str">
        <f t="shared" si="267"/>
        <v/>
      </c>
    </row>
    <row r="299" spans="1:130" ht="15" customHeight="1" x14ac:dyDescent="0.25">
      <c r="A299" s="106" t="str">
        <f>'miRNA Table'!C298</f>
        <v>hsa-miR-490-3p</v>
      </c>
      <c r="B299" s="98" t="s">
        <v>5796</v>
      </c>
      <c r="C299" s="99">
        <f>IF('Test Sample Data'!C298="","",IF(SUM('Test Sample Data'!C$3:C$386)&gt;10,IF(AND(ISNUMBER('Test Sample Data'!C298),'Test Sample Data'!C298&lt;$C$389, 'Test Sample Data'!C298&gt;0),'Test Sample Data'!C298,$C$389),""))</f>
        <v>23.55</v>
      </c>
      <c r="D299" s="99">
        <f>IF('Test Sample Data'!D298="","",IF(SUM('Test Sample Data'!D$3:D$386)&gt;10,IF(AND(ISNUMBER('Test Sample Data'!D298),'Test Sample Data'!D298&lt;$C$389, 'Test Sample Data'!D298&gt;0),'Test Sample Data'!D298,$C$389),""))</f>
        <v>29.45</v>
      </c>
      <c r="E299" s="99">
        <f>IF('Test Sample Data'!E298="","",IF(SUM('Test Sample Data'!E$3:E$386)&gt;10,IF(AND(ISNUMBER('Test Sample Data'!E298),'Test Sample Data'!E298&lt;$C$389, 'Test Sample Data'!E298&gt;0),'Test Sample Data'!E298,$C$389),""))</f>
        <v>24.15</v>
      </c>
      <c r="F299" s="99" t="str">
        <f>IF('Test Sample Data'!F298="","",IF(SUM('Test Sample Data'!F$3:F$386)&gt;10,IF(AND(ISNUMBER('Test Sample Data'!F298),'Test Sample Data'!F298&lt;$C$389, 'Test Sample Data'!F298&gt;0),'Test Sample Data'!F298,$C$389),""))</f>
        <v/>
      </c>
      <c r="G299" s="99" t="str">
        <f>IF('Test Sample Data'!G298="","",IF(SUM('Test Sample Data'!G$3:G$386)&gt;10,IF(AND(ISNUMBER('Test Sample Data'!G298),'Test Sample Data'!G298&lt;$C$389, 'Test Sample Data'!G298&gt;0),'Test Sample Data'!G298,$C$389),""))</f>
        <v/>
      </c>
      <c r="H299" s="99" t="str">
        <f>IF('Test Sample Data'!H298="","",IF(SUM('Test Sample Data'!H$3:H$386)&gt;10,IF(AND(ISNUMBER('Test Sample Data'!H298),'Test Sample Data'!H298&lt;$C$389, 'Test Sample Data'!H298&gt;0),'Test Sample Data'!H298,$C$389),""))</f>
        <v/>
      </c>
      <c r="I299" s="99" t="str">
        <f>IF('Test Sample Data'!I298="","",IF(SUM('Test Sample Data'!I$3:I$386)&gt;10,IF(AND(ISNUMBER('Test Sample Data'!I298),'Test Sample Data'!I298&lt;$C$389, 'Test Sample Data'!I298&gt;0),'Test Sample Data'!I298,$C$389),""))</f>
        <v/>
      </c>
      <c r="J299" s="99" t="str">
        <f>IF('Test Sample Data'!J298="","",IF(SUM('Test Sample Data'!J$3:J$386)&gt;10,IF(AND(ISNUMBER('Test Sample Data'!J298),'Test Sample Data'!J298&lt;$C$389, 'Test Sample Data'!J298&gt;0),'Test Sample Data'!J298,$C$389),""))</f>
        <v/>
      </c>
      <c r="K299" s="99" t="str">
        <f>IF('Test Sample Data'!K298="","",IF(SUM('Test Sample Data'!K$3:K$386)&gt;10,IF(AND(ISNUMBER('Test Sample Data'!K298),'Test Sample Data'!K298&lt;$C$389, 'Test Sample Data'!K298&gt;0),'Test Sample Data'!K298,$C$389),""))</f>
        <v/>
      </c>
      <c r="L299" s="99" t="str">
        <f>IF('Test Sample Data'!L298="","",IF(SUM('Test Sample Data'!L$3:L$386)&gt;10,IF(AND(ISNUMBER('Test Sample Data'!L298),'Test Sample Data'!L298&lt;$C$389, 'Test Sample Data'!L298&gt;0),'Test Sample Data'!L298,$C$389),""))</f>
        <v/>
      </c>
      <c r="M299" s="99" t="str">
        <f>IF('Test Sample Data'!M298="","",IF(SUM('Test Sample Data'!M$3:M$386)&gt;10,IF(AND(ISNUMBER('Test Sample Data'!M298),'Test Sample Data'!M298&lt;$C$389, 'Test Sample Data'!M298&gt;0),'Test Sample Data'!M298,$C$389),""))</f>
        <v/>
      </c>
      <c r="N299" s="99" t="str">
        <f>IF('Test Sample Data'!N298="","",IF(SUM('Test Sample Data'!N$3:N$386)&gt;10,IF(AND(ISNUMBER('Test Sample Data'!N298),'Test Sample Data'!N298&lt;$C$389, 'Test Sample Data'!N298&gt;0),'Test Sample Data'!N298,$C$389),""))</f>
        <v/>
      </c>
      <c r="O299" s="98" t="str">
        <f>'miRNA Table'!C298</f>
        <v>hsa-miR-490-3p</v>
      </c>
      <c r="P299" s="98" t="s">
        <v>5796</v>
      </c>
      <c r="Q299" s="99">
        <f>IF('Control Sample Data'!C298="","",IF(SUM('Control Sample Data'!C$3:C$386)&gt;10,IF(AND(ISNUMBER('Control Sample Data'!C298),'Control Sample Data'!C298&lt;$C$389, 'Control Sample Data'!C298&gt;0),'Control Sample Data'!C298,$C$389),""))</f>
        <v>27.33</v>
      </c>
      <c r="R299" s="99">
        <f>IF('Control Sample Data'!D298="","",IF(SUM('Control Sample Data'!D$3:D$386)&gt;10,IF(AND(ISNUMBER('Control Sample Data'!D298),'Control Sample Data'!D298&lt;$C$389, 'Control Sample Data'!D298&gt;0),'Control Sample Data'!D298,$C$389),""))</f>
        <v>27.11</v>
      </c>
      <c r="S299" s="99">
        <f>IF('Control Sample Data'!E298="","",IF(SUM('Control Sample Data'!E$3:E$386)&gt;10,IF(AND(ISNUMBER('Control Sample Data'!E298),'Control Sample Data'!E298&lt;$C$389, 'Control Sample Data'!E298&gt;0),'Control Sample Data'!E298,$C$389),""))</f>
        <v>27.31</v>
      </c>
      <c r="T299" s="99" t="str">
        <f>IF('Control Sample Data'!F298="","",IF(SUM('Control Sample Data'!F$3:F$386)&gt;10,IF(AND(ISNUMBER('Control Sample Data'!F298),'Control Sample Data'!F298&lt;$C$389, 'Control Sample Data'!F298&gt;0),'Control Sample Data'!F298,$C$389),""))</f>
        <v/>
      </c>
      <c r="U299" s="99" t="str">
        <f>IF('Control Sample Data'!G298="","",IF(SUM('Control Sample Data'!G$3:G$386)&gt;10,IF(AND(ISNUMBER('Control Sample Data'!G298),'Control Sample Data'!G298&lt;$C$389, 'Control Sample Data'!G298&gt;0),'Control Sample Data'!G298,$C$389),""))</f>
        <v/>
      </c>
      <c r="V299" s="99" t="str">
        <f>IF('Control Sample Data'!H298="","",IF(SUM('Control Sample Data'!H$3:H$386)&gt;10,IF(AND(ISNUMBER('Control Sample Data'!H298),'Control Sample Data'!H298&lt;$C$389, 'Control Sample Data'!H298&gt;0),'Control Sample Data'!H298,$C$389),""))</f>
        <v/>
      </c>
      <c r="W299" s="99" t="str">
        <f>IF('Control Sample Data'!I298="","",IF(SUM('Control Sample Data'!I$3:I$386)&gt;10,IF(AND(ISNUMBER('Control Sample Data'!I298),'Control Sample Data'!I298&lt;$C$389, 'Control Sample Data'!I298&gt;0),'Control Sample Data'!I298,$C$389),""))</f>
        <v/>
      </c>
      <c r="X299" s="99" t="str">
        <f>IF('Control Sample Data'!J298="","",IF(SUM('Control Sample Data'!J$3:J$386)&gt;10,IF(AND(ISNUMBER('Control Sample Data'!J298),'Control Sample Data'!J298&lt;$C$389, 'Control Sample Data'!J298&gt;0),'Control Sample Data'!J298,$C$389),""))</f>
        <v/>
      </c>
      <c r="Y299" s="99" t="str">
        <f>IF('Control Sample Data'!K298="","",IF(SUM('Control Sample Data'!K$3:K$386)&gt;10,IF(AND(ISNUMBER('Control Sample Data'!K298),'Control Sample Data'!K298&lt;$C$389, 'Control Sample Data'!K298&gt;0),'Control Sample Data'!K298,$C$389),""))</f>
        <v/>
      </c>
      <c r="Z299" s="99" t="str">
        <f>IF('Control Sample Data'!L298="","",IF(SUM('Control Sample Data'!L$3:L$386)&gt;10,IF(AND(ISNUMBER('Control Sample Data'!L298),'Control Sample Data'!L298&lt;$C$389, 'Control Sample Data'!L298&gt;0),'Control Sample Data'!L298,$C$389),""))</f>
        <v/>
      </c>
      <c r="AA299" s="99" t="str">
        <f>IF('Control Sample Data'!M298="","",IF(SUM('Control Sample Data'!M$3:M$386)&gt;10,IF(AND(ISNUMBER('Control Sample Data'!M298),'Control Sample Data'!M298&lt;$C$389, 'Control Sample Data'!M298&gt;0),'Control Sample Data'!M298,$C$389),""))</f>
        <v/>
      </c>
      <c r="AB299" s="107" t="str">
        <f>IF('Control Sample Data'!N298="","",IF(SUM('Control Sample Data'!N$3:N$386)&gt;10,IF(AND(ISNUMBER('Control Sample Data'!N298),'Control Sample Data'!N298&lt;$C$389, 'Control Sample Data'!N298&gt;0),'Control Sample Data'!N298,$C$389),""))</f>
        <v/>
      </c>
      <c r="AC299" s="136">
        <f>IF(C299="","",IF(AND('miRNA Table'!$F$4="YES",'miRNA Table'!$F$6="YES"),C299-C$391,C299))</f>
        <v>23.55</v>
      </c>
      <c r="AD299" s="137">
        <f>IF(D299="","",IF(AND('miRNA Table'!$F$4="YES",'miRNA Table'!$F$6="YES"),D299-D$391,D299))</f>
        <v>29.45</v>
      </c>
      <c r="AE299" s="137">
        <f>IF(E299="","",IF(AND('miRNA Table'!$F$4="YES",'miRNA Table'!$F$6="YES"),E299-E$391,E299))</f>
        <v>24.15</v>
      </c>
      <c r="AF299" s="137" t="str">
        <f>IF(F299="","",IF(AND('miRNA Table'!$F$4="YES",'miRNA Table'!$F$6="YES"),F299-F$391,F299))</f>
        <v/>
      </c>
      <c r="AG299" s="137" t="str">
        <f>IF(G299="","",IF(AND('miRNA Table'!$F$4="YES",'miRNA Table'!$F$6="YES"),G299-G$391,G299))</f>
        <v/>
      </c>
      <c r="AH299" s="137" t="str">
        <f>IF(H299="","",IF(AND('miRNA Table'!$F$4="YES",'miRNA Table'!$F$6="YES"),H299-H$391,H299))</f>
        <v/>
      </c>
      <c r="AI299" s="137" t="str">
        <f>IF(I299="","",IF(AND('miRNA Table'!$F$4="YES",'miRNA Table'!$F$6="YES"),I299-I$391,I299))</f>
        <v/>
      </c>
      <c r="AJ299" s="137" t="str">
        <f>IF(J299="","",IF(AND('miRNA Table'!$F$4="YES",'miRNA Table'!$F$6="YES"),J299-J$391,J299))</f>
        <v/>
      </c>
      <c r="AK299" s="137" t="str">
        <f>IF(K299="","",IF(AND('miRNA Table'!$F$4="YES",'miRNA Table'!$F$6="YES"),K299-K$391,K299))</f>
        <v/>
      </c>
      <c r="AL299" s="137" t="str">
        <f>IF(L299="","",IF(AND('miRNA Table'!$F$4="YES",'miRNA Table'!$F$6="YES"),L299-L$391,L299))</f>
        <v/>
      </c>
      <c r="AM299" s="137" t="str">
        <f>IF(M299="","",IF(AND('miRNA Table'!$F$4="YES",'miRNA Table'!$F$6="YES"),M299-M$391,M299))</f>
        <v/>
      </c>
      <c r="AN299" s="138" t="str">
        <f>IF(N299="","",IF(AND('miRNA Table'!$F$4="YES",'miRNA Table'!$F$6="YES"),N299-N$391,N299))</f>
        <v/>
      </c>
      <c r="AO299" s="136">
        <f>IF(O299="","",IF(AND('miRNA Table'!$F$4="YES",'miRNA Table'!$F$6="YES"),Q299-Q$391,Q299))</f>
        <v>27.33</v>
      </c>
      <c r="AP299" s="137">
        <f>IF(P299="","",IF(AND('miRNA Table'!$F$4="YES",'miRNA Table'!$F$6="YES"),R299-R$391,R299))</f>
        <v>27.11</v>
      </c>
      <c r="AQ299" s="137">
        <f>IF(Q299="","",IF(AND('miRNA Table'!$F$4="YES",'miRNA Table'!$F$6="YES"),S299-S$391,S299))</f>
        <v>27.31</v>
      </c>
      <c r="AR299" s="137" t="str">
        <f>IF(R299="","",IF(AND('miRNA Table'!$F$4="YES",'miRNA Table'!$F$6="YES"),T299-T$391,T299))</f>
        <v/>
      </c>
      <c r="AS299" s="137" t="str">
        <f>IF(S299="","",IF(AND('miRNA Table'!$F$4="YES",'miRNA Table'!$F$6="YES"),U299-U$391,U299))</f>
        <v/>
      </c>
      <c r="AT299" s="137" t="str">
        <f>IF(T299="","",IF(AND('miRNA Table'!$F$4="YES",'miRNA Table'!$F$6="YES"),V299-V$391,V299))</f>
        <v/>
      </c>
      <c r="AU299" s="137" t="str">
        <f>IF(U299="","",IF(AND('miRNA Table'!$F$4="YES",'miRNA Table'!$F$6="YES"),W299-W$391,W299))</f>
        <v/>
      </c>
      <c r="AV299" s="137" t="str">
        <f>IF(V299="","",IF(AND('miRNA Table'!$F$4="YES",'miRNA Table'!$F$6="YES"),X299-X$391,X299))</f>
        <v/>
      </c>
      <c r="AW299" s="137" t="str">
        <f>IF(W299="","",IF(AND('miRNA Table'!$F$4="YES",'miRNA Table'!$F$6="YES"),Y299-Y$391,Y299))</f>
        <v/>
      </c>
      <c r="AX299" s="137" t="str">
        <f>IF(X299="","",IF(AND('miRNA Table'!$F$4="YES",'miRNA Table'!$F$6="YES"),Z299-Z$391,Z299))</f>
        <v/>
      </c>
      <c r="AY299" s="137" t="str">
        <f>IF(Y299="","",IF(AND('miRNA Table'!$F$4="YES",'miRNA Table'!$F$6="YES"),AA299-AA$391,AA299))</f>
        <v/>
      </c>
      <c r="AZ299" s="138" t="str">
        <f>IF(Z299="","",IF(AND('miRNA Table'!$F$4="YES",'miRNA Table'!$F$6="YES"),AB299-AB$391,AB299))</f>
        <v/>
      </c>
      <c r="BY299" s="97" t="str">
        <f t="shared" si="236"/>
        <v>hsa-miR-490-3p</v>
      </c>
      <c r="BZ299" s="98" t="s">
        <v>5796</v>
      </c>
      <c r="CA299" s="99">
        <f t="shared" si="237"/>
        <v>2.9149999999999991</v>
      </c>
      <c r="CB299" s="99">
        <f t="shared" si="238"/>
        <v>8.8049999999999997</v>
      </c>
      <c r="CC299" s="99">
        <f t="shared" si="239"/>
        <v>3.4199999999999982</v>
      </c>
      <c r="CD299" s="99" t="str">
        <f t="shared" si="240"/>
        <v/>
      </c>
      <c r="CE299" s="99" t="str">
        <f t="shared" si="241"/>
        <v/>
      </c>
      <c r="CF299" s="99" t="str">
        <f t="shared" si="242"/>
        <v/>
      </c>
      <c r="CG299" s="99" t="str">
        <f t="shared" si="243"/>
        <v/>
      </c>
      <c r="CH299" s="99" t="str">
        <f t="shared" si="244"/>
        <v/>
      </c>
      <c r="CI299" s="99" t="str">
        <f t="shared" si="245"/>
        <v/>
      </c>
      <c r="CJ299" s="99" t="str">
        <f t="shared" si="246"/>
        <v/>
      </c>
      <c r="CK299" s="99" t="str">
        <f t="shared" si="247"/>
        <v/>
      </c>
      <c r="CL299" s="99" t="str">
        <f t="shared" si="248"/>
        <v/>
      </c>
      <c r="CM299" s="99">
        <f t="shared" si="249"/>
        <v>6.4316666666666649</v>
      </c>
      <c r="CN299" s="99">
        <f t="shared" si="250"/>
        <v>6.2583333333333293</v>
      </c>
      <c r="CO299" s="99">
        <f t="shared" si="251"/>
        <v>6.1749999999999972</v>
      </c>
      <c r="CP299" s="99" t="str">
        <f t="shared" si="252"/>
        <v/>
      </c>
      <c r="CQ299" s="99" t="str">
        <f t="shared" si="253"/>
        <v/>
      </c>
      <c r="CR299" s="99" t="str">
        <f t="shared" si="254"/>
        <v/>
      </c>
      <c r="CS299" s="99" t="str">
        <f t="shared" si="255"/>
        <v/>
      </c>
      <c r="CT299" s="99" t="str">
        <f t="shared" si="256"/>
        <v/>
      </c>
      <c r="CU299" s="99" t="str">
        <f t="shared" si="257"/>
        <v/>
      </c>
      <c r="CV299" s="99" t="str">
        <f t="shared" si="258"/>
        <v/>
      </c>
      <c r="CW299" s="99" t="str">
        <f t="shared" si="259"/>
        <v/>
      </c>
      <c r="CX299" s="99" t="str">
        <f t="shared" si="260"/>
        <v/>
      </c>
      <c r="CY299" s="70">
        <f t="shared" si="261"/>
        <v>5.046666666666666</v>
      </c>
      <c r="CZ299" s="70">
        <f t="shared" si="262"/>
        <v>6.2883333333333304</v>
      </c>
      <c r="DA299" s="100" t="str">
        <f t="shared" si="263"/>
        <v>hsa-miR-490-3p</v>
      </c>
      <c r="DB299" s="98" t="s">
        <v>5796</v>
      </c>
      <c r="DC299" s="101">
        <f t="shared" si="268"/>
        <v>0.13258596767102721</v>
      </c>
      <c r="DD299" s="101">
        <f t="shared" si="269"/>
        <v>2.2357893761693073E-3</v>
      </c>
      <c r="DE299" s="101">
        <f t="shared" si="270"/>
        <v>9.3428078039683782E-2</v>
      </c>
      <c r="DF299" s="101" t="str">
        <f t="shared" si="271"/>
        <v/>
      </c>
      <c r="DG299" s="101" t="str">
        <f t="shared" si="272"/>
        <v/>
      </c>
      <c r="DH299" s="101" t="str">
        <f t="shared" si="273"/>
        <v/>
      </c>
      <c r="DI299" s="101" t="str">
        <f t="shared" si="274"/>
        <v/>
      </c>
      <c r="DJ299" s="101" t="str">
        <f t="shared" si="275"/>
        <v/>
      </c>
      <c r="DK299" s="101" t="str">
        <f t="shared" si="276"/>
        <v/>
      </c>
      <c r="DL299" s="101" t="str">
        <f t="shared" si="277"/>
        <v/>
      </c>
      <c r="DM299" s="101" t="str">
        <f t="shared" si="264"/>
        <v/>
      </c>
      <c r="DN299" s="101" t="str">
        <f t="shared" si="265"/>
        <v/>
      </c>
      <c r="DO299" s="101">
        <f t="shared" si="278"/>
        <v>1.1584449781132978E-2</v>
      </c>
      <c r="DP299" s="101">
        <f t="shared" si="279"/>
        <v>1.3063331379507999E-2</v>
      </c>
      <c r="DQ299" s="101">
        <f t="shared" si="280"/>
        <v>1.3840117485974418E-2</v>
      </c>
      <c r="DR299" s="101" t="str">
        <f t="shared" si="281"/>
        <v/>
      </c>
      <c r="DS299" s="101" t="str">
        <f t="shared" si="282"/>
        <v/>
      </c>
      <c r="DT299" s="101" t="str">
        <f t="shared" si="283"/>
        <v/>
      </c>
      <c r="DU299" s="101" t="str">
        <f t="shared" si="284"/>
        <v/>
      </c>
      <c r="DV299" s="101" t="str">
        <f t="shared" si="285"/>
        <v/>
      </c>
      <c r="DW299" s="101" t="str">
        <f t="shared" si="286"/>
        <v/>
      </c>
      <c r="DX299" s="101" t="str">
        <f t="shared" si="287"/>
        <v/>
      </c>
      <c r="DY299" s="101" t="str">
        <f t="shared" si="266"/>
        <v/>
      </c>
      <c r="DZ299" s="101" t="str">
        <f t="shared" si="267"/>
        <v/>
      </c>
    </row>
    <row r="300" spans="1:130" ht="15" customHeight="1" x14ac:dyDescent="0.25">
      <c r="A300" s="106" t="str">
        <f>'miRNA Table'!C299</f>
        <v>hsa-miR-491-5p</v>
      </c>
      <c r="B300" s="98" t="s">
        <v>5797</v>
      </c>
      <c r="C300" s="99">
        <f>IF('Test Sample Data'!C299="","",IF(SUM('Test Sample Data'!C$3:C$386)&gt;10,IF(AND(ISNUMBER('Test Sample Data'!C299),'Test Sample Data'!C299&lt;$C$389, 'Test Sample Data'!C299&gt;0),'Test Sample Data'!C299,$C$389),""))</f>
        <v>29.38</v>
      </c>
      <c r="D300" s="99">
        <f>IF('Test Sample Data'!D299="","",IF(SUM('Test Sample Data'!D$3:D$386)&gt;10,IF(AND(ISNUMBER('Test Sample Data'!D299),'Test Sample Data'!D299&lt;$C$389, 'Test Sample Data'!D299&gt;0),'Test Sample Data'!D299,$C$389),""))</f>
        <v>21.29</v>
      </c>
      <c r="E300" s="99">
        <f>IF('Test Sample Data'!E299="","",IF(SUM('Test Sample Data'!E$3:E$386)&gt;10,IF(AND(ISNUMBER('Test Sample Data'!E299),'Test Sample Data'!E299&lt;$C$389, 'Test Sample Data'!E299&gt;0),'Test Sample Data'!E299,$C$389),""))</f>
        <v>27.2</v>
      </c>
      <c r="F300" s="99" t="str">
        <f>IF('Test Sample Data'!F299="","",IF(SUM('Test Sample Data'!F$3:F$386)&gt;10,IF(AND(ISNUMBER('Test Sample Data'!F299),'Test Sample Data'!F299&lt;$C$389, 'Test Sample Data'!F299&gt;0),'Test Sample Data'!F299,$C$389),""))</f>
        <v/>
      </c>
      <c r="G300" s="99" t="str">
        <f>IF('Test Sample Data'!G299="","",IF(SUM('Test Sample Data'!G$3:G$386)&gt;10,IF(AND(ISNUMBER('Test Sample Data'!G299),'Test Sample Data'!G299&lt;$C$389, 'Test Sample Data'!G299&gt;0),'Test Sample Data'!G299,$C$389),""))</f>
        <v/>
      </c>
      <c r="H300" s="99" t="str">
        <f>IF('Test Sample Data'!H299="","",IF(SUM('Test Sample Data'!H$3:H$386)&gt;10,IF(AND(ISNUMBER('Test Sample Data'!H299),'Test Sample Data'!H299&lt;$C$389, 'Test Sample Data'!H299&gt;0),'Test Sample Data'!H299,$C$389),""))</f>
        <v/>
      </c>
      <c r="I300" s="99" t="str">
        <f>IF('Test Sample Data'!I299="","",IF(SUM('Test Sample Data'!I$3:I$386)&gt;10,IF(AND(ISNUMBER('Test Sample Data'!I299),'Test Sample Data'!I299&lt;$C$389, 'Test Sample Data'!I299&gt;0),'Test Sample Data'!I299,$C$389),""))</f>
        <v/>
      </c>
      <c r="J300" s="99" t="str">
        <f>IF('Test Sample Data'!J299="","",IF(SUM('Test Sample Data'!J$3:J$386)&gt;10,IF(AND(ISNUMBER('Test Sample Data'!J299),'Test Sample Data'!J299&lt;$C$389, 'Test Sample Data'!J299&gt;0),'Test Sample Data'!J299,$C$389),""))</f>
        <v/>
      </c>
      <c r="K300" s="99" t="str">
        <f>IF('Test Sample Data'!K299="","",IF(SUM('Test Sample Data'!K$3:K$386)&gt;10,IF(AND(ISNUMBER('Test Sample Data'!K299),'Test Sample Data'!K299&lt;$C$389, 'Test Sample Data'!K299&gt;0),'Test Sample Data'!K299,$C$389),""))</f>
        <v/>
      </c>
      <c r="L300" s="99" t="str">
        <f>IF('Test Sample Data'!L299="","",IF(SUM('Test Sample Data'!L$3:L$386)&gt;10,IF(AND(ISNUMBER('Test Sample Data'!L299),'Test Sample Data'!L299&lt;$C$389, 'Test Sample Data'!L299&gt;0),'Test Sample Data'!L299,$C$389),""))</f>
        <v/>
      </c>
      <c r="M300" s="99" t="str">
        <f>IF('Test Sample Data'!M299="","",IF(SUM('Test Sample Data'!M$3:M$386)&gt;10,IF(AND(ISNUMBER('Test Sample Data'!M299),'Test Sample Data'!M299&lt;$C$389, 'Test Sample Data'!M299&gt;0),'Test Sample Data'!M299,$C$389),""))</f>
        <v/>
      </c>
      <c r="N300" s="99" t="str">
        <f>IF('Test Sample Data'!N299="","",IF(SUM('Test Sample Data'!N$3:N$386)&gt;10,IF(AND(ISNUMBER('Test Sample Data'!N299),'Test Sample Data'!N299&lt;$C$389, 'Test Sample Data'!N299&gt;0),'Test Sample Data'!N299,$C$389),""))</f>
        <v/>
      </c>
      <c r="O300" s="98" t="str">
        <f>'miRNA Table'!C299</f>
        <v>hsa-miR-491-5p</v>
      </c>
      <c r="P300" s="98" t="s">
        <v>5797</v>
      </c>
      <c r="Q300" s="99">
        <f>IF('Control Sample Data'!C299="","",IF(SUM('Control Sample Data'!C$3:C$386)&gt;10,IF(AND(ISNUMBER('Control Sample Data'!C299),'Control Sample Data'!C299&lt;$C$389, 'Control Sample Data'!C299&gt;0),'Control Sample Data'!C299,$C$389),""))</f>
        <v>25.52</v>
      </c>
      <c r="R300" s="99">
        <f>IF('Control Sample Data'!D299="","",IF(SUM('Control Sample Data'!D$3:D$386)&gt;10,IF(AND(ISNUMBER('Control Sample Data'!D299),'Control Sample Data'!D299&lt;$C$389, 'Control Sample Data'!D299&gt;0),'Control Sample Data'!D299,$C$389),""))</f>
        <v>25.6</v>
      </c>
      <c r="S300" s="99">
        <f>IF('Control Sample Data'!E299="","",IF(SUM('Control Sample Data'!E$3:E$386)&gt;10,IF(AND(ISNUMBER('Control Sample Data'!E299),'Control Sample Data'!E299&lt;$C$389, 'Control Sample Data'!E299&gt;0),'Control Sample Data'!E299,$C$389),""))</f>
        <v>25.81</v>
      </c>
      <c r="T300" s="99" t="str">
        <f>IF('Control Sample Data'!F299="","",IF(SUM('Control Sample Data'!F$3:F$386)&gt;10,IF(AND(ISNUMBER('Control Sample Data'!F299),'Control Sample Data'!F299&lt;$C$389, 'Control Sample Data'!F299&gt;0),'Control Sample Data'!F299,$C$389),""))</f>
        <v/>
      </c>
      <c r="U300" s="99" t="str">
        <f>IF('Control Sample Data'!G299="","",IF(SUM('Control Sample Data'!G$3:G$386)&gt;10,IF(AND(ISNUMBER('Control Sample Data'!G299),'Control Sample Data'!G299&lt;$C$389, 'Control Sample Data'!G299&gt;0),'Control Sample Data'!G299,$C$389),""))</f>
        <v/>
      </c>
      <c r="V300" s="99" t="str">
        <f>IF('Control Sample Data'!H299="","",IF(SUM('Control Sample Data'!H$3:H$386)&gt;10,IF(AND(ISNUMBER('Control Sample Data'!H299),'Control Sample Data'!H299&lt;$C$389, 'Control Sample Data'!H299&gt;0),'Control Sample Data'!H299,$C$389),""))</f>
        <v/>
      </c>
      <c r="W300" s="99" t="str">
        <f>IF('Control Sample Data'!I299="","",IF(SUM('Control Sample Data'!I$3:I$386)&gt;10,IF(AND(ISNUMBER('Control Sample Data'!I299),'Control Sample Data'!I299&lt;$C$389, 'Control Sample Data'!I299&gt;0),'Control Sample Data'!I299,$C$389),""))</f>
        <v/>
      </c>
      <c r="X300" s="99" t="str">
        <f>IF('Control Sample Data'!J299="","",IF(SUM('Control Sample Data'!J$3:J$386)&gt;10,IF(AND(ISNUMBER('Control Sample Data'!J299),'Control Sample Data'!J299&lt;$C$389, 'Control Sample Data'!J299&gt;0),'Control Sample Data'!J299,$C$389),""))</f>
        <v/>
      </c>
      <c r="Y300" s="99" t="str">
        <f>IF('Control Sample Data'!K299="","",IF(SUM('Control Sample Data'!K$3:K$386)&gt;10,IF(AND(ISNUMBER('Control Sample Data'!K299),'Control Sample Data'!K299&lt;$C$389, 'Control Sample Data'!K299&gt;0),'Control Sample Data'!K299,$C$389),""))</f>
        <v/>
      </c>
      <c r="Z300" s="99" t="str">
        <f>IF('Control Sample Data'!L299="","",IF(SUM('Control Sample Data'!L$3:L$386)&gt;10,IF(AND(ISNUMBER('Control Sample Data'!L299),'Control Sample Data'!L299&lt;$C$389, 'Control Sample Data'!L299&gt;0),'Control Sample Data'!L299,$C$389),""))</f>
        <v/>
      </c>
      <c r="AA300" s="99" t="str">
        <f>IF('Control Sample Data'!M299="","",IF(SUM('Control Sample Data'!M$3:M$386)&gt;10,IF(AND(ISNUMBER('Control Sample Data'!M299),'Control Sample Data'!M299&lt;$C$389, 'Control Sample Data'!M299&gt;0),'Control Sample Data'!M299,$C$389),""))</f>
        <v/>
      </c>
      <c r="AB300" s="107" t="str">
        <f>IF('Control Sample Data'!N299="","",IF(SUM('Control Sample Data'!N$3:N$386)&gt;10,IF(AND(ISNUMBER('Control Sample Data'!N299),'Control Sample Data'!N299&lt;$C$389, 'Control Sample Data'!N299&gt;0),'Control Sample Data'!N299,$C$389),""))</f>
        <v/>
      </c>
      <c r="AC300" s="136">
        <f>IF(C300="","",IF(AND('miRNA Table'!$F$4="YES",'miRNA Table'!$F$6="YES"),C300-C$391,C300))</f>
        <v>29.38</v>
      </c>
      <c r="AD300" s="137">
        <f>IF(D300="","",IF(AND('miRNA Table'!$F$4="YES",'miRNA Table'!$F$6="YES"),D300-D$391,D300))</f>
        <v>21.29</v>
      </c>
      <c r="AE300" s="137">
        <f>IF(E300="","",IF(AND('miRNA Table'!$F$4="YES",'miRNA Table'!$F$6="YES"),E300-E$391,E300))</f>
        <v>27.2</v>
      </c>
      <c r="AF300" s="137" t="str">
        <f>IF(F300="","",IF(AND('miRNA Table'!$F$4="YES",'miRNA Table'!$F$6="YES"),F300-F$391,F300))</f>
        <v/>
      </c>
      <c r="AG300" s="137" t="str">
        <f>IF(G300="","",IF(AND('miRNA Table'!$F$4="YES",'miRNA Table'!$F$6="YES"),G300-G$391,G300))</f>
        <v/>
      </c>
      <c r="AH300" s="137" t="str">
        <f>IF(H300="","",IF(AND('miRNA Table'!$F$4="YES",'miRNA Table'!$F$6="YES"),H300-H$391,H300))</f>
        <v/>
      </c>
      <c r="AI300" s="137" t="str">
        <f>IF(I300="","",IF(AND('miRNA Table'!$F$4="YES",'miRNA Table'!$F$6="YES"),I300-I$391,I300))</f>
        <v/>
      </c>
      <c r="AJ300" s="137" t="str">
        <f>IF(J300="","",IF(AND('miRNA Table'!$F$4="YES",'miRNA Table'!$F$6="YES"),J300-J$391,J300))</f>
        <v/>
      </c>
      <c r="AK300" s="137" t="str">
        <f>IF(K300="","",IF(AND('miRNA Table'!$F$4="YES",'miRNA Table'!$F$6="YES"),K300-K$391,K300))</f>
        <v/>
      </c>
      <c r="AL300" s="137" t="str">
        <f>IF(L300="","",IF(AND('miRNA Table'!$F$4="YES",'miRNA Table'!$F$6="YES"),L300-L$391,L300))</f>
        <v/>
      </c>
      <c r="AM300" s="137" t="str">
        <f>IF(M300="","",IF(AND('miRNA Table'!$F$4="YES",'miRNA Table'!$F$6="YES"),M300-M$391,M300))</f>
        <v/>
      </c>
      <c r="AN300" s="138" t="str">
        <f>IF(N300="","",IF(AND('miRNA Table'!$F$4="YES",'miRNA Table'!$F$6="YES"),N300-N$391,N300))</f>
        <v/>
      </c>
      <c r="AO300" s="136">
        <f>IF(O300="","",IF(AND('miRNA Table'!$F$4="YES",'miRNA Table'!$F$6="YES"),Q300-Q$391,Q300))</f>
        <v>25.52</v>
      </c>
      <c r="AP300" s="137">
        <f>IF(P300="","",IF(AND('miRNA Table'!$F$4="YES",'miRNA Table'!$F$6="YES"),R300-R$391,R300))</f>
        <v>25.6</v>
      </c>
      <c r="AQ300" s="137">
        <f>IF(Q300="","",IF(AND('miRNA Table'!$F$4="YES",'miRNA Table'!$F$6="YES"),S300-S$391,S300))</f>
        <v>25.81</v>
      </c>
      <c r="AR300" s="137" t="str">
        <f>IF(R300="","",IF(AND('miRNA Table'!$F$4="YES",'miRNA Table'!$F$6="YES"),T300-T$391,T300))</f>
        <v/>
      </c>
      <c r="AS300" s="137" t="str">
        <f>IF(S300="","",IF(AND('miRNA Table'!$F$4="YES",'miRNA Table'!$F$6="YES"),U300-U$391,U300))</f>
        <v/>
      </c>
      <c r="AT300" s="137" t="str">
        <f>IF(T300="","",IF(AND('miRNA Table'!$F$4="YES",'miRNA Table'!$F$6="YES"),V300-V$391,V300))</f>
        <v/>
      </c>
      <c r="AU300" s="137" t="str">
        <f>IF(U300="","",IF(AND('miRNA Table'!$F$4="YES",'miRNA Table'!$F$6="YES"),W300-W$391,W300))</f>
        <v/>
      </c>
      <c r="AV300" s="137" t="str">
        <f>IF(V300="","",IF(AND('miRNA Table'!$F$4="YES",'miRNA Table'!$F$6="YES"),X300-X$391,X300))</f>
        <v/>
      </c>
      <c r="AW300" s="137" t="str">
        <f>IF(W300="","",IF(AND('miRNA Table'!$F$4="YES",'miRNA Table'!$F$6="YES"),Y300-Y$391,Y300))</f>
        <v/>
      </c>
      <c r="AX300" s="137" t="str">
        <f>IF(X300="","",IF(AND('miRNA Table'!$F$4="YES",'miRNA Table'!$F$6="YES"),Z300-Z$391,Z300))</f>
        <v/>
      </c>
      <c r="AY300" s="137" t="str">
        <f>IF(Y300="","",IF(AND('miRNA Table'!$F$4="YES",'miRNA Table'!$F$6="YES"),AA300-AA$391,AA300))</f>
        <v/>
      </c>
      <c r="AZ300" s="138" t="str">
        <f>IF(Z300="","",IF(AND('miRNA Table'!$F$4="YES",'miRNA Table'!$F$6="YES"),AB300-AB$391,AB300))</f>
        <v/>
      </c>
      <c r="BY300" s="97" t="str">
        <f t="shared" si="236"/>
        <v>hsa-miR-491-5p</v>
      </c>
      <c r="BZ300" s="98" t="s">
        <v>5797</v>
      </c>
      <c r="CA300" s="99">
        <f t="shared" si="237"/>
        <v>8.7449999999999974</v>
      </c>
      <c r="CB300" s="99">
        <f t="shared" si="238"/>
        <v>0.64499999999999957</v>
      </c>
      <c r="CC300" s="99">
        <f t="shared" si="239"/>
        <v>6.4699999999999989</v>
      </c>
      <c r="CD300" s="99" t="str">
        <f t="shared" si="240"/>
        <v/>
      </c>
      <c r="CE300" s="99" t="str">
        <f t="shared" si="241"/>
        <v/>
      </c>
      <c r="CF300" s="99" t="str">
        <f t="shared" si="242"/>
        <v/>
      </c>
      <c r="CG300" s="99" t="str">
        <f t="shared" si="243"/>
        <v/>
      </c>
      <c r="CH300" s="99" t="str">
        <f t="shared" si="244"/>
        <v/>
      </c>
      <c r="CI300" s="99" t="str">
        <f t="shared" si="245"/>
        <v/>
      </c>
      <c r="CJ300" s="99" t="str">
        <f t="shared" si="246"/>
        <v/>
      </c>
      <c r="CK300" s="99" t="str">
        <f t="shared" si="247"/>
        <v/>
      </c>
      <c r="CL300" s="99" t="str">
        <f t="shared" si="248"/>
        <v/>
      </c>
      <c r="CM300" s="99">
        <f t="shared" si="249"/>
        <v>4.6216666666666661</v>
      </c>
      <c r="CN300" s="99">
        <f t="shared" si="250"/>
        <v>4.7483333333333313</v>
      </c>
      <c r="CO300" s="99">
        <f t="shared" si="251"/>
        <v>4.6749999999999972</v>
      </c>
      <c r="CP300" s="99" t="str">
        <f t="shared" si="252"/>
        <v/>
      </c>
      <c r="CQ300" s="99" t="str">
        <f t="shared" si="253"/>
        <v/>
      </c>
      <c r="CR300" s="99" t="str">
        <f t="shared" si="254"/>
        <v/>
      </c>
      <c r="CS300" s="99" t="str">
        <f t="shared" si="255"/>
        <v/>
      </c>
      <c r="CT300" s="99" t="str">
        <f t="shared" si="256"/>
        <v/>
      </c>
      <c r="CU300" s="99" t="str">
        <f t="shared" si="257"/>
        <v/>
      </c>
      <c r="CV300" s="99" t="str">
        <f t="shared" si="258"/>
        <v/>
      </c>
      <c r="CW300" s="99" t="str">
        <f t="shared" si="259"/>
        <v/>
      </c>
      <c r="CX300" s="99" t="str">
        <f t="shared" si="260"/>
        <v/>
      </c>
      <c r="CY300" s="70">
        <f t="shared" si="261"/>
        <v>5.2866666666666653</v>
      </c>
      <c r="CZ300" s="70">
        <f t="shared" si="262"/>
        <v>4.6816666666666649</v>
      </c>
      <c r="DA300" s="100" t="str">
        <f t="shared" si="263"/>
        <v>hsa-miR-491-5p</v>
      </c>
      <c r="DB300" s="98" t="s">
        <v>5797</v>
      </c>
      <c r="DC300" s="101">
        <f t="shared" si="268"/>
        <v>2.3307338731088367E-3</v>
      </c>
      <c r="DD300" s="101">
        <f t="shared" si="269"/>
        <v>0.63949279063871456</v>
      </c>
      <c r="DE300" s="101">
        <f t="shared" si="270"/>
        <v>1.1280696840019514E-2</v>
      </c>
      <c r="DF300" s="101" t="str">
        <f t="shared" si="271"/>
        <v/>
      </c>
      <c r="DG300" s="101" t="str">
        <f t="shared" si="272"/>
        <v/>
      </c>
      <c r="DH300" s="101" t="str">
        <f t="shared" si="273"/>
        <v/>
      </c>
      <c r="DI300" s="101" t="str">
        <f t="shared" si="274"/>
        <v/>
      </c>
      <c r="DJ300" s="101" t="str">
        <f t="shared" si="275"/>
        <v/>
      </c>
      <c r="DK300" s="101" t="str">
        <f t="shared" si="276"/>
        <v/>
      </c>
      <c r="DL300" s="101" t="str">
        <f t="shared" si="277"/>
        <v/>
      </c>
      <c r="DM300" s="101" t="str">
        <f t="shared" si="264"/>
        <v/>
      </c>
      <c r="DN300" s="101" t="str">
        <f t="shared" si="265"/>
        <v/>
      </c>
      <c r="DO300" s="101">
        <f t="shared" si="278"/>
        <v>4.0619979825757796E-2</v>
      </c>
      <c r="DP300" s="101">
        <f t="shared" si="279"/>
        <v>3.7205679212275411E-2</v>
      </c>
      <c r="DQ300" s="101">
        <f t="shared" si="280"/>
        <v>3.9145763707004073E-2</v>
      </c>
      <c r="DR300" s="101" t="str">
        <f t="shared" si="281"/>
        <v/>
      </c>
      <c r="DS300" s="101" t="str">
        <f t="shared" si="282"/>
        <v/>
      </c>
      <c r="DT300" s="101" t="str">
        <f t="shared" si="283"/>
        <v/>
      </c>
      <c r="DU300" s="101" t="str">
        <f t="shared" si="284"/>
        <v/>
      </c>
      <c r="DV300" s="101" t="str">
        <f t="shared" si="285"/>
        <v/>
      </c>
      <c r="DW300" s="101" t="str">
        <f t="shared" si="286"/>
        <v/>
      </c>
      <c r="DX300" s="101" t="str">
        <f t="shared" si="287"/>
        <v/>
      </c>
      <c r="DY300" s="101" t="str">
        <f t="shared" si="266"/>
        <v/>
      </c>
      <c r="DZ300" s="101" t="str">
        <f t="shared" si="267"/>
        <v/>
      </c>
    </row>
    <row r="301" spans="1:130" ht="15" customHeight="1" x14ac:dyDescent="0.25">
      <c r="A301" s="106" t="str">
        <f>'miRNA Table'!C300</f>
        <v>hsa-miR-493-3p</v>
      </c>
      <c r="B301" s="98" t="s">
        <v>5798</v>
      </c>
      <c r="C301" s="99">
        <f>IF('Test Sample Data'!C300="","",IF(SUM('Test Sample Data'!C$3:C$386)&gt;10,IF(AND(ISNUMBER('Test Sample Data'!C300),'Test Sample Data'!C300&lt;$C$389, 'Test Sample Data'!C300&gt;0),'Test Sample Data'!C300,$C$389),""))</f>
        <v>23.53</v>
      </c>
      <c r="D301" s="99">
        <f>IF('Test Sample Data'!D300="","",IF(SUM('Test Sample Data'!D$3:D$386)&gt;10,IF(AND(ISNUMBER('Test Sample Data'!D300),'Test Sample Data'!D300&lt;$C$389, 'Test Sample Data'!D300&gt;0),'Test Sample Data'!D300,$C$389),""))</f>
        <v>16.86</v>
      </c>
      <c r="E301" s="99">
        <f>IF('Test Sample Data'!E300="","",IF(SUM('Test Sample Data'!E$3:E$386)&gt;10,IF(AND(ISNUMBER('Test Sample Data'!E300),'Test Sample Data'!E300&lt;$C$389, 'Test Sample Data'!E300&gt;0),'Test Sample Data'!E300,$C$389),""))</f>
        <v>35</v>
      </c>
      <c r="F301" s="99" t="str">
        <f>IF('Test Sample Data'!F300="","",IF(SUM('Test Sample Data'!F$3:F$386)&gt;10,IF(AND(ISNUMBER('Test Sample Data'!F300),'Test Sample Data'!F300&lt;$C$389, 'Test Sample Data'!F300&gt;0),'Test Sample Data'!F300,$C$389),""))</f>
        <v/>
      </c>
      <c r="G301" s="99" t="str">
        <f>IF('Test Sample Data'!G300="","",IF(SUM('Test Sample Data'!G$3:G$386)&gt;10,IF(AND(ISNUMBER('Test Sample Data'!G300),'Test Sample Data'!G300&lt;$C$389, 'Test Sample Data'!G300&gt;0),'Test Sample Data'!G300,$C$389),""))</f>
        <v/>
      </c>
      <c r="H301" s="99" t="str">
        <f>IF('Test Sample Data'!H300="","",IF(SUM('Test Sample Data'!H$3:H$386)&gt;10,IF(AND(ISNUMBER('Test Sample Data'!H300),'Test Sample Data'!H300&lt;$C$389, 'Test Sample Data'!H300&gt;0),'Test Sample Data'!H300,$C$389),""))</f>
        <v/>
      </c>
      <c r="I301" s="99" t="str">
        <f>IF('Test Sample Data'!I300="","",IF(SUM('Test Sample Data'!I$3:I$386)&gt;10,IF(AND(ISNUMBER('Test Sample Data'!I300),'Test Sample Data'!I300&lt;$C$389, 'Test Sample Data'!I300&gt;0),'Test Sample Data'!I300,$C$389),""))</f>
        <v/>
      </c>
      <c r="J301" s="99" t="str">
        <f>IF('Test Sample Data'!J300="","",IF(SUM('Test Sample Data'!J$3:J$386)&gt;10,IF(AND(ISNUMBER('Test Sample Data'!J300),'Test Sample Data'!J300&lt;$C$389, 'Test Sample Data'!J300&gt;0),'Test Sample Data'!J300,$C$389),""))</f>
        <v/>
      </c>
      <c r="K301" s="99" t="str">
        <f>IF('Test Sample Data'!K300="","",IF(SUM('Test Sample Data'!K$3:K$386)&gt;10,IF(AND(ISNUMBER('Test Sample Data'!K300),'Test Sample Data'!K300&lt;$C$389, 'Test Sample Data'!K300&gt;0),'Test Sample Data'!K300,$C$389),""))</f>
        <v/>
      </c>
      <c r="L301" s="99" t="str">
        <f>IF('Test Sample Data'!L300="","",IF(SUM('Test Sample Data'!L$3:L$386)&gt;10,IF(AND(ISNUMBER('Test Sample Data'!L300),'Test Sample Data'!L300&lt;$C$389, 'Test Sample Data'!L300&gt;0),'Test Sample Data'!L300,$C$389),""))</f>
        <v/>
      </c>
      <c r="M301" s="99" t="str">
        <f>IF('Test Sample Data'!M300="","",IF(SUM('Test Sample Data'!M$3:M$386)&gt;10,IF(AND(ISNUMBER('Test Sample Data'!M300),'Test Sample Data'!M300&lt;$C$389, 'Test Sample Data'!M300&gt;0),'Test Sample Data'!M300,$C$389),""))</f>
        <v/>
      </c>
      <c r="N301" s="99" t="str">
        <f>IF('Test Sample Data'!N300="","",IF(SUM('Test Sample Data'!N$3:N$386)&gt;10,IF(AND(ISNUMBER('Test Sample Data'!N300),'Test Sample Data'!N300&lt;$C$389, 'Test Sample Data'!N300&gt;0),'Test Sample Data'!N300,$C$389),""))</f>
        <v/>
      </c>
      <c r="O301" s="98" t="str">
        <f>'miRNA Table'!C300</f>
        <v>hsa-miR-493-3p</v>
      </c>
      <c r="P301" s="98" t="s">
        <v>5798</v>
      </c>
      <c r="Q301" s="99">
        <f>IF('Control Sample Data'!C300="","",IF(SUM('Control Sample Data'!C$3:C$386)&gt;10,IF(AND(ISNUMBER('Control Sample Data'!C300),'Control Sample Data'!C300&lt;$C$389, 'Control Sample Data'!C300&gt;0),'Control Sample Data'!C300,$C$389),""))</f>
        <v>27.12</v>
      </c>
      <c r="R301" s="99">
        <f>IF('Control Sample Data'!D300="","",IF(SUM('Control Sample Data'!D$3:D$386)&gt;10,IF(AND(ISNUMBER('Control Sample Data'!D300),'Control Sample Data'!D300&lt;$C$389, 'Control Sample Data'!D300&gt;0),'Control Sample Data'!D300,$C$389),""))</f>
        <v>27.21</v>
      </c>
      <c r="S301" s="99">
        <f>IF('Control Sample Data'!E300="","",IF(SUM('Control Sample Data'!E$3:E$386)&gt;10,IF(AND(ISNUMBER('Control Sample Data'!E300),'Control Sample Data'!E300&lt;$C$389, 'Control Sample Data'!E300&gt;0),'Control Sample Data'!E300,$C$389),""))</f>
        <v>27.12</v>
      </c>
      <c r="T301" s="99" t="str">
        <f>IF('Control Sample Data'!F300="","",IF(SUM('Control Sample Data'!F$3:F$386)&gt;10,IF(AND(ISNUMBER('Control Sample Data'!F300),'Control Sample Data'!F300&lt;$C$389, 'Control Sample Data'!F300&gt;0),'Control Sample Data'!F300,$C$389),""))</f>
        <v/>
      </c>
      <c r="U301" s="99" t="str">
        <f>IF('Control Sample Data'!G300="","",IF(SUM('Control Sample Data'!G$3:G$386)&gt;10,IF(AND(ISNUMBER('Control Sample Data'!G300),'Control Sample Data'!G300&lt;$C$389, 'Control Sample Data'!G300&gt;0),'Control Sample Data'!G300,$C$389),""))</f>
        <v/>
      </c>
      <c r="V301" s="99" t="str">
        <f>IF('Control Sample Data'!H300="","",IF(SUM('Control Sample Data'!H$3:H$386)&gt;10,IF(AND(ISNUMBER('Control Sample Data'!H300),'Control Sample Data'!H300&lt;$C$389, 'Control Sample Data'!H300&gt;0),'Control Sample Data'!H300,$C$389),""))</f>
        <v/>
      </c>
      <c r="W301" s="99" t="str">
        <f>IF('Control Sample Data'!I300="","",IF(SUM('Control Sample Data'!I$3:I$386)&gt;10,IF(AND(ISNUMBER('Control Sample Data'!I300),'Control Sample Data'!I300&lt;$C$389, 'Control Sample Data'!I300&gt;0),'Control Sample Data'!I300,$C$389),""))</f>
        <v/>
      </c>
      <c r="X301" s="99" t="str">
        <f>IF('Control Sample Data'!J300="","",IF(SUM('Control Sample Data'!J$3:J$386)&gt;10,IF(AND(ISNUMBER('Control Sample Data'!J300),'Control Sample Data'!J300&lt;$C$389, 'Control Sample Data'!J300&gt;0),'Control Sample Data'!J300,$C$389),""))</f>
        <v/>
      </c>
      <c r="Y301" s="99" t="str">
        <f>IF('Control Sample Data'!K300="","",IF(SUM('Control Sample Data'!K$3:K$386)&gt;10,IF(AND(ISNUMBER('Control Sample Data'!K300),'Control Sample Data'!K300&lt;$C$389, 'Control Sample Data'!K300&gt;0),'Control Sample Data'!K300,$C$389),""))</f>
        <v/>
      </c>
      <c r="Z301" s="99" t="str">
        <f>IF('Control Sample Data'!L300="","",IF(SUM('Control Sample Data'!L$3:L$386)&gt;10,IF(AND(ISNUMBER('Control Sample Data'!L300),'Control Sample Data'!L300&lt;$C$389, 'Control Sample Data'!L300&gt;0),'Control Sample Data'!L300,$C$389),""))</f>
        <v/>
      </c>
      <c r="AA301" s="99" t="str">
        <f>IF('Control Sample Data'!M300="","",IF(SUM('Control Sample Data'!M$3:M$386)&gt;10,IF(AND(ISNUMBER('Control Sample Data'!M300),'Control Sample Data'!M300&lt;$C$389, 'Control Sample Data'!M300&gt;0),'Control Sample Data'!M300,$C$389),""))</f>
        <v/>
      </c>
      <c r="AB301" s="107" t="str">
        <f>IF('Control Sample Data'!N300="","",IF(SUM('Control Sample Data'!N$3:N$386)&gt;10,IF(AND(ISNUMBER('Control Sample Data'!N300),'Control Sample Data'!N300&lt;$C$389, 'Control Sample Data'!N300&gt;0),'Control Sample Data'!N300,$C$389),""))</f>
        <v/>
      </c>
      <c r="AC301" s="136">
        <f>IF(C301="","",IF(AND('miRNA Table'!$F$4="YES",'miRNA Table'!$F$6="YES"),C301-C$391,C301))</f>
        <v>23.53</v>
      </c>
      <c r="AD301" s="137">
        <f>IF(D301="","",IF(AND('miRNA Table'!$F$4="YES",'miRNA Table'!$F$6="YES"),D301-D$391,D301))</f>
        <v>16.86</v>
      </c>
      <c r="AE301" s="137">
        <f>IF(E301="","",IF(AND('miRNA Table'!$F$4="YES",'miRNA Table'!$F$6="YES"),E301-E$391,E301))</f>
        <v>35</v>
      </c>
      <c r="AF301" s="137" t="str">
        <f>IF(F301="","",IF(AND('miRNA Table'!$F$4="YES",'miRNA Table'!$F$6="YES"),F301-F$391,F301))</f>
        <v/>
      </c>
      <c r="AG301" s="137" t="str">
        <f>IF(G301="","",IF(AND('miRNA Table'!$F$4="YES",'miRNA Table'!$F$6="YES"),G301-G$391,G301))</f>
        <v/>
      </c>
      <c r="AH301" s="137" t="str">
        <f>IF(H301="","",IF(AND('miRNA Table'!$F$4="YES",'miRNA Table'!$F$6="YES"),H301-H$391,H301))</f>
        <v/>
      </c>
      <c r="AI301" s="137" t="str">
        <f>IF(I301="","",IF(AND('miRNA Table'!$F$4="YES",'miRNA Table'!$F$6="YES"),I301-I$391,I301))</f>
        <v/>
      </c>
      <c r="AJ301" s="137" t="str">
        <f>IF(J301="","",IF(AND('miRNA Table'!$F$4="YES",'miRNA Table'!$F$6="YES"),J301-J$391,J301))</f>
        <v/>
      </c>
      <c r="AK301" s="137" t="str">
        <f>IF(K301="","",IF(AND('miRNA Table'!$F$4="YES",'miRNA Table'!$F$6="YES"),K301-K$391,K301))</f>
        <v/>
      </c>
      <c r="AL301" s="137" t="str">
        <f>IF(L301="","",IF(AND('miRNA Table'!$F$4="YES",'miRNA Table'!$F$6="YES"),L301-L$391,L301))</f>
        <v/>
      </c>
      <c r="AM301" s="137" t="str">
        <f>IF(M301="","",IF(AND('miRNA Table'!$F$4="YES",'miRNA Table'!$F$6="YES"),M301-M$391,M301))</f>
        <v/>
      </c>
      <c r="AN301" s="138" t="str">
        <f>IF(N301="","",IF(AND('miRNA Table'!$F$4="YES",'miRNA Table'!$F$6="YES"),N301-N$391,N301))</f>
        <v/>
      </c>
      <c r="AO301" s="136">
        <f>IF(O301="","",IF(AND('miRNA Table'!$F$4="YES",'miRNA Table'!$F$6="YES"),Q301-Q$391,Q301))</f>
        <v>27.12</v>
      </c>
      <c r="AP301" s="137">
        <f>IF(P301="","",IF(AND('miRNA Table'!$F$4="YES",'miRNA Table'!$F$6="YES"),R301-R$391,R301))</f>
        <v>27.21</v>
      </c>
      <c r="AQ301" s="137">
        <f>IF(Q301="","",IF(AND('miRNA Table'!$F$4="YES",'miRNA Table'!$F$6="YES"),S301-S$391,S301))</f>
        <v>27.12</v>
      </c>
      <c r="AR301" s="137" t="str">
        <f>IF(R301="","",IF(AND('miRNA Table'!$F$4="YES",'miRNA Table'!$F$6="YES"),T301-T$391,T301))</f>
        <v/>
      </c>
      <c r="AS301" s="137" t="str">
        <f>IF(S301="","",IF(AND('miRNA Table'!$F$4="YES",'miRNA Table'!$F$6="YES"),U301-U$391,U301))</f>
        <v/>
      </c>
      <c r="AT301" s="137" t="str">
        <f>IF(T301="","",IF(AND('miRNA Table'!$F$4="YES",'miRNA Table'!$F$6="YES"),V301-V$391,V301))</f>
        <v/>
      </c>
      <c r="AU301" s="137" t="str">
        <f>IF(U301="","",IF(AND('miRNA Table'!$F$4="YES",'miRNA Table'!$F$6="YES"),W301-W$391,W301))</f>
        <v/>
      </c>
      <c r="AV301" s="137" t="str">
        <f>IF(V301="","",IF(AND('miRNA Table'!$F$4="YES",'miRNA Table'!$F$6="YES"),X301-X$391,X301))</f>
        <v/>
      </c>
      <c r="AW301" s="137" t="str">
        <f>IF(W301="","",IF(AND('miRNA Table'!$F$4="YES",'miRNA Table'!$F$6="YES"),Y301-Y$391,Y301))</f>
        <v/>
      </c>
      <c r="AX301" s="137" t="str">
        <f>IF(X301="","",IF(AND('miRNA Table'!$F$4="YES",'miRNA Table'!$F$6="YES"),Z301-Z$391,Z301))</f>
        <v/>
      </c>
      <c r="AY301" s="137" t="str">
        <f>IF(Y301="","",IF(AND('miRNA Table'!$F$4="YES",'miRNA Table'!$F$6="YES"),AA301-AA$391,AA301))</f>
        <v/>
      </c>
      <c r="AZ301" s="138" t="str">
        <f>IF(Z301="","",IF(AND('miRNA Table'!$F$4="YES",'miRNA Table'!$F$6="YES"),AB301-AB$391,AB301))</f>
        <v/>
      </c>
      <c r="BY301" s="97" t="str">
        <f t="shared" si="236"/>
        <v>hsa-miR-493-3p</v>
      </c>
      <c r="BZ301" s="98" t="s">
        <v>5798</v>
      </c>
      <c r="CA301" s="99">
        <f t="shared" si="237"/>
        <v>2.8949999999999996</v>
      </c>
      <c r="CB301" s="99">
        <f t="shared" si="238"/>
        <v>-3.7850000000000001</v>
      </c>
      <c r="CC301" s="99">
        <f t="shared" si="239"/>
        <v>14.27</v>
      </c>
      <c r="CD301" s="99" t="str">
        <f t="shared" si="240"/>
        <v/>
      </c>
      <c r="CE301" s="99" t="str">
        <f t="shared" si="241"/>
        <v/>
      </c>
      <c r="CF301" s="99" t="str">
        <f t="shared" si="242"/>
        <v/>
      </c>
      <c r="CG301" s="99" t="str">
        <f t="shared" si="243"/>
        <v/>
      </c>
      <c r="CH301" s="99" t="str">
        <f t="shared" si="244"/>
        <v/>
      </c>
      <c r="CI301" s="99" t="str">
        <f t="shared" si="245"/>
        <v/>
      </c>
      <c r="CJ301" s="99" t="str">
        <f t="shared" si="246"/>
        <v/>
      </c>
      <c r="CK301" s="99" t="str">
        <f t="shared" si="247"/>
        <v/>
      </c>
      <c r="CL301" s="99" t="str">
        <f t="shared" si="248"/>
        <v/>
      </c>
      <c r="CM301" s="99">
        <f t="shared" si="249"/>
        <v>6.2216666666666676</v>
      </c>
      <c r="CN301" s="99">
        <f t="shared" si="250"/>
        <v>6.3583333333333307</v>
      </c>
      <c r="CO301" s="99">
        <f t="shared" si="251"/>
        <v>5.9849999999999994</v>
      </c>
      <c r="CP301" s="99" t="str">
        <f t="shared" si="252"/>
        <v/>
      </c>
      <c r="CQ301" s="99" t="str">
        <f t="shared" si="253"/>
        <v/>
      </c>
      <c r="CR301" s="99" t="str">
        <f t="shared" si="254"/>
        <v/>
      </c>
      <c r="CS301" s="99" t="str">
        <f t="shared" si="255"/>
        <v/>
      </c>
      <c r="CT301" s="99" t="str">
        <f t="shared" si="256"/>
        <v/>
      </c>
      <c r="CU301" s="99" t="str">
        <f t="shared" si="257"/>
        <v/>
      </c>
      <c r="CV301" s="99" t="str">
        <f t="shared" si="258"/>
        <v/>
      </c>
      <c r="CW301" s="99" t="str">
        <f t="shared" si="259"/>
        <v/>
      </c>
      <c r="CX301" s="99" t="str">
        <f t="shared" si="260"/>
        <v/>
      </c>
      <c r="CY301" s="70">
        <f t="shared" si="261"/>
        <v>4.46</v>
      </c>
      <c r="CZ301" s="70">
        <f t="shared" si="262"/>
        <v>6.1883333333333326</v>
      </c>
      <c r="DA301" s="100" t="str">
        <f t="shared" si="263"/>
        <v>hsa-miR-493-3p</v>
      </c>
      <c r="DB301" s="98" t="s">
        <v>5798</v>
      </c>
      <c r="DC301" s="101">
        <f t="shared" si="268"/>
        <v>0.1344367988071723</v>
      </c>
      <c r="DD301" s="101">
        <f t="shared" si="269"/>
        <v>13.784738555392273</v>
      </c>
      <c r="DE301" s="101">
        <f t="shared" si="270"/>
        <v>5.0617648059963549E-5</v>
      </c>
      <c r="DF301" s="101" t="str">
        <f t="shared" si="271"/>
        <v/>
      </c>
      <c r="DG301" s="101" t="str">
        <f t="shared" si="272"/>
        <v/>
      </c>
      <c r="DH301" s="101" t="str">
        <f t="shared" si="273"/>
        <v/>
      </c>
      <c r="DI301" s="101" t="str">
        <f t="shared" si="274"/>
        <v/>
      </c>
      <c r="DJ301" s="101" t="str">
        <f t="shared" si="275"/>
        <v/>
      </c>
      <c r="DK301" s="101" t="str">
        <f t="shared" si="276"/>
        <v/>
      </c>
      <c r="DL301" s="101" t="str">
        <f t="shared" si="277"/>
        <v/>
      </c>
      <c r="DM301" s="101" t="str">
        <f t="shared" si="264"/>
        <v/>
      </c>
      <c r="DN301" s="101" t="str">
        <f t="shared" si="265"/>
        <v/>
      </c>
      <c r="DO301" s="101">
        <f t="shared" si="278"/>
        <v>1.3399596178880688E-2</v>
      </c>
      <c r="DP301" s="101">
        <f t="shared" si="279"/>
        <v>1.2188519156458986E-2</v>
      </c>
      <c r="DQ301" s="101">
        <f t="shared" si="280"/>
        <v>1.5788303851355687E-2</v>
      </c>
      <c r="DR301" s="101" t="str">
        <f t="shared" si="281"/>
        <v/>
      </c>
      <c r="DS301" s="101" t="str">
        <f t="shared" si="282"/>
        <v/>
      </c>
      <c r="DT301" s="101" t="str">
        <f t="shared" si="283"/>
        <v/>
      </c>
      <c r="DU301" s="101" t="str">
        <f t="shared" si="284"/>
        <v/>
      </c>
      <c r="DV301" s="101" t="str">
        <f t="shared" si="285"/>
        <v/>
      </c>
      <c r="DW301" s="101" t="str">
        <f t="shared" si="286"/>
        <v/>
      </c>
      <c r="DX301" s="101" t="str">
        <f t="shared" si="287"/>
        <v/>
      </c>
      <c r="DY301" s="101" t="str">
        <f t="shared" si="266"/>
        <v/>
      </c>
      <c r="DZ301" s="101" t="str">
        <f t="shared" si="267"/>
        <v/>
      </c>
    </row>
    <row r="302" spans="1:130" ht="15" customHeight="1" x14ac:dyDescent="0.25">
      <c r="A302" s="106" t="str">
        <f>'miRNA Table'!C301</f>
        <v>hsa-miR-495-3p</v>
      </c>
      <c r="B302" s="98" t="s">
        <v>5799</v>
      </c>
      <c r="C302" s="99">
        <f>IF('Test Sample Data'!C301="","",IF(SUM('Test Sample Data'!C$3:C$386)&gt;10,IF(AND(ISNUMBER('Test Sample Data'!C301),'Test Sample Data'!C301&lt;$C$389, 'Test Sample Data'!C301&gt;0),'Test Sample Data'!C301,$C$389),""))</f>
        <v>21.52</v>
      </c>
      <c r="D302" s="99">
        <f>IF('Test Sample Data'!D301="","",IF(SUM('Test Sample Data'!D$3:D$386)&gt;10,IF(AND(ISNUMBER('Test Sample Data'!D301),'Test Sample Data'!D301&lt;$C$389, 'Test Sample Data'!D301&gt;0),'Test Sample Data'!D301,$C$389),""))</f>
        <v>35</v>
      </c>
      <c r="E302" s="99">
        <f>IF('Test Sample Data'!E301="","",IF(SUM('Test Sample Data'!E$3:E$386)&gt;10,IF(AND(ISNUMBER('Test Sample Data'!E301),'Test Sample Data'!E301&lt;$C$389, 'Test Sample Data'!E301&gt;0),'Test Sample Data'!E301,$C$389),""))</f>
        <v>21.07</v>
      </c>
      <c r="F302" s="99" t="str">
        <f>IF('Test Sample Data'!F301="","",IF(SUM('Test Sample Data'!F$3:F$386)&gt;10,IF(AND(ISNUMBER('Test Sample Data'!F301),'Test Sample Data'!F301&lt;$C$389, 'Test Sample Data'!F301&gt;0),'Test Sample Data'!F301,$C$389),""))</f>
        <v/>
      </c>
      <c r="G302" s="99" t="str">
        <f>IF('Test Sample Data'!G301="","",IF(SUM('Test Sample Data'!G$3:G$386)&gt;10,IF(AND(ISNUMBER('Test Sample Data'!G301),'Test Sample Data'!G301&lt;$C$389, 'Test Sample Data'!G301&gt;0),'Test Sample Data'!G301,$C$389),""))</f>
        <v/>
      </c>
      <c r="H302" s="99" t="str">
        <f>IF('Test Sample Data'!H301="","",IF(SUM('Test Sample Data'!H$3:H$386)&gt;10,IF(AND(ISNUMBER('Test Sample Data'!H301),'Test Sample Data'!H301&lt;$C$389, 'Test Sample Data'!H301&gt;0),'Test Sample Data'!H301,$C$389),""))</f>
        <v/>
      </c>
      <c r="I302" s="99" t="str">
        <f>IF('Test Sample Data'!I301="","",IF(SUM('Test Sample Data'!I$3:I$386)&gt;10,IF(AND(ISNUMBER('Test Sample Data'!I301),'Test Sample Data'!I301&lt;$C$389, 'Test Sample Data'!I301&gt;0),'Test Sample Data'!I301,$C$389),""))</f>
        <v/>
      </c>
      <c r="J302" s="99" t="str">
        <f>IF('Test Sample Data'!J301="","",IF(SUM('Test Sample Data'!J$3:J$386)&gt;10,IF(AND(ISNUMBER('Test Sample Data'!J301),'Test Sample Data'!J301&lt;$C$389, 'Test Sample Data'!J301&gt;0),'Test Sample Data'!J301,$C$389),""))</f>
        <v/>
      </c>
      <c r="K302" s="99" t="str">
        <f>IF('Test Sample Data'!K301="","",IF(SUM('Test Sample Data'!K$3:K$386)&gt;10,IF(AND(ISNUMBER('Test Sample Data'!K301),'Test Sample Data'!K301&lt;$C$389, 'Test Sample Data'!K301&gt;0),'Test Sample Data'!K301,$C$389),""))</f>
        <v/>
      </c>
      <c r="L302" s="99" t="str">
        <f>IF('Test Sample Data'!L301="","",IF(SUM('Test Sample Data'!L$3:L$386)&gt;10,IF(AND(ISNUMBER('Test Sample Data'!L301),'Test Sample Data'!L301&lt;$C$389, 'Test Sample Data'!L301&gt;0),'Test Sample Data'!L301,$C$389),""))</f>
        <v/>
      </c>
      <c r="M302" s="99" t="str">
        <f>IF('Test Sample Data'!M301="","",IF(SUM('Test Sample Data'!M$3:M$386)&gt;10,IF(AND(ISNUMBER('Test Sample Data'!M301),'Test Sample Data'!M301&lt;$C$389, 'Test Sample Data'!M301&gt;0),'Test Sample Data'!M301,$C$389),""))</f>
        <v/>
      </c>
      <c r="N302" s="99" t="str">
        <f>IF('Test Sample Data'!N301="","",IF(SUM('Test Sample Data'!N$3:N$386)&gt;10,IF(AND(ISNUMBER('Test Sample Data'!N301),'Test Sample Data'!N301&lt;$C$389, 'Test Sample Data'!N301&gt;0),'Test Sample Data'!N301,$C$389),""))</f>
        <v/>
      </c>
      <c r="O302" s="98" t="str">
        <f>'miRNA Table'!C301</f>
        <v>hsa-miR-495-3p</v>
      </c>
      <c r="P302" s="98" t="s">
        <v>5799</v>
      </c>
      <c r="Q302" s="99">
        <f>IF('Control Sample Data'!C301="","",IF(SUM('Control Sample Data'!C$3:C$386)&gt;10,IF(AND(ISNUMBER('Control Sample Data'!C301),'Control Sample Data'!C301&lt;$C$389, 'Control Sample Data'!C301&gt;0),'Control Sample Data'!C301,$C$389),""))</f>
        <v>35</v>
      </c>
      <c r="R302" s="99">
        <f>IF('Control Sample Data'!D301="","",IF(SUM('Control Sample Data'!D$3:D$386)&gt;10,IF(AND(ISNUMBER('Control Sample Data'!D301),'Control Sample Data'!D301&lt;$C$389, 'Control Sample Data'!D301&gt;0),'Control Sample Data'!D301,$C$389),""))</f>
        <v>35</v>
      </c>
      <c r="S302" s="99">
        <f>IF('Control Sample Data'!E301="","",IF(SUM('Control Sample Data'!E$3:E$386)&gt;10,IF(AND(ISNUMBER('Control Sample Data'!E301),'Control Sample Data'!E301&lt;$C$389, 'Control Sample Data'!E301&gt;0),'Control Sample Data'!E301,$C$389),""))</f>
        <v>35</v>
      </c>
      <c r="T302" s="99" t="str">
        <f>IF('Control Sample Data'!F301="","",IF(SUM('Control Sample Data'!F$3:F$386)&gt;10,IF(AND(ISNUMBER('Control Sample Data'!F301),'Control Sample Data'!F301&lt;$C$389, 'Control Sample Data'!F301&gt;0),'Control Sample Data'!F301,$C$389),""))</f>
        <v/>
      </c>
      <c r="U302" s="99" t="str">
        <f>IF('Control Sample Data'!G301="","",IF(SUM('Control Sample Data'!G$3:G$386)&gt;10,IF(AND(ISNUMBER('Control Sample Data'!G301),'Control Sample Data'!G301&lt;$C$389, 'Control Sample Data'!G301&gt;0),'Control Sample Data'!G301,$C$389),""))</f>
        <v/>
      </c>
      <c r="V302" s="99" t="str">
        <f>IF('Control Sample Data'!H301="","",IF(SUM('Control Sample Data'!H$3:H$386)&gt;10,IF(AND(ISNUMBER('Control Sample Data'!H301),'Control Sample Data'!H301&lt;$C$389, 'Control Sample Data'!H301&gt;0),'Control Sample Data'!H301,$C$389),""))</f>
        <v/>
      </c>
      <c r="W302" s="99" t="str">
        <f>IF('Control Sample Data'!I301="","",IF(SUM('Control Sample Data'!I$3:I$386)&gt;10,IF(AND(ISNUMBER('Control Sample Data'!I301),'Control Sample Data'!I301&lt;$C$389, 'Control Sample Data'!I301&gt;0),'Control Sample Data'!I301,$C$389),""))</f>
        <v/>
      </c>
      <c r="X302" s="99" t="str">
        <f>IF('Control Sample Data'!J301="","",IF(SUM('Control Sample Data'!J$3:J$386)&gt;10,IF(AND(ISNUMBER('Control Sample Data'!J301),'Control Sample Data'!J301&lt;$C$389, 'Control Sample Data'!J301&gt;0),'Control Sample Data'!J301,$C$389),""))</f>
        <v/>
      </c>
      <c r="Y302" s="99" t="str">
        <f>IF('Control Sample Data'!K301="","",IF(SUM('Control Sample Data'!K$3:K$386)&gt;10,IF(AND(ISNUMBER('Control Sample Data'!K301),'Control Sample Data'!K301&lt;$C$389, 'Control Sample Data'!K301&gt;0),'Control Sample Data'!K301,$C$389),""))</f>
        <v/>
      </c>
      <c r="Z302" s="99" t="str">
        <f>IF('Control Sample Data'!L301="","",IF(SUM('Control Sample Data'!L$3:L$386)&gt;10,IF(AND(ISNUMBER('Control Sample Data'!L301),'Control Sample Data'!L301&lt;$C$389, 'Control Sample Data'!L301&gt;0),'Control Sample Data'!L301,$C$389),""))</f>
        <v/>
      </c>
      <c r="AA302" s="99" t="str">
        <f>IF('Control Sample Data'!M301="","",IF(SUM('Control Sample Data'!M$3:M$386)&gt;10,IF(AND(ISNUMBER('Control Sample Data'!M301),'Control Sample Data'!M301&lt;$C$389, 'Control Sample Data'!M301&gt;0),'Control Sample Data'!M301,$C$389),""))</f>
        <v/>
      </c>
      <c r="AB302" s="107" t="str">
        <f>IF('Control Sample Data'!N301="","",IF(SUM('Control Sample Data'!N$3:N$386)&gt;10,IF(AND(ISNUMBER('Control Sample Data'!N301),'Control Sample Data'!N301&lt;$C$389, 'Control Sample Data'!N301&gt;0),'Control Sample Data'!N301,$C$389),""))</f>
        <v/>
      </c>
      <c r="AC302" s="136">
        <f>IF(C302="","",IF(AND('miRNA Table'!$F$4="YES",'miRNA Table'!$F$6="YES"),C302-C$391,C302))</f>
        <v>21.52</v>
      </c>
      <c r="AD302" s="137">
        <f>IF(D302="","",IF(AND('miRNA Table'!$F$4="YES",'miRNA Table'!$F$6="YES"),D302-D$391,D302))</f>
        <v>35</v>
      </c>
      <c r="AE302" s="137">
        <f>IF(E302="","",IF(AND('miRNA Table'!$F$4="YES",'miRNA Table'!$F$6="YES"),E302-E$391,E302))</f>
        <v>21.07</v>
      </c>
      <c r="AF302" s="137" t="str">
        <f>IF(F302="","",IF(AND('miRNA Table'!$F$4="YES",'miRNA Table'!$F$6="YES"),F302-F$391,F302))</f>
        <v/>
      </c>
      <c r="AG302" s="137" t="str">
        <f>IF(G302="","",IF(AND('miRNA Table'!$F$4="YES",'miRNA Table'!$F$6="YES"),G302-G$391,G302))</f>
        <v/>
      </c>
      <c r="AH302" s="137" t="str">
        <f>IF(H302="","",IF(AND('miRNA Table'!$F$4="YES",'miRNA Table'!$F$6="YES"),H302-H$391,H302))</f>
        <v/>
      </c>
      <c r="AI302" s="137" t="str">
        <f>IF(I302="","",IF(AND('miRNA Table'!$F$4="YES",'miRNA Table'!$F$6="YES"),I302-I$391,I302))</f>
        <v/>
      </c>
      <c r="AJ302" s="137" t="str">
        <f>IF(J302="","",IF(AND('miRNA Table'!$F$4="YES",'miRNA Table'!$F$6="YES"),J302-J$391,J302))</f>
        <v/>
      </c>
      <c r="AK302" s="137" t="str">
        <f>IF(K302="","",IF(AND('miRNA Table'!$F$4="YES",'miRNA Table'!$F$6="YES"),K302-K$391,K302))</f>
        <v/>
      </c>
      <c r="AL302" s="137" t="str">
        <f>IF(L302="","",IF(AND('miRNA Table'!$F$4="YES",'miRNA Table'!$F$6="YES"),L302-L$391,L302))</f>
        <v/>
      </c>
      <c r="AM302" s="137" t="str">
        <f>IF(M302="","",IF(AND('miRNA Table'!$F$4="YES",'miRNA Table'!$F$6="YES"),M302-M$391,M302))</f>
        <v/>
      </c>
      <c r="AN302" s="138" t="str">
        <f>IF(N302="","",IF(AND('miRNA Table'!$F$4="YES",'miRNA Table'!$F$6="YES"),N302-N$391,N302))</f>
        <v/>
      </c>
      <c r="AO302" s="136">
        <f>IF(O302="","",IF(AND('miRNA Table'!$F$4="YES",'miRNA Table'!$F$6="YES"),Q302-Q$391,Q302))</f>
        <v>35</v>
      </c>
      <c r="AP302" s="137">
        <f>IF(P302="","",IF(AND('miRNA Table'!$F$4="YES",'miRNA Table'!$F$6="YES"),R302-R$391,R302))</f>
        <v>35</v>
      </c>
      <c r="AQ302" s="137">
        <f>IF(Q302="","",IF(AND('miRNA Table'!$F$4="YES",'miRNA Table'!$F$6="YES"),S302-S$391,S302))</f>
        <v>35</v>
      </c>
      <c r="AR302" s="137" t="str">
        <f>IF(R302="","",IF(AND('miRNA Table'!$F$4="YES",'miRNA Table'!$F$6="YES"),T302-T$391,T302))</f>
        <v/>
      </c>
      <c r="AS302" s="137" t="str">
        <f>IF(S302="","",IF(AND('miRNA Table'!$F$4="YES",'miRNA Table'!$F$6="YES"),U302-U$391,U302))</f>
        <v/>
      </c>
      <c r="AT302" s="137" t="str">
        <f>IF(T302="","",IF(AND('miRNA Table'!$F$4="YES",'miRNA Table'!$F$6="YES"),V302-V$391,V302))</f>
        <v/>
      </c>
      <c r="AU302" s="137" t="str">
        <f>IF(U302="","",IF(AND('miRNA Table'!$F$4="YES",'miRNA Table'!$F$6="YES"),W302-W$391,W302))</f>
        <v/>
      </c>
      <c r="AV302" s="137" t="str">
        <f>IF(V302="","",IF(AND('miRNA Table'!$F$4="YES",'miRNA Table'!$F$6="YES"),X302-X$391,X302))</f>
        <v/>
      </c>
      <c r="AW302" s="137" t="str">
        <f>IF(W302="","",IF(AND('miRNA Table'!$F$4="YES",'miRNA Table'!$F$6="YES"),Y302-Y$391,Y302))</f>
        <v/>
      </c>
      <c r="AX302" s="137" t="str">
        <f>IF(X302="","",IF(AND('miRNA Table'!$F$4="YES",'miRNA Table'!$F$6="YES"),Z302-Z$391,Z302))</f>
        <v/>
      </c>
      <c r="AY302" s="137" t="str">
        <f>IF(Y302="","",IF(AND('miRNA Table'!$F$4="YES",'miRNA Table'!$F$6="YES"),AA302-AA$391,AA302))</f>
        <v/>
      </c>
      <c r="AZ302" s="138" t="str">
        <f>IF(Z302="","",IF(AND('miRNA Table'!$F$4="YES",'miRNA Table'!$F$6="YES"),AB302-AB$391,AB302))</f>
        <v/>
      </c>
      <c r="BY302" s="97" t="str">
        <f t="shared" si="236"/>
        <v>hsa-miR-495-3p</v>
      </c>
      <c r="BZ302" s="98" t="s">
        <v>5799</v>
      </c>
      <c r="CA302" s="99">
        <f t="shared" si="237"/>
        <v>0.88499999999999801</v>
      </c>
      <c r="CB302" s="99">
        <f t="shared" si="238"/>
        <v>14.355</v>
      </c>
      <c r="CC302" s="99">
        <f t="shared" si="239"/>
        <v>0.33999999999999986</v>
      </c>
      <c r="CD302" s="99" t="str">
        <f t="shared" si="240"/>
        <v/>
      </c>
      <c r="CE302" s="99" t="str">
        <f t="shared" si="241"/>
        <v/>
      </c>
      <c r="CF302" s="99" t="str">
        <f t="shared" si="242"/>
        <v/>
      </c>
      <c r="CG302" s="99" t="str">
        <f t="shared" si="243"/>
        <v/>
      </c>
      <c r="CH302" s="99" t="str">
        <f t="shared" si="244"/>
        <v/>
      </c>
      <c r="CI302" s="99" t="str">
        <f t="shared" si="245"/>
        <v/>
      </c>
      <c r="CJ302" s="99" t="str">
        <f t="shared" si="246"/>
        <v/>
      </c>
      <c r="CK302" s="99" t="str">
        <f t="shared" si="247"/>
        <v/>
      </c>
      <c r="CL302" s="99" t="str">
        <f t="shared" si="248"/>
        <v/>
      </c>
      <c r="CM302" s="99">
        <f t="shared" si="249"/>
        <v>14.101666666666667</v>
      </c>
      <c r="CN302" s="99">
        <f t="shared" si="250"/>
        <v>14.14833333333333</v>
      </c>
      <c r="CO302" s="99">
        <f t="shared" si="251"/>
        <v>13.864999999999998</v>
      </c>
      <c r="CP302" s="99" t="str">
        <f t="shared" si="252"/>
        <v/>
      </c>
      <c r="CQ302" s="99" t="str">
        <f t="shared" si="253"/>
        <v/>
      </c>
      <c r="CR302" s="99" t="str">
        <f t="shared" si="254"/>
        <v/>
      </c>
      <c r="CS302" s="99" t="str">
        <f t="shared" si="255"/>
        <v/>
      </c>
      <c r="CT302" s="99" t="str">
        <f t="shared" si="256"/>
        <v/>
      </c>
      <c r="CU302" s="99" t="str">
        <f t="shared" si="257"/>
        <v/>
      </c>
      <c r="CV302" s="99" t="str">
        <f t="shared" si="258"/>
        <v/>
      </c>
      <c r="CW302" s="99" t="str">
        <f t="shared" si="259"/>
        <v/>
      </c>
      <c r="CX302" s="99" t="str">
        <f t="shared" si="260"/>
        <v/>
      </c>
      <c r="CY302" s="70">
        <f t="shared" si="261"/>
        <v>5.1933333333333325</v>
      </c>
      <c r="CZ302" s="70">
        <f t="shared" si="262"/>
        <v>14.038333333333332</v>
      </c>
      <c r="DA302" s="100" t="str">
        <f t="shared" si="263"/>
        <v>hsa-miR-495-3p</v>
      </c>
      <c r="DB302" s="98" t="s">
        <v>5799</v>
      </c>
      <c r="DC302" s="101">
        <f t="shared" si="268"/>
        <v>0.54148752276296308</v>
      </c>
      <c r="DD302" s="101">
        <f t="shared" si="269"/>
        <v>4.7721535835485465E-5</v>
      </c>
      <c r="DE302" s="101">
        <f t="shared" si="270"/>
        <v>0.79004131186337734</v>
      </c>
      <c r="DF302" s="101" t="str">
        <f t="shared" si="271"/>
        <v/>
      </c>
      <c r="DG302" s="101" t="str">
        <f t="shared" si="272"/>
        <v/>
      </c>
      <c r="DH302" s="101" t="str">
        <f t="shared" si="273"/>
        <v/>
      </c>
      <c r="DI302" s="101" t="str">
        <f t="shared" si="274"/>
        <v/>
      </c>
      <c r="DJ302" s="101" t="str">
        <f t="shared" si="275"/>
        <v/>
      </c>
      <c r="DK302" s="101" t="str">
        <f t="shared" si="276"/>
        <v/>
      </c>
      <c r="DL302" s="101" t="str">
        <f t="shared" si="277"/>
        <v/>
      </c>
      <c r="DM302" s="101" t="str">
        <f t="shared" si="264"/>
        <v/>
      </c>
      <c r="DN302" s="101" t="str">
        <f t="shared" si="265"/>
        <v/>
      </c>
      <c r="DO302" s="101">
        <f t="shared" si="278"/>
        <v>5.6882063716252369E-5</v>
      </c>
      <c r="DP302" s="101">
        <f t="shared" si="279"/>
        <v>5.5071547217106916E-5</v>
      </c>
      <c r="DQ302" s="101">
        <f t="shared" si="280"/>
        <v>6.7022266466494862E-5</v>
      </c>
      <c r="DR302" s="101" t="str">
        <f t="shared" si="281"/>
        <v/>
      </c>
      <c r="DS302" s="101" t="str">
        <f t="shared" si="282"/>
        <v/>
      </c>
      <c r="DT302" s="101" t="str">
        <f t="shared" si="283"/>
        <v/>
      </c>
      <c r="DU302" s="101" t="str">
        <f t="shared" si="284"/>
        <v/>
      </c>
      <c r="DV302" s="101" t="str">
        <f t="shared" si="285"/>
        <v/>
      </c>
      <c r="DW302" s="101" t="str">
        <f t="shared" si="286"/>
        <v/>
      </c>
      <c r="DX302" s="101" t="str">
        <f t="shared" si="287"/>
        <v/>
      </c>
      <c r="DY302" s="101" t="str">
        <f t="shared" si="266"/>
        <v/>
      </c>
      <c r="DZ302" s="101" t="str">
        <f t="shared" si="267"/>
        <v/>
      </c>
    </row>
    <row r="303" spans="1:130" ht="15" customHeight="1" x14ac:dyDescent="0.25">
      <c r="A303" s="106" t="str">
        <f>'miRNA Table'!C302</f>
        <v>hsa-miR-497-5p</v>
      </c>
      <c r="B303" s="98" t="s">
        <v>5800</v>
      </c>
      <c r="C303" s="99">
        <f>IF('Test Sample Data'!C302="","",IF(SUM('Test Sample Data'!C$3:C$386)&gt;10,IF(AND(ISNUMBER('Test Sample Data'!C302),'Test Sample Data'!C302&lt;$C$389, 'Test Sample Data'!C302&gt;0),'Test Sample Data'!C302,$C$389),""))</f>
        <v>35</v>
      </c>
      <c r="D303" s="99">
        <f>IF('Test Sample Data'!D302="","",IF(SUM('Test Sample Data'!D$3:D$386)&gt;10,IF(AND(ISNUMBER('Test Sample Data'!D302),'Test Sample Data'!D302&lt;$C$389, 'Test Sample Data'!D302&gt;0),'Test Sample Data'!D302,$C$389),""))</f>
        <v>20.94</v>
      </c>
      <c r="E303" s="99">
        <f>IF('Test Sample Data'!E302="","",IF(SUM('Test Sample Data'!E$3:E$386)&gt;10,IF(AND(ISNUMBER('Test Sample Data'!E302),'Test Sample Data'!E302&lt;$C$389, 'Test Sample Data'!E302&gt;0),'Test Sample Data'!E302,$C$389),""))</f>
        <v>23.55</v>
      </c>
      <c r="F303" s="99" t="str">
        <f>IF('Test Sample Data'!F302="","",IF(SUM('Test Sample Data'!F$3:F$386)&gt;10,IF(AND(ISNUMBER('Test Sample Data'!F302),'Test Sample Data'!F302&lt;$C$389, 'Test Sample Data'!F302&gt;0),'Test Sample Data'!F302,$C$389),""))</f>
        <v/>
      </c>
      <c r="G303" s="99" t="str">
        <f>IF('Test Sample Data'!G302="","",IF(SUM('Test Sample Data'!G$3:G$386)&gt;10,IF(AND(ISNUMBER('Test Sample Data'!G302),'Test Sample Data'!G302&lt;$C$389, 'Test Sample Data'!G302&gt;0),'Test Sample Data'!G302,$C$389),""))</f>
        <v/>
      </c>
      <c r="H303" s="99" t="str">
        <f>IF('Test Sample Data'!H302="","",IF(SUM('Test Sample Data'!H$3:H$386)&gt;10,IF(AND(ISNUMBER('Test Sample Data'!H302),'Test Sample Data'!H302&lt;$C$389, 'Test Sample Data'!H302&gt;0),'Test Sample Data'!H302,$C$389),""))</f>
        <v/>
      </c>
      <c r="I303" s="99" t="str">
        <f>IF('Test Sample Data'!I302="","",IF(SUM('Test Sample Data'!I$3:I$386)&gt;10,IF(AND(ISNUMBER('Test Sample Data'!I302),'Test Sample Data'!I302&lt;$C$389, 'Test Sample Data'!I302&gt;0),'Test Sample Data'!I302,$C$389),""))</f>
        <v/>
      </c>
      <c r="J303" s="99" t="str">
        <f>IF('Test Sample Data'!J302="","",IF(SUM('Test Sample Data'!J$3:J$386)&gt;10,IF(AND(ISNUMBER('Test Sample Data'!J302),'Test Sample Data'!J302&lt;$C$389, 'Test Sample Data'!J302&gt;0),'Test Sample Data'!J302,$C$389),""))</f>
        <v/>
      </c>
      <c r="K303" s="99" t="str">
        <f>IF('Test Sample Data'!K302="","",IF(SUM('Test Sample Data'!K$3:K$386)&gt;10,IF(AND(ISNUMBER('Test Sample Data'!K302),'Test Sample Data'!K302&lt;$C$389, 'Test Sample Data'!K302&gt;0),'Test Sample Data'!K302,$C$389),""))</f>
        <v/>
      </c>
      <c r="L303" s="99" t="str">
        <f>IF('Test Sample Data'!L302="","",IF(SUM('Test Sample Data'!L$3:L$386)&gt;10,IF(AND(ISNUMBER('Test Sample Data'!L302),'Test Sample Data'!L302&lt;$C$389, 'Test Sample Data'!L302&gt;0),'Test Sample Data'!L302,$C$389),""))</f>
        <v/>
      </c>
      <c r="M303" s="99" t="str">
        <f>IF('Test Sample Data'!M302="","",IF(SUM('Test Sample Data'!M$3:M$386)&gt;10,IF(AND(ISNUMBER('Test Sample Data'!M302),'Test Sample Data'!M302&lt;$C$389, 'Test Sample Data'!M302&gt;0),'Test Sample Data'!M302,$C$389),""))</f>
        <v/>
      </c>
      <c r="N303" s="99" t="str">
        <f>IF('Test Sample Data'!N302="","",IF(SUM('Test Sample Data'!N$3:N$386)&gt;10,IF(AND(ISNUMBER('Test Sample Data'!N302),'Test Sample Data'!N302&lt;$C$389, 'Test Sample Data'!N302&gt;0),'Test Sample Data'!N302,$C$389),""))</f>
        <v/>
      </c>
      <c r="O303" s="98" t="str">
        <f>'miRNA Table'!C302</f>
        <v>hsa-miR-497-5p</v>
      </c>
      <c r="P303" s="98" t="s">
        <v>5800</v>
      </c>
      <c r="Q303" s="99">
        <f>IF('Control Sample Data'!C302="","",IF(SUM('Control Sample Data'!C$3:C$386)&gt;10,IF(AND(ISNUMBER('Control Sample Data'!C302),'Control Sample Data'!C302&lt;$C$389, 'Control Sample Data'!C302&gt;0),'Control Sample Data'!C302,$C$389),""))</f>
        <v>23.03</v>
      </c>
      <c r="R303" s="99">
        <f>IF('Control Sample Data'!D302="","",IF(SUM('Control Sample Data'!D$3:D$386)&gt;10,IF(AND(ISNUMBER('Control Sample Data'!D302),'Control Sample Data'!D302&lt;$C$389, 'Control Sample Data'!D302&gt;0),'Control Sample Data'!D302,$C$389),""))</f>
        <v>23.28</v>
      </c>
      <c r="S303" s="99">
        <f>IF('Control Sample Data'!E302="","",IF(SUM('Control Sample Data'!E$3:E$386)&gt;10,IF(AND(ISNUMBER('Control Sample Data'!E302),'Control Sample Data'!E302&lt;$C$389, 'Control Sample Data'!E302&gt;0),'Control Sample Data'!E302,$C$389),""))</f>
        <v>23.16</v>
      </c>
      <c r="T303" s="99" t="str">
        <f>IF('Control Sample Data'!F302="","",IF(SUM('Control Sample Data'!F$3:F$386)&gt;10,IF(AND(ISNUMBER('Control Sample Data'!F302),'Control Sample Data'!F302&lt;$C$389, 'Control Sample Data'!F302&gt;0),'Control Sample Data'!F302,$C$389),""))</f>
        <v/>
      </c>
      <c r="U303" s="99" t="str">
        <f>IF('Control Sample Data'!G302="","",IF(SUM('Control Sample Data'!G$3:G$386)&gt;10,IF(AND(ISNUMBER('Control Sample Data'!G302),'Control Sample Data'!G302&lt;$C$389, 'Control Sample Data'!G302&gt;0),'Control Sample Data'!G302,$C$389),""))</f>
        <v/>
      </c>
      <c r="V303" s="99" t="str">
        <f>IF('Control Sample Data'!H302="","",IF(SUM('Control Sample Data'!H$3:H$386)&gt;10,IF(AND(ISNUMBER('Control Sample Data'!H302),'Control Sample Data'!H302&lt;$C$389, 'Control Sample Data'!H302&gt;0),'Control Sample Data'!H302,$C$389),""))</f>
        <v/>
      </c>
      <c r="W303" s="99" t="str">
        <f>IF('Control Sample Data'!I302="","",IF(SUM('Control Sample Data'!I$3:I$386)&gt;10,IF(AND(ISNUMBER('Control Sample Data'!I302),'Control Sample Data'!I302&lt;$C$389, 'Control Sample Data'!I302&gt;0),'Control Sample Data'!I302,$C$389),""))</f>
        <v/>
      </c>
      <c r="X303" s="99" t="str">
        <f>IF('Control Sample Data'!J302="","",IF(SUM('Control Sample Data'!J$3:J$386)&gt;10,IF(AND(ISNUMBER('Control Sample Data'!J302),'Control Sample Data'!J302&lt;$C$389, 'Control Sample Data'!J302&gt;0),'Control Sample Data'!J302,$C$389),""))</f>
        <v/>
      </c>
      <c r="Y303" s="99" t="str">
        <f>IF('Control Sample Data'!K302="","",IF(SUM('Control Sample Data'!K$3:K$386)&gt;10,IF(AND(ISNUMBER('Control Sample Data'!K302),'Control Sample Data'!K302&lt;$C$389, 'Control Sample Data'!K302&gt;0),'Control Sample Data'!K302,$C$389),""))</f>
        <v/>
      </c>
      <c r="Z303" s="99" t="str">
        <f>IF('Control Sample Data'!L302="","",IF(SUM('Control Sample Data'!L$3:L$386)&gt;10,IF(AND(ISNUMBER('Control Sample Data'!L302),'Control Sample Data'!L302&lt;$C$389, 'Control Sample Data'!L302&gt;0),'Control Sample Data'!L302,$C$389),""))</f>
        <v/>
      </c>
      <c r="AA303" s="99" t="str">
        <f>IF('Control Sample Data'!M302="","",IF(SUM('Control Sample Data'!M$3:M$386)&gt;10,IF(AND(ISNUMBER('Control Sample Data'!M302),'Control Sample Data'!M302&lt;$C$389, 'Control Sample Data'!M302&gt;0),'Control Sample Data'!M302,$C$389),""))</f>
        <v/>
      </c>
      <c r="AB303" s="107" t="str">
        <f>IF('Control Sample Data'!N302="","",IF(SUM('Control Sample Data'!N$3:N$386)&gt;10,IF(AND(ISNUMBER('Control Sample Data'!N302),'Control Sample Data'!N302&lt;$C$389, 'Control Sample Data'!N302&gt;0),'Control Sample Data'!N302,$C$389),""))</f>
        <v/>
      </c>
      <c r="AC303" s="136">
        <f>IF(C303="","",IF(AND('miRNA Table'!$F$4="YES",'miRNA Table'!$F$6="YES"),C303-C$391,C303))</f>
        <v>35</v>
      </c>
      <c r="AD303" s="137">
        <f>IF(D303="","",IF(AND('miRNA Table'!$F$4="YES",'miRNA Table'!$F$6="YES"),D303-D$391,D303))</f>
        <v>20.94</v>
      </c>
      <c r="AE303" s="137">
        <f>IF(E303="","",IF(AND('miRNA Table'!$F$4="YES",'miRNA Table'!$F$6="YES"),E303-E$391,E303))</f>
        <v>23.55</v>
      </c>
      <c r="AF303" s="137" t="str">
        <f>IF(F303="","",IF(AND('miRNA Table'!$F$4="YES",'miRNA Table'!$F$6="YES"),F303-F$391,F303))</f>
        <v/>
      </c>
      <c r="AG303" s="137" t="str">
        <f>IF(G303="","",IF(AND('miRNA Table'!$F$4="YES",'miRNA Table'!$F$6="YES"),G303-G$391,G303))</f>
        <v/>
      </c>
      <c r="AH303" s="137" t="str">
        <f>IF(H303="","",IF(AND('miRNA Table'!$F$4="YES",'miRNA Table'!$F$6="YES"),H303-H$391,H303))</f>
        <v/>
      </c>
      <c r="AI303" s="137" t="str">
        <f>IF(I303="","",IF(AND('miRNA Table'!$F$4="YES",'miRNA Table'!$F$6="YES"),I303-I$391,I303))</f>
        <v/>
      </c>
      <c r="AJ303" s="137" t="str">
        <f>IF(J303="","",IF(AND('miRNA Table'!$F$4="YES",'miRNA Table'!$F$6="YES"),J303-J$391,J303))</f>
        <v/>
      </c>
      <c r="AK303" s="137" t="str">
        <f>IF(K303="","",IF(AND('miRNA Table'!$F$4="YES",'miRNA Table'!$F$6="YES"),K303-K$391,K303))</f>
        <v/>
      </c>
      <c r="AL303" s="137" t="str">
        <f>IF(L303="","",IF(AND('miRNA Table'!$F$4="YES",'miRNA Table'!$F$6="YES"),L303-L$391,L303))</f>
        <v/>
      </c>
      <c r="AM303" s="137" t="str">
        <f>IF(M303="","",IF(AND('miRNA Table'!$F$4="YES",'miRNA Table'!$F$6="YES"),M303-M$391,M303))</f>
        <v/>
      </c>
      <c r="AN303" s="138" t="str">
        <f>IF(N303="","",IF(AND('miRNA Table'!$F$4="YES",'miRNA Table'!$F$6="YES"),N303-N$391,N303))</f>
        <v/>
      </c>
      <c r="AO303" s="136">
        <f>IF(O303="","",IF(AND('miRNA Table'!$F$4="YES",'miRNA Table'!$F$6="YES"),Q303-Q$391,Q303))</f>
        <v>23.03</v>
      </c>
      <c r="AP303" s="137">
        <f>IF(P303="","",IF(AND('miRNA Table'!$F$4="YES",'miRNA Table'!$F$6="YES"),R303-R$391,R303))</f>
        <v>23.28</v>
      </c>
      <c r="AQ303" s="137">
        <f>IF(Q303="","",IF(AND('miRNA Table'!$F$4="YES",'miRNA Table'!$F$6="YES"),S303-S$391,S303))</f>
        <v>23.16</v>
      </c>
      <c r="AR303" s="137" t="str">
        <f>IF(R303="","",IF(AND('miRNA Table'!$F$4="YES",'miRNA Table'!$F$6="YES"),T303-T$391,T303))</f>
        <v/>
      </c>
      <c r="AS303" s="137" t="str">
        <f>IF(S303="","",IF(AND('miRNA Table'!$F$4="YES",'miRNA Table'!$F$6="YES"),U303-U$391,U303))</f>
        <v/>
      </c>
      <c r="AT303" s="137" t="str">
        <f>IF(T303="","",IF(AND('miRNA Table'!$F$4="YES",'miRNA Table'!$F$6="YES"),V303-V$391,V303))</f>
        <v/>
      </c>
      <c r="AU303" s="137" t="str">
        <f>IF(U303="","",IF(AND('miRNA Table'!$F$4="YES",'miRNA Table'!$F$6="YES"),W303-W$391,W303))</f>
        <v/>
      </c>
      <c r="AV303" s="137" t="str">
        <f>IF(V303="","",IF(AND('miRNA Table'!$F$4="YES",'miRNA Table'!$F$6="YES"),X303-X$391,X303))</f>
        <v/>
      </c>
      <c r="AW303" s="137" t="str">
        <f>IF(W303="","",IF(AND('miRNA Table'!$F$4="YES",'miRNA Table'!$F$6="YES"),Y303-Y$391,Y303))</f>
        <v/>
      </c>
      <c r="AX303" s="137" t="str">
        <f>IF(X303="","",IF(AND('miRNA Table'!$F$4="YES",'miRNA Table'!$F$6="YES"),Z303-Z$391,Z303))</f>
        <v/>
      </c>
      <c r="AY303" s="137" t="str">
        <f>IF(Y303="","",IF(AND('miRNA Table'!$F$4="YES",'miRNA Table'!$F$6="YES"),AA303-AA$391,AA303))</f>
        <v/>
      </c>
      <c r="AZ303" s="138" t="str">
        <f>IF(Z303="","",IF(AND('miRNA Table'!$F$4="YES",'miRNA Table'!$F$6="YES"),AB303-AB$391,AB303))</f>
        <v/>
      </c>
      <c r="BY303" s="97" t="str">
        <f t="shared" si="236"/>
        <v>hsa-miR-497-5p</v>
      </c>
      <c r="BZ303" s="98" t="s">
        <v>5800</v>
      </c>
      <c r="CA303" s="99">
        <f t="shared" si="237"/>
        <v>14.364999999999998</v>
      </c>
      <c r="CB303" s="99">
        <f t="shared" si="238"/>
        <v>0.29500000000000171</v>
      </c>
      <c r="CC303" s="99">
        <f t="shared" si="239"/>
        <v>2.8200000000000003</v>
      </c>
      <c r="CD303" s="99" t="str">
        <f t="shared" si="240"/>
        <v/>
      </c>
      <c r="CE303" s="99" t="str">
        <f t="shared" si="241"/>
        <v/>
      </c>
      <c r="CF303" s="99" t="str">
        <f t="shared" si="242"/>
        <v/>
      </c>
      <c r="CG303" s="99" t="str">
        <f t="shared" si="243"/>
        <v/>
      </c>
      <c r="CH303" s="99" t="str">
        <f t="shared" si="244"/>
        <v/>
      </c>
      <c r="CI303" s="99" t="str">
        <f t="shared" si="245"/>
        <v/>
      </c>
      <c r="CJ303" s="99" t="str">
        <f t="shared" si="246"/>
        <v/>
      </c>
      <c r="CK303" s="99" t="str">
        <f t="shared" si="247"/>
        <v/>
      </c>
      <c r="CL303" s="99" t="str">
        <f t="shared" si="248"/>
        <v/>
      </c>
      <c r="CM303" s="99">
        <f t="shared" si="249"/>
        <v>2.1316666666666677</v>
      </c>
      <c r="CN303" s="99">
        <f t="shared" si="250"/>
        <v>2.428333333333331</v>
      </c>
      <c r="CO303" s="99">
        <f t="shared" si="251"/>
        <v>2.0249999999999986</v>
      </c>
      <c r="CP303" s="99" t="str">
        <f t="shared" si="252"/>
        <v/>
      </c>
      <c r="CQ303" s="99" t="str">
        <f t="shared" si="253"/>
        <v/>
      </c>
      <c r="CR303" s="99" t="str">
        <f t="shared" si="254"/>
        <v/>
      </c>
      <c r="CS303" s="99" t="str">
        <f t="shared" si="255"/>
        <v/>
      </c>
      <c r="CT303" s="99" t="str">
        <f t="shared" si="256"/>
        <v/>
      </c>
      <c r="CU303" s="99" t="str">
        <f t="shared" si="257"/>
        <v/>
      </c>
      <c r="CV303" s="99" t="str">
        <f t="shared" si="258"/>
        <v/>
      </c>
      <c r="CW303" s="99" t="str">
        <f t="shared" si="259"/>
        <v/>
      </c>
      <c r="CX303" s="99" t="str">
        <f t="shared" si="260"/>
        <v/>
      </c>
      <c r="CY303" s="70">
        <f t="shared" si="261"/>
        <v>5.8266666666666671</v>
      </c>
      <c r="CZ303" s="70">
        <f t="shared" si="262"/>
        <v>2.194999999999999</v>
      </c>
      <c r="DA303" s="100" t="str">
        <f t="shared" si="263"/>
        <v>hsa-miR-497-5p</v>
      </c>
      <c r="DB303" s="98" t="s">
        <v>5800</v>
      </c>
      <c r="DC303" s="101">
        <f t="shared" si="268"/>
        <v>4.7391899108950229E-5</v>
      </c>
      <c r="DD303" s="101">
        <f t="shared" si="269"/>
        <v>0.81507233240262433</v>
      </c>
      <c r="DE303" s="101">
        <f t="shared" si="270"/>
        <v>0.14161048566197482</v>
      </c>
      <c r="DF303" s="101" t="str">
        <f t="shared" si="271"/>
        <v/>
      </c>
      <c r="DG303" s="101" t="str">
        <f t="shared" si="272"/>
        <v/>
      </c>
      <c r="DH303" s="101" t="str">
        <f t="shared" si="273"/>
        <v/>
      </c>
      <c r="DI303" s="101" t="str">
        <f t="shared" si="274"/>
        <v/>
      </c>
      <c r="DJ303" s="101" t="str">
        <f t="shared" si="275"/>
        <v/>
      </c>
      <c r="DK303" s="101" t="str">
        <f t="shared" si="276"/>
        <v/>
      </c>
      <c r="DL303" s="101" t="str">
        <f t="shared" si="277"/>
        <v/>
      </c>
      <c r="DM303" s="101" t="str">
        <f t="shared" si="264"/>
        <v/>
      </c>
      <c r="DN303" s="101" t="str">
        <f t="shared" si="265"/>
        <v/>
      </c>
      <c r="DO303" s="101">
        <f t="shared" si="278"/>
        <v>0.22819409007546518</v>
      </c>
      <c r="DP303" s="101">
        <f t="shared" si="279"/>
        <v>0.18577994381326826</v>
      </c>
      <c r="DQ303" s="101">
        <f t="shared" si="280"/>
        <v>0.24570514963631301</v>
      </c>
      <c r="DR303" s="101" t="str">
        <f t="shared" si="281"/>
        <v/>
      </c>
      <c r="DS303" s="101" t="str">
        <f t="shared" si="282"/>
        <v/>
      </c>
      <c r="DT303" s="101" t="str">
        <f t="shared" si="283"/>
        <v/>
      </c>
      <c r="DU303" s="101" t="str">
        <f t="shared" si="284"/>
        <v/>
      </c>
      <c r="DV303" s="101" t="str">
        <f t="shared" si="285"/>
        <v/>
      </c>
      <c r="DW303" s="101" t="str">
        <f t="shared" si="286"/>
        <v/>
      </c>
      <c r="DX303" s="101" t="str">
        <f t="shared" si="287"/>
        <v/>
      </c>
      <c r="DY303" s="101" t="str">
        <f t="shared" si="266"/>
        <v/>
      </c>
      <c r="DZ303" s="101" t="str">
        <f t="shared" si="267"/>
        <v/>
      </c>
    </row>
    <row r="304" spans="1:130" ht="15" customHeight="1" x14ac:dyDescent="0.25">
      <c r="A304" s="106" t="str">
        <f>'miRNA Table'!C303</f>
        <v>hsa-miR-498</v>
      </c>
      <c r="B304" s="98" t="s">
        <v>5801</v>
      </c>
      <c r="C304" s="99">
        <f>IF('Test Sample Data'!C303="","",IF(SUM('Test Sample Data'!C$3:C$386)&gt;10,IF(AND(ISNUMBER('Test Sample Data'!C303),'Test Sample Data'!C303&lt;$C$389, 'Test Sample Data'!C303&gt;0),'Test Sample Data'!C303,$C$389),""))</f>
        <v>29.12</v>
      </c>
      <c r="D304" s="99">
        <f>IF('Test Sample Data'!D303="","",IF(SUM('Test Sample Data'!D$3:D$386)&gt;10,IF(AND(ISNUMBER('Test Sample Data'!D303),'Test Sample Data'!D303&lt;$C$389, 'Test Sample Data'!D303&gt;0),'Test Sample Data'!D303,$C$389),""))</f>
        <v>35</v>
      </c>
      <c r="E304" s="99">
        <f>IF('Test Sample Data'!E303="","",IF(SUM('Test Sample Data'!E$3:E$386)&gt;10,IF(AND(ISNUMBER('Test Sample Data'!E303),'Test Sample Data'!E303&lt;$C$389, 'Test Sample Data'!E303&gt;0),'Test Sample Data'!E303,$C$389),""))</f>
        <v>29.38</v>
      </c>
      <c r="F304" s="99" t="str">
        <f>IF('Test Sample Data'!F303="","",IF(SUM('Test Sample Data'!F$3:F$386)&gt;10,IF(AND(ISNUMBER('Test Sample Data'!F303),'Test Sample Data'!F303&lt;$C$389, 'Test Sample Data'!F303&gt;0),'Test Sample Data'!F303,$C$389),""))</f>
        <v/>
      </c>
      <c r="G304" s="99" t="str">
        <f>IF('Test Sample Data'!G303="","",IF(SUM('Test Sample Data'!G$3:G$386)&gt;10,IF(AND(ISNUMBER('Test Sample Data'!G303),'Test Sample Data'!G303&lt;$C$389, 'Test Sample Data'!G303&gt;0),'Test Sample Data'!G303,$C$389),""))</f>
        <v/>
      </c>
      <c r="H304" s="99" t="str">
        <f>IF('Test Sample Data'!H303="","",IF(SUM('Test Sample Data'!H$3:H$386)&gt;10,IF(AND(ISNUMBER('Test Sample Data'!H303),'Test Sample Data'!H303&lt;$C$389, 'Test Sample Data'!H303&gt;0),'Test Sample Data'!H303,$C$389),""))</f>
        <v/>
      </c>
      <c r="I304" s="99" t="str">
        <f>IF('Test Sample Data'!I303="","",IF(SUM('Test Sample Data'!I$3:I$386)&gt;10,IF(AND(ISNUMBER('Test Sample Data'!I303),'Test Sample Data'!I303&lt;$C$389, 'Test Sample Data'!I303&gt;0),'Test Sample Data'!I303,$C$389),""))</f>
        <v/>
      </c>
      <c r="J304" s="99" t="str">
        <f>IF('Test Sample Data'!J303="","",IF(SUM('Test Sample Data'!J$3:J$386)&gt;10,IF(AND(ISNUMBER('Test Sample Data'!J303),'Test Sample Data'!J303&lt;$C$389, 'Test Sample Data'!J303&gt;0),'Test Sample Data'!J303,$C$389),""))</f>
        <v/>
      </c>
      <c r="K304" s="99" t="str">
        <f>IF('Test Sample Data'!K303="","",IF(SUM('Test Sample Data'!K$3:K$386)&gt;10,IF(AND(ISNUMBER('Test Sample Data'!K303),'Test Sample Data'!K303&lt;$C$389, 'Test Sample Data'!K303&gt;0),'Test Sample Data'!K303,$C$389),""))</f>
        <v/>
      </c>
      <c r="L304" s="99" t="str">
        <f>IF('Test Sample Data'!L303="","",IF(SUM('Test Sample Data'!L$3:L$386)&gt;10,IF(AND(ISNUMBER('Test Sample Data'!L303),'Test Sample Data'!L303&lt;$C$389, 'Test Sample Data'!L303&gt;0),'Test Sample Data'!L303,$C$389),""))</f>
        <v/>
      </c>
      <c r="M304" s="99" t="str">
        <f>IF('Test Sample Data'!M303="","",IF(SUM('Test Sample Data'!M$3:M$386)&gt;10,IF(AND(ISNUMBER('Test Sample Data'!M303),'Test Sample Data'!M303&lt;$C$389, 'Test Sample Data'!M303&gt;0),'Test Sample Data'!M303,$C$389),""))</f>
        <v/>
      </c>
      <c r="N304" s="99" t="str">
        <f>IF('Test Sample Data'!N303="","",IF(SUM('Test Sample Data'!N$3:N$386)&gt;10,IF(AND(ISNUMBER('Test Sample Data'!N303),'Test Sample Data'!N303&lt;$C$389, 'Test Sample Data'!N303&gt;0),'Test Sample Data'!N303,$C$389),""))</f>
        <v/>
      </c>
      <c r="O304" s="98" t="str">
        <f>'miRNA Table'!C303</f>
        <v>hsa-miR-498</v>
      </c>
      <c r="P304" s="98" t="s">
        <v>5801</v>
      </c>
      <c r="Q304" s="99">
        <f>IF('Control Sample Data'!C303="","",IF(SUM('Control Sample Data'!C$3:C$386)&gt;10,IF(AND(ISNUMBER('Control Sample Data'!C303),'Control Sample Data'!C303&lt;$C$389, 'Control Sample Data'!C303&gt;0),'Control Sample Data'!C303,$C$389),""))</f>
        <v>34.1</v>
      </c>
      <c r="R304" s="99">
        <f>IF('Control Sample Data'!D303="","",IF(SUM('Control Sample Data'!D$3:D$386)&gt;10,IF(AND(ISNUMBER('Control Sample Data'!D303),'Control Sample Data'!D303&lt;$C$389, 'Control Sample Data'!D303&gt;0),'Control Sample Data'!D303,$C$389),""))</f>
        <v>34.36</v>
      </c>
      <c r="S304" s="99">
        <f>IF('Control Sample Data'!E303="","",IF(SUM('Control Sample Data'!E$3:E$386)&gt;10,IF(AND(ISNUMBER('Control Sample Data'!E303),'Control Sample Data'!E303&lt;$C$389, 'Control Sample Data'!E303&gt;0),'Control Sample Data'!E303,$C$389),""))</f>
        <v>32.92</v>
      </c>
      <c r="T304" s="99" t="str">
        <f>IF('Control Sample Data'!F303="","",IF(SUM('Control Sample Data'!F$3:F$386)&gt;10,IF(AND(ISNUMBER('Control Sample Data'!F303),'Control Sample Data'!F303&lt;$C$389, 'Control Sample Data'!F303&gt;0),'Control Sample Data'!F303,$C$389),""))</f>
        <v/>
      </c>
      <c r="U304" s="99" t="str">
        <f>IF('Control Sample Data'!G303="","",IF(SUM('Control Sample Data'!G$3:G$386)&gt;10,IF(AND(ISNUMBER('Control Sample Data'!G303),'Control Sample Data'!G303&lt;$C$389, 'Control Sample Data'!G303&gt;0),'Control Sample Data'!G303,$C$389),""))</f>
        <v/>
      </c>
      <c r="V304" s="99" t="str">
        <f>IF('Control Sample Data'!H303="","",IF(SUM('Control Sample Data'!H$3:H$386)&gt;10,IF(AND(ISNUMBER('Control Sample Data'!H303),'Control Sample Data'!H303&lt;$C$389, 'Control Sample Data'!H303&gt;0),'Control Sample Data'!H303,$C$389),""))</f>
        <v/>
      </c>
      <c r="W304" s="99" t="str">
        <f>IF('Control Sample Data'!I303="","",IF(SUM('Control Sample Data'!I$3:I$386)&gt;10,IF(AND(ISNUMBER('Control Sample Data'!I303),'Control Sample Data'!I303&lt;$C$389, 'Control Sample Data'!I303&gt;0),'Control Sample Data'!I303,$C$389),""))</f>
        <v/>
      </c>
      <c r="X304" s="99" t="str">
        <f>IF('Control Sample Data'!J303="","",IF(SUM('Control Sample Data'!J$3:J$386)&gt;10,IF(AND(ISNUMBER('Control Sample Data'!J303),'Control Sample Data'!J303&lt;$C$389, 'Control Sample Data'!J303&gt;0),'Control Sample Data'!J303,$C$389),""))</f>
        <v/>
      </c>
      <c r="Y304" s="99" t="str">
        <f>IF('Control Sample Data'!K303="","",IF(SUM('Control Sample Data'!K$3:K$386)&gt;10,IF(AND(ISNUMBER('Control Sample Data'!K303),'Control Sample Data'!K303&lt;$C$389, 'Control Sample Data'!K303&gt;0),'Control Sample Data'!K303,$C$389),""))</f>
        <v/>
      </c>
      <c r="Z304" s="99" t="str">
        <f>IF('Control Sample Data'!L303="","",IF(SUM('Control Sample Data'!L$3:L$386)&gt;10,IF(AND(ISNUMBER('Control Sample Data'!L303),'Control Sample Data'!L303&lt;$C$389, 'Control Sample Data'!L303&gt;0),'Control Sample Data'!L303,$C$389),""))</f>
        <v/>
      </c>
      <c r="AA304" s="99" t="str">
        <f>IF('Control Sample Data'!M303="","",IF(SUM('Control Sample Data'!M$3:M$386)&gt;10,IF(AND(ISNUMBER('Control Sample Data'!M303),'Control Sample Data'!M303&lt;$C$389, 'Control Sample Data'!M303&gt;0),'Control Sample Data'!M303,$C$389),""))</f>
        <v/>
      </c>
      <c r="AB304" s="107" t="str">
        <f>IF('Control Sample Data'!N303="","",IF(SUM('Control Sample Data'!N$3:N$386)&gt;10,IF(AND(ISNUMBER('Control Sample Data'!N303),'Control Sample Data'!N303&lt;$C$389, 'Control Sample Data'!N303&gt;0),'Control Sample Data'!N303,$C$389),""))</f>
        <v/>
      </c>
      <c r="AC304" s="136">
        <f>IF(C304="","",IF(AND('miRNA Table'!$F$4="YES",'miRNA Table'!$F$6="YES"),C304-C$391,C304))</f>
        <v>29.12</v>
      </c>
      <c r="AD304" s="137">
        <f>IF(D304="","",IF(AND('miRNA Table'!$F$4="YES",'miRNA Table'!$F$6="YES"),D304-D$391,D304))</f>
        <v>35</v>
      </c>
      <c r="AE304" s="137">
        <f>IF(E304="","",IF(AND('miRNA Table'!$F$4="YES",'miRNA Table'!$F$6="YES"),E304-E$391,E304))</f>
        <v>29.38</v>
      </c>
      <c r="AF304" s="137" t="str">
        <f>IF(F304="","",IF(AND('miRNA Table'!$F$4="YES",'miRNA Table'!$F$6="YES"),F304-F$391,F304))</f>
        <v/>
      </c>
      <c r="AG304" s="137" t="str">
        <f>IF(G304="","",IF(AND('miRNA Table'!$F$4="YES",'miRNA Table'!$F$6="YES"),G304-G$391,G304))</f>
        <v/>
      </c>
      <c r="AH304" s="137" t="str">
        <f>IF(H304="","",IF(AND('miRNA Table'!$F$4="YES",'miRNA Table'!$F$6="YES"),H304-H$391,H304))</f>
        <v/>
      </c>
      <c r="AI304" s="137" t="str">
        <f>IF(I304="","",IF(AND('miRNA Table'!$F$4="YES",'miRNA Table'!$F$6="YES"),I304-I$391,I304))</f>
        <v/>
      </c>
      <c r="AJ304" s="137" t="str">
        <f>IF(J304="","",IF(AND('miRNA Table'!$F$4="YES",'miRNA Table'!$F$6="YES"),J304-J$391,J304))</f>
        <v/>
      </c>
      <c r="AK304" s="137" t="str">
        <f>IF(K304="","",IF(AND('miRNA Table'!$F$4="YES",'miRNA Table'!$F$6="YES"),K304-K$391,K304))</f>
        <v/>
      </c>
      <c r="AL304" s="137" t="str">
        <f>IF(L304="","",IF(AND('miRNA Table'!$F$4="YES",'miRNA Table'!$F$6="YES"),L304-L$391,L304))</f>
        <v/>
      </c>
      <c r="AM304" s="137" t="str">
        <f>IF(M304="","",IF(AND('miRNA Table'!$F$4="YES",'miRNA Table'!$F$6="YES"),M304-M$391,M304))</f>
        <v/>
      </c>
      <c r="AN304" s="138" t="str">
        <f>IF(N304="","",IF(AND('miRNA Table'!$F$4="YES",'miRNA Table'!$F$6="YES"),N304-N$391,N304))</f>
        <v/>
      </c>
      <c r="AO304" s="136">
        <f>IF(O304="","",IF(AND('miRNA Table'!$F$4="YES",'miRNA Table'!$F$6="YES"),Q304-Q$391,Q304))</f>
        <v>34.1</v>
      </c>
      <c r="AP304" s="137">
        <f>IF(P304="","",IF(AND('miRNA Table'!$F$4="YES",'miRNA Table'!$F$6="YES"),R304-R$391,R304))</f>
        <v>34.36</v>
      </c>
      <c r="AQ304" s="137">
        <f>IF(Q304="","",IF(AND('miRNA Table'!$F$4="YES",'miRNA Table'!$F$6="YES"),S304-S$391,S304))</f>
        <v>32.92</v>
      </c>
      <c r="AR304" s="137" t="str">
        <f>IF(R304="","",IF(AND('miRNA Table'!$F$4="YES",'miRNA Table'!$F$6="YES"),T304-T$391,T304))</f>
        <v/>
      </c>
      <c r="AS304" s="137" t="str">
        <f>IF(S304="","",IF(AND('miRNA Table'!$F$4="YES",'miRNA Table'!$F$6="YES"),U304-U$391,U304))</f>
        <v/>
      </c>
      <c r="AT304" s="137" t="str">
        <f>IF(T304="","",IF(AND('miRNA Table'!$F$4="YES",'miRNA Table'!$F$6="YES"),V304-V$391,V304))</f>
        <v/>
      </c>
      <c r="AU304" s="137" t="str">
        <f>IF(U304="","",IF(AND('miRNA Table'!$F$4="YES",'miRNA Table'!$F$6="YES"),W304-W$391,W304))</f>
        <v/>
      </c>
      <c r="AV304" s="137" t="str">
        <f>IF(V304="","",IF(AND('miRNA Table'!$F$4="YES",'miRNA Table'!$F$6="YES"),X304-X$391,X304))</f>
        <v/>
      </c>
      <c r="AW304" s="137" t="str">
        <f>IF(W304="","",IF(AND('miRNA Table'!$F$4="YES",'miRNA Table'!$F$6="YES"),Y304-Y$391,Y304))</f>
        <v/>
      </c>
      <c r="AX304" s="137" t="str">
        <f>IF(X304="","",IF(AND('miRNA Table'!$F$4="YES",'miRNA Table'!$F$6="YES"),Z304-Z$391,Z304))</f>
        <v/>
      </c>
      <c r="AY304" s="137" t="str">
        <f>IF(Y304="","",IF(AND('miRNA Table'!$F$4="YES",'miRNA Table'!$F$6="YES"),AA304-AA$391,AA304))</f>
        <v/>
      </c>
      <c r="AZ304" s="138" t="str">
        <f>IF(Z304="","",IF(AND('miRNA Table'!$F$4="YES",'miRNA Table'!$F$6="YES"),AB304-AB$391,AB304))</f>
        <v/>
      </c>
      <c r="BY304" s="97" t="str">
        <f t="shared" si="236"/>
        <v>hsa-miR-498</v>
      </c>
      <c r="BZ304" s="98" t="s">
        <v>5801</v>
      </c>
      <c r="CA304" s="99">
        <f t="shared" si="237"/>
        <v>8.4849999999999994</v>
      </c>
      <c r="CB304" s="99">
        <f t="shared" si="238"/>
        <v>14.355</v>
      </c>
      <c r="CC304" s="99">
        <f t="shared" si="239"/>
        <v>8.6499999999999986</v>
      </c>
      <c r="CD304" s="99" t="str">
        <f t="shared" si="240"/>
        <v/>
      </c>
      <c r="CE304" s="99" t="str">
        <f t="shared" si="241"/>
        <v/>
      </c>
      <c r="CF304" s="99" t="str">
        <f t="shared" si="242"/>
        <v/>
      </c>
      <c r="CG304" s="99" t="str">
        <f t="shared" si="243"/>
        <v/>
      </c>
      <c r="CH304" s="99" t="str">
        <f t="shared" si="244"/>
        <v/>
      </c>
      <c r="CI304" s="99" t="str">
        <f t="shared" si="245"/>
        <v/>
      </c>
      <c r="CJ304" s="99" t="str">
        <f t="shared" si="246"/>
        <v/>
      </c>
      <c r="CK304" s="99" t="str">
        <f t="shared" si="247"/>
        <v/>
      </c>
      <c r="CL304" s="99" t="str">
        <f t="shared" si="248"/>
        <v/>
      </c>
      <c r="CM304" s="99">
        <f t="shared" si="249"/>
        <v>13.201666666666668</v>
      </c>
      <c r="CN304" s="99">
        <f t="shared" si="250"/>
        <v>13.508333333333329</v>
      </c>
      <c r="CO304" s="99">
        <f t="shared" si="251"/>
        <v>11.785</v>
      </c>
      <c r="CP304" s="99" t="str">
        <f t="shared" si="252"/>
        <v/>
      </c>
      <c r="CQ304" s="99" t="str">
        <f t="shared" si="253"/>
        <v/>
      </c>
      <c r="CR304" s="99" t="str">
        <f t="shared" si="254"/>
        <v/>
      </c>
      <c r="CS304" s="99" t="str">
        <f t="shared" si="255"/>
        <v/>
      </c>
      <c r="CT304" s="99" t="str">
        <f t="shared" si="256"/>
        <v/>
      </c>
      <c r="CU304" s="99" t="str">
        <f t="shared" si="257"/>
        <v/>
      </c>
      <c r="CV304" s="99" t="str">
        <f t="shared" si="258"/>
        <v/>
      </c>
      <c r="CW304" s="99" t="str">
        <f t="shared" si="259"/>
        <v/>
      </c>
      <c r="CX304" s="99" t="str">
        <f t="shared" si="260"/>
        <v/>
      </c>
      <c r="CY304" s="70">
        <f t="shared" si="261"/>
        <v>10.496666666666666</v>
      </c>
      <c r="CZ304" s="70">
        <f t="shared" si="262"/>
        <v>12.831666666666665</v>
      </c>
      <c r="DA304" s="100" t="str">
        <f t="shared" si="263"/>
        <v>hsa-miR-498</v>
      </c>
      <c r="DB304" s="98" t="s">
        <v>5801</v>
      </c>
      <c r="DC304" s="101">
        <f t="shared" si="268"/>
        <v>2.7910041791818249E-3</v>
      </c>
      <c r="DD304" s="101">
        <f t="shared" si="269"/>
        <v>4.7721535835485465E-5</v>
      </c>
      <c r="DE304" s="101">
        <f t="shared" si="270"/>
        <v>2.4893762252329375E-3</v>
      </c>
      <c r="DF304" s="101" t="str">
        <f t="shared" si="271"/>
        <v/>
      </c>
      <c r="DG304" s="101" t="str">
        <f t="shared" si="272"/>
        <v/>
      </c>
      <c r="DH304" s="101" t="str">
        <f t="shared" si="273"/>
        <v/>
      </c>
      <c r="DI304" s="101" t="str">
        <f t="shared" si="274"/>
        <v/>
      </c>
      <c r="DJ304" s="101" t="str">
        <f t="shared" si="275"/>
        <v/>
      </c>
      <c r="DK304" s="101" t="str">
        <f t="shared" si="276"/>
        <v/>
      </c>
      <c r="DL304" s="101" t="str">
        <f t="shared" si="277"/>
        <v/>
      </c>
      <c r="DM304" s="101" t="str">
        <f t="shared" si="264"/>
        <v/>
      </c>
      <c r="DN304" s="101" t="str">
        <f t="shared" si="265"/>
        <v/>
      </c>
      <c r="DO304" s="101">
        <f t="shared" si="278"/>
        <v>1.061456841479244E-4</v>
      </c>
      <c r="DP304" s="101">
        <f t="shared" si="279"/>
        <v>8.581959787734091E-5</v>
      </c>
      <c r="DQ304" s="101">
        <f t="shared" si="280"/>
        <v>2.8337497909758814E-4</v>
      </c>
      <c r="DR304" s="101" t="str">
        <f t="shared" si="281"/>
        <v/>
      </c>
      <c r="DS304" s="101" t="str">
        <f t="shared" si="282"/>
        <v/>
      </c>
      <c r="DT304" s="101" t="str">
        <f t="shared" si="283"/>
        <v/>
      </c>
      <c r="DU304" s="101" t="str">
        <f t="shared" si="284"/>
        <v/>
      </c>
      <c r="DV304" s="101" t="str">
        <f t="shared" si="285"/>
        <v/>
      </c>
      <c r="DW304" s="101" t="str">
        <f t="shared" si="286"/>
        <v/>
      </c>
      <c r="DX304" s="101" t="str">
        <f t="shared" si="287"/>
        <v/>
      </c>
      <c r="DY304" s="101" t="str">
        <f t="shared" si="266"/>
        <v/>
      </c>
      <c r="DZ304" s="101" t="str">
        <f t="shared" si="267"/>
        <v/>
      </c>
    </row>
    <row r="305" spans="1:130" ht="15" customHeight="1" x14ac:dyDescent="0.25">
      <c r="A305" s="106" t="str">
        <f>'miRNA Table'!C304</f>
        <v>hsa-miR-499a-3p</v>
      </c>
      <c r="B305" s="98" t="s">
        <v>5802</v>
      </c>
      <c r="C305" s="99">
        <f>IF('Test Sample Data'!C304="","",IF(SUM('Test Sample Data'!C$3:C$386)&gt;10,IF(AND(ISNUMBER('Test Sample Data'!C304),'Test Sample Data'!C304&lt;$C$389, 'Test Sample Data'!C304&gt;0),'Test Sample Data'!C304,$C$389),""))</f>
        <v>35</v>
      </c>
      <c r="D305" s="99">
        <f>IF('Test Sample Data'!D304="","",IF(SUM('Test Sample Data'!D$3:D$386)&gt;10,IF(AND(ISNUMBER('Test Sample Data'!D304),'Test Sample Data'!D304&lt;$C$389, 'Test Sample Data'!D304&gt;0),'Test Sample Data'!D304,$C$389),""))</f>
        <v>33.11</v>
      </c>
      <c r="E305" s="99">
        <f>IF('Test Sample Data'!E304="","",IF(SUM('Test Sample Data'!E$3:E$386)&gt;10,IF(AND(ISNUMBER('Test Sample Data'!E304),'Test Sample Data'!E304&lt;$C$389, 'Test Sample Data'!E304&gt;0),'Test Sample Data'!E304,$C$389),""))</f>
        <v>23.53</v>
      </c>
      <c r="F305" s="99" t="str">
        <f>IF('Test Sample Data'!F304="","",IF(SUM('Test Sample Data'!F$3:F$386)&gt;10,IF(AND(ISNUMBER('Test Sample Data'!F304),'Test Sample Data'!F304&lt;$C$389, 'Test Sample Data'!F304&gt;0),'Test Sample Data'!F304,$C$389),""))</f>
        <v/>
      </c>
      <c r="G305" s="99" t="str">
        <f>IF('Test Sample Data'!G304="","",IF(SUM('Test Sample Data'!G$3:G$386)&gt;10,IF(AND(ISNUMBER('Test Sample Data'!G304),'Test Sample Data'!G304&lt;$C$389, 'Test Sample Data'!G304&gt;0),'Test Sample Data'!G304,$C$389),""))</f>
        <v/>
      </c>
      <c r="H305" s="99" t="str">
        <f>IF('Test Sample Data'!H304="","",IF(SUM('Test Sample Data'!H$3:H$386)&gt;10,IF(AND(ISNUMBER('Test Sample Data'!H304),'Test Sample Data'!H304&lt;$C$389, 'Test Sample Data'!H304&gt;0),'Test Sample Data'!H304,$C$389),""))</f>
        <v/>
      </c>
      <c r="I305" s="99" t="str">
        <f>IF('Test Sample Data'!I304="","",IF(SUM('Test Sample Data'!I$3:I$386)&gt;10,IF(AND(ISNUMBER('Test Sample Data'!I304),'Test Sample Data'!I304&lt;$C$389, 'Test Sample Data'!I304&gt;0),'Test Sample Data'!I304,$C$389),""))</f>
        <v/>
      </c>
      <c r="J305" s="99" t="str">
        <f>IF('Test Sample Data'!J304="","",IF(SUM('Test Sample Data'!J$3:J$386)&gt;10,IF(AND(ISNUMBER('Test Sample Data'!J304),'Test Sample Data'!J304&lt;$C$389, 'Test Sample Data'!J304&gt;0),'Test Sample Data'!J304,$C$389),""))</f>
        <v/>
      </c>
      <c r="K305" s="99" t="str">
        <f>IF('Test Sample Data'!K304="","",IF(SUM('Test Sample Data'!K$3:K$386)&gt;10,IF(AND(ISNUMBER('Test Sample Data'!K304),'Test Sample Data'!K304&lt;$C$389, 'Test Sample Data'!K304&gt;0),'Test Sample Data'!K304,$C$389),""))</f>
        <v/>
      </c>
      <c r="L305" s="99" t="str">
        <f>IF('Test Sample Data'!L304="","",IF(SUM('Test Sample Data'!L$3:L$386)&gt;10,IF(AND(ISNUMBER('Test Sample Data'!L304),'Test Sample Data'!L304&lt;$C$389, 'Test Sample Data'!L304&gt;0),'Test Sample Data'!L304,$C$389),""))</f>
        <v/>
      </c>
      <c r="M305" s="99" t="str">
        <f>IF('Test Sample Data'!M304="","",IF(SUM('Test Sample Data'!M$3:M$386)&gt;10,IF(AND(ISNUMBER('Test Sample Data'!M304),'Test Sample Data'!M304&lt;$C$389, 'Test Sample Data'!M304&gt;0),'Test Sample Data'!M304,$C$389),""))</f>
        <v/>
      </c>
      <c r="N305" s="99" t="str">
        <f>IF('Test Sample Data'!N304="","",IF(SUM('Test Sample Data'!N$3:N$386)&gt;10,IF(AND(ISNUMBER('Test Sample Data'!N304),'Test Sample Data'!N304&lt;$C$389, 'Test Sample Data'!N304&gt;0),'Test Sample Data'!N304,$C$389),""))</f>
        <v/>
      </c>
      <c r="O305" s="98" t="str">
        <f>'miRNA Table'!C304</f>
        <v>hsa-miR-499a-3p</v>
      </c>
      <c r="P305" s="98" t="s">
        <v>5802</v>
      </c>
      <c r="Q305" s="99">
        <f>IF('Control Sample Data'!C304="","",IF(SUM('Control Sample Data'!C$3:C$386)&gt;10,IF(AND(ISNUMBER('Control Sample Data'!C304),'Control Sample Data'!C304&lt;$C$389, 'Control Sample Data'!C304&gt;0),'Control Sample Data'!C304,$C$389),""))</f>
        <v>33.130000000000003</v>
      </c>
      <c r="R305" s="99">
        <f>IF('Control Sample Data'!D304="","",IF(SUM('Control Sample Data'!D$3:D$386)&gt;10,IF(AND(ISNUMBER('Control Sample Data'!D304),'Control Sample Data'!D304&lt;$C$389, 'Control Sample Data'!D304&gt;0),'Control Sample Data'!D304,$C$389),""))</f>
        <v>35</v>
      </c>
      <c r="S305" s="99">
        <f>IF('Control Sample Data'!E304="","",IF(SUM('Control Sample Data'!E$3:E$386)&gt;10,IF(AND(ISNUMBER('Control Sample Data'!E304),'Control Sample Data'!E304&lt;$C$389, 'Control Sample Data'!E304&gt;0),'Control Sample Data'!E304,$C$389),""))</f>
        <v>34.1</v>
      </c>
      <c r="T305" s="99" t="str">
        <f>IF('Control Sample Data'!F304="","",IF(SUM('Control Sample Data'!F$3:F$386)&gt;10,IF(AND(ISNUMBER('Control Sample Data'!F304),'Control Sample Data'!F304&lt;$C$389, 'Control Sample Data'!F304&gt;0),'Control Sample Data'!F304,$C$389),""))</f>
        <v/>
      </c>
      <c r="U305" s="99" t="str">
        <f>IF('Control Sample Data'!G304="","",IF(SUM('Control Sample Data'!G$3:G$386)&gt;10,IF(AND(ISNUMBER('Control Sample Data'!G304),'Control Sample Data'!G304&lt;$C$389, 'Control Sample Data'!G304&gt;0),'Control Sample Data'!G304,$C$389),""))</f>
        <v/>
      </c>
      <c r="V305" s="99" t="str">
        <f>IF('Control Sample Data'!H304="","",IF(SUM('Control Sample Data'!H$3:H$386)&gt;10,IF(AND(ISNUMBER('Control Sample Data'!H304),'Control Sample Data'!H304&lt;$C$389, 'Control Sample Data'!H304&gt;0),'Control Sample Data'!H304,$C$389),""))</f>
        <v/>
      </c>
      <c r="W305" s="99" t="str">
        <f>IF('Control Sample Data'!I304="","",IF(SUM('Control Sample Data'!I$3:I$386)&gt;10,IF(AND(ISNUMBER('Control Sample Data'!I304),'Control Sample Data'!I304&lt;$C$389, 'Control Sample Data'!I304&gt;0),'Control Sample Data'!I304,$C$389),""))</f>
        <v/>
      </c>
      <c r="X305" s="99" t="str">
        <f>IF('Control Sample Data'!J304="","",IF(SUM('Control Sample Data'!J$3:J$386)&gt;10,IF(AND(ISNUMBER('Control Sample Data'!J304),'Control Sample Data'!J304&lt;$C$389, 'Control Sample Data'!J304&gt;0),'Control Sample Data'!J304,$C$389),""))</f>
        <v/>
      </c>
      <c r="Y305" s="99" t="str">
        <f>IF('Control Sample Data'!K304="","",IF(SUM('Control Sample Data'!K$3:K$386)&gt;10,IF(AND(ISNUMBER('Control Sample Data'!K304),'Control Sample Data'!K304&lt;$C$389, 'Control Sample Data'!K304&gt;0),'Control Sample Data'!K304,$C$389),""))</f>
        <v/>
      </c>
      <c r="Z305" s="99" t="str">
        <f>IF('Control Sample Data'!L304="","",IF(SUM('Control Sample Data'!L$3:L$386)&gt;10,IF(AND(ISNUMBER('Control Sample Data'!L304),'Control Sample Data'!L304&lt;$C$389, 'Control Sample Data'!L304&gt;0),'Control Sample Data'!L304,$C$389),""))</f>
        <v/>
      </c>
      <c r="AA305" s="99" t="str">
        <f>IF('Control Sample Data'!M304="","",IF(SUM('Control Sample Data'!M$3:M$386)&gt;10,IF(AND(ISNUMBER('Control Sample Data'!M304),'Control Sample Data'!M304&lt;$C$389, 'Control Sample Data'!M304&gt;0),'Control Sample Data'!M304,$C$389),""))</f>
        <v/>
      </c>
      <c r="AB305" s="107" t="str">
        <f>IF('Control Sample Data'!N304="","",IF(SUM('Control Sample Data'!N$3:N$386)&gt;10,IF(AND(ISNUMBER('Control Sample Data'!N304),'Control Sample Data'!N304&lt;$C$389, 'Control Sample Data'!N304&gt;0),'Control Sample Data'!N304,$C$389),""))</f>
        <v/>
      </c>
      <c r="AC305" s="136">
        <f>IF(C305="","",IF(AND('miRNA Table'!$F$4="YES",'miRNA Table'!$F$6="YES"),C305-C$391,C305))</f>
        <v>35</v>
      </c>
      <c r="AD305" s="137">
        <f>IF(D305="","",IF(AND('miRNA Table'!$F$4="YES",'miRNA Table'!$F$6="YES"),D305-D$391,D305))</f>
        <v>33.11</v>
      </c>
      <c r="AE305" s="137">
        <f>IF(E305="","",IF(AND('miRNA Table'!$F$4="YES",'miRNA Table'!$F$6="YES"),E305-E$391,E305))</f>
        <v>23.53</v>
      </c>
      <c r="AF305" s="137" t="str">
        <f>IF(F305="","",IF(AND('miRNA Table'!$F$4="YES",'miRNA Table'!$F$6="YES"),F305-F$391,F305))</f>
        <v/>
      </c>
      <c r="AG305" s="137" t="str">
        <f>IF(G305="","",IF(AND('miRNA Table'!$F$4="YES",'miRNA Table'!$F$6="YES"),G305-G$391,G305))</f>
        <v/>
      </c>
      <c r="AH305" s="137" t="str">
        <f>IF(H305="","",IF(AND('miRNA Table'!$F$4="YES",'miRNA Table'!$F$6="YES"),H305-H$391,H305))</f>
        <v/>
      </c>
      <c r="AI305" s="137" t="str">
        <f>IF(I305="","",IF(AND('miRNA Table'!$F$4="YES",'miRNA Table'!$F$6="YES"),I305-I$391,I305))</f>
        <v/>
      </c>
      <c r="AJ305" s="137" t="str">
        <f>IF(J305="","",IF(AND('miRNA Table'!$F$4="YES",'miRNA Table'!$F$6="YES"),J305-J$391,J305))</f>
        <v/>
      </c>
      <c r="AK305" s="137" t="str">
        <f>IF(K305="","",IF(AND('miRNA Table'!$F$4="YES",'miRNA Table'!$F$6="YES"),K305-K$391,K305))</f>
        <v/>
      </c>
      <c r="AL305" s="137" t="str">
        <f>IF(L305="","",IF(AND('miRNA Table'!$F$4="YES",'miRNA Table'!$F$6="YES"),L305-L$391,L305))</f>
        <v/>
      </c>
      <c r="AM305" s="137" t="str">
        <f>IF(M305="","",IF(AND('miRNA Table'!$F$4="YES",'miRNA Table'!$F$6="YES"),M305-M$391,M305))</f>
        <v/>
      </c>
      <c r="AN305" s="138" t="str">
        <f>IF(N305="","",IF(AND('miRNA Table'!$F$4="YES",'miRNA Table'!$F$6="YES"),N305-N$391,N305))</f>
        <v/>
      </c>
      <c r="AO305" s="136">
        <f>IF(O305="","",IF(AND('miRNA Table'!$F$4="YES",'miRNA Table'!$F$6="YES"),Q305-Q$391,Q305))</f>
        <v>33.130000000000003</v>
      </c>
      <c r="AP305" s="137">
        <f>IF(P305="","",IF(AND('miRNA Table'!$F$4="YES",'miRNA Table'!$F$6="YES"),R305-R$391,R305))</f>
        <v>35</v>
      </c>
      <c r="AQ305" s="137">
        <f>IF(Q305="","",IF(AND('miRNA Table'!$F$4="YES",'miRNA Table'!$F$6="YES"),S305-S$391,S305))</f>
        <v>34.1</v>
      </c>
      <c r="AR305" s="137" t="str">
        <f>IF(R305="","",IF(AND('miRNA Table'!$F$4="YES",'miRNA Table'!$F$6="YES"),T305-T$391,T305))</f>
        <v/>
      </c>
      <c r="AS305" s="137" t="str">
        <f>IF(S305="","",IF(AND('miRNA Table'!$F$4="YES",'miRNA Table'!$F$6="YES"),U305-U$391,U305))</f>
        <v/>
      </c>
      <c r="AT305" s="137" t="str">
        <f>IF(T305="","",IF(AND('miRNA Table'!$F$4="YES",'miRNA Table'!$F$6="YES"),V305-V$391,V305))</f>
        <v/>
      </c>
      <c r="AU305" s="137" t="str">
        <f>IF(U305="","",IF(AND('miRNA Table'!$F$4="YES",'miRNA Table'!$F$6="YES"),W305-W$391,W305))</f>
        <v/>
      </c>
      <c r="AV305" s="137" t="str">
        <f>IF(V305="","",IF(AND('miRNA Table'!$F$4="YES",'miRNA Table'!$F$6="YES"),X305-X$391,X305))</f>
        <v/>
      </c>
      <c r="AW305" s="137" t="str">
        <f>IF(W305="","",IF(AND('miRNA Table'!$F$4="YES",'miRNA Table'!$F$6="YES"),Y305-Y$391,Y305))</f>
        <v/>
      </c>
      <c r="AX305" s="137" t="str">
        <f>IF(X305="","",IF(AND('miRNA Table'!$F$4="YES",'miRNA Table'!$F$6="YES"),Z305-Z$391,Z305))</f>
        <v/>
      </c>
      <c r="AY305" s="137" t="str">
        <f>IF(Y305="","",IF(AND('miRNA Table'!$F$4="YES",'miRNA Table'!$F$6="YES"),AA305-AA$391,AA305))</f>
        <v/>
      </c>
      <c r="AZ305" s="138" t="str">
        <f>IF(Z305="","",IF(AND('miRNA Table'!$F$4="YES",'miRNA Table'!$F$6="YES"),AB305-AB$391,AB305))</f>
        <v/>
      </c>
      <c r="BY305" s="97" t="str">
        <f t="shared" si="236"/>
        <v>hsa-miR-499a-3p</v>
      </c>
      <c r="BZ305" s="98" t="s">
        <v>5802</v>
      </c>
      <c r="CA305" s="99">
        <f t="shared" si="237"/>
        <v>14.364999999999998</v>
      </c>
      <c r="CB305" s="99">
        <f t="shared" si="238"/>
        <v>12.465</v>
      </c>
      <c r="CC305" s="99">
        <f t="shared" si="239"/>
        <v>2.8000000000000007</v>
      </c>
      <c r="CD305" s="99" t="str">
        <f t="shared" si="240"/>
        <v/>
      </c>
      <c r="CE305" s="99" t="str">
        <f t="shared" si="241"/>
        <v/>
      </c>
      <c r="CF305" s="99" t="str">
        <f t="shared" si="242"/>
        <v/>
      </c>
      <c r="CG305" s="99" t="str">
        <f t="shared" si="243"/>
        <v/>
      </c>
      <c r="CH305" s="99" t="str">
        <f t="shared" si="244"/>
        <v/>
      </c>
      <c r="CI305" s="99" t="str">
        <f t="shared" si="245"/>
        <v/>
      </c>
      <c r="CJ305" s="99" t="str">
        <f t="shared" si="246"/>
        <v/>
      </c>
      <c r="CK305" s="99" t="str">
        <f t="shared" si="247"/>
        <v/>
      </c>
      <c r="CL305" s="99" t="str">
        <f t="shared" si="248"/>
        <v/>
      </c>
      <c r="CM305" s="99">
        <f t="shared" si="249"/>
        <v>12.231666666666669</v>
      </c>
      <c r="CN305" s="99">
        <f t="shared" si="250"/>
        <v>14.14833333333333</v>
      </c>
      <c r="CO305" s="99">
        <f t="shared" si="251"/>
        <v>12.965</v>
      </c>
      <c r="CP305" s="99" t="str">
        <f t="shared" si="252"/>
        <v/>
      </c>
      <c r="CQ305" s="99" t="str">
        <f t="shared" si="253"/>
        <v/>
      </c>
      <c r="CR305" s="99" t="str">
        <f t="shared" si="254"/>
        <v/>
      </c>
      <c r="CS305" s="99" t="str">
        <f t="shared" si="255"/>
        <v/>
      </c>
      <c r="CT305" s="99" t="str">
        <f t="shared" si="256"/>
        <v/>
      </c>
      <c r="CU305" s="99" t="str">
        <f t="shared" si="257"/>
        <v/>
      </c>
      <c r="CV305" s="99" t="str">
        <f t="shared" si="258"/>
        <v/>
      </c>
      <c r="CW305" s="99" t="str">
        <f t="shared" si="259"/>
        <v/>
      </c>
      <c r="CX305" s="99" t="str">
        <f t="shared" si="260"/>
        <v/>
      </c>
      <c r="CY305" s="70">
        <f t="shared" si="261"/>
        <v>9.8766666666666669</v>
      </c>
      <c r="CZ305" s="70">
        <f t="shared" si="262"/>
        <v>13.115</v>
      </c>
      <c r="DA305" s="100" t="str">
        <f t="shared" si="263"/>
        <v>hsa-miR-499a-3p</v>
      </c>
      <c r="DB305" s="98" t="s">
        <v>5802</v>
      </c>
      <c r="DC305" s="101">
        <f t="shared" si="268"/>
        <v>4.7391899108950229E-5</v>
      </c>
      <c r="DD305" s="101">
        <f t="shared" si="269"/>
        <v>1.7687282160093744E-4</v>
      </c>
      <c r="DE305" s="101">
        <f t="shared" si="270"/>
        <v>0.1435872943746293</v>
      </c>
      <c r="DF305" s="101" t="str">
        <f t="shared" si="271"/>
        <v/>
      </c>
      <c r="DG305" s="101" t="str">
        <f t="shared" si="272"/>
        <v/>
      </c>
      <c r="DH305" s="101" t="str">
        <f t="shared" si="273"/>
        <v/>
      </c>
      <c r="DI305" s="101" t="str">
        <f t="shared" si="274"/>
        <v/>
      </c>
      <c r="DJ305" s="101" t="str">
        <f t="shared" si="275"/>
        <v/>
      </c>
      <c r="DK305" s="101" t="str">
        <f t="shared" si="276"/>
        <v/>
      </c>
      <c r="DL305" s="101" t="str">
        <f t="shared" si="277"/>
        <v/>
      </c>
      <c r="DM305" s="101" t="str">
        <f t="shared" si="264"/>
        <v/>
      </c>
      <c r="DN305" s="101" t="str">
        <f t="shared" si="265"/>
        <v/>
      </c>
      <c r="DO305" s="101">
        <f t="shared" si="278"/>
        <v>2.079224751114558E-4</v>
      </c>
      <c r="DP305" s="101">
        <f t="shared" si="279"/>
        <v>5.5071547217106916E-5</v>
      </c>
      <c r="DQ305" s="101">
        <f t="shared" si="280"/>
        <v>1.2506797156162141E-4</v>
      </c>
      <c r="DR305" s="101" t="str">
        <f t="shared" si="281"/>
        <v/>
      </c>
      <c r="DS305" s="101" t="str">
        <f t="shared" si="282"/>
        <v/>
      </c>
      <c r="DT305" s="101" t="str">
        <f t="shared" si="283"/>
        <v/>
      </c>
      <c r="DU305" s="101" t="str">
        <f t="shared" si="284"/>
        <v/>
      </c>
      <c r="DV305" s="101" t="str">
        <f t="shared" si="285"/>
        <v/>
      </c>
      <c r="DW305" s="101" t="str">
        <f t="shared" si="286"/>
        <v/>
      </c>
      <c r="DX305" s="101" t="str">
        <f t="shared" si="287"/>
        <v/>
      </c>
      <c r="DY305" s="101" t="str">
        <f t="shared" si="266"/>
        <v/>
      </c>
      <c r="DZ305" s="101" t="str">
        <f t="shared" si="267"/>
        <v/>
      </c>
    </row>
    <row r="306" spans="1:130" ht="15" customHeight="1" x14ac:dyDescent="0.25">
      <c r="A306" s="106" t="str">
        <f>'miRNA Table'!C305</f>
        <v>hsa-miR-499a-5p</v>
      </c>
      <c r="B306" s="98" t="s">
        <v>5803</v>
      </c>
      <c r="C306" s="99">
        <f>IF('Test Sample Data'!C305="","",IF(SUM('Test Sample Data'!C$3:C$386)&gt;10,IF(AND(ISNUMBER('Test Sample Data'!C305),'Test Sample Data'!C305&lt;$C$389, 'Test Sample Data'!C305&gt;0),'Test Sample Data'!C305,$C$389),""))</f>
        <v>29.09</v>
      </c>
      <c r="D306" s="99">
        <f>IF('Test Sample Data'!D305="","",IF(SUM('Test Sample Data'!D$3:D$386)&gt;10,IF(AND(ISNUMBER('Test Sample Data'!D305),'Test Sample Data'!D305&lt;$C$389, 'Test Sample Data'!D305&gt;0),'Test Sample Data'!D305,$C$389),""))</f>
        <v>25</v>
      </c>
      <c r="E306" s="99">
        <f>IF('Test Sample Data'!E305="","",IF(SUM('Test Sample Data'!E$3:E$386)&gt;10,IF(AND(ISNUMBER('Test Sample Data'!E305),'Test Sample Data'!E305&lt;$C$389, 'Test Sample Data'!E305&gt;0),'Test Sample Data'!E305,$C$389),""))</f>
        <v>21.52</v>
      </c>
      <c r="F306" s="99" t="str">
        <f>IF('Test Sample Data'!F305="","",IF(SUM('Test Sample Data'!F$3:F$386)&gt;10,IF(AND(ISNUMBER('Test Sample Data'!F305),'Test Sample Data'!F305&lt;$C$389, 'Test Sample Data'!F305&gt;0),'Test Sample Data'!F305,$C$389),""))</f>
        <v/>
      </c>
      <c r="G306" s="99" t="str">
        <f>IF('Test Sample Data'!G305="","",IF(SUM('Test Sample Data'!G$3:G$386)&gt;10,IF(AND(ISNUMBER('Test Sample Data'!G305),'Test Sample Data'!G305&lt;$C$389, 'Test Sample Data'!G305&gt;0),'Test Sample Data'!G305,$C$389),""))</f>
        <v/>
      </c>
      <c r="H306" s="99" t="str">
        <f>IF('Test Sample Data'!H305="","",IF(SUM('Test Sample Data'!H$3:H$386)&gt;10,IF(AND(ISNUMBER('Test Sample Data'!H305),'Test Sample Data'!H305&lt;$C$389, 'Test Sample Data'!H305&gt;0),'Test Sample Data'!H305,$C$389),""))</f>
        <v/>
      </c>
      <c r="I306" s="99" t="str">
        <f>IF('Test Sample Data'!I305="","",IF(SUM('Test Sample Data'!I$3:I$386)&gt;10,IF(AND(ISNUMBER('Test Sample Data'!I305),'Test Sample Data'!I305&lt;$C$389, 'Test Sample Data'!I305&gt;0),'Test Sample Data'!I305,$C$389),""))</f>
        <v/>
      </c>
      <c r="J306" s="99" t="str">
        <f>IF('Test Sample Data'!J305="","",IF(SUM('Test Sample Data'!J$3:J$386)&gt;10,IF(AND(ISNUMBER('Test Sample Data'!J305),'Test Sample Data'!J305&lt;$C$389, 'Test Sample Data'!J305&gt;0),'Test Sample Data'!J305,$C$389),""))</f>
        <v/>
      </c>
      <c r="K306" s="99" t="str">
        <f>IF('Test Sample Data'!K305="","",IF(SUM('Test Sample Data'!K$3:K$386)&gt;10,IF(AND(ISNUMBER('Test Sample Data'!K305),'Test Sample Data'!K305&lt;$C$389, 'Test Sample Data'!K305&gt;0),'Test Sample Data'!K305,$C$389),""))</f>
        <v/>
      </c>
      <c r="L306" s="99" t="str">
        <f>IF('Test Sample Data'!L305="","",IF(SUM('Test Sample Data'!L$3:L$386)&gt;10,IF(AND(ISNUMBER('Test Sample Data'!L305),'Test Sample Data'!L305&lt;$C$389, 'Test Sample Data'!L305&gt;0),'Test Sample Data'!L305,$C$389),""))</f>
        <v/>
      </c>
      <c r="M306" s="99" t="str">
        <f>IF('Test Sample Data'!M305="","",IF(SUM('Test Sample Data'!M$3:M$386)&gt;10,IF(AND(ISNUMBER('Test Sample Data'!M305),'Test Sample Data'!M305&lt;$C$389, 'Test Sample Data'!M305&gt;0),'Test Sample Data'!M305,$C$389),""))</f>
        <v/>
      </c>
      <c r="N306" s="99" t="str">
        <f>IF('Test Sample Data'!N305="","",IF(SUM('Test Sample Data'!N$3:N$386)&gt;10,IF(AND(ISNUMBER('Test Sample Data'!N305),'Test Sample Data'!N305&lt;$C$389, 'Test Sample Data'!N305&gt;0),'Test Sample Data'!N305,$C$389),""))</f>
        <v/>
      </c>
      <c r="O306" s="98" t="str">
        <f>'miRNA Table'!C305</f>
        <v>hsa-miR-499a-5p</v>
      </c>
      <c r="P306" s="98" t="s">
        <v>5803</v>
      </c>
      <c r="Q306" s="99">
        <f>IF('Control Sample Data'!C305="","",IF(SUM('Control Sample Data'!C$3:C$386)&gt;10,IF(AND(ISNUMBER('Control Sample Data'!C305),'Control Sample Data'!C305&lt;$C$389, 'Control Sample Data'!C305&gt;0),'Control Sample Data'!C305,$C$389),""))</f>
        <v>25.3</v>
      </c>
      <c r="R306" s="99">
        <f>IF('Control Sample Data'!D305="","",IF(SUM('Control Sample Data'!D$3:D$386)&gt;10,IF(AND(ISNUMBER('Control Sample Data'!D305),'Control Sample Data'!D305&lt;$C$389, 'Control Sample Data'!D305&gt;0),'Control Sample Data'!D305,$C$389),""))</f>
        <v>25.36</v>
      </c>
      <c r="S306" s="99">
        <f>IF('Control Sample Data'!E305="","",IF(SUM('Control Sample Data'!E$3:E$386)&gt;10,IF(AND(ISNUMBER('Control Sample Data'!E305),'Control Sample Data'!E305&lt;$C$389, 'Control Sample Data'!E305&gt;0),'Control Sample Data'!E305,$C$389),""))</f>
        <v>25.3</v>
      </c>
      <c r="T306" s="99" t="str">
        <f>IF('Control Sample Data'!F305="","",IF(SUM('Control Sample Data'!F$3:F$386)&gt;10,IF(AND(ISNUMBER('Control Sample Data'!F305),'Control Sample Data'!F305&lt;$C$389, 'Control Sample Data'!F305&gt;0),'Control Sample Data'!F305,$C$389),""))</f>
        <v/>
      </c>
      <c r="U306" s="99" t="str">
        <f>IF('Control Sample Data'!G305="","",IF(SUM('Control Sample Data'!G$3:G$386)&gt;10,IF(AND(ISNUMBER('Control Sample Data'!G305),'Control Sample Data'!G305&lt;$C$389, 'Control Sample Data'!G305&gt;0),'Control Sample Data'!G305,$C$389),""))</f>
        <v/>
      </c>
      <c r="V306" s="99" t="str">
        <f>IF('Control Sample Data'!H305="","",IF(SUM('Control Sample Data'!H$3:H$386)&gt;10,IF(AND(ISNUMBER('Control Sample Data'!H305),'Control Sample Data'!H305&lt;$C$389, 'Control Sample Data'!H305&gt;0),'Control Sample Data'!H305,$C$389),""))</f>
        <v/>
      </c>
      <c r="W306" s="99" t="str">
        <f>IF('Control Sample Data'!I305="","",IF(SUM('Control Sample Data'!I$3:I$386)&gt;10,IF(AND(ISNUMBER('Control Sample Data'!I305),'Control Sample Data'!I305&lt;$C$389, 'Control Sample Data'!I305&gt;0),'Control Sample Data'!I305,$C$389),""))</f>
        <v/>
      </c>
      <c r="X306" s="99" t="str">
        <f>IF('Control Sample Data'!J305="","",IF(SUM('Control Sample Data'!J$3:J$386)&gt;10,IF(AND(ISNUMBER('Control Sample Data'!J305),'Control Sample Data'!J305&lt;$C$389, 'Control Sample Data'!J305&gt;0),'Control Sample Data'!J305,$C$389),""))</f>
        <v/>
      </c>
      <c r="Y306" s="99" t="str">
        <f>IF('Control Sample Data'!K305="","",IF(SUM('Control Sample Data'!K$3:K$386)&gt;10,IF(AND(ISNUMBER('Control Sample Data'!K305),'Control Sample Data'!K305&lt;$C$389, 'Control Sample Data'!K305&gt;0),'Control Sample Data'!K305,$C$389),""))</f>
        <v/>
      </c>
      <c r="Z306" s="99" t="str">
        <f>IF('Control Sample Data'!L305="","",IF(SUM('Control Sample Data'!L$3:L$386)&gt;10,IF(AND(ISNUMBER('Control Sample Data'!L305),'Control Sample Data'!L305&lt;$C$389, 'Control Sample Data'!L305&gt;0),'Control Sample Data'!L305,$C$389),""))</f>
        <v/>
      </c>
      <c r="AA306" s="99" t="str">
        <f>IF('Control Sample Data'!M305="","",IF(SUM('Control Sample Data'!M$3:M$386)&gt;10,IF(AND(ISNUMBER('Control Sample Data'!M305),'Control Sample Data'!M305&lt;$C$389, 'Control Sample Data'!M305&gt;0),'Control Sample Data'!M305,$C$389),""))</f>
        <v/>
      </c>
      <c r="AB306" s="107" t="str">
        <f>IF('Control Sample Data'!N305="","",IF(SUM('Control Sample Data'!N$3:N$386)&gt;10,IF(AND(ISNUMBER('Control Sample Data'!N305),'Control Sample Data'!N305&lt;$C$389, 'Control Sample Data'!N305&gt;0),'Control Sample Data'!N305,$C$389),""))</f>
        <v/>
      </c>
      <c r="AC306" s="136">
        <f>IF(C306="","",IF(AND('miRNA Table'!$F$4="YES",'miRNA Table'!$F$6="YES"),C306-C$391,C306))</f>
        <v>29.09</v>
      </c>
      <c r="AD306" s="137">
        <f>IF(D306="","",IF(AND('miRNA Table'!$F$4="YES",'miRNA Table'!$F$6="YES"),D306-D$391,D306))</f>
        <v>25</v>
      </c>
      <c r="AE306" s="137">
        <f>IF(E306="","",IF(AND('miRNA Table'!$F$4="YES",'miRNA Table'!$F$6="YES"),E306-E$391,E306))</f>
        <v>21.52</v>
      </c>
      <c r="AF306" s="137" t="str">
        <f>IF(F306="","",IF(AND('miRNA Table'!$F$4="YES",'miRNA Table'!$F$6="YES"),F306-F$391,F306))</f>
        <v/>
      </c>
      <c r="AG306" s="137" t="str">
        <f>IF(G306="","",IF(AND('miRNA Table'!$F$4="YES",'miRNA Table'!$F$6="YES"),G306-G$391,G306))</f>
        <v/>
      </c>
      <c r="AH306" s="137" t="str">
        <f>IF(H306="","",IF(AND('miRNA Table'!$F$4="YES",'miRNA Table'!$F$6="YES"),H306-H$391,H306))</f>
        <v/>
      </c>
      <c r="AI306" s="137" t="str">
        <f>IF(I306="","",IF(AND('miRNA Table'!$F$4="YES",'miRNA Table'!$F$6="YES"),I306-I$391,I306))</f>
        <v/>
      </c>
      <c r="AJ306" s="137" t="str">
        <f>IF(J306="","",IF(AND('miRNA Table'!$F$4="YES",'miRNA Table'!$F$6="YES"),J306-J$391,J306))</f>
        <v/>
      </c>
      <c r="AK306" s="137" t="str">
        <f>IF(K306="","",IF(AND('miRNA Table'!$F$4="YES",'miRNA Table'!$F$6="YES"),K306-K$391,K306))</f>
        <v/>
      </c>
      <c r="AL306" s="137" t="str">
        <f>IF(L306="","",IF(AND('miRNA Table'!$F$4="YES",'miRNA Table'!$F$6="YES"),L306-L$391,L306))</f>
        <v/>
      </c>
      <c r="AM306" s="137" t="str">
        <f>IF(M306="","",IF(AND('miRNA Table'!$F$4="YES",'miRNA Table'!$F$6="YES"),M306-M$391,M306))</f>
        <v/>
      </c>
      <c r="AN306" s="138" t="str">
        <f>IF(N306="","",IF(AND('miRNA Table'!$F$4="YES",'miRNA Table'!$F$6="YES"),N306-N$391,N306))</f>
        <v/>
      </c>
      <c r="AO306" s="136">
        <f>IF(O306="","",IF(AND('miRNA Table'!$F$4="YES",'miRNA Table'!$F$6="YES"),Q306-Q$391,Q306))</f>
        <v>25.3</v>
      </c>
      <c r="AP306" s="137">
        <f>IF(P306="","",IF(AND('miRNA Table'!$F$4="YES",'miRNA Table'!$F$6="YES"),R306-R$391,R306))</f>
        <v>25.36</v>
      </c>
      <c r="AQ306" s="137">
        <f>IF(Q306="","",IF(AND('miRNA Table'!$F$4="YES",'miRNA Table'!$F$6="YES"),S306-S$391,S306))</f>
        <v>25.3</v>
      </c>
      <c r="AR306" s="137" t="str">
        <f>IF(R306="","",IF(AND('miRNA Table'!$F$4="YES",'miRNA Table'!$F$6="YES"),T306-T$391,T306))</f>
        <v/>
      </c>
      <c r="AS306" s="137" t="str">
        <f>IF(S306="","",IF(AND('miRNA Table'!$F$4="YES",'miRNA Table'!$F$6="YES"),U306-U$391,U306))</f>
        <v/>
      </c>
      <c r="AT306" s="137" t="str">
        <f>IF(T306="","",IF(AND('miRNA Table'!$F$4="YES",'miRNA Table'!$F$6="YES"),V306-V$391,V306))</f>
        <v/>
      </c>
      <c r="AU306" s="137" t="str">
        <f>IF(U306="","",IF(AND('miRNA Table'!$F$4="YES",'miRNA Table'!$F$6="YES"),W306-W$391,W306))</f>
        <v/>
      </c>
      <c r="AV306" s="137" t="str">
        <f>IF(V306="","",IF(AND('miRNA Table'!$F$4="YES",'miRNA Table'!$F$6="YES"),X306-X$391,X306))</f>
        <v/>
      </c>
      <c r="AW306" s="137" t="str">
        <f>IF(W306="","",IF(AND('miRNA Table'!$F$4="YES",'miRNA Table'!$F$6="YES"),Y306-Y$391,Y306))</f>
        <v/>
      </c>
      <c r="AX306" s="137" t="str">
        <f>IF(X306="","",IF(AND('miRNA Table'!$F$4="YES",'miRNA Table'!$F$6="YES"),Z306-Z$391,Z306))</f>
        <v/>
      </c>
      <c r="AY306" s="137" t="str">
        <f>IF(Y306="","",IF(AND('miRNA Table'!$F$4="YES",'miRNA Table'!$F$6="YES"),AA306-AA$391,AA306))</f>
        <v/>
      </c>
      <c r="AZ306" s="138" t="str">
        <f>IF(Z306="","",IF(AND('miRNA Table'!$F$4="YES",'miRNA Table'!$F$6="YES"),AB306-AB$391,AB306))</f>
        <v/>
      </c>
      <c r="BY306" s="97" t="str">
        <f t="shared" si="236"/>
        <v>hsa-miR-499a-5p</v>
      </c>
      <c r="BZ306" s="98" t="s">
        <v>5803</v>
      </c>
      <c r="CA306" s="99">
        <f t="shared" si="237"/>
        <v>8.4549999999999983</v>
      </c>
      <c r="CB306" s="99">
        <f t="shared" si="238"/>
        <v>4.3550000000000004</v>
      </c>
      <c r="CC306" s="99">
        <f t="shared" si="239"/>
        <v>0.78999999999999915</v>
      </c>
      <c r="CD306" s="99" t="str">
        <f t="shared" si="240"/>
        <v/>
      </c>
      <c r="CE306" s="99" t="str">
        <f t="shared" si="241"/>
        <v/>
      </c>
      <c r="CF306" s="99" t="str">
        <f t="shared" si="242"/>
        <v/>
      </c>
      <c r="CG306" s="99" t="str">
        <f t="shared" si="243"/>
        <v/>
      </c>
      <c r="CH306" s="99" t="str">
        <f t="shared" si="244"/>
        <v/>
      </c>
      <c r="CI306" s="99" t="str">
        <f t="shared" si="245"/>
        <v/>
      </c>
      <c r="CJ306" s="99" t="str">
        <f t="shared" si="246"/>
        <v/>
      </c>
      <c r="CK306" s="99" t="str">
        <f t="shared" si="247"/>
        <v/>
      </c>
      <c r="CL306" s="99" t="str">
        <f t="shared" si="248"/>
        <v/>
      </c>
      <c r="CM306" s="99">
        <f t="shared" si="249"/>
        <v>4.4016666666666673</v>
      </c>
      <c r="CN306" s="99">
        <f t="shared" si="250"/>
        <v>4.5083333333333293</v>
      </c>
      <c r="CO306" s="99">
        <f t="shared" si="251"/>
        <v>4.1649999999999991</v>
      </c>
      <c r="CP306" s="99" t="str">
        <f t="shared" si="252"/>
        <v/>
      </c>
      <c r="CQ306" s="99" t="str">
        <f t="shared" si="253"/>
        <v/>
      </c>
      <c r="CR306" s="99" t="str">
        <f t="shared" si="254"/>
        <v/>
      </c>
      <c r="CS306" s="99" t="str">
        <f t="shared" si="255"/>
        <v/>
      </c>
      <c r="CT306" s="99" t="str">
        <f t="shared" si="256"/>
        <v/>
      </c>
      <c r="CU306" s="99" t="str">
        <f t="shared" si="257"/>
        <v/>
      </c>
      <c r="CV306" s="99" t="str">
        <f t="shared" si="258"/>
        <v/>
      </c>
      <c r="CW306" s="99" t="str">
        <f t="shared" si="259"/>
        <v/>
      </c>
      <c r="CX306" s="99" t="str">
        <f t="shared" si="260"/>
        <v/>
      </c>
      <c r="CY306" s="70">
        <f t="shared" si="261"/>
        <v>4.5333333333333323</v>
      </c>
      <c r="CZ306" s="70">
        <f t="shared" si="262"/>
        <v>4.3583333333333316</v>
      </c>
      <c r="DA306" s="100" t="str">
        <f t="shared" si="263"/>
        <v>hsa-miR-499a-5p</v>
      </c>
      <c r="DB306" s="98" t="s">
        <v>5803</v>
      </c>
      <c r="DC306" s="101">
        <f t="shared" si="268"/>
        <v>2.8496491098440979E-3</v>
      </c>
      <c r="DD306" s="101">
        <f t="shared" si="269"/>
        <v>4.8866852695537089E-2</v>
      </c>
      <c r="DE306" s="101">
        <f t="shared" si="270"/>
        <v>0.57834409195264413</v>
      </c>
      <c r="DF306" s="101" t="str">
        <f t="shared" si="271"/>
        <v/>
      </c>
      <c r="DG306" s="101" t="str">
        <f t="shared" si="272"/>
        <v/>
      </c>
      <c r="DH306" s="101" t="str">
        <f t="shared" si="273"/>
        <v/>
      </c>
      <c r="DI306" s="101" t="str">
        <f t="shared" si="274"/>
        <v/>
      </c>
      <c r="DJ306" s="101" t="str">
        <f t="shared" si="275"/>
        <v/>
      </c>
      <c r="DK306" s="101" t="str">
        <f t="shared" si="276"/>
        <v/>
      </c>
      <c r="DL306" s="101" t="str">
        <f t="shared" si="277"/>
        <v/>
      </c>
      <c r="DM306" s="101" t="str">
        <f t="shared" si="264"/>
        <v/>
      </c>
      <c r="DN306" s="101" t="str">
        <f t="shared" si="265"/>
        <v/>
      </c>
      <c r="DO306" s="101">
        <f t="shared" si="278"/>
        <v>4.7311454784731158E-2</v>
      </c>
      <c r="DP306" s="101">
        <f t="shared" si="279"/>
        <v>4.3939634113198539E-2</v>
      </c>
      <c r="DQ306" s="101">
        <f t="shared" si="280"/>
        <v>5.5745532463755826E-2</v>
      </c>
      <c r="DR306" s="101" t="str">
        <f t="shared" si="281"/>
        <v/>
      </c>
      <c r="DS306" s="101" t="str">
        <f t="shared" si="282"/>
        <v/>
      </c>
      <c r="DT306" s="101" t="str">
        <f t="shared" si="283"/>
        <v/>
      </c>
      <c r="DU306" s="101" t="str">
        <f t="shared" si="284"/>
        <v/>
      </c>
      <c r="DV306" s="101" t="str">
        <f t="shared" si="285"/>
        <v/>
      </c>
      <c r="DW306" s="101" t="str">
        <f t="shared" si="286"/>
        <v/>
      </c>
      <c r="DX306" s="101" t="str">
        <f t="shared" si="287"/>
        <v/>
      </c>
      <c r="DY306" s="101" t="str">
        <f t="shared" si="266"/>
        <v/>
      </c>
      <c r="DZ306" s="101" t="str">
        <f t="shared" si="267"/>
        <v/>
      </c>
    </row>
    <row r="307" spans="1:130" ht="15" customHeight="1" x14ac:dyDescent="0.25">
      <c r="A307" s="106" t="str">
        <f>'miRNA Table'!C306</f>
        <v>hsa-miR-500a-5p</v>
      </c>
      <c r="B307" s="98" t="s">
        <v>5804</v>
      </c>
      <c r="C307" s="99">
        <f>IF('Test Sample Data'!C306="","",IF(SUM('Test Sample Data'!C$3:C$386)&gt;10,IF(AND(ISNUMBER('Test Sample Data'!C306),'Test Sample Data'!C306&lt;$C$389, 'Test Sample Data'!C306&gt;0),'Test Sample Data'!C306,$C$389),""))</f>
        <v>34.299999999999997</v>
      </c>
      <c r="D307" s="99">
        <f>IF('Test Sample Data'!D306="","",IF(SUM('Test Sample Data'!D$3:D$386)&gt;10,IF(AND(ISNUMBER('Test Sample Data'!D306),'Test Sample Data'!D306&lt;$C$389, 'Test Sample Data'!D306&gt;0),'Test Sample Data'!D306,$C$389),""))</f>
        <v>35</v>
      </c>
      <c r="E307" s="99">
        <f>IF('Test Sample Data'!E306="","",IF(SUM('Test Sample Data'!E$3:E$386)&gt;10,IF(AND(ISNUMBER('Test Sample Data'!E306),'Test Sample Data'!E306&lt;$C$389, 'Test Sample Data'!E306&gt;0),'Test Sample Data'!E306,$C$389),""))</f>
        <v>35</v>
      </c>
      <c r="F307" s="99" t="str">
        <f>IF('Test Sample Data'!F306="","",IF(SUM('Test Sample Data'!F$3:F$386)&gt;10,IF(AND(ISNUMBER('Test Sample Data'!F306),'Test Sample Data'!F306&lt;$C$389, 'Test Sample Data'!F306&gt;0),'Test Sample Data'!F306,$C$389),""))</f>
        <v/>
      </c>
      <c r="G307" s="99" t="str">
        <f>IF('Test Sample Data'!G306="","",IF(SUM('Test Sample Data'!G$3:G$386)&gt;10,IF(AND(ISNUMBER('Test Sample Data'!G306),'Test Sample Data'!G306&lt;$C$389, 'Test Sample Data'!G306&gt;0),'Test Sample Data'!G306,$C$389),""))</f>
        <v/>
      </c>
      <c r="H307" s="99" t="str">
        <f>IF('Test Sample Data'!H306="","",IF(SUM('Test Sample Data'!H$3:H$386)&gt;10,IF(AND(ISNUMBER('Test Sample Data'!H306),'Test Sample Data'!H306&lt;$C$389, 'Test Sample Data'!H306&gt;0),'Test Sample Data'!H306,$C$389),""))</f>
        <v/>
      </c>
      <c r="I307" s="99" t="str">
        <f>IF('Test Sample Data'!I306="","",IF(SUM('Test Sample Data'!I$3:I$386)&gt;10,IF(AND(ISNUMBER('Test Sample Data'!I306),'Test Sample Data'!I306&lt;$C$389, 'Test Sample Data'!I306&gt;0),'Test Sample Data'!I306,$C$389),""))</f>
        <v/>
      </c>
      <c r="J307" s="99" t="str">
        <f>IF('Test Sample Data'!J306="","",IF(SUM('Test Sample Data'!J$3:J$386)&gt;10,IF(AND(ISNUMBER('Test Sample Data'!J306),'Test Sample Data'!J306&lt;$C$389, 'Test Sample Data'!J306&gt;0),'Test Sample Data'!J306,$C$389),""))</f>
        <v/>
      </c>
      <c r="K307" s="99" t="str">
        <f>IF('Test Sample Data'!K306="","",IF(SUM('Test Sample Data'!K$3:K$386)&gt;10,IF(AND(ISNUMBER('Test Sample Data'!K306),'Test Sample Data'!K306&lt;$C$389, 'Test Sample Data'!K306&gt;0),'Test Sample Data'!K306,$C$389),""))</f>
        <v/>
      </c>
      <c r="L307" s="99" t="str">
        <f>IF('Test Sample Data'!L306="","",IF(SUM('Test Sample Data'!L$3:L$386)&gt;10,IF(AND(ISNUMBER('Test Sample Data'!L306),'Test Sample Data'!L306&lt;$C$389, 'Test Sample Data'!L306&gt;0),'Test Sample Data'!L306,$C$389),""))</f>
        <v/>
      </c>
      <c r="M307" s="99" t="str">
        <f>IF('Test Sample Data'!M306="","",IF(SUM('Test Sample Data'!M$3:M$386)&gt;10,IF(AND(ISNUMBER('Test Sample Data'!M306),'Test Sample Data'!M306&lt;$C$389, 'Test Sample Data'!M306&gt;0),'Test Sample Data'!M306,$C$389),""))</f>
        <v/>
      </c>
      <c r="N307" s="99" t="str">
        <f>IF('Test Sample Data'!N306="","",IF(SUM('Test Sample Data'!N$3:N$386)&gt;10,IF(AND(ISNUMBER('Test Sample Data'!N306),'Test Sample Data'!N306&lt;$C$389, 'Test Sample Data'!N306&gt;0),'Test Sample Data'!N306,$C$389),""))</f>
        <v/>
      </c>
      <c r="O307" s="98" t="str">
        <f>'miRNA Table'!C306</f>
        <v>hsa-miR-500a-5p</v>
      </c>
      <c r="P307" s="98" t="s">
        <v>5804</v>
      </c>
      <c r="Q307" s="99">
        <f>IF('Control Sample Data'!C306="","",IF(SUM('Control Sample Data'!C$3:C$386)&gt;10,IF(AND(ISNUMBER('Control Sample Data'!C306),'Control Sample Data'!C306&lt;$C$389, 'Control Sample Data'!C306&gt;0),'Control Sample Data'!C306,$C$389),""))</f>
        <v>35</v>
      </c>
      <c r="R307" s="99">
        <f>IF('Control Sample Data'!D306="","",IF(SUM('Control Sample Data'!D$3:D$386)&gt;10,IF(AND(ISNUMBER('Control Sample Data'!D306),'Control Sample Data'!D306&lt;$C$389, 'Control Sample Data'!D306&gt;0),'Control Sample Data'!D306,$C$389),""))</f>
        <v>35</v>
      </c>
      <c r="S307" s="99">
        <f>IF('Control Sample Data'!E306="","",IF(SUM('Control Sample Data'!E$3:E$386)&gt;10,IF(AND(ISNUMBER('Control Sample Data'!E306),'Control Sample Data'!E306&lt;$C$389, 'Control Sample Data'!E306&gt;0),'Control Sample Data'!E306,$C$389),""))</f>
        <v>35</v>
      </c>
      <c r="T307" s="99" t="str">
        <f>IF('Control Sample Data'!F306="","",IF(SUM('Control Sample Data'!F$3:F$386)&gt;10,IF(AND(ISNUMBER('Control Sample Data'!F306),'Control Sample Data'!F306&lt;$C$389, 'Control Sample Data'!F306&gt;0),'Control Sample Data'!F306,$C$389),""))</f>
        <v/>
      </c>
      <c r="U307" s="99" t="str">
        <f>IF('Control Sample Data'!G306="","",IF(SUM('Control Sample Data'!G$3:G$386)&gt;10,IF(AND(ISNUMBER('Control Sample Data'!G306),'Control Sample Data'!G306&lt;$C$389, 'Control Sample Data'!G306&gt;0),'Control Sample Data'!G306,$C$389),""))</f>
        <v/>
      </c>
      <c r="V307" s="99" t="str">
        <f>IF('Control Sample Data'!H306="","",IF(SUM('Control Sample Data'!H$3:H$386)&gt;10,IF(AND(ISNUMBER('Control Sample Data'!H306),'Control Sample Data'!H306&lt;$C$389, 'Control Sample Data'!H306&gt;0),'Control Sample Data'!H306,$C$389),""))</f>
        <v/>
      </c>
      <c r="W307" s="99" t="str">
        <f>IF('Control Sample Data'!I306="","",IF(SUM('Control Sample Data'!I$3:I$386)&gt;10,IF(AND(ISNUMBER('Control Sample Data'!I306),'Control Sample Data'!I306&lt;$C$389, 'Control Sample Data'!I306&gt;0),'Control Sample Data'!I306,$C$389),""))</f>
        <v/>
      </c>
      <c r="X307" s="99" t="str">
        <f>IF('Control Sample Data'!J306="","",IF(SUM('Control Sample Data'!J$3:J$386)&gt;10,IF(AND(ISNUMBER('Control Sample Data'!J306),'Control Sample Data'!J306&lt;$C$389, 'Control Sample Data'!J306&gt;0),'Control Sample Data'!J306,$C$389),""))</f>
        <v/>
      </c>
      <c r="Y307" s="99" t="str">
        <f>IF('Control Sample Data'!K306="","",IF(SUM('Control Sample Data'!K$3:K$386)&gt;10,IF(AND(ISNUMBER('Control Sample Data'!K306),'Control Sample Data'!K306&lt;$C$389, 'Control Sample Data'!K306&gt;0),'Control Sample Data'!K306,$C$389),""))</f>
        <v/>
      </c>
      <c r="Z307" s="99" t="str">
        <f>IF('Control Sample Data'!L306="","",IF(SUM('Control Sample Data'!L$3:L$386)&gt;10,IF(AND(ISNUMBER('Control Sample Data'!L306),'Control Sample Data'!L306&lt;$C$389, 'Control Sample Data'!L306&gt;0),'Control Sample Data'!L306,$C$389),""))</f>
        <v/>
      </c>
      <c r="AA307" s="99" t="str">
        <f>IF('Control Sample Data'!M306="","",IF(SUM('Control Sample Data'!M$3:M$386)&gt;10,IF(AND(ISNUMBER('Control Sample Data'!M306),'Control Sample Data'!M306&lt;$C$389, 'Control Sample Data'!M306&gt;0),'Control Sample Data'!M306,$C$389),""))</f>
        <v/>
      </c>
      <c r="AB307" s="107" t="str">
        <f>IF('Control Sample Data'!N306="","",IF(SUM('Control Sample Data'!N$3:N$386)&gt;10,IF(AND(ISNUMBER('Control Sample Data'!N306),'Control Sample Data'!N306&lt;$C$389, 'Control Sample Data'!N306&gt;0),'Control Sample Data'!N306,$C$389),""))</f>
        <v/>
      </c>
      <c r="AC307" s="136">
        <f>IF(C307="","",IF(AND('miRNA Table'!$F$4="YES",'miRNA Table'!$F$6="YES"),C307-C$391,C307))</f>
        <v>34.299999999999997</v>
      </c>
      <c r="AD307" s="137">
        <f>IF(D307="","",IF(AND('miRNA Table'!$F$4="YES",'miRNA Table'!$F$6="YES"),D307-D$391,D307))</f>
        <v>35</v>
      </c>
      <c r="AE307" s="137">
        <f>IF(E307="","",IF(AND('miRNA Table'!$F$4="YES",'miRNA Table'!$F$6="YES"),E307-E$391,E307))</f>
        <v>35</v>
      </c>
      <c r="AF307" s="137" t="str">
        <f>IF(F307="","",IF(AND('miRNA Table'!$F$4="YES",'miRNA Table'!$F$6="YES"),F307-F$391,F307))</f>
        <v/>
      </c>
      <c r="AG307" s="137" t="str">
        <f>IF(G307="","",IF(AND('miRNA Table'!$F$4="YES",'miRNA Table'!$F$6="YES"),G307-G$391,G307))</f>
        <v/>
      </c>
      <c r="AH307" s="137" t="str">
        <f>IF(H307="","",IF(AND('miRNA Table'!$F$4="YES",'miRNA Table'!$F$6="YES"),H307-H$391,H307))</f>
        <v/>
      </c>
      <c r="AI307" s="137" t="str">
        <f>IF(I307="","",IF(AND('miRNA Table'!$F$4="YES",'miRNA Table'!$F$6="YES"),I307-I$391,I307))</f>
        <v/>
      </c>
      <c r="AJ307" s="137" t="str">
        <f>IF(J307="","",IF(AND('miRNA Table'!$F$4="YES",'miRNA Table'!$F$6="YES"),J307-J$391,J307))</f>
        <v/>
      </c>
      <c r="AK307" s="137" t="str">
        <f>IF(K307="","",IF(AND('miRNA Table'!$F$4="YES",'miRNA Table'!$F$6="YES"),K307-K$391,K307))</f>
        <v/>
      </c>
      <c r="AL307" s="137" t="str">
        <f>IF(L307="","",IF(AND('miRNA Table'!$F$4="YES",'miRNA Table'!$F$6="YES"),L307-L$391,L307))</f>
        <v/>
      </c>
      <c r="AM307" s="137" t="str">
        <f>IF(M307="","",IF(AND('miRNA Table'!$F$4="YES",'miRNA Table'!$F$6="YES"),M307-M$391,M307))</f>
        <v/>
      </c>
      <c r="AN307" s="138" t="str">
        <f>IF(N307="","",IF(AND('miRNA Table'!$F$4="YES",'miRNA Table'!$F$6="YES"),N307-N$391,N307))</f>
        <v/>
      </c>
      <c r="AO307" s="136">
        <f>IF(O307="","",IF(AND('miRNA Table'!$F$4="YES",'miRNA Table'!$F$6="YES"),Q307-Q$391,Q307))</f>
        <v>35</v>
      </c>
      <c r="AP307" s="137">
        <f>IF(P307="","",IF(AND('miRNA Table'!$F$4="YES",'miRNA Table'!$F$6="YES"),R307-R$391,R307))</f>
        <v>35</v>
      </c>
      <c r="AQ307" s="137">
        <f>IF(Q307="","",IF(AND('miRNA Table'!$F$4="YES",'miRNA Table'!$F$6="YES"),S307-S$391,S307))</f>
        <v>35</v>
      </c>
      <c r="AR307" s="137" t="str">
        <f>IF(R307="","",IF(AND('miRNA Table'!$F$4="YES",'miRNA Table'!$F$6="YES"),T307-T$391,T307))</f>
        <v/>
      </c>
      <c r="AS307" s="137" t="str">
        <f>IF(S307="","",IF(AND('miRNA Table'!$F$4="YES",'miRNA Table'!$F$6="YES"),U307-U$391,U307))</f>
        <v/>
      </c>
      <c r="AT307" s="137" t="str">
        <f>IF(T307="","",IF(AND('miRNA Table'!$F$4="YES",'miRNA Table'!$F$6="YES"),V307-V$391,V307))</f>
        <v/>
      </c>
      <c r="AU307" s="137" t="str">
        <f>IF(U307="","",IF(AND('miRNA Table'!$F$4="YES",'miRNA Table'!$F$6="YES"),W307-W$391,W307))</f>
        <v/>
      </c>
      <c r="AV307" s="137" t="str">
        <f>IF(V307="","",IF(AND('miRNA Table'!$F$4="YES",'miRNA Table'!$F$6="YES"),X307-X$391,X307))</f>
        <v/>
      </c>
      <c r="AW307" s="137" t="str">
        <f>IF(W307="","",IF(AND('miRNA Table'!$F$4="YES",'miRNA Table'!$F$6="YES"),Y307-Y$391,Y307))</f>
        <v/>
      </c>
      <c r="AX307" s="137" t="str">
        <f>IF(X307="","",IF(AND('miRNA Table'!$F$4="YES",'miRNA Table'!$F$6="YES"),Z307-Z$391,Z307))</f>
        <v/>
      </c>
      <c r="AY307" s="137" t="str">
        <f>IF(Y307="","",IF(AND('miRNA Table'!$F$4="YES",'miRNA Table'!$F$6="YES"),AA307-AA$391,AA307))</f>
        <v/>
      </c>
      <c r="AZ307" s="138" t="str">
        <f>IF(Z307="","",IF(AND('miRNA Table'!$F$4="YES",'miRNA Table'!$F$6="YES"),AB307-AB$391,AB307))</f>
        <v/>
      </c>
      <c r="BY307" s="97" t="str">
        <f t="shared" si="236"/>
        <v>hsa-miR-500a-5p</v>
      </c>
      <c r="BZ307" s="98" t="s">
        <v>5804</v>
      </c>
      <c r="CA307" s="99">
        <f t="shared" si="237"/>
        <v>13.664999999999996</v>
      </c>
      <c r="CB307" s="99">
        <f t="shared" si="238"/>
        <v>14.355</v>
      </c>
      <c r="CC307" s="99">
        <f t="shared" si="239"/>
        <v>14.27</v>
      </c>
      <c r="CD307" s="99" t="str">
        <f t="shared" si="240"/>
        <v/>
      </c>
      <c r="CE307" s="99" t="str">
        <f t="shared" si="241"/>
        <v/>
      </c>
      <c r="CF307" s="99" t="str">
        <f t="shared" si="242"/>
        <v/>
      </c>
      <c r="CG307" s="99" t="str">
        <f t="shared" si="243"/>
        <v/>
      </c>
      <c r="CH307" s="99" t="str">
        <f t="shared" si="244"/>
        <v/>
      </c>
      <c r="CI307" s="99" t="str">
        <f t="shared" si="245"/>
        <v/>
      </c>
      <c r="CJ307" s="99" t="str">
        <f t="shared" si="246"/>
        <v/>
      </c>
      <c r="CK307" s="99" t="str">
        <f t="shared" si="247"/>
        <v/>
      </c>
      <c r="CL307" s="99" t="str">
        <f t="shared" si="248"/>
        <v/>
      </c>
      <c r="CM307" s="99">
        <f t="shared" si="249"/>
        <v>14.101666666666667</v>
      </c>
      <c r="CN307" s="99">
        <f t="shared" si="250"/>
        <v>14.14833333333333</v>
      </c>
      <c r="CO307" s="99">
        <f t="shared" si="251"/>
        <v>13.864999999999998</v>
      </c>
      <c r="CP307" s="99" t="str">
        <f t="shared" si="252"/>
        <v/>
      </c>
      <c r="CQ307" s="99" t="str">
        <f t="shared" si="253"/>
        <v/>
      </c>
      <c r="CR307" s="99" t="str">
        <f t="shared" si="254"/>
        <v/>
      </c>
      <c r="CS307" s="99" t="str">
        <f t="shared" si="255"/>
        <v/>
      </c>
      <c r="CT307" s="99" t="str">
        <f t="shared" si="256"/>
        <v/>
      </c>
      <c r="CU307" s="99" t="str">
        <f t="shared" si="257"/>
        <v/>
      </c>
      <c r="CV307" s="99" t="str">
        <f t="shared" si="258"/>
        <v/>
      </c>
      <c r="CW307" s="99" t="str">
        <f t="shared" si="259"/>
        <v/>
      </c>
      <c r="CX307" s="99" t="str">
        <f t="shared" si="260"/>
        <v/>
      </c>
      <c r="CY307" s="70">
        <f t="shared" si="261"/>
        <v>14.096666666666664</v>
      </c>
      <c r="CZ307" s="70">
        <f t="shared" si="262"/>
        <v>14.038333333333332</v>
      </c>
      <c r="DA307" s="100" t="str">
        <f t="shared" si="263"/>
        <v>hsa-miR-500a-5p</v>
      </c>
      <c r="DB307" s="98" t="s">
        <v>5804</v>
      </c>
      <c r="DC307" s="101">
        <f t="shared" si="268"/>
        <v>7.6988367238235741E-5</v>
      </c>
      <c r="DD307" s="101">
        <f t="shared" si="269"/>
        <v>4.7721535835485465E-5</v>
      </c>
      <c r="DE307" s="101">
        <f t="shared" si="270"/>
        <v>5.0617648059963549E-5</v>
      </c>
      <c r="DF307" s="101" t="str">
        <f t="shared" si="271"/>
        <v/>
      </c>
      <c r="DG307" s="101" t="str">
        <f t="shared" si="272"/>
        <v/>
      </c>
      <c r="DH307" s="101" t="str">
        <f t="shared" si="273"/>
        <v/>
      </c>
      <c r="DI307" s="101" t="str">
        <f t="shared" si="274"/>
        <v/>
      </c>
      <c r="DJ307" s="101" t="str">
        <f t="shared" si="275"/>
        <v/>
      </c>
      <c r="DK307" s="101" t="str">
        <f t="shared" si="276"/>
        <v/>
      </c>
      <c r="DL307" s="101" t="str">
        <f t="shared" si="277"/>
        <v/>
      </c>
      <c r="DM307" s="101" t="str">
        <f t="shared" si="264"/>
        <v/>
      </c>
      <c r="DN307" s="101" t="str">
        <f t="shared" si="265"/>
        <v/>
      </c>
      <c r="DO307" s="101">
        <f t="shared" si="278"/>
        <v>5.6882063716252369E-5</v>
      </c>
      <c r="DP307" s="101">
        <f t="shared" si="279"/>
        <v>5.5071547217106916E-5</v>
      </c>
      <c r="DQ307" s="101">
        <f t="shared" si="280"/>
        <v>6.7022266466494862E-5</v>
      </c>
      <c r="DR307" s="101" t="str">
        <f t="shared" si="281"/>
        <v/>
      </c>
      <c r="DS307" s="101" t="str">
        <f t="shared" si="282"/>
        <v/>
      </c>
      <c r="DT307" s="101" t="str">
        <f t="shared" si="283"/>
        <v/>
      </c>
      <c r="DU307" s="101" t="str">
        <f t="shared" si="284"/>
        <v/>
      </c>
      <c r="DV307" s="101" t="str">
        <f t="shared" si="285"/>
        <v/>
      </c>
      <c r="DW307" s="101" t="str">
        <f t="shared" si="286"/>
        <v/>
      </c>
      <c r="DX307" s="101" t="str">
        <f t="shared" si="287"/>
        <v/>
      </c>
      <c r="DY307" s="101" t="str">
        <f t="shared" si="266"/>
        <v/>
      </c>
      <c r="DZ307" s="101" t="str">
        <f t="shared" si="267"/>
        <v/>
      </c>
    </row>
    <row r="308" spans="1:130" ht="15" customHeight="1" x14ac:dyDescent="0.25">
      <c r="A308" s="106" t="str">
        <f>'miRNA Table'!C307</f>
        <v>hsa-miR-504-5p</v>
      </c>
      <c r="B308" s="98" t="s">
        <v>5805</v>
      </c>
      <c r="C308" s="99">
        <f>IF('Test Sample Data'!C307="","",IF(SUM('Test Sample Data'!C$3:C$386)&gt;10,IF(AND(ISNUMBER('Test Sample Data'!C307),'Test Sample Data'!C307&lt;$C$389, 'Test Sample Data'!C307&gt;0),'Test Sample Data'!C307,$C$389),""))</f>
        <v>35</v>
      </c>
      <c r="D308" s="99">
        <f>IF('Test Sample Data'!D307="","",IF(SUM('Test Sample Data'!D$3:D$386)&gt;10,IF(AND(ISNUMBER('Test Sample Data'!D307),'Test Sample Data'!D307&lt;$C$389, 'Test Sample Data'!D307&gt;0),'Test Sample Data'!D307,$C$389),""))</f>
        <v>35</v>
      </c>
      <c r="E308" s="99">
        <f>IF('Test Sample Data'!E307="","",IF(SUM('Test Sample Data'!E$3:E$386)&gt;10,IF(AND(ISNUMBER('Test Sample Data'!E307),'Test Sample Data'!E307&lt;$C$389, 'Test Sample Data'!E307&gt;0),'Test Sample Data'!E307,$C$389),""))</f>
        <v>29.12</v>
      </c>
      <c r="F308" s="99" t="str">
        <f>IF('Test Sample Data'!F307="","",IF(SUM('Test Sample Data'!F$3:F$386)&gt;10,IF(AND(ISNUMBER('Test Sample Data'!F307),'Test Sample Data'!F307&lt;$C$389, 'Test Sample Data'!F307&gt;0),'Test Sample Data'!F307,$C$389),""))</f>
        <v/>
      </c>
      <c r="G308" s="99" t="str">
        <f>IF('Test Sample Data'!G307="","",IF(SUM('Test Sample Data'!G$3:G$386)&gt;10,IF(AND(ISNUMBER('Test Sample Data'!G307),'Test Sample Data'!G307&lt;$C$389, 'Test Sample Data'!G307&gt;0),'Test Sample Data'!G307,$C$389),""))</f>
        <v/>
      </c>
      <c r="H308" s="99" t="str">
        <f>IF('Test Sample Data'!H307="","",IF(SUM('Test Sample Data'!H$3:H$386)&gt;10,IF(AND(ISNUMBER('Test Sample Data'!H307),'Test Sample Data'!H307&lt;$C$389, 'Test Sample Data'!H307&gt;0),'Test Sample Data'!H307,$C$389),""))</f>
        <v/>
      </c>
      <c r="I308" s="99" t="str">
        <f>IF('Test Sample Data'!I307="","",IF(SUM('Test Sample Data'!I$3:I$386)&gt;10,IF(AND(ISNUMBER('Test Sample Data'!I307),'Test Sample Data'!I307&lt;$C$389, 'Test Sample Data'!I307&gt;0),'Test Sample Data'!I307,$C$389),""))</f>
        <v/>
      </c>
      <c r="J308" s="99" t="str">
        <f>IF('Test Sample Data'!J307="","",IF(SUM('Test Sample Data'!J$3:J$386)&gt;10,IF(AND(ISNUMBER('Test Sample Data'!J307),'Test Sample Data'!J307&lt;$C$389, 'Test Sample Data'!J307&gt;0),'Test Sample Data'!J307,$C$389),""))</f>
        <v/>
      </c>
      <c r="K308" s="99" t="str">
        <f>IF('Test Sample Data'!K307="","",IF(SUM('Test Sample Data'!K$3:K$386)&gt;10,IF(AND(ISNUMBER('Test Sample Data'!K307),'Test Sample Data'!K307&lt;$C$389, 'Test Sample Data'!K307&gt;0),'Test Sample Data'!K307,$C$389),""))</f>
        <v/>
      </c>
      <c r="L308" s="99" t="str">
        <f>IF('Test Sample Data'!L307="","",IF(SUM('Test Sample Data'!L$3:L$386)&gt;10,IF(AND(ISNUMBER('Test Sample Data'!L307),'Test Sample Data'!L307&lt;$C$389, 'Test Sample Data'!L307&gt;0),'Test Sample Data'!L307,$C$389),""))</f>
        <v/>
      </c>
      <c r="M308" s="99" t="str">
        <f>IF('Test Sample Data'!M307="","",IF(SUM('Test Sample Data'!M$3:M$386)&gt;10,IF(AND(ISNUMBER('Test Sample Data'!M307),'Test Sample Data'!M307&lt;$C$389, 'Test Sample Data'!M307&gt;0),'Test Sample Data'!M307,$C$389),""))</f>
        <v/>
      </c>
      <c r="N308" s="99" t="str">
        <f>IF('Test Sample Data'!N307="","",IF(SUM('Test Sample Data'!N$3:N$386)&gt;10,IF(AND(ISNUMBER('Test Sample Data'!N307),'Test Sample Data'!N307&lt;$C$389, 'Test Sample Data'!N307&gt;0),'Test Sample Data'!N307,$C$389),""))</f>
        <v/>
      </c>
      <c r="O308" s="98" t="str">
        <f>'miRNA Table'!C307</f>
        <v>hsa-miR-504-5p</v>
      </c>
      <c r="P308" s="98" t="s">
        <v>5805</v>
      </c>
      <c r="Q308" s="99">
        <f>IF('Control Sample Data'!C307="","",IF(SUM('Control Sample Data'!C$3:C$386)&gt;10,IF(AND(ISNUMBER('Control Sample Data'!C307),'Control Sample Data'!C307&lt;$C$389, 'Control Sample Data'!C307&gt;0),'Control Sample Data'!C307,$C$389),""))</f>
        <v>35</v>
      </c>
      <c r="R308" s="99">
        <f>IF('Control Sample Data'!D307="","",IF(SUM('Control Sample Data'!D$3:D$386)&gt;10,IF(AND(ISNUMBER('Control Sample Data'!D307),'Control Sample Data'!D307&lt;$C$389, 'Control Sample Data'!D307&gt;0),'Control Sample Data'!D307,$C$389),""))</f>
        <v>35</v>
      </c>
      <c r="S308" s="99">
        <f>IF('Control Sample Data'!E307="","",IF(SUM('Control Sample Data'!E$3:E$386)&gt;10,IF(AND(ISNUMBER('Control Sample Data'!E307),'Control Sample Data'!E307&lt;$C$389, 'Control Sample Data'!E307&gt;0),'Control Sample Data'!E307,$C$389),""))</f>
        <v>35</v>
      </c>
      <c r="T308" s="99" t="str">
        <f>IF('Control Sample Data'!F307="","",IF(SUM('Control Sample Data'!F$3:F$386)&gt;10,IF(AND(ISNUMBER('Control Sample Data'!F307),'Control Sample Data'!F307&lt;$C$389, 'Control Sample Data'!F307&gt;0),'Control Sample Data'!F307,$C$389),""))</f>
        <v/>
      </c>
      <c r="U308" s="99" t="str">
        <f>IF('Control Sample Data'!G307="","",IF(SUM('Control Sample Data'!G$3:G$386)&gt;10,IF(AND(ISNUMBER('Control Sample Data'!G307),'Control Sample Data'!G307&lt;$C$389, 'Control Sample Data'!G307&gt;0),'Control Sample Data'!G307,$C$389),""))</f>
        <v/>
      </c>
      <c r="V308" s="99" t="str">
        <f>IF('Control Sample Data'!H307="","",IF(SUM('Control Sample Data'!H$3:H$386)&gt;10,IF(AND(ISNUMBER('Control Sample Data'!H307),'Control Sample Data'!H307&lt;$C$389, 'Control Sample Data'!H307&gt;0),'Control Sample Data'!H307,$C$389),""))</f>
        <v/>
      </c>
      <c r="W308" s="99" t="str">
        <f>IF('Control Sample Data'!I307="","",IF(SUM('Control Sample Data'!I$3:I$386)&gt;10,IF(AND(ISNUMBER('Control Sample Data'!I307),'Control Sample Data'!I307&lt;$C$389, 'Control Sample Data'!I307&gt;0),'Control Sample Data'!I307,$C$389),""))</f>
        <v/>
      </c>
      <c r="X308" s="99" t="str">
        <f>IF('Control Sample Data'!J307="","",IF(SUM('Control Sample Data'!J$3:J$386)&gt;10,IF(AND(ISNUMBER('Control Sample Data'!J307),'Control Sample Data'!J307&lt;$C$389, 'Control Sample Data'!J307&gt;0),'Control Sample Data'!J307,$C$389),""))</f>
        <v/>
      </c>
      <c r="Y308" s="99" t="str">
        <f>IF('Control Sample Data'!K307="","",IF(SUM('Control Sample Data'!K$3:K$386)&gt;10,IF(AND(ISNUMBER('Control Sample Data'!K307),'Control Sample Data'!K307&lt;$C$389, 'Control Sample Data'!K307&gt;0),'Control Sample Data'!K307,$C$389),""))</f>
        <v/>
      </c>
      <c r="Z308" s="99" t="str">
        <f>IF('Control Sample Data'!L307="","",IF(SUM('Control Sample Data'!L$3:L$386)&gt;10,IF(AND(ISNUMBER('Control Sample Data'!L307),'Control Sample Data'!L307&lt;$C$389, 'Control Sample Data'!L307&gt;0),'Control Sample Data'!L307,$C$389),""))</f>
        <v/>
      </c>
      <c r="AA308" s="99" t="str">
        <f>IF('Control Sample Data'!M307="","",IF(SUM('Control Sample Data'!M$3:M$386)&gt;10,IF(AND(ISNUMBER('Control Sample Data'!M307),'Control Sample Data'!M307&lt;$C$389, 'Control Sample Data'!M307&gt;0),'Control Sample Data'!M307,$C$389),""))</f>
        <v/>
      </c>
      <c r="AB308" s="107" t="str">
        <f>IF('Control Sample Data'!N307="","",IF(SUM('Control Sample Data'!N$3:N$386)&gt;10,IF(AND(ISNUMBER('Control Sample Data'!N307),'Control Sample Data'!N307&lt;$C$389, 'Control Sample Data'!N307&gt;0),'Control Sample Data'!N307,$C$389),""))</f>
        <v/>
      </c>
      <c r="AC308" s="136">
        <f>IF(C308="","",IF(AND('miRNA Table'!$F$4="YES",'miRNA Table'!$F$6="YES"),C308-C$391,C308))</f>
        <v>35</v>
      </c>
      <c r="AD308" s="137">
        <f>IF(D308="","",IF(AND('miRNA Table'!$F$4="YES",'miRNA Table'!$F$6="YES"),D308-D$391,D308))</f>
        <v>35</v>
      </c>
      <c r="AE308" s="137">
        <f>IF(E308="","",IF(AND('miRNA Table'!$F$4="YES",'miRNA Table'!$F$6="YES"),E308-E$391,E308))</f>
        <v>29.12</v>
      </c>
      <c r="AF308" s="137" t="str">
        <f>IF(F308="","",IF(AND('miRNA Table'!$F$4="YES",'miRNA Table'!$F$6="YES"),F308-F$391,F308))</f>
        <v/>
      </c>
      <c r="AG308" s="137" t="str">
        <f>IF(G308="","",IF(AND('miRNA Table'!$F$4="YES",'miRNA Table'!$F$6="YES"),G308-G$391,G308))</f>
        <v/>
      </c>
      <c r="AH308" s="137" t="str">
        <f>IF(H308="","",IF(AND('miRNA Table'!$F$4="YES",'miRNA Table'!$F$6="YES"),H308-H$391,H308))</f>
        <v/>
      </c>
      <c r="AI308" s="137" t="str">
        <f>IF(I308="","",IF(AND('miRNA Table'!$F$4="YES",'miRNA Table'!$F$6="YES"),I308-I$391,I308))</f>
        <v/>
      </c>
      <c r="AJ308" s="137" t="str">
        <f>IF(J308="","",IF(AND('miRNA Table'!$F$4="YES",'miRNA Table'!$F$6="YES"),J308-J$391,J308))</f>
        <v/>
      </c>
      <c r="AK308" s="137" t="str">
        <f>IF(K308="","",IF(AND('miRNA Table'!$F$4="YES",'miRNA Table'!$F$6="YES"),K308-K$391,K308))</f>
        <v/>
      </c>
      <c r="AL308" s="137" t="str">
        <f>IF(L308="","",IF(AND('miRNA Table'!$F$4="YES",'miRNA Table'!$F$6="YES"),L308-L$391,L308))</f>
        <v/>
      </c>
      <c r="AM308" s="137" t="str">
        <f>IF(M308="","",IF(AND('miRNA Table'!$F$4="YES",'miRNA Table'!$F$6="YES"),M308-M$391,M308))</f>
        <v/>
      </c>
      <c r="AN308" s="138" t="str">
        <f>IF(N308="","",IF(AND('miRNA Table'!$F$4="YES",'miRNA Table'!$F$6="YES"),N308-N$391,N308))</f>
        <v/>
      </c>
      <c r="AO308" s="136">
        <f>IF(O308="","",IF(AND('miRNA Table'!$F$4="YES",'miRNA Table'!$F$6="YES"),Q308-Q$391,Q308))</f>
        <v>35</v>
      </c>
      <c r="AP308" s="137">
        <f>IF(P308="","",IF(AND('miRNA Table'!$F$4="YES",'miRNA Table'!$F$6="YES"),R308-R$391,R308))</f>
        <v>35</v>
      </c>
      <c r="AQ308" s="137">
        <f>IF(Q308="","",IF(AND('miRNA Table'!$F$4="YES",'miRNA Table'!$F$6="YES"),S308-S$391,S308))</f>
        <v>35</v>
      </c>
      <c r="AR308" s="137" t="str">
        <f>IF(R308="","",IF(AND('miRNA Table'!$F$4="YES",'miRNA Table'!$F$6="YES"),T308-T$391,T308))</f>
        <v/>
      </c>
      <c r="AS308" s="137" t="str">
        <f>IF(S308="","",IF(AND('miRNA Table'!$F$4="YES",'miRNA Table'!$F$6="YES"),U308-U$391,U308))</f>
        <v/>
      </c>
      <c r="AT308" s="137" t="str">
        <f>IF(T308="","",IF(AND('miRNA Table'!$F$4="YES",'miRNA Table'!$F$6="YES"),V308-V$391,V308))</f>
        <v/>
      </c>
      <c r="AU308" s="137" t="str">
        <f>IF(U308="","",IF(AND('miRNA Table'!$F$4="YES",'miRNA Table'!$F$6="YES"),W308-W$391,W308))</f>
        <v/>
      </c>
      <c r="AV308" s="137" t="str">
        <f>IF(V308="","",IF(AND('miRNA Table'!$F$4="YES",'miRNA Table'!$F$6="YES"),X308-X$391,X308))</f>
        <v/>
      </c>
      <c r="AW308" s="137" t="str">
        <f>IF(W308="","",IF(AND('miRNA Table'!$F$4="YES",'miRNA Table'!$F$6="YES"),Y308-Y$391,Y308))</f>
        <v/>
      </c>
      <c r="AX308" s="137" t="str">
        <f>IF(X308="","",IF(AND('miRNA Table'!$F$4="YES",'miRNA Table'!$F$6="YES"),Z308-Z$391,Z308))</f>
        <v/>
      </c>
      <c r="AY308" s="137" t="str">
        <f>IF(Y308="","",IF(AND('miRNA Table'!$F$4="YES",'miRNA Table'!$F$6="YES"),AA308-AA$391,AA308))</f>
        <v/>
      </c>
      <c r="AZ308" s="138" t="str">
        <f>IF(Z308="","",IF(AND('miRNA Table'!$F$4="YES",'miRNA Table'!$F$6="YES"),AB308-AB$391,AB308))</f>
        <v/>
      </c>
      <c r="BY308" s="97" t="str">
        <f t="shared" si="236"/>
        <v>hsa-miR-504-5p</v>
      </c>
      <c r="BZ308" s="98" t="s">
        <v>5805</v>
      </c>
      <c r="CA308" s="99">
        <f t="shared" si="237"/>
        <v>14.364999999999998</v>
      </c>
      <c r="CB308" s="99">
        <f t="shared" si="238"/>
        <v>14.355</v>
      </c>
      <c r="CC308" s="99">
        <f t="shared" si="239"/>
        <v>8.39</v>
      </c>
      <c r="CD308" s="99" t="str">
        <f t="shared" si="240"/>
        <v/>
      </c>
      <c r="CE308" s="99" t="str">
        <f t="shared" si="241"/>
        <v/>
      </c>
      <c r="CF308" s="99" t="str">
        <f t="shared" si="242"/>
        <v/>
      </c>
      <c r="CG308" s="99" t="str">
        <f t="shared" si="243"/>
        <v/>
      </c>
      <c r="CH308" s="99" t="str">
        <f t="shared" si="244"/>
        <v/>
      </c>
      <c r="CI308" s="99" t="str">
        <f t="shared" si="245"/>
        <v/>
      </c>
      <c r="CJ308" s="99" t="str">
        <f t="shared" si="246"/>
        <v/>
      </c>
      <c r="CK308" s="99" t="str">
        <f t="shared" si="247"/>
        <v/>
      </c>
      <c r="CL308" s="99" t="str">
        <f t="shared" si="248"/>
        <v/>
      </c>
      <c r="CM308" s="99">
        <f t="shared" si="249"/>
        <v>14.101666666666667</v>
      </c>
      <c r="CN308" s="99">
        <f t="shared" si="250"/>
        <v>14.14833333333333</v>
      </c>
      <c r="CO308" s="99">
        <f t="shared" si="251"/>
        <v>13.864999999999998</v>
      </c>
      <c r="CP308" s="99" t="str">
        <f t="shared" si="252"/>
        <v/>
      </c>
      <c r="CQ308" s="99" t="str">
        <f t="shared" si="253"/>
        <v/>
      </c>
      <c r="CR308" s="99" t="str">
        <f t="shared" si="254"/>
        <v/>
      </c>
      <c r="CS308" s="99" t="str">
        <f t="shared" si="255"/>
        <v/>
      </c>
      <c r="CT308" s="99" t="str">
        <f t="shared" si="256"/>
        <v/>
      </c>
      <c r="CU308" s="99" t="str">
        <f t="shared" si="257"/>
        <v/>
      </c>
      <c r="CV308" s="99" t="str">
        <f t="shared" si="258"/>
        <v/>
      </c>
      <c r="CW308" s="99" t="str">
        <f t="shared" si="259"/>
        <v/>
      </c>
      <c r="CX308" s="99" t="str">
        <f t="shared" si="260"/>
        <v/>
      </c>
      <c r="CY308" s="70">
        <f t="shared" si="261"/>
        <v>12.37</v>
      </c>
      <c r="CZ308" s="70">
        <f t="shared" si="262"/>
        <v>14.038333333333332</v>
      </c>
      <c r="DA308" s="100" t="str">
        <f t="shared" si="263"/>
        <v>hsa-miR-504-5p</v>
      </c>
      <c r="DB308" s="98" t="s">
        <v>5805</v>
      </c>
      <c r="DC308" s="101">
        <f t="shared" si="268"/>
        <v>4.7391899108950229E-5</v>
      </c>
      <c r="DD308" s="101">
        <f t="shared" si="269"/>
        <v>4.7721535835485465E-5</v>
      </c>
      <c r="DE308" s="101">
        <f t="shared" si="270"/>
        <v>2.9809750175010907E-3</v>
      </c>
      <c r="DF308" s="101" t="str">
        <f t="shared" si="271"/>
        <v/>
      </c>
      <c r="DG308" s="101" t="str">
        <f t="shared" si="272"/>
        <v/>
      </c>
      <c r="DH308" s="101" t="str">
        <f t="shared" si="273"/>
        <v/>
      </c>
      <c r="DI308" s="101" t="str">
        <f t="shared" si="274"/>
        <v/>
      </c>
      <c r="DJ308" s="101" t="str">
        <f t="shared" si="275"/>
        <v/>
      </c>
      <c r="DK308" s="101" t="str">
        <f t="shared" si="276"/>
        <v/>
      </c>
      <c r="DL308" s="101" t="str">
        <f t="shared" si="277"/>
        <v/>
      </c>
      <c r="DM308" s="101" t="str">
        <f t="shared" si="264"/>
        <v/>
      </c>
      <c r="DN308" s="101" t="str">
        <f t="shared" si="265"/>
        <v/>
      </c>
      <c r="DO308" s="101">
        <f t="shared" si="278"/>
        <v>5.6882063716252369E-5</v>
      </c>
      <c r="DP308" s="101">
        <f t="shared" si="279"/>
        <v>5.5071547217106916E-5</v>
      </c>
      <c r="DQ308" s="101">
        <f t="shared" si="280"/>
        <v>6.7022266466494862E-5</v>
      </c>
      <c r="DR308" s="101" t="str">
        <f t="shared" si="281"/>
        <v/>
      </c>
      <c r="DS308" s="101" t="str">
        <f t="shared" si="282"/>
        <v/>
      </c>
      <c r="DT308" s="101" t="str">
        <f t="shared" si="283"/>
        <v/>
      </c>
      <c r="DU308" s="101" t="str">
        <f t="shared" si="284"/>
        <v/>
      </c>
      <c r="DV308" s="101" t="str">
        <f t="shared" si="285"/>
        <v/>
      </c>
      <c r="DW308" s="101" t="str">
        <f t="shared" si="286"/>
        <v/>
      </c>
      <c r="DX308" s="101" t="str">
        <f t="shared" si="287"/>
        <v/>
      </c>
      <c r="DY308" s="101" t="str">
        <f t="shared" si="266"/>
        <v/>
      </c>
      <c r="DZ308" s="101" t="str">
        <f t="shared" si="267"/>
        <v/>
      </c>
    </row>
    <row r="309" spans="1:130" ht="15" customHeight="1" x14ac:dyDescent="0.25">
      <c r="A309" s="106" t="str">
        <f>'miRNA Table'!C308</f>
        <v>hsa-miR-505-3p</v>
      </c>
      <c r="B309" s="98" t="s">
        <v>5806</v>
      </c>
      <c r="C309" s="99">
        <f>IF('Test Sample Data'!C308="","",IF(SUM('Test Sample Data'!C$3:C$386)&gt;10,IF(AND(ISNUMBER('Test Sample Data'!C308),'Test Sample Data'!C308&lt;$C$389, 'Test Sample Data'!C308&gt;0),'Test Sample Data'!C308,$C$389),""))</f>
        <v>35</v>
      </c>
      <c r="D309" s="99">
        <f>IF('Test Sample Data'!D308="","",IF(SUM('Test Sample Data'!D$3:D$386)&gt;10,IF(AND(ISNUMBER('Test Sample Data'!D308),'Test Sample Data'!D308&lt;$C$389, 'Test Sample Data'!D308&gt;0),'Test Sample Data'!D308,$C$389),""))</f>
        <v>35</v>
      </c>
      <c r="E309" s="99">
        <f>IF('Test Sample Data'!E308="","",IF(SUM('Test Sample Data'!E$3:E$386)&gt;10,IF(AND(ISNUMBER('Test Sample Data'!E308),'Test Sample Data'!E308&lt;$C$389, 'Test Sample Data'!E308&gt;0),'Test Sample Data'!E308,$C$389),""))</f>
        <v>35</v>
      </c>
      <c r="F309" s="99" t="str">
        <f>IF('Test Sample Data'!F308="","",IF(SUM('Test Sample Data'!F$3:F$386)&gt;10,IF(AND(ISNUMBER('Test Sample Data'!F308),'Test Sample Data'!F308&lt;$C$389, 'Test Sample Data'!F308&gt;0),'Test Sample Data'!F308,$C$389),""))</f>
        <v/>
      </c>
      <c r="G309" s="99" t="str">
        <f>IF('Test Sample Data'!G308="","",IF(SUM('Test Sample Data'!G$3:G$386)&gt;10,IF(AND(ISNUMBER('Test Sample Data'!G308),'Test Sample Data'!G308&lt;$C$389, 'Test Sample Data'!G308&gt;0),'Test Sample Data'!G308,$C$389),""))</f>
        <v/>
      </c>
      <c r="H309" s="99" t="str">
        <f>IF('Test Sample Data'!H308="","",IF(SUM('Test Sample Data'!H$3:H$386)&gt;10,IF(AND(ISNUMBER('Test Sample Data'!H308),'Test Sample Data'!H308&lt;$C$389, 'Test Sample Data'!H308&gt;0),'Test Sample Data'!H308,$C$389),""))</f>
        <v/>
      </c>
      <c r="I309" s="99" t="str">
        <f>IF('Test Sample Data'!I308="","",IF(SUM('Test Sample Data'!I$3:I$386)&gt;10,IF(AND(ISNUMBER('Test Sample Data'!I308),'Test Sample Data'!I308&lt;$C$389, 'Test Sample Data'!I308&gt;0),'Test Sample Data'!I308,$C$389),""))</f>
        <v/>
      </c>
      <c r="J309" s="99" t="str">
        <f>IF('Test Sample Data'!J308="","",IF(SUM('Test Sample Data'!J$3:J$386)&gt;10,IF(AND(ISNUMBER('Test Sample Data'!J308),'Test Sample Data'!J308&lt;$C$389, 'Test Sample Data'!J308&gt;0),'Test Sample Data'!J308,$C$389),""))</f>
        <v/>
      </c>
      <c r="K309" s="99" t="str">
        <f>IF('Test Sample Data'!K308="","",IF(SUM('Test Sample Data'!K$3:K$386)&gt;10,IF(AND(ISNUMBER('Test Sample Data'!K308),'Test Sample Data'!K308&lt;$C$389, 'Test Sample Data'!K308&gt;0),'Test Sample Data'!K308,$C$389),""))</f>
        <v/>
      </c>
      <c r="L309" s="99" t="str">
        <f>IF('Test Sample Data'!L308="","",IF(SUM('Test Sample Data'!L$3:L$386)&gt;10,IF(AND(ISNUMBER('Test Sample Data'!L308),'Test Sample Data'!L308&lt;$C$389, 'Test Sample Data'!L308&gt;0),'Test Sample Data'!L308,$C$389),""))</f>
        <v/>
      </c>
      <c r="M309" s="99" t="str">
        <f>IF('Test Sample Data'!M308="","",IF(SUM('Test Sample Data'!M$3:M$386)&gt;10,IF(AND(ISNUMBER('Test Sample Data'!M308),'Test Sample Data'!M308&lt;$C$389, 'Test Sample Data'!M308&gt;0),'Test Sample Data'!M308,$C$389),""))</f>
        <v/>
      </c>
      <c r="N309" s="99" t="str">
        <f>IF('Test Sample Data'!N308="","",IF(SUM('Test Sample Data'!N$3:N$386)&gt;10,IF(AND(ISNUMBER('Test Sample Data'!N308),'Test Sample Data'!N308&lt;$C$389, 'Test Sample Data'!N308&gt;0),'Test Sample Data'!N308,$C$389),""))</f>
        <v/>
      </c>
      <c r="O309" s="98" t="str">
        <f>'miRNA Table'!C308</f>
        <v>hsa-miR-505-3p</v>
      </c>
      <c r="P309" s="98" t="s">
        <v>5806</v>
      </c>
      <c r="Q309" s="99">
        <f>IF('Control Sample Data'!C308="","",IF(SUM('Control Sample Data'!C$3:C$386)&gt;10,IF(AND(ISNUMBER('Control Sample Data'!C308),'Control Sample Data'!C308&lt;$C$389, 'Control Sample Data'!C308&gt;0),'Control Sample Data'!C308,$C$389),""))</f>
        <v>35</v>
      </c>
      <c r="R309" s="99">
        <f>IF('Control Sample Data'!D308="","",IF(SUM('Control Sample Data'!D$3:D$386)&gt;10,IF(AND(ISNUMBER('Control Sample Data'!D308),'Control Sample Data'!D308&lt;$C$389, 'Control Sample Data'!D308&gt;0),'Control Sample Data'!D308,$C$389),""))</f>
        <v>35</v>
      </c>
      <c r="S309" s="99">
        <f>IF('Control Sample Data'!E308="","",IF(SUM('Control Sample Data'!E$3:E$386)&gt;10,IF(AND(ISNUMBER('Control Sample Data'!E308),'Control Sample Data'!E308&lt;$C$389, 'Control Sample Data'!E308&gt;0),'Control Sample Data'!E308,$C$389),""))</f>
        <v>35</v>
      </c>
      <c r="T309" s="99" t="str">
        <f>IF('Control Sample Data'!F308="","",IF(SUM('Control Sample Data'!F$3:F$386)&gt;10,IF(AND(ISNUMBER('Control Sample Data'!F308),'Control Sample Data'!F308&lt;$C$389, 'Control Sample Data'!F308&gt;0),'Control Sample Data'!F308,$C$389),""))</f>
        <v/>
      </c>
      <c r="U309" s="99" t="str">
        <f>IF('Control Sample Data'!G308="","",IF(SUM('Control Sample Data'!G$3:G$386)&gt;10,IF(AND(ISNUMBER('Control Sample Data'!G308),'Control Sample Data'!G308&lt;$C$389, 'Control Sample Data'!G308&gt;0),'Control Sample Data'!G308,$C$389),""))</f>
        <v/>
      </c>
      <c r="V309" s="99" t="str">
        <f>IF('Control Sample Data'!H308="","",IF(SUM('Control Sample Data'!H$3:H$386)&gt;10,IF(AND(ISNUMBER('Control Sample Data'!H308),'Control Sample Data'!H308&lt;$C$389, 'Control Sample Data'!H308&gt;0),'Control Sample Data'!H308,$C$389),""))</f>
        <v/>
      </c>
      <c r="W309" s="99" t="str">
        <f>IF('Control Sample Data'!I308="","",IF(SUM('Control Sample Data'!I$3:I$386)&gt;10,IF(AND(ISNUMBER('Control Sample Data'!I308),'Control Sample Data'!I308&lt;$C$389, 'Control Sample Data'!I308&gt;0),'Control Sample Data'!I308,$C$389),""))</f>
        <v/>
      </c>
      <c r="X309" s="99" t="str">
        <f>IF('Control Sample Data'!J308="","",IF(SUM('Control Sample Data'!J$3:J$386)&gt;10,IF(AND(ISNUMBER('Control Sample Data'!J308),'Control Sample Data'!J308&lt;$C$389, 'Control Sample Data'!J308&gt;0),'Control Sample Data'!J308,$C$389),""))</f>
        <v/>
      </c>
      <c r="Y309" s="99" t="str">
        <f>IF('Control Sample Data'!K308="","",IF(SUM('Control Sample Data'!K$3:K$386)&gt;10,IF(AND(ISNUMBER('Control Sample Data'!K308),'Control Sample Data'!K308&lt;$C$389, 'Control Sample Data'!K308&gt;0),'Control Sample Data'!K308,$C$389),""))</f>
        <v/>
      </c>
      <c r="Z309" s="99" t="str">
        <f>IF('Control Sample Data'!L308="","",IF(SUM('Control Sample Data'!L$3:L$386)&gt;10,IF(AND(ISNUMBER('Control Sample Data'!L308),'Control Sample Data'!L308&lt;$C$389, 'Control Sample Data'!L308&gt;0),'Control Sample Data'!L308,$C$389),""))</f>
        <v/>
      </c>
      <c r="AA309" s="99" t="str">
        <f>IF('Control Sample Data'!M308="","",IF(SUM('Control Sample Data'!M$3:M$386)&gt;10,IF(AND(ISNUMBER('Control Sample Data'!M308),'Control Sample Data'!M308&lt;$C$389, 'Control Sample Data'!M308&gt;0),'Control Sample Data'!M308,$C$389),""))</f>
        <v/>
      </c>
      <c r="AB309" s="107" t="str">
        <f>IF('Control Sample Data'!N308="","",IF(SUM('Control Sample Data'!N$3:N$386)&gt;10,IF(AND(ISNUMBER('Control Sample Data'!N308),'Control Sample Data'!N308&lt;$C$389, 'Control Sample Data'!N308&gt;0),'Control Sample Data'!N308,$C$389),""))</f>
        <v/>
      </c>
      <c r="AC309" s="136">
        <f>IF(C309="","",IF(AND('miRNA Table'!$F$4="YES",'miRNA Table'!$F$6="YES"),C309-C$391,C309))</f>
        <v>35</v>
      </c>
      <c r="AD309" s="137">
        <f>IF(D309="","",IF(AND('miRNA Table'!$F$4="YES",'miRNA Table'!$F$6="YES"),D309-D$391,D309))</f>
        <v>35</v>
      </c>
      <c r="AE309" s="137">
        <f>IF(E309="","",IF(AND('miRNA Table'!$F$4="YES",'miRNA Table'!$F$6="YES"),E309-E$391,E309))</f>
        <v>35</v>
      </c>
      <c r="AF309" s="137" t="str">
        <f>IF(F309="","",IF(AND('miRNA Table'!$F$4="YES",'miRNA Table'!$F$6="YES"),F309-F$391,F309))</f>
        <v/>
      </c>
      <c r="AG309" s="137" t="str">
        <f>IF(G309="","",IF(AND('miRNA Table'!$F$4="YES",'miRNA Table'!$F$6="YES"),G309-G$391,G309))</f>
        <v/>
      </c>
      <c r="AH309" s="137" t="str">
        <f>IF(H309="","",IF(AND('miRNA Table'!$F$4="YES",'miRNA Table'!$F$6="YES"),H309-H$391,H309))</f>
        <v/>
      </c>
      <c r="AI309" s="137" t="str">
        <f>IF(I309="","",IF(AND('miRNA Table'!$F$4="YES",'miRNA Table'!$F$6="YES"),I309-I$391,I309))</f>
        <v/>
      </c>
      <c r="AJ309" s="137" t="str">
        <f>IF(J309="","",IF(AND('miRNA Table'!$F$4="YES",'miRNA Table'!$F$6="YES"),J309-J$391,J309))</f>
        <v/>
      </c>
      <c r="AK309" s="137" t="str">
        <f>IF(K309="","",IF(AND('miRNA Table'!$F$4="YES",'miRNA Table'!$F$6="YES"),K309-K$391,K309))</f>
        <v/>
      </c>
      <c r="AL309" s="137" t="str">
        <f>IF(L309="","",IF(AND('miRNA Table'!$F$4="YES",'miRNA Table'!$F$6="YES"),L309-L$391,L309))</f>
        <v/>
      </c>
      <c r="AM309" s="137" t="str">
        <f>IF(M309="","",IF(AND('miRNA Table'!$F$4="YES",'miRNA Table'!$F$6="YES"),M309-M$391,M309))</f>
        <v/>
      </c>
      <c r="AN309" s="138" t="str">
        <f>IF(N309="","",IF(AND('miRNA Table'!$F$4="YES",'miRNA Table'!$F$6="YES"),N309-N$391,N309))</f>
        <v/>
      </c>
      <c r="AO309" s="136">
        <f>IF(O309="","",IF(AND('miRNA Table'!$F$4="YES",'miRNA Table'!$F$6="YES"),Q309-Q$391,Q309))</f>
        <v>35</v>
      </c>
      <c r="AP309" s="137">
        <f>IF(P309="","",IF(AND('miRNA Table'!$F$4="YES",'miRNA Table'!$F$6="YES"),R309-R$391,R309))</f>
        <v>35</v>
      </c>
      <c r="AQ309" s="137">
        <f>IF(Q309="","",IF(AND('miRNA Table'!$F$4="YES",'miRNA Table'!$F$6="YES"),S309-S$391,S309))</f>
        <v>35</v>
      </c>
      <c r="AR309" s="137" t="str">
        <f>IF(R309="","",IF(AND('miRNA Table'!$F$4="YES",'miRNA Table'!$F$6="YES"),T309-T$391,T309))</f>
        <v/>
      </c>
      <c r="AS309" s="137" t="str">
        <f>IF(S309="","",IF(AND('miRNA Table'!$F$4="YES",'miRNA Table'!$F$6="YES"),U309-U$391,U309))</f>
        <v/>
      </c>
      <c r="AT309" s="137" t="str">
        <f>IF(T309="","",IF(AND('miRNA Table'!$F$4="YES",'miRNA Table'!$F$6="YES"),V309-V$391,V309))</f>
        <v/>
      </c>
      <c r="AU309" s="137" t="str">
        <f>IF(U309="","",IF(AND('miRNA Table'!$F$4="YES",'miRNA Table'!$F$6="YES"),W309-W$391,W309))</f>
        <v/>
      </c>
      <c r="AV309" s="137" t="str">
        <f>IF(V309="","",IF(AND('miRNA Table'!$F$4="YES",'miRNA Table'!$F$6="YES"),X309-X$391,X309))</f>
        <v/>
      </c>
      <c r="AW309" s="137" t="str">
        <f>IF(W309="","",IF(AND('miRNA Table'!$F$4="YES",'miRNA Table'!$F$6="YES"),Y309-Y$391,Y309))</f>
        <v/>
      </c>
      <c r="AX309" s="137" t="str">
        <f>IF(X309="","",IF(AND('miRNA Table'!$F$4="YES",'miRNA Table'!$F$6="YES"),Z309-Z$391,Z309))</f>
        <v/>
      </c>
      <c r="AY309" s="137" t="str">
        <f>IF(Y309="","",IF(AND('miRNA Table'!$F$4="YES",'miRNA Table'!$F$6="YES"),AA309-AA$391,AA309))</f>
        <v/>
      </c>
      <c r="AZ309" s="138" t="str">
        <f>IF(Z309="","",IF(AND('miRNA Table'!$F$4="YES",'miRNA Table'!$F$6="YES"),AB309-AB$391,AB309))</f>
        <v/>
      </c>
      <c r="BY309" s="97" t="str">
        <f t="shared" si="236"/>
        <v>hsa-miR-505-3p</v>
      </c>
      <c r="BZ309" s="98" t="s">
        <v>5806</v>
      </c>
      <c r="CA309" s="99">
        <f t="shared" si="237"/>
        <v>14.364999999999998</v>
      </c>
      <c r="CB309" s="99">
        <f t="shared" si="238"/>
        <v>14.355</v>
      </c>
      <c r="CC309" s="99">
        <f t="shared" si="239"/>
        <v>14.27</v>
      </c>
      <c r="CD309" s="99" t="str">
        <f t="shared" si="240"/>
        <v/>
      </c>
      <c r="CE309" s="99" t="str">
        <f t="shared" si="241"/>
        <v/>
      </c>
      <c r="CF309" s="99" t="str">
        <f t="shared" si="242"/>
        <v/>
      </c>
      <c r="CG309" s="99" t="str">
        <f t="shared" si="243"/>
        <v/>
      </c>
      <c r="CH309" s="99" t="str">
        <f t="shared" si="244"/>
        <v/>
      </c>
      <c r="CI309" s="99" t="str">
        <f t="shared" si="245"/>
        <v/>
      </c>
      <c r="CJ309" s="99" t="str">
        <f t="shared" si="246"/>
        <v/>
      </c>
      <c r="CK309" s="99" t="str">
        <f t="shared" si="247"/>
        <v/>
      </c>
      <c r="CL309" s="99" t="str">
        <f t="shared" si="248"/>
        <v/>
      </c>
      <c r="CM309" s="99">
        <f t="shared" si="249"/>
        <v>14.101666666666667</v>
      </c>
      <c r="CN309" s="99">
        <f t="shared" si="250"/>
        <v>14.14833333333333</v>
      </c>
      <c r="CO309" s="99">
        <f t="shared" si="251"/>
        <v>13.864999999999998</v>
      </c>
      <c r="CP309" s="99" t="str">
        <f t="shared" si="252"/>
        <v/>
      </c>
      <c r="CQ309" s="99" t="str">
        <f t="shared" si="253"/>
        <v/>
      </c>
      <c r="CR309" s="99" t="str">
        <f t="shared" si="254"/>
        <v/>
      </c>
      <c r="CS309" s="99" t="str">
        <f t="shared" si="255"/>
        <v/>
      </c>
      <c r="CT309" s="99" t="str">
        <f t="shared" si="256"/>
        <v/>
      </c>
      <c r="CU309" s="99" t="str">
        <f t="shared" si="257"/>
        <v/>
      </c>
      <c r="CV309" s="99" t="str">
        <f t="shared" si="258"/>
        <v/>
      </c>
      <c r="CW309" s="99" t="str">
        <f t="shared" si="259"/>
        <v/>
      </c>
      <c r="CX309" s="99" t="str">
        <f t="shared" si="260"/>
        <v/>
      </c>
      <c r="CY309" s="70">
        <f t="shared" si="261"/>
        <v>14.329999999999998</v>
      </c>
      <c r="CZ309" s="70">
        <f t="shared" si="262"/>
        <v>14.038333333333332</v>
      </c>
      <c r="DA309" s="100" t="str">
        <f t="shared" si="263"/>
        <v>hsa-miR-505-3p</v>
      </c>
      <c r="DB309" s="98" t="s">
        <v>5806</v>
      </c>
      <c r="DC309" s="101">
        <f t="shared" si="268"/>
        <v>4.7391899108950229E-5</v>
      </c>
      <c r="DD309" s="101">
        <f t="shared" si="269"/>
        <v>4.7721535835485465E-5</v>
      </c>
      <c r="DE309" s="101">
        <f t="shared" si="270"/>
        <v>5.0617648059963549E-5</v>
      </c>
      <c r="DF309" s="101" t="str">
        <f t="shared" si="271"/>
        <v/>
      </c>
      <c r="DG309" s="101" t="str">
        <f t="shared" si="272"/>
        <v/>
      </c>
      <c r="DH309" s="101" t="str">
        <f t="shared" si="273"/>
        <v/>
      </c>
      <c r="DI309" s="101" t="str">
        <f t="shared" si="274"/>
        <v/>
      </c>
      <c r="DJ309" s="101" t="str">
        <f t="shared" si="275"/>
        <v/>
      </c>
      <c r="DK309" s="101" t="str">
        <f t="shared" si="276"/>
        <v/>
      </c>
      <c r="DL309" s="101" t="str">
        <f t="shared" si="277"/>
        <v/>
      </c>
      <c r="DM309" s="101" t="str">
        <f t="shared" si="264"/>
        <v/>
      </c>
      <c r="DN309" s="101" t="str">
        <f t="shared" si="265"/>
        <v/>
      </c>
      <c r="DO309" s="101">
        <f t="shared" si="278"/>
        <v>5.6882063716252369E-5</v>
      </c>
      <c r="DP309" s="101">
        <f t="shared" si="279"/>
        <v>5.5071547217106916E-5</v>
      </c>
      <c r="DQ309" s="101">
        <f t="shared" si="280"/>
        <v>6.7022266466494862E-5</v>
      </c>
      <c r="DR309" s="101" t="str">
        <f t="shared" si="281"/>
        <v/>
      </c>
      <c r="DS309" s="101" t="str">
        <f t="shared" si="282"/>
        <v/>
      </c>
      <c r="DT309" s="101" t="str">
        <f t="shared" si="283"/>
        <v/>
      </c>
      <c r="DU309" s="101" t="str">
        <f t="shared" si="284"/>
        <v/>
      </c>
      <c r="DV309" s="101" t="str">
        <f t="shared" si="285"/>
        <v/>
      </c>
      <c r="DW309" s="101" t="str">
        <f t="shared" si="286"/>
        <v/>
      </c>
      <c r="DX309" s="101" t="str">
        <f t="shared" si="287"/>
        <v/>
      </c>
      <c r="DY309" s="101" t="str">
        <f t="shared" si="266"/>
        <v/>
      </c>
      <c r="DZ309" s="101" t="str">
        <f t="shared" si="267"/>
        <v/>
      </c>
    </row>
    <row r="310" spans="1:130" ht="15" customHeight="1" x14ac:dyDescent="0.25">
      <c r="A310" s="106" t="str">
        <f>'miRNA Table'!C309</f>
        <v>hsa-miR-506-3p</v>
      </c>
      <c r="B310" s="98" t="s">
        <v>5807</v>
      </c>
      <c r="C310" s="99">
        <f>IF('Test Sample Data'!C309="","",IF(SUM('Test Sample Data'!C$3:C$386)&gt;10,IF(AND(ISNUMBER('Test Sample Data'!C309),'Test Sample Data'!C309&lt;$C$389, 'Test Sample Data'!C309&gt;0),'Test Sample Data'!C309,$C$389),""))</f>
        <v>35</v>
      </c>
      <c r="D310" s="99">
        <f>IF('Test Sample Data'!D309="","",IF(SUM('Test Sample Data'!D$3:D$386)&gt;10,IF(AND(ISNUMBER('Test Sample Data'!D309),'Test Sample Data'!D309&lt;$C$389, 'Test Sample Data'!D309&gt;0),'Test Sample Data'!D309,$C$389),""))</f>
        <v>35</v>
      </c>
      <c r="E310" s="99">
        <f>IF('Test Sample Data'!E309="","",IF(SUM('Test Sample Data'!E$3:E$386)&gt;10,IF(AND(ISNUMBER('Test Sample Data'!E309),'Test Sample Data'!E309&lt;$C$389, 'Test Sample Data'!E309&gt;0),'Test Sample Data'!E309,$C$389),""))</f>
        <v>29.09</v>
      </c>
      <c r="F310" s="99" t="str">
        <f>IF('Test Sample Data'!F309="","",IF(SUM('Test Sample Data'!F$3:F$386)&gt;10,IF(AND(ISNUMBER('Test Sample Data'!F309),'Test Sample Data'!F309&lt;$C$389, 'Test Sample Data'!F309&gt;0),'Test Sample Data'!F309,$C$389),""))</f>
        <v/>
      </c>
      <c r="G310" s="99" t="str">
        <f>IF('Test Sample Data'!G309="","",IF(SUM('Test Sample Data'!G$3:G$386)&gt;10,IF(AND(ISNUMBER('Test Sample Data'!G309),'Test Sample Data'!G309&lt;$C$389, 'Test Sample Data'!G309&gt;0),'Test Sample Data'!G309,$C$389),""))</f>
        <v/>
      </c>
      <c r="H310" s="99" t="str">
        <f>IF('Test Sample Data'!H309="","",IF(SUM('Test Sample Data'!H$3:H$386)&gt;10,IF(AND(ISNUMBER('Test Sample Data'!H309),'Test Sample Data'!H309&lt;$C$389, 'Test Sample Data'!H309&gt;0),'Test Sample Data'!H309,$C$389),""))</f>
        <v/>
      </c>
      <c r="I310" s="99" t="str">
        <f>IF('Test Sample Data'!I309="","",IF(SUM('Test Sample Data'!I$3:I$386)&gt;10,IF(AND(ISNUMBER('Test Sample Data'!I309),'Test Sample Data'!I309&lt;$C$389, 'Test Sample Data'!I309&gt;0),'Test Sample Data'!I309,$C$389),""))</f>
        <v/>
      </c>
      <c r="J310" s="99" t="str">
        <f>IF('Test Sample Data'!J309="","",IF(SUM('Test Sample Data'!J$3:J$386)&gt;10,IF(AND(ISNUMBER('Test Sample Data'!J309),'Test Sample Data'!J309&lt;$C$389, 'Test Sample Data'!J309&gt;0),'Test Sample Data'!J309,$C$389),""))</f>
        <v/>
      </c>
      <c r="K310" s="99" t="str">
        <f>IF('Test Sample Data'!K309="","",IF(SUM('Test Sample Data'!K$3:K$386)&gt;10,IF(AND(ISNUMBER('Test Sample Data'!K309),'Test Sample Data'!K309&lt;$C$389, 'Test Sample Data'!K309&gt;0),'Test Sample Data'!K309,$C$389),""))</f>
        <v/>
      </c>
      <c r="L310" s="99" t="str">
        <f>IF('Test Sample Data'!L309="","",IF(SUM('Test Sample Data'!L$3:L$386)&gt;10,IF(AND(ISNUMBER('Test Sample Data'!L309),'Test Sample Data'!L309&lt;$C$389, 'Test Sample Data'!L309&gt;0),'Test Sample Data'!L309,$C$389),""))</f>
        <v/>
      </c>
      <c r="M310" s="99" t="str">
        <f>IF('Test Sample Data'!M309="","",IF(SUM('Test Sample Data'!M$3:M$386)&gt;10,IF(AND(ISNUMBER('Test Sample Data'!M309),'Test Sample Data'!M309&lt;$C$389, 'Test Sample Data'!M309&gt;0),'Test Sample Data'!M309,$C$389),""))</f>
        <v/>
      </c>
      <c r="N310" s="99" t="str">
        <f>IF('Test Sample Data'!N309="","",IF(SUM('Test Sample Data'!N$3:N$386)&gt;10,IF(AND(ISNUMBER('Test Sample Data'!N309),'Test Sample Data'!N309&lt;$C$389, 'Test Sample Data'!N309&gt;0),'Test Sample Data'!N309,$C$389),""))</f>
        <v/>
      </c>
      <c r="O310" s="98" t="str">
        <f>'miRNA Table'!C309</f>
        <v>hsa-miR-506-3p</v>
      </c>
      <c r="P310" s="98" t="s">
        <v>5807</v>
      </c>
      <c r="Q310" s="99">
        <f>IF('Control Sample Data'!C309="","",IF(SUM('Control Sample Data'!C$3:C$386)&gt;10,IF(AND(ISNUMBER('Control Sample Data'!C309),'Control Sample Data'!C309&lt;$C$389, 'Control Sample Data'!C309&gt;0),'Control Sample Data'!C309,$C$389),""))</f>
        <v>33.119999999999997</v>
      </c>
      <c r="R310" s="99">
        <f>IF('Control Sample Data'!D309="","",IF(SUM('Control Sample Data'!D$3:D$386)&gt;10,IF(AND(ISNUMBER('Control Sample Data'!D309),'Control Sample Data'!D309&lt;$C$389, 'Control Sample Data'!D309&gt;0),'Control Sample Data'!D309,$C$389),""))</f>
        <v>35</v>
      </c>
      <c r="S310" s="99">
        <f>IF('Control Sample Data'!E309="","",IF(SUM('Control Sample Data'!E$3:E$386)&gt;10,IF(AND(ISNUMBER('Control Sample Data'!E309),'Control Sample Data'!E309&lt;$C$389, 'Control Sample Data'!E309&gt;0),'Control Sample Data'!E309,$C$389),""))</f>
        <v>35</v>
      </c>
      <c r="T310" s="99" t="str">
        <f>IF('Control Sample Data'!F309="","",IF(SUM('Control Sample Data'!F$3:F$386)&gt;10,IF(AND(ISNUMBER('Control Sample Data'!F309),'Control Sample Data'!F309&lt;$C$389, 'Control Sample Data'!F309&gt;0),'Control Sample Data'!F309,$C$389),""))</f>
        <v/>
      </c>
      <c r="U310" s="99" t="str">
        <f>IF('Control Sample Data'!G309="","",IF(SUM('Control Sample Data'!G$3:G$386)&gt;10,IF(AND(ISNUMBER('Control Sample Data'!G309),'Control Sample Data'!G309&lt;$C$389, 'Control Sample Data'!G309&gt;0),'Control Sample Data'!G309,$C$389),""))</f>
        <v/>
      </c>
      <c r="V310" s="99" t="str">
        <f>IF('Control Sample Data'!H309="","",IF(SUM('Control Sample Data'!H$3:H$386)&gt;10,IF(AND(ISNUMBER('Control Sample Data'!H309),'Control Sample Data'!H309&lt;$C$389, 'Control Sample Data'!H309&gt;0),'Control Sample Data'!H309,$C$389),""))</f>
        <v/>
      </c>
      <c r="W310" s="99" t="str">
        <f>IF('Control Sample Data'!I309="","",IF(SUM('Control Sample Data'!I$3:I$386)&gt;10,IF(AND(ISNUMBER('Control Sample Data'!I309),'Control Sample Data'!I309&lt;$C$389, 'Control Sample Data'!I309&gt;0),'Control Sample Data'!I309,$C$389),""))</f>
        <v/>
      </c>
      <c r="X310" s="99" t="str">
        <f>IF('Control Sample Data'!J309="","",IF(SUM('Control Sample Data'!J$3:J$386)&gt;10,IF(AND(ISNUMBER('Control Sample Data'!J309),'Control Sample Data'!J309&lt;$C$389, 'Control Sample Data'!J309&gt;0),'Control Sample Data'!J309,$C$389),""))</f>
        <v/>
      </c>
      <c r="Y310" s="99" t="str">
        <f>IF('Control Sample Data'!K309="","",IF(SUM('Control Sample Data'!K$3:K$386)&gt;10,IF(AND(ISNUMBER('Control Sample Data'!K309),'Control Sample Data'!K309&lt;$C$389, 'Control Sample Data'!K309&gt;0),'Control Sample Data'!K309,$C$389),""))</f>
        <v/>
      </c>
      <c r="Z310" s="99" t="str">
        <f>IF('Control Sample Data'!L309="","",IF(SUM('Control Sample Data'!L$3:L$386)&gt;10,IF(AND(ISNUMBER('Control Sample Data'!L309),'Control Sample Data'!L309&lt;$C$389, 'Control Sample Data'!L309&gt;0),'Control Sample Data'!L309,$C$389),""))</f>
        <v/>
      </c>
      <c r="AA310" s="99" t="str">
        <f>IF('Control Sample Data'!M309="","",IF(SUM('Control Sample Data'!M$3:M$386)&gt;10,IF(AND(ISNUMBER('Control Sample Data'!M309),'Control Sample Data'!M309&lt;$C$389, 'Control Sample Data'!M309&gt;0),'Control Sample Data'!M309,$C$389),""))</f>
        <v/>
      </c>
      <c r="AB310" s="107" t="str">
        <f>IF('Control Sample Data'!N309="","",IF(SUM('Control Sample Data'!N$3:N$386)&gt;10,IF(AND(ISNUMBER('Control Sample Data'!N309),'Control Sample Data'!N309&lt;$C$389, 'Control Sample Data'!N309&gt;0),'Control Sample Data'!N309,$C$389),""))</f>
        <v/>
      </c>
      <c r="AC310" s="136">
        <f>IF(C310="","",IF(AND('miRNA Table'!$F$4="YES",'miRNA Table'!$F$6="YES"),C310-C$391,C310))</f>
        <v>35</v>
      </c>
      <c r="AD310" s="137">
        <f>IF(D310="","",IF(AND('miRNA Table'!$F$4="YES",'miRNA Table'!$F$6="YES"),D310-D$391,D310))</f>
        <v>35</v>
      </c>
      <c r="AE310" s="137">
        <f>IF(E310="","",IF(AND('miRNA Table'!$F$4="YES",'miRNA Table'!$F$6="YES"),E310-E$391,E310))</f>
        <v>29.09</v>
      </c>
      <c r="AF310" s="137" t="str">
        <f>IF(F310="","",IF(AND('miRNA Table'!$F$4="YES",'miRNA Table'!$F$6="YES"),F310-F$391,F310))</f>
        <v/>
      </c>
      <c r="AG310" s="137" t="str">
        <f>IF(G310="","",IF(AND('miRNA Table'!$F$4="YES",'miRNA Table'!$F$6="YES"),G310-G$391,G310))</f>
        <v/>
      </c>
      <c r="AH310" s="137" t="str">
        <f>IF(H310="","",IF(AND('miRNA Table'!$F$4="YES",'miRNA Table'!$F$6="YES"),H310-H$391,H310))</f>
        <v/>
      </c>
      <c r="AI310" s="137" t="str">
        <f>IF(I310="","",IF(AND('miRNA Table'!$F$4="YES",'miRNA Table'!$F$6="YES"),I310-I$391,I310))</f>
        <v/>
      </c>
      <c r="AJ310" s="137" t="str">
        <f>IF(J310="","",IF(AND('miRNA Table'!$F$4="YES",'miRNA Table'!$F$6="YES"),J310-J$391,J310))</f>
        <v/>
      </c>
      <c r="AK310" s="137" t="str">
        <f>IF(K310="","",IF(AND('miRNA Table'!$F$4="YES",'miRNA Table'!$F$6="YES"),K310-K$391,K310))</f>
        <v/>
      </c>
      <c r="AL310" s="137" t="str">
        <f>IF(L310="","",IF(AND('miRNA Table'!$F$4="YES",'miRNA Table'!$F$6="YES"),L310-L$391,L310))</f>
        <v/>
      </c>
      <c r="AM310" s="137" t="str">
        <f>IF(M310="","",IF(AND('miRNA Table'!$F$4="YES",'miRNA Table'!$F$6="YES"),M310-M$391,M310))</f>
        <v/>
      </c>
      <c r="AN310" s="138" t="str">
        <f>IF(N310="","",IF(AND('miRNA Table'!$F$4="YES",'miRNA Table'!$F$6="YES"),N310-N$391,N310))</f>
        <v/>
      </c>
      <c r="AO310" s="136">
        <f>IF(O310="","",IF(AND('miRNA Table'!$F$4="YES",'miRNA Table'!$F$6="YES"),Q310-Q$391,Q310))</f>
        <v>33.119999999999997</v>
      </c>
      <c r="AP310" s="137">
        <f>IF(P310="","",IF(AND('miRNA Table'!$F$4="YES",'miRNA Table'!$F$6="YES"),R310-R$391,R310))</f>
        <v>35</v>
      </c>
      <c r="AQ310" s="137">
        <f>IF(Q310="","",IF(AND('miRNA Table'!$F$4="YES",'miRNA Table'!$F$6="YES"),S310-S$391,S310))</f>
        <v>35</v>
      </c>
      <c r="AR310" s="137" t="str">
        <f>IF(R310="","",IF(AND('miRNA Table'!$F$4="YES",'miRNA Table'!$F$6="YES"),T310-T$391,T310))</f>
        <v/>
      </c>
      <c r="AS310" s="137" t="str">
        <f>IF(S310="","",IF(AND('miRNA Table'!$F$4="YES",'miRNA Table'!$F$6="YES"),U310-U$391,U310))</f>
        <v/>
      </c>
      <c r="AT310" s="137" t="str">
        <f>IF(T310="","",IF(AND('miRNA Table'!$F$4="YES",'miRNA Table'!$F$6="YES"),V310-V$391,V310))</f>
        <v/>
      </c>
      <c r="AU310" s="137" t="str">
        <f>IF(U310="","",IF(AND('miRNA Table'!$F$4="YES",'miRNA Table'!$F$6="YES"),W310-W$391,W310))</f>
        <v/>
      </c>
      <c r="AV310" s="137" t="str">
        <f>IF(V310="","",IF(AND('miRNA Table'!$F$4="YES",'miRNA Table'!$F$6="YES"),X310-X$391,X310))</f>
        <v/>
      </c>
      <c r="AW310" s="137" t="str">
        <f>IF(W310="","",IF(AND('miRNA Table'!$F$4="YES",'miRNA Table'!$F$6="YES"),Y310-Y$391,Y310))</f>
        <v/>
      </c>
      <c r="AX310" s="137" t="str">
        <f>IF(X310="","",IF(AND('miRNA Table'!$F$4="YES",'miRNA Table'!$F$6="YES"),Z310-Z$391,Z310))</f>
        <v/>
      </c>
      <c r="AY310" s="137" t="str">
        <f>IF(Y310="","",IF(AND('miRNA Table'!$F$4="YES",'miRNA Table'!$F$6="YES"),AA310-AA$391,AA310))</f>
        <v/>
      </c>
      <c r="AZ310" s="138" t="str">
        <f>IF(Z310="","",IF(AND('miRNA Table'!$F$4="YES",'miRNA Table'!$F$6="YES"),AB310-AB$391,AB310))</f>
        <v/>
      </c>
      <c r="BY310" s="97" t="str">
        <f t="shared" si="236"/>
        <v>hsa-miR-506-3p</v>
      </c>
      <c r="BZ310" s="98" t="s">
        <v>5807</v>
      </c>
      <c r="CA310" s="99">
        <f t="shared" si="237"/>
        <v>14.364999999999998</v>
      </c>
      <c r="CB310" s="99">
        <f t="shared" si="238"/>
        <v>14.355</v>
      </c>
      <c r="CC310" s="99">
        <f t="shared" si="239"/>
        <v>8.36</v>
      </c>
      <c r="CD310" s="99" t="str">
        <f t="shared" si="240"/>
        <v/>
      </c>
      <c r="CE310" s="99" t="str">
        <f t="shared" si="241"/>
        <v/>
      </c>
      <c r="CF310" s="99" t="str">
        <f t="shared" si="242"/>
        <v/>
      </c>
      <c r="CG310" s="99" t="str">
        <f t="shared" si="243"/>
        <v/>
      </c>
      <c r="CH310" s="99" t="str">
        <f t="shared" si="244"/>
        <v/>
      </c>
      <c r="CI310" s="99" t="str">
        <f t="shared" si="245"/>
        <v/>
      </c>
      <c r="CJ310" s="99" t="str">
        <f t="shared" si="246"/>
        <v/>
      </c>
      <c r="CK310" s="99" t="str">
        <f t="shared" si="247"/>
        <v/>
      </c>
      <c r="CL310" s="99" t="str">
        <f t="shared" si="248"/>
        <v/>
      </c>
      <c r="CM310" s="99">
        <f t="shared" si="249"/>
        <v>12.221666666666664</v>
      </c>
      <c r="CN310" s="99">
        <f t="shared" si="250"/>
        <v>14.14833333333333</v>
      </c>
      <c r="CO310" s="99">
        <f t="shared" si="251"/>
        <v>13.864999999999998</v>
      </c>
      <c r="CP310" s="99" t="str">
        <f t="shared" si="252"/>
        <v/>
      </c>
      <c r="CQ310" s="99" t="str">
        <f t="shared" si="253"/>
        <v/>
      </c>
      <c r="CR310" s="99" t="str">
        <f t="shared" si="254"/>
        <v/>
      </c>
      <c r="CS310" s="99" t="str">
        <f t="shared" si="255"/>
        <v/>
      </c>
      <c r="CT310" s="99" t="str">
        <f t="shared" si="256"/>
        <v/>
      </c>
      <c r="CU310" s="99" t="str">
        <f t="shared" si="257"/>
        <v/>
      </c>
      <c r="CV310" s="99" t="str">
        <f t="shared" si="258"/>
        <v/>
      </c>
      <c r="CW310" s="99" t="str">
        <f t="shared" si="259"/>
        <v/>
      </c>
      <c r="CX310" s="99" t="str">
        <f t="shared" si="260"/>
        <v/>
      </c>
      <c r="CY310" s="70">
        <f t="shared" si="261"/>
        <v>12.36</v>
      </c>
      <c r="CZ310" s="70">
        <f t="shared" si="262"/>
        <v>13.411666666666664</v>
      </c>
      <c r="DA310" s="100" t="str">
        <f t="shared" si="263"/>
        <v>hsa-miR-506-3p</v>
      </c>
      <c r="DB310" s="98" t="s">
        <v>5807</v>
      </c>
      <c r="DC310" s="101">
        <f t="shared" si="268"/>
        <v>4.7391899108950229E-5</v>
      </c>
      <c r="DD310" s="101">
        <f t="shared" si="269"/>
        <v>4.7721535835485465E-5</v>
      </c>
      <c r="DE310" s="101">
        <f t="shared" si="270"/>
        <v>3.0436116392988286E-3</v>
      </c>
      <c r="DF310" s="101" t="str">
        <f t="shared" si="271"/>
        <v/>
      </c>
      <c r="DG310" s="101" t="str">
        <f t="shared" si="272"/>
        <v/>
      </c>
      <c r="DH310" s="101" t="str">
        <f t="shared" si="273"/>
        <v/>
      </c>
      <c r="DI310" s="101" t="str">
        <f t="shared" si="274"/>
        <v/>
      </c>
      <c r="DJ310" s="101" t="str">
        <f t="shared" si="275"/>
        <v/>
      </c>
      <c r="DK310" s="101" t="str">
        <f t="shared" si="276"/>
        <v/>
      </c>
      <c r="DL310" s="101" t="str">
        <f t="shared" si="277"/>
        <v/>
      </c>
      <c r="DM310" s="101" t="str">
        <f t="shared" si="264"/>
        <v/>
      </c>
      <c r="DN310" s="101" t="str">
        <f t="shared" si="265"/>
        <v/>
      </c>
      <c r="DO310" s="101">
        <f t="shared" si="278"/>
        <v>2.093686902950114E-4</v>
      </c>
      <c r="DP310" s="101">
        <f t="shared" si="279"/>
        <v>5.5071547217106916E-5</v>
      </c>
      <c r="DQ310" s="101">
        <f t="shared" si="280"/>
        <v>6.7022266466494862E-5</v>
      </c>
      <c r="DR310" s="101" t="str">
        <f t="shared" si="281"/>
        <v/>
      </c>
      <c r="DS310" s="101" t="str">
        <f t="shared" si="282"/>
        <v/>
      </c>
      <c r="DT310" s="101" t="str">
        <f t="shared" si="283"/>
        <v/>
      </c>
      <c r="DU310" s="101" t="str">
        <f t="shared" si="284"/>
        <v/>
      </c>
      <c r="DV310" s="101" t="str">
        <f t="shared" si="285"/>
        <v/>
      </c>
      <c r="DW310" s="101" t="str">
        <f t="shared" si="286"/>
        <v/>
      </c>
      <c r="DX310" s="101" t="str">
        <f t="shared" si="287"/>
        <v/>
      </c>
      <c r="DY310" s="101" t="str">
        <f t="shared" si="266"/>
        <v/>
      </c>
      <c r="DZ310" s="101" t="str">
        <f t="shared" si="267"/>
        <v/>
      </c>
    </row>
    <row r="311" spans="1:130" ht="15" customHeight="1" x14ac:dyDescent="0.25">
      <c r="A311" s="106" t="str">
        <f>'miRNA Table'!C310</f>
        <v>hsa-miR-508-5p</v>
      </c>
      <c r="B311" s="98" t="s">
        <v>5808</v>
      </c>
      <c r="C311" s="99">
        <f>IF('Test Sample Data'!C310="","",IF(SUM('Test Sample Data'!C$3:C$386)&gt;10,IF(AND(ISNUMBER('Test Sample Data'!C310),'Test Sample Data'!C310&lt;$C$389, 'Test Sample Data'!C310&gt;0),'Test Sample Data'!C310,$C$389),""))</f>
        <v>31.74</v>
      </c>
      <c r="D311" s="99">
        <f>IF('Test Sample Data'!D310="","",IF(SUM('Test Sample Data'!D$3:D$386)&gt;10,IF(AND(ISNUMBER('Test Sample Data'!D310),'Test Sample Data'!D310&lt;$C$389, 'Test Sample Data'!D310&gt;0),'Test Sample Data'!D310,$C$389),""))</f>
        <v>31.72</v>
      </c>
      <c r="E311" s="99">
        <f>IF('Test Sample Data'!E310="","",IF(SUM('Test Sample Data'!E$3:E$386)&gt;10,IF(AND(ISNUMBER('Test Sample Data'!E310),'Test Sample Data'!E310&lt;$C$389, 'Test Sample Data'!E310&gt;0),'Test Sample Data'!E310,$C$389),""))</f>
        <v>34.299999999999997</v>
      </c>
      <c r="F311" s="99" t="str">
        <f>IF('Test Sample Data'!F310="","",IF(SUM('Test Sample Data'!F$3:F$386)&gt;10,IF(AND(ISNUMBER('Test Sample Data'!F310),'Test Sample Data'!F310&lt;$C$389, 'Test Sample Data'!F310&gt;0),'Test Sample Data'!F310,$C$389),""))</f>
        <v/>
      </c>
      <c r="G311" s="99" t="str">
        <f>IF('Test Sample Data'!G310="","",IF(SUM('Test Sample Data'!G$3:G$386)&gt;10,IF(AND(ISNUMBER('Test Sample Data'!G310),'Test Sample Data'!G310&lt;$C$389, 'Test Sample Data'!G310&gt;0),'Test Sample Data'!G310,$C$389),""))</f>
        <v/>
      </c>
      <c r="H311" s="99" t="str">
        <f>IF('Test Sample Data'!H310="","",IF(SUM('Test Sample Data'!H$3:H$386)&gt;10,IF(AND(ISNUMBER('Test Sample Data'!H310),'Test Sample Data'!H310&lt;$C$389, 'Test Sample Data'!H310&gt;0),'Test Sample Data'!H310,$C$389),""))</f>
        <v/>
      </c>
      <c r="I311" s="99" t="str">
        <f>IF('Test Sample Data'!I310="","",IF(SUM('Test Sample Data'!I$3:I$386)&gt;10,IF(AND(ISNUMBER('Test Sample Data'!I310),'Test Sample Data'!I310&lt;$C$389, 'Test Sample Data'!I310&gt;0),'Test Sample Data'!I310,$C$389),""))</f>
        <v/>
      </c>
      <c r="J311" s="99" t="str">
        <f>IF('Test Sample Data'!J310="","",IF(SUM('Test Sample Data'!J$3:J$386)&gt;10,IF(AND(ISNUMBER('Test Sample Data'!J310),'Test Sample Data'!J310&lt;$C$389, 'Test Sample Data'!J310&gt;0),'Test Sample Data'!J310,$C$389),""))</f>
        <v/>
      </c>
      <c r="K311" s="99" t="str">
        <f>IF('Test Sample Data'!K310="","",IF(SUM('Test Sample Data'!K$3:K$386)&gt;10,IF(AND(ISNUMBER('Test Sample Data'!K310),'Test Sample Data'!K310&lt;$C$389, 'Test Sample Data'!K310&gt;0),'Test Sample Data'!K310,$C$389),""))</f>
        <v/>
      </c>
      <c r="L311" s="99" t="str">
        <f>IF('Test Sample Data'!L310="","",IF(SUM('Test Sample Data'!L$3:L$386)&gt;10,IF(AND(ISNUMBER('Test Sample Data'!L310),'Test Sample Data'!L310&lt;$C$389, 'Test Sample Data'!L310&gt;0),'Test Sample Data'!L310,$C$389),""))</f>
        <v/>
      </c>
      <c r="M311" s="99" t="str">
        <f>IF('Test Sample Data'!M310="","",IF(SUM('Test Sample Data'!M$3:M$386)&gt;10,IF(AND(ISNUMBER('Test Sample Data'!M310),'Test Sample Data'!M310&lt;$C$389, 'Test Sample Data'!M310&gt;0),'Test Sample Data'!M310,$C$389),""))</f>
        <v/>
      </c>
      <c r="N311" s="99" t="str">
        <f>IF('Test Sample Data'!N310="","",IF(SUM('Test Sample Data'!N$3:N$386)&gt;10,IF(AND(ISNUMBER('Test Sample Data'!N310),'Test Sample Data'!N310&lt;$C$389, 'Test Sample Data'!N310&gt;0),'Test Sample Data'!N310,$C$389),""))</f>
        <v/>
      </c>
      <c r="O311" s="98" t="str">
        <f>'miRNA Table'!C310</f>
        <v>hsa-miR-508-5p</v>
      </c>
      <c r="P311" s="98" t="s">
        <v>5808</v>
      </c>
      <c r="Q311" s="99">
        <f>IF('Control Sample Data'!C310="","",IF(SUM('Control Sample Data'!C$3:C$386)&gt;10,IF(AND(ISNUMBER('Control Sample Data'!C310),'Control Sample Data'!C310&lt;$C$389, 'Control Sample Data'!C310&gt;0),'Control Sample Data'!C310,$C$389),""))</f>
        <v>33.369999999999997</v>
      </c>
      <c r="R311" s="99">
        <f>IF('Control Sample Data'!D310="","",IF(SUM('Control Sample Data'!D$3:D$386)&gt;10,IF(AND(ISNUMBER('Control Sample Data'!D310),'Control Sample Data'!D310&lt;$C$389, 'Control Sample Data'!D310&gt;0),'Control Sample Data'!D310,$C$389),""))</f>
        <v>33.47</v>
      </c>
      <c r="S311" s="99">
        <f>IF('Control Sample Data'!E310="","",IF(SUM('Control Sample Data'!E$3:E$386)&gt;10,IF(AND(ISNUMBER('Control Sample Data'!E310),'Control Sample Data'!E310&lt;$C$389, 'Control Sample Data'!E310&gt;0),'Control Sample Data'!E310,$C$389),""))</f>
        <v>31.59</v>
      </c>
      <c r="T311" s="99" t="str">
        <f>IF('Control Sample Data'!F310="","",IF(SUM('Control Sample Data'!F$3:F$386)&gt;10,IF(AND(ISNUMBER('Control Sample Data'!F310),'Control Sample Data'!F310&lt;$C$389, 'Control Sample Data'!F310&gt;0),'Control Sample Data'!F310,$C$389),""))</f>
        <v/>
      </c>
      <c r="U311" s="99" t="str">
        <f>IF('Control Sample Data'!G310="","",IF(SUM('Control Sample Data'!G$3:G$386)&gt;10,IF(AND(ISNUMBER('Control Sample Data'!G310),'Control Sample Data'!G310&lt;$C$389, 'Control Sample Data'!G310&gt;0),'Control Sample Data'!G310,$C$389),""))</f>
        <v/>
      </c>
      <c r="V311" s="99" t="str">
        <f>IF('Control Sample Data'!H310="","",IF(SUM('Control Sample Data'!H$3:H$386)&gt;10,IF(AND(ISNUMBER('Control Sample Data'!H310),'Control Sample Data'!H310&lt;$C$389, 'Control Sample Data'!H310&gt;0),'Control Sample Data'!H310,$C$389),""))</f>
        <v/>
      </c>
      <c r="W311" s="99" t="str">
        <f>IF('Control Sample Data'!I310="","",IF(SUM('Control Sample Data'!I$3:I$386)&gt;10,IF(AND(ISNUMBER('Control Sample Data'!I310),'Control Sample Data'!I310&lt;$C$389, 'Control Sample Data'!I310&gt;0),'Control Sample Data'!I310,$C$389),""))</f>
        <v/>
      </c>
      <c r="X311" s="99" t="str">
        <f>IF('Control Sample Data'!J310="","",IF(SUM('Control Sample Data'!J$3:J$386)&gt;10,IF(AND(ISNUMBER('Control Sample Data'!J310),'Control Sample Data'!J310&lt;$C$389, 'Control Sample Data'!J310&gt;0),'Control Sample Data'!J310,$C$389),""))</f>
        <v/>
      </c>
      <c r="Y311" s="99" t="str">
        <f>IF('Control Sample Data'!K310="","",IF(SUM('Control Sample Data'!K$3:K$386)&gt;10,IF(AND(ISNUMBER('Control Sample Data'!K310),'Control Sample Data'!K310&lt;$C$389, 'Control Sample Data'!K310&gt;0),'Control Sample Data'!K310,$C$389),""))</f>
        <v/>
      </c>
      <c r="Z311" s="99" t="str">
        <f>IF('Control Sample Data'!L310="","",IF(SUM('Control Sample Data'!L$3:L$386)&gt;10,IF(AND(ISNUMBER('Control Sample Data'!L310),'Control Sample Data'!L310&lt;$C$389, 'Control Sample Data'!L310&gt;0),'Control Sample Data'!L310,$C$389),""))</f>
        <v/>
      </c>
      <c r="AA311" s="99" t="str">
        <f>IF('Control Sample Data'!M310="","",IF(SUM('Control Sample Data'!M$3:M$386)&gt;10,IF(AND(ISNUMBER('Control Sample Data'!M310),'Control Sample Data'!M310&lt;$C$389, 'Control Sample Data'!M310&gt;0),'Control Sample Data'!M310,$C$389),""))</f>
        <v/>
      </c>
      <c r="AB311" s="107" t="str">
        <f>IF('Control Sample Data'!N310="","",IF(SUM('Control Sample Data'!N$3:N$386)&gt;10,IF(AND(ISNUMBER('Control Sample Data'!N310),'Control Sample Data'!N310&lt;$C$389, 'Control Sample Data'!N310&gt;0),'Control Sample Data'!N310,$C$389),""))</f>
        <v/>
      </c>
      <c r="AC311" s="136">
        <f>IF(C311="","",IF(AND('miRNA Table'!$F$4="YES",'miRNA Table'!$F$6="YES"),C311-C$391,C311))</f>
        <v>31.74</v>
      </c>
      <c r="AD311" s="137">
        <f>IF(D311="","",IF(AND('miRNA Table'!$F$4="YES",'miRNA Table'!$F$6="YES"),D311-D$391,D311))</f>
        <v>31.72</v>
      </c>
      <c r="AE311" s="137">
        <f>IF(E311="","",IF(AND('miRNA Table'!$F$4="YES",'miRNA Table'!$F$6="YES"),E311-E$391,E311))</f>
        <v>34.299999999999997</v>
      </c>
      <c r="AF311" s="137" t="str">
        <f>IF(F311="","",IF(AND('miRNA Table'!$F$4="YES",'miRNA Table'!$F$6="YES"),F311-F$391,F311))</f>
        <v/>
      </c>
      <c r="AG311" s="137" t="str">
        <f>IF(G311="","",IF(AND('miRNA Table'!$F$4="YES",'miRNA Table'!$F$6="YES"),G311-G$391,G311))</f>
        <v/>
      </c>
      <c r="AH311" s="137" t="str">
        <f>IF(H311="","",IF(AND('miRNA Table'!$F$4="YES",'miRNA Table'!$F$6="YES"),H311-H$391,H311))</f>
        <v/>
      </c>
      <c r="AI311" s="137" t="str">
        <f>IF(I311="","",IF(AND('miRNA Table'!$F$4="YES",'miRNA Table'!$F$6="YES"),I311-I$391,I311))</f>
        <v/>
      </c>
      <c r="AJ311" s="137" t="str">
        <f>IF(J311="","",IF(AND('miRNA Table'!$F$4="YES",'miRNA Table'!$F$6="YES"),J311-J$391,J311))</f>
        <v/>
      </c>
      <c r="AK311" s="137" t="str">
        <f>IF(K311="","",IF(AND('miRNA Table'!$F$4="YES",'miRNA Table'!$F$6="YES"),K311-K$391,K311))</f>
        <v/>
      </c>
      <c r="AL311" s="137" t="str">
        <f>IF(L311="","",IF(AND('miRNA Table'!$F$4="YES",'miRNA Table'!$F$6="YES"),L311-L$391,L311))</f>
        <v/>
      </c>
      <c r="AM311" s="137" t="str">
        <f>IF(M311="","",IF(AND('miRNA Table'!$F$4="YES",'miRNA Table'!$F$6="YES"),M311-M$391,M311))</f>
        <v/>
      </c>
      <c r="AN311" s="138" t="str">
        <f>IF(N311="","",IF(AND('miRNA Table'!$F$4="YES",'miRNA Table'!$F$6="YES"),N311-N$391,N311))</f>
        <v/>
      </c>
      <c r="AO311" s="136">
        <f>IF(O311="","",IF(AND('miRNA Table'!$F$4="YES",'miRNA Table'!$F$6="YES"),Q311-Q$391,Q311))</f>
        <v>33.369999999999997</v>
      </c>
      <c r="AP311" s="137">
        <f>IF(P311="","",IF(AND('miRNA Table'!$F$4="YES",'miRNA Table'!$F$6="YES"),R311-R$391,R311))</f>
        <v>33.47</v>
      </c>
      <c r="AQ311" s="137">
        <f>IF(Q311="","",IF(AND('miRNA Table'!$F$4="YES",'miRNA Table'!$F$6="YES"),S311-S$391,S311))</f>
        <v>31.59</v>
      </c>
      <c r="AR311" s="137" t="str">
        <f>IF(R311="","",IF(AND('miRNA Table'!$F$4="YES",'miRNA Table'!$F$6="YES"),T311-T$391,T311))</f>
        <v/>
      </c>
      <c r="AS311" s="137" t="str">
        <f>IF(S311="","",IF(AND('miRNA Table'!$F$4="YES",'miRNA Table'!$F$6="YES"),U311-U$391,U311))</f>
        <v/>
      </c>
      <c r="AT311" s="137" t="str">
        <f>IF(T311="","",IF(AND('miRNA Table'!$F$4="YES",'miRNA Table'!$F$6="YES"),V311-V$391,V311))</f>
        <v/>
      </c>
      <c r="AU311" s="137" t="str">
        <f>IF(U311="","",IF(AND('miRNA Table'!$F$4="YES",'miRNA Table'!$F$6="YES"),W311-W$391,W311))</f>
        <v/>
      </c>
      <c r="AV311" s="137" t="str">
        <f>IF(V311="","",IF(AND('miRNA Table'!$F$4="YES",'miRNA Table'!$F$6="YES"),X311-X$391,X311))</f>
        <v/>
      </c>
      <c r="AW311" s="137" t="str">
        <f>IF(W311="","",IF(AND('miRNA Table'!$F$4="YES",'miRNA Table'!$F$6="YES"),Y311-Y$391,Y311))</f>
        <v/>
      </c>
      <c r="AX311" s="137" t="str">
        <f>IF(X311="","",IF(AND('miRNA Table'!$F$4="YES",'miRNA Table'!$F$6="YES"),Z311-Z$391,Z311))</f>
        <v/>
      </c>
      <c r="AY311" s="137" t="str">
        <f>IF(Y311="","",IF(AND('miRNA Table'!$F$4="YES",'miRNA Table'!$F$6="YES"),AA311-AA$391,AA311))</f>
        <v/>
      </c>
      <c r="AZ311" s="138" t="str">
        <f>IF(Z311="","",IF(AND('miRNA Table'!$F$4="YES",'miRNA Table'!$F$6="YES"),AB311-AB$391,AB311))</f>
        <v/>
      </c>
      <c r="BY311" s="97" t="str">
        <f t="shared" si="236"/>
        <v>hsa-miR-508-5p</v>
      </c>
      <c r="BZ311" s="98" t="s">
        <v>5808</v>
      </c>
      <c r="CA311" s="99">
        <f t="shared" si="237"/>
        <v>11.104999999999997</v>
      </c>
      <c r="CB311" s="99">
        <f t="shared" si="238"/>
        <v>11.074999999999999</v>
      </c>
      <c r="CC311" s="99">
        <f t="shared" si="239"/>
        <v>13.569999999999997</v>
      </c>
      <c r="CD311" s="99" t="str">
        <f t="shared" si="240"/>
        <v/>
      </c>
      <c r="CE311" s="99" t="str">
        <f t="shared" si="241"/>
        <v/>
      </c>
      <c r="CF311" s="99" t="str">
        <f t="shared" si="242"/>
        <v/>
      </c>
      <c r="CG311" s="99" t="str">
        <f t="shared" si="243"/>
        <v/>
      </c>
      <c r="CH311" s="99" t="str">
        <f t="shared" si="244"/>
        <v/>
      </c>
      <c r="CI311" s="99" t="str">
        <f t="shared" si="245"/>
        <v/>
      </c>
      <c r="CJ311" s="99" t="str">
        <f t="shared" si="246"/>
        <v/>
      </c>
      <c r="CK311" s="99" t="str">
        <f t="shared" si="247"/>
        <v/>
      </c>
      <c r="CL311" s="99" t="str">
        <f t="shared" si="248"/>
        <v/>
      </c>
      <c r="CM311" s="99">
        <f t="shared" si="249"/>
        <v>12.471666666666664</v>
      </c>
      <c r="CN311" s="99">
        <f t="shared" si="250"/>
        <v>12.618333333333329</v>
      </c>
      <c r="CO311" s="99">
        <f t="shared" si="251"/>
        <v>10.454999999999998</v>
      </c>
      <c r="CP311" s="99" t="str">
        <f t="shared" si="252"/>
        <v/>
      </c>
      <c r="CQ311" s="99" t="str">
        <f t="shared" si="253"/>
        <v/>
      </c>
      <c r="CR311" s="99" t="str">
        <f t="shared" si="254"/>
        <v/>
      </c>
      <c r="CS311" s="99" t="str">
        <f t="shared" si="255"/>
        <v/>
      </c>
      <c r="CT311" s="99" t="str">
        <f t="shared" si="256"/>
        <v/>
      </c>
      <c r="CU311" s="99" t="str">
        <f t="shared" si="257"/>
        <v/>
      </c>
      <c r="CV311" s="99" t="str">
        <f t="shared" si="258"/>
        <v/>
      </c>
      <c r="CW311" s="99" t="str">
        <f t="shared" si="259"/>
        <v/>
      </c>
      <c r="CX311" s="99" t="str">
        <f t="shared" si="260"/>
        <v/>
      </c>
      <c r="CY311" s="70">
        <f t="shared" si="261"/>
        <v>11.916666666666664</v>
      </c>
      <c r="CZ311" s="70">
        <f t="shared" si="262"/>
        <v>11.848333333333329</v>
      </c>
      <c r="DA311" s="100" t="str">
        <f t="shared" si="263"/>
        <v>hsa-miR-508-5p</v>
      </c>
      <c r="DB311" s="98" t="s">
        <v>5808</v>
      </c>
      <c r="DC311" s="101">
        <f t="shared" si="268"/>
        <v>4.540063196353339E-4</v>
      </c>
      <c r="DD311" s="101">
        <f t="shared" si="269"/>
        <v>4.6354595749537112E-4</v>
      </c>
      <c r="DE311" s="101">
        <f t="shared" si="270"/>
        <v>8.2228611869243978E-5</v>
      </c>
      <c r="DF311" s="101" t="str">
        <f t="shared" si="271"/>
        <v/>
      </c>
      <c r="DG311" s="101" t="str">
        <f t="shared" si="272"/>
        <v/>
      </c>
      <c r="DH311" s="101" t="str">
        <f t="shared" si="273"/>
        <v/>
      </c>
      <c r="DI311" s="101" t="str">
        <f t="shared" si="274"/>
        <v/>
      </c>
      <c r="DJ311" s="101" t="str">
        <f t="shared" si="275"/>
        <v/>
      </c>
      <c r="DK311" s="101" t="str">
        <f t="shared" si="276"/>
        <v/>
      </c>
      <c r="DL311" s="101" t="str">
        <f t="shared" si="277"/>
        <v/>
      </c>
      <c r="DM311" s="101" t="str">
        <f t="shared" si="264"/>
        <v/>
      </c>
      <c r="DN311" s="101" t="str">
        <f t="shared" si="265"/>
        <v/>
      </c>
      <c r="DO311" s="101">
        <f t="shared" si="278"/>
        <v>1.7605738113544016E-4</v>
      </c>
      <c r="DP311" s="101">
        <f t="shared" si="279"/>
        <v>1.5903882973875258E-4</v>
      </c>
      <c r="DQ311" s="101">
        <f t="shared" si="280"/>
        <v>7.1241227746102426E-4</v>
      </c>
      <c r="DR311" s="101" t="str">
        <f t="shared" si="281"/>
        <v/>
      </c>
      <c r="DS311" s="101" t="str">
        <f t="shared" si="282"/>
        <v/>
      </c>
      <c r="DT311" s="101" t="str">
        <f t="shared" si="283"/>
        <v/>
      </c>
      <c r="DU311" s="101" t="str">
        <f t="shared" si="284"/>
        <v/>
      </c>
      <c r="DV311" s="101" t="str">
        <f t="shared" si="285"/>
        <v/>
      </c>
      <c r="DW311" s="101" t="str">
        <f t="shared" si="286"/>
        <v/>
      </c>
      <c r="DX311" s="101" t="str">
        <f t="shared" si="287"/>
        <v/>
      </c>
      <c r="DY311" s="101" t="str">
        <f t="shared" si="266"/>
        <v/>
      </c>
      <c r="DZ311" s="101" t="str">
        <f t="shared" si="267"/>
        <v/>
      </c>
    </row>
    <row r="312" spans="1:130" ht="15" customHeight="1" x14ac:dyDescent="0.25">
      <c r="A312" s="106" t="str">
        <f>'miRNA Table'!C311</f>
        <v>hsa-miR-509-3p</v>
      </c>
      <c r="B312" s="98" t="s">
        <v>5809</v>
      </c>
      <c r="C312" s="99">
        <f>IF('Test Sample Data'!C311="","",IF(SUM('Test Sample Data'!C$3:C$386)&gt;10,IF(AND(ISNUMBER('Test Sample Data'!C311),'Test Sample Data'!C311&lt;$C$389, 'Test Sample Data'!C311&gt;0),'Test Sample Data'!C311,$C$389),""))</f>
        <v>35</v>
      </c>
      <c r="D312" s="99">
        <f>IF('Test Sample Data'!D311="","",IF(SUM('Test Sample Data'!D$3:D$386)&gt;10,IF(AND(ISNUMBER('Test Sample Data'!D311),'Test Sample Data'!D311&lt;$C$389, 'Test Sample Data'!D311&gt;0),'Test Sample Data'!D311,$C$389),""))</f>
        <v>35</v>
      </c>
      <c r="E312" s="99">
        <f>IF('Test Sample Data'!E311="","",IF(SUM('Test Sample Data'!E$3:E$386)&gt;10,IF(AND(ISNUMBER('Test Sample Data'!E311),'Test Sample Data'!E311&lt;$C$389, 'Test Sample Data'!E311&gt;0),'Test Sample Data'!E311,$C$389),""))</f>
        <v>34.06</v>
      </c>
      <c r="F312" s="99" t="str">
        <f>IF('Test Sample Data'!F311="","",IF(SUM('Test Sample Data'!F$3:F$386)&gt;10,IF(AND(ISNUMBER('Test Sample Data'!F311),'Test Sample Data'!F311&lt;$C$389, 'Test Sample Data'!F311&gt;0),'Test Sample Data'!F311,$C$389),""))</f>
        <v/>
      </c>
      <c r="G312" s="99" t="str">
        <f>IF('Test Sample Data'!G311="","",IF(SUM('Test Sample Data'!G$3:G$386)&gt;10,IF(AND(ISNUMBER('Test Sample Data'!G311),'Test Sample Data'!G311&lt;$C$389, 'Test Sample Data'!G311&gt;0),'Test Sample Data'!G311,$C$389),""))</f>
        <v/>
      </c>
      <c r="H312" s="99" t="str">
        <f>IF('Test Sample Data'!H311="","",IF(SUM('Test Sample Data'!H$3:H$386)&gt;10,IF(AND(ISNUMBER('Test Sample Data'!H311),'Test Sample Data'!H311&lt;$C$389, 'Test Sample Data'!H311&gt;0),'Test Sample Data'!H311,$C$389),""))</f>
        <v/>
      </c>
      <c r="I312" s="99" t="str">
        <f>IF('Test Sample Data'!I311="","",IF(SUM('Test Sample Data'!I$3:I$386)&gt;10,IF(AND(ISNUMBER('Test Sample Data'!I311),'Test Sample Data'!I311&lt;$C$389, 'Test Sample Data'!I311&gt;0),'Test Sample Data'!I311,$C$389),""))</f>
        <v/>
      </c>
      <c r="J312" s="99" t="str">
        <f>IF('Test Sample Data'!J311="","",IF(SUM('Test Sample Data'!J$3:J$386)&gt;10,IF(AND(ISNUMBER('Test Sample Data'!J311),'Test Sample Data'!J311&lt;$C$389, 'Test Sample Data'!J311&gt;0),'Test Sample Data'!J311,$C$389),""))</f>
        <v/>
      </c>
      <c r="K312" s="99" t="str">
        <f>IF('Test Sample Data'!K311="","",IF(SUM('Test Sample Data'!K$3:K$386)&gt;10,IF(AND(ISNUMBER('Test Sample Data'!K311),'Test Sample Data'!K311&lt;$C$389, 'Test Sample Data'!K311&gt;0),'Test Sample Data'!K311,$C$389),""))</f>
        <v/>
      </c>
      <c r="L312" s="99" t="str">
        <f>IF('Test Sample Data'!L311="","",IF(SUM('Test Sample Data'!L$3:L$386)&gt;10,IF(AND(ISNUMBER('Test Sample Data'!L311),'Test Sample Data'!L311&lt;$C$389, 'Test Sample Data'!L311&gt;0),'Test Sample Data'!L311,$C$389),""))</f>
        <v/>
      </c>
      <c r="M312" s="99" t="str">
        <f>IF('Test Sample Data'!M311="","",IF(SUM('Test Sample Data'!M$3:M$386)&gt;10,IF(AND(ISNUMBER('Test Sample Data'!M311),'Test Sample Data'!M311&lt;$C$389, 'Test Sample Data'!M311&gt;0),'Test Sample Data'!M311,$C$389),""))</f>
        <v/>
      </c>
      <c r="N312" s="99" t="str">
        <f>IF('Test Sample Data'!N311="","",IF(SUM('Test Sample Data'!N$3:N$386)&gt;10,IF(AND(ISNUMBER('Test Sample Data'!N311),'Test Sample Data'!N311&lt;$C$389, 'Test Sample Data'!N311&gt;0),'Test Sample Data'!N311,$C$389),""))</f>
        <v/>
      </c>
      <c r="O312" s="98" t="str">
        <f>'miRNA Table'!C311</f>
        <v>hsa-miR-509-3p</v>
      </c>
      <c r="P312" s="98" t="s">
        <v>5809</v>
      </c>
      <c r="Q312" s="99">
        <f>IF('Control Sample Data'!C311="","",IF(SUM('Control Sample Data'!C$3:C$386)&gt;10,IF(AND(ISNUMBER('Control Sample Data'!C311),'Control Sample Data'!C311&lt;$C$389, 'Control Sample Data'!C311&gt;0),'Control Sample Data'!C311,$C$389),""))</f>
        <v>35</v>
      </c>
      <c r="R312" s="99">
        <f>IF('Control Sample Data'!D311="","",IF(SUM('Control Sample Data'!D$3:D$386)&gt;10,IF(AND(ISNUMBER('Control Sample Data'!D311),'Control Sample Data'!D311&lt;$C$389, 'Control Sample Data'!D311&gt;0),'Control Sample Data'!D311,$C$389),""))</f>
        <v>35</v>
      </c>
      <c r="S312" s="99">
        <f>IF('Control Sample Data'!E311="","",IF(SUM('Control Sample Data'!E$3:E$386)&gt;10,IF(AND(ISNUMBER('Control Sample Data'!E311),'Control Sample Data'!E311&lt;$C$389, 'Control Sample Data'!E311&gt;0),'Control Sample Data'!E311,$C$389),""))</f>
        <v>35</v>
      </c>
      <c r="T312" s="99" t="str">
        <f>IF('Control Sample Data'!F311="","",IF(SUM('Control Sample Data'!F$3:F$386)&gt;10,IF(AND(ISNUMBER('Control Sample Data'!F311),'Control Sample Data'!F311&lt;$C$389, 'Control Sample Data'!F311&gt;0),'Control Sample Data'!F311,$C$389),""))</f>
        <v/>
      </c>
      <c r="U312" s="99" t="str">
        <f>IF('Control Sample Data'!G311="","",IF(SUM('Control Sample Data'!G$3:G$386)&gt;10,IF(AND(ISNUMBER('Control Sample Data'!G311),'Control Sample Data'!G311&lt;$C$389, 'Control Sample Data'!G311&gt;0),'Control Sample Data'!G311,$C$389),""))</f>
        <v/>
      </c>
      <c r="V312" s="99" t="str">
        <f>IF('Control Sample Data'!H311="","",IF(SUM('Control Sample Data'!H$3:H$386)&gt;10,IF(AND(ISNUMBER('Control Sample Data'!H311),'Control Sample Data'!H311&lt;$C$389, 'Control Sample Data'!H311&gt;0),'Control Sample Data'!H311,$C$389),""))</f>
        <v/>
      </c>
      <c r="W312" s="99" t="str">
        <f>IF('Control Sample Data'!I311="","",IF(SUM('Control Sample Data'!I$3:I$386)&gt;10,IF(AND(ISNUMBER('Control Sample Data'!I311),'Control Sample Data'!I311&lt;$C$389, 'Control Sample Data'!I311&gt;0),'Control Sample Data'!I311,$C$389),""))</f>
        <v/>
      </c>
      <c r="X312" s="99" t="str">
        <f>IF('Control Sample Data'!J311="","",IF(SUM('Control Sample Data'!J$3:J$386)&gt;10,IF(AND(ISNUMBER('Control Sample Data'!J311),'Control Sample Data'!J311&lt;$C$389, 'Control Sample Data'!J311&gt;0),'Control Sample Data'!J311,$C$389),""))</f>
        <v/>
      </c>
      <c r="Y312" s="99" t="str">
        <f>IF('Control Sample Data'!K311="","",IF(SUM('Control Sample Data'!K$3:K$386)&gt;10,IF(AND(ISNUMBER('Control Sample Data'!K311),'Control Sample Data'!K311&lt;$C$389, 'Control Sample Data'!K311&gt;0),'Control Sample Data'!K311,$C$389),""))</f>
        <v/>
      </c>
      <c r="Z312" s="99" t="str">
        <f>IF('Control Sample Data'!L311="","",IF(SUM('Control Sample Data'!L$3:L$386)&gt;10,IF(AND(ISNUMBER('Control Sample Data'!L311),'Control Sample Data'!L311&lt;$C$389, 'Control Sample Data'!L311&gt;0),'Control Sample Data'!L311,$C$389),""))</f>
        <v/>
      </c>
      <c r="AA312" s="99" t="str">
        <f>IF('Control Sample Data'!M311="","",IF(SUM('Control Sample Data'!M$3:M$386)&gt;10,IF(AND(ISNUMBER('Control Sample Data'!M311),'Control Sample Data'!M311&lt;$C$389, 'Control Sample Data'!M311&gt;0),'Control Sample Data'!M311,$C$389),""))</f>
        <v/>
      </c>
      <c r="AB312" s="107" t="str">
        <f>IF('Control Sample Data'!N311="","",IF(SUM('Control Sample Data'!N$3:N$386)&gt;10,IF(AND(ISNUMBER('Control Sample Data'!N311),'Control Sample Data'!N311&lt;$C$389, 'Control Sample Data'!N311&gt;0),'Control Sample Data'!N311,$C$389),""))</f>
        <v/>
      </c>
      <c r="AC312" s="136">
        <f>IF(C312="","",IF(AND('miRNA Table'!$F$4="YES",'miRNA Table'!$F$6="YES"),C312-C$391,C312))</f>
        <v>35</v>
      </c>
      <c r="AD312" s="137">
        <f>IF(D312="","",IF(AND('miRNA Table'!$F$4="YES",'miRNA Table'!$F$6="YES"),D312-D$391,D312))</f>
        <v>35</v>
      </c>
      <c r="AE312" s="137">
        <f>IF(E312="","",IF(AND('miRNA Table'!$F$4="YES",'miRNA Table'!$F$6="YES"),E312-E$391,E312))</f>
        <v>34.06</v>
      </c>
      <c r="AF312" s="137" t="str">
        <f>IF(F312="","",IF(AND('miRNA Table'!$F$4="YES",'miRNA Table'!$F$6="YES"),F312-F$391,F312))</f>
        <v/>
      </c>
      <c r="AG312" s="137" t="str">
        <f>IF(G312="","",IF(AND('miRNA Table'!$F$4="YES",'miRNA Table'!$F$6="YES"),G312-G$391,G312))</f>
        <v/>
      </c>
      <c r="AH312" s="137" t="str">
        <f>IF(H312="","",IF(AND('miRNA Table'!$F$4="YES",'miRNA Table'!$F$6="YES"),H312-H$391,H312))</f>
        <v/>
      </c>
      <c r="AI312" s="137" t="str">
        <f>IF(I312="","",IF(AND('miRNA Table'!$F$4="YES",'miRNA Table'!$F$6="YES"),I312-I$391,I312))</f>
        <v/>
      </c>
      <c r="AJ312" s="137" t="str">
        <f>IF(J312="","",IF(AND('miRNA Table'!$F$4="YES",'miRNA Table'!$F$6="YES"),J312-J$391,J312))</f>
        <v/>
      </c>
      <c r="AK312" s="137" t="str">
        <f>IF(K312="","",IF(AND('miRNA Table'!$F$4="YES",'miRNA Table'!$F$6="YES"),K312-K$391,K312))</f>
        <v/>
      </c>
      <c r="AL312" s="137" t="str">
        <f>IF(L312="","",IF(AND('miRNA Table'!$F$4="YES",'miRNA Table'!$F$6="YES"),L312-L$391,L312))</f>
        <v/>
      </c>
      <c r="AM312" s="137" t="str">
        <f>IF(M312="","",IF(AND('miRNA Table'!$F$4="YES",'miRNA Table'!$F$6="YES"),M312-M$391,M312))</f>
        <v/>
      </c>
      <c r="AN312" s="138" t="str">
        <f>IF(N312="","",IF(AND('miRNA Table'!$F$4="YES",'miRNA Table'!$F$6="YES"),N312-N$391,N312))</f>
        <v/>
      </c>
      <c r="AO312" s="136">
        <f>IF(O312="","",IF(AND('miRNA Table'!$F$4="YES",'miRNA Table'!$F$6="YES"),Q312-Q$391,Q312))</f>
        <v>35</v>
      </c>
      <c r="AP312" s="137">
        <f>IF(P312="","",IF(AND('miRNA Table'!$F$4="YES",'miRNA Table'!$F$6="YES"),R312-R$391,R312))</f>
        <v>35</v>
      </c>
      <c r="AQ312" s="137">
        <f>IF(Q312="","",IF(AND('miRNA Table'!$F$4="YES",'miRNA Table'!$F$6="YES"),S312-S$391,S312))</f>
        <v>35</v>
      </c>
      <c r="AR312" s="137" t="str">
        <f>IF(R312="","",IF(AND('miRNA Table'!$F$4="YES",'miRNA Table'!$F$6="YES"),T312-T$391,T312))</f>
        <v/>
      </c>
      <c r="AS312" s="137" t="str">
        <f>IF(S312="","",IF(AND('miRNA Table'!$F$4="YES",'miRNA Table'!$F$6="YES"),U312-U$391,U312))</f>
        <v/>
      </c>
      <c r="AT312" s="137" t="str">
        <f>IF(T312="","",IF(AND('miRNA Table'!$F$4="YES",'miRNA Table'!$F$6="YES"),V312-V$391,V312))</f>
        <v/>
      </c>
      <c r="AU312" s="137" t="str">
        <f>IF(U312="","",IF(AND('miRNA Table'!$F$4="YES",'miRNA Table'!$F$6="YES"),W312-W$391,W312))</f>
        <v/>
      </c>
      <c r="AV312" s="137" t="str">
        <f>IF(V312="","",IF(AND('miRNA Table'!$F$4="YES",'miRNA Table'!$F$6="YES"),X312-X$391,X312))</f>
        <v/>
      </c>
      <c r="AW312" s="137" t="str">
        <f>IF(W312="","",IF(AND('miRNA Table'!$F$4="YES",'miRNA Table'!$F$6="YES"),Y312-Y$391,Y312))</f>
        <v/>
      </c>
      <c r="AX312" s="137" t="str">
        <f>IF(X312="","",IF(AND('miRNA Table'!$F$4="YES",'miRNA Table'!$F$6="YES"),Z312-Z$391,Z312))</f>
        <v/>
      </c>
      <c r="AY312" s="137" t="str">
        <f>IF(Y312="","",IF(AND('miRNA Table'!$F$4="YES",'miRNA Table'!$F$6="YES"),AA312-AA$391,AA312))</f>
        <v/>
      </c>
      <c r="AZ312" s="138" t="str">
        <f>IF(Z312="","",IF(AND('miRNA Table'!$F$4="YES",'miRNA Table'!$F$6="YES"),AB312-AB$391,AB312))</f>
        <v/>
      </c>
      <c r="BY312" s="97" t="str">
        <f t="shared" si="236"/>
        <v>hsa-miR-509-3p</v>
      </c>
      <c r="BZ312" s="98" t="s">
        <v>5809</v>
      </c>
      <c r="CA312" s="99">
        <f t="shared" si="237"/>
        <v>14.364999999999998</v>
      </c>
      <c r="CB312" s="99">
        <f t="shared" si="238"/>
        <v>14.355</v>
      </c>
      <c r="CC312" s="99">
        <f t="shared" si="239"/>
        <v>13.330000000000002</v>
      </c>
      <c r="CD312" s="99" t="str">
        <f t="shared" si="240"/>
        <v/>
      </c>
      <c r="CE312" s="99" t="str">
        <f t="shared" si="241"/>
        <v/>
      </c>
      <c r="CF312" s="99" t="str">
        <f t="shared" si="242"/>
        <v/>
      </c>
      <c r="CG312" s="99" t="str">
        <f t="shared" si="243"/>
        <v/>
      </c>
      <c r="CH312" s="99" t="str">
        <f t="shared" si="244"/>
        <v/>
      </c>
      <c r="CI312" s="99" t="str">
        <f t="shared" si="245"/>
        <v/>
      </c>
      <c r="CJ312" s="99" t="str">
        <f t="shared" si="246"/>
        <v/>
      </c>
      <c r="CK312" s="99" t="str">
        <f t="shared" si="247"/>
        <v/>
      </c>
      <c r="CL312" s="99" t="str">
        <f t="shared" si="248"/>
        <v/>
      </c>
      <c r="CM312" s="99">
        <f t="shared" si="249"/>
        <v>14.101666666666667</v>
      </c>
      <c r="CN312" s="99">
        <f t="shared" si="250"/>
        <v>14.14833333333333</v>
      </c>
      <c r="CO312" s="99">
        <f t="shared" si="251"/>
        <v>13.864999999999998</v>
      </c>
      <c r="CP312" s="99" t="str">
        <f t="shared" si="252"/>
        <v/>
      </c>
      <c r="CQ312" s="99" t="str">
        <f t="shared" si="253"/>
        <v/>
      </c>
      <c r="CR312" s="99" t="str">
        <f t="shared" si="254"/>
        <v/>
      </c>
      <c r="CS312" s="99" t="str">
        <f t="shared" si="255"/>
        <v/>
      </c>
      <c r="CT312" s="99" t="str">
        <f t="shared" si="256"/>
        <v/>
      </c>
      <c r="CU312" s="99" t="str">
        <f t="shared" si="257"/>
        <v/>
      </c>
      <c r="CV312" s="99" t="str">
        <f t="shared" si="258"/>
        <v/>
      </c>
      <c r="CW312" s="99" t="str">
        <f t="shared" si="259"/>
        <v/>
      </c>
      <c r="CX312" s="99" t="str">
        <f t="shared" si="260"/>
        <v/>
      </c>
      <c r="CY312" s="70">
        <f t="shared" si="261"/>
        <v>14.016666666666666</v>
      </c>
      <c r="CZ312" s="70">
        <f t="shared" si="262"/>
        <v>14.038333333333332</v>
      </c>
      <c r="DA312" s="100" t="str">
        <f t="shared" si="263"/>
        <v>hsa-miR-509-3p</v>
      </c>
      <c r="DB312" s="98" t="s">
        <v>5809</v>
      </c>
      <c r="DC312" s="101">
        <f t="shared" si="268"/>
        <v>4.7391899108950229E-5</v>
      </c>
      <c r="DD312" s="101">
        <f t="shared" si="269"/>
        <v>4.7721535835485465E-5</v>
      </c>
      <c r="DE312" s="101">
        <f t="shared" si="270"/>
        <v>9.7111387177114072E-5</v>
      </c>
      <c r="DF312" s="101" t="str">
        <f t="shared" si="271"/>
        <v/>
      </c>
      <c r="DG312" s="101" t="str">
        <f t="shared" si="272"/>
        <v/>
      </c>
      <c r="DH312" s="101" t="str">
        <f t="shared" si="273"/>
        <v/>
      </c>
      <c r="DI312" s="101" t="str">
        <f t="shared" si="274"/>
        <v/>
      </c>
      <c r="DJ312" s="101" t="str">
        <f t="shared" si="275"/>
        <v/>
      </c>
      <c r="DK312" s="101" t="str">
        <f t="shared" si="276"/>
        <v/>
      </c>
      <c r="DL312" s="101" t="str">
        <f t="shared" si="277"/>
        <v/>
      </c>
      <c r="DM312" s="101" t="str">
        <f t="shared" si="264"/>
        <v/>
      </c>
      <c r="DN312" s="101" t="str">
        <f t="shared" si="265"/>
        <v/>
      </c>
      <c r="DO312" s="101">
        <f t="shared" si="278"/>
        <v>5.6882063716252369E-5</v>
      </c>
      <c r="DP312" s="101">
        <f t="shared" si="279"/>
        <v>5.5071547217106916E-5</v>
      </c>
      <c r="DQ312" s="101">
        <f t="shared" si="280"/>
        <v>6.7022266466494862E-5</v>
      </c>
      <c r="DR312" s="101" t="str">
        <f t="shared" si="281"/>
        <v/>
      </c>
      <c r="DS312" s="101" t="str">
        <f t="shared" si="282"/>
        <v/>
      </c>
      <c r="DT312" s="101" t="str">
        <f t="shared" si="283"/>
        <v/>
      </c>
      <c r="DU312" s="101" t="str">
        <f t="shared" si="284"/>
        <v/>
      </c>
      <c r="DV312" s="101" t="str">
        <f t="shared" si="285"/>
        <v/>
      </c>
      <c r="DW312" s="101" t="str">
        <f t="shared" si="286"/>
        <v/>
      </c>
      <c r="DX312" s="101" t="str">
        <f t="shared" si="287"/>
        <v/>
      </c>
      <c r="DY312" s="101" t="str">
        <f t="shared" si="266"/>
        <v/>
      </c>
      <c r="DZ312" s="101" t="str">
        <f t="shared" si="267"/>
        <v/>
      </c>
    </row>
    <row r="313" spans="1:130" ht="15" customHeight="1" x14ac:dyDescent="0.25">
      <c r="A313" s="106" t="str">
        <f>'miRNA Table'!C312</f>
        <v>hsa-miR-511-5p</v>
      </c>
      <c r="B313" s="98" t="s">
        <v>5810</v>
      </c>
      <c r="C313" s="99">
        <f>IF('Test Sample Data'!C312="","",IF(SUM('Test Sample Data'!C$3:C$386)&gt;10,IF(AND(ISNUMBER('Test Sample Data'!C312),'Test Sample Data'!C312&lt;$C$389, 'Test Sample Data'!C312&gt;0),'Test Sample Data'!C312,$C$389),""))</f>
        <v>35</v>
      </c>
      <c r="D313" s="99">
        <f>IF('Test Sample Data'!D312="","",IF(SUM('Test Sample Data'!D$3:D$386)&gt;10,IF(AND(ISNUMBER('Test Sample Data'!D312),'Test Sample Data'!D312&lt;$C$389, 'Test Sample Data'!D312&gt;0),'Test Sample Data'!D312,$C$389),""))</f>
        <v>35</v>
      </c>
      <c r="E313" s="99">
        <f>IF('Test Sample Data'!E312="","",IF(SUM('Test Sample Data'!E$3:E$386)&gt;10,IF(AND(ISNUMBER('Test Sample Data'!E312),'Test Sample Data'!E312&lt;$C$389, 'Test Sample Data'!E312&gt;0),'Test Sample Data'!E312,$C$389),""))</f>
        <v>33.549999999999997</v>
      </c>
      <c r="F313" s="99" t="str">
        <f>IF('Test Sample Data'!F312="","",IF(SUM('Test Sample Data'!F$3:F$386)&gt;10,IF(AND(ISNUMBER('Test Sample Data'!F312),'Test Sample Data'!F312&lt;$C$389, 'Test Sample Data'!F312&gt;0),'Test Sample Data'!F312,$C$389),""))</f>
        <v/>
      </c>
      <c r="G313" s="99" t="str">
        <f>IF('Test Sample Data'!G312="","",IF(SUM('Test Sample Data'!G$3:G$386)&gt;10,IF(AND(ISNUMBER('Test Sample Data'!G312),'Test Sample Data'!G312&lt;$C$389, 'Test Sample Data'!G312&gt;0),'Test Sample Data'!G312,$C$389),""))</f>
        <v/>
      </c>
      <c r="H313" s="99" t="str">
        <f>IF('Test Sample Data'!H312="","",IF(SUM('Test Sample Data'!H$3:H$386)&gt;10,IF(AND(ISNUMBER('Test Sample Data'!H312),'Test Sample Data'!H312&lt;$C$389, 'Test Sample Data'!H312&gt;0),'Test Sample Data'!H312,$C$389),""))</f>
        <v/>
      </c>
      <c r="I313" s="99" t="str">
        <f>IF('Test Sample Data'!I312="","",IF(SUM('Test Sample Data'!I$3:I$386)&gt;10,IF(AND(ISNUMBER('Test Sample Data'!I312),'Test Sample Data'!I312&lt;$C$389, 'Test Sample Data'!I312&gt;0),'Test Sample Data'!I312,$C$389),""))</f>
        <v/>
      </c>
      <c r="J313" s="99" t="str">
        <f>IF('Test Sample Data'!J312="","",IF(SUM('Test Sample Data'!J$3:J$386)&gt;10,IF(AND(ISNUMBER('Test Sample Data'!J312),'Test Sample Data'!J312&lt;$C$389, 'Test Sample Data'!J312&gt;0),'Test Sample Data'!J312,$C$389),""))</f>
        <v/>
      </c>
      <c r="K313" s="99" t="str">
        <f>IF('Test Sample Data'!K312="","",IF(SUM('Test Sample Data'!K$3:K$386)&gt;10,IF(AND(ISNUMBER('Test Sample Data'!K312),'Test Sample Data'!K312&lt;$C$389, 'Test Sample Data'!K312&gt;0),'Test Sample Data'!K312,$C$389),""))</f>
        <v/>
      </c>
      <c r="L313" s="99" t="str">
        <f>IF('Test Sample Data'!L312="","",IF(SUM('Test Sample Data'!L$3:L$386)&gt;10,IF(AND(ISNUMBER('Test Sample Data'!L312),'Test Sample Data'!L312&lt;$C$389, 'Test Sample Data'!L312&gt;0),'Test Sample Data'!L312,$C$389),""))</f>
        <v/>
      </c>
      <c r="M313" s="99" t="str">
        <f>IF('Test Sample Data'!M312="","",IF(SUM('Test Sample Data'!M$3:M$386)&gt;10,IF(AND(ISNUMBER('Test Sample Data'!M312),'Test Sample Data'!M312&lt;$C$389, 'Test Sample Data'!M312&gt;0),'Test Sample Data'!M312,$C$389),""))</f>
        <v/>
      </c>
      <c r="N313" s="99" t="str">
        <f>IF('Test Sample Data'!N312="","",IF(SUM('Test Sample Data'!N$3:N$386)&gt;10,IF(AND(ISNUMBER('Test Sample Data'!N312),'Test Sample Data'!N312&lt;$C$389, 'Test Sample Data'!N312&gt;0),'Test Sample Data'!N312,$C$389),""))</f>
        <v/>
      </c>
      <c r="O313" s="98" t="str">
        <f>'miRNA Table'!C312</f>
        <v>hsa-miR-511-5p</v>
      </c>
      <c r="P313" s="98" t="s">
        <v>5810</v>
      </c>
      <c r="Q313" s="99">
        <f>IF('Control Sample Data'!C312="","",IF(SUM('Control Sample Data'!C$3:C$386)&gt;10,IF(AND(ISNUMBER('Control Sample Data'!C312),'Control Sample Data'!C312&lt;$C$389, 'Control Sample Data'!C312&gt;0),'Control Sample Data'!C312,$C$389),""))</f>
        <v>35</v>
      </c>
      <c r="R313" s="99">
        <f>IF('Control Sample Data'!D312="","",IF(SUM('Control Sample Data'!D$3:D$386)&gt;10,IF(AND(ISNUMBER('Control Sample Data'!D312),'Control Sample Data'!D312&lt;$C$389, 'Control Sample Data'!D312&gt;0),'Control Sample Data'!D312,$C$389),""))</f>
        <v>35</v>
      </c>
      <c r="S313" s="99">
        <f>IF('Control Sample Data'!E312="","",IF(SUM('Control Sample Data'!E$3:E$386)&gt;10,IF(AND(ISNUMBER('Control Sample Data'!E312),'Control Sample Data'!E312&lt;$C$389, 'Control Sample Data'!E312&gt;0),'Control Sample Data'!E312,$C$389),""))</f>
        <v>35</v>
      </c>
      <c r="T313" s="99" t="str">
        <f>IF('Control Sample Data'!F312="","",IF(SUM('Control Sample Data'!F$3:F$386)&gt;10,IF(AND(ISNUMBER('Control Sample Data'!F312),'Control Sample Data'!F312&lt;$C$389, 'Control Sample Data'!F312&gt;0),'Control Sample Data'!F312,$C$389),""))</f>
        <v/>
      </c>
      <c r="U313" s="99" t="str">
        <f>IF('Control Sample Data'!G312="","",IF(SUM('Control Sample Data'!G$3:G$386)&gt;10,IF(AND(ISNUMBER('Control Sample Data'!G312),'Control Sample Data'!G312&lt;$C$389, 'Control Sample Data'!G312&gt;0),'Control Sample Data'!G312,$C$389),""))</f>
        <v/>
      </c>
      <c r="V313" s="99" t="str">
        <f>IF('Control Sample Data'!H312="","",IF(SUM('Control Sample Data'!H$3:H$386)&gt;10,IF(AND(ISNUMBER('Control Sample Data'!H312),'Control Sample Data'!H312&lt;$C$389, 'Control Sample Data'!H312&gt;0),'Control Sample Data'!H312,$C$389),""))</f>
        <v/>
      </c>
      <c r="W313" s="99" t="str">
        <f>IF('Control Sample Data'!I312="","",IF(SUM('Control Sample Data'!I$3:I$386)&gt;10,IF(AND(ISNUMBER('Control Sample Data'!I312),'Control Sample Data'!I312&lt;$C$389, 'Control Sample Data'!I312&gt;0),'Control Sample Data'!I312,$C$389),""))</f>
        <v/>
      </c>
      <c r="X313" s="99" t="str">
        <f>IF('Control Sample Data'!J312="","",IF(SUM('Control Sample Data'!J$3:J$386)&gt;10,IF(AND(ISNUMBER('Control Sample Data'!J312),'Control Sample Data'!J312&lt;$C$389, 'Control Sample Data'!J312&gt;0),'Control Sample Data'!J312,$C$389),""))</f>
        <v/>
      </c>
      <c r="Y313" s="99" t="str">
        <f>IF('Control Sample Data'!K312="","",IF(SUM('Control Sample Data'!K$3:K$386)&gt;10,IF(AND(ISNUMBER('Control Sample Data'!K312),'Control Sample Data'!K312&lt;$C$389, 'Control Sample Data'!K312&gt;0),'Control Sample Data'!K312,$C$389),""))</f>
        <v/>
      </c>
      <c r="Z313" s="99" t="str">
        <f>IF('Control Sample Data'!L312="","",IF(SUM('Control Sample Data'!L$3:L$386)&gt;10,IF(AND(ISNUMBER('Control Sample Data'!L312),'Control Sample Data'!L312&lt;$C$389, 'Control Sample Data'!L312&gt;0),'Control Sample Data'!L312,$C$389),""))</f>
        <v/>
      </c>
      <c r="AA313" s="99" t="str">
        <f>IF('Control Sample Data'!M312="","",IF(SUM('Control Sample Data'!M$3:M$386)&gt;10,IF(AND(ISNUMBER('Control Sample Data'!M312),'Control Sample Data'!M312&lt;$C$389, 'Control Sample Data'!M312&gt;0),'Control Sample Data'!M312,$C$389),""))</f>
        <v/>
      </c>
      <c r="AB313" s="107" t="str">
        <f>IF('Control Sample Data'!N312="","",IF(SUM('Control Sample Data'!N$3:N$386)&gt;10,IF(AND(ISNUMBER('Control Sample Data'!N312),'Control Sample Data'!N312&lt;$C$389, 'Control Sample Data'!N312&gt;0),'Control Sample Data'!N312,$C$389),""))</f>
        <v/>
      </c>
      <c r="AC313" s="136">
        <f>IF(C313="","",IF(AND('miRNA Table'!$F$4="YES",'miRNA Table'!$F$6="YES"),C313-C$391,C313))</f>
        <v>35</v>
      </c>
      <c r="AD313" s="137">
        <f>IF(D313="","",IF(AND('miRNA Table'!$F$4="YES",'miRNA Table'!$F$6="YES"),D313-D$391,D313))</f>
        <v>35</v>
      </c>
      <c r="AE313" s="137">
        <f>IF(E313="","",IF(AND('miRNA Table'!$F$4="YES",'miRNA Table'!$F$6="YES"),E313-E$391,E313))</f>
        <v>33.549999999999997</v>
      </c>
      <c r="AF313" s="137" t="str">
        <f>IF(F313="","",IF(AND('miRNA Table'!$F$4="YES",'miRNA Table'!$F$6="YES"),F313-F$391,F313))</f>
        <v/>
      </c>
      <c r="AG313" s="137" t="str">
        <f>IF(G313="","",IF(AND('miRNA Table'!$F$4="YES",'miRNA Table'!$F$6="YES"),G313-G$391,G313))</f>
        <v/>
      </c>
      <c r="AH313" s="137" t="str">
        <f>IF(H313="","",IF(AND('miRNA Table'!$F$4="YES",'miRNA Table'!$F$6="YES"),H313-H$391,H313))</f>
        <v/>
      </c>
      <c r="AI313" s="137" t="str">
        <f>IF(I313="","",IF(AND('miRNA Table'!$F$4="YES",'miRNA Table'!$F$6="YES"),I313-I$391,I313))</f>
        <v/>
      </c>
      <c r="AJ313" s="137" t="str">
        <f>IF(J313="","",IF(AND('miRNA Table'!$F$4="YES",'miRNA Table'!$F$6="YES"),J313-J$391,J313))</f>
        <v/>
      </c>
      <c r="AK313" s="137" t="str">
        <f>IF(K313="","",IF(AND('miRNA Table'!$F$4="YES",'miRNA Table'!$F$6="YES"),K313-K$391,K313))</f>
        <v/>
      </c>
      <c r="AL313" s="137" t="str">
        <f>IF(L313="","",IF(AND('miRNA Table'!$F$4="YES",'miRNA Table'!$F$6="YES"),L313-L$391,L313))</f>
        <v/>
      </c>
      <c r="AM313" s="137" t="str">
        <f>IF(M313="","",IF(AND('miRNA Table'!$F$4="YES",'miRNA Table'!$F$6="YES"),M313-M$391,M313))</f>
        <v/>
      </c>
      <c r="AN313" s="138" t="str">
        <f>IF(N313="","",IF(AND('miRNA Table'!$F$4="YES",'miRNA Table'!$F$6="YES"),N313-N$391,N313))</f>
        <v/>
      </c>
      <c r="AO313" s="136">
        <f>IF(O313="","",IF(AND('miRNA Table'!$F$4="YES",'miRNA Table'!$F$6="YES"),Q313-Q$391,Q313))</f>
        <v>35</v>
      </c>
      <c r="AP313" s="137">
        <f>IF(P313="","",IF(AND('miRNA Table'!$F$4="YES",'miRNA Table'!$F$6="YES"),R313-R$391,R313))</f>
        <v>35</v>
      </c>
      <c r="AQ313" s="137">
        <f>IF(Q313="","",IF(AND('miRNA Table'!$F$4="YES",'miRNA Table'!$F$6="YES"),S313-S$391,S313))</f>
        <v>35</v>
      </c>
      <c r="AR313" s="137" t="str">
        <f>IF(R313="","",IF(AND('miRNA Table'!$F$4="YES",'miRNA Table'!$F$6="YES"),T313-T$391,T313))</f>
        <v/>
      </c>
      <c r="AS313" s="137" t="str">
        <f>IF(S313="","",IF(AND('miRNA Table'!$F$4="YES",'miRNA Table'!$F$6="YES"),U313-U$391,U313))</f>
        <v/>
      </c>
      <c r="AT313" s="137" t="str">
        <f>IF(T313="","",IF(AND('miRNA Table'!$F$4="YES",'miRNA Table'!$F$6="YES"),V313-V$391,V313))</f>
        <v/>
      </c>
      <c r="AU313" s="137" t="str">
        <f>IF(U313="","",IF(AND('miRNA Table'!$F$4="YES",'miRNA Table'!$F$6="YES"),W313-W$391,W313))</f>
        <v/>
      </c>
      <c r="AV313" s="137" t="str">
        <f>IF(V313="","",IF(AND('miRNA Table'!$F$4="YES",'miRNA Table'!$F$6="YES"),X313-X$391,X313))</f>
        <v/>
      </c>
      <c r="AW313" s="137" t="str">
        <f>IF(W313="","",IF(AND('miRNA Table'!$F$4="YES",'miRNA Table'!$F$6="YES"),Y313-Y$391,Y313))</f>
        <v/>
      </c>
      <c r="AX313" s="137" t="str">
        <f>IF(X313="","",IF(AND('miRNA Table'!$F$4="YES",'miRNA Table'!$F$6="YES"),Z313-Z$391,Z313))</f>
        <v/>
      </c>
      <c r="AY313" s="137" t="str">
        <f>IF(Y313="","",IF(AND('miRNA Table'!$F$4="YES",'miRNA Table'!$F$6="YES"),AA313-AA$391,AA313))</f>
        <v/>
      </c>
      <c r="AZ313" s="138" t="str">
        <f>IF(Z313="","",IF(AND('miRNA Table'!$F$4="YES",'miRNA Table'!$F$6="YES"),AB313-AB$391,AB313))</f>
        <v/>
      </c>
      <c r="BY313" s="97" t="str">
        <f t="shared" si="236"/>
        <v>hsa-miR-511-5p</v>
      </c>
      <c r="BZ313" s="98" t="s">
        <v>5810</v>
      </c>
      <c r="CA313" s="99">
        <f t="shared" si="237"/>
        <v>14.364999999999998</v>
      </c>
      <c r="CB313" s="99">
        <f t="shared" si="238"/>
        <v>14.355</v>
      </c>
      <c r="CC313" s="99">
        <f t="shared" si="239"/>
        <v>12.819999999999997</v>
      </c>
      <c r="CD313" s="99" t="str">
        <f t="shared" si="240"/>
        <v/>
      </c>
      <c r="CE313" s="99" t="str">
        <f t="shared" si="241"/>
        <v/>
      </c>
      <c r="CF313" s="99" t="str">
        <f t="shared" si="242"/>
        <v/>
      </c>
      <c r="CG313" s="99" t="str">
        <f t="shared" si="243"/>
        <v/>
      </c>
      <c r="CH313" s="99" t="str">
        <f t="shared" si="244"/>
        <v/>
      </c>
      <c r="CI313" s="99" t="str">
        <f t="shared" si="245"/>
        <v/>
      </c>
      <c r="CJ313" s="99" t="str">
        <f t="shared" si="246"/>
        <v/>
      </c>
      <c r="CK313" s="99" t="str">
        <f t="shared" si="247"/>
        <v/>
      </c>
      <c r="CL313" s="99" t="str">
        <f t="shared" si="248"/>
        <v/>
      </c>
      <c r="CM313" s="99">
        <f t="shared" si="249"/>
        <v>14.101666666666667</v>
      </c>
      <c r="CN313" s="99">
        <f t="shared" si="250"/>
        <v>14.14833333333333</v>
      </c>
      <c r="CO313" s="99">
        <f t="shared" si="251"/>
        <v>13.864999999999998</v>
      </c>
      <c r="CP313" s="99" t="str">
        <f t="shared" si="252"/>
        <v/>
      </c>
      <c r="CQ313" s="99" t="str">
        <f t="shared" si="253"/>
        <v/>
      </c>
      <c r="CR313" s="99" t="str">
        <f t="shared" si="254"/>
        <v/>
      </c>
      <c r="CS313" s="99" t="str">
        <f t="shared" si="255"/>
        <v/>
      </c>
      <c r="CT313" s="99" t="str">
        <f t="shared" si="256"/>
        <v/>
      </c>
      <c r="CU313" s="99" t="str">
        <f t="shared" si="257"/>
        <v/>
      </c>
      <c r="CV313" s="99" t="str">
        <f t="shared" si="258"/>
        <v/>
      </c>
      <c r="CW313" s="99" t="str">
        <f t="shared" si="259"/>
        <v/>
      </c>
      <c r="CX313" s="99" t="str">
        <f t="shared" si="260"/>
        <v/>
      </c>
      <c r="CY313" s="70">
        <f t="shared" si="261"/>
        <v>13.846666666666664</v>
      </c>
      <c r="CZ313" s="70">
        <f t="shared" si="262"/>
        <v>14.038333333333332</v>
      </c>
      <c r="DA313" s="100" t="str">
        <f t="shared" si="263"/>
        <v>hsa-miR-511-5p</v>
      </c>
      <c r="DB313" s="98" t="s">
        <v>5810</v>
      </c>
      <c r="DC313" s="101">
        <f t="shared" si="268"/>
        <v>4.7391899108950229E-5</v>
      </c>
      <c r="DD313" s="101">
        <f t="shared" si="269"/>
        <v>4.7721535835485465E-5</v>
      </c>
      <c r="DE313" s="101">
        <f t="shared" si="270"/>
        <v>1.3829148990427255E-4</v>
      </c>
      <c r="DF313" s="101" t="str">
        <f t="shared" si="271"/>
        <v/>
      </c>
      <c r="DG313" s="101" t="str">
        <f t="shared" si="272"/>
        <v/>
      </c>
      <c r="DH313" s="101" t="str">
        <f t="shared" si="273"/>
        <v/>
      </c>
      <c r="DI313" s="101" t="str">
        <f t="shared" si="274"/>
        <v/>
      </c>
      <c r="DJ313" s="101" t="str">
        <f t="shared" si="275"/>
        <v/>
      </c>
      <c r="DK313" s="101" t="str">
        <f t="shared" si="276"/>
        <v/>
      </c>
      <c r="DL313" s="101" t="str">
        <f t="shared" si="277"/>
        <v/>
      </c>
      <c r="DM313" s="101" t="str">
        <f t="shared" si="264"/>
        <v/>
      </c>
      <c r="DN313" s="101" t="str">
        <f t="shared" si="265"/>
        <v/>
      </c>
      <c r="DO313" s="101">
        <f t="shared" si="278"/>
        <v>5.6882063716252369E-5</v>
      </c>
      <c r="DP313" s="101">
        <f t="shared" si="279"/>
        <v>5.5071547217106916E-5</v>
      </c>
      <c r="DQ313" s="101">
        <f t="shared" si="280"/>
        <v>6.7022266466494862E-5</v>
      </c>
      <c r="DR313" s="101" t="str">
        <f t="shared" si="281"/>
        <v/>
      </c>
      <c r="DS313" s="101" t="str">
        <f t="shared" si="282"/>
        <v/>
      </c>
      <c r="DT313" s="101" t="str">
        <f t="shared" si="283"/>
        <v/>
      </c>
      <c r="DU313" s="101" t="str">
        <f t="shared" si="284"/>
        <v/>
      </c>
      <c r="DV313" s="101" t="str">
        <f t="shared" si="285"/>
        <v/>
      </c>
      <c r="DW313" s="101" t="str">
        <f t="shared" si="286"/>
        <v/>
      </c>
      <c r="DX313" s="101" t="str">
        <f t="shared" si="287"/>
        <v/>
      </c>
      <c r="DY313" s="101" t="str">
        <f t="shared" si="266"/>
        <v/>
      </c>
      <c r="DZ313" s="101" t="str">
        <f t="shared" si="267"/>
        <v/>
      </c>
    </row>
    <row r="314" spans="1:130" ht="15" customHeight="1" x14ac:dyDescent="0.25">
      <c r="A314" s="106" t="str">
        <f>'miRNA Table'!C313</f>
        <v>hsa-miR-512-5p</v>
      </c>
      <c r="B314" s="98" t="s">
        <v>5811</v>
      </c>
      <c r="C314" s="99">
        <f>IF('Test Sample Data'!C313="","",IF(SUM('Test Sample Data'!C$3:C$386)&gt;10,IF(AND(ISNUMBER('Test Sample Data'!C313),'Test Sample Data'!C313&lt;$C$389, 'Test Sample Data'!C313&gt;0),'Test Sample Data'!C313,$C$389),""))</f>
        <v>35</v>
      </c>
      <c r="D314" s="99">
        <f>IF('Test Sample Data'!D313="","",IF(SUM('Test Sample Data'!D$3:D$386)&gt;10,IF(AND(ISNUMBER('Test Sample Data'!D313),'Test Sample Data'!D313&lt;$C$389, 'Test Sample Data'!D313&gt;0),'Test Sample Data'!D313,$C$389),""))</f>
        <v>35</v>
      </c>
      <c r="E314" s="99">
        <f>IF('Test Sample Data'!E313="","",IF(SUM('Test Sample Data'!E$3:E$386)&gt;10,IF(AND(ISNUMBER('Test Sample Data'!E313),'Test Sample Data'!E313&lt;$C$389, 'Test Sample Data'!E313&gt;0),'Test Sample Data'!E313,$C$389),""))</f>
        <v>34.4</v>
      </c>
      <c r="F314" s="99" t="str">
        <f>IF('Test Sample Data'!F313="","",IF(SUM('Test Sample Data'!F$3:F$386)&gt;10,IF(AND(ISNUMBER('Test Sample Data'!F313),'Test Sample Data'!F313&lt;$C$389, 'Test Sample Data'!F313&gt;0),'Test Sample Data'!F313,$C$389),""))</f>
        <v/>
      </c>
      <c r="G314" s="99" t="str">
        <f>IF('Test Sample Data'!G313="","",IF(SUM('Test Sample Data'!G$3:G$386)&gt;10,IF(AND(ISNUMBER('Test Sample Data'!G313),'Test Sample Data'!G313&lt;$C$389, 'Test Sample Data'!G313&gt;0),'Test Sample Data'!G313,$C$389),""))</f>
        <v/>
      </c>
      <c r="H314" s="99" t="str">
        <f>IF('Test Sample Data'!H313="","",IF(SUM('Test Sample Data'!H$3:H$386)&gt;10,IF(AND(ISNUMBER('Test Sample Data'!H313),'Test Sample Data'!H313&lt;$C$389, 'Test Sample Data'!H313&gt;0),'Test Sample Data'!H313,$C$389),""))</f>
        <v/>
      </c>
      <c r="I314" s="99" t="str">
        <f>IF('Test Sample Data'!I313="","",IF(SUM('Test Sample Data'!I$3:I$386)&gt;10,IF(AND(ISNUMBER('Test Sample Data'!I313),'Test Sample Data'!I313&lt;$C$389, 'Test Sample Data'!I313&gt;0),'Test Sample Data'!I313,$C$389),""))</f>
        <v/>
      </c>
      <c r="J314" s="99" t="str">
        <f>IF('Test Sample Data'!J313="","",IF(SUM('Test Sample Data'!J$3:J$386)&gt;10,IF(AND(ISNUMBER('Test Sample Data'!J313),'Test Sample Data'!J313&lt;$C$389, 'Test Sample Data'!J313&gt;0),'Test Sample Data'!J313,$C$389),""))</f>
        <v/>
      </c>
      <c r="K314" s="99" t="str">
        <f>IF('Test Sample Data'!K313="","",IF(SUM('Test Sample Data'!K$3:K$386)&gt;10,IF(AND(ISNUMBER('Test Sample Data'!K313),'Test Sample Data'!K313&lt;$C$389, 'Test Sample Data'!K313&gt;0),'Test Sample Data'!K313,$C$389),""))</f>
        <v/>
      </c>
      <c r="L314" s="99" t="str">
        <f>IF('Test Sample Data'!L313="","",IF(SUM('Test Sample Data'!L$3:L$386)&gt;10,IF(AND(ISNUMBER('Test Sample Data'!L313),'Test Sample Data'!L313&lt;$C$389, 'Test Sample Data'!L313&gt;0),'Test Sample Data'!L313,$C$389),""))</f>
        <v/>
      </c>
      <c r="M314" s="99" t="str">
        <f>IF('Test Sample Data'!M313="","",IF(SUM('Test Sample Data'!M$3:M$386)&gt;10,IF(AND(ISNUMBER('Test Sample Data'!M313),'Test Sample Data'!M313&lt;$C$389, 'Test Sample Data'!M313&gt;0),'Test Sample Data'!M313,$C$389),""))</f>
        <v/>
      </c>
      <c r="N314" s="99" t="str">
        <f>IF('Test Sample Data'!N313="","",IF(SUM('Test Sample Data'!N$3:N$386)&gt;10,IF(AND(ISNUMBER('Test Sample Data'!N313),'Test Sample Data'!N313&lt;$C$389, 'Test Sample Data'!N313&gt;0),'Test Sample Data'!N313,$C$389),""))</f>
        <v/>
      </c>
      <c r="O314" s="98" t="str">
        <f>'miRNA Table'!C313</f>
        <v>hsa-miR-512-5p</v>
      </c>
      <c r="P314" s="98" t="s">
        <v>5811</v>
      </c>
      <c r="Q314" s="99">
        <f>IF('Control Sample Data'!C313="","",IF(SUM('Control Sample Data'!C$3:C$386)&gt;10,IF(AND(ISNUMBER('Control Sample Data'!C313),'Control Sample Data'!C313&lt;$C$389, 'Control Sample Data'!C313&gt;0),'Control Sample Data'!C313,$C$389),""))</f>
        <v>35</v>
      </c>
      <c r="R314" s="99">
        <f>IF('Control Sample Data'!D313="","",IF(SUM('Control Sample Data'!D$3:D$386)&gt;10,IF(AND(ISNUMBER('Control Sample Data'!D313),'Control Sample Data'!D313&lt;$C$389, 'Control Sample Data'!D313&gt;0),'Control Sample Data'!D313,$C$389),""))</f>
        <v>35</v>
      </c>
      <c r="S314" s="99">
        <f>IF('Control Sample Data'!E313="","",IF(SUM('Control Sample Data'!E$3:E$386)&gt;10,IF(AND(ISNUMBER('Control Sample Data'!E313),'Control Sample Data'!E313&lt;$C$389, 'Control Sample Data'!E313&gt;0),'Control Sample Data'!E313,$C$389),""))</f>
        <v>34.83</v>
      </c>
      <c r="T314" s="99" t="str">
        <f>IF('Control Sample Data'!F313="","",IF(SUM('Control Sample Data'!F$3:F$386)&gt;10,IF(AND(ISNUMBER('Control Sample Data'!F313),'Control Sample Data'!F313&lt;$C$389, 'Control Sample Data'!F313&gt;0),'Control Sample Data'!F313,$C$389),""))</f>
        <v/>
      </c>
      <c r="U314" s="99" t="str">
        <f>IF('Control Sample Data'!G313="","",IF(SUM('Control Sample Data'!G$3:G$386)&gt;10,IF(AND(ISNUMBER('Control Sample Data'!G313),'Control Sample Data'!G313&lt;$C$389, 'Control Sample Data'!G313&gt;0),'Control Sample Data'!G313,$C$389),""))</f>
        <v/>
      </c>
      <c r="V314" s="99" t="str">
        <f>IF('Control Sample Data'!H313="","",IF(SUM('Control Sample Data'!H$3:H$386)&gt;10,IF(AND(ISNUMBER('Control Sample Data'!H313),'Control Sample Data'!H313&lt;$C$389, 'Control Sample Data'!H313&gt;0),'Control Sample Data'!H313,$C$389),""))</f>
        <v/>
      </c>
      <c r="W314" s="99" t="str">
        <f>IF('Control Sample Data'!I313="","",IF(SUM('Control Sample Data'!I$3:I$386)&gt;10,IF(AND(ISNUMBER('Control Sample Data'!I313),'Control Sample Data'!I313&lt;$C$389, 'Control Sample Data'!I313&gt;0),'Control Sample Data'!I313,$C$389),""))</f>
        <v/>
      </c>
      <c r="X314" s="99" t="str">
        <f>IF('Control Sample Data'!J313="","",IF(SUM('Control Sample Data'!J$3:J$386)&gt;10,IF(AND(ISNUMBER('Control Sample Data'!J313),'Control Sample Data'!J313&lt;$C$389, 'Control Sample Data'!J313&gt;0),'Control Sample Data'!J313,$C$389),""))</f>
        <v/>
      </c>
      <c r="Y314" s="99" t="str">
        <f>IF('Control Sample Data'!K313="","",IF(SUM('Control Sample Data'!K$3:K$386)&gt;10,IF(AND(ISNUMBER('Control Sample Data'!K313),'Control Sample Data'!K313&lt;$C$389, 'Control Sample Data'!K313&gt;0),'Control Sample Data'!K313,$C$389),""))</f>
        <v/>
      </c>
      <c r="Z314" s="99" t="str">
        <f>IF('Control Sample Data'!L313="","",IF(SUM('Control Sample Data'!L$3:L$386)&gt;10,IF(AND(ISNUMBER('Control Sample Data'!L313),'Control Sample Data'!L313&lt;$C$389, 'Control Sample Data'!L313&gt;0),'Control Sample Data'!L313,$C$389),""))</f>
        <v/>
      </c>
      <c r="AA314" s="99" t="str">
        <f>IF('Control Sample Data'!M313="","",IF(SUM('Control Sample Data'!M$3:M$386)&gt;10,IF(AND(ISNUMBER('Control Sample Data'!M313),'Control Sample Data'!M313&lt;$C$389, 'Control Sample Data'!M313&gt;0),'Control Sample Data'!M313,$C$389),""))</f>
        <v/>
      </c>
      <c r="AB314" s="107" t="str">
        <f>IF('Control Sample Data'!N313="","",IF(SUM('Control Sample Data'!N$3:N$386)&gt;10,IF(AND(ISNUMBER('Control Sample Data'!N313),'Control Sample Data'!N313&lt;$C$389, 'Control Sample Data'!N313&gt;0),'Control Sample Data'!N313,$C$389),""))</f>
        <v/>
      </c>
      <c r="AC314" s="136">
        <f>IF(C314="","",IF(AND('miRNA Table'!$F$4="YES",'miRNA Table'!$F$6="YES"),C314-C$391,C314))</f>
        <v>35</v>
      </c>
      <c r="AD314" s="137">
        <f>IF(D314="","",IF(AND('miRNA Table'!$F$4="YES",'miRNA Table'!$F$6="YES"),D314-D$391,D314))</f>
        <v>35</v>
      </c>
      <c r="AE314" s="137">
        <f>IF(E314="","",IF(AND('miRNA Table'!$F$4="YES",'miRNA Table'!$F$6="YES"),E314-E$391,E314))</f>
        <v>34.4</v>
      </c>
      <c r="AF314" s="137" t="str">
        <f>IF(F314="","",IF(AND('miRNA Table'!$F$4="YES",'miRNA Table'!$F$6="YES"),F314-F$391,F314))</f>
        <v/>
      </c>
      <c r="AG314" s="137" t="str">
        <f>IF(G314="","",IF(AND('miRNA Table'!$F$4="YES",'miRNA Table'!$F$6="YES"),G314-G$391,G314))</f>
        <v/>
      </c>
      <c r="AH314" s="137" t="str">
        <f>IF(H314="","",IF(AND('miRNA Table'!$F$4="YES",'miRNA Table'!$F$6="YES"),H314-H$391,H314))</f>
        <v/>
      </c>
      <c r="AI314" s="137" t="str">
        <f>IF(I314="","",IF(AND('miRNA Table'!$F$4="YES",'miRNA Table'!$F$6="YES"),I314-I$391,I314))</f>
        <v/>
      </c>
      <c r="AJ314" s="137" t="str">
        <f>IF(J314="","",IF(AND('miRNA Table'!$F$4="YES",'miRNA Table'!$F$6="YES"),J314-J$391,J314))</f>
        <v/>
      </c>
      <c r="AK314" s="137" t="str">
        <f>IF(K314="","",IF(AND('miRNA Table'!$F$4="YES",'miRNA Table'!$F$6="YES"),K314-K$391,K314))</f>
        <v/>
      </c>
      <c r="AL314" s="137" t="str">
        <f>IF(L314="","",IF(AND('miRNA Table'!$F$4="YES",'miRNA Table'!$F$6="YES"),L314-L$391,L314))</f>
        <v/>
      </c>
      <c r="AM314" s="137" t="str">
        <f>IF(M314="","",IF(AND('miRNA Table'!$F$4="YES",'miRNA Table'!$F$6="YES"),M314-M$391,M314))</f>
        <v/>
      </c>
      <c r="AN314" s="138" t="str">
        <f>IF(N314="","",IF(AND('miRNA Table'!$F$4="YES",'miRNA Table'!$F$6="YES"),N314-N$391,N314))</f>
        <v/>
      </c>
      <c r="AO314" s="136">
        <f>IF(O314="","",IF(AND('miRNA Table'!$F$4="YES",'miRNA Table'!$F$6="YES"),Q314-Q$391,Q314))</f>
        <v>35</v>
      </c>
      <c r="AP314" s="137">
        <f>IF(P314="","",IF(AND('miRNA Table'!$F$4="YES",'miRNA Table'!$F$6="YES"),R314-R$391,R314))</f>
        <v>35</v>
      </c>
      <c r="AQ314" s="137">
        <f>IF(Q314="","",IF(AND('miRNA Table'!$F$4="YES",'miRNA Table'!$F$6="YES"),S314-S$391,S314))</f>
        <v>34.83</v>
      </c>
      <c r="AR314" s="137" t="str">
        <f>IF(R314="","",IF(AND('miRNA Table'!$F$4="YES",'miRNA Table'!$F$6="YES"),T314-T$391,T314))</f>
        <v/>
      </c>
      <c r="AS314" s="137" t="str">
        <f>IF(S314="","",IF(AND('miRNA Table'!$F$4="YES",'miRNA Table'!$F$6="YES"),U314-U$391,U314))</f>
        <v/>
      </c>
      <c r="AT314" s="137" t="str">
        <f>IF(T314="","",IF(AND('miRNA Table'!$F$4="YES",'miRNA Table'!$F$6="YES"),V314-V$391,V314))</f>
        <v/>
      </c>
      <c r="AU314" s="137" t="str">
        <f>IF(U314="","",IF(AND('miRNA Table'!$F$4="YES",'miRNA Table'!$F$6="YES"),W314-W$391,W314))</f>
        <v/>
      </c>
      <c r="AV314" s="137" t="str">
        <f>IF(V314="","",IF(AND('miRNA Table'!$F$4="YES",'miRNA Table'!$F$6="YES"),X314-X$391,X314))</f>
        <v/>
      </c>
      <c r="AW314" s="137" t="str">
        <f>IF(W314="","",IF(AND('miRNA Table'!$F$4="YES",'miRNA Table'!$F$6="YES"),Y314-Y$391,Y314))</f>
        <v/>
      </c>
      <c r="AX314" s="137" t="str">
        <f>IF(X314="","",IF(AND('miRNA Table'!$F$4="YES",'miRNA Table'!$F$6="YES"),Z314-Z$391,Z314))</f>
        <v/>
      </c>
      <c r="AY314" s="137" t="str">
        <f>IF(Y314="","",IF(AND('miRNA Table'!$F$4="YES",'miRNA Table'!$F$6="YES"),AA314-AA$391,AA314))</f>
        <v/>
      </c>
      <c r="AZ314" s="138" t="str">
        <f>IF(Z314="","",IF(AND('miRNA Table'!$F$4="YES",'miRNA Table'!$F$6="YES"),AB314-AB$391,AB314))</f>
        <v/>
      </c>
      <c r="BY314" s="97" t="str">
        <f t="shared" si="236"/>
        <v>hsa-miR-512-5p</v>
      </c>
      <c r="BZ314" s="98" t="s">
        <v>5811</v>
      </c>
      <c r="CA314" s="99">
        <f t="shared" si="237"/>
        <v>14.364999999999998</v>
      </c>
      <c r="CB314" s="99">
        <f t="shared" si="238"/>
        <v>14.355</v>
      </c>
      <c r="CC314" s="99">
        <f t="shared" si="239"/>
        <v>13.669999999999998</v>
      </c>
      <c r="CD314" s="99" t="str">
        <f t="shared" si="240"/>
        <v/>
      </c>
      <c r="CE314" s="99" t="str">
        <f t="shared" si="241"/>
        <v/>
      </c>
      <c r="CF314" s="99" t="str">
        <f t="shared" si="242"/>
        <v/>
      </c>
      <c r="CG314" s="99" t="str">
        <f t="shared" si="243"/>
        <v/>
      </c>
      <c r="CH314" s="99" t="str">
        <f t="shared" si="244"/>
        <v/>
      </c>
      <c r="CI314" s="99" t="str">
        <f t="shared" si="245"/>
        <v/>
      </c>
      <c r="CJ314" s="99" t="str">
        <f t="shared" si="246"/>
        <v/>
      </c>
      <c r="CK314" s="99" t="str">
        <f t="shared" si="247"/>
        <v/>
      </c>
      <c r="CL314" s="99" t="str">
        <f t="shared" si="248"/>
        <v/>
      </c>
      <c r="CM314" s="99">
        <f t="shared" si="249"/>
        <v>14.101666666666667</v>
      </c>
      <c r="CN314" s="99">
        <f t="shared" si="250"/>
        <v>14.14833333333333</v>
      </c>
      <c r="CO314" s="99">
        <f t="shared" si="251"/>
        <v>13.694999999999997</v>
      </c>
      <c r="CP314" s="99" t="str">
        <f t="shared" si="252"/>
        <v/>
      </c>
      <c r="CQ314" s="99" t="str">
        <f t="shared" si="253"/>
        <v/>
      </c>
      <c r="CR314" s="99" t="str">
        <f t="shared" si="254"/>
        <v/>
      </c>
      <c r="CS314" s="99" t="str">
        <f t="shared" si="255"/>
        <v/>
      </c>
      <c r="CT314" s="99" t="str">
        <f t="shared" si="256"/>
        <v/>
      </c>
      <c r="CU314" s="99" t="str">
        <f t="shared" si="257"/>
        <v/>
      </c>
      <c r="CV314" s="99" t="str">
        <f t="shared" si="258"/>
        <v/>
      </c>
      <c r="CW314" s="99" t="str">
        <f t="shared" si="259"/>
        <v/>
      </c>
      <c r="CX314" s="99" t="str">
        <f t="shared" si="260"/>
        <v/>
      </c>
      <c r="CY314" s="70">
        <f t="shared" si="261"/>
        <v>14.13</v>
      </c>
      <c r="CZ314" s="70">
        <f t="shared" si="262"/>
        <v>13.981666666666664</v>
      </c>
      <c r="DA314" s="100" t="str">
        <f t="shared" si="263"/>
        <v>hsa-miR-512-5p</v>
      </c>
      <c r="DB314" s="98" t="s">
        <v>5811</v>
      </c>
      <c r="DC314" s="101">
        <f t="shared" si="268"/>
        <v>4.7391899108950229E-5</v>
      </c>
      <c r="DD314" s="101">
        <f t="shared" si="269"/>
        <v>4.7721535835485465E-5</v>
      </c>
      <c r="DE314" s="101">
        <f t="shared" si="270"/>
        <v>7.6722007722279672E-5</v>
      </c>
      <c r="DF314" s="101" t="str">
        <f t="shared" si="271"/>
        <v/>
      </c>
      <c r="DG314" s="101" t="str">
        <f t="shared" si="272"/>
        <v/>
      </c>
      <c r="DH314" s="101" t="str">
        <f t="shared" si="273"/>
        <v/>
      </c>
      <c r="DI314" s="101" t="str">
        <f t="shared" si="274"/>
        <v/>
      </c>
      <c r="DJ314" s="101" t="str">
        <f t="shared" si="275"/>
        <v/>
      </c>
      <c r="DK314" s="101" t="str">
        <f t="shared" si="276"/>
        <v/>
      </c>
      <c r="DL314" s="101" t="str">
        <f t="shared" si="277"/>
        <v/>
      </c>
      <c r="DM314" s="101" t="str">
        <f t="shared" si="264"/>
        <v/>
      </c>
      <c r="DN314" s="101" t="str">
        <f t="shared" si="265"/>
        <v/>
      </c>
      <c r="DO314" s="101">
        <f t="shared" si="278"/>
        <v>5.6882063716252369E-5</v>
      </c>
      <c r="DP314" s="101">
        <f t="shared" si="279"/>
        <v>5.5071547217106916E-5</v>
      </c>
      <c r="DQ314" s="101">
        <f t="shared" si="280"/>
        <v>7.5403969551204333E-5</v>
      </c>
      <c r="DR314" s="101" t="str">
        <f t="shared" si="281"/>
        <v/>
      </c>
      <c r="DS314" s="101" t="str">
        <f t="shared" si="282"/>
        <v/>
      </c>
      <c r="DT314" s="101" t="str">
        <f t="shared" si="283"/>
        <v/>
      </c>
      <c r="DU314" s="101" t="str">
        <f t="shared" si="284"/>
        <v/>
      </c>
      <c r="DV314" s="101" t="str">
        <f t="shared" si="285"/>
        <v/>
      </c>
      <c r="DW314" s="101" t="str">
        <f t="shared" si="286"/>
        <v/>
      </c>
      <c r="DX314" s="101" t="str">
        <f t="shared" si="287"/>
        <v/>
      </c>
      <c r="DY314" s="101" t="str">
        <f t="shared" si="266"/>
        <v/>
      </c>
      <c r="DZ314" s="101" t="str">
        <f t="shared" si="267"/>
        <v/>
      </c>
    </row>
    <row r="315" spans="1:130" ht="15" customHeight="1" x14ac:dyDescent="0.25">
      <c r="A315" s="106" t="str">
        <f>'miRNA Table'!C314</f>
        <v>hsa-miR-513a-5p</v>
      </c>
      <c r="B315" s="98" t="s">
        <v>5812</v>
      </c>
      <c r="C315" s="99">
        <f>IF('Test Sample Data'!C314="","",IF(SUM('Test Sample Data'!C$3:C$386)&gt;10,IF(AND(ISNUMBER('Test Sample Data'!C314),'Test Sample Data'!C314&lt;$C$389, 'Test Sample Data'!C314&gt;0),'Test Sample Data'!C314,$C$389),""))</f>
        <v>34.03</v>
      </c>
      <c r="D315" s="99">
        <f>IF('Test Sample Data'!D314="","",IF(SUM('Test Sample Data'!D$3:D$386)&gt;10,IF(AND(ISNUMBER('Test Sample Data'!D314),'Test Sample Data'!D314&lt;$C$389, 'Test Sample Data'!D314&gt;0),'Test Sample Data'!D314,$C$389),""))</f>
        <v>33.92</v>
      </c>
      <c r="E315" s="99">
        <f>IF('Test Sample Data'!E314="","",IF(SUM('Test Sample Data'!E$3:E$386)&gt;10,IF(AND(ISNUMBER('Test Sample Data'!E314),'Test Sample Data'!E314&lt;$C$389, 'Test Sample Data'!E314&gt;0),'Test Sample Data'!E314,$C$389),""))</f>
        <v>32.64</v>
      </c>
      <c r="F315" s="99" t="str">
        <f>IF('Test Sample Data'!F314="","",IF(SUM('Test Sample Data'!F$3:F$386)&gt;10,IF(AND(ISNUMBER('Test Sample Data'!F314),'Test Sample Data'!F314&lt;$C$389, 'Test Sample Data'!F314&gt;0),'Test Sample Data'!F314,$C$389),""))</f>
        <v/>
      </c>
      <c r="G315" s="99" t="str">
        <f>IF('Test Sample Data'!G314="","",IF(SUM('Test Sample Data'!G$3:G$386)&gt;10,IF(AND(ISNUMBER('Test Sample Data'!G314),'Test Sample Data'!G314&lt;$C$389, 'Test Sample Data'!G314&gt;0),'Test Sample Data'!G314,$C$389),""))</f>
        <v/>
      </c>
      <c r="H315" s="99" t="str">
        <f>IF('Test Sample Data'!H314="","",IF(SUM('Test Sample Data'!H$3:H$386)&gt;10,IF(AND(ISNUMBER('Test Sample Data'!H314),'Test Sample Data'!H314&lt;$C$389, 'Test Sample Data'!H314&gt;0),'Test Sample Data'!H314,$C$389),""))</f>
        <v/>
      </c>
      <c r="I315" s="99" t="str">
        <f>IF('Test Sample Data'!I314="","",IF(SUM('Test Sample Data'!I$3:I$386)&gt;10,IF(AND(ISNUMBER('Test Sample Data'!I314),'Test Sample Data'!I314&lt;$C$389, 'Test Sample Data'!I314&gt;0),'Test Sample Data'!I314,$C$389),""))</f>
        <v/>
      </c>
      <c r="J315" s="99" t="str">
        <f>IF('Test Sample Data'!J314="","",IF(SUM('Test Sample Data'!J$3:J$386)&gt;10,IF(AND(ISNUMBER('Test Sample Data'!J314),'Test Sample Data'!J314&lt;$C$389, 'Test Sample Data'!J314&gt;0),'Test Sample Data'!J314,$C$389),""))</f>
        <v/>
      </c>
      <c r="K315" s="99" t="str">
        <f>IF('Test Sample Data'!K314="","",IF(SUM('Test Sample Data'!K$3:K$386)&gt;10,IF(AND(ISNUMBER('Test Sample Data'!K314),'Test Sample Data'!K314&lt;$C$389, 'Test Sample Data'!K314&gt;0),'Test Sample Data'!K314,$C$389),""))</f>
        <v/>
      </c>
      <c r="L315" s="99" t="str">
        <f>IF('Test Sample Data'!L314="","",IF(SUM('Test Sample Data'!L$3:L$386)&gt;10,IF(AND(ISNUMBER('Test Sample Data'!L314),'Test Sample Data'!L314&lt;$C$389, 'Test Sample Data'!L314&gt;0),'Test Sample Data'!L314,$C$389),""))</f>
        <v/>
      </c>
      <c r="M315" s="99" t="str">
        <f>IF('Test Sample Data'!M314="","",IF(SUM('Test Sample Data'!M$3:M$386)&gt;10,IF(AND(ISNUMBER('Test Sample Data'!M314),'Test Sample Data'!M314&lt;$C$389, 'Test Sample Data'!M314&gt;0),'Test Sample Data'!M314,$C$389),""))</f>
        <v/>
      </c>
      <c r="N315" s="99" t="str">
        <f>IF('Test Sample Data'!N314="","",IF(SUM('Test Sample Data'!N$3:N$386)&gt;10,IF(AND(ISNUMBER('Test Sample Data'!N314),'Test Sample Data'!N314&lt;$C$389, 'Test Sample Data'!N314&gt;0),'Test Sample Data'!N314,$C$389),""))</f>
        <v/>
      </c>
      <c r="O315" s="98" t="str">
        <f>'miRNA Table'!C314</f>
        <v>hsa-miR-513a-5p</v>
      </c>
      <c r="P315" s="98" t="s">
        <v>5812</v>
      </c>
      <c r="Q315" s="99">
        <f>IF('Control Sample Data'!C314="","",IF(SUM('Control Sample Data'!C$3:C$386)&gt;10,IF(AND(ISNUMBER('Control Sample Data'!C314),'Control Sample Data'!C314&lt;$C$389, 'Control Sample Data'!C314&gt;0),'Control Sample Data'!C314,$C$389),""))</f>
        <v>29.4</v>
      </c>
      <c r="R315" s="99">
        <f>IF('Control Sample Data'!D314="","",IF(SUM('Control Sample Data'!D$3:D$386)&gt;10,IF(AND(ISNUMBER('Control Sample Data'!D314),'Control Sample Data'!D314&lt;$C$389, 'Control Sample Data'!D314&gt;0),'Control Sample Data'!D314,$C$389),""))</f>
        <v>29.83</v>
      </c>
      <c r="S315" s="99">
        <f>IF('Control Sample Data'!E314="","",IF(SUM('Control Sample Data'!E$3:E$386)&gt;10,IF(AND(ISNUMBER('Control Sample Data'!E314),'Control Sample Data'!E314&lt;$C$389, 'Control Sample Data'!E314&gt;0),'Control Sample Data'!E314,$C$389),""))</f>
        <v>29.71</v>
      </c>
      <c r="T315" s="99" t="str">
        <f>IF('Control Sample Data'!F314="","",IF(SUM('Control Sample Data'!F$3:F$386)&gt;10,IF(AND(ISNUMBER('Control Sample Data'!F314),'Control Sample Data'!F314&lt;$C$389, 'Control Sample Data'!F314&gt;0),'Control Sample Data'!F314,$C$389),""))</f>
        <v/>
      </c>
      <c r="U315" s="99" t="str">
        <f>IF('Control Sample Data'!G314="","",IF(SUM('Control Sample Data'!G$3:G$386)&gt;10,IF(AND(ISNUMBER('Control Sample Data'!G314),'Control Sample Data'!G314&lt;$C$389, 'Control Sample Data'!G314&gt;0),'Control Sample Data'!G314,$C$389),""))</f>
        <v/>
      </c>
      <c r="V315" s="99" t="str">
        <f>IF('Control Sample Data'!H314="","",IF(SUM('Control Sample Data'!H$3:H$386)&gt;10,IF(AND(ISNUMBER('Control Sample Data'!H314),'Control Sample Data'!H314&lt;$C$389, 'Control Sample Data'!H314&gt;0),'Control Sample Data'!H314,$C$389),""))</f>
        <v/>
      </c>
      <c r="W315" s="99" t="str">
        <f>IF('Control Sample Data'!I314="","",IF(SUM('Control Sample Data'!I$3:I$386)&gt;10,IF(AND(ISNUMBER('Control Sample Data'!I314),'Control Sample Data'!I314&lt;$C$389, 'Control Sample Data'!I314&gt;0),'Control Sample Data'!I314,$C$389),""))</f>
        <v/>
      </c>
      <c r="X315" s="99" t="str">
        <f>IF('Control Sample Data'!J314="","",IF(SUM('Control Sample Data'!J$3:J$386)&gt;10,IF(AND(ISNUMBER('Control Sample Data'!J314),'Control Sample Data'!J314&lt;$C$389, 'Control Sample Data'!J314&gt;0),'Control Sample Data'!J314,$C$389),""))</f>
        <v/>
      </c>
      <c r="Y315" s="99" t="str">
        <f>IF('Control Sample Data'!K314="","",IF(SUM('Control Sample Data'!K$3:K$386)&gt;10,IF(AND(ISNUMBER('Control Sample Data'!K314),'Control Sample Data'!K314&lt;$C$389, 'Control Sample Data'!K314&gt;0),'Control Sample Data'!K314,$C$389),""))</f>
        <v/>
      </c>
      <c r="Z315" s="99" t="str">
        <f>IF('Control Sample Data'!L314="","",IF(SUM('Control Sample Data'!L$3:L$386)&gt;10,IF(AND(ISNUMBER('Control Sample Data'!L314),'Control Sample Data'!L314&lt;$C$389, 'Control Sample Data'!L314&gt;0),'Control Sample Data'!L314,$C$389),""))</f>
        <v/>
      </c>
      <c r="AA315" s="99" t="str">
        <f>IF('Control Sample Data'!M314="","",IF(SUM('Control Sample Data'!M$3:M$386)&gt;10,IF(AND(ISNUMBER('Control Sample Data'!M314),'Control Sample Data'!M314&lt;$C$389, 'Control Sample Data'!M314&gt;0),'Control Sample Data'!M314,$C$389),""))</f>
        <v/>
      </c>
      <c r="AB315" s="107" t="str">
        <f>IF('Control Sample Data'!N314="","",IF(SUM('Control Sample Data'!N$3:N$386)&gt;10,IF(AND(ISNUMBER('Control Sample Data'!N314),'Control Sample Data'!N314&lt;$C$389, 'Control Sample Data'!N314&gt;0),'Control Sample Data'!N314,$C$389),""))</f>
        <v/>
      </c>
      <c r="AC315" s="136">
        <f>IF(C315="","",IF(AND('miRNA Table'!$F$4="YES",'miRNA Table'!$F$6="YES"),C315-C$391,C315))</f>
        <v>34.03</v>
      </c>
      <c r="AD315" s="137">
        <f>IF(D315="","",IF(AND('miRNA Table'!$F$4="YES",'miRNA Table'!$F$6="YES"),D315-D$391,D315))</f>
        <v>33.92</v>
      </c>
      <c r="AE315" s="137">
        <f>IF(E315="","",IF(AND('miRNA Table'!$F$4="YES",'miRNA Table'!$F$6="YES"),E315-E$391,E315))</f>
        <v>32.64</v>
      </c>
      <c r="AF315" s="137" t="str">
        <f>IF(F315="","",IF(AND('miRNA Table'!$F$4="YES",'miRNA Table'!$F$6="YES"),F315-F$391,F315))</f>
        <v/>
      </c>
      <c r="AG315" s="137" t="str">
        <f>IF(G315="","",IF(AND('miRNA Table'!$F$4="YES",'miRNA Table'!$F$6="YES"),G315-G$391,G315))</f>
        <v/>
      </c>
      <c r="AH315" s="137" t="str">
        <f>IF(H315="","",IF(AND('miRNA Table'!$F$4="YES",'miRNA Table'!$F$6="YES"),H315-H$391,H315))</f>
        <v/>
      </c>
      <c r="AI315" s="137" t="str">
        <f>IF(I315="","",IF(AND('miRNA Table'!$F$4="YES",'miRNA Table'!$F$6="YES"),I315-I$391,I315))</f>
        <v/>
      </c>
      <c r="AJ315" s="137" t="str">
        <f>IF(J315="","",IF(AND('miRNA Table'!$F$4="YES",'miRNA Table'!$F$6="YES"),J315-J$391,J315))</f>
        <v/>
      </c>
      <c r="AK315" s="137" t="str">
        <f>IF(K315="","",IF(AND('miRNA Table'!$F$4="YES",'miRNA Table'!$F$6="YES"),K315-K$391,K315))</f>
        <v/>
      </c>
      <c r="AL315" s="137" t="str">
        <f>IF(L315="","",IF(AND('miRNA Table'!$F$4="YES",'miRNA Table'!$F$6="YES"),L315-L$391,L315))</f>
        <v/>
      </c>
      <c r="AM315" s="137" t="str">
        <f>IF(M315="","",IF(AND('miRNA Table'!$F$4="YES",'miRNA Table'!$F$6="YES"),M315-M$391,M315))</f>
        <v/>
      </c>
      <c r="AN315" s="138" t="str">
        <f>IF(N315="","",IF(AND('miRNA Table'!$F$4="YES",'miRNA Table'!$F$6="YES"),N315-N$391,N315))</f>
        <v/>
      </c>
      <c r="AO315" s="136">
        <f>IF(O315="","",IF(AND('miRNA Table'!$F$4="YES",'miRNA Table'!$F$6="YES"),Q315-Q$391,Q315))</f>
        <v>29.4</v>
      </c>
      <c r="AP315" s="137">
        <f>IF(P315="","",IF(AND('miRNA Table'!$F$4="YES",'miRNA Table'!$F$6="YES"),R315-R$391,R315))</f>
        <v>29.83</v>
      </c>
      <c r="AQ315" s="137">
        <f>IF(Q315="","",IF(AND('miRNA Table'!$F$4="YES",'miRNA Table'!$F$6="YES"),S315-S$391,S315))</f>
        <v>29.71</v>
      </c>
      <c r="AR315" s="137" t="str">
        <f>IF(R315="","",IF(AND('miRNA Table'!$F$4="YES",'miRNA Table'!$F$6="YES"),T315-T$391,T315))</f>
        <v/>
      </c>
      <c r="AS315" s="137" t="str">
        <f>IF(S315="","",IF(AND('miRNA Table'!$F$4="YES",'miRNA Table'!$F$6="YES"),U315-U$391,U315))</f>
        <v/>
      </c>
      <c r="AT315" s="137" t="str">
        <f>IF(T315="","",IF(AND('miRNA Table'!$F$4="YES",'miRNA Table'!$F$6="YES"),V315-V$391,V315))</f>
        <v/>
      </c>
      <c r="AU315" s="137" t="str">
        <f>IF(U315="","",IF(AND('miRNA Table'!$F$4="YES",'miRNA Table'!$F$6="YES"),W315-W$391,W315))</f>
        <v/>
      </c>
      <c r="AV315" s="137" t="str">
        <f>IF(V315="","",IF(AND('miRNA Table'!$F$4="YES",'miRNA Table'!$F$6="YES"),X315-X$391,X315))</f>
        <v/>
      </c>
      <c r="AW315" s="137" t="str">
        <f>IF(W315="","",IF(AND('miRNA Table'!$F$4="YES",'miRNA Table'!$F$6="YES"),Y315-Y$391,Y315))</f>
        <v/>
      </c>
      <c r="AX315" s="137" t="str">
        <f>IF(X315="","",IF(AND('miRNA Table'!$F$4="YES",'miRNA Table'!$F$6="YES"),Z315-Z$391,Z315))</f>
        <v/>
      </c>
      <c r="AY315" s="137" t="str">
        <f>IF(Y315="","",IF(AND('miRNA Table'!$F$4="YES",'miRNA Table'!$F$6="YES"),AA315-AA$391,AA315))</f>
        <v/>
      </c>
      <c r="AZ315" s="138" t="str">
        <f>IF(Z315="","",IF(AND('miRNA Table'!$F$4="YES",'miRNA Table'!$F$6="YES"),AB315-AB$391,AB315))</f>
        <v/>
      </c>
      <c r="BY315" s="97" t="str">
        <f t="shared" si="236"/>
        <v>hsa-miR-513a-5p</v>
      </c>
      <c r="BZ315" s="98" t="s">
        <v>5812</v>
      </c>
      <c r="CA315" s="99">
        <f t="shared" si="237"/>
        <v>13.395</v>
      </c>
      <c r="CB315" s="99">
        <f t="shared" si="238"/>
        <v>13.275000000000002</v>
      </c>
      <c r="CC315" s="99">
        <f t="shared" si="239"/>
        <v>11.91</v>
      </c>
      <c r="CD315" s="99" t="str">
        <f t="shared" si="240"/>
        <v/>
      </c>
      <c r="CE315" s="99" t="str">
        <f t="shared" si="241"/>
        <v/>
      </c>
      <c r="CF315" s="99" t="str">
        <f t="shared" si="242"/>
        <v/>
      </c>
      <c r="CG315" s="99" t="str">
        <f t="shared" si="243"/>
        <v/>
      </c>
      <c r="CH315" s="99" t="str">
        <f t="shared" si="244"/>
        <v/>
      </c>
      <c r="CI315" s="99" t="str">
        <f t="shared" si="245"/>
        <v/>
      </c>
      <c r="CJ315" s="99" t="str">
        <f t="shared" si="246"/>
        <v/>
      </c>
      <c r="CK315" s="99" t="str">
        <f t="shared" si="247"/>
        <v/>
      </c>
      <c r="CL315" s="99" t="str">
        <f t="shared" si="248"/>
        <v/>
      </c>
      <c r="CM315" s="99">
        <f t="shared" si="249"/>
        <v>8.5016666666666652</v>
      </c>
      <c r="CN315" s="99">
        <f t="shared" si="250"/>
        <v>8.9783333333333282</v>
      </c>
      <c r="CO315" s="99">
        <f t="shared" si="251"/>
        <v>8.5749999999999993</v>
      </c>
      <c r="CP315" s="99" t="str">
        <f t="shared" si="252"/>
        <v/>
      </c>
      <c r="CQ315" s="99" t="str">
        <f t="shared" si="253"/>
        <v/>
      </c>
      <c r="CR315" s="99" t="str">
        <f t="shared" si="254"/>
        <v/>
      </c>
      <c r="CS315" s="99" t="str">
        <f t="shared" si="255"/>
        <v/>
      </c>
      <c r="CT315" s="99" t="str">
        <f t="shared" si="256"/>
        <v/>
      </c>
      <c r="CU315" s="99" t="str">
        <f t="shared" si="257"/>
        <v/>
      </c>
      <c r="CV315" s="99" t="str">
        <f t="shared" si="258"/>
        <v/>
      </c>
      <c r="CW315" s="99" t="str">
        <f t="shared" si="259"/>
        <v/>
      </c>
      <c r="CX315" s="99" t="str">
        <f t="shared" si="260"/>
        <v/>
      </c>
      <c r="CY315" s="70">
        <f t="shared" si="261"/>
        <v>12.86</v>
      </c>
      <c r="CZ315" s="70">
        <f t="shared" si="262"/>
        <v>8.6849999999999969</v>
      </c>
      <c r="DA315" s="100" t="str">
        <f t="shared" si="263"/>
        <v>hsa-miR-513a-5p</v>
      </c>
      <c r="DB315" s="98" t="s">
        <v>5812</v>
      </c>
      <c r="DC315" s="101">
        <f t="shared" si="268"/>
        <v>9.2833175856995304E-5</v>
      </c>
      <c r="DD315" s="101">
        <f t="shared" si="269"/>
        <v>1.0088504860280895E-4</v>
      </c>
      <c r="DE315" s="101">
        <f t="shared" si="270"/>
        <v>2.5985600157552746E-4</v>
      </c>
      <c r="DF315" s="101" t="str">
        <f t="shared" si="271"/>
        <v/>
      </c>
      <c r="DG315" s="101" t="str">
        <f t="shared" si="272"/>
        <v/>
      </c>
      <c r="DH315" s="101" t="str">
        <f t="shared" si="273"/>
        <v/>
      </c>
      <c r="DI315" s="101" t="str">
        <f t="shared" si="274"/>
        <v/>
      </c>
      <c r="DJ315" s="101" t="str">
        <f t="shared" si="275"/>
        <v/>
      </c>
      <c r="DK315" s="101" t="str">
        <f t="shared" si="276"/>
        <v/>
      </c>
      <c r="DL315" s="101" t="str">
        <f t="shared" si="277"/>
        <v/>
      </c>
      <c r="DM315" s="101" t="str">
        <f t="shared" si="264"/>
        <v/>
      </c>
      <c r="DN315" s="101" t="str">
        <f t="shared" si="265"/>
        <v/>
      </c>
      <c r="DO315" s="101">
        <f t="shared" si="278"/>
        <v>2.7589467619847608E-3</v>
      </c>
      <c r="DP315" s="101">
        <f t="shared" si="279"/>
        <v>1.9826787667694898E-3</v>
      </c>
      <c r="DQ315" s="101">
        <f t="shared" si="280"/>
        <v>2.6222119194927031E-3</v>
      </c>
      <c r="DR315" s="101" t="str">
        <f t="shared" si="281"/>
        <v/>
      </c>
      <c r="DS315" s="101" t="str">
        <f t="shared" si="282"/>
        <v/>
      </c>
      <c r="DT315" s="101" t="str">
        <f t="shared" si="283"/>
        <v/>
      </c>
      <c r="DU315" s="101" t="str">
        <f t="shared" si="284"/>
        <v/>
      </c>
      <c r="DV315" s="101" t="str">
        <f t="shared" si="285"/>
        <v/>
      </c>
      <c r="DW315" s="101" t="str">
        <f t="shared" si="286"/>
        <v/>
      </c>
      <c r="DX315" s="101" t="str">
        <f t="shared" si="287"/>
        <v/>
      </c>
      <c r="DY315" s="101" t="str">
        <f t="shared" si="266"/>
        <v/>
      </c>
      <c r="DZ315" s="101" t="str">
        <f t="shared" si="267"/>
        <v/>
      </c>
    </row>
    <row r="316" spans="1:130" ht="15" customHeight="1" x14ac:dyDescent="0.25">
      <c r="A316" s="106" t="str">
        <f>'miRNA Table'!C315</f>
        <v>hsa-miR-514a-3p</v>
      </c>
      <c r="B316" s="98" t="s">
        <v>5813</v>
      </c>
      <c r="C316" s="99">
        <f>IF('Test Sample Data'!C315="","",IF(SUM('Test Sample Data'!C$3:C$386)&gt;10,IF(AND(ISNUMBER('Test Sample Data'!C315),'Test Sample Data'!C315&lt;$C$389, 'Test Sample Data'!C315&gt;0),'Test Sample Data'!C315,$C$389),""))</f>
        <v>35</v>
      </c>
      <c r="D316" s="99">
        <f>IF('Test Sample Data'!D315="","",IF(SUM('Test Sample Data'!D$3:D$386)&gt;10,IF(AND(ISNUMBER('Test Sample Data'!D315),'Test Sample Data'!D315&lt;$C$389, 'Test Sample Data'!D315&gt;0),'Test Sample Data'!D315,$C$389),""))</f>
        <v>35</v>
      </c>
      <c r="E316" s="99">
        <f>IF('Test Sample Data'!E315="","",IF(SUM('Test Sample Data'!E$3:E$386)&gt;10,IF(AND(ISNUMBER('Test Sample Data'!E315),'Test Sample Data'!E315&lt;$C$389, 'Test Sample Data'!E315&gt;0),'Test Sample Data'!E315,$C$389),""))</f>
        <v>35</v>
      </c>
      <c r="F316" s="99" t="str">
        <f>IF('Test Sample Data'!F315="","",IF(SUM('Test Sample Data'!F$3:F$386)&gt;10,IF(AND(ISNUMBER('Test Sample Data'!F315),'Test Sample Data'!F315&lt;$C$389, 'Test Sample Data'!F315&gt;0),'Test Sample Data'!F315,$C$389),""))</f>
        <v/>
      </c>
      <c r="G316" s="99" t="str">
        <f>IF('Test Sample Data'!G315="","",IF(SUM('Test Sample Data'!G$3:G$386)&gt;10,IF(AND(ISNUMBER('Test Sample Data'!G315),'Test Sample Data'!G315&lt;$C$389, 'Test Sample Data'!G315&gt;0),'Test Sample Data'!G315,$C$389),""))</f>
        <v/>
      </c>
      <c r="H316" s="99" t="str">
        <f>IF('Test Sample Data'!H315="","",IF(SUM('Test Sample Data'!H$3:H$386)&gt;10,IF(AND(ISNUMBER('Test Sample Data'!H315),'Test Sample Data'!H315&lt;$C$389, 'Test Sample Data'!H315&gt;0),'Test Sample Data'!H315,$C$389),""))</f>
        <v/>
      </c>
      <c r="I316" s="99" t="str">
        <f>IF('Test Sample Data'!I315="","",IF(SUM('Test Sample Data'!I$3:I$386)&gt;10,IF(AND(ISNUMBER('Test Sample Data'!I315),'Test Sample Data'!I315&lt;$C$389, 'Test Sample Data'!I315&gt;0),'Test Sample Data'!I315,$C$389),""))</f>
        <v/>
      </c>
      <c r="J316" s="99" t="str">
        <f>IF('Test Sample Data'!J315="","",IF(SUM('Test Sample Data'!J$3:J$386)&gt;10,IF(AND(ISNUMBER('Test Sample Data'!J315),'Test Sample Data'!J315&lt;$C$389, 'Test Sample Data'!J315&gt;0),'Test Sample Data'!J315,$C$389),""))</f>
        <v/>
      </c>
      <c r="K316" s="99" t="str">
        <f>IF('Test Sample Data'!K315="","",IF(SUM('Test Sample Data'!K$3:K$386)&gt;10,IF(AND(ISNUMBER('Test Sample Data'!K315),'Test Sample Data'!K315&lt;$C$389, 'Test Sample Data'!K315&gt;0),'Test Sample Data'!K315,$C$389),""))</f>
        <v/>
      </c>
      <c r="L316" s="99" t="str">
        <f>IF('Test Sample Data'!L315="","",IF(SUM('Test Sample Data'!L$3:L$386)&gt;10,IF(AND(ISNUMBER('Test Sample Data'!L315),'Test Sample Data'!L315&lt;$C$389, 'Test Sample Data'!L315&gt;0),'Test Sample Data'!L315,$C$389),""))</f>
        <v/>
      </c>
      <c r="M316" s="99" t="str">
        <f>IF('Test Sample Data'!M315="","",IF(SUM('Test Sample Data'!M$3:M$386)&gt;10,IF(AND(ISNUMBER('Test Sample Data'!M315),'Test Sample Data'!M315&lt;$C$389, 'Test Sample Data'!M315&gt;0),'Test Sample Data'!M315,$C$389),""))</f>
        <v/>
      </c>
      <c r="N316" s="99" t="str">
        <f>IF('Test Sample Data'!N315="","",IF(SUM('Test Sample Data'!N$3:N$386)&gt;10,IF(AND(ISNUMBER('Test Sample Data'!N315),'Test Sample Data'!N315&lt;$C$389, 'Test Sample Data'!N315&gt;0),'Test Sample Data'!N315,$C$389),""))</f>
        <v/>
      </c>
      <c r="O316" s="98" t="str">
        <f>'miRNA Table'!C315</f>
        <v>hsa-miR-514a-3p</v>
      </c>
      <c r="P316" s="98" t="s">
        <v>5813</v>
      </c>
      <c r="Q316" s="99">
        <f>IF('Control Sample Data'!C315="","",IF(SUM('Control Sample Data'!C$3:C$386)&gt;10,IF(AND(ISNUMBER('Control Sample Data'!C315),'Control Sample Data'!C315&lt;$C$389, 'Control Sample Data'!C315&gt;0),'Control Sample Data'!C315,$C$389),""))</f>
        <v>35</v>
      </c>
      <c r="R316" s="99">
        <f>IF('Control Sample Data'!D315="","",IF(SUM('Control Sample Data'!D$3:D$386)&gt;10,IF(AND(ISNUMBER('Control Sample Data'!D315),'Control Sample Data'!D315&lt;$C$389, 'Control Sample Data'!D315&gt;0),'Control Sample Data'!D315,$C$389),""))</f>
        <v>35</v>
      </c>
      <c r="S316" s="99">
        <f>IF('Control Sample Data'!E315="","",IF(SUM('Control Sample Data'!E$3:E$386)&gt;10,IF(AND(ISNUMBER('Control Sample Data'!E315),'Control Sample Data'!E315&lt;$C$389, 'Control Sample Data'!E315&gt;0),'Control Sample Data'!E315,$C$389),""))</f>
        <v>35</v>
      </c>
      <c r="T316" s="99" t="str">
        <f>IF('Control Sample Data'!F315="","",IF(SUM('Control Sample Data'!F$3:F$386)&gt;10,IF(AND(ISNUMBER('Control Sample Data'!F315),'Control Sample Data'!F315&lt;$C$389, 'Control Sample Data'!F315&gt;0),'Control Sample Data'!F315,$C$389),""))</f>
        <v/>
      </c>
      <c r="U316" s="99" t="str">
        <f>IF('Control Sample Data'!G315="","",IF(SUM('Control Sample Data'!G$3:G$386)&gt;10,IF(AND(ISNUMBER('Control Sample Data'!G315),'Control Sample Data'!G315&lt;$C$389, 'Control Sample Data'!G315&gt;0),'Control Sample Data'!G315,$C$389),""))</f>
        <v/>
      </c>
      <c r="V316" s="99" t="str">
        <f>IF('Control Sample Data'!H315="","",IF(SUM('Control Sample Data'!H$3:H$386)&gt;10,IF(AND(ISNUMBER('Control Sample Data'!H315),'Control Sample Data'!H315&lt;$C$389, 'Control Sample Data'!H315&gt;0),'Control Sample Data'!H315,$C$389),""))</f>
        <v/>
      </c>
      <c r="W316" s="99" t="str">
        <f>IF('Control Sample Data'!I315="","",IF(SUM('Control Sample Data'!I$3:I$386)&gt;10,IF(AND(ISNUMBER('Control Sample Data'!I315),'Control Sample Data'!I315&lt;$C$389, 'Control Sample Data'!I315&gt;0),'Control Sample Data'!I315,$C$389),""))</f>
        <v/>
      </c>
      <c r="X316" s="99" t="str">
        <f>IF('Control Sample Data'!J315="","",IF(SUM('Control Sample Data'!J$3:J$386)&gt;10,IF(AND(ISNUMBER('Control Sample Data'!J315),'Control Sample Data'!J315&lt;$C$389, 'Control Sample Data'!J315&gt;0),'Control Sample Data'!J315,$C$389),""))</f>
        <v/>
      </c>
      <c r="Y316" s="99" t="str">
        <f>IF('Control Sample Data'!K315="","",IF(SUM('Control Sample Data'!K$3:K$386)&gt;10,IF(AND(ISNUMBER('Control Sample Data'!K315),'Control Sample Data'!K315&lt;$C$389, 'Control Sample Data'!K315&gt;0),'Control Sample Data'!K315,$C$389),""))</f>
        <v/>
      </c>
      <c r="Z316" s="99" t="str">
        <f>IF('Control Sample Data'!L315="","",IF(SUM('Control Sample Data'!L$3:L$386)&gt;10,IF(AND(ISNUMBER('Control Sample Data'!L315),'Control Sample Data'!L315&lt;$C$389, 'Control Sample Data'!L315&gt;0),'Control Sample Data'!L315,$C$389),""))</f>
        <v/>
      </c>
      <c r="AA316" s="99" t="str">
        <f>IF('Control Sample Data'!M315="","",IF(SUM('Control Sample Data'!M$3:M$386)&gt;10,IF(AND(ISNUMBER('Control Sample Data'!M315),'Control Sample Data'!M315&lt;$C$389, 'Control Sample Data'!M315&gt;0),'Control Sample Data'!M315,$C$389),""))</f>
        <v/>
      </c>
      <c r="AB316" s="107" t="str">
        <f>IF('Control Sample Data'!N315="","",IF(SUM('Control Sample Data'!N$3:N$386)&gt;10,IF(AND(ISNUMBER('Control Sample Data'!N315),'Control Sample Data'!N315&lt;$C$389, 'Control Sample Data'!N315&gt;0),'Control Sample Data'!N315,$C$389),""))</f>
        <v/>
      </c>
      <c r="AC316" s="136">
        <f>IF(C316="","",IF(AND('miRNA Table'!$F$4="YES",'miRNA Table'!$F$6="YES"),C316-C$391,C316))</f>
        <v>35</v>
      </c>
      <c r="AD316" s="137">
        <f>IF(D316="","",IF(AND('miRNA Table'!$F$4="YES",'miRNA Table'!$F$6="YES"),D316-D$391,D316))</f>
        <v>35</v>
      </c>
      <c r="AE316" s="137">
        <f>IF(E316="","",IF(AND('miRNA Table'!$F$4="YES",'miRNA Table'!$F$6="YES"),E316-E$391,E316))</f>
        <v>35</v>
      </c>
      <c r="AF316" s="137" t="str">
        <f>IF(F316="","",IF(AND('miRNA Table'!$F$4="YES",'miRNA Table'!$F$6="YES"),F316-F$391,F316))</f>
        <v/>
      </c>
      <c r="AG316" s="137" t="str">
        <f>IF(G316="","",IF(AND('miRNA Table'!$F$4="YES",'miRNA Table'!$F$6="YES"),G316-G$391,G316))</f>
        <v/>
      </c>
      <c r="AH316" s="137" t="str">
        <f>IF(H316="","",IF(AND('miRNA Table'!$F$4="YES",'miRNA Table'!$F$6="YES"),H316-H$391,H316))</f>
        <v/>
      </c>
      <c r="AI316" s="137" t="str">
        <f>IF(I316="","",IF(AND('miRNA Table'!$F$4="YES",'miRNA Table'!$F$6="YES"),I316-I$391,I316))</f>
        <v/>
      </c>
      <c r="AJ316" s="137" t="str">
        <f>IF(J316="","",IF(AND('miRNA Table'!$F$4="YES",'miRNA Table'!$F$6="YES"),J316-J$391,J316))</f>
        <v/>
      </c>
      <c r="AK316" s="137" t="str">
        <f>IF(K316="","",IF(AND('miRNA Table'!$F$4="YES",'miRNA Table'!$F$6="YES"),K316-K$391,K316))</f>
        <v/>
      </c>
      <c r="AL316" s="137" t="str">
        <f>IF(L316="","",IF(AND('miRNA Table'!$F$4="YES",'miRNA Table'!$F$6="YES"),L316-L$391,L316))</f>
        <v/>
      </c>
      <c r="AM316" s="137" t="str">
        <f>IF(M316="","",IF(AND('miRNA Table'!$F$4="YES",'miRNA Table'!$F$6="YES"),M316-M$391,M316))</f>
        <v/>
      </c>
      <c r="AN316" s="138" t="str">
        <f>IF(N316="","",IF(AND('miRNA Table'!$F$4="YES",'miRNA Table'!$F$6="YES"),N316-N$391,N316))</f>
        <v/>
      </c>
      <c r="AO316" s="136">
        <f>IF(O316="","",IF(AND('miRNA Table'!$F$4="YES",'miRNA Table'!$F$6="YES"),Q316-Q$391,Q316))</f>
        <v>35</v>
      </c>
      <c r="AP316" s="137">
        <f>IF(P316="","",IF(AND('miRNA Table'!$F$4="YES",'miRNA Table'!$F$6="YES"),R316-R$391,R316))</f>
        <v>35</v>
      </c>
      <c r="AQ316" s="137">
        <f>IF(Q316="","",IF(AND('miRNA Table'!$F$4="YES",'miRNA Table'!$F$6="YES"),S316-S$391,S316))</f>
        <v>35</v>
      </c>
      <c r="AR316" s="137" t="str">
        <f>IF(R316="","",IF(AND('miRNA Table'!$F$4="YES",'miRNA Table'!$F$6="YES"),T316-T$391,T316))</f>
        <v/>
      </c>
      <c r="AS316" s="137" t="str">
        <f>IF(S316="","",IF(AND('miRNA Table'!$F$4="YES",'miRNA Table'!$F$6="YES"),U316-U$391,U316))</f>
        <v/>
      </c>
      <c r="AT316" s="137" t="str">
        <f>IF(T316="","",IF(AND('miRNA Table'!$F$4="YES",'miRNA Table'!$F$6="YES"),V316-V$391,V316))</f>
        <v/>
      </c>
      <c r="AU316" s="137" t="str">
        <f>IF(U316="","",IF(AND('miRNA Table'!$F$4="YES",'miRNA Table'!$F$6="YES"),W316-W$391,W316))</f>
        <v/>
      </c>
      <c r="AV316" s="137" t="str">
        <f>IF(V316="","",IF(AND('miRNA Table'!$F$4="YES",'miRNA Table'!$F$6="YES"),X316-X$391,X316))</f>
        <v/>
      </c>
      <c r="AW316" s="137" t="str">
        <f>IF(W316="","",IF(AND('miRNA Table'!$F$4="YES",'miRNA Table'!$F$6="YES"),Y316-Y$391,Y316))</f>
        <v/>
      </c>
      <c r="AX316" s="137" t="str">
        <f>IF(X316="","",IF(AND('miRNA Table'!$F$4="YES",'miRNA Table'!$F$6="YES"),Z316-Z$391,Z316))</f>
        <v/>
      </c>
      <c r="AY316" s="137" t="str">
        <f>IF(Y316="","",IF(AND('miRNA Table'!$F$4="YES",'miRNA Table'!$F$6="YES"),AA316-AA$391,AA316))</f>
        <v/>
      </c>
      <c r="AZ316" s="138" t="str">
        <f>IF(Z316="","",IF(AND('miRNA Table'!$F$4="YES",'miRNA Table'!$F$6="YES"),AB316-AB$391,AB316))</f>
        <v/>
      </c>
      <c r="BY316" s="97" t="str">
        <f t="shared" si="236"/>
        <v>hsa-miR-514a-3p</v>
      </c>
      <c r="BZ316" s="98" t="s">
        <v>5813</v>
      </c>
      <c r="CA316" s="99">
        <f t="shared" si="237"/>
        <v>14.364999999999998</v>
      </c>
      <c r="CB316" s="99">
        <f t="shared" si="238"/>
        <v>14.355</v>
      </c>
      <c r="CC316" s="99">
        <f t="shared" si="239"/>
        <v>14.27</v>
      </c>
      <c r="CD316" s="99" t="str">
        <f t="shared" si="240"/>
        <v/>
      </c>
      <c r="CE316" s="99" t="str">
        <f t="shared" si="241"/>
        <v/>
      </c>
      <c r="CF316" s="99" t="str">
        <f t="shared" si="242"/>
        <v/>
      </c>
      <c r="CG316" s="99" t="str">
        <f t="shared" si="243"/>
        <v/>
      </c>
      <c r="CH316" s="99" t="str">
        <f t="shared" si="244"/>
        <v/>
      </c>
      <c r="CI316" s="99" t="str">
        <f t="shared" si="245"/>
        <v/>
      </c>
      <c r="CJ316" s="99" t="str">
        <f t="shared" si="246"/>
        <v/>
      </c>
      <c r="CK316" s="99" t="str">
        <f t="shared" si="247"/>
        <v/>
      </c>
      <c r="CL316" s="99" t="str">
        <f t="shared" si="248"/>
        <v/>
      </c>
      <c r="CM316" s="99">
        <f t="shared" si="249"/>
        <v>14.101666666666667</v>
      </c>
      <c r="CN316" s="99">
        <f t="shared" si="250"/>
        <v>14.14833333333333</v>
      </c>
      <c r="CO316" s="99">
        <f t="shared" si="251"/>
        <v>13.864999999999998</v>
      </c>
      <c r="CP316" s="99" t="str">
        <f t="shared" si="252"/>
        <v/>
      </c>
      <c r="CQ316" s="99" t="str">
        <f t="shared" si="253"/>
        <v/>
      </c>
      <c r="CR316" s="99" t="str">
        <f t="shared" si="254"/>
        <v/>
      </c>
      <c r="CS316" s="99" t="str">
        <f t="shared" si="255"/>
        <v/>
      </c>
      <c r="CT316" s="99" t="str">
        <f t="shared" si="256"/>
        <v/>
      </c>
      <c r="CU316" s="99" t="str">
        <f t="shared" si="257"/>
        <v/>
      </c>
      <c r="CV316" s="99" t="str">
        <f t="shared" si="258"/>
        <v/>
      </c>
      <c r="CW316" s="99" t="str">
        <f t="shared" si="259"/>
        <v/>
      </c>
      <c r="CX316" s="99" t="str">
        <f t="shared" si="260"/>
        <v/>
      </c>
      <c r="CY316" s="70">
        <f t="shared" si="261"/>
        <v>14.329999999999998</v>
      </c>
      <c r="CZ316" s="70">
        <f t="shared" si="262"/>
        <v>14.038333333333332</v>
      </c>
      <c r="DA316" s="100" t="str">
        <f t="shared" si="263"/>
        <v>hsa-miR-514a-3p</v>
      </c>
      <c r="DB316" s="98" t="s">
        <v>5813</v>
      </c>
      <c r="DC316" s="101">
        <f t="shared" si="268"/>
        <v>4.7391899108950229E-5</v>
      </c>
      <c r="DD316" s="101">
        <f t="shared" si="269"/>
        <v>4.7721535835485465E-5</v>
      </c>
      <c r="DE316" s="101">
        <f t="shared" si="270"/>
        <v>5.0617648059963549E-5</v>
      </c>
      <c r="DF316" s="101" t="str">
        <f t="shared" si="271"/>
        <v/>
      </c>
      <c r="DG316" s="101" t="str">
        <f t="shared" si="272"/>
        <v/>
      </c>
      <c r="DH316" s="101" t="str">
        <f t="shared" si="273"/>
        <v/>
      </c>
      <c r="DI316" s="101" t="str">
        <f t="shared" si="274"/>
        <v/>
      </c>
      <c r="DJ316" s="101" t="str">
        <f t="shared" si="275"/>
        <v/>
      </c>
      <c r="DK316" s="101" t="str">
        <f t="shared" si="276"/>
        <v/>
      </c>
      <c r="DL316" s="101" t="str">
        <f t="shared" si="277"/>
        <v/>
      </c>
      <c r="DM316" s="101" t="str">
        <f t="shared" si="264"/>
        <v/>
      </c>
      <c r="DN316" s="101" t="str">
        <f t="shared" si="265"/>
        <v/>
      </c>
      <c r="DO316" s="101">
        <f t="shared" si="278"/>
        <v>5.6882063716252369E-5</v>
      </c>
      <c r="DP316" s="101">
        <f t="shared" si="279"/>
        <v>5.5071547217106916E-5</v>
      </c>
      <c r="DQ316" s="101">
        <f t="shared" si="280"/>
        <v>6.7022266466494862E-5</v>
      </c>
      <c r="DR316" s="101" t="str">
        <f t="shared" si="281"/>
        <v/>
      </c>
      <c r="DS316" s="101" t="str">
        <f t="shared" si="282"/>
        <v/>
      </c>
      <c r="DT316" s="101" t="str">
        <f t="shared" si="283"/>
        <v/>
      </c>
      <c r="DU316" s="101" t="str">
        <f t="shared" si="284"/>
        <v/>
      </c>
      <c r="DV316" s="101" t="str">
        <f t="shared" si="285"/>
        <v/>
      </c>
      <c r="DW316" s="101" t="str">
        <f t="shared" si="286"/>
        <v/>
      </c>
      <c r="DX316" s="101" t="str">
        <f t="shared" si="287"/>
        <v/>
      </c>
      <c r="DY316" s="101" t="str">
        <f t="shared" si="266"/>
        <v/>
      </c>
      <c r="DZ316" s="101" t="str">
        <f t="shared" si="267"/>
        <v/>
      </c>
    </row>
    <row r="317" spans="1:130" ht="15" customHeight="1" x14ac:dyDescent="0.25">
      <c r="A317" s="106" t="str">
        <f>'miRNA Table'!C316</f>
        <v>hsa-miR-517a-3p hsa-miR-517b-3p</v>
      </c>
      <c r="B317" s="98" t="s">
        <v>5814</v>
      </c>
      <c r="C317" s="99">
        <f>IF('Test Sample Data'!C316="","",IF(SUM('Test Sample Data'!C$3:C$386)&gt;10,IF(AND(ISNUMBER('Test Sample Data'!C316),'Test Sample Data'!C316&lt;$C$389, 'Test Sample Data'!C316&gt;0),'Test Sample Data'!C316,$C$389),""))</f>
        <v>31.18</v>
      </c>
      <c r="D317" s="99">
        <f>IF('Test Sample Data'!D316="","",IF(SUM('Test Sample Data'!D$3:D$386)&gt;10,IF(AND(ISNUMBER('Test Sample Data'!D316),'Test Sample Data'!D316&lt;$C$389, 'Test Sample Data'!D316&gt;0),'Test Sample Data'!D316,$C$389),""))</f>
        <v>30.82</v>
      </c>
      <c r="E317" s="99">
        <f>IF('Test Sample Data'!E316="","",IF(SUM('Test Sample Data'!E$3:E$386)&gt;10,IF(AND(ISNUMBER('Test Sample Data'!E316),'Test Sample Data'!E316&lt;$C$389, 'Test Sample Data'!E316&gt;0),'Test Sample Data'!E316,$C$389),""))</f>
        <v>31.32</v>
      </c>
      <c r="F317" s="99" t="str">
        <f>IF('Test Sample Data'!F316="","",IF(SUM('Test Sample Data'!F$3:F$386)&gt;10,IF(AND(ISNUMBER('Test Sample Data'!F316),'Test Sample Data'!F316&lt;$C$389, 'Test Sample Data'!F316&gt;0),'Test Sample Data'!F316,$C$389),""))</f>
        <v/>
      </c>
      <c r="G317" s="99" t="str">
        <f>IF('Test Sample Data'!G316="","",IF(SUM('Test Sample Data'!G$3:G$386)&gt;10,IF(AND(ISNUMBER('Test Sample Data'!G316),'Test Sample Data'!G316&lt;$C$389, 'Test Sample Data'!G316&gt;0),'Test Sample Data'!G316,$C$389),""))</f>
        <v/>
      </c>
      <c r="H317" s="99" t="str">
        <f>IF('Test Sample Data'!H316="","",IF(SUM('Test Sample Data'!H$3:H$386)&gt;10,IF(AND(ISNUMBER('Test Sample Data'!H316),'Test Sample Data'!H316&lt;$C$389, 'Test Sample Data'!H316&gt;0),'Test Sample Data'!H316,$C$389),""))</f>
        <v/>
      </c>
      <c r="I317" s="99" t="str">
        <f>IF('Test Sample Data'!I316="","",IF(SUM('Test Sample Data'!I$3:I$386)&gt;10,IF(AND(ISNUMBER('Test Sample Data'!I316),'Test Sample Data'!I316&lt;$C$389, 'Test Sample Data'!I316&gt;0),'Test Sample Data'!I316,$C$389),""))</f>
        <v/>
      </c>
      <c r="J317" s="99" t="str">
        <f>IF('Test Sample Data'!J316="","",IF(SUM('Test Sample Data'!J$3:J$386)&gt;10,IF(AND(ISNUMBER('Test Sample Data'!J316),'Test Sample Data'!J316&lt;$C$389, 'Test Sample Data'!J316&gt;0),'Test Sample Data'!J316,$C$389),""))</f>
        <v/>
      </c>
      <c r="K317" s="99" t="str">
        <f>IF('Test Sample Data'!K316="","",IF(SUM('Test Sample Data'!K$3:K$386)&gt;10,IF(AND(ISNUMBER('Test Sample Data'!K316),'Test Sample Data'!K316&lt;$C$389, 'Test Sample Data'!K316&gt;0),'Test Sample Data'!K316,$C$389),""))</f>
        <v/>
      </c>
      <c r="L317" s="99" t="str">
        <f>IF('Test Sample Data'!L316="","",IF(SUM('Test Sample Data'!L$3:L$386)&gt;10,IF(AND(ISNUMBER('Test Sample Data'!L316),'Test Sample Data'!L316&lt;$C$389, 'Test Sample Data'!L316&gt;0),'Test Sample Data'!L316,$C$389),""))</f>
        <v/>
      </c>
      <c r="M317" s="99" t="str">
        <f>IF('Test Sample Data'!M316="","",IF(SUM('Test Sample Data'!M$3:M$386)&gt;10,IF(AND(ISNUMBER('Test Sample Data'!M316),'Test Sample Data'!M316&lt;$C$389, 'Test Sample Data'!M316&gt;0),'Test Sample Data'!M316,$C$389),""))</f>
        <v/>
      </c>
      <c r="N317" s="99" t="str">
        <f>IF('Test Sample Data'!N316="","",IF(SUM('Test Sample Data'!N$3:N$386)&gt;10,IF(AND(ISNUMBER('Test Sample Data'!N316),'Test Sample Data'!N316&lt;$C$389, 'Test Sample Data'!N316&gt;0),'Test Sample Data'!N316,$C$389),""))</f>
        <v/>
      </c>
      <c r="O317" s="98" t="str">
        <f>'miRNA Table'!C316</f>
        <v>hsa-miR-517a-3p hsa-miR-517b-3p</v>
      </c>
      <c r="P317" s="98" t="s">
        <v>5814</v>
      </c>
      <c r="Q317" s="99">
        <f>IF('Control Sample Data'!C316="","",IF(SUM('Control Sample Data'!C$3:C$386)&gt;10,IF(AND(ISNUMBER('Control Sample Data'!C316),'Control Sample Data'!C316&lt;$C$389, 'Control Sample Data'!C316&gt;0),'Control Sample Data'!C316,$C$389),""))</f>
        <v>29.25</v>
      </c>
      <c r="R317" s="99">
        <f>IF('Control Sample Data'!D316="","",IF(SUM('Control Sample Data'!D$3:D$386)&gt;10,IF(AND(ISNUMBER('Control Sample Data'!D316),'Control Sample Data'!D316&lt;$C$389, 'Control Sample Data'!D316&gt;0),'Control Sample Data'!D316,$C$389),""))</f>
        <v>29.17</v>
      </c>
      <c r="S317" s="99">
        <f>IF('Control Sample Data'!E316="","",IF(SUM('Control Sample Data'!E$3:E$386)&gt;10,IF(AND(ISNUMBER('Control Sample Data'!E316),'Control Sample Data'!E316&lt;$C$389, 'Control Sample Data'!E316&gt;0),'Control Sample Data'!E316,$C$389),""))</f>
        <v>28.79</v>
      </c>
      <c r="T317" s="99" t="str">
        <f>IF('Control Sample Data'!F316="","",IF(SUM('Control Sample Data'!F$3:F$386)&gt;10,IF(AND(ISNUMBER('Control Sample Data'!F316),'Control Sample Data'!F316&lt;$C$389, 'Control Sample Data'!F316&gt;0),'Control Sample Data'!F316,$C$389),""))</f>
        <v/>
      </c>
      <c r="U317" s="99" t="str">
        <f>IF('Control Sample Data'!G316="","",IF(SUM('Control Sample Data'!G$3:G$386)&gt;10,IF(AND(ISNUMBER('Control Sample Data'!G316),'Control Sample Data'!G316&lt;$C$389, 'Control Sample Data'!G316&gt;0),'Control Sample Data'!G316,$C$389),""))</f>
        <v/>
      </c>
      <c r="V317" s="99" t="str">
        <f>IF('Control Sample Data'!H316="","",IF(SUM('Control Sample Data'!H$3:H$386)&gt;10,IF(AND(ISNUMBER('Control Sample Data'!H316),'Control Sample Data'!H316&lt;$C$389, 'Control Sample Data'!H316&gt;0),'Control Sample Data'!H316,$C$389),""))</f>
        <v/>
      </c>
      <c r="W317" s="99" t="str">
        <f>IF('Control Sample Data'!I316="","",IF(SUM('Control Sample Data'!I$3:I$386)&gt;10,IF(AND(ISNUMBER('Control Sample Data'!I316),'Control Sample Data'!I316&lt;$C$389, 'Control Sample Data'!I316&gt;0),'Control Sample Data'!I316,$C$389),""))</f>
        <v/>
      </c>
      <c r="X317" s="99" t="str">
        <f>IF('Control Sample Data'!J316="","",IF(SUM('Control Sample Data'!J$3:J$386)&gt;10,IF(AND(ISNUMBER('Control Sample Data'!J316),'Control Sample Data'!J316&lt;$C$389, 'Control Sample Data'!J316&gt;0),'Control Sample Data'!J316,$C$389),""))</f>
        <v/>
      </c>
      <c r="Y317" s="99" t="str">
        <f>IF('Control Sample Data'!K316="","",IF(SUM('Control Sample Data'!K$3:K$386)&gt;10,IF(AND(ISNUMBER('Control Sample Data'!K316),'Control Sample Data'!K316&lt;$C$389, 'Control Sample Data'!K316&gt;0),'Control Sample Data'!K316,$C$389),""))</f>
        <v/>
      </c>
      <c r="Z317" s="99" t="str">
        <f>IF('Control Sample Data'!L316="","",IF(SUM('Control Sample Data'!L$3:L$386)&gt;10,IF(AND(ISNUMBER('Control Sample Data'!L316),'Control Sample Data'!L316&lt;$C$389, 'Control Sample Data'!L316&gt;0),'Control Sample Data'!L316,$C$389),""))</f>
        <v/>
      </c>
      <c r="AA317" s="99" t="str">
        <f>IF('Control Sample Data'!M316="","",IF(SUM('Control Sample Data'!M$3:M$386)&gt;10,IF(AND(ISNUMBER('Control Sample Data'!M316),'Control Sample Data'!M316&lt;$C$389, 'Control Sample Data'!M316&gt;0),'Control Sample Data'!M316,$C$389),""))</f>
        <v/>
      </c>
      <c r="AB317" s="107" t="str">
        <f>IF('Control Sample Data'!N316="","",IF(SUM('Control Sample Data'!N$3:N$386)&gt;10,IF(AND(ISNUMBER('Control Sample Data'!N316),'Control Sample Data'!N316&lt;$C$389, 'Control Sample Data'!N316&gt;0),'Control Sample Data'!N316,$C$389),""))</f>
        <v/>
      </c>
      <c r="AC317" s="136">
        <f>IF(C317="","",IF(AND('miRNA Table'!$F$4="YES",'miRNA Table'!$F$6="YES"),C317-C$391,C317))</f>
        <v>31.18</v>
      </c>
      <c r="AD317" s="137">
        <f>IF(D317="","",IF(AND('miRNA Table'!$F$4="YES",'miRNA Table'!$F$6="YES"),D317-D$391,D317))</f>
        <v>30.82</v>
      </c>
      <c r="AE317" s="137">
        <f>IF(E317="","",IF(AND('miRNA Table'!$F$4="YES",'miRNA Table'!$F$6="YES"),E317-E$391,E317))</f>
        <v>31.32</v>
      </c>
      <c r="AF317" s="137" t="str">
        <f>IF(F317="","",IF(AND('miRNA Table'!$F$4="YES",'miRNA Table'!$F$6="YES"),F317-F$391,F317))</f>
        <v/>
      </c>
      <c r="AG317" s="137" t="str">
        <f>IF(G317="","",IF(AND('miRNA Table'!$F$4="YES",'miRNA Table'!$F$6="YES"),G317-G$391,G317))</f>
        <v/>
      </c>
      <c r="AH317" s="137" t="str">
        <f>IF(H317="","",IF(AND('miRNA Table'!$F$4="YES",'miRNA Table'!$F$6="YES"),H317-H$391,H317))</f>
        <v/>
      </c>
      <c r="AI317" s="137" t="str">
        <f>IF(I317="","",IF(AND('miRNA Table'!$F$4="YES",'miRNA Table'!$F$6="YES"),I317-I$391,I317))</f>
        <v/>
      </c>
      <c r="AJ317" s="137" t="str">
        <f>IF(J317="","",IF(AND('miRNA Table'!$F$4="YES",'miRNA Table'!$F$6="YES"),J317-J$391,J317))</f>
        <v/>
      </c>
      <c r="AK317" s="137" t="str">
        <f>IF(K317="","",IF(AND('miRNA Table'!$F$4="YES",'miRNA Table'!$F$6="YES"),K317-K$391,K317))</f>
        <v/>
      </c>
      <c r="AL317" s="137" t="str">
        <f>IF(L317="","",IF(AND('miRNA Table'!$F$4="YES",'miRNA Table'!$F$6="YES"),L317-L$391,L317))</f>
        <v/>
      </c>
      <c r="AM317" s="137" t="str">
        <f>IF(M317="","",IF(AND('miRNA Table'!$F$4="YES",'miRNA Table'!$F$6="YES"),M317-M$391,M317))</f>
        <v/>
      </c>
      <c r="AN317" s="138" t="str">
        <f>IF(N317="","",IF(AND('miRNA Table'!$F$4="YES",'miRNA Table'!$F$6="YES"),N317-N$391,N317))</f>
        <v/>
      </c>
      <c r="AO317" s="136">
        <f>IF(O317="","",IF(AND('miRNA Table'!$F$4="YES",'miRNA Table'!$F$6="YES"),Q317-Q$391,Q317))</f>
        <v>29.25</v>
      </c>
      <c r="AP317" s="137">
        <f>IF(P317="","",IF(AND('miRNA Table'!$F$4="YES",'miRNA Table'!$F$6="YES"),R317-R$391,R317))</f>
        <v>29.17</v>
      </c>
      <c r="AQ317" s="137">
        <f>IF(Q317="","",IF(AND('miRNA Table'!$F$4="YES",'miRNA Table'!$F$6="YES"),S317-S$391,S317))</f>
        <v>28.79</v>
      </c>
      <c r="AR317" s="137" t="str">
        <f>IF(R317="","",IF(AND('miRNA Table'!$F$4="YES",'miRNA Table'!$F$6="YES"),T317-T$391,T317))</f>
        <v/>
      </c>
      <c r="AS317" s="137" t="str">
        <f>IF(S317="","",IF(AND('miRNA Table'!$F$4="YES",'miRNA Table'!$F$6="YES"),U317-U$391,U317))</f>
        <v/>
      </c>
      <c r="AT317" s="137" t="str">
        <f>IF(T317="","",IF(AND('miRNA Table'!$F$4="YES",'miRNA Table'!$F$6="YES"),V317-V$391,V317))</f>
        <v/>
      </c>
      <c r="AU317" s="137" t="str">
        <f>IF(U317="","",IF(AND('miRNA Table'!$F$4="YES",'miRNA Table'!$F$6="YES"),W317-W$391,W317))</f>
        <v/>
      </c>
      <c r="AV317" s="137" t="str">
        <f>IF(V317="","",IF(AND('miRNA Table'!$F$4="YES",'miRNA Table'!$F$6="YES"),X317-X$391,X317))</f>
        <v/>
      </c>
      <c r="AW317" s="137" t="str">
        <f>IF(W317="","",IF(AND('miRNA Table'!$F$4="YES",'miRNA Table'!$F$6="YES"),Y317-Y$391,Y317))</f>
        <v/>
      </c>
      <c r="AX317" s="137" t="str">
        <f>IF(X317="","",IF(AND('miRNA Table'!$F$4="YES",'miRNA Table'!$F$6="YES"),Z317-Z$391,Z317))</f>
        <v/>
      </c>
      <c r="AY317" s="137" t="str">
        <f>IF(Y317="","",IF(AND('miRNA Table'!$F$4="YES",'miRNA Table'!$F$6="YES"),AA317-AA$391,AA317))</f>
        <v/>
      </c>
      <c r="AZ317" s="138" t="str">
        <f>IF(Z317="","",IF(AND('miRNA Table'!$F$4="YES",'miRNA Table'!$F$6="YES"),AB317-AB$391,AB317))</f>
        <v/>
      </c>
      <c r="BY317" s="97" t="str">
        <f t="shared" si="236"/>
        <v>hsa-miR-517a-3p hsa-miR-517b-3p</v>
      </c>
      <c r="BZ317" s="98" t="s">
        <v>5814</v>
      </c>
      <c r="CA317" s="99">
        <f t="shared" si="237"/>
        <v>10.544999999999998</v>
      </c>
      <c r="CB317" s="99">
        <f t="shared" si="238"/>
        <v>10.175000000000001</v>
      </c>
      <c r="CC317" s="99">
        <f t="shared" si="239"/>
        <v>10.59</v>
      </c>
      <c r="CD317" s="99" t="str">
        <f t="shared" si="240"/>
        <v/>
      </c>
      <c r="CE317" s="99" t="str">
        <f t="shared" si="241"/>
        <v/>
      </c>
      <c r="CF317" s="99" t="str">
        <f t="shared" si="242"/>
        <v/>
      </c>
      <c r="CG317" s="99" t="str">
        <f t="shared" si="243"/>
        <v/>
      </c>
      <c r="CH317" s="99" t="str">
        <f t="shared" si="244"/>
        <v/>
      </c>
      <c r="CI317" s="99" t="str">
        <f t="shared" si="245"/>
        <v/>
      </c>
      <c r="CJ317" s="99" t="str">
        <f t="shared" si="246"/>
        <v/>
      </c>
      <c r="CK317" s="99" t="str">
        <f t="shared" si="247"/>
        <v/>
      </c>
      <c r="CL317" s="99" t="str">
        <f t="shared" si="248"/>
        <v/>
      </c>
      <c r="CM317" s="99">
        <f t="shared" si="249"/>
        <v>8.3516666666666666</v>
      </c>
      <c r="CN317" s="99">
        <f t="shared" si="250"/>
        <v>8.3183333333333316</v>
      </c>
      <c r="CO317" s="99">
        <f t="shared" si="251"/>
        <v>7.6549999999999976</v>
      </c>
      <c r="CP317" s="99" t="str">
        <f t="shared" si="252"/>
        <v/>
      </c>
      <c r="CQ317" s="99" t="str">
        <f t="shared" si="253"/>
        <v/>
      </c>
      <c r="CR317" s="99" t="str">
        <f t="shared" si="254"/>
        <v/>
      </c>
      <c r="CS317" s="99" t="str">
        <f t="shared" si="255"/>
        <v/>
      </c>
      <c r="CT317" s="99" t="str">
        <f t="shared" si="256"/>
        <v/>
      </c>
      <c r="CU317" s="99" t="str">
        <f t="shared" si="257"/>
        <v/>
      </c>
      <c r="CV317" s="99" t="str">
        <f t="shared" si="258"/>
        <v/>
      </c>
      <c r="CW317" s="99" t="str">
        <f t="shared" si="259"/>
        <v/>
      </c>
      <c r="CX317" s="99" t="str">
        <f t="shared" si="260"/>
        <v/>
      </c>
      <c r="CY317" s="70">
        <f t="shared" si="261"/>
        <v>10.436666666666666</v>
      </c>
      <c r="CZ317" s="70">
        <f t="shared" si="262"/>
        <v>8.1083333333333325</v>
      </c>
      <c r="DA317" s="100" t="str">
        <f t="shared" si="263"/>
        <v>hsa-miR-517a-3p hsa-miR-517b-3p</v>
      </c>
      <c r="DB317" s="98" t="s">
        <v>5814</v>
      </c>
      <c r="DC317" s="101">
        <f t="shared" si="268"/>
        <v>6.6932754149399705E-4</v>
      </c>
      <c r="DD317" s="101">
        <f t="shared" si="269"/>
        <v>8.650073428733984E-4</v>
      </c>
      <c r="DE317" s="101">
        <f t="shared" si="270"/>
        <v>6.4877237016431244E-4</v>
      </c>
      <c r="DF317" s="101" t="str">
        <f t="shared" si="271"/>
        <v/>
      </c>
      <c r="DG317" s="101" t="str">
        <f t="shared" si="272"/>
        <v/>
      </c>
      <c r="DH317" s="101" t="str">
        <f t="shared" si="273"/>
        <v/>
      </c>
      <c r="DI317" s="101" t="str">
        <f t="shared" si="274"/>
        <v/>
      </c>
      <c r="DJ317" s="101" t="str">
        <f t="shared" si="275"/>
        <v/>
      </c>
      <c r="DK317" s="101" t="str">
        <f t="shared" si="276"/>
        <v/>
      </c>
      <c r="DL317" s="101" t="str">
        <f t="shared" si="277"/>
        <v/>
      </c>
      <c r="DM317" s="101" t="str">
        <f t="shared" si="264"/>
        <v/>
      </c>
      <c r="DN317" s="101" t="str">
        <f t="shared" si="265"/>
        <v/>
      </c>
      <c r="DO317" s="101">
        <f t="shared" si="278"/>
        <v>3.0612431021587207E-3</v>
      </c>
      <c r="DP317" s="101">
        <f t="shared" si="279"/>
        <v>3.1327962678044529E-3</v>
      </c>
      <c r="DQ317" s="101">
        <f t="shared" si="280"/>
        <v>4.9615272755421562E-3</v>
      </c>
      <c r="DR317" s="101" t="str">
        <f t="shared" si="281"/>
        <v/>
      </c>
      <c r="DS317" s="101" t="str">
        <f t="shared" si="282"/>
        <v/>
      </c>
      <c r="DT317" s="101" t="str">
        <f t="shared" si="283"/>
        <v/>
      </c>
      <c r="DU317" s="101" t="str">
        <f t="shared" si="284"/>
        <v/>
      </c>
      <c r="DV317" s="101" t="str">
        <f t="shared" si="285"/>
        <v/>
      </c>
      <c r="DW317" s="101" t="str">
        <f t="shared" si="286"/>
        <v/>
      </c>
      <c r="DX317" s="101" t="str">
        <f t="shared" si="287"/>
        <v/>
      </c>
      <c r="DY317" s="101" t="str">
        <f t="shared" si="266"/>
        <v/>
      </c>
      <c r="DZ317" s="101" t="str">
        <f t="shared" si="267"/>
        <v/>
      </c>
    </row>
    <row r="318" spans="1:130" ht="15" customHeight="1" x14ac:dyDescent="0.25">
      <c r="A318" s="106" t="str">
        <f>'miRNA Table'!C317</f>
        <v>hsa-miR-518b</v>
      </c>
      <c r="B318" s="98" t="s">
        <v>5815</v>
      </c>
      <c r="C318" s="99">
        <f>IF('Test Sample Data'!C317="","",IF(SUM('Test Sample Data'!C$3:C$386)&gt;10,IF(AND(ISNUMBER('Test Sample Data'!C317),'Test Sample Data'!C317&lt;$C$389, 'Test Sample Data'!C317&gt;0),'Test Sample Data'!C317,$C$389),""))</f>
        <v>13.53</v>
      </c>
      <c r="D318" s="99">
        <f>IF('Test Sample Data'!D317="","",IF(SUM('Test Sample Data'!D$3:D$386)&gt;10,IF(AND(ISNUMBER('Test Sample Data'!D317),'Test Sample Data'!D317&lt;$C$389, 'Test Sample Data'!D317&gt;0),'Test Sample Data'!D317,$C$389),""))</f>
        <v>13.59</v>
      </c>
      <c r="E318" s="99">
        <f>IF('Test Sample Data'!E317="","",IF(SUM('Test Sample Data'!E$3:E$386)&gt;10,IF(AND(ISNUMBER('Test Sample Data'!E317),'Test Sample Data'!E317&lt;$C$389, 'Test Sample Data'!E317&gt;0),'Test Sample Data'!E317,$C$389),""))</f>
        <v>13.59</v>
      </c>
      <c r="F318" s="99" t="str">
        <f>IF('Test Sample Data'!F317="","",IF(SUM('Test Sample Data'!F$3:F$386)&gt;10,IF(AND(ISNUMBER('Test Sample Data'!F317),'Test Sample Data'!F317&lt;$C$389, 'Test Sample Data'!F317&gt;0),'Test Sample Data'!F317,$C$389),""))</f>
        <v/>
      </c>
      <c r="G318" s="99" t="str">
        <f>IF('Test Sample Data'!G317="","",IF(SUM('Test Sample Data'!G$3:G$386)&gt;10,IF(AND(ISNUMBER('Test Sample Data'!G317),'Test Sample Data'!G317&lt;$C$389, 'Test Sample Data'!G317&gt;0),'Test Sample Data'!G317,$C$389),""))</f>
        <v/>
      </c>
      <c r="H318" s="99" t="str">
        <f>IF('Test Sample Data'!H317="","",IF(SUM('Test Sample Data'!H$3:H$386)&gt;10,IF(AND(ISNUMBER('Test Sample Data'!H317),'Test Sample Data'!H317&lt;$C$389, 'Test Sample Data'!H317&gt;0),'Test Sample Data'!H317,$C$389),""))</f>
        <v/>
      </c>
      <c r="I318" s="99" t="str">
        <f>IF('Test Sample Data'!I317="","",IF(SUM('Test Sample Data'!I$3:I$386)&gt;10,IF(AND(ISNUMBER('Test Sample Data'!I317),'Test Sample Data'!I317&lt;$C$389, 'Test Sample Data'!I317&gt;0),'Test Sample Data'!I317,$C$389),""))</f>
        <v/>
      </c>
      <c r="J318" s="99" t="str">
        <f>IF('Test Sample Data'!J317="","",IF(SUM('Test Sample Data'!J$3:J$386)&gt;10,IF(AND(ISNUMBER('Test Sample Data'!J317),'Test Sample Data'!J317&lt;$C$389, 'Test Sample Data'!J317&gt;0),'Test Sample Data'!J317,$C$389),""))</f>
        <v/>
      </c>
      <c r="K318" s="99" t="str">
        <f>IF('Test Sample Data'!K317="","",IF(SUM('Test Sample Data'!K$3:K$386)&gt;10,IF(AND(ISNUMBER('Test Sample Data'!K317),'Test Sample Data'!K317&lt;$C$389, 'Test Sample Data'!K317&gt;0),'Test Sample Data'!K317,$C$389),""))</f>
        <v/>
      </c>
      <c r="L318" s="99" t="str">
        <f>IF('Test Sample Data'!L317="","",IF(SUM('Test Sample Data'!L$3:L$386)&gt;10,IF(AND(ISNUMBER('Test Sample Data'!L317),'Test Sample Data'!L317&lt;$C$389, 'Test Sample Data'!L317&gt;0),'Test Sample Data'!L317,$C$389),""))</f>
        <v/>
      </c>
      <c r="M318" s="99" t="str">
        <f>IF('Test Sample Data'!M317="","",IF(SUM('Test Sample Data'!M$3:M$386)&gt;10,IF(AND(ISNUMBER('Test Sample Data'!M317),'Test Sample Data'!M317&lt;$C$389, 'Test Sample Data'!M317&gt;0),'Test Sample Data'!M317,$C$389),""))</f>
        <v/>
      </c>
      <c r="N318" s="99" t="str">
        <f>IF('Test Sample Data'!N317="","",IF(SUM('Test Sample Data'!N$3:N$386)&gt;10,IF(AND(ISNUMBER('Test Sample Data'!N317),'Test Sample Data'!N317&lt;$C$389, 'Test Sample Data'!N317&gt;0),'Test Sample Data'!N317,$C$389),""))</f>
        <v/>
      </c>
      <c r="O318" s="98" t="str">
        <f>'miRNA Table'!C317</f>
        <v>hsa-miR-518b</v>
      </c>
      <c r="P318" s="98" t="s">
        <v>5815</v>
      </c>
      <c r="Q318" s="99">
        <f>IF('Control Sample Data'!C317="","",IF(SUM('Control Sample Data'!C$3:C$386)&gt;10,IF(AND(ISNUMBER('Control Sample Data'!C317),'Control Sample Data'!C317&lt;$C$389, 'Control Sample Data'!C317&gt;0),'Control Sample Data'!C317,$C$389),""))</f>
        <v>22.38</v>
      </c>
      <c r="R318" s="99">
        <f>IF('Control Sample Data'!D317="","",IF(SUM('Control Sample Data'!D$3:D$386)&gt;10,IF(AND(ISNUMBER('Control Sample Data'!D317),'Control Sample Data'!D317&lt;$C$389, 'Control Sample Data'!D317&gt;0),'Control Sample Data'!D317,$C$389),""))</f>
        <v>22.43</v>
      </c>
      <c r="S318" s="99">
        <f>IF('Control Sample Data'!E317="","",IF(SUM('Control Sample Data'!E$3:E$386)&gt;10,IF(AND(ISNUMBER('Control Sample Data'!E317),'Control Sample Data'!E317&lt;$C$389, 'Control Sample Data'!E317&gt;0),'Control Sample Data'!E317,$C$389),""))</f>
        <v>22.43</v>
      </c>
      <c r="T318" s="99" t="str">
        <f>IF('Control Sample Data'!F317="","",IF(SUM('Control Sample Data'!F$3:F$386)&gt;10,IF(AND(ISNUMBER('Control Sample Data'!F317),'Control Sample Data'!F317&lt;$C$389, 'Control Sample Data'!F317&gt;0),'Control Sample Data'!F317,$C$389),""))</f>
        <v/>
      </c>
      <c r="U318" s="99" t="str">
        <f>IF('Control Sample Data'!G317="","",IF(SUM('Control Sample Data'!G$3:G$386)&gt;10,IF(AND(ISNUMBER('Control Sample Data'!G317),'Control Sample Data'!G317&lt;$C$389, 'Control Sample Data'!G317&gt;0),'Control Sample Data'!G317,$C$389),""))</f>
        <v/>
      </c>
      <c r="V318" s="99" t="str">
        <f>IF('Control Sample Data'!H317="","",IF(SUM('Control Sample Data'!H$3:H$386)&gt;10,IF(AND(ISNUMBER('Control Sample Data'!H317),'Control Sample Data'!H317&lt;$C$389, 'Control Sample Data'!H317&gt;0),'Control Sample Data'!H317,$C$389),""))</f>
        <v/>
      </c>
      <c r="W318" s="99" t="str">
        <f>IF('Control Sample Data'!I317="","",IF(SUM('Control Sample Data'!I$3:I$386)&gt;10,IF(AND(ISNUMBER('Control Sample Data'!I317),'Control Sample Data'!I317&lt;$C$389, 'Control Sample Data'!I317&gt;0),'Control Sample Data'!I317,$C$389),""))</f>
        <v/>
      </c>
      <c r="X318" s="99" t="str">
        <f>IF('Control Sample Data'!J317="","",IF(SUM('Control Sample Data'!J$3:J$386)&gt;10,IF(AND(ISNUMBER('Control Sample Data'!J317),'Control Sample Data'!J317&lt;$C$389, 'Control Sample Data'!J317&gt;0),'Control Sample Data'!J317,$C$389),""))</f>
        <v/>
      </c>
      <c r="Y318" s="99" t="str">
        <f>IF('Control Sample Data'!K317="","",IF(SUM('Control Sample Data'!K$3:K$386)&gt;10,IF(AND(ISNUMBER('Control Sample Data'!K317),'Control Sample Data'!K317&lt;$C$389, 'Control Sample Data'!K317&gt;0),'Control Sample Data'!K317,$C$389),""))</f>
        <v/>
      </c>
      <c r="Z318" s="99" t="str">
        <f>IF('Control Sample Data'!L317="","",IF(SUM('Control Sample Data'!L$3:L$386)&gt;10,IF(AND(ISNUMBER('Control Sample Data'!L317),'Control Sample Data'!L317&lt;$C$389, 'Control Sample Data'!L317&gt;0),'Control Sample Data'!L317,$C$389),""))</f>
        <v/>
      </c>
      <c r="AA318" s="99" t="str">
        <f>IF('Control Sample Data'!M317="","",IF(SUM('Control Sample Data'!M$3:M$386)&gt;10,IF(AND(ISNUMBER('Control Sample Data'!M317),'Control Sample Data'!M317&lt;$C$389, 'Control Sample Data'!M317&gt;0),'Control Sample Data'!M317,$C$389),""))</f>
        <v/>
      </c>
      <c r="AB318" s="107" t="str">
        <f>IF('Control Sample Data'!N317="","",IF(SUM('Control Sample Data'!N$3:N$386)&gt;10,IF(AND(ISNUMBER('Control Sample Data'!N317),'Control Sample Data'!N317&lt;$C$389, 'Control Sample Data'!N317&gt;0),'Control Sample Data'!N317,$C$389),""))</f>
        <v/>
      </c>
      <c r="AC318" s="136">
        <f>IF(C318="","",IF(AND('miRNA Table'!$F$4="YES",'miRNA Table'!$F$6="YES"),C318-C$391,C318))</f>
        <v>13.53</v>
      </c>
      <c r="AD318" s="137">
        <f>IF(D318="","",IF(AND('miRNA Table'!$F$4="YES",'miRNA Table'!$F$6="YES"),D318-D$391,D318))</f>
        <v>13.59</v>
      </c>
      <c r="AE318" s="137">
        <f>IF(E318="","",IF(AND('miRNA Table'!$F$4="YES",'miRNA Table'!$F$6="YES"),E318-E$391,E318))</f>
        <v>13.59</v>
      </c>
      <c r="AF318" s="137" t="str">
        <f>IF(F318="","",IF(AND('miRNA Table'!$F$4="YES",'miRNA Table'!$F$6="YES"),F318-F$391,F318))</f>
        <v/>
      </c>
      <c r="AG318" s="137" t="str">
        <f>IF(G318="","",IF(AND('miRNA Table'!$F$4="YES",'miRNA Table'!$F$6="YES"),G318-G$391,G318))</f>
        <v/>
      </c>
      <c r="AH318" s="137" t="str">
        <f>IF(H318="","",IF(AND('miRNA Table'!$F$4="YES",'miRNA Table'!$F$6="YES"),H318-H$391,H318))</f>
        <v/>
      </c>
      <c r="AI318" s="137" t="str">
        <f>IF(I318="","",IF(AND('miRNA Table'!$F$4="YES",'miRNA Table'!$F$6="YES"),I318-I$391,I318))</f>
        <v/>
      </c>
      <c r="AJ318" s="137" t="str">
        <f>IF(J318="","",IF(AND('miRNA Table'!$F$4="YES",'miRNA Table'!$F$6="YES"),J318-J$391,J318))</f>
        <v/>
      </c>
      <c r="AK318" s="137" t="str">
        <f>IF(K318="","",IF(AND('miRNA Table'!$F$4="YES",'miRNA Table'!$F$6="YES"),K318-K$391,K318))</f>
        <v/>
      </c>
      <c r="AL318" s="137" t="str">
        <f>IF(L318="","",IF(AND('miRNA Table'!$F$4="YES",'miRNA Table'!$F$6="YES"),L318-L$391,L318))</f>
        <v/>
      </c>
      <c r="AM318" s="137" t="str">
        <f>IF(M318="","",IF(AND('miRNA Table'!$F$4="YES",'miRNA Table'!$F$6="YES"),M318-M$391,M318))</f>
        <v/>
      </c>
      <c r="AN318" s="138" t="str">
        <f>IF(N318="","",IF(AND('miRNA Table'!$F$4="YES",'miRNA Table'!$F$6="YES"),N318-N$391,N318))</f>
        <v/>
      </c>
      <c r="AO318" s="136">
        <f>IF(O318="","",IF(AND('miRNA Table'!$F$4="YES",'miRNA Table'!$F$6="YES"),Q318-Q$391,Q318))</f>
        <v>22.38</v>
      </c>
      <c r="AP318" s="137">
        <f>IF(P318="","",IF(AND('miRNA Table'!$F$4="YES",'miRNA Table'!$F$6="YES"),R318-R$391,R318))</f>
        <v>22.43</v>
      </c>
      <c r="AQ318" s="137">
        <f>IF(Q318="","",IF(AND('miRNA Table'!$F$4="YES",'miRNA Table'!$F$6="YES"),S318-S$391,S318))</f>
        <v>22.43</v>
      </c>
      <c r="AR318" s="137" t="str">
        <f>IF(R318="","",IF(AND('miRNA Table'!$F$4="YES",'miRNA Table'!$F$6="YES"),T318-T$391,T318))</f>
        <v/>
      </c>
      <c r="AS318" s="137" t="str">
        <f>IF(S318="","",IF(AND('miRNA Table'!$F$4="YES",'miRNA Table'!$F$6="YES"),U318-U$391,U318))</f>
        <v/>
      </c>
      <c r="AT318" s="137" t="str">
        <f>IF(T318="","",IF(AND('miRNA Table'!$F$4="YES",'miRNA Table'!$F$6="YES"),V318-V$391,V318))</f>
        <v/>
      </c>
      <c r="AU318" s="137" t="str">
        <f>IF(U318="","",IF(AND('miRNA Table'!$F$4="YES",'miRNA Table'!$F$6="YES"),W318-W$391,W318))</f>
        <v/>
      </c>
      <c r="AV318" s="137" t="str">
        <f>IF(V318="","",IF(AND('miRNA Table'!$F$4="YES",'miRNA Table'!$F$6="YES"),X318-X$391,X318))</f>
        <v/>
      </c>
      <c r="AW318" s="137" t="str">
        <f>IF(W318="","",IF(AND('miRNA Table'!$F$4="YES",'miRNA Table'!$F$6="YES"),Y318-Y$391,Y318))</f>
        <v/>
      </c>
      <c r="AX318" s="137" t="str">
        <f>IF(X318="","",IF(AND('miRNA Table'!$F$4="YES",'miRNA Table'!$F$6="YES"),Z318-Z$391,Z318))</f>
        <v/>
      </c>
      <c r="AY318" s="137" t="str">
        <f>IF(Y318="","",IF(AND('miRNA Table'!$F$4="YES",'miRNA Table'!$F$6="YES"),AA318-AA$391,AA318))</f>
        <v/>
      </c>
      <c r="AZ318" s="138" t="str">
        <f>IF(Z318="","",IF(AND('miRNA Table'!$F$4="YES",'miRNA Table'!$F$6="YES"),AB318-AB$391,AB318))</f>
        <v/>
      </c>
      <c r="BY318" s="97" t="str">
        <f t="shared" si="236"/>
        <v>hsa-miR-518b</v>
      </c>
      <c r="BZ318" s="98" t="s">
        <v>5815</v>
      </c>
      <c r="CA318" s="99">
        <f t="shared" si="237"/>
        <v>-7.1050000000000022</v>
      </c>
      <c r="CB318" s="99">
        <f t="shared" si="238"/>
        <v>-7.0549999999999997</v>
      </c>
      <c r="CC318" s="99">
        <f t="shared" si="239"/>
        <v>-7.1400000000000006</v>
      </c>
      <c r="CD318" s="99" t="str">
        <f t="shared" si="240"/>
        <v/>
      </c>
      <c r="CE318" s="99" t="str">
        <f t="shared" si="241"/>
        <v/>
      </c>
      <c r="CF318" s="99" t="str">
        <f t="shared" si="242"/>
        <v/>
      </c>
      <c r="CG318" s="99" t="str">
        <f t="shared" si="243"/>
        <v/>
      </c>
      <c r="CH318" s="99" t="str">
        <f t="shared" si="244"/>
        <v/>
      </c>
      <c r="CI318" s="99" t="str">
        <f t="shared" si="245"/>
        <v/>
      </c>
      <c r="CJ318" s="99" t="str">
        <f t="shared" si="246"/>
        <v/>
      </c>
      <c r="CK318" s="99" t="str">
        <f t="shared" si="247"/>
        <v/>
      </c>
      <c r="CL318" s="99" t="str">
        <f t="shared" si="248"/>
        <v/>
      </c>
      <c r="CM318" s="99">
        <f t="shared" si="249"/>
        <v>1.4816666666666656</v>
      </c>
      <c r="CN318" s="99">
        <f t="shared" si="250"/>
        <v>1.5783333333333296</v>
      </c>
      <c r="CO318" s="99">
        <f t="shared" si="251"/>
        <v>1.2949999999999982</v>
      </c>
      <c r="CP318" s="99" t="str">
        <f t="shared" si="252"/>
        <v/>
      </c>
      <c r="CQ318" s="99" t="str">
        <f t="shared" si="253"/>
        <v/>
      </c>
      <c r="CR318" s="99" t="str">
        <f t="shared" si="254"/>
        <v/>
      </c>
      <c r="CS318" s="99" t="str">
        <f t="shared" si="255"/>
        <v/>
      </c>
      <c r="CT318" s="99" t="str">
        <f t="shared" si="256"/>
        <v/>
      </c>
      <c r="CU318" s="99" t="str">
        <f t="shared" si="257"/>
        <v/>
      </c>
      <c r="CV318" s="99" t="str">
        <f t="shared" si="258"/>
        <v/>
      </c>
      <c r="CW318" s="99" t="str">
        <f t="shared" si="259"/>
        <v/>
      </c>
      <c r="CX318" s="99" t="str">
        <f t="shared" si="260"/>
        <v/>
      </c>
      <c r="CY318" s="70">
        <f t="shared" si="261"/>
        <v>-7.1000000000000014</v>
      </c>
      <c r="CZ318" s="70">
        <f t="shared" si="262"/>
        <v>1.4516666666666644</v>
      </c>
      <c r="DA318" s="100" t="str">
        <f t="shared" si="263"/>
        <v>hsa-miR-518b</v>
      </c>
      <c r="DB318" s="98" t="s">
        <v>5815</v>
      </c>
      <c r="DC318" s="101">
        <f t="shared" si="268"/>
        <v>137.66328197854457</v>
      </c>
      <c r="DD318" s="101">
        <f t="shared" si="269"/>
        <v>132.97396522210101</v>
      </c>
      <c r="DE318" s="101">
        <f t="shared" si="270"/>
        <v>141.04385483220616</v>
      </c>
      <c r="DF318" s="101" t="str">
        <f t="shared" si="271"/>
        <v/>
      </c>
      <c r="DG318" s="101" t="str">
        <f t="shared" si="272"/>
        <v/>
      </c>
      <c r="DH318" s="101" t="str">
        <f t="shared" si="273"/>
        <v/>
      </c>
      <c r="DI318" s="101" t="str">
        <f t="shared" si="274"/>
        <v/>
      </c>
      <c r="DJ318" s="101" t="str">
        <f t="shared" si="275"/>
        <v/>
      </c>
      <c r="DK318" s="101" t="str">
        <f t="shared" si="276"/>
        <v/>
      </c>
      <c r="DL318" s="101" t="str">
        <f t="shared" si="277"/>
        <v/>
      </c>
      <c r="DM318" s="101" t="str">
        <f t="shared" si="264"/>
        <v/>
      </c>
      <c r="DN318" s="101" t="str">
        <f t="shared" si="265"/>
        <v/>
      </c>
      <c r="DO318" s="101">
        <f t="shared" si="278"/>
        <v>0.3580749086144579</v>
      </c>
      <c r="DP318" s="101">
        <f t="shared" si="279"/>
        <v>0.33486852061104444</v>
      </c>
      <c r="DQ318" s="101">
        <f t="shared" si="280"/>
        <v>0.40753616620131322</v>
      </c>
      <c r="DR318" s="101" t="str">
        <f t="shared" si="281"/>
        <v/>
      </c>
      <c r="DS318" s="101" t="str">
        <f t="shared" si="282"/>
        <v/>
      </c>
      <c r="DT318" s="101" t="str">
        <f t="shared" si="283"/>
        <v/>
      </c>
      <c r="DU318" s="101" t="str">
        <f t="shared" si="284"/>
        <v/>
      </c>
      <c r="DV318" s="101" t="str">
        <f t="shared" si="285"/>
        <v/>
      </c>
      <c r="DW318" s="101" t="str">
        <f t="shared" si="286"/>
        <v/>
      </c>
      <c r="DX318" s="101" t="str">
        <f t="shared" si="287"/>
        <v/>
      </c>
      <c r="DY318" s="101" t="str">
        <f t="shared" si="266"/>
        <v/>
      </c>
      <c r="DZ318" s="101" t="str">
        <f t="shared" si="267"/>
        <v/>
      </c>
    </row>
    <row r="319" spans="1:130" ht="15" customHeight="1" x14ac:dyDescent="0.25">
      <c r="A319" s="106" t="str">
        <f>'miRNA Table'!C318</f>
        <v>hsa-miR-519d-3p</v>
      </c>
      <c r="B319" s="98" t="s">
        <v>5816</v>
      </c>
      <c r="C319" s="99">
        <f>IF('Test Sample Data'!C318="","",IF(SUM('Test Sample Data'!C$3:C$386)&gt;10,IF(AND(ISNUMBER('Test Sample Data'!C318),'Test Sample Data'!C318&lt;$C$389, 'Test Sample Data'!C318&gt;0),'Test Sample Data'!C318,$C$389),""))</f>
        <v>29.52</v>
      </c>
      <c r="D319" s="99">
        <f>IF('Test Sample Data'!D318="","",IF(SUM('Test Sample Data'!D$3:D$386)&gt;10,IF(AND(ISNUMBER('Test Sample Data'!D318),'Test Sample Data'!D318&lt;$C$389, 'Test Sample Data'!D318&gt;0),'Test Sample Data'!D318,$C$389),""))</f>
        <v>29.17</v>
      </c>
      <c r="E319" s="99">
        <f>IF('Test Sample Data'!E318="","",IF(SUM('Test Sample Data'!E$3:E$386)&gt;10,IF(AND(ISNUMBER('Test Sample Data'!E318),'Test Sample Data'!E318&lt;$C$389, 'Test Sample Data'!E318&gt;0),'Test Sample Data'!E318,$C$389),""))</f>
        <v>29.13</v>
      </c>
      <c r="F319" s="99" t="str">
        <f>IF('Test Sample Data'!F318="","",IF(SUM('Test Sample Data'!F$3:F$386)&gt;10,IF(AND(ISNUMBER('Test Sample Data'!F318),'Test Sample Data'!F318&lt;$C$389, 'Test Sample Data'!F318&gt;0),'Test Sample Data'!F318,$C$389),""))</f>
        <v/>
      </c>
      <c r="G319" s="99" t="str">
        <f>IF('Test Sample Data'!G318="","",IF(SUM('Test Sample Data'!G$3:G$386)&gt;10,IF(AND(ISNUMBER('Test Sample Data'!G318),'Test Sample Data'!G318&lt;$C$389, 'Test Sample Data'!G318&gt;0),'Test Sample Data'!G318,$C$389),""))</f>
        <v/>
      </c>
      <c r="H319" s="99" t="str">
        <f>IF('Test Sample Data'!H318="","",IF(SUM('Test Sample Data'!H$3:H$386)&gt;10,IF(AND(ISNUMBER('Test Sample Data'!H318),'Test Sample Data'!H318&lt;$C$389, 'Test Sample Data'!H318&gt;0),'Test Sample Data'!H318,$C$389),""))</f>
        <v/>
      </c>
      <c r="I319" s="99" t="str">
        <f>IF('Test Sample Data'!I318="","",IF(SUM('Test Sample Data'!I$3:I$386)&gt;10,IF(AND(ISNUMBER('Test Sample Data'!I318),'Test Sample Data'!I318&lt;$C$389, 'Test Sample Data'!I318&gt;0),'Test Sample Data'!I318,$C$389),""))</f>
        <v/>
      </c>
      <c r="J319" s="99" t="str">
        <f>IF('Test Sample Data'!J318="","",IF(SUM('Test Sample Data'!J$3:J$386)&gt;10,IF(AND(ISNUMBER('Test Sample Data'!J318),'Test Sample Data'!J318&lt;$C$389, 'Test Sample Data'!J318&gt;0),'Test Sample Data'!J318,$C$389),""))</f>
        <v/>
      </c>
      <c r="K319" s="99" t="str">
        <f>IF('Test Sample Data'!K318="","",IF(SUM('Test Sample Data'!K$3:K$386)&gt;10,IF(AND(ISNUMBER('Test Sample Data'!K318),'Test Sample Data'!K318&lt;$C$389, 'Test Sample Data'!K318&gt;0),'Test Sample Data'!K318,$C$389),""))</f>
        <v/>
      </c>
      <c r="L319" s="99" t="str">
        <f>IF('Test Sample Data'!L318="","",IF(SUM('Test Sample Data'!L$3:L$386)&gt;10,IF(AND(ISNUMBER('Test Sample Data'!L318),'Test Sample Data'!L318&lt;$C$389, 'Test Sample Data'!L318&gt;0),'Test Sample Data'!L318,$C$389),""))</f>
        <v/>
      </c>
      <c r="M319" s="99" t="str">
        <f>IF('Test Sample Data'!M318="","",IF(SUM('Test Sample Data'!M$3:M$386)&gt;10,IF(AND(ISNUMBER('Test Sample Data'!M318),'Test Sample Data'!M318&lt;$C$389, 'Test Sample Data'!M318&gt;0),'Test Sample Data'!M318,$C$389),""))</f>
        <v/>
      </c>
      <c r="N319" s="99" t="str">
        <f>IF('Test Sample Data'!N318="","",IF(SUM('Test Sample Data'!N$3:N$386)&gt;10,IF(AND(ISNUMBER('Test Sample Data'!N318),'Test Sample Data'!N318&lt;$C$389, 'Test Sample Data'!N318&gt;0),'Test Sample Data'!N318,$C$389),""))</f>
        <v/>
      </c>
      <c r="O319" s="98" t="str">
        <f>'miRNA Table'!C318</f>
        <v>hsa-miR-519d-3p</v>
      </c>
      <c r="P319" s="98" t="s">
        <v>5816</v>
      </c>
      <c r="Q319" s="99">
        <f>IF('Control Sample Data'!C318="","",IF(SUM('Control Sample Data'!C$3:C$386)&gt;10,IF(AND(ISNUMBER('Control Sample Data'!C318),'Control Sample Data'!C318&lt;$C$389, 'Control Sample Data'!C318&gt;0),'Control Sample Data'!C318,$C$389),""))</f>
        <v>28.7</v>
      </c>
      <c r="R319" s="99">
        <f>IF('Control Sample Data'!D318="","",IF(SUM('Control Sample Data'!D$3:D$386)&gt;10,IF(AND(ISNUMBER('Control Sample Data'!D318),'Control Sample Data'!D318&lt;$C$389, 'Control Sample Data'!D318&gt;0),'Control Sample Data'!D318,$C$389),""))</f>
        <v>28.21</v>
      </c>
      <c r="S319" s="99">
        <f>IF('Control Sample Data'!E318="","",IF(SUM('Control Sample Data'!E$3:E$386)&gt;10,IF(AND(ISNUMBER('Control Sample Data'!E318),'Control Sample Data'!E318&lt;$C$389, 'Control Sample Data'!E318&gt;0),'Control Sample Data'!E318,$C$389),""))</f>
        <v>28.29</v>
      </c>
      <c r="T319" s="99" t="str">
        <f>IF('Control Sample Data'!F318="","",IF(SUM('Control Sample Data'!F$3:F$386)&gt;10,IF(AND(ISNUMBER('Control Sample Data'!F318),'Control Sample Data'!F318&lt;$C$389, 'Control Sample Data'!F318&gt;0),'Control Sample Data'!F318,$C$389),""))</f>
        <v/>
      </c>
      <c r="U319" s="99" t="str">
        <f>IF('Control Sample Data'!G318="","",IF(SUM('Control Sample Data'!G$3:G$386)&gt;10,IF(AND(ISNUMBER('Control Sample Data'!G318),'Control Sample Data'!G318&lt;$C$389, 'Control Sample Data'!G318&gt;0),'Control Sample Data'!G318,$C$389),""))</f>
        <v/>
      </c>
      <c r="V319" s="99" t="str">
        <f>IF('Control Sample Data'!H318="","",IF(SUM('Control Sample Data'!H$3:H$386)&gt;10,IF(AND(ISNUMBER('Control Sample Data'!H318),'Control Sample Data'!H318&lt;$C$389, 'Control Sample Data'!H318&gt;0),'Control Sample Data'!H318,$C$389),""))</f>
        <v/>
      </c>
      <c r="W319" s="99" t="str">
        <f>IF('Control Sample Data'!I318="","",IF(SUM('Control Sample Data'!I$3:I$386)&gt;10,IF(AND(ISNUMBER('Control Sample Data'!I318),'Control Sample Data'!I318&lt;$C$389, 'Control Sample Data'!I318&gt;0),'Control Sample Data'!I318,$C$389),""))</f>
        <v/>
      </c>
      <c r="X319" s="99" t="str">
        <f>IF('Control Sample Data'!J318="","",IF(SUM('Control Sample Data'!J$3:J$386)&gt;10,IF(AND(ISNUMBER('Control Sample Data'!J318),'Control Sample Data'!J318&lt;$C$389, 'Control Sample Data'!J318&gt;0),'Control Sample Data'!J318,$C$389),""))</f>
        <v/>
      </c>
      <c r="Y319" s="99" t="str">
        <f>IF('Control Sample Data'!K318="","",IF(SUM('Control Sample Data'!K$3:K$386)&gt;10,IF(AND(ISNUMBER('Control Sample Data'!K318),'Control Sample Data'!K318&lt;$C$389, 'Control Sample Data'!K318&gt;0),'Control Sample Data'!K318,$C$389),""))</f>
        <v/>
      </c>
      <c r="Z319" s="99" t="str">
        <f>IF('Control Sample Data'!L318="","",IF(SUM('Control Sample Data'!L$3:L$386)&gt;10,IF(AND(ISNUMBER('Control Sample Data'!L318),'Control Sample Data'!L318&lt;$C$389, 'Control Sample Data'!L318&gt;0),'Control Sample Data'!L318,$C$389),""))</f>
        <v/>
      </c>
      <c r="AA319" s="99" t="str">
        <f>IF('Control Sample Data'!M318="","",IF(SUM('Control Sample Data'!M$3:M$386)&gt;10,IF(AND(ISNUMBER('Control Sample Data'!M318),'Control Sample Data'!M318&lt;$C$389, 'Control Sample Data'!M318&gt;0),'Control Sample Data'!M318,$C$389),""))</f>
        <v/>
      </c>
      <c r="AB319" s="107" t="str">
        <f>IF('Control Sample Data'!N318="","",IF(SUM('Control Sample Data'!N$3:N$386)&gt;10,IF(AND(ISNUMBER('Control Sample Data'!N318),'Control Sample Data'!N318&lt;$C$389, 'Control Sample Data'!N318&gt;0),'Control Sample Data'!N318,$C$389),""))</f>
        <v/>
      </c>
      <c r="AC319" s="136">
        <f>IF(C319="","",IF(AND('miRNA Table'!$F$4="YES",'miRNA Table'!$F$6="YES"),C319-C$391,C319))</f>
        <v>29.52</v>
      </c>
      <c r="AD319" s="137">
        <f>IF(D319="","",IF(AND('miRNA Table'!$F$4="YES",'miRNA Table'!$F$6="YES"),D319-D$391,D319))</f>
        <v>29.17</v>
      </c>
      <c r="AE319" s="137">
        <f>IF(E319="","",IF(AND('miRNA Table'!$F$4="YES",'miRNA Table'!$F$6="YES"),E319-E$391,E319))</f>
        <v>29.13</v>
      </c>
      <c r="AF319" s="137" t="str">
        <f>IF(F319="","",IF(AND('miRNA Table'!$F$4="YES",'miRNA Table'!$F$6="YES"),F319-F$391,F319))</f>
        <v/>
      </c>
      <c r="AG319" s="137" t="str">
        <f>IF(G319="","",IF(AND('miRNA Table'!$F$4="YES",'miRNA Table'!$F$6="YES"),G319-G$391,G319))</f>
        <v/>
      </c>
      <c r="AH319" s="137" t="str">
        <f>IF(H319="","",IF(AND('miRNA Table'!$F$4="YES",'miRNA Table'!$F$6="YES"),H319-H$391,H319))</f>
        <v/>
      </c>
      <c r="AI319" s="137" t="str">
        <f>IF(I319="","",IF(AND('miRNA Table'!$F$4="YES",'miRNA Table'!$F$6="YES"),I319-I$391,I319))</f>
        <v/>
      </c>
      <c r="AJ319" s="137" t="str">
        <f>IF(J319="","",IF(AND('miRNA Table'!$F$4="YES",'miRNA Table'!$F$6="YES"),J319-J$391,J319))</f>
        <v/>
      </c>
      <c r="AK319" s="137" t="str">
        <f>IF(K319="","",IF(AND('miRNA Table'!$F$4="YES",'miRNA Table'!$F$6="YES"),K319-K$391,K319))</f>
        <v/>
      </c>
      <c r="AL319" s="137" t="str">
        <f>IF(L319="","",IF(AND('miRNA Table'!$F$4="YES",'miRNA Table'!$F$6="YES"),L319-L$391,L319))</f>
        <v/>
      </c>
      <c r="AM319" s="137" t="str">
        <f>IF(M319="","",IF(AND('miRNA Table'!$F$4="YES",'miRNA Table'!$F$6="YES"),M319-M$391,M319))</f>
        <v/>
      </c>
      <c r="AN319" s="138" t="str">
        <f>IF(N319="","",IF(AND('miRNA Table'!$F$4="YES",'miRNA Table'!$F$6="YES"),N319-N$391,N319))</f>
        <v/>
      </c>
      <c r="AO319" s="136">
        <f>IF(O319="","",IF(AND('miRNA Table'!$F$4="YES",'miRNA Table'!$F$6="YES"),Q319-Q$391,Q319))</f>
        <v>28.7</v>
      </c>
      <c r="AP319" s="137">
        <f>IF(P319="","",IF(AND('miRNA Table'!$F$4="YES",'miRNA Table'!$F$6="YES"),R319-R$391,R319))</f>
        <v>28.21</v>
      </c>
      <c r="AQ319" s="137">
        <f>IF(Q319="","",IF(AND('miRNA Table'!$F$4="YES",'miRNA Table'!$F$6="YES"),S319-S$391,S319))</f>
        <v>28.29</v>
      </c>
      <c r="AR319" s="137" t="str">
        <f>IF(R319="","",IF(AND('miRNA Table'!$F$4="YES",'miRNA Table'!$F$6="YES"),T319-T$391,T319))</f>
        <v/>
      </c>
      <c r="AS319" s="137" t="str">
        <f>IF(S319="","",IF(AND('miRNA Table'!$F$4="YES",'miRNA Table'!$F$6="YES"),U319-U$391,U319))</f>
        <v/>
      </c>
      <c r="AT319" s="137" t="str">
        <f>IF(T319="","",IF(AND('miRNA Table'!$F$4="YES",'miRNA Table'!$F$6="YES"),V319-V$391,V319))</f>
        <v/>
      </c>
      <c r="AU319" s="137" t="str">
        <f>IF(U319="","",IF(AND('miRNA Table'!$F$4="YES",'miRNA Table'!$F$6="YES"),W319-W$391,W319))</f>
        <v/>
      </c>
      <c r="AV319" s="137" t="str">
        <f>IF(V319="","",IF(AND('miRNA Table'!$F$4="YES",'miRNA Table'!$F$6="YES"),X319-X$391,X319))</f>
        <v/>
      </c>
      <c r="AW319" s="137" t="str">
        <f>IF(W319="","",IF(AND('miRNA Table'!$F$4="YES",'miRNA Table'!$F$6="YES"),Y319-Y$391,Y319))</f>
        <v/>
      </c>
      <c r="AX319" s="137" t="str">
        <f>IF(X319="","",IF(AND('miRNA Table'!$F$4="YES",'miRNA Table'!$F$6="YES"),Z319-Z$391,Z319))</f>
        <v/>
      </c>
      <c r="AY319" s="137" t="str">
        <f>IF(Y319="","",IF(AND('miRNA Table'!$F$4="YES",'miRNA Table'!$F$6="YES"),AA319-AA$391,AA319))</f>
        <v/>
      </c>
      <c r="AZ319" s="138" t="str">
        <f>IF(Z319="","",IF(AND('miRNA Table'!$F$4="YES",'miRNA Table'!$F$6="YES"),AB319-AB$391,AB319))</f>
        <v/>
      </c>
      <c r="BY319" s="97" t="str">
        <f t="shared" si="236"/>
        <v>hsa-miR-519d-3p</v>
      </c>
      <c r="BZ319" s="98" t="s">
        <v>5816</v>
      </c>
      <c r="CA319" s="99">
        <f t="shared" si="237"/>
        <v>8.884999999999998</v>
      </c>
      <c r="CB319" s="99">
        <f t="shared" si="238"/>
        <v>8.5250000000000021</v>
      </c>
      <c r="CC319" s="99">
        <f t="shared" si="239"/>
        <v>8.3999999999999986</v>
      </c>
      <c r="CD319" s="99" t="str">
        <f t="shared" si="240"/>
        <v/>
      </c>
      <c r="CE319" s="99" t="str">
        <f t="shared" si="241"/>
        <v/>
      </c>
      <c r="CF319" s="99" t="str">
        <f t="shared" si="242"/>
        <v/>
      </c>
      <c r="CG319" s="99" t="str">
        <f t="shared" si="243"/>
        <v/>
      </c>
      <c r="CH319" s="99" t="str">
        <f t="shared" si="244"/>
        <v/>
      </c>
      <c r="CI319" s="99" t="str">
        <f t="shared" si="245"/>
        <v/>
      </c>
      <c r="CJ319" s="99" t="str">
        <f t="shared" si="246"/>
        <v/>
      </c>
      <c r="CK319" s="99" t="str">
        <f t="shared" si="247"/>
        <v/>
      </c>
      <c r="CL319" s="99" t="str">
        <f t="shared" si="248"/>
        <v/>
      </c>
      <c r="CM319" s="99">
        <f t="shared" si="249"/>
        <v>7.8016666666666659</v>
      </c>
      <c r="CN319" s="99">
        <f t="shared" si="250"/>
        <v>7.3583333333333307</v>
      </c>
      <c r="CO319" s="99">
        <f t="shared" si="251"/>
        <v>7.1549999999999976</v>
      </c>
      <c r="CP319" s="99" t="str">
        <f t="shared" si="252"/>
        <v/>
      </c>
      <c r="CQ319" s="99" t="str">
        <f t="shared" si="253"/>
        <v/>
      </c>
      <c r="CR319" s="99" t="str">
        <f t="shared" si="254"/>
        <v/>
      </c>
      <c r="CS319" s="99" t="str">
        <f t="shared" si="255"/>
        <v/>
      </c>
      <c r="CT319" s="99" t="str">
        <f t="shared" si="256"/>
        <v/>
      </c>
      <c r="CU319" s="99" t="str">
        <f t="shared" si="257"/>
        <v/>
      </c>
      <c r="CV319" s="99" t="str">
        <f t="shared" si="258"/>
        <v/>
      </c>
      <c r="CW319" s="99" t="str">
        <f t="shared" si="259"/>
        <v/>
      </c>
      <c r="CX319" s="99" t="str">
        <f t="shared" si="260"/>
        <v/>
      </c>
      <c r="CY319" s="70">
        <f t="shared" si="261"/>
        <v>8.6033333333333335</v>
      </c>
      <c r="CZ319" s="70">
        <f t="shared" si="262"/>
        <v>7.4383333333333317</v>
      </c>
      <c r="DA319" s="100" t="str">
        <f t="shared" si="263"/>
        <v>hsa-miR-519d-3p</v>
      </c>
      <c r="DB319" s="98" t="s">
        <v>5816</v>
      </c>
      <c r="DC319" s="101">
        <f t="shared" si="268"/>
        <v>2.1151856357928258E-3</v>
      </c>
      <c r="DD319" s="101">
        <f t="shared" si="269"/>
        <v>2.7146840231295618E-3</v>
      </c>
      <c r="DE319" s="101">
        <f t="shared" si="270"/>
        <v>2.9603839189656245E-3</v>
      </c>
      <c r="DF319" s="101" t="str">
        <f t="shared" si="271"/>
        <v/>
      </c>
      <c r="DG319" s="101" t="str">
        <f t="shared" si="272"/>
        <v/>
      </c>
      <c r="DH319" s="101" t="str">
        <f t="shared" si="273"/>
        <v/>
      </c>
      <c r="DI319" s="101" t="str">
        <f t="shared" si="274"/>
        <v/>
      </c>
      <c r="DJ319" s="101" t="str">
        <f t="shared" si="275"/>
        <v/>
      </c>
      <c r="DK319" s="101" t="str">
        <f t="shared" si="276"/>
        <v/>
      </c>
      <c r="DL319" s="101" t="str">
        <f t="shared" si="277"/>
        <v/>
      </c>
      <c r="DM319" s="101" t="str">
        <f t="shared" si="264"/>
        <v/>
      </c>
      <c r="DN319" s="101" t="str">
        <f t="shared" si="265"/>
        <v/>
      </c>
      <c r="DO319" s="101">
        <f t="shared" si="278"/>
        <v>4.4819222376827937E-3</v>
      </c>
      <c r="DP319" s="101">
        <f t="shared" si="279"/>
        <v>6.0942595782294932E-3</v>
      </c>
      <c r="DQ319" s="101">
        <f t="shared" si="280"/>
        <v>7.0166591631557499E-3</v>
      </c>
      <c r="DR319" s="101" t="str">
        <f t="shared" si="281"/>
        <v/>
      </c>
      <c r="DS319" s="101" t="str">
        <f t="shared" si="282"/>
        <v/>
      </c>
      <c r="DT319" s="101" t="str">
        <f t="shared" si="283"/>
        <v/>
      </c>
      <c r="DU319" s="101" t="str">
        <f t="shared" si="284"/>
        <v/>
      </c>
      <c r="DV319" s="101" t="str">
        <f t="shared" si="285"/>
        <v/>
      </c>
      <c r="DW319" s="101" t="str">
        <f t="shared" si="286"/>
        <v/>
      </c>
      <c r="DX319" s="101" t="str">
        <f t="shared" si="287"/>
        <v/>
      </c>
      <c r="DY319" s="101" t="str">
        <f t="shared" si="266"/>
        <v/>
      </c>
      <c r="DZ319" s="101" t="str">
        <f t="shared" si="267"/>
        <v/>
      </c>
    </row>
    <row r="320" spans="1:130" ht="15" customHeight="1" x14ac:dyDescent="0.25">
      <c r="A320" s="106" t="str">
        <f>'miRNA Table'!C319</f>
        <v>hsa-miR-520c-3p hsa-miR-520f-3p</v>
      </c>
      <c r="B320" s="98" t="s">
        <v>5817</v>
      </c>
      <c r="C320" s="99">
        <f>IF('Test Sample Data'!C319="","",IF(SUM('Test Sample Data'!C$3:C$386)&gt;10,IF(AND(ISNUMBER('Test Sample Data'!C319),'Test Sample Data'!C319&lt;$C$389, 'Test Sample Data'!C319&gt;0),'Test Sample Data'!C319,$C$389),""))</f>
        <v>21.51</v>
      </c>
      <c r="D320" s="99">
        <f>IF('Test Sample Data'!D319="","",IF(SUM('Test Sample Data'!D$3:D$386)&gt;10,IF(AND(ISNUMBER('Test Sample Data'!D319),'Test Sample Data'!D319&lt;$C$389, 'Test Sample Data'!D319&gt;0),'Test Sample Data'!D319,$C$389),""))</f>
        <v>21.46</v>
      </c>
      <c r="E320" s="99">
        <f>IF('Test Sample Data'!E319="","",IF(SUM('Test Sample Data'!E$3:E$386)&gt;10,IF(AND(ISNUMBER('Test Sample Data'!E319),'Test Sample Data'!E319&lt;$C$389, 'Test Sample Data'!E319&gt;0),'Test Sample Data'!E319,$C$389),""))</f>
        <v>21.32</v>
      </c>
      <c r="F320" s="99" t="str">
        <f>IF('Test Sample Data'!F319="","",IF(SUM('Test Sample Data'!F$3:F$386)&gt;10,IF(AND(ISNUMBER('Test Sample Data'!F319),'Test Sample Data'!F319&lt;$C$389, 'Test Sample Data'!F319&gt;0),'Test Sample Data'!F319,$C$389),""))</f>
        <v/>
      </c>
      <c r="G320" s="99" t="str">
        <f>IF('Test Sample Data'!G319="","",IF(SUM('Test Sample Data'!G$3:G$386)&gt;10,IF(AND(ISNUMBER('Test Sample Data'!G319),'Test Sample Data'!G319&lt;$C$389, 'Test Sample Data'!G319&gt;0),'Test Sample Data'!G319,$C$389),""))</f>
        <v/>
      </c>
      <c r="H320" s="99" t="str">
        <f>IF('Test Sample Data'!H319="","",IF(SUM('Test Sample Data'!H$3:H$386)&gt;10,IF(AND(ISNUMBER('Test Sample Data'!H319),'Test Sample Data'!H319&lt;$C$389, 'Test Sample Data'!H319&gt;0),'Test Sample Data'!H319,$C$389),""))</f>
        <v/>
      </c>
      <c r="I320" s="99" t="str">
        <f>IF('Test Sample Data'!I319="","",IF(SUM('Test Sample Data'!I$3:I$386)&gt;10,IF(AND(ISNUMBER('Test Sample Data'!I319),'Test Sample Data'!I319&lt;$C$389, 'Test Sample Data'!I319&gt;0),'Test Sample Data'!I319,$C$389),""))</f>
        <v/>
      </c>
      <c r="J320" s="99" t="str">
        <f>IF('Test Sample Data'!J319="","",IF(SUM('Test Sample Data'!J$3:J$386)&gt;10,IF(AND(ISNUMBER('Test Sample Data'!J319),'Test Sample Data'!J319&lt;$C$389, 'Test Sample Data'!J319&gt;0),'Test Sample Data'!J319,$C$389),""))</f>
        <v/>
      </c>
      <c r="K320" s="99" t="str">
        <f>IF('Test Sample Data'!K319="","",IF(SUM('Test Sample Data'!K$3:K$386)&gt;10,IF(AND(ISNUMBER('Test Sample Data'!K319),'Test Sample Data'!K319&lt;$C$389, 'Test Sample Data'!K319&gt;0),'Test Sample Data'!K319,$C$389),""))</f>
        <v/>
      </c>
      <c r="L320" s="99" t="str">
        <f>IF('Test Sample Data'!L319="","",IF(SUM('Test Sample Data'!L$3:L$386)&gt;10,IF(AND(ISNUMBER('Test Sample Data'!L319),'Test Sample Data'!L319&lt;$C$389, 'Test Sample Data'!L319&gt;0),'Test Sample Data'!L319,$C$389),""))</f>
        <v/>
      </c>
      <c r="M320" s="99" t="str">
        <f>IF('Test Sample Data'!M319="","",IF(SUM('Test Sample Data'!M$3:M$386)&gt;10,IF(AND(ISNUMBER('Test Sample Data'!M319),'Test Sample Data'!M319&lt;$C$389, 'Test Sample Data'!M319&gt;0),'Test Sample Data'!M319,$C$389),""))</f>
        <v/>
      </c>
      <c r="N320" s="99" t="str">
        <f>IF('Test Sample Data'!N319="","",IF(SUM('Test Sample Data'!N$3:N$386)&gt;10,IF(AND(ISNUMBER('Test Sample Data'!N319),'Test Sample Data'!N319&lt;$C$389, 'Test Sample Data'!N319&gt;0),'Test Sample Data'!N319,$C$389),""))</f>
        <v/>
      </c>
      <c r="O320" s="98" t="str">
        <f>'miRNA Table'!C319</f>
        <v>hsa-miR-520c-3p hsa-miR-520f-3p</v>
      </c>
      <c r="P320" s="98" t="s">
        <v>5817</v>
      </c>
      <c r="Q320" s="99">
        <f>IF('Control Sample Data'!C319="","",IF(SUM('Control Sample Data'!C$3:C$386)&gt;10,IF(AND(ISNUMBER('Control Sample Data'!C319),'Control Sample Data'!C319&lt;$C$389, 'Control Sample Data'!C319&gt;0),'Control Sample Data'!C319,$C$389),""))</f>
        <v>27.23</v>
      </c>
      <c r="R320" s="99">
        <f>IF('Control Sample Data'!D319="","",IF(SUM('Control Sample Data'!D$3:D$386)&gt;10,IF(AND(ISNUMBER('Control Sample Data'!D319),'Control Sample Data'!D319&lt;$C$389, 'Control Sample Data'!D319&gt;0),'Control Sample Data'!D319,$C$389),""))</f>
        <v>27.15</v>
      </c>
      <c r="S320" s="99">
        <f>IF('Control Sample Data'!E319="","",IF(SUM('Control Sample Data'!E$3:E$386)&gt;10,IF(AND(ISNUMBER('Control Sample Data'!E319),'Control Sample Data'!E319&lt;$C$389, 'Control Sample Data'!E319&gt;0),'Control Sample Data'!E319,$C$389),""))</f>
        <v>27.24</v>
      </c>
      <c r="T320" s="99" t="str">
        <f>IF('Control Sample Data'!F319="","",IF(SUM('Control Sample Data'!F$3:F$386)&gt;10,IF(AND(ISNUMBER('Control Sample Data'!F319),'Control Sample Data'!F319&lt;$C$389, 'Control Sample Data'!F319&gt;0),'Control Sample Data'!F319,$C$389),""))</f>
        <v/>
      </c>
      <c r="U320" s="99" t="str">
        <f>IF('Control Sample Data'!G319="","",IF(SUM('Control Sample Data'!G$3:G$386)&gt;10,IF(AND(ISNUMBER('Control Sample Data'!G319),'Control Sample Data'!G319&lt;$C$389, 'Control Sample Data'!G319&gt;0),'Control Sample Data'!G319,$C$389),""))</f>
        <v/>
      </c>
      <c r="V320" s="99" t="str">
        <f>IF('Control Sample Data'!H319="","",IF(SUM('Control Sample Data'!H$3:H$386)&gt;10,IF(AND(ISNUMBER('Control Sample Data'!H319),'Control Sample Data'!H319&lt;$C$389, 'Control Sample Data'!H319&gt;0),'Control Sample Data'!H319,$C$389),""))</f>
        <v/>
      </c>
      <c r="W320" s="99" t="str">
        <f>IF('Control Sample Data'!I319="","",IF(SUM('Control Sample Data'!I$3:I$386)&gt;10,IF(AND(ISNUMBER('Control Sample Data'!I319),'Control Sample Data'!I319&lt;$C$389, 'Control Sample Data'!I319&gt;0),'Control Sample Data'!I319,$C$389),""))</f>
        <v/>
      </c>
      <c r="X320" s="99" t="str">
        <f>IF('Control Sample Data'!J319="","",IF(SUM('Control Sample Data'!J$3:J$386)&gt;10,IF(AND(ISNUMBER('Control Sample Data'!J319),'Control Sample Data'!J319&lt;$C$389, 'Control Sample Data'!J319&gt;0),'Control Sample Data'!J319,$C$389),""))</f>
        <v/>
      </c>
      <c r="Y320" s="99" t="str">
        <f>IF('Control Sample Data'!K319="","",IF(SUM('Control Sample Data'!K$3:K$386)&gt;10,IF(AND(ISNUMBER('Control Sample Data'!K319),'Control Sample Data'!K319&lt;$C$389, 'Control Sample Data'!K319&gt;0),'Control Sample Data'!K319,$C$389),""))</f>
        <v/>
      </c>
      <c r="Z320" s="99" t="str">
        <f>IF('Control Sample Data'!L319="","",IF(SUM('Control Sample Data'!L$3:L$386)&gt;10,IF(AND(ISNUMBER('Control Sample Data'!L319),'Control Sample Data'!L319&lt;$C$389, 'Control Sample Data'!L319&gt;0),'Control Sample Data'!L319,$C$389),""))</f>
        <v/>
      </c>
      <c r="AA320" s="99" t="str">
        <f>IF('Control Sample Data'!M319="","",IF(SUM('Control Sample Data'!M$3:M$386)&gt;10,IF(AND(ISNUMBER('Control Sample Data'!M319),'Control Sample Data'!M319&lt;$C$389, 'Control Sample Data'!M319&gt;0),'Control Sample Data'!M319,$C$389),""))</f>
        <v/>
      </c>
      <c r="AB320" s="107" t="str">
        <f>IF('Control Sample Data'!N319="","",IF(SUM('Control Sample Data'!N$3:N$386)&gt;10,IF(AND(ISNUMBER('Control Sample Data'!N319),'Control Sample Data'!N319&lt;$C$389, 'Control Sample Data'!N319&gt;0),'Control Sample Data'!N319,$C$389),""))</f>
        <v/>
      </c>
      <c r="AC320" s="136">
        <f>IF(C320="","",IF(AND('miRNA Table'!$F$4="YES",'miRNA Table'!$F$6="YES"),C320-C$391,C320))</f>
        <v>21.51</v>
      </c>
      <c r="AD320" s="137">
        <f>IF(D320="","",IF(AND('miRNA Table'!$F$4="YES",'miRNA Table'!$F$6="YES"),D320-D$391,D320))</f>
        <v>21.46</v>
      </c>
      <c r="AE320" s="137">
        <f>IF(E320="","",IF(AND('miRNA Table'!$F$4="YES",'miRNA Table'!$F$6="YES"),E320-E$391,E320))</f>
        <v>21.32</v>
      </c>
      <c r="AF320" s="137" t="str">
        <f>IF(F320="","",IF(AND('miRNA Table'!$F$4="YES",'miRNA Table'!$F$6="YES"),F320-F$391,F320))</f>
        <v/>
      </c>
      <c r="AG320" s="137" t="str">
        <f>IF(G320="","",IF(AND('miRNA Table'!$F$4="YES",'miRNA Table'!$F$6="YES"),G320-G$391,G320))</f>
        <v/>
      </c>
      <c r="AH320" s="137" t="str">
        <f>IF(H320="","",IF(AND('miRNA Table'!$F$4="YES",'miRNA Table'!$F$6="YES"),H320-H$391,H320))</f>
        <v/>
      </c>
      <c r="AI320" s="137" t="str">
        <f>IF(I320="","",IF(AND('miRNA Table'!$F$4="YES",'miRNA Table'!$F$6="YES"),I320-I$391,I320))</f>
        <v/>
      </c>
      <c r="AJ320" s="137" t="str">
        <f>IF(J320="","",IF(AND('miRNA Table'!$F$4="YES",'miRNA Table'!$F$6="YES"),J320-J$391,J320))</f>
        <v/>
      </c>
      <c r="AK320" s="137" t="str">
        <f>IF(K320="","",IF(AND('miRNA Table'!$F$4="YES",'miRNA Table'!$F$6="YES"),K320-K$391,K320))</f>
        <v/>
      </c>
      <c r="AL320" s="137" t="str">
        <f>IF(L320="","",IF(AND('miRNA Table'!$F$4="YES",'miRNA Table'!$F$6="YES"),L320-L$391,L320))</f>
        <v/>
      </c>
      <c r="AM320" s="137" t="str">
        <f>IF(M320="","",IF(AND('miRNA Table'!$F$4="YES",'miRNA Table'!$F$6="YES"),M320-M$391,M320))</f>
        <v/>
      </c>
      <c r="AN320" s="138" t="str">
        <f>IF(N320="","",IF(AND('miRNA Table'!$F$4="YES",'miRNA Table'!$F$6="YES"),N320-N$391,N320))</f>
        <v/>
      </c>
      <c r="AO320" s="136">
        <f>IF(O320="","",IF(AND('miRNA Table'!$F$4="YES",'miRNA Table'!$F$6="YES"),Q320-Q$391,Q320))</f>
        <v>27.23</v>
      </c>
      <c r="AP320" s="137">
        <f>IF(P320="","",IF(AND('miRNA Table'!$F$4="YES",'miRNA Table'!$F$6="YES"),R320-R$391,R320))</f>
        <v>27.15</v>
      </c>
      <c r="AQ320" s="137">
        <f>IF(Q320="","",IF(AND('miRNA Table'!$F$4="YES",'miRNA Table'!$F$6="YES"),S320-S$391,S320))</f>
        <v>27.24</v>
      </c>
      <c r="AR320" s="137" t="str">
        <f>IF(R320="","",IF(AND('miRNA Table'!$F$4="YES",'miRNA Table'!$F$6="YES"),T320-T$391,T320))</f>
        <v/>
      </c>
      <c r="AS320" s="137" t="str">
        <f>IF(S320="","",IF(AND('miRNA Table'!$F$4="YES",'miRNA Table'!$F$6="YES"),U320-U$391,U320))</f>
        <v/>
      </c>
      <c r="AT320" s="137" t="str">
        <f>IF(T320="","",IF(AND('miRNA Table'!$F$4="YES",'miRNA Table'!$F$6="YES"),V320-V$391,V320))</f>
        <v/>
      </c>
      <c r="AU320" s="137" t="str">
        <f>IF(U320="","",IF(AND('miRNA Table'!$F$4="YES",'miRNA Table'!$F$6="YES"),W320-W$391,W320))</f>
        <v/>
      </c>
      <c r="AV320" s="137" t="str">
        <f>IF(V320="","",IF(AND('miRNA Table'!$F$4="YES",'miRNA Table'!$F$6="YES"),X320-X$391,X320))</f>
        <v/>
      </c>
      <c r="AW320" s="137" t="str">
        <f>IF(W320="","",IF(AND('miRNA Table'!$F$4="YES",'miRNA Table'!$F$6="YES"),Y320-Y$391,Y320))</f>
        <v/>
      </c>
      <c r="AX320" s="137" t="str">
        <f>IF(X320="","",IF(AND('miRNA Table'!$F$4="YES",'miRNA Table'!$F$6="YES"),Z320-Z$391,Z320))</f>
        <v/>
      </c>
      <c r="AY320" s="137" t="str">
        <f>IF(Y320="","",IF(AND('miRNA Table'!$F$4="YES",'miRNA Table'!$F$6="YES"),AA320-AA$391,AA320))</f>
        <v/>
      </c>
      <c r="AZ320" s="138" t="str">
        <f>IF(Z320="","",IF(AND('miRNA Table'!$F$4="YES",'miRNA Table'!$F$6="YES"),AB320-AB$391,AB320))</f>
        <v/>
      </c>
      <c r="BY320" s="97" t="str">
        <f t="shared" si="236"/>
        <v>hsa-miR-520c-3p hsa-miR-520f-3p</v>
      </c>
      <c r="BZ320" s="98" t="s">
        <v>5817</v>
      </c>
      <c r="CA320" s="99">
        <f t="shared" si="237"/>
        <v>0.875</v>
      </c>
      <c r="CB320" s="99">
        <f t="shared" si="238"/>
        <v>0.81500000000000128</v>
      </c>
      <c r="CC320" s="99">
        <f t="shared" si="239"/>
        <v>0.58999999999999986</v>
      </c>
      <c r="CD320" s="99" t="str">
        <f t="shared" si="240"/>
        <v/>
      </c>
      <c r="CE320" s="99" t="str">
        <f t="shared" si="241"/>
        <v/>
      </c>
      <c r="CF320" s="99" t="str">
        <f t="shared" si="242"/>
        <v/>
      </c>
      <c r="CG320" s="99" t="str">
        <f t="shared" si="243"/>
        <v/>
      </c>
      <c r="CH320" s="99" t="str">
        <f t="shared" si="244"/>
        <v/>
      </c>
      <c r="CI320" s="99" t="str">
        <f t="shared" si="245"/>
        <v/>
      </c>
      <c r="CJ320" s="99" t="str">
        <f t="shared" si="246"/>
        <v/>
      </c>
      <c r="CK320" s="99" t="str">
        <f t="shared" si="247"/>
        <v/>
      </c>
      <c r="CL320" s="99" t="str">
        <f t="shared" si="248"/>
        <v/>
      </c>
      <c r="CM320" s="99">
        <f t="shared" si="249"/>
        <v>6.331666666666667</v>
      </c>
      <c r="CN320" s="99">
        <f t="shared" si="250"/>
        <v>6.2983333333333285</v>
      </c>
      <c r="CO320" s="99">
        <f t="shared" si="251"/>
        <v>6.1049999999999969</v>
      </c>
      <c r="CP320" s="99" t="str">
        <f t="shared" si="252"/>
        <v/>
      </c>
      <c r="CQ320" s="99" t="str">
        <f t="shared" si="253"/>
        <v/>
      </c>
      <c r="CR320" s="99" t="str">
        <f t="shared" si="254"/>
        <v/>
      </c>
      <c r="CS320" s="99" t="str">
        <f t="shared" si="255"/>
        <v/>
      </c>
      <c r="CT320" s="99" t="str">
        <f t="shared" si="256"/>
        <v/>
      </c>
      <c r="CU320" s="99" t="str">
        <f t="shared" si="257"/>
        <v/>
      </c>
      <c r="CV320" s="99" t="str">
        <f t="shared" si="258"/>
        <v/>
      </c>
      <c r="CW320" s="99" t="str">
        <f t="shared" si="259"/>
        <v/>
      </c>
      <c r="CX320" s="99" t="str">
        <f t="shared" si="260"/>
        <v/>
      </c>
      <c r="CY320" s="70">
        <f t="shared" si="261"/>
        <v>0.76000000000000034</v>
      </c>
      <c r="CZ320" s="70">
        <f t="shared" si="262"/>
        <v>6.2449999999999974</v>
      </c>
      <c r="DA320" s="100" t="str">
        <f t="shared" si="263"/>
        <v>hsa-miR-520c-3p hsa-miR-520f-3p</v>
      </c>
      <c r="DB320" s="98" t="s">
        <v>5817</v>
      </c>
      <c r="DC320" s="101">
        <f t="shared" si="268"/>
        <v>0.54525386633262884</v>
      </c>
      <c r="DD320" s="101">
        <f t="shared" si="269"/>
        <v>0.56840848661800647</v>
      </c>
      <c r="DE320" s="101">
        <f t="shared" si="270"/>
        <v>0.66434290704825583</v>
      </c>
      <c r="DF320" s="101" t="str">
        <f t="shared" si="271"/>
        <v/>
      </c>
      <c r="DG320" s="101" t="str">
        <f t="shared" si="272"/>
        <v/>
      </c>
      <c r="DH320" s="101" t="str">
        <f t="shared" si="273"/>
        <v/>
      </c>
      <c r="DI320" s="101" t="str">
        <f t="shared" si="274"/>
        <v/>
      </c>
      <c r="DJ320" s="101" t="str">
        <f t="shared" si="275"/>
        <v/>
      </c>
      <c r="DK320" s="101" t="str">
        <f t="shared" si="276"/>
        <v/>
      </c>
      <c r="DL320" s="101" t="str">
        <f t="shared" si="277"/>
        <v/>
      </c>
      <c r="DM320" s="101" t="str">
        <f t="shared" si="264"/>
        <v/>
      </c>
      <c r="DN320" s="101" t="str">
        <f t="shared" si="265"/>
        <v/>
      </c>
      <c r="DO320" s="101">
        <f t="shared" si="278"/>
        <v>1.2415905853502673E-2</v>
      </c>
      <c r="DP320" s="101">
        <f t="shared" si="279"/>
        <v>1.2706113895964623E-2</v>
      </c>
      <c r="DQ320" s="101">
        <f t="shared" si="280"/>
        <v>1.452820222833069E-2</v>
      </c>
      <c r="DR320" s="101" t="str">
        <f t="shared" si="281"/>
        <v/>
      </c>
      <c r="DS320" s="101" t="str">
        <f t="shared" si="282"/>
        <v/>
      </c>
      <c r="DT320" s="101" t="str">
        <f t="shared" si="283"/>
        <v/>
      </c>
      <c r="DU320" s="101" t="str">
        <f t="shared" si="284"/>
        <v/>
      </c>
      <c r="DV320" s="101" t="str">
        <f t="shared" si="285"/>
        <v/>
      </c>
      <c r="DW320" s="101" t="str">
        <f t="shared" si="286"/>
        <v/>
      </c>
      <c r="DX320" s="101" t="str">
        <f t="shared" si="287"/>
        <v/>
      </c>
      <c r="DY320" s="101" t="str">
        <f t="shared" si="266"/>
        <v/>
      </c>
      <c r="DZ320" s="101" t="str">
        <f t="shared" si="267"/>
        <v/>
      </c>
    </row>
    <row r="321" spans="1:130" ht="15" customHeight="1" x14ac:dyDescent="0.25">
      <c r="A321" s="106" t="str">
        <f>'miRNA Table'!C320</f>
        <v>hsa-miR-520g-3p</v>
      </c>
      <c r="B321" s="98" t="s">
        <v>5818</v>
      </c>
      <c r="C321" s="99">
        <f>IF('Test Sample Data'!C320="","",IF(SUM('Test Sample Data'!C$3:C$386)&gt;10,IF(AND(ISNUMBER('Test Sample Data'!C320),'Test Sample Data'!C320&lt;$C$389, 'Test Sample Data'!C320&gt;0),'Test Sample Data'!C320,$C$389),""))</f>
        <v>24.15</v>
      </c>
      <c r="D321" s="99">
        <f>IF('Test Sample Data'!D320="","",IF(SUM('Test Sample Data'!D$3:D$386)&gt;10,IF(AND(ISNUMBER('Test Sample Data'!D320),'Test Sample Data'!D320&lt;$C$389, 'Test Sample Data'!D320&gt;0),'Test Sample Data'!D320,$C$389),""))</f>
        <v>24.33</v>
      </c>
      <c r="E321" s="99">
        <f>IF('Test Sample Data'!E320="","",IF(SUM('Test Sample Data'!E$3:E$386)&gt;10,IF(AND(ISNUMBER('Test Sample Data'!E320),'Test Sample Data'!E320&lt;$C$389, 'Test Sample Data'!E320&gt;0),'Test Sample Data'!E320,$C$389),""))</f>
        <v>24.19</v>
      </c>
      <c r="F321" s="99" t="str">
        <f>IF('Test Sample Data'!F320="","",IF(SUM('Test Sample Data'!F$3:F$386)&gt;10,IF(AND(ISNUMBER('Test Sample Data'!F320),'Test Sample Data'!F320&lt;$C$389, 'Test Sample Data'!F320&gt;0),'Test Sample Data'!F320,$C$389),""))</f>
        <v/>
      </c>
      <c r="G321" s="99" t="str">
        <f>IF('Test Sample Data'!G320="","",IF(SUM('Test Sample Data'!G$3:G$386)&gt;10,IF(AND(ISNUMBER('Test Sample Data'!G320),'Test Sample Data'!G320&lt;$C$389, 'Test Sample Data'!G320&gt;0),'Test Sample Data'!G320,$C$389),""))</f>
        <v/>
      </c>
      <c r="H321" s="99" t="str">
        <f>IF('Test Sample Data'!H320="","",IF(SUM('Test Sample Data'!H$3:H$386)&gt;10,IF(AND(ISNUMBER('Test Sample Data'!H320),'Test Sample Data'!H320&lt;$C$389, 'Test Sample Data'!H320&gt;0),'Test Sample Data'!H320,$C$389),""))</f>
        <v/>
      </c>
      <c r="I321" s="99" t="str">
        <f>IF('Test Sample Data'!I320="","",IF(SUM('Test Sample Data'!I$3:I$386)&gt;10,IF(AND(ISNUMBER('Test Sample Data'!I320),'Test Sample Data'!I320&lt;$C$389, 'Test Sample Data'!I320&gt;0),'Test Sample Data'!I320,$C$389),""))</f>
        <v/>
      </c>
      <c r="J321" s="99" t="str">
        <f>IF('Test Sample Data'!J320="","",IF(SUM('Test Sample Data'!J$3:J$386)&gt;10,IF(AND(ISNUMBER('Test Sample Data'!J320),'Test Sample Data'!J320&lt;$C$389, 'Test Sample Data'!J320&gt;0),'Test Sample Data'!J320,$C$389),""))</f>
        <v/>
      </c>
      <c r="K321" s="99" t="str">
        <f>IF('Test Sample Data'!K320="","",IF(SUM('Test Sample Data'!K$3:K$386)&gt;10,IF(AND(ISNUMBER('Test Sample Data'!K320),'Test Sample Data'!K320&lt;$C$389, 'Test Sample Data'!K320&gt;0),'Test Sample Data'!K320,$C$389),""))</f>
        <v/>
      </c>
      <c r="L321" s="99" t="str">
        <f>IF('Test Sample Data'!L320="","",IF(SUM('Test Sample Data'!L$3:L$386)&gt;10,IF(AND(ISNUMBER('Test Sample Data'!L320),'Test Sample Data'!L320&lt;$C$389, 'Test Sample Data'!L320&gt;0),'Test Sample Data'!L320,$C$389),""))</f>
        <v/>
      </c>
      <c r="M321" s="99" t="str">
        <f>IF('Test Sample Data'!M320="","",IF(SUM('Test Sample Data'!M$3:M$386)&gt;10,IF(AND(ISNUMBER('Test Sample Data'!M320),'Test Sample Data'!M320&lt;$C$389, 'Test Sample Data'!M320&gt;0),'Test Sample Data'!M320,$C$389),""))</f>
        <v/>
      </c>
      <c r="N321" s="99" t="str">
        <f>IF('Test Sample Data'!N320="","",IF(SUM('Test Sample Data'!N$3:N$386)&gt;10,IF(AND(ISNUMBER('Test Sample Data'!N320),'Test Sample Data'!N320&lt;$C$389, 'Test Sample Data'!N320&gt;0),'Test Sample Data'!N320,$C$389),""))</f>
        <v/>
      </c>
      <c r="O321" s="98" t="str">
        <f>'miRNA Table'!C320</f>
        <v>hsa-miR-520g-3p</v>
      </c>
      <c r="P321" s="98" t="s">
        <v>5818</v>
      </c>
      <c r="Q321" s="99">
        <f>IF('Control Sample Data'!C320="","",IF(SUM('Control Sample Data'!C$3:C$386)&gt;10,IF(AND(ISNUMBER('Control Sample Data'!C320),'Control Sample Data'!C320&lt;$C$389, 'Control Sample Data'!C320&gt;0),'Control Sample Data'!C320,$C$389),""))</f>
        <v>31.06</v>
      </c>
      <c r="R321" s="99">
        <f>IF('Control Sample Data'!D320="","",IF(SUM('Control Sample Data'!D$3:D$386)&gt;10,IF(AND(ISNUMBER('Control Sample Data'!D320),'Control Sample Data'!D320&lt;$C$389, 'Control Sample Data'!D320&gt;0),'Control Sample Data'!D320,$C$389),""))</f>
        <v>31.12</v>
      </c>
      <c r="S321" s="99">
        <f>IF('Control Sample Data'!E320="","",IF(SUM('Control Sample Data'!E$3:E$386)&gt;10,IF(AND(ISNUMBER('Control Sample Data'!E320),'Control Sample Data'!E320&lt;$C$389, 'Control Sample Data'!E320&gt;0),'Control Sample Data'!E320,$C$389),""))</f>
        <v>31.19</v>
      </c>
      <c r="T321" s="99" t="str">
        <f>IF('Control Sample Data'!F320="","",IF(SUM('Control Sample Data'!F$3:F$386)&gt;10,IF(AND(ISNUMBER('Control Sample Data'!F320),'Control Sample Data'!F320&lt;$C$389, 'Control Sample Data'!F320&gt;0),'Control Sample Data'!F320,$C$389),""))</f>
        <v/>
      </c>
      <c r="U321" s="99" t="str">
        <f>IF('Control Sample Data'!G320="","",IF(SUM('Control Sample Data'!G$3:G$386)&gt;10,IF(AND(ISNUMBER('Control Sample Data'!G320),'Control Sample Data'!G320&lt;$C$389, 'Control Sample Data'!G320&gt;0),'Control Sample Data'!G320,$C$389),""))</f>
        <v/>
      </c>
      <c r="V321" s="99" t="str">
        <f>IF('Control Sample Data'!H320="","",IF(SUM('Control Sample Data'!H$3:H$386)&gt;10,IF(AND(ISNUMBER('Control Sample Data'!H320),'Control Sample Data'!H320&lt;$C$389, 'Control Sample Data'!H320&gt;0),'Control Sample Data'!H320,$C$389),""))</f>
        <v/>
      </c>
      <c r="W321" s="99" t="str">
        <f>IF('Control Sample Data'!I320="","",IF(SUM('Control Sample Data'!I$3:I$386)&gt;10,IF(AND(ISNUMBER('Control Sample Data'!I320),'Control Sample Data'!I320&lt;$C$389, 'Control Sample Data'!I320&gt;0),'Control Sample Data'!I320,$C$389),""))</f>
        <v/>
      </c>
      <c r="X321" s="99" t="str">
        <f>IF('Control Sample Data'!J320="","",IF(SUM('Control Sample Data'!J$3:J$386)&gt;10,IF(AND(ISNUMBER('Control Sample Data'!J320),'Control Sample Data'!J320&lt;$C$389, 'Control Sample Data'!J320&gt;0),'Control Sample Data'!J320,$C$389),""))</f>
        <v/>
      </c>
      <c r="Y321" s="99" t="str">
        <f>IF('Control Sample Data'!K320="","",IF(SUM('Control Sample Data'!K$3:K$386)&gt;10,IF(AND(ISNUMBER('Control Sample Data'!K320),'Control Sample Data'!K320&lt;$C$389, 'Control Sample Data'!K320&gt;0),'Control Sample Data'!K320,$C$389),""))</f>
        <v/>
      </c>
      <c r="Z321" s="99" t="str">
        <f>IF('Control Sample Data'!L320="","",IF(SUM('Control Sample Data'!L$3:L$386)&gt;10,IF(AND(ISNUMBER('Control Sample Data'!L320),'Control Sample Data'!L320&lt;$C$389, 'Control Sample Data'!L320&gt;0),'Control Sample Data'!L320,$C$389),""))</f>
        <v/>
      </c>
      <c r="AA321" s="99" t="str">
        <f>IF('Control Sample Data'!M320="","",IF(SUM('Control Sample Data'!M$3:M$386)&gt;10,IF(AND(ISNUMBER('Control Sample Data'!M320),'Control Sample Data'!M320&lt;$C$389, 'Control Sample Data'!M320&gt;0),'Control Sample Data'!M320,$C$389),""))</f>
        <v/>
      </c>
      <c r="AB321" s="107" t="str">
        <f>IF('Control Sample Data'!N320="","",IF(SUM('Control Sample Data'!N$3:N$386)&gt;10,IF(AND(ISNUMBER('Control Sample Data'!N320),'Control Sample Data'!N320&lt;$C$389, 'Control Sample Data'!N320&gt;0),'Control Sample Data'!N320,$C$389),""))</f>
        <v/>
      </c>
      <c r="AC321" s="136">
        <f>IF(C321="","",IF(AND('miRNA Table'!$F$4="YES",'miRNA Table'!$F$6="YES"),C321-C$391,C321))</f>
        <v>24.15</v>
      </c>
      <c r="AD321" s="137">
        <f>IF(D321="","",IF(AND('miRNA Table'!$F$4="YES",'miRNA Table'!$F$6="YES"),D321-D$391,D321))</f>
        <v>24.33</v>
      </c>
      <c r="AE321" s="137">
        <f>IF(E321="","",IF(AND('miRNA Table'!$F$4="YES",'miRNA Table'!$F$6="YES"),E321-E$391,E321))</f>
        <v>24.19</v>
      </c>
      <c r="AF321" s="137" t="str">
        <f>IF(F321="","",IF(AND('miRNA Table'!$F$4="YES",'miRNA Table'!$F$6="YES"),F321-F$391,F321))</f>
        <v/>
      </c>
      <c r="AG321" s="137" t="str">
        <f>IF(G321="","",IF(AND('miRNA Table'!$F$4="YES",'miRNA Table'!$F$6="YES"),G321-G$391,G321))</f>
        <v/>
      </c>
      <c r="AH321" s="137" t="str">
        <f>IF(H321="","",IF(AND('miRNA Table'!$F$4="YES",'miRNA Table'!$F$6="YES"),H321-H$391,H321))</f>
        <v/>
      </c>
      <c r="AI321" s="137" t="str">
        <f>IF(I321="","",IF(AND('miRNA Table'!$F$4="YES",'miRNA Table'!$F$6="YES"),I321-I$391,I321))</f>
        <v/>
      </c>
      <c r="AJ321" s="137" t="str">
        <f>IF(J321="","",IF(AND('miRNA Table'!$F$4="YES",'miRNA Table'!$F$6="YES"),J321-J$391,J321))</f>
        <v/>
      </c>
      <c r="AK321" s="137" t="str">
        <f>IF(K321="","",IF(AND('miRNA Table'!$F$4="YES",'miRNA Table'!$F$6="YES"),K321-K$391,K321))</f>
        <v/>
      </c>
      <c r="AL321" s="137" t="str">
        <f>IF(L321="","",IF(AND('miRNA Table'!$F$4="YES",'miRNA Table'!$F$6="YES"),L321-L$391,L321))</f>
        <v/>
      </c>
      <c r="AM321" s="137" t="str">
        <f>IF(M321="","",IF(AND('miRNA Table'!$F$4="YES",'miRNA Table'!$F$6="YES"),M321-M$391,M321))</f>
        <v/>
      </c>
      <c r="AN321" s="138" t="str">
        <f>IF(N321="","",IF(AND('miRNA Table'!$F$4="YES",'miRNA Table'!$F$6="YES"),N321-N$391,N321))</f>
        <v/>
      </c>
      <c r="AO321" s="136">
        <f>IF(O321="","",IF(AND('miRNA Table'!$F$4="YES",'miRNA Table'!$F$6="YES"),Q321-Q$391,Q321))</f>
        <v>31.06</v>
      </c>
      <c r="AP321" s="137">
        <f>IF(P321="","",IF(AND('miRNA Table'!$F$4="YES",'miRNA Table'!$F$6="YES"),R321-R$391,R321))</f>
        <v>31.12</v>
      </c>
      <c r="AQ321" s="137">
        <f>IF(Q321="","",IF(AND('miRNA Table'!$F$4="YES",'miRNA Table'!$F$6="YES"),S321-S$391,S321))</f>
        <v>31.19</v>
      </c>
      <c r="AR321" s="137" t="str">
        <f>IF(R321="","",IF(AND('miRNA Table'!$F$4="YES",'miRNA Table'!$F$6="YES"),T321-T$391,T321))</f>
        <v/>
      </c>
      <c r="AS321" s="137" t="str">
        <f>IF(S321="","",IF(AND('miRNA Table'!$F$4="YES",'miRNA Table'!$F$6="YES"),U321-U$391,U321))</f>
        <v/>
      </c>
      <c r="AT321" s="137" t="str">
        <f>IF(T321="","",IF(AND('miRNA Table'!$F$4="YES",'miRNA Table'!$F$6="YES"),V321-V$391,V321))</f>
        <v/>
      </c>
      <c r="AU321" s="137" t="str">
        <f>IF(U321="","",IF(AND('miRNA Table'!$F$4="YES",'miRNA Table'!$F$6="YES"),W321-W$391,W321))</f>
        <v/>
      </c>
      <c r="AV321" s="137" t="str">
        <f>IF(V321="","",IF(AND('miRNA Table'!$F$4="YES",'miRNA Table'!$F$6="YES"),X321-X$391,X321))</f>
        <v/>
      </c>
      <c r="AW321" s="137" t="str">
        <f>IF(W321="","",IF(AND('miRNA Table'!$F$4="YES",'miRNA Table'!$F$6="YES"),Y321-Y$391,Y321))</f>
        <v/>
      </c>
      <c r="AX321" s="137" t="str">
        <f>IF(X321="","",IF(AND('miRNA Table'!$F$4="YES",'miRNA Table'!$F$6="YES"),Z321-Z$391,Z321))</f>
        <v/>
      </c>
      <c r="AY321" s="137" t="str">
        <f>IF(Y321="","",IF(AND('miRNA Table'!$F$4="YES",'miRNA Table'!$F$6="YES"),AA321-AA$391,AA321))</f>
        <v/>
      </c>
      <c r="AZ321" s="138" t="str">
        <f>IF(Z321="","",IF(AND('miRNA Table'!$F$4="YES",'miRNA Table'!$F$6="YES"),AB321-AB$391,AB321))</f>
        <v/>
      </c>
      <c r="BY321" s="97" t="str">
        <f t="shared" si="236"/>
        <v>hsa-miR-520g-3p</v>
      </c>
      <c r="BZ321" s="98" t="s">
        <v>5818</v>
      </c>
      <c r="CA321" s="99">
        <f t="shared" si="237"/>
        <v>3.514999999999997</v>
      </c>
      <c r="CB321" s="99">
        <f t="shared" si="238"/>
        <v>3.6849999999999987</v>
      </c>
      <c r="CC321" s="99">
        <f t="shared" si="239"/>
        <v>3.4600000000000009</v>
      </c>
      <c r="CD321" s="99" t="str">
        <f t="shared" si="240"/>
        <v/>
      </c>
      <c r="CE321" s="99" t="str">
        <f t="shared" si="241"/>
        <v/>
      </c>
      <c r="CF321" s="99" t="str">
        <f t="shared" si="242"/>
        <v/>
      </c>
      <c r="CG321" s="99" t="str">
        <f t="shared" si="243"/>
        <v/>
      </c>
      <c r="CH321" s="99" t="str">
        <f t="shared" si="244"/>
        <v/>
      </c>
      <c r="CI321" s="99" t="str">
        <f t="shared" si="245"/>
        <v/>
      </c>
      <c r="CJ321" s="99" t="str">
        <f t="shared" si="246"/>
        <v/>
      </c>
      <c r="CK321" s="99" t="str">
        <f t="shared" si="247"/>
        <v/>
      </c>
      <c r="CL321" s="99" t="str">
        <f t="shared" si="248"/>
        <v/>
      </c>
      <c r="CM321" s="99">
        <f t="shared" si="249"/>
        <v>10.161666666666665</v>
      </c>
      <c r="CN321" s="99">
        <f t="shared" si="250"/>
        <v>10.268333333333331</v>
      </c>
      <c r="CO321" s="99">
        <f t="shared" si="251"/>
        <v>10.055</v>
      </c>
      <c r="CP321" s="99" t="str">
        <f t="shared" si="252"/>
        <v/>
      </c>
      <c r="CQ321" s="99" t="str">
        <f t="shared" si="253"/>
        <v/>
      </c>
      <c r="CR321" s="99" t="str">
        <f t="shared" si="254"/>
        <v/>
      </c>
      <c r="CS321" s="99" t="str">
        <f t="shared" si="255"/>
        <v/>
      </c>
      <c r="CT321" s="99" t="str">
        <f t="shared" si="256"/>
        <v/>
      </c>
      <c r="CU321" s="99" t="str">
        <f t="shared" si="257"/>
        <v/>
      </c>
      <c r="CV321" s="99" t="str">
        <f t="shared" si="258"/>
        <v/>
      </c>
      <c r="CW321" s="99" t="str">
        <f t="shared" si="259"/>
        <v/>
      </c>
      <c r="CX321" s="99" t="str">
        <f t="shared" si="260"/>
        <v/>
      </c>
      <c r="CY321" s="70">
        <f t="shared" si="261"/>
        <v>3.5533333333333323</v>
      </c>
      <c r="CZ321" s="70">
        <f t="shared" si="262"/>
        <v>10.161666666666665</v>
      </c>
      <c r="DA321" s="100" t="str">
        <f t="shared" si="263"/>
        <v>hsa-miR-520g-3p</v>
      </c>
      <c r="DB321" s="98" t="s">
        <v>5818</v>
      </c>
      <c r="DC321" s="101">
        <f t="shared" si="268"/>
        <v>8.7474116599699919E-2</v>
      </c>
      <c r="DD321" s="101">
        <f t="shared" si="269"/>
        <v>7.7750728331154373E-2</v>
      </c>
      <c r="DE321" s="101">
        <f t="shared" si="270"/>
        <v>9.0873282332519359E-2</v>
      </c>
      <c r="DF321" s="101" t="str">
        <f t="shared" si="271"/>
        <v/>
      </c>
      <c r="DG321" s="101" t="str">
        <f t="shared" si="272"/>
        <v/>
      </c>
      <c r="DH321" s="101" t="str">
        <f t="shared" si="273"/>
        <v/>
      </c>
      <c r="DI321" s="101" t="str">
        <f t="shared" si="274"/>
        <v/>
      </c>
      <c r="DJ321" s="101" t="str">
        <f t="shared" si="275"/>
        <v/>
      </c>
      <c r="DK321" s="101" t="str">
        <f t="shared" si="276"/>
        <v/>
      </c>
      <c r="DL321" s="101" t="str">
        <f t="shared" si="277"/>
        <v/>
      </c>
      <c r="DM321" s="101" t="str">
        <f t="shared" si="264"/>
        <v/>
      </c>
      <c r="DN321" s="101" t="str">
        <f t="shared" si="265"/>
        <v/>
      </c>
      <c r="DO321" s="101">
        <f t="shared" si="278"/>
        <v>8.7303876409879099E-4</v>
      </c>
      <c r="DP321" s="101">
        <f t="shared" si="279"/>
        <v>8.1081852239978222E-4</v>
      </c>
      <c r="DQ321" s="101">
        <f t="shared" si="280"/>
        <v>9.4003363584155481E-4</v>
      </c>
      <c r="DR321" s="101" t="str">
        <f t="shared" si="281"/>
        <v/>
      </c>
      <c r="DS321" s="101" t="str">
        <f t="shared" si="282"/>
        <v/>
      </c>
      <c r="DT321" s="101" t="str">
        <f t="shared" si="283"/>
        <v/>
      </c>
      <c r="DU321" s="101" t="str">
        <f t="shared" si="284"/>
        <v/>
      </c>
      <c r="DV321" s="101" t="str">
        <f t="shared" si="285"/>
        <v/>
      </c>
      <c r="DW321" s="101" t="str">
        <f t="shared" si="286"/>
        <v/>
      </c>
      <c r="DX321" s="101" t="str">
        <f t="shared" si="287"/>
        <v/>
      </c>
      <c r="DY321" s="101" t="str">
        <f t="shared" si="266"/>
        <v/>
      </c>
      <c r="DZ321" s="101" t="str">
        <f t="shared" si="267"/>
        <v/>
      </c>
    </row>
    <row r="322" spans="1:130" ht="15" customHeight="1" x14ac:dyDescent="0.25">
      <c r="A322" s="106" t="str">
        <f>'miRNA Table'!C321</f>
        <v>hsa-miR-522-3p</v>
      </c>
      <c r="B322" s="98" t="s">
        <v>5819</v>
      </c>
      <c r="C322" s="99">
        <f>IF('Test Sample Data'!C321="","",IF(SUM('Test Sample Data'!C$3:C$386)&gt;10,IF(AND(ISNUMBER('Test Sample Data'!C321),'Test Sample Data'!C321&lt;$C$389, 'Test Sample Data'!C321&gt;0),'Test Sample Data'!C321,$C$389),""))</f>
        <v>27.2</v>
      </c>
      <c r="D322" s="99">
        <f>IF('Test Sample Data'!D321="","",IF(SUM('Test Sample Data'!D$3:D$386)&gt;10,IF(AND(ISNUMBER('Test Sample Data'!D321),'Test Sample Data'!D321&lt;$C$389, 'Test Sample Data'!D321&gt;0),'Test Sample Data'!D321,$C$389),""))</f>
        <v>27.24</v>
      </c>
      <c r="E322" s="99">
        <f>IF('Test Sample Data'!E321="","",IF(SUM('Test Sample Data'!E$3:E$386)&gt;10,IF(AND(ISNUMBER('Test Sample Data'!E321),'Test Sample Data'!E321&lt;$C$389, 'Test Sample Data'!E321&gt;0),'Test Sample Data'!E321,$C$389),""))</f>
        <v>27.14</v>
      </c>
      <c r="F322" s="99" t="str">
        <f>IF('Test Sample Data'!F321="","",IF(SUM('Test Sample Data'!F$3:F$386)&gt;10,IF(AND(ISNUMBER('Test Sample Data'!F321),'Test Sample Data'!F321&lt;$C$389, 'Test Sample Data'!F321&gt;0),'Test Sample Data'!F321,$C$389),""))</f>
        <v/>
      </c>
      <c r="G322" s="99" t="str">
        <f>IF('Test Sample Data'!G321="","",IF(SUM('Test Sample Data'!G$3:G$386)&gt;10,IF(AND(ISNUMBER('Test Sample Data'!G321),'Test Sample Data'!G321&lt;$C$389, 'Test Sample Data'!G321&gt;0),'Test Sample Data'!G321,$C$389),""))</f>
        <v/>
      </c>
      <c r="H322" s="99" t="str">
        <f>IF('Test Sample Data'!H321="","",IF(SUM('Test Sample Data'!H$3:H$386)&gt;10,IF(AND(ISNUMBER('Test Sample Data'!H321),'Test Sample Data'!H321&lt;$C$389, 'Test Sample Data'!H321&gt;0),'Test Sample Data'!H321,$C$389),""))</f>
        <v/>
      </c>
      <c r="I322" s="99" t="str">
        <f>IF('Test Sample Data'!I321="","",IF(SUM('Test Sample Data'!I$3:I$386)&gt;10,IF(AND(ISNUMBER('Test Sample Data'!I321),'Test Sample Data'!I321&lt;$C$389, 'Test Sample Data'!I321&gt;0),'Test Sample Data'!I321,$C$389),""))</f>
        <v/>
      </c>
      <c r="J322" s="99" t="str">
        <f>IF('Test Sample Data'!J321="","",IF(SUM('Test Sample Data'!J$3:J$386)&gt;10,IF(AND(ISNUMBER('Test Sample Data'!J321),'Test Sample Data'!J321&lt;$C$389, 'Test Sample Data'!J321&gt;0),'Test Sample Data'!J321,$C$389),""))</f>
        <v/>
      </c>
      <c r="K322" s="99" t="str">
        <f>IF('Test Sample Data'!K321="","",IF(SUM('Test Sample Data'!K$3:K$386)&gt;10,IF(AND(ISNUMBER('Test Sample Data'!K321),'Test Sample Data'!K321&lt;$C$389, 'Test Sample Data'!K321&gt;0),'Test Sample Data'!K321,$C$389),""))</f>
        <v/>
      </c>
      <c r="L322" s="99" t="str">
        <f>IF('Test Sample Data'!L321="","",IF(SUM('Test Sample Data'!L$3:L$386)&gt;10,IF(AND(ISNUMBER('Test Sample Data'!L321),'Test Sample Data'!L321&lt;$C$389, 'Test Sample Data'!L321&gt;0),'Test Sample Data'!L321,$C$389),""))</f>
        <v/>
      </c>
      <c r="M322" s="99" t="str">
        <f>IF('Test Sample Data'!M321="","",IF(SUM('Test Sample Data'!M$3:M$386)&gt;10,IF(AND(ISNUMBER('Test Sample Data'!M321),'Test Sample Data'!M321&lt;$C$389, 'Test Sample Data'!M321&gt;0),'Test Sample Data'!M321,$C$389),""))</f>
        <v/>
      </c>
      <c r="N322" s="99" t="str">
        <f>IF('Test Sample Data'!N321="","",IF(SUM('Test Sample Data'!N$3:N$386)&gt;10,IF(AND(ISNUMBER('Test Sample Data'!N321),'Test Sample Data'!N321&lt;$C$389, 'Test Sample Data'!N321&gt;0),'Test Sample Data'!N321,$C$389),""))</f>
        <v/>
      </c>
      <c r="O322" s="98" t="str">
        <f>'miRNA Table'!C321</f>
        <v>hsa-miR-522-3p</v>
      </c>
      <c r="P322" s="98" t="s">
        <v>5819</v>
      </c>
      <c r="Q322" s="99">
        <f>IF('Control Sample Data'!C321="","",IF(SUM('Control Sample Data'!C$3:C$386)&gt;10,IF(AND(ISNUMBER('Control Sample Data'!C321),'Control Sample Data'!C321&lt;$C$389, 'Control Sample Data'!C321&gt;0),'Control Sample Data'!C321,$C$389),""))</f>
        <v>27.09</v>
      </c>
      <c r="R322" s="99">
        <f>IF('Control Sample Data'!D321="","",IF(SUM('Control Sample Data'!D$3:D$386)&gt;10,IF(AND(ISNUMBER('Control Sample Data'!D321),'Control Sample Data'!D321&lt;$C$389, 'Control Sample Data'!D321&gt;0),'Control Sample Data'!D321,$C$389),""))</f>
        <v>27.24</v>
      </c>
      <c r="S322" s="99">
        <f>IF('Control Sample Data'!E321="","",IF(SUM('Control Sample Data'!E$3:E$386)&gt;10,IF(AND(ISNUMBER('Control Sample Data'!E321),'Control Sample Data'!E321&lt;$C$389, 'Control Sample Data'!E321&gt;0),'Control Sample Data'!E321,$C$389),""))</f>
        <v>27.24</v>
      </c>
      <c r="T322" s="99" t="str">
        <f>IF('Control Sample Data'!F321="","",IF(SUM('Control Sample Data'!F$3:F$386)&gt;10,IF(AND(ISNUMBER('Control Sample Data'!F321),'Control Sample Data'!F321&lt;$C$389, 'Control Sample Data'!F321&gt;0),'Control Sample Data'!F321,$C$389),""))</f>
        <v/>
      </c>
      <c r="U322" s="99" t="str">
        <f>IF('Control Sample Data'!G321="","",IF(SUM('Control Sample Data'!G$3:G$386)&gt;10,IF(AND(ISNUMBER('Control Sample Data'!G321),'Control Sample Data'!G321&lt;$C$389, 'Control Sample Data'!G321&gt;0),'Control Sample Data'!G321,$C$389),""))</f>
        <v/>
      </c>
      <c r="V322" s="99" t="str">
        <f>IF('Control Sample Data'!H321="","",IF(SUM('Control Sample Data'!H$3:H$386)&gt;10,IF(AND(ISNUMBER('Control Sample Data'!H321),'Control Sample Data'!H321&lt;$C$389, 'Control Sample Data'!H321&gt;0),'Control Sample Data'!H321,$C$389),""))</f>
        <v/>
      </c>
      <c r="W322" s="99" t="str">
        <f>IF('Control Sample Data'!I321="","",IF(SUM('Control Sample Data'!I$3:I$386)&gt;10,IF(AND(ISNUMBER('Control Sample Data'!I321),'Control Sample Data'!I321&lt;$C$389, 'Control Sample Data'!I321&gt;0),'Control Sample Data'!I321,$C$389),""))</f>
        <v/>
      </c>
      <c r="X322" s="99" t="str">
        <f>IF('Control Sample Data'!J321="","",IF(SUM('Control Sample Data'!J$3:J$386)&gt;10,IF(AND(ISNUMBER('Control Sample Data'!J321),'Control Sample Data'!J321&lt;$C$389, 'Control Sample Data'!J321&gt;0),'Control Sample Data'!J321,$C$389),""))</f>
        <v/>
      </c>
      <c r="Y322" s="99" t="str">
        <f>IF('Control Sample Data'!K321="","",IF(SUM('Control Sample Data'!K$3:K$386)&gt;10,IF(AND(ISNUMBER('Control Sample Data'!K321),'Control Sample Data'!K321&lt;$C$389, 'Control Sample Data'!K321&gt;0),'Control Sample Data'!K321,$C$389),""))</f>
        <v/>
      </c>
      <c r="Z322" s="99" t="str">
        <f>IF('Control Sample Data'!L321="","",IF(SUM('Control Sample Data'!L$3:L$386)&gt;10,IF(AND(ISNUMBER('Control Sample Data'!L321),'Control Sample Data'!L321&lt;$C$389, 'Control Sample Data'!L321&gt;0),'Control Sample Data'!L321,$C$389),""))</f>
        <v/>
      </c>
      <c r="AA322" s="99" t="str">
        <f>IF('Control Sample Data'!M321="","",IF(SUM('Control Sample Data'!M$3:M$386)&gt;10,IF(AND(ISNUMBER('Control Sample Data'!M321),'Control Sample Data'!M321&lt;$C$389, 'Control Sample Data'!M321&gt;0),'Control Sample Data'!M321,$C$389),""))</f>
        <v/>
      </c>
      <c r="AB322" s="107" t="str">
        <f>IF('Control Sample Data'!N321="","",IF(SUM('Control Sample Data'!N$3:N$386)&gt;10,IF(AND(ISNUMBER('Control Sample Data'!N321),'Control Sample Data'!N321&lt;$C$389, 'Control Sample Data'!N321&gt;0),'Control Sample Data'!N321,$C$389),""))</f>
        <v/>
      </c>
      <c r="AC322" s="136">
        <f>IF(C322="","",IF(AND('miRNA Table'!$F$4="YES",'miRNA Table'!$F$6="YES"),C322-C$391,C322))</f>
        <v>27.2</v>
      </c>
      <c r="AD322" s="137">
        <f>IF(D322="","",IF(AND('miRNA Table'!$F$4="YES",'miRNA Table'!$F$6="YES"),D322-D$391,D322))</f>
        <v>27.24</v>
      </c>
      <c r="AE322" s="137">
        <f>IF(E322="","",IF(AND('miRNA Table'!$F$4="YES",'miRNA Table'!$F$6="YES"),E322-E$391,E322))</f>
        <v>27.14</v>
      </c>
      <c r="AF322" s="137" t="str">
        <f>IF(F322="","",IF(AND('miRNA Table'!$F$4="YES",'miRNA Table'!$F$6="YES"),F322-F$391,F322))</f>
        <v/>
      </c>
      <c r="AG322" s="137" t="str">
        <f>IF(G322="","",IF(AND('miRNA Table'!$F$4="YES",'miRNA Table'!$F$6="YES"),G322-G$391,G322))</f>
        <v/>
      </c>
      <c r="AH322" s="137" t="str">
        <f>IF(H322="","",IF(AND('miRNA Table'!$F$4="YES",'miRNA Table'!$F$6="YES"),H322-H$391,H322))</f>
        <v/>
      </c>
      <c r="AI322" s="137" t="str">
        <f>IF(I322="","",IF(AND('miRNA Table'!$F$4="YES",'miRNA Table'!$F$6="YES"),I322-I$391,I322))</f>
        <v/>
      </c>
      <c r="AJ322" s="137" t="str">
        <f>IF(J322="","",IF(AND('miRNA Table'!$F$4="YES",'miRNA Table'!$F$6="YES"),J322-J$391,J322))</f>
        <v/>
      </c>
      <c r="AK322" s="137" t="str">
        <f>IF(K322="","",IF(AND('miRNA Table'!$F$4="YES",'miRNA Table'!$F$6="YES"),K322-K$391,K322))</f>
        <v/>
      </c>
      <c r="AL322" s="137" t="str">
        <f>IF(L322="","",IF(AND('miRNA Table'!$F$4="YES",'miRNA Table'!$F$6="YES"),L322-L$391,L322))</f>
        <v/>
      </c>
      <c r="AM322" s="137" t="str">
        <f>IF(M322="","",IF(AND('miRNA Table'!$F$4="YES",'miRNA Table'!$F$6="YES"),M322-M$391,M322))</f>
        <v/>
      </c>
      <c r="AN322" s="138" t="str">
        <f>IF(N322="","",IF(AND('miRNA Table'!$F$4="YES",'miRNA Table'!$F$6="YES"),N322-N$391,N322))</f>
        <v/>
      </c>
      <c r="AO322" s="136">
        <f>IF(O322="","",IF(AND('miRNA Table'!$F$4="YES",'miRNA Table'!$F$6="YES"),Q322-Q$391,Q322))</f>
        <v>27.09</v>
      </c>
      <c r="AP322" s="137">
        <f>IF(P322="","",IF(AND('miRNA Table'!$F$4="YES",'miRNA Table'!$F$6="YES"),R322-R$391,R322))</f>
        <v>27.24</v>
      </c>
      <c r="AQ322" s="137">
        <f>IF(Q322="","",IF(AND('miRNA Table'!$F$4="YES",'miRNA Table'!$F$6="YES"),S322-S$391,S322))</f>
        <v>27.24</v>
      </c>
      <c r="AR322" s="137" t="str">
        <f>IF(R322="","",IF(AND('miRNA Table'!$F$4="YES",'miRNA Table'!$F$6="YES"),T322-T$391,T322))</f>
        <v/>
      </c>
      <c r="AS322" s="137" t="str">
        <f>IF(S322="","",IF(AND('miRNA Table'!$F$4="YES",'miRNA Table'!$F$6="YES"),U322-U$391,U322))</f>
        <v/>
      </c>
      <c r="AT322" s="137" t="str">
        <f>IF(T322="","",IF(AND('miRNA Table'!$F$4="YES",'miRNA Table'!$F$6="YES"),V322-V$391,V322))</f>
        <v/>
      </c>
      <c r="AU322" s="137" t="str">
        <f>IF(U322="","",IF(AND('miRNA Table'!$F$4="YES",'miRNA Table'!$F$6="YES"),W322-W$391,W322))</f>
        <v/>
      </c>
      <c r="AV322" s="137" t="str">
        <f>IF(V322="","",IF(AND('miRNA Table'!$F$4="YES",'miRNA Table'!$F$6="YES"),X322-X$391,X322))</f>
        <v/>
      </c>
      <c r="AW322" s="137" t="str">
        <f>IF(W322="","",IF(AND('miRNA Table'!$F$4="YES",'miRNA Table'!$F$6="YES"),Y322-Y$391,Y322))</f>
        <v/>
      </c>
      <c r="AX322" s="137" t="str">
        <f>IF(X322="","",IF(AND('miRNA Table'!$F$4="YES",'miRNA Table'!$F$6="YES"),Z322-Z$391,Z322))</f>
        <v/>
      </c>
      <c r="AY322" s="137" t="str">
        <f>IF(Y322="","",IF(AND('miRNA Table'!$F$4="YES",'miRNA Table'!$F$6="YES"),AA322-AA$391,AA322))</f>
        <v/>
      </c>
      <c r="AZ322" s="138" t="str">
        <f>IF(Z322="","",IF(AND('miRNA Table'!$F$4="YES",'miRNA Table'!$F$6="YES"),AB322-AB$391,AB322))</f>
        <v/>
      </c>
      <c r="BY322" s="97" t="str">
        <f t="shared" si="236"/>
        <v>hsa-miR-522-3p</v>
      </c>
      <c r="BZ322" s="98" t="s">
        <v>5819</v>
      </c>
      <c r="CA322" s="99">
        <f t="shared" si="237"/>
        <v>6.5649999999999977</v>
      </c>
      <c r="CB322" s="99">
        <f t="shared" si="238"/>
        <v>6.5949999999999989</v>
      </c>
      <c r="CC322" s="99">
        <f t="shared" si="239"/>
        <v>6.41</v>
      </c>
      <c r="CD322" s="99" t="str">
        <f t="shared" si="240"/>
        <v/>
      </c>
      <c r="CE322" s="99" t="str">
        <f t="shared" si="241"/>
        <v/>
      </c>
      <c r="CF322" s="99" t="str">
        <f t="shared" si="242"/>
        <v/>
      </c>
      <c r="CG322" s="99" t="str">
        <f t="shared" si="243"/>
        <v/>
      </c>
      <c r="CH322" s="99" t="str">
        <f t="shared" si="244"/>
        <v/>
      </c>
      <c r="CI322" s="99" t="str">
        <f t="shared" si="245"/>
        <v/>
      </c>
      <c r="CJ322" s="99" t="str">
        <f t="shared" si="246"/>
        <v/>
      </c>
      <c r="CK322" s="99" t="str">
        <f t="shared" si="247"/>
        <v/>
      </c>
      <c r="CL322" s="99" t="str">
        <f t="shared" si="248"/>
        <v/>
      </c>
      <c r="CM322" s="99">
        <f t="shared" si="249"/>
        <v>6.1916666666666664</v>
      </c>
      <c r="CN322" s="99">
        <f t="shared" si="250"/>
        <v>6.3883333333333283</v>
      </c>
      <c r="CO322" s="99">
        <f t="shared" si="251"/>
        <v>6.1049999999999969</v>
      </c>
      <c r="CP322" s="99" t="str">
        <f t="shared" si="252"/>
        <v/>
      </c>
      <c r="CQ322" s="99" t="str">
        <f t="shared" si="253"/>
        <v/>
      </c>
      <c r="CR322" s="99" t="str">
        <f t="shared" si="254"/>
        <v/>
      </c>
      <c r="CS322" s="99" t="str">
        <f t="shared" si="255"/>
        <v/>
      </c>
      <c r="CT322" s="99" t="str">
        <f t="shared" si="256"/>
        <v/>
      </c>
      <c r="CU322" s="99" t="str">
        <f t="shared" si="257"/>
        <v/>
      </c>
      <c r="CV322" s="99" t="str">
        <f t="shared" si="258"/>
        <v/>
      </c>
      <c r="CW322" s="99" t="str">
        <f t="shared" si="259"/>
        <v/>
      </c>
      <c r="CX322" s="99" t="str">
        <f t="shared" si="260"/>
        <v/>
      </c>
      <c r="CY322" s="70">
        <f t="shared" si="261"/>
        <v>6.5233333333333325</v>
      </c>
      <c r="CZ322" s="70">
        <f t="shared" si="262"/>
        <v>6.2283333333333308</v>
      </c>
      <c r="DA322" s="100" t="str">
        <f t="shared" si="263"/>
        <v>hsa-miR-522-3p</v>
      </c>
      <c r="DB322" s="98" t="s">
        <v>5819</v>
      </c>
      <c r="DC322" s="101">
        <f t="shared" si="268"/>
        <v>1.0561803383032252E-2</v>
      </c>
      <c r="DD322" s="101">
        <f t="shared" si="269"/>
        <v>1.0344444612464049E-2</v>
      </c>
      <c r="DE322" s="101">
        <f t="shared" si="270"/>
        <v>1.1759740214148964E-2</v>
      </c>
      <c r="DF322" s="101" t="str">
        <f t="shared" si="271"/>
        <v/>
      </c>
      <c r="DG322" s="101" t="str">
        <f t="shared" si="272"/>
        <v/>
      </c>
      <c r="DH322" s="101" t="str">
        <f t="shared" si="273"/>
        <v/>
      </c>
      <c r="DI322" s="101" t="str">
        <f t="shared" si="274"/>
        <v/>
      </c>
      <c r="DJ322" s="101" t="str">
        <f t="shared" si="275"/>
        <v/>
      </c>
      <c r="DK322" s="101" t="str">
        <f t="shared" si="276"/>
        <v/>
      </c>
      <c r="DL322" s="101" t="str">
        <f t="shared" si="277"/>
        <v/>
      </c>
      <c r="DM322" s="101" t="str">
        <f t="shared" si="264"/>
        <v/>
      </c>
      <c r="DN322" s="101" t="str">
        <f t="shared" si="265"/>
        <v/>
      </c>
      <c r="DO322" s="101">
        <f t="shared" si="278"/>
        <v>1.3681150178216967E-2</v>
      </c>
      <c r="DP322" s="101">
        <f t="shared" si="279"/>
        <v>1.1937683059363043E-2</v>
      </c>
      <c r="DQ322" s="101">
        <f t="shared" si="280"/>
        <v>1.452820222833069E-2</v>
      </c>
      <c r="DR322" s="101" t="str">
        <f t="shared" si="281"/>
        <v/>
      </c>
      <c r="DS322" s="101" t="str">
        <f t="shared" si="282"/>
        <v/>
      </c>
      <c r="DT322" s="101" t="str">
        <f t="shared" si="283"/>
        <v/>
      </c>
      <c r="DU322" s="101" t="str">
        <f t="shared" si="284"/>
        <v/>
      </c>
      <c r="DV322" s="101" t="str">
        <f t="shared" si="285"/>
        <v/>
      </c>
      <c r="DW322" s="101" t="str">
        <f t="shared" si="286"/>
        <v/>
      </c>
      <c r="DX322" s="101" t="str">
        <f t="shared" si="287"/>
        <v/>
      </c>
      <c r="DY322" s="101" t="str">
        <f t="shared" si="266"/>
        <v/>
      </c>
      <c r="DZ322" s="101" t="str">
        <f t="shared" si="267"/>
        <v/>
      </c>
    </row>
    <row r="323" spans="1:130" ht="15" customHeight="1" x14ac:dyDescent="0.25">
      <c r="A323" s="106" t="str">
        <f>'miRNA Table'!C322</f>
        <v>hsa-miR-524-5p</v>
      </c>
      <c r="B323" s="98" t="s">
        <v>5820</v>
      </c>
      <c r="C323" s="99">
        <f>IF('Test Sample Data'!C322="","",IF(SUM('Test Sample Data'!C$3:C$386)&gt;10,IF(AND(ISNUMBER('Test Sample Data'!C322),'Test Sample Data'!C322&lt;$C$389, 'Test Sample Data'!C322&gt;0),'Test Sample Data'!C322,$C$389),""))</f>
        <v>35</v>
      </c>
      <c r="D323" s="99">
        <f>IF('Test Sample Data'!D322="","",IF(SUM('Test Sample Data'!D$3:D$386)&gt;10,IF(AND(ISNUMBER('Test Sample Data'!D322),'Test Sample Data'!D322&lt;$C$389, 'Test Sample Data'!D322&gt;0),'Test Sample Data'!D322,$C$389),""))</f>
        <v>35</v>
      </c>
      <c r="E323" s="99">
        <f>IF('Test Sample Data'!E322="","",IF(SUM('Test Sample Data'!E$3:E$386)&gt;10,IF(AND(ISNUMBER('Test Sample Data'!E322),'Test Sample Data'!E322&lt;$C$389, 'Test Sample Data'!E322&gt;0),'Test Sample Data'!E322,$C$389),""))</f>
        <v>35</v>
      </c>
      <c r="F323" s="99" t="str">
        <f>IF('Test Sample Data'!F322="","",IF(SUM('Test Sample Data'!F$3:F$386)&gt;10,IF(AND(ISNUMBER('Test Sample Data'!F322),'Test Sample Data'!F322&lt;$C$389, 'Test Sample Data'!F322&gt;0),'Test Sample Data'!F322,$C$389),""))</f>
        <v/>
      </c>
      <c r="G323" s="99" t="str">
        <f>IF('Test Sample Data'!G322="","",IF(SUM('Test Sample Data'!G$3:G$386)&gt;10,IF(AND(ISNUMBER('Test Sample Data'!G322),'Test Sample Data'!G322&lt;$C$389, 'Test Sample Data'!G322&gt;0),'Test Sample Data'!G322,$C$389),""))</f>
        <v/>
      </c>
      <c r="H323" s="99" t="str">
        <f>IF('Test Sample Data'!H322="","",IF(SUM('Test Sample Data'!H$3:H$386)&gt;10,IF(AND(ISNUMBER('Test Sample Data'!H322),'Test Sample Data'!H322&lt;$C$389, 'Test Sample Data'!H322&gt;0),'Test Sample Data'!H322,$C$389),""))</f>
        <v/>
      </c>
      <c r="I323" s="99" t="str">
        <f>IF('Test Sample Data'!I322="","",IF(SUM('Test Sample Data'!I$3:I$386)&gt;10,IF(AND(ISNUMBER('Test Sample Data'!I322),'Test Sample Data'!I322&lt;$C$389, 'Test Sample Data'!I322&gt;0),'Test Sample Data'!I322,$C$389),""))</f>
        <v/>
      </c>
      <c r="J323" s="99" t="str">
        <f>IF('Test Sample Data'!J322="","",IF(SUM('Test Sample Data'!J$3:J$386)&gt;10,IF(AND(ISNUMBER('Test Sample Data'!J322),'Test Sample Data'!J322&lt;$C$389, 'Test Sample Data'!J322&gt;0),'Test Sample Data'!J322,$C$389),""))</f>
        <v/>
      </c>
      <c r="K323" s="99" t="str">
        <f>IF('Test Sample Data'!K322="","",IF(SUM('Test Sample Data'!K$3:K$386)&gt;10,IF(AND(ISNUMBER('Test Sample Data'!K322),'Test Sample Data'!K322&lt;$C$389, 'Test Sample Data'!K322&gt;0),'Test Sample Data'!K322,$C$389),""))</f>
        <v/>
      </c>
      <c r="L323" s="99" t="str">
        <f>IF('Test Sample Data'!L322="","",IF(SUM('Test Sample Data'!L$3:L$386)&gt;10,IF(AND(ISNUMBER('Test Sample Data'!L322),'Test Sample Data'!L322&lt;$C$389, 'Test Sample Data'!L322&gt;0),'Test Sample Data'!L322,$C$389),""))</f>
        <v/>
      </c>
      <c r="M323" s="99" t="str">
        <f>IF('Test Sample Data'!M322="","",IF(SUM('Test Sample Data'!M$3:M$386)&gt;10,IF(AND(ISNUMBER('Test Sample Data'!M322),'Test Sample Data'!M322&lt;$C$389, 'Test Sample Data'!M322&gt;0),'Test Sample Data'!M322,$C$389),""))</f>
        <v/>
      </c>
      <c r="N323" s="99" t="str">
        <f>IF('Test Sample Data'!N322="","",IF(SUM('Test Sample Data'!N$3:N$386)&gt;10,IF(AND(ISNUMBER('Test Sample Data'!N322),'Test Sample Data'!N322&lt;$C$389, 'Test Sample Data'!N322&gt;0),'Test Sample Data'!N322,$C$389),""))</f>
        <v/>
      </c>
      <c r="O323" s="98" t="str">
        <f>'miRNA Table'!C322</f>
        <v>hsa-miR-524-5p</v>
      </c>
      <c r="P323" s="98" t="s">
        <v>5820</v>
      </c>
      <c r="Q323" s="99">
        <f>IF('Control Sample Data'!C322="","",IF(SUM('Control Sample Data'!C$3:C$386)&gt;10,IF(AND(ISNUMBER('Control Sample Data'!C322),'Control Sample Data'!C322&lt;$C$389, 'Control Sample Data'!C322&gt;0),'Control Sample Data'!C322,$C$389),""))</f>
        <v>32.53</v>
      </c>
      <c r="R323" s="99">
        <f>IF('Control Sample Data'!D322="","",IF(SUM('Control Sample Data'!D$3:D$386)&gt;10,IF(AND(ISNUMBER('Control Sample Data'!D322),'Control Sample Data'!D322&lt;$C$389, 'Control Sample Data'!D322&gt;0),'Control Sample Data'!D322,$C$389),""))</f>
        <v>31.86</v>
      </c>
      <c r="S323" s="99">
        <f>IF('Control Sample Data'!E322="","",IF(SUM('Control Sample Data'!E$3:E$386)&gt;10,IF(AND(ISNUMBER('Control Sample Data'!E322),'Control Sample Data'!E322&lt;$C$389, 'Control Sample Data'!E322&gt;0),'Control Sample Data'!E322,$C$389),""))</f>
        <v>33.76</v>
      </c>
      <c r="T323" s="99" t="str">
        <f>IF('Control Sample Data'!F322="","",IF(SUM('Control Sample Data'!F$3:F$386)&gt;10,IF(AND(ISNUMBER('Control Sample Data'!F322),'Control Sample Data'!F322&lt;$C$389, 'Control Sample Data'!F322&gt;0),'Control Sample Data'!F322,$C$389),""))</f>
        <v/>
      </c>
      <c r="U323" s="99" t="str">
        <f>IF('Control Sample Data'!G322="","",IF(SUM('Control Sample Data'!G$3:G$386)&gt;10,IF(AND(ISNUMBER('Control Sample Data'!G322),'Control Sample Data'!G322&lt;$C$389, 'Control Sample Data'!G322&gt;0),'Control Sample Data'!G322,$C$389),""))</f>
        <v/>
      </c>
      <c r="V323" s="99" t="str">
        <f>IF('Control Sample Data'!H322="","",IF(SUM('Control Sample Data'!H$3:H$386)&gt;10,IF(AND(ISNUMBER('Control Sample Data'!H322),'Control Sample Data'!H322&lt;$C$389, 'Control Sample Data'!H322&gt;0),'Control Sample Data'!H322,$C$389),""))</f>
        <v/>
      </c>
      <c r="W323" s="99" t="str">
        <f>IF('Control Sample Data'!I322="","",IF(SUM('Control Sample Data'!I$3:I$386)&gt;10,IF(AND(ISNUMBER('Control Sample Data'!I322),'Control Sample Data'!I322&lt;$C$389, 'Control Sample Data'!I322&gt;0),'Control Sample Data'!I322,$C$389),""))</f>
        <v/>
      </c>
      <c r="X323" s="99" t="str">
        <f>IF('Control Sample Data'!J322="","",IF(SUM('Control Sample Data'!J$3:J$386)&gt;10,IF(AND(ISNUMBER('Control Sample Data'!J322),'Control Sample Data'!J322&lt;$C$389, 'Control Sample Data'!J322&gt;0),'Control Sample Data'!J322,$C$389),""))</f>
        <v/>
      </c>
      <c r="Y323" s="99" t="str">
        <f>IF('Control Sample Data'!K322="","",IF(SUM('Control Sample Data'!K$3:K$386)&gt;10,IF(AND(ISNUMBER('Control Sample Data'!K322),'Control Sample Data'!K322&lt;$C$389, 'Control Sample Data'!K322&gt;0),'Control Sample Data'!K322,$C$389),""))</f>
        <v/>
      </c>
      <c r="Z323" s="99" t="str">
        <f>IF('Control Sample Data'!L322="","",IF(SUM('Control Sample Data'!L$3:L$386)&gt;10,IF(AND(ISNUMBER('Control Sample Data'!L322),'Control Sample Data'!L322&lt;$C$389, 'Control Sample Data'!L322&gt;0),'Control Sample Data'!L322,$C$389),""))</f>
        <v/>
      </c>
      <c r="AA323" s="99" t="str">
        <f>IF('Control Sample Data'!M322="","",IF(SUM('Control Sample Data'!M$3:M$386)&gt;10,IF(AND(ISNUMBER('Control Sample Data'!M322),'Control Sample Data'!M322&lt;$C$389, 'Control Sample Data'!M322&gt;0),'Control Sample Data'!M322,$C$389),""))</f>
        <v/>
      </c>
      <c r="AB323" s="107" t="str">
        <f>IF('Control Sample Data'!N322="","",IF(SUM('Control Sample Data'!N$3:N$386)&gt;10,IF(AND(ISNUMBER('Control Sample Data'!N322),'Control Sample Data'!N322&lt;$C$389, 'Control Sample Data'!N322&gt;0),'Control Sample Data'!N322,$C$389),""))</f>
        <v/>
      </c>
      <c r="AC323" s="136">
        <f>IF(C323="","",IF(AND('miRNA Table'!$F$4="YES",'miRNA Table'!$F$6="YES"),C323-C$391,C323))</f>
        <v>35</v>
      </c>
      <c r="AD323" s="137">
        <f>IF(D323="","",IF(AND('miRNA Table'!$F$4="YES",'miRNA Table'!$F$6="YES"),D323-D$391,D323))</f>
        <v>35</v>
      </c>
      <c r="AE323" s="137">
        <f>IF(E323="","",IF(AND('miRNA Table'!$F$4="YES",'miRNA Table'!$F$6="YES"),E323-E$391,E323))</f>
        <v>35</v>
      </c>
      <c r="AF323" s="137" t="str">
        <f>IF(F323="","",IF(AND('miRNA Table'!$F$4="YES",'miRNA Table'!$F$6="YES"),F323-F$391,F323))</f>
        <v/>
      </c>
      <c r="AG323" s="137" t="str">
        <f>IF(G323="","",IF(AND('miRNA Table'!$F$4="YES",'miRNA Table'!$F$6="YES"),G323-G$391,G323))</f>
        <v/>
      </c>
      <c r="AH323" s="137" t="str">
        <f>IF(H323="","",IF(AND('miRNA Table'!$F$4="YES",'miRNA Table'!$F$6="YES"),H323-H$391,H323))</f>
        <v/>
      </c>
      <c r="AI323" s="137" t="str">
        <f>IF(I323="","",IF(AND('miRNA Table'!$F$4="YES",'miRNA Table'!$F$6="YES"),I323-I$391,I323))</f>
        <v/>
      </c>
      <c r="AJ323" s="137" t="str">
        <f>IF(J323="","",IF(AND('miRNA Table'!$F$4="YES",'miRNA Table'!$F$6="YES"),J323-J$391,J323))</f>
        <v/>
      </c>
      <c r="AK323" s="137" t="str">
        <f>IF(K323="","",IF(AND('miRNA Table'!$F$4="YES",'miRNA Table'!$F$6="YES"),K323-K$391,K323))</f>
        <v/>
      </c>
      <c r="AL323" s="137" t="str">
        <f>IF(L323="","",IF(AND('miRNA Table'!$F$4="YES",'miRNA Table'!$F$6="YES"),L323-L$391,L323))</f>
        <v/>
      </c>
      <c r="AM323" s="137" t="str">
        <f>IF(M323="","",IF(AND('miRNA Table'!$F$4="YES",'miRNA Table'!$F$6="YES"),M323-M$391,M323))</f>
        <v/>
      </c>
      <c r="AN323" s="138" t="str">
        <f>IF(N323="","",IF(AND('miRNA Table'!$F$4="YES",'miRNA Table'!$F$6="YES"),N323-N$391,N323))</f>
        <v/>
      </c>
      <c r="AO323" s="136">
        <f>IF(O323="","",IF(AND('miRNA Table'!$F$4="YES",'miRNA Table'!$F$6="YES"),Q323-Q$391,Q323))</f>
        <v>32.53</v>
      </c>
      <c r="AP323" s="137">
        <f>IF(P323="","",IF(AND('miRNA Table'!$F$4="YES",'miRNA Table'!$F$6="YES"),R323-R$391,R323))</f>
        <v>31.86</v>
      </c>
      <c r="AQ323" s="137">
        <f>IF(Q323="","",IF(AND('miRNA Table'!$F$4="YES",'miRNA Table'!$F$6="YES"),S323-S$391,S323))</f>
        <v>33.76</v>
      </c>
      <c r="AR323" s="137" t="str">
        <f>IF(R323="","",IF(AND('miRNA Table'!$F$4="YES",'miRNA Table'!$F$6="YES"),T323-T$391,T323))</f>
        <v/>
      </c>
      <c r="AS323" s="137" t="str">
        <f>IF(S323="","",IF(AND('miRNA Table'!$F$4="YES",'miRNA Table'!$F$6="YES"),U323-U$391,U323))</f>
        <v/>
      </c>
      <c r="AT323" s="137" t="str">
        <f>IF(T323="","",IF(AND('miRNA Table'!$F$4="YES",'miRNA Table'!$F$6="YES"),V323-V$391,V323))</f>
        <v/>
      </c>
      <c r="AU323" s="137" t="str">
        <f>IF(U323="","",IF(AND('miRNA Table'!$F$4="YES",'miRNA Table'!$F$6="YES"),W323-W$391,W323))</f>
        <v/>
      </c>
      <c r="AV323" s="137" t="str">
        <f>IF(V323="","",IF(AND('miRNA Table'!$F$4="YES",'miRNA Table'!$F$6="YES"),X323-X$391,X323))</f>
        <v/>
      </c>
      <c r="AW323" s="137" t="str">
        <f>IF(W323="","",IF(AND('miRNA Table'!$F$4="YES",'miRNA Table'!$F$6="YES"),Y323-Y$391,Y323))</f>
        <v/>
      </c>
      <c r="AX323" s="137" t="str">
        <f>IF(X323="","",IF(AND('miRNA Table'!$F$4="YES",'miRNA Table'!$F$6="YES"),Z323-Z$391,Z323))</f>
        <v/>
      </c>
      <c r="AY323" s="137" t="str">
        <f>IF(Y323="","",IF(AND('miRNA Table'!$F$4="YES",'miRNA Table'!$F$6="YES"),AA323-AA$391,AA323))</f>
        <v/>
      </c>
      <c r="AZ323" s="138" t="str">
        <f>IF(Z323="","",IF(AND('miRNA Table'!$F$4="YES",'miRNA Table'!$F$6="YES"),AB323-AB$391,AB323))</f>
        <v/>
      </c>
      <c r="BY323" s="97" t="str">
        <f t="shared" si="236"/>
        <v>hsa-miR-524-5p</v>
      </c>
      <c r="BZ323" s="98" t="s">
        <v>5820</v>
      </c>
      <c r="CA323" s="99">
        <f t="shared" si="237"/>
        <v>14.364999999999998</v>
      </c>
      <c r="CB323" s="99">
        <f t="shared" si="238"/>
        <v>14.355</v>
      </c>
      <c r="CC323" s="99">
        <f t="shared" si="239"/>
        <v>14.27</v>
      </c>
      <c r="CD323" s="99" t="str">
        <f t="shared" si="240"/>
        <v/>
      </c>
      <c r="CE323" s="99" t="str">
        <f t="shared" si="241"/>
        <v/>
      </c>
      <c r="CF323" s="99" t="str">
        <f t="shared" si="242"/>
        <v/>
      </c>
      <c r="CG323" s="99" t="str">
        <f t="shared" si="243"/>
        <v/>
      </c>
      <c r="CH323" s="99" t="str">
        <f t="shared" si="244"/>
        <v/>
      </c>
      <c r="CI323" s="99" t="str">
        <f t="shared" si="245"/>
        <v/>
      </c>
      <c r="CJ323" s="99" t="str">
        <f t="shared" si="246"/>
        <v/>
      </c>
      <c r="CK323" s="99" t="str">
        <f t="shared" si="247"/>
        <v/>
      </c>
      <c r="CL323" s="99" t="str">
        <f t="shared" si="248"/>
        <v/>
      </c>
      <c r="CM323" s="99">
        <f t="shared" si="249"/>
        <v>11.631666666666668</v>
      </c>
      <c r="CN323" s="99">
        <f t="shared" si="250"/>
        <v>11.008333333333329</v>
      </c>
      <c r="CO323" s="99">
        <f t="shared" si="251"/>
        <v>12.624999999999996</v>
      </c>
      <c r="CP323" s="99" t="str">
        <f t="shared" si="252"/>
        <v/>
      </c>
      <c r="CQ323" s="99" t="str">
        <f t="shared" si="253"/>
        <v/>
      </c>
      <c r="CR323" s="99" t="str">
        <f t="shared" si="254"/>
        <v/>
      </c>
      <c r="CS323" s="99" t="str">
        <f t="shared" si="255"/>
        <v/>
      </c>
      <c r="CT323" s="99" t="str">
        <f t="shared" si="256"/>
        <v/>
      </c>
      <c r="CU323" s="99" t="str">
        <f t="shared" si="257"/>
        <v/>
      </c>
      <c r="CV323" s="99" t="str">
        <f t="shared" si="258"/>
        <v/>
      </c>
      <c r="CW323" s="99" t="str">
        <f t="shared" si="259"/>
        <v/>
      </c>
      <c r="CX323" s="99" t="str">
        <f t="shared" si="260"/>
        <v/>
      </c>
      <c r="CY323" s="70">
        <f t="shared" si="261"/>
        <v>14.329999999999998</v>
      </c>
      <c r="CZ323" s="70">
        <f t="shared" si="262"/>
        <v>11.754999999999997</v>
      </c>
      <c r="DA323" s="100" t="str">
        <f t="shared" si="263"/>
        <v>hsa-miR-524-5p</v>
      </c>
      <c r="DB323" s="98" t="s">
        <v>5820</v>
      </c>
      <c r="DC323" s="101">
        <f t="shared" si="268"/>
        <v>4.7391899108950229E-5</v>
      </c>
      <c r="DD323" s="101">
        <f t="shared" si="269"/>
        <v>4.7721535835485465E-5</v>
      </c>
      <c r="DE323" s="101">
        <f t="shared" si="270"/>
        <v>5.0617648059963549E-5</v>
      </c>
      <c r="DF323" s="101" t="str">
        <f t="shared" si="271"/>
        <v/>
      </c>
      <c r="DG323" s="101" t="str">
        <f t="shared" si="272"/>
        <v/>
      </c>
      <c r="DH323" s="101" t="str">
        <f t="shared" si="273"/>
        <v/>
      </c>
      <c r="DI323" s="101" t="str">
        <f t="shared" si="274"/>
        <v/>
      </c>
      <c r="DJ323" s="101" t="str">
        <f t="shared" si="275"/>
        <v/>
      </c>
      <c r="DK323" s="101" t="str">
        <f t="shared" si="276"/>
        <v/>
      </c>
      <c r="DL323" s="101" t="str">
        <f t="shared" si="277"/>
        <v/>
      </c>
      <c r="DM323" s="101" t="str">
        <f t="shared" si="264"/>
        <v/>
      </c>
      <c r="DN323" s="101" t="str">
        <f t="shared" si="265"/>
        <v/>
      </c>
      <c r="DO323" s="101">
        <f t="shared" si="278"/>
        <v>3.1515154007628004E-4</v>
      </c>
      <c r="DP323" s="101">
        <f t="shared" si="279"/>
        <v>4.8546895694216328E-4</v>
      </c>
      <c r="DQ323" s="101">
        <f t="shared" si="280"/>
        <v>1.5830560969861006E-4</v>
      </c>
      <c r="DR323" s="101" t="str">
        <f t="shared" si="281"/>
        <v/>
      </c>
      <c r="DS323" s="101" t="str">
        <f t="shared" si="282"/>
        <v/>
      </c>
      <c r="DT323" s="101" t="str">
        <f t="shared" si="283"/>
        <v/>
      </c>
      <c r="DU323" s="101" t="str">
        <f t="shared" si="284"/>
        <v/>
      </c>
      <c r="DV323" s="101" t="str">
        <f t="shared" si="285"/>
        <v/>
      </c>
      <c r="DW323" s="101" t="str">
        <f t="shared" si="286"/>
        <v/>
      </c>
      <c r="DX323" s="101" t="str">
        <f t="shared" si="287"/>
        <v/>
      </c>
      <c r="DY323" s="101" t="str">
        <f t="shared" si="266"/>
        <v/>
      </c>
      <c r="DZ323" s="101" t="str">
        <f t="shared" si="267"/>
        <v/>
      </c>
    </row>
    <row r="324" spans="1:130" ht="15" customHeight="1" x14ac:dyDescent="0.25">
      <c r="A324" s="106" t="str">
        <f>'miRNA Table'!C323</f>
        <v>hsa-miR-532-5p</v>
      </c>
      <c r="B324" s="98" t="s">
        <v>5821</v>
      </c>
      <c r="C324" s="99">
        <f>IF('Test Sample Data'!C323="","",IF(SUM('Test Sample Data'!C$3:C$386)&gt;10,IF(AND(ISNUMBER('Test Sample Data'!C323),'Test Sample Data'!C323&lt;$C$389, 'Test Sample Data'!C323&gt;0),'Test Sample Data'!C323,$C$389),""))</f>
        <v>21.07</v>
      </c>
      <c r="D324" s="99">
        <f>IF('Test Sample Data'!D323="","",IF(SUM('Test Sample Data'!D$3:D$386)&gt;10,IF(AND(ISNUMBER('Test Sample Data'!D323),'Test Sample Data'!D323&lt;$C$389, 'Test Sample Data'!D323&gt;0),'Test Sample Data'!D323,$C$389),""))</f>
        <v>21.02</v>
      </c>
      <c r="E324" s="99">
        <f>IF('Test Sample Data'!E323="","",IF(SUM('Test Sample Data'!E$3:E$386)&gt;10,IF(AND(ISNUMBER('Test Sample Data'!E323),'Test Sample Data'!E323&lt;$C$389, 'Test Sample Data'!E323&gt;0),'Test Sample Data'!E323,$C$389),""))</f>
        <v>21.05</v>
      </c>
      <c r="F324" s="99" t="str">
        <f>IF('Test Sample Data'!F323="","",IF(SUM('Test Sample Data'!F$3:F$386)&gt;10,IF(AND(ISNUMBER('Test Sample Data'!F323),'Test Sample Data'!F323&lt;$C$389, 'Test Sample Data'!F323&gt;0),'Test Sample Data'!F323,$C$389),""))</f>
        <v/>
      </c>
      <c r="G324" s="99" t="str">
        <f>IF('Test Sample Data'!G323="","",IF(SUM('Test Sample Data'!G$3:G$386)&gt;10,IF(AND(ISNUMBER('Test Sample Data'!G323),'Test Sample Data'!G323&lt;$C$389, 'Test Sample Data'!G323&gt;0),'Test Sample Data'!G323,$C$389),""))</f>
        <v/>
      </c>
      <c r="H324" s="99" t="str">
        <f>IF('Test Sample Data'!H323="","",IF(SUM('Test Sample Data'!H$3:H$386)&gt;10,IF(AND(ISNUMBER('Test Sample Data'!H323),'Test Sample Data'!H323&lt;$C$389, 'Test Sample Data'!H323&gt;0),'Test Sample Data'!H323,$C$389),""))</f>
        <v/>
      </c>
      <c r="I324" s="99" t="str">
        <f>IF('Test Sample Data'!I323="","",IF(SUM('Test Sample Data'!I$3:I$386)&gt;10,IF(AND(ISNUMBER('Test Sample Data'!I323),'Test Sample Data'!I323&lt;$C$389, 'Test Sample Data'!I323&gt;0),'Test Sample Data'!I323,$C$389),""))</f>
        <v/>
      </c>
      <c r="J324" s="99" t="str">
        <f>IF('Test Sample Data'!J323="","",IF(SUM('Test Sample Data'!J$3:J$386)&gt;10,IF(AND(ISNUMBER('Test Sample Data'!J323),'Test Sample Data'!J323&lt;$C$389, 'Test Sample Data'!J323&gt;0),'Test Sample Data'!J323,$C$389),""))</f>
        <v/>
      </c>
      <c r="K324" s="99" t="str">
        <f>IF('Test Sample Data'!K323="","",IF(SUM('Test Sample Data'!K$3:K$386)&gt;10,IF(AND(ISNUMBER('Test Sample Data'!K323),'Test Sample Data'!K323&lt;$C$389, 'Test Sample Data'!K323&gt;0),'Test Sample Data'!K323,$C$389),""))</f>
        <v/>
      </c>
      <c r="L324" s="99" t="str">
        <f>IF('Test Sample Data'!L323="","",IF(SUM('Test Sample Data'!L$3:L$386)&gt;10,IF(AND(ISNUMBER('Test Sample Data'!L323),'Test Sample Data'!L323&lt;$C$389, 'Test Sample Data'!L323&gt;0),'Test Sample Data'!L323,$C$389),""))</f>
        <v/>
      </c>
      <c r="M324" s="99" t="str">
        <f>IF('Test Sample Data'!M323="","",IF(SUM('Test Sample Data'!M$3:M$386)&gt;10,IF(AND(ISNUMBER('Test Sample Data'!M323),'Test Sample Data'!M323&lt;$C$389, 'Test Sample Data'!M323&gt;0),'Test Sample Data'!M323,$C$389),""))</f>
        <v/>
      </c>
      <c r="N324" s="99" t="str">
        <f>IF('Test Sample Data'!N323="","",IF(SUM('Test Sample Data'!N$3:N$386)&gt;10,IF(AND(ISNUMBER('Test Sample Data'!N323),'Test Sample Data'!N323&lt;$C$389, 'Test Sample Data'!N323&gt;0),'Test Sample Data'!N323,$C$389),""))</f>
        <v/>
      </c>
      <c r="O324" s="98" t="str">
        <f>'miRNA Table'!C323</f>
        <v>hsa-miR-532-5p</v>
      </c>
      <c r="P324" s="98" t="s">
        <v>5821</v>
      </c>
      <c r="Q324" s="99">
        <f>IF('Control Sample Data'!C323="","",IF(SUM('Control Sample Data'!C$3:C$386)&gt;10,IF(AND(ISNUMBER('Control Sample Data'!C323),'Control Sample Data'!C323&lt;$C$389, 'Control Sample Data'!C323&gt;0),'Control Sample Data'!C323,$C$389),""))</f>
        <v>32.409999999999997</v>
      </c>
      <c r="R324" s="99">
        <f>IF('Control Sample Data'!D323="","",IF(SUM('Control Sample Data'!D$3:D$386)&gt;10,IF(AND(ISNUMBER('Control Sample Data'!D323),'Control Sample Data'!D323&lt;$C$389, 'Control Sample Data'!D323&gt;0),'Control Sample Data'!D323,$C$389),""))</f>
        <v>32.950000000000003</v>
      </c>
      <c r="S324" s="99">
        <f>IF('Control Sample Data'!E323="","",IF(SUM('Control Sample Data'!E$3:E$386)&gt;10,IF(AND(ISNUMBER('Control Sample Data'!E323),'Control Sample Data'!E323&lt;$C$389, 'Control Sample Data'!E323&gt;0),'Control Sample Data'!E323,$C$389),""))</f>
        <v>33.049999999999997</v>
      </c>
      <c r="T324" s="99" t="str">
        <f>IF('Control Sample Data'!F323="","",IF(SUM('Control Sample Data'!F$3:F$386)&gt;10,IF(AND(ISNUMBER('Control Sample Data'!F323),'Control Sample Data'!F323&lt;$C$389, 'Control Sample Data'!F323&gt;0),'Control Sample Data'!F323,$C$389),""))</f>
        <v/>
      </c>
      <c r="U324" s="99" t="str">
        <f>IF('Control Sample Data'!G323="","",IF(SUM('Control Sample Data'!G$3:G$386)&gt;10,IF(AND(ISNUMBER('Control Sample Data'!G323),'Control Sample Data'!G323&lt;$C$389, 'Control Sample Data'!G323&gt;0),'Control Sample Data'!G323,$C$389),""))</f>
        <v/>
      </c>
      <c r="V324" s="99" t="str">
        <f>IF('Control Sample Data'!H323="","",IF(SUM('Control Sample Data'!H$3:H$386)&gt;10,IF(AND(ISNUMBER('Control Sample Data'!H323),'Control Sample Data'!H323&lt;$C$389, 'Control Sample Data'!H323&gt;0),'Control Sample Data'!H323,$C$389),""))</f>
        <v/>
      </c>
      <c r="W324" s="99" t="str">
        <f>IF('Control Sample Data'!I323="","",IF(SUM('Control Sample Data'!I$3:I$386)&gt;10,IF(AND(ISNUMBER('Control Sample Data'!I323),'Control Sample Data'!I323&lt;$C$389, 'Control Sample Data'!I323&gt;0),'Control Sample Data'!I323,$C$389),""))</f>
        <v/>
      </c>
      <c r="X324" s="99" t="str">
        <f>IF('Control Sample Data'!J323="","",IF(SUM('Control Sample Data'!J$3:J$386)&gt;10,IF(AND(ISNUMBER('Control Sample Data'!J323),'Control Sample Data'!J323&lt;$C$389, 'Control Sample Data'!J323&gt;0),'Control Sample Data'!J323,$C$389),""))</f>
        <v/>
      </c>
      <c r="Y324" s="99" t="str">
        <f>IF('Control Sample Data'!K323="","",IF(SUM('Control Sample Data'!K$3:K$386)&gt;10,IF(AND(ISNUMBER('Control Sample Data'!K323),'Control Sample Data'!K323&lt;$C$389, 'Control Sample Data'!K323&gt;0),'Control Sample Data'!K323,$C$389),""))</f>
        <v/>
      </c>
      <c r="Z324" s="99" t="str">
        <f>IF('Control Sample Data'!L323="","",IF(SUM('Control Sample Data'!L$3:L$386)&gt;10,IF(AND(ISNUMBER('Control Sample Data'!L323),'Control Sample Data'!L323&lt;$C$389, 'Control Sample Data'!L323&gt;0),'Control Sample Data'!L323,$C$389),""))</f>
        <v/>
      </c>
      <c r="AA324" s="99" t="str">
        <f>IF('Control Sample Data'!M323="","",IF(SUM('Control Sample Data'!M$3:M$386)&gt;10,IF(AND(ISNUMBER('Control Sample Data'!M323),'Control Sample Data'!M323&lt;$C$389, 'Control Sample Data'!M323&gt;0),'Control Sample Data'!M323,$C$389),""))</f>
        <v/>
      </c>
      <c r="AB324" s="107" t="str">
        <f>IF('Control Sample Data'!N323="","",IF(SUM('Control Sample Data'!N$3:N$386)&gt;10,IF(AND(ISNUMBER('Control Sample Data'!N323),'Control Sample Data'!N323&lt;$C$389, 'Control Sample Data'!N323&gt;0),'Control Sample Data'!N323,$C$389),""))</f>
        <v/>
      </c>
      <c r="AC324" s="136">
        <f>IF(C324="","",IF(AND('miRNA Table'!$F$4="YES",'miRNA Table'!$F$6="YES"),C324-C$391,C324))</f>
        <v>21.07</v>
      </c>
      <c r="AD324" s="137">
        <f>IF(D324="","",IF(AND('miRNA Table'!$F$4="YES",'miRNA Table'!$F$6="YES"),D324-D$391,D324))</f>
        <v>21.02</v>
      </c>
      <c r="AE324" s="137">
        <f>IF(E324="","",IF(AND('miRNA Table'!$F$4="YES",'miRNA Table'!$F$6="YES"),E324-E$391,E324))</f>
        <v>21.05</v>
      </c>
      <c r="AF324" s="137" t="str">
        <f>IF(F324="","",IF(AND('miRNA Table'!$F$4="YES",'miRNA Table'!$F$6="YES"),F324-F$391,F324))</f>
        <v/>
      </c>
      <c r="AG324" s="137" t="str">
        <f>IF(G324="","",IF(AND('miRNA Table'!$F$4="YES",'miRNA Table'!$F$6="YES"),G324-G$391,G324))</f>
        <v/>
      </c>
      <c r="AH324" s="137" t="str">
        <f>IF(H324="","",IF(AND('miRNA Table'!$F$4="YES",'miRNA Table'!$F$6="YES"),H324-H$391,H324))</f>
        <v/>
      </c>
      <c r="AI324" s="137" t="str">
        <f>IF(I324="","",IF(AND('miRNA Table'!$F$4="YES",'miRNA Table'!$F$6="YES"),I324-I$391,I324))</f>
        <v/>
      </c>
      <c r="AJ324" s="137" t="str">
        <f>IF(J324="","",IF(AND('miRNA Table'!$F$4="YES",'miRNA Table'!$F$6="YES"),J324-J$391,J324))</f>
        <v/>
      </c>
      <c r="AK324" s="137" t="str">
        <f>IF(K324="","",IF(AND('miRNA Table'!$F$4="YES",'miRNA Table'!$F$6="YES"),K324-K$391,K324))</f>
        <v/>
      </c>
      <c r="AL324" s="137" t="str">
        <f>IF(L324="","",IF(AND('miRNA Table'!$F$4="YES",'miRNA Table'!$F$6="YES"),L324-L$391,L324))</f>
        <v/>
      </c>
      <c r="AM324" s="137" t="str">
        <f>IF(M324="","",IF(AND('miRNA Table'!$F$4="YES",'miRNA Table'!$F$6="YES"),M324-M$391,M324))</f>
        <v/>
      </c>
      <c r="AN324" s="138" t="str">
        <f>IF(N324="","",IF(AND('miRNA Table'!$F$4="YES",'miRNA Table'!$F$6="YES"),N324-N$391,N324))</f>
        <v/>
      </c>
      <c r="AO324" s="136">
        <f>IF(O324="","",IF(AND('miRNA Table'!$F$4="YES",'miRNA Table'!$F$6="YES"),Q324-Q$391,Q324))</f>
        <v>32.409999999999997</v>
      </c>
      <c r="AP324" s="137">
        <f>IF(P324="","",IF(AND('miRNA Table'!$F$4="YES",'miRNA Table'!$F$6="YES"),R324-R$391,R324))</f>
        <v>32.950000000000003</v>
      </c>
      <c r="AQ324" s="137">
        <f>IF(Q324="","",IF(AND('miRNA Table'!$F$4="YES",'miRNA Table'!$F$6="YES"),S324-S$391,S324))</f>
        <v>33.049999999999997</v>
      </c>
      <c r="AR324" s="137" t="str">
        <f>IF(R324="","",IF(AND('miRNA Table'!$F$4="YES",'miRNA Table'!$F$6="YES"),T324-T$391,T324))</f>
        <v/>
      </c>
      <c r="AS324" s="137" t="str">
        <f>IF(S324="","",IF(AND('miRNA Table'!$F$4="YES",'miRNA Table'!$F$6="YES"),U324-U$391,U324))</f>
        <v/>
      </c>
      <c r="AT324" s="137" t="str">
        <f>IF(T324="","",IF(AND('miRNA Table'!$F$4="YES",'miRNA Table'!$F$6="YES"),V324-V$391,V324))</f>
        <v/>
      </c>
      <c r="AU324" s="137" t="str">
        <f>IF(U324="","",IF(AND('miRNA Table'!$F$4="YES",'miRNA Table'!$F$6="YES"),W324-W$391,W324))</f>
        <v/>
      </c>
      <c r="AV324" s="137" t="str">
        <f>IF(V324="","",IF(AND('miRNA Table'!$F$4="YES",'miRNA Table'!$F$6="YES"),X324-X$391,X324))</f>
        <v/>
      </c>
      <c r="AW324" s="137" t="str">
        <f>IF(W324="","",IF(AND('miRNA Table'!$F$4="YES",'miRNA Table'!$F$6="YES"),Y324-Y$391,Y324))</f>
        <v/>
      </c>
      <c r="AX324" s="137" t="str">
        <f>IF(X324="","",IF(AND('miRNA Table'!$F$4="YES",'miRNA Table'!$F$6="YES"),Z324-Z$391,Z324))</f>
        <v/>
      </c>
      <c r="AY324" s="137" t="str">
        <f>IF(Y324="","",IF(AND('miRNA Table'!$F$4="YES",'miRNA Table'!$F$6="YES"),AA324-AA$391,AA324))</f>
        <v/>
      </c>
      <c r="AZ324" s="138" t="str">
        <f>IF(Z324="","",IF(AND('miRNA Table'!$F$4="YES",'miRNA Table'!$F$6="YES"),AB324-AB$391,AB324))</f>
        <v/>
      </c>
      <c r="BY324" s="97" t="str">
        <f t="shared" si="236"/>
        <v>hsa-miR-532-5p</v>
      </c>
      <c r="BZ324" s="98" t="s">
        <v>5821</v>
      </c>
      <c r="CA324" s="99">
        <f t="shared" si="237"/>
        <v>0.43499999999999872</v>
      </c>
      <c r="CB324" s="99">
        <f t="shared" si="238"/>
        <v>0.375</v>
      </c>
      <c r="CC324" s="99">
        <f t="shared" si="239"/>
        <v>0.32000000000000028</v>
      </c>
      <c r="CD324" s="99" t="str">
        <f t="shared" si="240"/>
        <v/>
      </c>
      <c r="CE324" s="99" t="str">
        <f t="shared" si="241"/>
        <v/>
      </c>
      <c r="CF324" s="99" t="str">
        <f t="shared" si="242"/>
        <v/>
      </c>
      <c r="CG324" s="99" t="str">
        <f t="shared" si="243"/>
        <v/>
      </c>
      <c r="CH324" s="99" t="str">
        <f t="shared" si="244"/>
        <v/>
      </c>
      <c r="CI324" s="99" t="str">
        <f t="shared" si="245"/>
        <v/>
      </c>
      <c r="CJ324" s="99" t="str">
        <f t="shared" si="246"/>
        <v/>
      </c>
      <c r="CK324" s="99" t="str">
        <f t="shared" si="247"/>
        <v/>
      </c>
      <c r="CL324" s="99" t="str">
        <f t="shared" si="248"/>
        <v/>
      </c>
      <c r="CM324" s="99">
        <f t="shared" si="249"/>
        <v>11.511666666666663</v>
      </c>
      <c r="CN324" s="99">
        <f t="shared" si="250"/>
        <v>12.098333333333333</v>
      </c>
      <c r="CO324" s="99">
        <f t="shared" si="251"/>
        <v>11.914999999999996</v>
      </c>
      <c r="CP324" s="99" t="str">
        <f t="shared" si="252"/>
        <v/>
      </c>
      <c r="CQ324" s="99" t="str">
        <f t="shared" si="253"/>
        <v/>
      </c>
      <c r="CR324" s="99" t="str">
        <f t="shared" si="254"/>
        <v/>
      </c>
      <c r="CS324" s="99" t="str">
        <f t="shared" si="255"/>
        <v/>
      </c>
      <c r="CT324" s="99" t="str">
        <f t="shared" si="256"/>
        <v/>
      </c>
      <c r="CU324" s="99" t="str">
        <f t="shared" si="257"/>
        <v/>
      </c>
      <c r="CV324" s="99" t="str">
        <f t="shared" si="258"/>
        <v/>
      </c>
      <c r="CW324" s="99" t="str">
        <f t="shared" si="259"/>
        <v/>
      </c>
      <c r="CX324" s="99" t="str">
        <f t="shared" si="260"/>
        <v/>
      </c>
      <c r="CY324" s="70">
        <f t="shared" si="261"/>
        <v>0.37666666666666632</v>
      </c>
      <c r="CZ324" s="70">
        <f t="shared" si="262"/>
        <v>11.841666666666663</v>
      </c>
      <c r="DA324" s="100" t="str">
        <f t="shared" si="263"/>
        <v>hsa-miR-532-5p</v>
      </c>
      <c r="DB324" s="98" t="s">
        <v>5821</v>
      </c>
      <c r="DC324" s="101">
        <f t="shared" si="268"/>
        <v>0.73969375462441933</v>
      </c>
      <c r="DD324" s="101">
        <f t="shared" si="269"/>
        <v>0.77110541270397037</v>
      </c>
      <c r="DE324" s="101">
        <f t="shared" si="270"/>
        <v>0.801069877589622</v>
      </c>
      <c r="DF324" s="101" t="str">
        <f t="shared" si="271"/>
        <v/>
      </c>
      <c r="DG324" s="101" t="str">
        <f t="shared" si="272"/>
        <v/>
      </c>
      <c r="DH324" s="101" t="str">
        <f t="shared" si="273"/>
        <v/>
      </c>
      <c r="DI324" s="101" t="str">
        <f t="shared" si="274"/>
        <v/>
      </c>
      <c r="DJ324" s="101" t="str">
        <f t="shared" si="275"/>
        <v/>
      </c>
      <c r="DK324" s="101" t="str">
        <f t="shared" si="276"/>
        <v/>
      </c>
      <c r="DL324" s="101" t="str">
        <f t="shared" si="277"/>
        <v/>
      </c>
      <c r="DM324" s="101" t="str">
        <f t="shared" si="264"/>
        <v/>
      </c>
      <c r="DN324" s="101" t="str">
        <f t="shared" si="265"/>
        <v/>
      </c>
      <c r="DO324" s="101">
        <f t="shared" si="278"/>
        <v>3.4248616557967245E-4</v>
      </c>
      <c r="DP324" s="101">
        <f t="shared" si="279"/>
        <v>2.2805456454217941E-4</v>
      </c>
      <c r="DQ324" s="101">
        <f t="shared" si="280"/>
        <v>2.5895696810747571E-4</v>
      </c>
      <c r="DR324" s="101" t="str">
        <f t="shared" si="281"/>
        <v/>
      </c>
      <c r="DS324" s="101" t="str">
        <f t="shared" si="282"/>
        <v/>
      </c>
      <c r="DT324" s="101" t="str">
        <f t="shared" si="283"/>
        <v/>
      </c>
      <c r="DU324" s="101" t="str">
        <f t="shared" si="284"/>
        <v/>
      </c>
      <c r="DV324" s="101" t="str">
        <f t="shared" si="285"/>
        <v/>
      </c>
      <c r="DW324" s="101" t="str">
        <f t="shared" si="286"/>
        <v/>
      </c>
      <c r="DX324" s="101" t="str">
        <f t="shared" si="287"/>
        <v/>
      </c>
      <c r="DY324" s="101" t="str">
        <f t="shared" si="266"/>
        <v/>
      </c>
      <c r="DZ324" s="101" t="str">
        <f t="shared" si="267"/>
        <v/>
      </c>
    </row>
    <row r="325" spans="1:130" ht="15" customHeight="1" x14ac:dyDescent="0.25">
      <c r="A325" s="106" t="str">
        <f>'miRNA Table'!C324</f>
        <v>hsa-miR-539-5p</v>
      </c>
      <c r="B325" s="98" t="s">
        <v>5822</v>
      </c>
      <c r="C325" s="99">
        <f>IF('Test Sample Data'!C324="","",IF(SUM('Test Sample Data'!C$3:C$386)&gt;10,IF(AND(ISNUMBER('Test Sample Data'!C324),'Test Sample Data'!C324&lt;$C$389, 'Test Sample Data'!C324&gt;0),'Test Sample Data'!C324,$C$389),""))</f>
        <v>23.55</v>
      </c>
      <c r="D325" s="99">
        <f>IF('Test Sample Data'!D324="","",IF(SUM('Test Sample Data'!D$3:D$386)&gt;10,IF(AND(ISNUMBER('Test Sample Data'!D324),'Test Sample Data'!D324&lt;$C$389, 'Test Sample Data'!D324&gt;0),'Test Sample Data'!D324,$C$389),""))</f>
        <v>23.62</v>
      </c>
      <c r="E325" s="99">
        <f>IF('Test Sample Data'!E324="","",IF(SUM('Test Sample Data'!E$3:E$386)&gt;10,IF(AND(ISNUMBER('Test Sample Data'!E324),'Test Sample Data'!E324&lt;$C$389, 'Test Sample Data'!E324&gt;0),'Test Sample Data'!E324,$C$389),""))</f>
        <v>23.57</v>
      </c>
      <c r="F325" s="99" t="str">
        <f>IF('Test Sample Data'!F324="","",IF(SUM('Test Sample Data'!F$3:F$386)&gt;10,IF(AND(ISNUMBER('Test Sample Data'!F324),'Test Sample Data'!F324&lt;$C$389, 'Test Sample Data'!F324&gt;0),'Test Sample Data'!F324,$C$389),""))</f>
        <v/>
      </c>
      <c r="G325" s="99" t="str">
        <f>IF('Test Sample Data'!G324="","",IF(SUM('Test Sample Data'!G$3:G$386)&gt;10,IF(AND(ISNUMBER('Test Sample Data'!G324),'Test Sample Data'!G324&lt;$C$389, 'Test Sample Data'!G324&gt;0),'Test Sample Data'!G324,$C$389),""))</f>
        <v/>
      </c>
      <c r="H325" s="99" t="str">
        <f>IF('Test Sample Data'!H324="","",IF(SUM('Test Sample Data'!H$3:H$386)&gt;10,IF(AND(ISNUMBER('Test Sample Data'!H324),'Test Sample Data'!H324&lt;$C$389, 'Test Sample Data'!H324&gt;0),'Test Sample Data'!H324,$C$389),""))</f>
        <v/>
      </c>
      <c r="I325" s="99" t="str">
        <f>IF('Test Sample Data'!I324="","",IF(SUM('Test Sample Data'!I$3:I$386)&gt;10,IF(AND(ISNUMBER('Test Sample Data'!I324),'Test Sample Data'!I324&lt;$C$389, 'Test Sample Data'!I324&gt;0),'Test Sample Data'!I324,$C$389),""))</f>
        <v/>
      </c>
      <c r="J325" s="99" t="str">
        <f>IF('Test Sample Data'!J324="","",IF(SUM('Test Sample Data'!J$3:J$386)&gt;10,IF(AND(ISNUMBER('Test Sample Data'!J324),'Test Sample Data'!J324&lt;$C$389, 'Test Sample Data'!J324&gt;0),'Test Sample Data'!J324,$C$389),""))</f>
        <v/>
      </c>
      <c r="K325" s="99" t="str">
        <f>IF('Test Sample Data'!K324="","",IF(SUM('Test Sample Data'!K$3:K$386)&gt;10,IF(AND(ISNUMBER('Test Sample Data'!K324),'Test Sample Data'!K324&lt;$C$389, 'Test Sample Data'!K324&gt;0),'Test Sample Data'!K324,$C$389),""))</f>
        <v/>
      </c>
      <c r="L325" s="99" t="str">
        <f>IF('Test Sample Data'!L324="","",IF(SUM('Test Sample Data'!L$3:L$386)&gt;10,IF(AND(ISNUMBER('Test Sample Data'!L324),'Test Sample Data'!L324&lt;$C$389, 'Test Sample Data'!L324&gt;0),'Test Sample Data'!L324,$C$389),""))</f>
        <v/>
      </c>
      <c r="M325" s="99" t="str">
        <f>IF('Test Sample Data'!M324="","",IF(SUM('Test Sample Data'!M$3:M$386)&gt;10,IF(AND(ISNUMBER('Test Sample Data'!M324),'Test Sample Data'!M324&lt;$C$389, 'Test Sample Data'!M324&gt;0),'Test Sample Data'!M324,$C$389),""))</f>
        <v/>
      </c>
      <c r="N325" s="99" t="str">
        <f>IF('Test Sample Data'!N324="","",IF(SUM('Test Sample Data'!N$3:N$386)&gt;10,IF(AND(ISNUMBER('Test Sample Data'!N324),'Test Sample Data'!N324&lt;$C$389, 'Test Sample Data'!N324&gt;0),'Test Sample Data'!N324,$C$389),""))</f>
        <v/>
      </c>
      <c r="O325" s="98" t="str">
        <f>'miRNA Table'!C324</f>
        <v>hsa-miR-539-5p</v>
      </c>
      <c r="P325" s="98" t="s">
        <v>5822</v>
      </c>
      <c r="Q325" s="99">
        <f>IF('Control Sample Data'!C324="","",IF(SUM('Control Sample Data'!C$3:C$386)&gt;10,IF(AND(ISNUMBER('Control Sample Data'!C324),'Control Sample Data'!C324&lt;$C$389, 'Control Sample Data'!C324&gt;0),'Control Sample Data'!C324,$C$389),""))</f>
        <v>23.41</v>
      </c>
      <c r="R325" s="99">
        <f>IF('Control Sample Data'!D324="","",IF(SUM('Control Sample Data'!D$3:D$386)&gt;10,IF(AND(ISNUMBER('Control Sample Data'!D324),'Control Sample Data'!D324&lt;$C$389, 'Control Sample Data'!D324&gt;0),'Control Sample Data'!D324,$C$389),""))</f>
        <v>23.44</v>
      </c>
      <c r="S325" s="99">
        <f>IF('Control Sample Data'!E324="","",IF(SUM('Control Sample Data'!E$3:E$386)&gt;10,IF(AND(ISNUMBER('Control Sample Data'!E324),'Control Sample Data'!E324&lt;$C$389, 'Control Sample Data'!E324&gt;0),'Control Sample Data'!E324,$C$389),""))</f>
        <v>23.4</v>
      </c>
      <c r="T325" s="99" t="str">
        <f>IF('Control Sample Data'!F324="","",IF(SUM('Control Sample Data'!F$3:F$386)&gt;10,IF(AND(ISNUMBER('Control Sample Data'!F324),'Control Sample Data'!F324&lt;$C$389, 'Control Sample Data'!F324&gt;0),'Control Sample Data'!F324,$C$389),""))</f>
        <v/>
      </c>
      <c r="U325" s="99" t="str">
        <f>IF('Control Sample Data'!G324="","",IF(SUM('Control Sample Data'!G$3:G$386)&gt;10,IF(AND(ISNUMBER('Control Sample Data'!G324),'Control Sample Data'!G324&lt;$C$389, 'Control Sample Data'!G324&gt;0),'Control Sample Data'!G324,$C$389),""))</f>
        <v/>
      </c>
      <c r="V325" s="99" t="str">
        <f>IF('Control Sample Data'!H324="","",IF(SUM('Control Sample Data'!H$3:H$386)&gt;10,IF(AND(ISNUMBER('Control Sample Data'!H324),'Control Sample Data'!H324&lt;$C$389, 'Control Sample Data'!H324&gt;0),'Control Sample Data'!H324,$C$389),""))</f>
        <v/>
      </c>
      <c r="W325" s="99" t="str">
        <f>IF('Control Sample Data'!I324="","",IF(SUM('Control Sample Data'!I$3:I$386)&gt;10,IF(AND(ISNUMBER('Control Sample Data'!I324),'Control Sample Data'!I324&lt;$C$389, 'Control Sample Data'!I324&gt;0),'Control Sample Data'!I324,$C$389),""))</f>
        <v/>
      </c>
      <c r="X325" s="99" t="str">
        <f>IF('Control Sample Data'!J324="","",IF(SUM('Control Sample Data'!J$3:J$386)&gt;10,IF(AND(ISNUMBER('Control Sample Data'!J324),'Control Sample Data'!J324&lt;$C$389, 'Control Sample Data'!J324&gt;0),'Control Sample Data'!J324,$C$389),""))</f>
        <v/>
      </c>
      <c r="Y325" s="99" t="str">
        <f>IF('Control Sample Data'!K324="","",IF(SUM('Control Sample Data'!K$3:K$386)&gt;10,IF(AND(ISNUMBER('Control Sample Data'!K324),'Control Sample Data'!K324&lt;$C$389, 'Control Sample Data'!K324&gt;0),'Control Sample Data'!K324,$C$389),""))</f>
        <v/>
      </c>
      <c r="Z325" s="99" t="str">
        <f>IF('Control Sample Data'!L324="","",IF(SUM('Control Sample Data'!L$3:L$386)&gt;10,IF(AND(ISNUMBER('Control Sample Data'!L324),'Control Sample Data'!L324&lt;$C$389, 'Control Sample Data'!L324&gt;0),'Control Sample Data'!L324,$C$389),""))</f>
        <v/>
      </c>
      <c r="AA325" s="99" t="str">
        <f>IF('Control Sample Data'!M324="","",IF(SUM('Control Sample Data'!M$3:M$386)&gt;10,IF(AND(ISNUMBER('Control Sample Data'!M324),'Control Sample Data'!M324&lt;$C$389, 'Control Sample Data'!M324&gt;0),'Control Sample Data'!M324,$C$389),""))</f>
        <v/>
      </c>
      <c r="AB325" s="107" t="str">
        <f>IF('Control Sample Data'!N324="","",IF(SUM('Control Sample Data'!N$3:N$386)&gt;10,IF(AND(ISNUMBER('Control Sample Data'!N324),'Control Sample Data'!N324&lt;$C$389, 'Control Sample Data'!N324&gt;0),'Control Sample Data'!N324,$C$389),""))</f>
        <v/>
      </c>
      <c r="AC325" s="136">
        <f>IF(C325="","",IF(AND('miRNA Table'!$F$4="YES",'miRNA Table'!$F$6="YES"),C325-C$391,C325))</f>
        <v>23.55</v>
      </c>
      <c r="AD325" s="137">
        <f>IF(D325="","",IF(AND('miRNA Table'!$F$4="YES",'miRNA Table'!$F$6="YES"),D325-D$391,D325))</f>
        <v>23.62</v>
      </c>
      <c r="AE325" s="137">
        <f>IF(E325="","",IF(AND('miRNA Table'!$F$4="YES",'miRNA Table'!$F$6="YES"),E325-E$391,E325))</f>
        <v>23.57</v>
      </c>
      <c r="AF325" s="137" t="str">
        <f>IF(F325="","",IF(AND('miRNA Table'!$F$4="YES",'miRNA Table'!$F$6="YES"),F325-F$391,F325))</f>
        <v/>
      </c>
      <c r="AG325" s="137" t="str">
        <f>IF(G325="","",IF(AND('miRNA Table'!$F$4="YES",'miRNA Table'!$F$6="YES"),G325-G$391,G325))</f>
        <v/>
      </c>
      <c r="AH325" s="137" t="str">
        <f>IF(H325="","",IF(AND('miRNA Table'!$F$4="YES",'miRNA Table'!$F$6="YES"),H325-H$391,H325))</f>
        <v/>
      </c>
      <c r="AI325" s="137" t="str">
        <f>IF(I325="","",IF(AND('miRNA Table'!$F$4="YES",'miRNA Table'!$F$6="YES"),I325-I$391,I325))</f>
        <v/>
      </c>
      <c r="AJ325" s="137" t="str">
        <f>IF(J325="","",IF(AND('miRNA Table'!$F$4="YES",'miRNA Table'!$F$6="YES"),J325-J$391,J325))</f>
        <v/>
      </c>
      <c r="AK325" s="137" t="str">
        <f>IF(K325="","",IF(AND('miRNA Table'!$F$4="YES",'miRNA Table'!$F$6="YES"),K325-K$391,K325))</f>
        <v/>
      </c>
      <c r="AL325" s="137" t="str">
        <f>IF(L325="","",IF(AND('miRNA Table'!$F$4="YES",'miRNA Table'!$F$6="YES"),L325-L$391,L325))</f>
        <v/>
      </c>
      <c r="AM325" s="137" t="str">
        <f>IF(M325="","",IF(AND('miRNA Table'!$F$4="YES",'miRNA Table'!$F$6="YES"),M325-M$391,M325))</f>
        <v/>
      </c>
      <c r="AN325" s="138" t="str">
        <f>IF(N325="","",IF(AND('miRNA Table'!$F$4="YES",'miRNA Table'!$F$6="YES"),N325-N$391,N325))</f>
        <v/>
      </c>
      <c r="AO325" s="136">
        <f>IF(O325="","",IF(AND('miRNA Table'!$F$4="YES",'miRNA Table'!$F$6="YES"),Q325-Q$391,Q325))</f>
        <v>23.41</v>
      </c>
      <c r="AP325" s="137">
        <f>IF(P325="","",IF(AND('miRNA Table'!$F$4="YES",'miRNA Table'!$F$6="YES"),R325-R$391,R325))</f>
        <v>23.44</v>
      </c>
      <c r="AQ325" s="137">
        <f>IF(Q325="","",IF(AND('miRNA Table'!$F$4="YES",'miRNA Table'!$F$6="YES"),S325-S$391,S325))</f>
        <v>23.4</v>
      </c>
      <c r="AR325" s="137" t="str">
        <f>IF(R325="","",IF(AND('miRNA Table'!$F$4="YES",'miRNA Table'!$F$6="YES"),T325-T$391,T325))</f>
        <v/>
      </c>
      <c r="AS325" s="137" t="str">
        <f>IF(S325="","",IF(AND('miRNA Table'!$F$4="YES",'miRNA Table'!$F$6="YES"),U325-U$391,U325))</f>
        <v/>
      </c>
      <c r="AT325" s="137" t="str">
        <f>IF(T325="","",IF(AND('miRNA Table'!$F$4="YES",'miRNA Table'!$F$6="YES"),V325-V$391,V325))</f>
        <v/>
      </c>
      <c r="AU325" s="137" t="str">
        <f>IF(U325="","",IF(AND('miRNA Table'!$F$4="YES",'miRNA Table'!$F$6="YES"),W325-W$391,W325))</f>
        <v/>
      </c>
      <c r="AV325" s="137" t="str">
        <f>IF(V325="","",IF(AND('miRNA Table'!$F$4="YES",'miRNA Table'!$F$6="YES"),X325-X$391,X325))</f>
        <v/>
      </c>
      <c r="AW325" s="137" t="str">
        <f>IF(W325="","",IF(AND('miRNA Table'!$F$4="YES",'miRNA Table'!$F$6="YES"),Y325-Y$391,Y325))</f>
        <v/>
      </c>
      <c r="AX325" s="137" t="str">
        <f>IF(X325="","",IF(AND('miRNA Table'!$F$4="YES",'miRNA Table'!$F$6="YES"),Z325-Z$391,Z325))</f>
        <v/>
      </c>
      <c r="AY325" s="137" t="str">
        <f>IF(Y325="","",IF(AND('miRNA Table'!$F$4="YES",'miRNA Table'!$F$6="YES"),AA325-AA$391,AA325))</f>
        <v/>
      </c>
      <c r="AZ325" s="138" t="str">
        <f>IF(Z325="","",IF(AND('miRNA Table'!$F$4="YES",'miRNA Table'!$F$6="YES"),AB325-AB$391,AB325))</f>
        <v/>
      </c>
      <c r="BY325" s="97" t="str">
        <f t="shared" ref="BY325:BY387" si="288">A325</f>
        <v>hsa-miR-539-5p</v>
      </c>
      <c r="BZ325" s="98" t="s">
        <v>5822</v>
      </c>
      <c r="CA325" s="99">
        <f t="shared" ref="CA325:CA387" si="289">IF(BA$26=0,IF(ISERROR(AC325-BA$28),"",AC325-BA$28),IF(ISERROR(AC325-BA$26),"",AC325-BA$26))</f>
        <v>2.9149999999999991</v>
      </c>
      <c r="CB325" s="99">
        <f t="shared" ref="CB325:CB387" si="290">IF(BB$26=0,IF(ISERROR(AD325-BB$28),"",AD325-BB$28),IF(ISERROR(AD325-BB$26),"",AD325-BB$26))</f>
        <v>2.9750000000000014</v>
      </c>
      <c r="CC325" s="99">
        <f t="shared" ref="CC325:CC387" si="291">IF(BC$26=0,IF(ISERROR(AE325-BC$28),"",AE325-BC$28),IF(ISERROR(AE325-BC$26),"",AE325-BC$26))</f>
        <v>2.84</v>
      </c>
      <c r="CD325" s="99" t="str">
        <f t="shared" ref="CD325:CD387" si="292">IF(BD$26=0,IF(ISERROR(AF325-BD$28),"",AF325-BD$28),IF(ISERROR(AF325-BD$26),"",AF325-BD$26))</f>
        <v/>
      </c>
      <c r="CE325" s="99" t="str">
        <f t="shared" ref="CE325:CE387" si="293">IF(BE$26=0,IF(ISERROR(AG325-BE$28),"",AG325-BE$28),IF(ISERROR(AG325-BE$26),"",AG325-BE$26))</f>
        <v/>
      </c>
      <c r="CF325" s="99" t="str">
        <f t="shared" ref="CF325:CF387" si="294">IF(BF$26=0,IF(ISERROR(AH325-BF$28),"",AH325-BF$28),IF(ISERROR(AH325-BF$26),"",AH325-BF$26))</f>
        <v/>
      </c>
      <c r="CG325" s="99" t="str">
        <f t="shared" ref="CG325:CG387" si="295">IF(BG$26=0,IF(ISERROR(AI325-BG$28),"",AI325-BG$28),IF(ISERROR(AI325-BG$26),"",AI325-BG$26))</f>
        <v/>
      </c>
      <c r="CH325" s="99" t="str">
        <f t="shared" ref="CH325:CH387" si="296">IF(BH$26=0,IF(ISERROR(AJ325-BH$28),"",AJ325-BH$28),IF(ISERROR(AJ325-BH$26),"",AJ325-BH$26))</f>
        <v/>
      </c>
      <c r="CI325" s="99" t="str">
        <f t="shared" ref="CI325:CI387" si="297">IF(BI$26=0,IF(ISERROR(AK325-BI$28),"",AK325-BI$28),IF(ISERROR(AK325-BI$26),"",AK325-BI$26))</f>
        <v/>
      </c>
      <c r="CJ325" s="99" t="str">
        <f t="shared" ref="CJ325:CJ387" si="298">IF(BJ$26=0,IF(ISERROR(AL325-BJ$28),"",AL325-BJ$28),IF(ISERROR(AL325-BJ$26),"",AL325-BJ$26))</f>
        <v/>
      </c>
      <c r="CK325" s="99" t="str">
        <f t="shared" ref="CK325:CK387" si="299">IF(BK$26=0,IF(ISERROR(AM325-BK$28),"",AM325-BK$28),IF(ISERROR(AM325-BK$26),"",AM325-BK$26))</f>
        <v/>
      </c>
      <c r="CL325" s="99" t="str">
        <f t="shared" ref="CL325:CL387" si="300">IF(BL$26=0,IF(ISERROR(AN325-BL$28),"",AN325-BL$28),IF(ISERROR(AN325-BL$26),"",AN325-BL$26))</f>
        <v/>
      </c>
      <c r="CM325" s="99">
        <f t="shared" ref="CM325:CM387" si="301">IF(BM$26=0,IF(ISERROR(AO325-BM$28),"",AO325-BM$28),IF(ISERROR(AO325-BM$26),"",AO325-BM$26))</f>
        <v>2.5116666666666667</v>
      </c>
      <c r="CN325" s="99">
        <f t="shared" ref="CN325:CN387" si="302">IF(BN$26=0,IF(ISERROR(AP325-BN$28),"",AP325-BN$28),IF(ISERROR(AP325-BN$26),"",AP325-BN$26))</f>
        <v>2.5883333333333312</v>
      </c>
      <c r="CO325" s="99">
        <f t="shared" ref="CO325:CO387" si="303">IF(BO$26=0,IF(ISERROR(AQ325-BO$28),"",AQ325-BO$28),IF(ISERROR(AQ325-BO$26),"",AQ325-BO$26))</f>
        <v>2.264999999999997</v>
      </c>
      <c r="CP325" s="99" t="str">
        <f t="shared" ref="CP325:CP387" si="304">IF(BP$26=0,IF(ISERROR(AR325-BP$28),"",AR325-BP$28),IF(ISERROR(AR325-BP$26),"",AR325-BP$26))</f>
        <v/>
      </c>
      <c r="CQ325" s="99" t="str">
        <f t="shared" ref="CQ325:CQ387" si="305">IF(BQ$26=0,IF(ISERROR(AS325-BQ$28),"",AS325-BQ$28),IF(ISERROR(AS325-BQ$26),"",AS325-BQ$26))</f>
        <v/>
      </c>
      <c r="CR325" s="99" t="str">
        <f t="shared" ref="CR325:CR387" si="306">IF(BR$26=0,IF(ISERROR(AT325-BR$28),"",AT325-BR$28),IF(ISERROR(AT325-BR$26),"",AT325-BR$26))</f>
        <v/>
      </c>
      <c r="CS325" s="99" t="str">
        <f t="shared" ref="CS325:CS387" si="307">IF(BS$26=0,IF(ISERROR(AU325-BS$28),"",AU325-BS$28),IF(ISERROR(AU325-BS$26),"",AU325-BS$26))</f>
        <v/>
      </c>
      <c r="CT325" s="99" t="str">
        <f t="shared" ref="CT325:CT387" si="308">IF(BT$26=0,IF(ISERROR(AV325-BT$28),"",AV325-BT$28),IF(ISERROR(AV325-BT$26),"",AV325-BT$26))</f>
        <v/>
      </c>
      <c r="CU325" s="99" t="str">
        <f t="shared" ref="CU325:CU387" si="309">IF(BU$26=0,IF(ISERROR(AW325-BU$28),"",AW325-BU$28),IF(ISERROR(AW325-BU$26),"",AW325-BU$26))</f>
        <v/>
      </c>
      <c r="CV325" s="99" t="str">
        <f t="shared" ref="CV325:CV387" si="310">IF(BV$26=0,IF(ISERROR(AX325-BV$28),"",AX325-BV$28),IF(ISERROR(AX325-BV$26),"",AX325-BV$26))</f>
        <v/>
      </c>
      <c r="CW325" s="99" t="str">
        <f t="shared" ref="CW325:CW387" si="311">IF(BW$26=0,IF(ISERROR(AY325-BW$28),"",AY325-BW$28),IF(ISERROR(AY325-BW$26),"",AY325-BW$26))</f>
        <v/>
      </c>
      <c r="CX325" s="99" t="str">
        <f t="shared" ref="CX325:CX387" si="312">IF(BX$26=0,IF(ISERROR(AZ325-BX$28),"",AZ325-BX$28),IF(ISERROR(AZ325-BX$26),"",AZ325-BX$26))</f>
        <v/>
      </c>
      <c r="CY325" s="70">
        <f t="shared" ref="CY325:CY387" si="313">IF(ISERROR(AVERAGE(CA325:CL325)),"N/A",AVERAGE(CA325:CL325))</f>
        <v>2.91</v>
      </c>
      <c r="CZ325" s="70">
        <f t="shared" ref="CZ325:CZ387" si="314">IF(ISERROR(AVERAGE(CM325:CX325)),"N/A",AVERAGE(CM325:CX325))</f>
        <v>2.4549999999999983</v>
      </c>
      <c r="DA325" s="100" t="str">
        <f t="shared" ref="DA325:DA387" si="315">A325</f>
        <v>hsa-miR-539-5p</v>
      </c>
      <c r="DB325" s="98" t="s">
        <v>5822</v>
      </c>
      <c r="DC325" s="101">
        <f t="shared" si="268"/>
        <v>0.13258596767102721</v>
      </c>
      <c r="DD325" s="101">
        <f t="shared" si="269"/>
        <v>0.12718496151283568</v>
      </c>
      <c r="DE325" s="101">
        <f t="shared" si="270"/>
        <v>0.13966089225902753</v>
      </c>
      <c r="DF325" s="101" t="str">
        <f t="shared" si="271"/>
        <v/>
      </c>
      <c r="DG325" s="101" t="str">
        <f t="shared" si="272"/>
        <v/>
      </c>
      <c r="DH325" s="101" t="str">
        <f t="shared" si="273"/>
        <v/>
      </c>
      <c r="DI325" s="101" t="str">
        <f t="shared" si="274"/>
        <v/>
      </c>
      <c r="DJ325" s="101" t="str">
        <f t="shared" si="275"/>
        <v/>
      </c>
      <c r="DK325" s="101" t="str">
        <f t="shared" si="276"/>
        <v/>
      </c>
      <c r="DL325" s="101" t="str">
        <f t="shared" si="277"/>
        <v/>
      </c>
      <c r="DM325" s="101" t="str">
        <f t="shared" ref="DM325:DM387" si="316">IF(CK325="","",POWER(2, -CK325))</f>
        <v/>
      </c>
      <c r="DN325" s="101" t="str">
        <f t="shared" ref="DN325:DN387" si="317">IF(CL325="","",POWER(2, -CL325))</f>
        <v/>
      </c>
      <c r="DO325" s="101">
        <f t="shared" si="278"/>
        <v>0.17535291677679191</v>
      </c>
      <c r="DP325" s="101">
        <f t="shared" si="279"/>
        <v>0.16627770738846509</v>
      </c>
      <c r="DQ325" s="101">
        <f t="shared" si="280"/>
        <v>0.20804968367788154</v>
      </c>
      <c r="DR325" s="101" t="str">
        <f t="shared" si="281"/>
        <v/>
      </c>
      <c r="DS325" s="101" t="str">
        <f t="shared" si="282"/>
        <v/>
      </c>
      <c r="DT325" s="101" t="str">
        <f t="shared" si="283"/>
        <v/>
      </c>
      <c r="DU325" s="101" t="str">
        <f t="shared" si="284"/>
        <v/>
      </c>
      <c r="DV325" s="101" t="str">
        <f t="shared" si="285"/>
        <v/>
      </c>
      <c r="DW325" s="101" t="str">
        <f t="shared" si="286"/>
        <v/>
      </c>
      <c r="DX325" s="101" t="str">
        <f t="shared" si="287"/>
        <v/>
      </c>
      <c r="DY325" s="101" t="str">
        <f t="shared" ref="DY325:DY387" si="318">IF(CW325="","",POWER(2, -CW325))</f>
        <v/>
      </c>
      <c r="DZ325" s="101" t="str">
        <f t="shared" ref="DZ325:DZ387" si="319">IF(CX325="","",POWER(2, -CX325))</f>
        <v/>
      </c>
    </row>
    <row r="326" spans="1:130" ht="15" customHeight="1" x14ac:dyDescent="0.25">
      <c r="A326" s="106" t="str">
        <f>'miRNA Table'!C325</f>
        <v>hsa-miR-542-3p</v>
      </c>
      <c r="B326" s="98" t="s">
        <v>5823</v>
      </c>
      <c r="C326" s="99">
        <f>IF('Test Sample Data'!C325="","",IF(SUM('Test Sample Data'!C$3:C$386)&gt;10,IF(AND(ISNUMBER('Test Sample Data'!C325),'Test Sample Data'!C325&lt;$C$389, 'Test Sample Data'!C325&gt;0),'Test Sample Data'!C325,$C$389),""))</f>
        <v>29.38</v>
      </c>
      <c r="D326" s="99">
        <f>IF('Test Sample Data'!D325="","",IF(SUM('Test Sample Data'!D$3:D$386)&gt;10,IF(AND(ISNUMBER('Test Sample Data'!D325),'Test Sample Data'!D325&lt;$C$389, 'Test Sample Data'!D325&gt;0),'Test Sample Data'!D325,$C$389),""))</f>
        <v>29.68</v>
      </c>
      <c r="E326" s="99">
        <f>IF('Test Sample Data'!E325="","",IF(SUM('Test Sample Data'!E$3:E$386)&gt;10,IF(AND(ISNUMBER('Test Sample Data'!E325),'Test Sample Data'!E325&lt;$C$389, 'Test Sample Data'!E325&gt;0),'Test Sample Data'!E325,$C$389),""))</f>
        <v>29.32</v>
      </c>
      <c r="F326" s="99" t="str">
        <f>IF('Test Sample Data'!F325="","",IF(SUM('Test Sample Data'!F$3:F$386)&gt;10,IF(AND(ISNUMBER('Test Sample Data'!F325),'Test Sample Data'!F325&lt;$C$389, 'Test Sample Data'!F325&gt;0),'Test Sample Data'!F325,$C$389),""))</f>
        <v/>
      </c>
      <c r="G326" s="99" t="str">
        <f>IF('Test Sample Data'!G325="","",IF(SUM('Test Sample Data'!G$3:G$386)&gt;10,IF(AND(ISNUMBER('Test Sample Data'!G325),'Test Sample Data'!G325&lt;$C$389, 'Test Sample Data'!G325&gt;0),'Test Sample Data'!G325,$C$389),""))</f>
        <v/>
      </c>
      <c r="H326" s="99" t="str">
        <f>IF('Test Sample Data'!H325="","",IF(SUM('Test Sample Data'!H$3:H$386)&gt;10,IF(AND(ISNUMBER('Test Sample Data'!H325),'Test Sample Data'!H325&lt;$C$389, 'Test Sample Data'!H325&gt;0),'Test Sample Data'!H325,$C$389),""))</f>
        <v/>
      </c>
      <c r="I326" s="99" t="str">
        <f>IF('Test Sample Data'!I325="","",IF(SUM('Test Sample Data'!I$3:I$386)&gt;10,IF(AND(ISNUMBER('Test Sample Data'!I325),'Test Sample Data'!I325&lt;$C$389, 'Test Sample Data'!I325&gt;0),'Test Sample Data'!I325,$C$389),""))</f>
        <v/>
      </c>
      <c r="J326" s="99" t="str">
        <f>IF('Test Sample Data'!J325="","",IF(SUM('Test Sample Data'!J$3:J$386)&gt;10,IF(AND(ISNUMBER('Test Sample Data'!J325),'Test Sample Data'!J325&lt;$C$389, 'Test Sample Data'!J325&gt;0),'Test Sample Data'!J325,$C$389),""))</f>
        <v/>
      </c>
      <c r="K326" s="99" t="str">
        <f>IF('Test Sample Data'!K325="","",IF(SUM('Test Sample Data'!K$3:K$386)&gt;10,IF(AND(ISNUMBER('Test Sample Data'!K325),'Test Sample Data'!K325&lt;$C$389, 'Test Sample Data'!K325&gt;0),'Test Sample Data'!K325,$C$389),""))</f>
        <v/>
      </c>
      <c r="L326" s="99" t="str">
        <f>IF('Test Sample Data'!L325="","",IF(SUM('Test Sample Data'!L$3:L$386)&gt;10,IF(AND(ISNUMBER('Test Sample Data'!L325),'Test Sample Data'!L325&lt;$C$389, 'Test Sample Data'!L325&gt;0),'Test Sample Data'!L325,$C$389),""))</f>
        <v/>
      </c>
      <c r="M326" s="99" t="str">
        <f>IF('Test Sample Data'!M325="","",IF(SUM('Test Sample Data'!M$3:M$386)&gt;10,IF(AND(ISNUMBER('Test Sample Data'!M325),'Test Sample Data'!M325&lt;$C$389, 'Test Sample Data'!M325&gt;0),'Test Sample Data'!M325,$C$389),""))</f>
        <v/>
      </c>
      <c r="N326" s="99" t="str">
        <f>IF('Test Sample Data'!N325="","",IF(SUM('Test Sample Data'!N$3:N$386)&gt;10,IF(AND(ISNUMBER('Test Sample Data'!N325),'Test Sample Data'!N325&lt;$C$389, 'Test Sample Data'!N325&gt;0),'Test Sample Data'!N325,$C$389),""))</f>
        <v/>
      </c>
      <c r="O326" s="98" t="str">
        <f>'miRNA Table'!C325</f>
        <v>hsa-miR-542-3p</v>
      </c>
      <c r="P326" s="98" t="s">
        <v>5823</v>
      </c>
      <c r="Q326" s="99">
        <f>IF('Control Sample Data'!C325="","",IF(SUM('Control Sample Data'!C$3:C$386)&gt;10,IF(AND(ISNUMBER('Control Sample Data'!C325),'Control Sample Data'!C325&lt;$C$389, 'Control Sample Data'!C325&gt;0),'Control Sample Data'!C325,$C$389),""))</f>
        <v>27.49</v>
      </c>
      <c r="R326" s="99">
        <f>IF('Control Sample Data'!D325="","",IF(SUM('Control Sample Data'!D$3:D$386)&gt;10,IF(AND(ISNUMBER('Control Sample Data'!D325),'Control Sample Data'!D325&lt;$C$389, 'Control Sample Data'!D325&gt;0),'Control Sample Data'!D325,$C$389),""))</f>
        <v>27.72</v>
      </c>
      <c r="S326" s="99">
        <f>IF('Control Sample Data'!E325="","",IF(SUM('Control Sample Data'!E$3:E$386)&gt;10,IF(AND(ISNUMBER('Control Sample Data'!E325),'Control Sample Data'!E325&lt;$C$389, 'Control Sample Data'!E325&gt;0),'Control Sample Data'!E325,$C$389),""))</f>
        <v>27.44</v>
      </c>
      <c r="T326" s="99" t="str">
        <f>IF('Control Sample Data'!F325="","",IF(SUM('Control Sample Data'!F$3:F$386)&gt;10,IF(AND(ISNUMBER('Control Sample Data'!F325),'Control Sample Data'!F325&lt;$C$389, 'Control Sample Data'!F325&gt;0),'Control Sample Data'!F325,$C$389),""))</f>
        <v/>
      </c>
      <c r="U326" s="99" t="str">
        <f>IF('Control Sample Data'!G325="","",IF(SUM('Control Sample Data'!G$3:G$386)&gt;10,IF(AND(ISNUMBER('Control Sample Data'!G325),'Control Sample Data'!G325&lt;$C$389, 'Control Sample Data'!G325&gt;0),'Control Sample Data'!G325,$C$389),""))</f>
        <v/>
      </c>
      <c r="V326" s="99" t="str">
        <f>IF('Control Sample Data'!H325="","",IF(SUM('Control Sample Data'!H$3:H$386)&gt;10,IF(AND(ISNUMBER('Control Sample Data'!H325),'Control Sample Data'!H325&lt;$C$389, 'Control Sample Data'!H325&gt;0),'Control Sample Data'!H325,$C$389),""))</f>
        <v/>
      </c>
      <c r="W326" s="99" t="str">
        <f>IF('Control Sample Data'!I325="","",IF(SUM('Control Sample Data'!I$3:I$386)&gt;10,IF(AND(ISNUMBER('Control Sample Data'!I325),'Control Sample Data'!I325&lt;$C$389, 'Control Sample Data'!I325&gt;0),'Control Sample Data'!I325,$C$389),""))</f>
        <v/>
      </c>
      <c r="X326" s="99" t="str">
        <f>IF('Control Sample Data'!J325="","",IF(SUM('Control Sample Data'!J$3:J$386)&gt;10,IF(AND(ISNUMBER('Control Sample Data'!J325),'Control Sample Data'!J325&lt;$C$389, 'Control Sample Data'!J325&gt;0),'Control Sample Data'!J325,$C$389),""))</f>
        <v/>
      </c>
      <c r="Y326" s="99" t="str">
        <f>IF('Control Sample Data'!K325="","",IF(SUM('Control Sample Data'!K$3:K$386)&gt;10,IF(AND(ISNUMBER('Control Sample Data'!K325),'Control Sample Data'!K325&lt;$C$389, 'Control Sample Data'!K325&gt;0),'Control Sample Data'!K325,$C$389),""))</f>
        <v/>
      </c>
      <c r="Z326" s="99" t="str">
        <f>IF('Control Sample Data'!L325="","",IF(SUM('Control Sample Data'!L$3:L$386)&gt;10,IF(AND(ISNUMBER('Control Sample Data'!L325),'Control Sample Data'!L325&lt;$C$389, 'Control Sample Data'!L325&gt;0),'Control Sample Data'!L325,$C$389),""))</f>
        <v/>
      </c>
      <c r="AA326" s="99" t="str">
        <f>IF('Control Sample Data'!M325="","",IF(SUM('Control Sample Data'!M$3:M$386)&gt;10,IF(AND(ISNUMBER('Control Sample Data'!M325),'Control Sample Data'!M325&lt;$C$389, 'Control Sample Data'!M325&gt;0),'Control Sample Data'!M325,$C$389),""))</f>
        <v/>
      </c>
      <c r="AB326" s="107" t="str">
        <f>IF('Control Sample Data'!N325="","",IF(SUM('Control Sample Data'!N$3:N$386)&gt;10,IF(AND(ISNUMBER('Control Sample Data'!N325),'Control Sample Data'!N325&lt;$C$389, 'Control Sample Data'!N325&gt;0),'Control Sample Data'!N325,$C$389),""))</f>
        <v/>
      </c>
      <c r="AC326" s="136">
        <f>IF(C326="","",IF(AND('miRNA Table'!$F$4="YES",'miRNA Table'!$F$6="YES"),C326-C$391,C326))</f>
        <v>29.38</v>
      </c>
      <c r="AD326" s="137">
        <f>IF(D326="","",IF(AND('miRNA Table'!$F$4="YES",'miRNA Table'!$F$6="YES"),D326-D$391,D326))</f>
        <v>29.68</v>
      </c>
      <c r="AE326" s="137">
        <f>IF(E326="","",IF(AND('miRNA Table'!$F$4="YES",'miRNA Table'!$F$6="YES"),E326-E$391,E326))</f>
        <v>29.32</v>
      </c>
      <c r="AF326" s="137" t="str">
        <f>IF(F326="","",IF(AND('miRNA Table'!$F$4="YES",'miRNA Table'!$F$6="YES"),F326-F$391,F326))</f>
        <v/>
      </c>
      <c r="AG326" s="137" t="str">
        <f>IF(G326="","",IF(AND('miRNA Table'!$F$4="YES",'miRNA Table'!$F$6="YES"),G326-G$391,G326))</f>
        <v/>
      </c>
      <c r="AH326" s="137" t="str">
        <f>IF(H326="","",IF(AND('miRNA Table'!$F$4="YES",'miRNA Table'!$F$6="YES"),H326-H$391,H326))</f>
        <v/>
      </c>
      <c r="AI326" s="137" t="str">
        <f>IF(I326="","",IF(AND('miRNA Table'!$F$4="YES",'miRNA Table'!$F$6="YES"),I326-I$391,I326))</f>
        <v/>
      </c>
      <c r="AJ326" s="137" t="str">
        <f>IF(J326="","",IF(AND('miRNA Table'!$F$4="YES",'miRNA Table'!$F$6="YES"),J326-J$391,J326))</f>
        <v/>
      </c>
      <c r="AK326" s="137" t="str">
        <f>IF(K326="","",IF(AND('miRNA Table'!$F$4="YES",'miRNA Table'!$F$6="YES"),K326-K$391,K326))</f>
        <v/>
      </c>
      <c r="AL326" s="137" t="str">
        <f>IF(L326="","",IF(AND('miRNA Table'!$F$4="YES",'miRNA Table'!$F$6="YES"),L326-L$391,L326))</f>
        <v/>
      </c>
      <c r="AM326" s="137" t="str">
        <f>IF(M326="","",IF(AND('miRNA Table'!$F$4="YES",'miRNA Table'!$F$6="YES"),M326-M$391,M326))</f>
        <v/>
      </c>
      <c r="AN326" s="138" t="str">
        <f>IF(N326="","",IF(AND('miRNA Table'!$F$4="YES",'miRNA Table'!$F$6="YES"),N326-N$391,N326))</f>
        <v/>
      </c>
      <c r="AO326" s="136">
        <f>IF(O326="","",IF(AND('miRNA Table'!$F$4="YES",'miRNA Table'!$F$6="YES"),Q326-Q$391,Q326))</f>
        <v>27.49</v>
      </c>
      <c r="AP326" s="137">
        <f>IF(P326="","",IF(AND('miRNA Table'!$F$4="YES",'miRNA Table'!$F$6="YES"),R326-R$391,R326))</f>
        <v>27.72</v>
      </c>
      <c r="AQ326" s="137">
        <f>IF(Q326="","",IF(AND('miRNA Table'!$F$4="YES",'miRNA Table'!$F$6="YES"),S326-S$391,S326))</f>
        <v>27.44</v>
      </c>
      <c r="AR326" s="137" t="str">
        <f>IF(R326="","",IF(AND('miRNA Table'!$F$4="YES",'miRNA Table'!$F$6="YES"),T326-T$391,T326))</f>
        <v/>
      </c>
      <c r="AS326" s="137" t="str">
        <f>IF(S326="","",IF(AND('miRNA Table'!$F$4="YES",'miRNA Table'!$F$6="YES"),U326-U$391,U326))</f>
        <v/>
      </c>
      <c r="AT326" s="137" t="str">
        <f>IF(T326="","",IF(AND('miRNA Table'!$F$4="YES",'miRNA Table'!$F$6="YES"),V326-V$391,V326))</f>
        <v/>
      </c>
      <c r="AU326" s="137" t="str">
        <f>IF(U326="","",IF(AND('miRNA Table'!$F$4="YES",'miRNA Table'!$F$6="YES"),W326-W$391,W326))</f>
        <v/>
      </c>
      <c r="AV326" s="137" t="str">
        <f>IF(V326="","",IF(AND('miRNA Table'!$F$4="YES",'miRNA Table'!$F$6="YES"),X326-X$391,X326))</f>
        <v/>
      </c>
      <c r="AW326" s="137" t="str">
        <f>IF(W326="","",IF(AND('miRNA Table'!$F$4="YES",'miRNA Table'!$F$6="YES"),Y326-Y$391,Y326))</f>
        <v/>
      </c>
      <c r="AX326" s="137" t="str">
        <f>IF(X326="","",IF(AND('miRNA Table'!$F$4="YES",'miRNA Table'!$F$6="YES"),Z326-Z$391,Z326))</f>
        <v/>
      </c>
      <c r="AY326" s="137" t="str">
        <f>IF(Y326="","",IF(AND('miRNA Table'!$F$4="YES",'miRNA Table'!$F$6="YES"),AA326-AA$391,AA326))</f>
        <v/>
      </c>
      <c r="AZ326" s="138" t="str">
        <f>IF(Z326="","",IF(AND('miRNA Table'!$F$4="YES",'miRNA Table'!$F$6="YES"),AB326-AB$391,AB326))</f>
        <v/>
      </c>
      <c r="BY326" s="97" t="str">
        <f t="shared" si="288"/>
        <v>hsa-miR-542-3p</v>
      </c>
      <c r="BZ326" s="98" t="s">
        <v>5823</v>
      </c>
      <c r="CA326" s="99">
        <f t="shared" si="289"/>
        <v>8.7449999999999974</v>
      </c>
      <c r="CB326" s="99">
        <f t="shared" si="290"/>
        <v>9.0350000000000001</v>
      </c>
      <c r="CC326" s="99">
        <f t="shared" si="291"/>
        <v>8.59</v>
      </c>
      <c r="CD326" s="99" t="str">
        <f t="shared" si="292"/>
        <v/>
      </c>
      <c r="CE326" s="99" t="str">
        <f t="shared" si="293"/>
        <v/>
      </c>
      <c r="CF326" s="99" t="str">
        <f t="shared" si="294"/>
        <v/>
      </c>
      <c r="CG326" s="99" t="str">
        <f t="shared" si="295"/>
        <v/>
      </c>
      <c r="CH326" s="99" t="str">
        <f t="shared" si="296"/>
        <v/>
      </c>
      <c r="CI326" s="99" t="str">
        <f t="shared" si="297"/>
        <v/>
      </c>
      <c r="CJ326" s="99" t="str">
        <f t="shared" si="298"/>
        <v/>
      </c>
      <c r="CK326" s="99" t="str">
        <f t="shared" si="299"/>
        <v/>
      </c>
      <c r="CL326" s="99" t="str">
        <f t="shared" si="300"/>
        <v/>
      </c>
      <c r="CM326" s="99">
        <f t="shared" si="301"/>
        <v>6.591666666666665</v>
      </c>
      <c r="CN326" s="99">
        <f t="shared" si="302"/>
        <v>6.8683333333333287</v>
      </c>
      <c r="CO326" s="99">
        <f t="shared" si="303"/>
        <v>6.3049999999999997</v>
      </c>
      <c r="CP326" s="99" t="str">
        <f t="shared" si="304"/>
        <v/>
      </c>
      <c r="CQ326" s="99" t="str">
        <f t="shared" si="305"/>
        <v/>
      </c>
      <c r="CR326" s="99" t="str">
        <f t="shared" si="306"/>
        <v/>
      </c>
      <c r="CS326" s="99" t="str">
        <f t="shared" si="307"/>
        <v/>
      </c>
      <c r="CT326" s="99" t="str">
        <f t="shared" si="308"/>
        <v/>
      </c>
      <c r="CU326" s="99" t="str">
        <f t="shared" si="309"/>
        <v/>
      </c>
      <c r="CV326" s="99" t="str">
        <f t="shared" si="310"/>
        <v/>
      </c>
      <c r="CW326" s="99" t="str">
        <f t="shared" si="311"/>
        <v/>
      </c>
      <c r="CX326" s="99" t="str">
        <f t="shared" si="312"/>
        <v/>
      </c>
      <c r="CY326" s="70">
        <f t="shared" si="313"/>
        <v>8.7899999999999991</v>
      </c>
      <c r="CZ326" s="70">
        <f t="shared" si="314"/>
        <v>6.5883333333333312</v>
      </c>
      <c r="DA326" s="100" t="str">
        <f t="shared" si="315"/>
        <v>hsa-miR-542-3p</v>
      </c>
      <c r="DB326" s="98" t="s">
        <v>5823</v>
      </c>
      <c r="DC326" s="101">
        <f t="shared" si="268"/>
        <v>2.3307338731088367E-3</v>
      </c>
      <c r="DD326" s="101">
        <f t="shared" si="269"/>
        <v>1.9063120327660645E-3</v>
      </c>
      <c r="DE326" s="101">
        <f t="shared" si="270"/>
        <v>2.5950894806572502E-3</v>
      </c>
      <c r="DF326" s="101" t="str">
        <f t="shared" si="271"/>
        <v/>
      </c>
      <c r="DG326" s="101" t="str">
        <f t="shared" si="272"/>
        <v/>
      </c>
      <c r="DH326" s="101" t="str">
        <f t="shared" si="273"/>
        <v/>
      </c>
      <c r="DI326" s="101" t="str">
        <f t="shared" si="274"/>
        <v/>
      </c>
      <c r="DJ326" s="101" t="str">
        <f t="shared" si="275"/>
        <v/>
      </c>
      <c r="DK326" s="101" t="str">
        <f t="shared" si="276"/>
        <v/>
      </c>
      <c r="DL326" s="101" t="str">
        <f t="shared" si="277"/>
        <v/>
      </c>
      <c r="DM326" s="101" t="str">
        <f t="shared" si="316"/>
        <v/>
      </c>
      <c r="DN326" s="101" t="str">
        <f t="shared" si="317"/>
        <v/>
      </c>
      <c r="DO326" s="101">
        <f t="shared" si="278"/>
        <v>1.0368372987020077E-2</v>
      </c>
      <c r="DP326" s="101">
        <f t="shared" si="279"/>
        <v>8.5590516360616337E-3</v>
      </c>
      <c r="DQ326" s="101">
        <f t="shared" si="280"/>
        <v>1.2647534633553264E-2</v>
      </c>
      <c r="DR326" s="101" t="str">
        <f t="shared" si="281"/>
        <v/>
      </c>
      <c r="DS326" s="101" t="str">
        <f t="shared" si="282"/>
        <v/>
      </c>
      <c r="DT326" s="101" t="str">
        <f t="shared" si="283"/>
        <v/>
      </c>
      <c r="DU326" s="101" t="str">
        <f t="shared" si="284"/>
        <v/>
      </c>
      <c r="DV326" s="101" t="str">
        <f t="shared" si="285"/>
        <v/>
      </c>
      <c r="DW326" s="101" t="str">
        <f t="shared" si="286"/>
        <v/>
      </c>
      <c r="DX326" s="101" t="str">
        <f t="shared" si="287"/>
        <v/>
      </c>
      <c r="DY326" s="101" t="str">
        <f t="shared" si="318"/>
        <v/>
      </c>
      <c r="DZ326" s="101" t="str">
        <f t="shared" si="319"/>
        <v/>
      </c>
    </row>
    <row r="327" spans="1:130" ht="15" customHeight="1" x14ac:dyDescent="0.25">
      <c r="A327" s="106" t="str">
        <f>'miRNA Table'!C326</f>
        <v>hsa-miR-542-5p</v>
      </c>
      <c r="B327" s="98" t="s">
        <v>5824</v>
      </c>
      <c r="C327" s="99">
        <f>IF('Test Sample Data'!C326="","",IF(SUM('Test Sample Data'!C$3:C$386)&gt;10,IF(AND(ISNUMBER('Test Sample Data'!C326),'Test Sample Data'!C326&lt;$C$389, 'Test Sample Data'!C326&gt;0),'Test Sample Data'!C326,$C$389),""))</f>
        <v>23.53</v>
      </c>
      <c r="D327" s="99">
        <f>IF('Test Sample Data'!D326="","",IF(SUM('Test Sample Data'!D$3:D$386)&gt;10,IF(AND(ISNUMBER('Test Sample Data'!D326),'Test Sample Data'!D326&lt;$C$389, 'Test Sample Data'!D326&gt;0),'Test Sample Data'!D326,$C$389),""))</f>
        <v>23.58</v>
      </c>
      <c r="E327" s="99">
        <f>IF('Test Sample Data'!E326="","",IF(SUM('Test Sample Data'!E$3:E$386)&gt;10,IF(AND(ISNUMBER('Test Sample Data'!E326),'Test Sample Data'!E326&lt;$C$389, 'Test Sample Data'!E326&gt;0),'Test Sample Data'!E326,$C$389),""))</f>
        <v>23.46</v>
      </c>
      <c r="F327" s="99" t="str">
        <f>IF('Test Sample Data'!F326="","",IF(SUM('Test Sample Data'!F$3:F$386)&gt;10,IF(AND(ISNUMBER('Test Sample Data'!F326),'Test Sample Data'!F326&lt;$C$389, 'Test Sample Data'!F326&gt;0),'Test Sample Data'!F326,$C$389),""))</f>
        <v/>
      </c>
      <c r="G327" s="99" t="str">
        <f>IF('Test Sample Data'!G326="","",IF(SUM('Test Sample Data'!G$3:G$386)&gt;10,IF(AND(ISNUMBER('Test Sample Data'!G326),'Test Sample Data'!G326&lt;$C$389, 'Test Sample Data'!G326&gt;0),'Test Sample Data'!G326,$C$389),""))</f>
        <v/>
      </c>
      <c r="H327" s="99" t="str">
        <f>IF('Test Sample Data'!H326="","",IF(SUM('Test Sample Data'!H$3:H$386)&gt;10,IF(AND(ISNUMBER('Test Sample Data'!H326),'Test Sample Data'!H326&lt;$C$389, 'Test Sample Data'!H326&gt;0),'Test Sample Data'!H326,$C$389),""))</f>
        <v/>
      </c>
      <c r="I327" s="99" t="str">
        <f>IF('Test Sample Data'!I326="","",IF(SUM('Test Sample Data'!I$3:I$386)&gt;10,IF(AND(ISNUMBER('Test Sample Data'!I326),'Test Sample Data'!I326&lt;$C$389, 'Test Sample Data'!I326&gt;0),'Test Sample Data'!I326,$C$389),""))</f>
        <v/>
      </c>
      <c r="J327" s="99" t="str">
        <f>IF('Test Sample Data'!J326="","",IF(SUM('Test Sample Data'!J$3:J$386)&gt;10,IF(AND(ISNUMBER('Test Sample Data'!J326),'Test Sample Data'!J326&lt;$C$389, 'Test Sample Data'!J326&gt;0),'Test Sample Data'!J326,$C$389),""))</f>
        <v/>
      </c>
      <c r="K327" s="99" t="str">
        <f>IF('Test Sample Data'!K326="","",IF(SUM('Test Sample Data'!K$3:K$386)&gt;10,IF(AND(ISNUMBER('Test Sample Data'!K326),'Test Sample Data'!K326&lt;$C$389, 'Test Sample Data'!K326&gt;0),'Test Sample Data'!K326,$C$389),""))</f>
        <v/>
      </c>
      <c r="L327" s="99" t="str">
        <f>IF('Test Sample Data'!L326="","",IF(SUM('Test Sample Data'!L$3:L$386)&gt;10,IF(AND(ISNUMBER('Test Sample Data'!L326),'Test Sample Data'!L326&lt;$C$389, 'Test Sample Data'!L326&gt;0),'Test Sample Data'!L326,$C$389),""))</f>
        <v/>
      </c>
      <c r="M327" s="99" t="str">
        <f>IF('Test Sample Data'!M326="","",IF(SUM('Test Sample Data'!M$3:M$386)&gt;10,IF(AND(ISNUMBER('Test Sample Data'!M326),'Test Sample Data'!M326&lt;$C$389, 'Test Sample Data'!M326&gt;0),'Test Sample Data'!M326,$C$389),""))</f>
        <v/>
      </c>
      <c r="N327" s="99" t="str">
        <f>IF('Test Sample Data'!N326="","",IF(SUM('Test Sample Data'!N$3:N$386)&gt;10,IF(AND(ISNUMBER('Test Sample Data'!N326),'Test Sample Data'!N326&lt;$C$389, 'Test Sample Data'!N326&gt;0),'Test Sample Data'!N326,$C$389),""))</f>
        <v/>
      </c>
      <c r="O327" s="98" t="str">
        <f>'miRNA Table'!C326</f>
        <v>hsa-miR-542-5p</v>
      </c>
      <c r="P327" s="98" t="s">
        <v>5824</v>
      </c>
      <c r="Q327" s="99">
        <f>IF('Control Sample Data'!C326="","",IF(SUM('Control Sample Data'!C$3:C$386)&gt;10,IF(AND(ISNUMBER('Control Sample Data'!C326),'Control Sample Data'!C326&lt;$C$389, 'Control Sample Data'!C326&gt;0),'Control Sample Data'!C326,$C$389),""))</f>
        <v>22.3</v>
      </c>
      <c r="R327" s="99">
        <f>IF('Control Sample Data'!D326="","",IF(SUM('Control Sample Data'!D$3:D$386)&gt;10,IF(AND(ISNUMBER('Control Sample Data'!D326),'Control Sample Data'!D326&lt;$C$389, 'Control Sample Data'!D326&gt;0),'Control Sample Data'!D326,$C$389),""))</f>
        <v>22.16</v>
      </c>
      <c r="S327" s="99">
        <f>IF('Control Sample Data'!E326="","",IF(SUM('Control Sample Data'!E$3:E$386)&gt;10,IF(AND(ISNUMBER('Control Sample Data'!E326),'Control Sample Data'!E326&lt;$C$389, 'Control Sample Data'!E326&gt;0),'Control Sample Data'!E326,$C$389),""))</f>
        <v>22.29</v>
      </c>
      <c r="T327" s="99" t="str">
        <f>IF('Control Sample Data'!F326="","",IF(SUM('Control Sample Data'!F$3:F$386)&gt;10,IF(AND(ISNUMBER('Control Sample Data'!F326),'Control Sample Data'!F326&lt;$C$389, 'Control Sample Data'!F326&gt;0),'Control Sample Data'!F326,$C$389),""))</f>
        <v/>
      </c>
      <c r="U327" s="99" t="str">
        <f>IF('Control Sample Data'!G326="","",IF(SUM('Control Sample Data'!G$3:G$386)&gt;10,IF(AND(ISNUMBER('Control Sample Data'!G326),'Control Sample Data'!G326&lt;$C$389, 'Control Sample Data'!G326&gt;0),'Control Sample Data'!G326,$C$389),""))</f>
        <v/>
      </c>
      <c r="V327" s="99" t="str">
        <f>IF('Control Sample Data'!H326="","",IF(SUM('Control Sample Data'!H$3:H$386)&gt;10,IF(AND(ISNUMBER('Control Sample Data'!H326),'Control Sample Data'!H326&lt;$C$389, 'Control Sample Data'!H326&gt;0),'Control Sample Data'!H326,$C$389),""))</f>
        <v/>
      </c>
      <c r="W327" s="99" t="str">
        <f>IF('Control Sample Data'!I326="","",IF(SUM('Control Sample Data'!I$3:I$386)&gt;10,IF(AND(ISNUMBER('Control Sample Data'!I326),'Control Sample Data'!I326&lt;$C$389, 'Control Sample Data'!I326&gt;0),'Control Sample Data'!I326,$C$389),""))</f>
        <v/>
      </c>
      <c r="X327" s="99" t="str">
        <f>IF('Control Sample Data'!J326="","",IF(SUM('Control Sample Data'!J$3:J$386)&gt;10,IF(AND(ISNUMBER('Control Sample Data'!J326),'Control Sample Data'!J326&lt;$C$389, 'Control Sample Data'!J326&gt;0),'Control Sample Data'!J326,$C$389),""))</f>
        <v/>
      </c>
      <c r="Y327" s="99" t="str">
        <f>IF('Control Sample Data'!K326="","",IF(SUM('Control Sample Data'!K$3:K$386)&gt;10,IF(AND(ISNUMBER('Control Sample Data'!K326),'Control Sample Data'!K326&lt;$C$389, 'Control Sample Data'!K326&gt;0),'Control Sample Data'!K326,$C$389),""))</f>
        <v/>
      </c>
      <c r="Z327" s="99" t="str">
        <f>IF('Control Sample Data'!L326="","",IF(SUM('Control Sample Data'!L$3:L$386)&gt;10,IF(AND(ISNUMBER('Control Sample Data'!L326),'Control Sample Data'!L326&lt;$C$389, 'Control Sample Data'!L326&gt;0),'Control Sample Data'!L326,$C$389),""))</f>
        <v/>
      </c>
      <c r="AA327" s="99" t="str">
        <f>IF('Control Sample Data'!M326="","",IF(SUM('Control Sample Data'!M$3:M$386)&gt;10,IF(AND(ISNUMBER('Control Sample Data'!M326),'Control Sample Data'!M326&lt;$C$389, 'Control Sample Data'!M326&gt;0),'Control Sample Data'!M326,$C$389),""))</f>
        <v/>
      </c>
      <c r="AB327" s="107" t="str">
        <f>IF('Control Sample Data'!N326="","",IF(SUM('Control Sample Data'!N$3:N$386)&gt;10,IF(AND(ISNUMBER('Control Sample Data'!N326),'Control Sample Data'!N326&lt;$C$389, 'Control Sample Data'!N326&gt;0),'Control Sample Data'!N326,$C$389),""))</f>
        <v/>
      </c>
      <c r="AC327" s="136">
        <f>IF(C327="","",IF(AND('miRNA Table'!$F$4="YES",'miRNA Table'!$F$6="YES"),C327-C$391,C327))</f>
        <v>23.53</v>
      </c>
      <c r="AD327" s="137">
        <f>IF(D327="","",IF(AND('miRNA Table'!$F$4="YES",'miRNA Table'!$F$6="YES"),D327-D$391,D327))</f>
        <v>23.58</v>
      </c>
      <c r="AE327" s="137">
        <f>IF(E327="","",IF(AND('miRNA Table'!$F$4="YES",'miRNA Table'!$F$6="YES"),E327-E$391,E327))</f>
        <v>23.46</v>
      </c>
      <c r="AF327" s="137" t="str">
        <f>IF(F327="","",IF(AND('miRNA Table'!$F$4="YES",'miRNA Table'!$F$6="YES"),F327-F$391,F327))</f>
        <v/>
      </c>
      <c r="AG327" s="137" t="str">
        <f>IF(G327="","",IF(AND('miRNA Table'!$F$4="YES",'miRNA Table'!$F$6="YES"),G327-G$391,G327))</f>
        <v/>
      </c>
      <c r="AH327" s="137" t="str">
        <f>IF(H327="","",IF(AND('miRNA Table'!$F$4="YES",'miRNA Table'!$F$6="YES"),H327-H$391,H327))</f>
        <v/>
      </c>
      <c r="AI327" s="137" t="str">
        <f>IF(I327="","",IF(AND('miRNA Table'!$F$4="YES",'miRNA Table'!$F$6="YES"),I327-I$391,I327))</f>
        <v/>
      </c>
      <c r="AJ327" s="137" t="str">
        <f>IF(J327="","",IF(AND('miRNA Table'!$F$4="YES",'miRNA Table'!$F$6="YES"),J327-J$391,J327))</f>
        <v/>
      </c>
      <c r="AK327" s="137" t="str">
        <f>IF(K327="","",IF(AND('miRNA Table'!$F$4="YES",'miRNA Table'!$F$6="YES"),K327-K$391,K327))</f>
        <v/>
      </c>
      <c r="AL327" s="137" t="str">
        <f>IF(L327="","",IF(AND('miRNA Table'!$F$4="YES",'miRNA Table'!$F$6="YES"),L327-L$391,L327))</f>
        <v/>
      </c>
      <c r="AM327" s="137" t="str">
        <f>IF(M327="","",IF(AND('miRNA Table'!$F$4="YES",'miRNA Table'!$F$6="YES"),M327-M$391,M327))</f>
        <v/>
      </c>
      <c r="AN327" s="138" t="str">
        <f>IF(N327="","",IF(AND('miRNA Table'!$F$4="YES",'miRNA Table'!$F$6="YES"),N327-N$391,N327))</f>
        <v/>
      </c>
      <c r="AO327" s="136">
        <f>IF(O327="","",IF(AND('miRNA Table'!$F$4="YES",'miRNA Table'!$F$6="YES"),Q327-Q$391,Q327))</f>
        <v>22.3</v>
      </c>
      <c r="AP327" s="137">
        <f>IF(P327="","",IF(AND('miRNA Table'!$F$4="YES",'miRNA Table'!$F$6="YES"),R327-R$391,R327))</f>
        <v>22.16</v>
      </c>
      <c r="AQ327" s="137">
        <f>IF(Q327="","",IF(AND('miRNA Table'!$F$4="YES",'miRNA Table'!$F$6="YES"),S327-S$391,S327))</f>
        <v>22.29</v>
      </c>
      <c r="AR327" s="137" t="str">
        <f>IF(R327="","",IF(AND('miRNA Table'!$F$4="YES",'miRNA Table'!$F$6="YES"),T327-T$391,T327))</f>
        <v/>
      </c>
      <c r="AS327" s="137" t="str">
        <f>IF(S327="","",IF(AND('miRNA Table'!$F$4="YES",'miRNA Table'!$F$6="YES"),U327-U$391,U327))</f>
        <v/>
      </c>
      <c r="AT327" s="137" t="str">
        <f>IF(T327="","",IF(AND('miRNA Table'!$F$4="YES",'miRNA Table'!$F$6="YES"),V327-V$391,V327))</f>
        <v/>
      </c>
      <c r="AU327" s="137" t="str">
        <f>IF(U327="","",IF(AND('miRNA Table'!$F$4="YES",'miRNA Table'!$F$6="YES"),W327-W$391,W327))</f>
        <v/>
      </c>
      <c r="AV327" s="137" t="str">
        <f>IF(V327="","",IF(AND('miRNA Table'!$F$4="YES",'miRNA Table'!$F$6="YES"),X327-X$391,X327))</f>
        <v/>
      </c>
      <c r="AW327" s="137" t="str">
        <f>IF(W327="","",IF(AND('miRNA Table'!$F$4="YES",'miRNA Table'!$F$6="YES"),Y327-Y$391,Y327))</f>
        <v/>
      </c>
      <c r="AX327" s="137" t="str">
        <f>IF(X327="","",IF(AND('miRNA Table'!$F$4="YES",'miRNA Table'!$F$6="YES"),Z327-Z$391,Z327))</f>
        <v/>
      </c>
      <c r="AY327" s="137" t="str">
        <f>IF(Y327="","",IF(AND('miRNA Table'!$F$4="YES",'miRNA Table'!$F$6="YES"),AA327-AA$391,AA327))</f>
        <v/>
      </c>
      <c r="AZ327" s="138" t="str">
        <f>IF(Z327="","",IF(AND('miRNA Table'!$F$4="YES",'miRNA Table'!$F$6="YES"),AB327-AB$391,AB327))</f>
        <v/>
      </c>
      <c r="BY327" s="97" t="str">
        <f t="shared" si="288"/>
        <v>hsa-miR-542-5p</v>
      </c>
      <c r="BZ327" s="98" t="s">
        <v>5824</v>
      </c>
      <c r="CA327" s="99">
        <f t="shared" si="289"/>
        <v>2.8949999999999996</v>
      </c>
      <c r="CB327" s="99">
        <f t="shared" si="290"/>
        <v>2.9349999999999987</v>
      </c>
      <c r="CC327" s="99">
        <f t="shared" si="291"/>
        <v>2.7300000000000004</v>
      </c>
      <c r="CD327" s="99" t="str">
        <f t="shared" si="292"/>
        <v/>
      </c>
      <c r="CE327" s="99" t="str">
        <f t="shared" si="293"/>
        <v/>
      </c>
      <c r="CF327" s="99" t="str">
        <f t="shared" si="294"/>
        <v/>
      </c>
      <c r="CG327" s="99" t="str">
        <f t="shared" si="295"/>
        <v/>
      </c>
      <c r="CH327" s="99" t="str">
        <f t="shared" si="296"/>
        <v/>
      </c>
      <c r="CI327" s="99" t="str">
        <f t="shared" si="297"/>
        <v/>
      </c>
      <c r="CJ327" s="99" t="str">
        <f t="shared" si="298"/>
        <v/>
      </c>
      <c r="CK327" s="99" t="str">
        <f t="shared" si="299"/>
        <v/>
      </c>
      <c r="CL327" s="99" t="str">
        <f t="shared" si="300"/>
        <v/>
      </c>
      <c r="CM327" s="99">
        <f t="shared" si="301"/>
        <v>1.4016666666666673</v>
      </c>
      <c r="CN327" s="99">
        <f t="shared" si="302"/>
        <v>1.30833333333333</v>
      </c>
      <c r="CO327" s="99">
        <f t="shared" si="303"/>
        <v>1.1549999999999976</v>
      </c>
      <c r="CP327" s="99" t="str">
        <f t="shared" si="304"/>
        <v/>
      </c>
      <c r="CQ327" s="99" t="str">
        <f t="shared" si="305"/>
        <v/>
      </c>
      <c r="CR327" s="99" t="str">
        <f t="shared" si="306"/>
        <v/>
      </c>
      <c r="CS327" s="99" t="str">
        <f t="shared" si="307"/>
        <v/>
      </c>
      <c r="CT327" s="99" t="str">
        <f t="shared" si="308"/>
        <v/>
      </c>
      <c r="CU327" s="99" t="str">
        <f t="shared" si="309"/>
        <v/>
      </c>
      <c r="CV327" s="99" t="str">
        <f t="shared" si="310"/>
        <v/>
      </c>
      <c r="CW327" s="99" t="str">
        <f t="shared" si="311"/>
        <v/>
      </c>
      <c r="CX327" s="99" t="str">
        <f t="shared" si="312"/>
        <v/>
      </c>
      <c r="CY327" s="70">
        <f t="shared" si="313"/>
        <v>2.8533333333333331</v>
      </c>
      <c r="CZ327" s="70">
        <f t="shared" si="314"/>
        <v>1.2883333333333316</v>
      </c>
      <c r="DA327" s="100" t="str">
        <f t="shared" si="315"/>
        <v>hsa-miR-542-5p</v>
      </c>
      <c r="DB327" s="98" t="s">
        <v>5824</v>
      </c>
      <c r="DC327" s="101">
        <f t="shared" si="268"/>
        <v>0.1344367988071723</v>
      </c>
      <c r="DD327" s="101">
        <f t="shared" si="269"/>
        <v>0.13076061747406628</v>
      </c>
      <c r="DE327" s="101">
        <f t="shared" si="270"/>
        <v>0.15072597846134503</v>
      </c>
      <c r="DF327" s="101" t="str">
        <f t="shared" si="271"/>
        <v/>
      </c>
      <c r="DG327" s="101" t="str">
        <f t="shared" si="272"/>
        <v/>
      </c>
      <c r="DH327" s="101" t="str">
        <f t="shared" si="273"/>
        <v/>
      </c>
      <c r="DI327" s="101" t="str">
        <f t="shared" si="274"/>
        <v/>
      </c>
      <c r="DJ327" s="101" t="str">
        <f t="shared" si="275"/>
        <v/>
      </c>
      <c r="DK327" s="101" t="str">
        <f t="shared" si="276"/>
        <v/>
      </c>
      <c r="DL327" s="101" t="str">
        <f t="shared" si="277"/>
        <v/>
      </c>
      <c r="DM327" s="101" t="str">
        <f t="shared" si="316"/>
        <v/>
      </c>
      <c r="DN327" s="101" t="str">
        <f t="shared" si="317"/>
        <v/>
      </c>
      <c r="DO327" s="101">
        <f t="shared" si="278"/>
        <v>0.37849163827784926</v>
      </c>
      <c r="DP327" s="101">
        <f t="shared" si="279"/>
        <v>0.40378708340002195</v>
      </c>
      <c r="DQ327" s="101">
        <f t="shared" si="280"/>
        <v>0.44906618644196789</v>
      </c>
      <c r="DR327" s="101" t="str">
        <f t="shared" si="281"/>
        <v/>
      </c>
      <c r="DS327" s="101" t="str">
        <f t="shared" si="282"/>
        <v/>
      </c>
      <c r="DT327" s="101" t="str">
        <f t="shared" si="283"/>
        <v/>
      </c>
      <c r="DU327" s="101" t="str">
        <f t="shared" si="284"/>
        <v/>
      </c>
      <c r="DV327" s="101" t="str">
        <f t="shared" si="285"/>
        <v/>
      </c>
      <c r="DW327" s="101" t="str">
        <f t="shared" si="286"/>
        <v/>
      </c>
      <c r="DX327" s="101" t="str">
        <f t="shared" si="287"/>
        <v/>
      </c>
      <c r="DY327" s="101" t="str">
        <f t="shared" si="318"/>
        <v/>
      </c>
      <c r="DZ327" s="101" t="str">
        <f t="shared" si="319"/>
        <v/>
      </c>
    </row>
    <row r="328" spans="1:130" ht="15" customHeight="1" x14ac:dyDescent="0.25">
      <c r="A328" s="106" t="str">
        <f>'miRNA Table'!C327</f>
        <v>hsa-miR-549a</v>
      </c>
      <c r="B328" s="98" t="s">
        <v>5825</v>
      </c>
      <c r="C328" s="99">
        <f>IF('Test Sample Data'!C327="","",IF(SUM('Test Sample Data'!C$3:C$386)&gt;10,IF(AND(ISNUMBER('Test Sample Data'!C327),'Test Sample Data'!C327&lt;$C$389, 'Test Sample Data'!C327&gt;0),'Test Sample Data'!C327,$C$389),""))</f>
        <v>21.52</v>
      </c>
      <c r="D328" s="99">
        <f>IF('Test Sample Data'!D327="","",IF(SUM('Test Sample Data'!D$3:D$386)&gt;10,IF(AND(ISNUMBER('Test Sample Data'!D327),'Test Sample Data'!D327&lt;$C$389, 'Test Sample Data'!D327&gt;0),'Test Sample Data'!D327,$C$389),""))</f>
        <v>21.64</v>
      </c>
      <c r="E328" s="99">
        <f>IF('Test Sample Data'!E327="","",IF(SUM('Test Sample Data'!E$3:E$386)&gt;10,IF(AND(ISNUMBER('Test Sample Data'!E327),'Test Sample Data'!E327&lt;$C$389, 'Test Sample Data'!E327&gt;0),'Test Sample Data'!E327,$C$389),""))</f>
        <v>21.37</v>
      </c>
      <c r="F328" s="99" t="str">
        <f>IF('Test Sample Data'!F327="","",IF(SUM('Test Sample Data'!F$3:F$386)&gt;10,IF(AND(ISNUMBER('Test Sample Data'!F327),'Test Sample Data'!F327&lt;$C$389, 'Test Sample Data'!F327&gt;0),'Test Sample Data'!F327,$C$389),""))</f>
        <v/>
      </c>
      <c r="G328" s="99" t="str">
        <f>IF('Test Sample Data'!G327="","",IF(SUM('Test Sample Data'!G$3:G$386)&gt;10,IF(AND(ISNUMBER('Test Sample Data'!G327),'Test Sample Data'!G327&lt;$C$389, 'Test Sample Data'!G327&gt;0),'Test Sample Data'!G327,$C$389),""))</f>
        <v/>
      </c>
      <c r="H328" s="99" t="str">
        <f>IF('Test Sample Data'!H327="","",IF(SUM('Test Sample Data'!H$3:H$386)&gt;10,IF(AND(ISNUMBER('Test Sample Data'!H327),'Test Sample Data'!H327&lt;$C$389, 'Test Sample Data'!H327&gt;0),'Test Sample Data'!H327,$C$389),""))</f>
        <v/>
      </c>
      <c r="I328" s="99" t="str">
        <f>IF('Test Sample Data'!I327="","",IF(SUM('Test Sample Data'!I$3:I$386)&gt;10,IF(AND(ISNUMBER('Test Sample Data'!I327),'Test Sample Data'!I327&lt;$C$389, 'Test Sample Data'!I327&gt;0),'Test Sample Data'!I327,$C$389),""))</f>
        <v/>
      </c>
      <c r="J328" s="99" t="str">
        <f>IF('Test Sample Data'!J327="","",IF(SUM('Test Sample Data'!J$3:J$386)&gt;10,IF(AND(ISNUMBER('Test Sample Data'!J327),'Test Sample Data'!J327&lt;$C$389, 'Test Sample Data'!J327&gt;0),'Test Sample Data'!J327,$C$389),""))</f>
        <v/>
      </c>
      <c r="K328" s="99" t="str">
        <f>IF('Test Sample Data'!K327="","",IF(SUM('Test Sample Data'!K$3:K$386)&gt;10,IF(AND(ISNUMBER('Test Sample Data'!K327),'Test Sample Data'!K327&lt;$C$389, 'Test Sample Data'!K327&gt;0),'Test Sample Data'!K327,$C$389),""))</f>
        <v/>
      </c>
      <c r="L328" s="99" t="str">
        <f>IF('Test Sample Data'!L327="","",IF(SUM('Test Sample Data'!L$3:L$386)&gt;10,IF(AND(ISNUMBER('Test Sample Data'!L327),'Test Sample Data'!L327&lt;$C$389, 'Test Sample Data'!L327&gt;0),'Test Sample Data'!L327,$C$389),""))</f>
        <v/>
      </c>
      <c r="M328" s="99" t="str">
        <f>IF('Test Sample Data'!M327="","",IF(SUM('Test Sample Data'!M$3:M$386)&gt;10,IF(AND(ISNUMBER('Test Sample Data'!M327),'Test Sample Data'!M327&lt;$C$389, 'Test Sample Data'!M327&gt;0),'Test Sample Data'!M327,$C$389),""))</f>
        <v/>
      </c>
      <c r="N328" s="99" t="str">
        <f>IF('Test Sample Data'!N327="","",IF(SUM('Test Sample Data'!N$3:N$386)&gt;10,IF(AND(ISNUMBER('Test Sample Data'!N327),'Test Sample Data'!N327&lt;$C$389, 'Test Sample Data'!N327&gt;0),'Test Sample Data'!N327,$C$389),""))</f>
        <v/>
      </c>
      <c r="O328" s="98" t="str">
        <f>'miRNA Table'!C327</f>
        <v>hsa-miR-549a</v>
      </c>
      <c r="P328" s="98" t="s">
        <v>5825</v>
      </c>
      <c r="Q328" s="99">
        <f>IF('Control Sample Data'!C327="","",IF(SUM('Control Sample Data'!C$3:C$386)&gt;10,IF(AND(ISNUMBER('Control Sample Data'!C327),'Control Sample Data'!C327&lt;$C$389, 'Control Sample Data'!C327&gt;0),'Control Sample Data'!C327,$C$389),""))</f>
        <v>35</v>
      </c>
      <c r="R328" s="99">
        <f>IF('Control Sample Data'!D327="","",IF(SUM('Control Sample Data'!D$3:D$386)&gt;10,IF(AND(ISNUMBER('Control Sample Data'!D327),'Control Sample Data'!D327&lt;$C$389, 'Control Sample Data'!D327&gt;0),'Control Sample Data'!D327,$C$389),""))</f>
        <v>33.270000000000003</v>
      </c>
      <c r="S328" s="99">
        <f>IF('Control Sample Data'!E327="","",IF(SUM('Control Sample Data'!E$3:E$386)&gt;10,IF(AND(ISNUMBER('Control Sample Data'!E327),'Control Sample Data'!E327&lt;$C$389, 'Control Sample Data'!E327&gt;0),'Control Sample Data'!E327,$C$389),""))</f>
        <v>34.35</v>
      </c>
      <c r="T328" s="99" t="str">
        <f>IF('Control Sample Data'!F327="","",IF(SUM('Control Sample Data'!F$3:F$386)&gt;10,IF(AND(ISNUMBER('Control Sample Data'!F327),'Control Sample Data'!F327&lt;$C$389, 'Control Sample Data'!F327&gt;0),'Control Sample Data'!F327,$C$389),""))</f>
        <v/>
      </c>
      <c r="U328" s="99" t="str">
        <f>IF('Control Sample Data'!G327="","",IF(SUM('Control Sample Data'!G$3:G$386)&gt;10,IF(AND(ISNUMBER('Control Sample Data'!G327),'Control Sample Data'!G327&lt;$C$389, 'Control Sample Data'!G327&gt;0),'Control Sample Data'!G327,$C$389),""))</f>
        <v/>
      </c>
      <c r="V328" s="99" t="str">
        <f>IF('Control Sample Data'!H327="","",IF(SUM('Control Sample Data'!H$3:H$386)&gt;10,IF(AND(ISNUMBER('Control Sample Data'!H327),'Control Sample Data'!H327&lt;$C$389, 'Control Sample Data'!H327&gt;0),'Control Sample Data'!H327,$C$389),""))</f>
        <v/>
      </c>
      <c r="W328" s="99" t="str">
        <f>IF('Control Sample Data'!I327="","",IF(SUM('Control Sample Data'!I$3:I$386)&gt;10,IF(AND(ISNUMBER('Control Sample Data'!I327),'Control Sample Data'!I327&lt;$C$389, 'Control Sample Data'!I327&gt;0),'Control Sample Data'!I327,$C$389),""))</f>
        <v/>
      </c>
      <c r="X328" s="99" t="str">
        <f>IF('Control Sample Data'!J327="","",IF(SUM('Control Sample Data'!J$3:J$386)&gt;10,IF(AND(ISNUMBER('Control Sample Data'!J327),'Control Sample Data'!J327&lt;$C$389, 'Control Sample Data'!J327&gt;0),'Control Sample Data'!J327,$C$389),""))</f>
        <v/>
      </c>
      <c r="Y328" s="99" t="str">
        <f>IF('Control Sample Data'!K327="","",IF(SUM('Control Sample Data'!K$3:K$386)&gt;10,IF(AND(ISNUMBER('Control Sample Data'!K327),'Control Sample Data'!K327&lt;$C$389, 'Control Sample Data'!K327&gt;0),'Control Sample Data'!K327,$C$389),""))</f>
        <v/>
      </c>
      <c r="Z328" s="99" t="str">
        <f>IF('Control Sample Data'!L327="","",IF(SUM('Control Sample Data'!L$3:L$386)&gt;10,IF(AND(ISNUMBER('Control Sample Data'!L327),'Control Sample Data'!L327&lt;$C$389, 'Control Sample Data'!L327&gt;0),'Control Sample Data'!L327,$C$389),""))</f>
        <v/>
      </c>
      <c r="AA328" s="99" t="str">
        <f>IF('Control Sample Data'!M327="","",IF(SUM('Control Sample Data'!M$3:M$386)&gt;10,IF(AND(ISNUMBER('Control Sample Data'!M327),'Control Sample Data'!M327&lt;$C$389, 'Control Sample Data'!M327&gt;0),'Control Sample Data'!M327,$C$389),""))</f>
        <v/>
      </c>
      <c r="AB328" s="107" t="str">
        <f>IF('Control Sample Data'!N327="","",IF(SUM('Control Sample Data'!N$3:N$386)&gt;10,IF(AND(ISNUMBER('Control Sample Data'!N327),'Control Sample Data'!N327&lt;$C$389, 'Control Sample Data'!N327&gt;0),'Control Sample Data'!N327,$C$389),""))</f>
        <v/>
      </c>
      <c r="AC328" s="136">
        <f>IF(C328="","",IF(AND('miRNA Table'!$F$4="YES",'miRNA Table'!$F$6="YES"),C328-C$391,C328))</f>
        <v>21.52</v>
      </c>
      <c r="AD328" s="137">
        <f>IF(D328="","",IF(AND('miRNA Table'!$F$4="YES",'miRNA Table'!$F$6="YES"),D328-D$391,D328))</f>
        <v>21.64</v>
      </c>
      <c r="AE328" s="137">
        <f>IF(E328="","",IF(AND('miRNA Table'!$F$4="YES",'miRNA Table'!$F$6="YES"),E328-E$391,E328))</f>
        <v>21.37</v>
      </c>
      <c r="AF328" s="137" t="str">
        <f>IF(F328="","",IF(AND('miRNA Table'!$F$4="YES",'miRNA Table'!$F$6="YES"),F328-F$391,F328))</f>
        <v/>
      </c>
      <c r="AG328" s="137" t="str">
        <f>IF(G328="","",IF(AND('miRNA Table'!$F$4="YES",'miRNA Table'!$F$6="YES"),G328-G$391,G328))</f>
        <v/>
      </c>
      <c r="AH328" s="137" t="str">
        <f>IF(H328="","",IF(AND('miRNA Table'!$F$4="YES",'miRNA Table'!$F$6="YES"),H328-H$391,H328))</f>
        <v/>
      </c>
      <c r="AI328" s="137" t="str">
        <f>IF(I328="","",IF(AND('miRNA Table'!$F$4="YES",'miRNA Table'!$F$6="YES"),I328-I$391,I328))</f>
        <v/>
      </c>
      <c r="AJ328" s="137" t="str">
        <f>IF(J328="","",IF(AND('miRNA Table'!$F$4="YES",'miRNA Table'!$F$6="YES"),J328-J$391,J328))</f>
        <v/>
      </c>
      <c r="AK328" s="137" t="str">
        <f>IF(K328="","",IF(AND('miRNA Table'!$F$4="YES",'miRNA Table'!$F$6="YES"),K328-K$391,K328))</f>
        <v/>
      </c>
      <c r="AL328" s="137" t="str">
        <f>IF(L328="","",IF(AND('miRNA Table'!$F$4="YES",'miRNA Table'!$F$6="YES"),L328-L$391,L328))</f>
        <v/>
      </c>
      <c r="AM328" s="137" t="str">
        <f>IF(M328="","",IF(AND('miRNA Table'!$F$4="YES",'miRNA Table'!$F$6="YES"),M328-M$391,M328))</f>
        <v/>
      </c>
      <c r="AN328" s="138" t="str">
        <f>IF(N328="","",IF(AND('miRNA Table'!$F$4="YES",'miRNA Table'!$F$6="YES"),N328-N$391,N328))</f>
        <v/>
      </c>
      <c r="AO328" s="136">
        <f>IF(O328="","",IF(AND('miRNA Table'!$F$4="YES",'miRNA Table'!$F$6="YES"),Q328-Q$391,Q328))</f>
        <v>35</v>
      </c>
      <c r="AP328" s="137">
        <f>IF(P328="","",IF(AND('miRNA Table'!$F$4="YES",'miRNA Table'!$F$6="YES"),R328-R$391,R328))</f>
        <v>33.270000000000003</v>
      </c>
      <c r="AQ328" s="137">
        <f>IF(Q328="","",IF(AND('miRNA Table'!$F$4="YES",'miRNA Table'!$F$6="YES"),S328-S$391,S328))</f>
        <v>34.35</v>
      </c>
      <c r="AR328" s="137" t="str">
        <f>IF(R328="","",IF(AND('miRNA Table'!$F$4="YES",'miRNA Table'!$F$6="YES"),T328-T$391,T328))</f>
        <v/>
      </c>
      <c r="AS328" s="137" t="str">
        <f>IF(S328="","",IF(AND('miRNA Table'!$F$4="YES",'miRNA Table'!$F$6="YES"),U328-U$391,U328))</f>
        <v/>
      </c>
      <c r="AT328" s="137" t="str">
        <f>IF(T328="","",IF(AND('miRNA Table'!$F$4="YES",'miRNA Table'!$F$6="YES"),V328-V$391,V328))</f>
        <v/>
      </c>
      <c r="AU328" s="137" t="str">
        <f>IF(U328="","",IF(AND('miRNA Table'!$F$4="YES",'miRNA Table'!$F$6="YES"),W328-W$391,W328))</f>
        <v/>
      </c>
      <c r="AV328" s="137" t="str">
        <f>IF(V328="","",IF(AND('miRNA Table'!$F$4="YES",'miRNA Table'!$F$6="YES"),X328-X$391,X328))</f>
        <v/>
      </c>
      <c r="AW328" s="137" t="str">
        <f>IF(W328="","",IF(AND('miRNA Table'!$F$4="YES",'miRNA Table'!$F$6="YES"),Y328-Y$391,Y328))</f>
        <v/>
      </c>
      <c r="AX328" s="137" t="str">
        <f>IF(X328="","",IF(AND('miRNA Table'!$F$4="YES",'miRNA Table'!$F$6="YES"),Z328-Z$391,Z328))</f>
        <v/>
      </c>
      <c r="AY328" s="137" t="str">
        <f>IF(Y328="","",IF(AND('miRNA Table'!$F$4="YES",'miRNA Table'!$F$6="YES"),AA328-AA$391,AA328))</f>
        <v/>
      </c>
      <c r="AZ328" s="138" t="str">
        <f>IF(Z328="","",IF(AND('miRNA Table'!$F$4="YES",'miRNA Table'!$F$6="YES"),AB328-AB$391,AB328))</f>
        <v/>
      </c>
      <c r="BY328" s="97" t="str">
        <f t="shared" si="288"/>
        <v>hsa-miR-549a</v>
      </c>
      <c r="BZ328" s="98" t="s">
        <v>5825</v>
      </c>
      <c r="CA328" s="99">
        <f t="shared" si="289"/>
        <v>0.88499999999999801</v>
      </c>
      <c r="CB328" s="99">
        <f t="shared" si="290"/>
        <v>0.99500000000000099</v>
      </c>
      <c r="CC328" s="99">
        <f t="shared" si="291"/>
        <v>0.64000000000000057</v>
      </c>
      <c r="CD328" s="99" t="str">
        <f t="shared" si="292"/>
        <v/>
      </c>
      <c r="CE328" s="99" t="str">
        <f t="shared" si="293"/>
        <v/>
      </c>
      <c r="CF328" s="99" t="str">
        <f t="shared" si="294"/>
        <v/>
      </c>
      <c r="CG328" s="99" t="str">
        <f t="shared" si="295"/>
        <v/>
      </c>
      <c r="CH328" s="99" t="str">
        <f t="shared" si="296"/>
        <v/>
      </c>
      <c r="CI328" s="99" t="str">
        <f t="shared" si="297"/>
        <v/>
      </c>
      <c r="CJ328" s="99" t="str">
        <f t="shared" si="298"/>
        <v/>
      </c>
      <c r="CK328" s="99" t="str">
        <f t="shared" si="299"/>
        <v/>
      </c>
      <c r="CL328" s="99" t="str">
        <f t="shared" si="300"/>
        <v/>
      </c>
      <c r="CM328" s="99">
        <f t="shared" si="301"/>
        <v>14.101666666666667</v>
      </c>
      <c r="CN328" s="99">
        <f t="shared" si="302"/>
        <v>12.418333333333333</v>
      </c>
      <c r="CO328" s="99">
        <f t="shared" si="303"/>
        <v>13.215</v>
      </c>
      <c r="CP328" s="99" t="str">
        <f t="shared" si="304"/>
        <v/>
      </c>
      <c r="CQ328" s="99" t="str">
        <f t="shared" si="305"/>
        <v/>
      </c>
      <c r="CR328" s="99" t="str">
        <f t="shared" si="306"/>
        <v/>
      </c>
      <c r="CS328" s="99" t="str">
        <f t="shared" si="307"/>
        <v/>
      </c>
      <c r="CT328" s="99" t="str">
        <f t="shared" si="308"/>
        <v/>
      </c>
      <c r="CU328" s="99" t="str">
        <f t="shared" si="309"/>
        <v/>
      </c>
      <c r="CV328" s="99" t="str">
        <f t="shared" si="310"/>
        <v/>
      </c>
      <c r="CW328" s="99" t="str">
        <f t="shared" si="311"/>
        <v/>
      </c>
      <c r="CX328" s="99" t="str">
        <f t="shared" si="312"/>
        <v/>
      </c>
      <c r="CY328" s="70">
        <f t="shared" si="313"/>
        <v>0.83999999999999986</v>
      </c>
      <c r="CZ328" s="70">
        <f t="shared" si="314"/>
        <v>13.244999999999999</v>
      </c>
      <c r="DA328" s="100" t="str">
        <f t="shared" si="315"/>
        <v>hsa-miR-549a</v>
      </c>
      <c r="DB328" s="98" t="s">
        <v>5825</v>
      </c>
      <c r="DC328" s="101">
        <f t="shared" si="268"/>
        <v>0.54148752276296308</v>
      </c>
      <c r="DD328" s="101">
        <f t="shared" si="269"/>
        <v>0.50173587425475108</v>
      </c>
      <c r="DE328" s="101">
        <f t="shared" si="270"/>
        <v>0.64171294878145191</v>
      </c>
      <c r="DF328" s="101" t="str">
        <f t="shared" si="271"/>
        <v/>
      </c>
      <c r="DG328" s="101" t="str">
        <f t="shared" si="272"/>
        <v/>
      </c>
      <c r="DH328" s="101" t="str">
        <f t="shared" si="273"/>
        <v/>
      </c>
      <c r="DI328" s="101" t="str">
        <f t="shared" si="274"/>
        <v/>
      </c>
      <c r="DJ328" s="101" t="str">
        <f t="shared" si="275"/>
        <v/>
      </c>
      <c r="DK328" s="101" t="str">
        <f t="shared" si="276"/>
        <v/>
      </c>
      <c r="DL328" s="101" t="str">
        <f t="shared" si="277"/>
        <v/>
      </c>
      <c r="DM328" s="101" t="str">
        <f t="shared" si="316"/>
        <v/>
      </c>
      <c r="DN328" s="101" t="str">
        <f t="shared" si="317"/>
        <v/>
      </c>
      <c r="DO328" s="101">
        <f t="shared" si="278"/>
        <v>5.6882063716252369E-5</v>
      </c>
      <c r="DP328" s="101">
        <f t="shared" si="279"/>
        <v>1.8268764210155826E-4</v>
      </c>
      <c r="DQ328" s="101">
        <f t="shared" si="280"/>
        <v>1.0516920894922092E-4</v>
      </c>
      <c r="DR328" s="101" t="str">
        <f t="shared" si="281"/>
        <v/>
      </c>
      <c r="DS328" s="101" t="str">
        <f t="shared" si="282"/>
        <v/>
      </c>
      <c r="DT328" s="101" t="str">
        <f t="shared" si="283"/>
        <v/>
      </c>
      <c r="DU328" s="101" t="str">
        <f t="shared" si="284"/>
        <v/>
      </c>
      <c r="DV328" s="101" t="str">
        <f t="shared" si="285"/>
        <v/>
      </c>
      <c r="DW328" s="101" t="str">
        <f t="shared" si="286"/>
        <v/>
      </c>
      <c r="DX328" s="101" t="str">
        <f t="shared" si="287"/>
        <v/>
      </c>
      <c r="DY328" s="101" t="str">
        <f t="shared" si="318"/>
        <v/>
      </c>
      <c r="DZ328" s="101" t="str">
        <f t="shared" si="319"/>
        <v/>
      </c>
    </row>
    <row r="329" spans="1:130" ht="15" customHeight="1" x14ac:dyDescent="0.25">
      <c r="A329" s="106" t="str">
        <f>'miRNA Table'!C328</f>
        <v>hsa-miR-551b-3p</v>
      </c>
      <c r="B329" s="98" t="s">
        <v>5826</v>
      </c>
      <c r="C329" s="99">
        <f>IF('Test Sample Data'!C328="","",IF(SUM('Test Sample Data'!C$3:C$386)&gt;10,IF(AND(ISNUMBER('Test Sample Data'!C328),'Test Sample Data'!C328&lt;$C$389, 'Test Sample Data'!C328&gt;0),'Test Sample Data'!C328,$C$389),""))</f>
        <v>35</v>
      </c>
      <c r="D329" s="99">
        <f>IF('Test Sample Data'!D328="","",IF(SUM('Test Sample Data'!D$3:D$386)&gt;10,IF(AND(ISNUMBER('Test Sample Data'!D328),'Test Sample Data'!D328&lt;$C$389, 'Test Sample Data'!D328&gt;0),'Test Sample Data'!D328,$C$389),""))</f>
        <v>35</v>
      </c>
      <c r="E329" s="99">
        <f>IF('Test Sample Data'!E328="","",IF(SUM('Test Sample Data'!E$3:E$386)&gt;10,IF(AND(ISNUMBER('Test Sample Data'!E328),'Test Sample Data'!E328&lt;$C$389, 'Test Sample Data'!E328&gt;0),'Test Sample Data'!E328,$C$389),""))</f>
        <v>35</v>
      </c>
      <c r="F329" s="99" t="str">
        <f>IF('Test Sample Data'!F328="","",IF(SUM('Test Sample Data'!F$3:F$386)&gt;10,IF(AND(ISNUMBER('Test Sample Data'!F328),'Test Sample Data'!F328&lt;$C$389, 'Test Sample Data'!F328&gt;0),'Test Sample Data'!F328,$C$389),""))</f>
        <v/>
      </c>
      <c r="G329" s="99" t="str">
        <f>IF('Test Sample Data'!G328="","",IF(SUM('Test Sample Data'!G$3:G$386)&gt;10,IF(AND(ISNUMBER('Test Sample Data'!G328),'Test Sample Data'!G328&lt;$C$389, 'Test Sample Data'!G328&gt;0),'Test Sample Data'!G328,$C$389),""))</f>
        <v/>
      </c>
      <c r="H329" s="99" t="str">
        <f>IF('Test Sample Data'!H328="","",IF(SUM('Test Sample Data'!H$3:H$386)&gt;10,IF(AND(ISNUMBER('Test Sample Data'!H328),'Test Sample Data'!H328&lt;$C$389, 'Test Sample Data'!H328&gt;0),'Test Sample Data'!H328,$C$389),""))</f>
        <v/>
      </c>
      <c r="I329" s="99" t="str">
        <f>IF('Test Sample Data'!I328="","",IF(SUM('Test Sample Data'!I$3:I$386)&gt;10,IF(AND(ISNUMBER('Test Sample Data'!I328),'Test Sample Data'!I328&lt;$C$389, 'Test Sample Data'!I328&gt;0),'Test Sample Data'!I328,$C$389),""))</f>
        <v/>
      </c>
      <c r="J329" s="99" t="str">
        <f>IF('Test Sample Data'!J328="","",IF(SUM('Test Sample Data'!J$3:J$386)&gt;10,IF(AND(ISNUMBER('Test Sample Data'!J328),'Test Sample Data'!J328&lt;$C$389, 'Test Sample Data'!J328&gt;0),'Test Sample Data'!J328,$C$389),""))</f>
        <v/>
      </c>
      <c r="K329" s="99" t="str">
        <f>IF('Test Sample Data'!K328="","",IF(SUM('Test Sample Data'!K$3:K$386)&gt;10,IF(AND(ISNUMBER('Test Sample Data'!K328),'Test Sample Data'!K328&lt;$C$389, 'Test Sample Data'!K328&gt;0),'Test Sample Data'!K328,$C$389),""))</f>
        <v/>
      </c>
      <c r="L329" s="99" t="str">
        <f>IF('Test Sample Data'!L328="","",IF(SUM('Test Sample Data'!L$3:L$386)&gt;10,IF(AND(ISNUMBER('Test Sample Data'!L328),'Test Sample Data'!L328&lt;$C$389, 'Test Sample Data'!L328&gt;0),'Test Sample Data'!L328,$C$389),""))</f>
        <v/>
      </c>
      <c r="M329" s="99" t="str">
        <f>IF('Test Sample Data'!M328="","",IF(SUM('Test Sample Data'!M$3:M$386)&gt;10,IF(AND(ISNUMBER('Test Sample Data'!M328),'Test Sample Data'!M328&lt;$C$389, 'Test Sample Data'!M328&gt;0),'Test Sample Data'!M328,$C$389),""))</f>
        <v/>
      </c>
      <c r="N329" s="99" t="str">
        <f>IF('Test Sample Data'!N328="","",IF(SUM('Test Sample Data'!N$3:N$386)&gt;10,IF(AND(ISNUMBER('Test Sample Data'!N328),'Test Sample Data'!N328&lt;$C$389, 'Test Sample Data'!N328&gt;0),'Test Sample Data'!N328,$C$389),""))</f>
        <v/>
      </c>
      <c r="O329" s="98" t="str">
        <f>'miRNA Table'!C328</f>
        <v>hsa-miR-551b-3p</v>
      </c>
      <c r="P329" s="98" t="s">
        <v>5826</v>
      </c>
      <c r="Q329" s="99">
        <f>IF('Control Sample Data'!C328="","",IF(SUM('Control Sample Data'!C$3:C$386)&gt;10,IF(AND(ISNUMBER('Control Sample Data'!C328),'Control Sample Data'!C328&lt;$C$389, 'Control Sample Data'!C328&gt;0),'Control Sample Data'!C328,$C$389),""))</f>
        <v>35</v>
      </c>
      <c r="R329" s="99">
        <f>IF('Control Sample Data'!D328="","",IF(SUM('Control Sample Data'!D$3:D$386)&gt;10,IF(AND(ISNUMBER('Control Sample Data'!D328),'Control Sample Data'!D328&lt;$C$389, 'Control Sample Data'!D328&gt;0),'Control Sample Data'!D328,$C$389),""))</f>
        <v>35</v>
      </c>
      <c r="S329" s="99">
        <f>IF('Control Sample Data'!E328="","",IF(SUM('Control Sample Data'!E$3:E$386)&gt;10,IF(AND(ISNUMBER('Control Sample Data'!E328),'Control Sample Data'!E328&lt;$C$389, 'Control Sample Data'!E328&gt;0),'Control Sample Data'!E328,$C$389),""))</f>
        <v>35</v>
      </c>
      <c r="T329" s="99" t="str">
        <f>IF('Control Sample Data'!F328="","",IF(SUM('Control Sample Data'!F$3:F$386)&gt;10,IF(AND(ISNUMBER('Control Sample Data'!F328),'Control Sample Data'!F328&lt;$C$389, 'Control Sample Data'!F328&gt;0),'Control Sample Data'!F328,$C$389),""))</f>
        <v/>
      </c>
      <c r="U329" s="99" t="str">
        <f>IF('Control Sample Data'!G328="","",IF(SUM('Control Sample Data'!G$3:G$386)&gt;10,IF(AND(ISNUMBER('Control Sample Data'!G328),'Control Sample Data'!G328&lt;$C$389, 'Control Sample Data'!G328&gt;0),'Control Sample Data'!G328,$C$389),""))</f>
        <v/>
      </c>
      <c r="V329" s="99" t="str">
        <f>IF('Control Sample Data'!H328="","",IF(SUM('Control Sample Data'!H$3:H$386)&gt;10,IF(AND(ISNUMBER('Control Sample Data'!H328),'Control Sample Data'!H328&lt;$C$389, 'Control Sample Data'!H328&gt;0),'Control Sample Data'!H328,$C$389),""))</f>
        <v/>
      </c>
      <c r="W329" s="99" t="str">
        <f>IF('Control Sample Data'!I328="","",IF(SUM('Control Sample Data'!I$3:I$386)&gt;10,IF(AND(ISNUMBER('Control Sample Data'!I328),'Control Sample Data'!I328&lt;$C$389, 'Control Sample Data'!I328&gt;0),'Control Sample Data'!I328,$C$389),""))</f>
        <v/>
      </c>
      <c r="X329" s="99" t="str">
        <f>IF('Control Sample Data'!J328="","",IF(SUM('Control Sample Data'!J$3:J$386)&gt;10,IF(AND(ISNUMBER('Control Sample Data'!J328),'Control Sample Data'!J328&lt;$C$389, 'Control Sample Data'!J328&gt;0),'Control Sample Data'!J328,$C$389),""))</f>
        <v/>
      </c>
      <c r="Y329" s="99" t="str">
        <f>IF('Control Sample Data'!K328="","",IF(SUM('Control Sample Data'!K$3:K$386)&gt;10,IF(AND(ISNUMBER('Control Sample Data'!K328),'Control Sample Data'!K328&lt;$C$389, 'Control Sample Data'!K328&gt;0),'Control Sample Data'!K328,$C$389),""))</f>
        <v/>
      </c>
      <c r="Z329" s="99" t="str">
        <f>IF('Control Sample Data'!L328="","",IF(SUM('Control Sample Data'!L$3:L$386)&gt;10,IF(AND(ISNUMBER('Control Sample Data'!L328),'Control Sample Data'!L328&lt;$C$389, 'Control Sample Data'!L328&gt;0),'Control Sample Data'!L328,$C$389),""))</f>
        <v/>
      </c>
      <c r="AA329" s="99" t="str">
        <f>IF('Control Sample Data'!M328="","",IF(SUM('Control Sample Data'!M$3:M$386)&gt;10,IF(AND(ISNUMBER('Control Sample Data'!M328),'Control Sample Data'!M328&lt;$C$389, 'Control Sample Data'!M328&gt;0),'Control Sample Data'!M328,$C$389),""))</f>
        <v/>
      </c>
      <c r="AB329" s="107" t="str">
        <f>IF('Control Sample Data'!N328="","",IF(SUM('Control Sample Data'!N$3:N$386)&gt;10,IF(AND(ISNUMBER('Control Sample Data'!N328),'Control Sample Data'!N328&lt;$C$389, 'Control Sample Data'!N328&gt;0),'Control Sample Data'!N328,$C$389),""))</f>
        <v/>
      </c>
      <c r="AC329" s="136">
        <f>IF(C329="","",IF(AND('miRNA Table'!$F$4="YES",'miRNA Table'!$F$6="YES"),C329-C$391,C329))</f>
        <v>35</v>
      </c>
      <c r="AD329" s="137">
        <f>IF(D329="","",IF(AND('miRNA Table'!$F$4="YES",'miRNA Table'!$F$6="YES"),D329-D$391,D329))</f>
        <v>35</v>
      </c>
      <c r="AE329" s="137">
        <f>IF(E329="","",IF(AND('miRNA Table'!$F$4="YES",'miRNA Table'!$F$6="YES"),E329-E$391,E329))</f>
        <v>35</v>
      </c>
      <c r="AF329" s="137" t="str">
        <f>IF(F329="","",IF(AND('miRNA Table'!$F$4="YES",'miRNA Table'!$F$6="YES"),F329-F$391,F329))</f>
        <v/>
      </c>
      <c r="AG329" s="137" t="str">
        <f>IF(G329="","",IF(AND('miRNA Table'!$F$4="YES",'miRNA Table'!$F$6="YES"),G329-G$391,G329))</f>
        <v/>
      </c>
      <c r="AH329" s="137" t="str">
        <f>IF(H329="","",IF(AND('miRNA Table'!$F$4="YES",'miRNA Table'!$F$6="YES"),H329-H$391,H329))</f>
        <v/>
      </c>
      <c r="AI329" s="137" t="str">
        <f>IF(I329="","",IF(AND('miRNA Table'!$F$4="YES",'miRNA Table'!$F$6="YES"),I329-I$391,I329))</f>
        <v/>
      </c>
      <c r="AJ329" s="137" t="str">
        <f>IF(J329="","",IF(AND('miRNA Table'!$F$4="YES",'miRNA Table'!$F$6="YES"),J329-J$391,J329))</f>
        <v/>
      </c>
      <c r="AK329" s="137" t="str">
        <f>IF(K329="","",IF(AND('miRNA Table'!$F$4="YES",'miRNA Table'!$F$6="YES"),K329-K$391,K329))</f>
        <v/>
      </c>
      <c r="AL329" s="137" t="str">
        <f>IF(L329="","",IF(AND('miRNA Table'!$F$4="YES",'miRNA Table'!$F$6="YES"),L329-L$391,L329))</f>
        <v/>
      </c>
      <c r="AM329" s="137" t="str">
        <f>IF(M329="","",IF(AND('miRNA Table'!$F$4="YES",'miRNA Table'!$F$6="YES"),M329-M$391,M329))</f>
        <v/>
      </c>
      <c r="AN329" s="138" t="str">
        <f>IF(N329="","",IF(AND('miRNA Table'!$F$4="YES",'miRNA Table'!$F$6="YES"),N329-N$391,N329))</f>
        <v/>
      </c>
      <c r="AO329" s="136">
        <f>IF(O329="","",IF(AND('miRNA Table'!$F$4="YES",'miRNA Table'!$F$6="YES"),Q329-Q$391,Q329))</f>
        <v>35</v>
      </c>
      <c r="AP329" s="137">
        <f>IF(P329="","",IF(AND('miRNA Table'!$F$4="YES",'miRNA Table'!$F$6="YES"),R329-R$391,R329))</f>
        <v>35</v>
      </c>
      <c r="AQ329" s="137">
        <f>IF(Q329="","",IF(AND('miRNA Table'!$F$4="YES",'miRNA Table'!$F$6="YES"),S329-S$391,S329))</f>
        <v>35</v>
      </c>
      <c r="AR329" s="137" t="str">
        <f>IF(R329="","",IF(AND('miRNA Table'!$F$4="YES",'miRNA Table'!$F$6="YES"),T329-T$391,T329))</f>
        <v/>
      </c>
      <c r="AS329" s="137" t="str">
        <f>IF(S329="","",IF(AND('miRNA Table'!$F$4="YES",'miRNA Table'!$F$6="YES"),U329-U$391,U329))</f>
        <v/>
      </c>
      <c r="AT329" s="137" t="str">
        <f>IF(T329="","",IF(AND('miRNA Table'!$F$4="YES",'miRNA Table'!$F$6="YES"),V329-V$391,V329))</f>
        <v/>
      </c>
      <c r="AU329" s="137" t="str">
        <f>IF(U329="","",IF(AND('miRNA Table'!$F$4="YES",'miRNA Table'!$F$6="YES"),W329-W$391,W329))</f>
        <v/>
      </c>
      <c r="AV329" s="137" t="str">
        <f>IF(V329="","",IF(AND('miRNA Table'!$F$4="YES",'miRNA Table'!$F$6="YES"),X329-X$391,X329))</f>
        <v/>
      </c>
      <c r="AW329" s="137" t="str">
        <f>IF(W329="","",IF(AND('miRNA Table'!$F$4="YES",'miRNA Table'!$F$6="YES"),Y329-Y$391,Y329))</f>
        <v/>
      </c>
      <c r="AX329" s="137" t="str">
        <f>IF(X329="","",IF(AND('miRNA Table'!$F$4="YES",'miRNA Table'!$F$6="YES"),Z329-Z$391,Z329))</f>
        <v/>
      </c>
      <c r="AY329" s="137" t="str">
        <f>IF(Y329="","",IF(AND('miRNA Table'!$F$4="YES",'miRNA Table'!$F$6="YES"),AA329-AA$391,AA329))</f>
        <v/>
      </c>
      <c r="AZ329" s="138" t="str">
        <f>IF(Z329="","",IF(AND('miRNA Table'!$F$4="YES",'miRNA Table'!$F$6="YES"),AB329-AB$391,AB329))</f>
        <v/>
      </c>
      <c r="BY329" s="97" t="str">
        <f t="shared" si="288"/>
        <v>hsa-miR-551b-3p</v>
      </c>
      <c r="BZ329" s="98" t="s">
        <v>5826</v>
      </c>
      <c r="CA329" s="99">
        <f t="shared" si="289"/>
        <v>14.364999999999998</v>
      </c>
      <c r="CB329" s="99">
        <f t="shared" si="290"/>
        <v>14.355</v>
      </c>
      <c r="CC329" s="99">
        <f t="shared" si="291"/>
        <v>14.27</v>
      </c>
      <c r="CD329" s="99" t="str">
        <f t="shared" si="292"/>
        <v/>
      </c>
      <c r="CE329" s="99" t="str">
        <f t="shared" si="293"/>
        <v/>
      </c>
      <c r="CF329" s="99" t="str">
        <f t="shared" si="294"/>
        <v/>
      </c>
      <c r="CG329" s="99" t="str">
        <f t="shared" si="295"/>
        <v/>
      </c>
      <c r="CH329" s="99" t="str">
        <f t="shared" si="296"/>
        <v/>
      </c>
      <c r="CI329" s="99" t="str">
        <f t="shared" si="297"/>
        <v/>
      </c>
      <c r="CJ329" s="99" t="str">
        <f t="shared" si="298"/>
        <v/>
      </c>
      <c r="CK329" s="99" t="str">
        <f t="shared" si="299"/>
        <v/>
      </c>
      <c r="CL329" s="99" t="str">
        <f t="shared" si="300"/>
        <v/>
      </c>
      <c r="CM329" s="99">
        <f t="shared" si="301"/>
        <v>14.101666666666667</v>
      </c>
      <c r="CN329" s="99">
        <f t="shared" si="302"/>
        <v>14.14833333333333</v>
      </c>
      <c r="CO329" s="99">
        <f t="shared" si="303"/>
        <v>13.864999999999998</v>
      </c>
      <c r="CP329" s="99" t="str">
        <f t="shared" si="304"/>
        <v/>
      </c>
      <c r="CQ329" s="99" t="str">
        <f t="shared" si="305"/>
        <v/>
      </c>
      <c r="CR329" s="99" t="str">
        <f t="shared" si="306"/>
        <v/>
      </c>
      <c r="CS329" s="99" t="str">
        <f t="shared" si="307"/>
        <v/>
      </c>
      <c r="CT329" s="99" t="str">
        <f t="shared" si="308"/>
        <v/>
      </c>
      <c r="CU329" s="99" t="str">
        <f t="shared" si="309"/>
        <v/>
      </c>
      <c r="CV329" s="99" t="str">
        <f t="shared" si="310"/>
        <v/>
      </c>
      <c r="CW329" s="99" t="str">
        <f t="shared" si="311"/>
        <v/>
      </c>
      <c r="CX329" s="99" t="str">
        <f t="shared" si="312"/>
        <v/>
      </c>
      <c r="CY329" s="70">
        <f t="shared" si="313"/>
        <v>14.329999999999998</v>
      </c>
      <c r="CZ329" s="70">
        <f t="shared" si="314"/>
        <v>14.038333333333332</v>
      </c>
      <c r="DA329" s="100" t="str">
        <f t="shared" si="315"/>
        <v>hsa-miR-551b-3p</v>
      </c>
      <c r="DB329" s="98" t="s">
        <v>5826</v>
      </c>
      <c r="DC329" s="101">
        <f t="shared" si="268"/>
        <v>4.7391899108950229E-5</v>
      </c>
      <c r="DD329" s="101">
        <f t="shared" si="269"/>
        <v>4.7721535835485465E-5</v>
      </c>
      <c r="DE329" s="101">
        <f t="shared" si="270"/>
        <v>5.0617648059963549E-5</v>
      </c>
      <c r="DF329" s="101" t="str">
        <f t="shared" si="271"/>
        <v/>
      </c>
      <c r="DG329" s="101" t="str">
        <f t="shared" si="272"/>
        <v/>
      </c>
      <c r="DH329" s="101" t="str">
        <f t="shared" si="273"/>
        <v/>
      </c>
      <c r="DI329" s="101" t="str">
        <f t="shared" si="274"/>
        <v/>
      </c>
      <c r="DJ329" s="101" t="str">
        <f t="shared" si="275"/>
        <v/>
      </c>
      <c r="DK329" s="101" t="str">
        <f t="shared" si="276"/>
        <v/>
      </c>
      <c r="DL329" s="101" t="str">
        <f t="shared" si="277"/>
        <v/>
      </c>
      <c r="DM329" s="101" t="str">
        <f t="shared" si="316"/>
        <v/>
      </c>
      <c r="DN329" s="101" t="str">
        <f t="shared" si="317"/>
        <v/>
      </c>
      <c r="DO329" s="101">
        <f t="shared" si="278"/>
        <v>5.6882063716252369E-5</v>
      </c>
      <c r="DP329" s="101">
        <f t="shared" si="279"/>
        <v>5.5071547217106916E-5</v>
      </c>
      <c r="DQ329" s="101">
        <f t="shared" si="280"/>
        <v>6.7022266466494862E-5</v>
      </c>
      <c r="DR329" s="101" t="str">
        <f t="shared" si="281"/>
        <v/>
      </c>
      <c r="DS329" s="101" t="str">
        <f t="shared" si="282"/>
        <v/>
      </c>
      <c r="DT329" s="101" t="str">
        <f t="shared" si="283"/>
        <v/>
      </c>
      <c r="DU329" s="101" t="str">
        <f t="shared" si="284"/>
        <v/>
      </c>
      <c r="DV329" s="101" t="str">
        <f t="shared" si="285"/>
        <v/>
      </c>
      <c r="DW329" s="101" t="str">
        <f t="shared" si="286"/>
        <v/>
      </c>
      <c r="DX329" s="101" t="str">
        <f t="shared" si="287"/>
        <v/>
      </c>
      <c r="DY329" s="101" t="str">
        <f t="shared" si="318"/>
        <v/>
      </c>
      <c r="DZ329" s="101" t="str">
        <f t="shared" si="319"/>
        <v/>
      </c>
    </row>
    <row r="330" spans="1:130" ht="15" customHeight="1" x14ac:dyDescent="0.25">
      <c r="A330" s="106" t="str">
        <f>'miRNA Table'!C329</f>
        <v>hsa-miR-567</v>
      </c>
      <c r="B330" s="98" t="s">
        <v>5827</v>
      </c>
      <c r="C330" s="99">
        <f>IF('Test Sample Data'!C329="","",IF(SUM('Test Sample Data'!C$3:C$386)&gt;10,IF(AND(ISNUMBER('Test Sample Data'!C329),'Test Sample Data'!C329&lt;$C$389, 'Test Sample Data'!C329&gt;0),'Test Sample Data'!C329,$C$389),""))</f>
        <v>29.12</v>
      </c>
      <c r="D330" s="99">
        <f>IF('Test Sample Data'!D329="","",IF(SUM('Test Sample Data'!D$3:D$386)&gt;10,IF(AND(ISNUMBER('Test Sample Data'!D329),'Test Sample Data'!D329&lt;$C$389, 'Test Sample Data'!D329&gt;0),'Test Sample Data'!D329,$C$389),""))</f>
        <v>28.55</v>
      </c>
      <c r="E330" s="99">
        <f>IF('Test Sample Data'!E329="","",IF(SUM('Test Sample Data'!E$3:E$386)&gt;10,IF(AND(ISNUMBER('Test Sample Data'!E329),'Test Sample Data'!E329&lt;$C$389, 'Test Sample Data'!E329&gt;0),'Test Sample Data'!E329,$C$389),""))</f>
        <v>28.68</v>
      </c>
      <c r="F330" s="99" t="str">
        <f>IF('Test Sample Data'!F329="","",IF(SUM('Test Sample Data'!F$3:F$386)&gt;10,IF(AND(ISNUMBER('Test Sample Data'!F329),'Test Sample Data'!F329&lt;$C$389, 'Test Sample Data'!F329&gt;0),'Test Sample Data'!F329,$C$389),""))</f>
        <v/>
      </c>
      <c r="G330" s="99" t="str">
        <f>IF('Test Sample Data'!G329="","",IF(SUM('Test Sample Data'!G$3:G$386)&gt;10,IF(AND(ISNUMBER('Test Sample Data'!G329),'Test Sample Data'!G329&lt;$C$389, 'Test Sample Data'!G329&gt;0),'Test Sample Data'!G329,$C$389),""))</f>
        <v/>
      </c>
      <c r="H330" s="99" t="str">
        <f>IF('Test Sample Data'!H329="","",IF(SUM('Test Sample Data'!H$3:H$386)&gt;10,IF(AND(ISNUMBER('Test Sample Data'!H329),'Test Sample Data'!H329&lt;$C$389, 'Test Sample Data'!H329&gt;0),'Test Sample Data'!H329,$C$389),""))</f>
        <v/>
      </c>
      <c r="I330" s="99" t="str">
        <f>IF('Test Sample Data'!I329="","",IF(SUM('Test Sample Data'!I$3:I$386)&gt;10,IF(AND(ISNUMBER('Test Sample Data'!I329),'Test Sample Data'!I329&lt;$C$389, 'Test Sample Data'!I329&gt;0),'Test Sample Data'!I329,$C$389),""))</f>
        <v/>
      </c>
      <c r="J330" s="99" t="str">
        <f>IF('Test Sample Data'!J329="","",IF(SUM('Test Sample Data'!J$3:J$386)&gt;10,IF(AND(ISNUMBER('Test Sample Data'!J329),'Test Sample Data'!J329&lt;$C$389, 'Test Sample Data'!J329&gt;0),'Test Sample Data'!J329,$C$389),""))</f>
        <v/>
      </c>
      <c r="K330" s="99" t="str">
        <f>IF('Test Sample Data'!K329="","",IF(SUM('Test Sample Data'!K$3:K$386)&gt;10,IF(AND(ISNUMBER('Test Sample Data'!K329),'Test Sample Data'!K329&lt;$C$389, 'Test Sample Data'!K329&gt;0),'Test Sample Data'!K329,$C$389),""))</f>
        <v/>
      </c>
      <c r="L330" s="99" t="str">
        <f>IF('Test Sample Data'!L329="","",IF(SUM('Test Sample Data'!L$3:L$386)&gt;10,IF(AND(ISNUMBER('Test Sample Data'!L329),'Test Sample Data'!L329&lt;$C$389, 'Test Sample Data'!L329&gt;0),'Test Sample Data'!L329,$C$389),""))</f>
        <v/>
      </c>
      <c r="M330" s="99" t="str">
        <f>IF('Test Sample Data'!M329="","",IF(SUM('Test Sample Data'!M$3:M$386)&gt;10,IF(AND(ISNUMBER('Test Sample Data'!M329),'Test Sample Data'!M329&lt;$C$389, 'Test Sample Data'!M329&gt;0),'Test Sample Data'!M329,$C$389),""))</f>
        <v/>
      </c>
      <c r="N330" s="99" t="str">
        <f>IF('Test Sample Data'!N329="","",IF(SUM('Test Sample Data'!N$3:N$386)&gt;10,IF(AND(ISNUMBER('Test Sample Data'!N329),'Test Sample Data'!N329&lt;$C$389, 'Test Sample Data'!N329&gt;0),'Test Sample Data'!N329,$C$389),""))</f>
        <v/>
      </c>
      <c r="O330" s="98" t="str">
        <f>'miRNA Table'!C329</f>
        <v>hsa-miR-567</v>
      </c>
      <c r="P330" s="98" t="s">
        <v>5827</v>
      </c>
      <c r="Q330" s="99">
        <f>IF('Control Sample Data'!C329="","",IF(SUM('Control Sample Data'!C$3:C$386)&gt;10,IF(AND(ISNUMBER('Control Sample Data'!C329),'Control Sample Data'!C329&lt;$C$389, 'Control Sample Data'!C329&gt;0),'Control Sample Data'!C329,$C$389),""))</f>
        <v>27.91</v>
      </c>
      <c r="R330" s="99">
        <f>IF('Control Sample Data'!D329="","",IF(SUM('Control Sample Data'!D$3:D$386)&gt;10,IF(AND(ISNUMBER('Control Sample Data'!D329),'Control Sample Data'!D329&lt;$C$389, 'Control Sample Data'!D329&gt;0),'Control Sample Data'!D329,$C$389),""))</f>
        <v>27.97</v>
      </c>
      <c r="S330" s="99">
        <f>IF('Control Sample Data'!E329="","",IF(SUM('Control Sample Data'!E$3:E$386)&gt;10,IF(AND(ISNUMBER('Control Sample Data'!E329),'Control Sample Data'!E329&lt;$C$389, 'Control Sample Data'!E329&gt;0),'Control Sample Data'!E329,$C$389),""))</f>
        <v>27.98</v>
      </c>
      <c r="T330" s="99" t="str">
        <f>IF('Control Sample Data'!F329="","",IF(SUM('Control Sample Data'!F$3:F$386)&gt;10,IF(AND(ISNUMBER('Control Sample Data'!F329),'Control Sample Data'!F329&lt;$C$389, 'Control Sample Data'!F329&gt;0),'Control Sample Data'!F329,$C$389),""))</f>
        <v/>
      </c>
      <c r="U330" s="99" t="str">
        <f>IF('Control Sample Data'!G329="","",IF(SUM('Control Sample Data'!G$3:G$386)&gt;10,IF(AND(ISNUMBER('Control Sample Data'!G329),'Control Sample Data'!G329&lt;$C$389, 'Control Sample Data'!G329&gt;0),'Control Sample Data'!G329,$C$389),""))</f>
        <v/>
      </c>
      <c r="V330" s="99" t="str">
        <f>IF('Control Sample Data'!H329="","",IF(SUM('Control Sample Data'!H$3:H$386)&gt;10,IF(AND(ISNUMBER('Control Sample Data'!H329),'Control Sample Data'!H329&lt;$C$389, 'Control Sample Data'!H329&gt;0),'Control Sample Data'!H329,$C$389),""))</f>
        <v/>
      </c>
      <c r="W330" s="99" t="str">
        <f>IF('Control Sample Data'!I329="","",IF(SUM('Control Sample Data'!I$3:I$386)&gt;10,IF(AND(ISNUMBER('Control Sample Data'!I329),'Control Sample Data'!I329&lt;$C$389, 'Control Sample Data'!I329&gt;0),'Control Sample Data'!I329,$C$389),""))</f>
        <v/>
      </c>
      <c r="X330" s="99" t="str">
        <f>IF('Control Sample Data'!J329="","",IF(SUM('Control Sample Data'!J$3:J$386)&gt;10,IF(AND(ISNUMBER('Control Sample Data'!J329),'Control Sample Data'!J329&lt;$C$389, 'Control Sample Data'!J329&gt;0),'Control Sample Data'!J329,$C$389),""))</f>
        <v/>
      </c>
      <c r="Y330" s="99" t="str">
        <f>IF('Control Sample Data'!K329="","",IF(SUM('Control Sample Data'!K$3:K$386)&gt;10,IF(AND(ISNUMBER('Control Sample Data'!K329),'Control Sample Data'!K329&lt;$C$389, 'Control Sample Data'!K329&gt;0),'Control Sample Data'!K329,$C$389),""))</f>
        <v/>
      </c>
      <c r="Z330" s="99" t="str">
        <f>IF('Control Sample Data'!L329="","",IF(SUM('Control Sample Data'!L$3:L$386)&gt;10,IF(AND(ISNUMBER('Control Sample Data'!L329),'Control Sample Data'!L329&lt;$C$389, 'Control Sample Data'!L329&gt;0),'Control Sample Data'!L329,$C$389),""))</f>
        <v/>
      </c>
      <c r="AA330" s="99" t="str">
        <f>IF('Control Sample Data'!M329="","",IF(SUM('Control Sample Data'!M$3:M$386)&gt;10,IF(AND(ISNUMBER('Control Sample Data'!M329),'Control Sample Data'!M329&lt;$C$389, 'Control Sample Data'!M329&gt;0),'Control Sample Data'!M329,$C$389),""))</f>
        <v/>
      </c>
      <c r="AB330" s="107" t="str">
        <f>IF('Control Sample Data'!N329="","",IF(SUM('Control Sample Data'!N$3:N$386)&gt;10,IF(AND(ISNUMBER('Control Sample Data'!N329),'Control Sample Data'!N329&lt;$C$389, 'Control Sample Data'!N329&gt;0),'Control Sample Data'!N329,$C$389),""))</f>
        <v/>
      </c>
      <c r="AC330" s="136">
        <f>IF(C330="","",IF(AND('miRNA Table'!$F$4="YES",'miRNA Table'!$F$6="YES"),C330-C$391,C330))</f>
        <v>29.12</v>
      </c>
      <c r="AD330" s="137">
        <f>IF(D330="","",IF(AND('miRNA Table'!$F$4="YES",'miRNA Table'!$F$6="YES"),D330-D$391,D330))</f>
        <v>28.55</v>
      </c>
      <c r="AE330" s="137">
        <f>IF(E330="","",IF(AND('miRNA Table'!$F$4="YES",'miRNA Table'!$F$6="YES"),E330-E$391,E330))</f>
        <v>28.68</v>
      </c>
      <c r="AF330" s="137" t="str">
        <f>IF(F330="","",IF(AND('miRNA Table'!$F$4="YES",'miRNA Table'!$F$6="YES"),F330-F$391,F330))</f>
        <v/>
      </c>
      <c r="AG330" s="137" t="str">
        <f>IF(G330="","",IF(AND('miRNA Table'!$F$4="YES",'miRNA Table'!$F$6="YES"),G330-G$391,G330))</f>
        <v/>
      </c>
      <c r="AH330" s="137" t="str">
        <f>IF(H330="","",IF(AND('miRNA Table'!$F$4="YES",'miRNA Table'!$F$6="YES"),H330-H$391,H330))</f>
        <v/>
      </c>
      <c r="AI330" s="137" t="str">
        <f>IF(I330="","",IF(AND('miRNA Table'!$F$4="YES",'miRNA Table'!$F$6="YES"),I330-I$391,I330))</f>
        <v/>
      </c>
      <c r="AJ330" s="137" t="str">
        <f>IF(J330="","",IF(AND('miRNA Table'!$F$4="YES",'miRNA Table'!$F$6="YES"),J330-J$391,J330))</f>
        <v/>
      </c>
      <c r="AK330" s="137" t="str">
        <f>IF(K330="","",IF(AND('miRNA Table'!$F$4="YES",'miRNA Table'!$F$6="YES"),K330-K$391,K330))</f>
        <v/>
      </c>
      <c r="AL330" s="137" t="str">
        <f>IF(L330="","",IF(AND('miRNA Table'!$F$4="YES",'miRNA Table'!$F$6="YES"),L330-L$391,L330))</f>
        <v/>
      </c>
      <c r="AM330" s="137" t="str">
        <f>IF(M330="","",IF(AND('miRNA Table'!$F$4="YES",'miRNA Table'!$F$6="YES"),M330-M$391,M330))</f>
        <v/>
      </c>
      <c r="AN330" s="138" t="str">
        <f>IF(N330="","",IF(AND('miRNA Table'!$F$4="YES",'miRNA Table'!$F$6="YES"),N330-N$391,N330))</f>
        <v/>
      </c>
      <c r="AO330" s="136">
        <f>IF(O330="","",IF(AND('miRNA Table'!$F$4="YES",'miRNA Table'!$F$6="YES"),Q330-Q$391,Q330))</f>
        <v>27.91</v>
      </c>
      <c r="AP330" s="137">
        <f>IF(P330="","",IF(AND('miRNA Table'!$F$4="YES",'miRNA Table'!$F$6="YES"),R330-R$391,R330))</f>
        <v>27.97</v>
      </c>
      <c r="AQ330" s="137">
        <f>IF(Q330="","",IF(AND('miRNA Table'!$F$4="YES",'miRNA Table'!$F$6="YES"),S330-S$391,S330))</f>
        <v>27.98</v>
      </c>
      <c r="AR330" s="137" t="str">
        <f>IF(R330="","",IF(AND('miRNA Table'!$F$4="YES",'miRNA Table'!$F$6="YES"),T330-T$391,T330))</f>
        <v/>
      </c>
      <c r="AS330" s="137" t="str">
        <f>IF(S330="","",IF(AND('miRNA Table'!$F$4="YES",'miRNA Table'!$F$6="YES"),U330-U$391,U330))</f>
        <v/>
      </c>
      <c r="AT330" s="137" t="str">
        <f>IF(T330="","",IF(AND('miRNA Table'!$F$4="YES",'miRNA Table'!$F$6="YES"),V330-V$391,V330))</f>
        <v/>
      </c>
      <c r="AU330" s="137" t="str">
        <f>IF(U330="","",IF(AND('miRNA Table'!$F$4="YES",'miRNA Table'!$F$6="YES"),W330-W$391,W330))</f>
        <v/>
      </c>
      <c r="AV330" s="137" t="str">
        <f>IF(V330="","",IF(AND('miRNA Table'!$F$4="YES",'miRNA Table'!$F$6="YES"),X330-X$391,X330))</f>
        <v/>
      </c>
      <c r="AW330" s="137" t="str">
        <f>IF(W330="","",IF(AND('miRNA Table'!$F$4="YES",'miRNA Table'!$F$6="YES"),Y330-Y$391,Y330))</f>
        <v/>
      </c>
      <c r="AX330" s="137" t="str">
        <f>IF(X330="","",IF(AND('miRNA Table'!$F$4="YES",'miRNA Table'!$F$6="YES"),Z330-Z$391,Z330))</f>
        <v/>
      </c>
      <c r="AY330" s="137" t="str">
        <f>IF(Y330="","",IF(AND('miRNA Table'!$F$4="YES",'miRNA Table'!$F$6="YES"),AA330-AA$391,AA330))</f>
        <v/>
      </c>
      <c r="AZ330" s="138" t="str">
        <f>IF(Z330="","",IF(AND('miRNA Table'!$F$4="YES",'miRNA Table'!$F$6="YES"),AB330-AB$391,AB330))</f>
        <v/>
      </c>
      <c r="BY330" s="97" t="str">
        <f t="shared" si="288"/>
        <v>hsa-miR-567</v>
      </c>
      <c r="BZ330" s="98" t="s">
        <v>5827</v>
      </c>
      <c r="CA330" s="99">
        <f t="shared" si="289"/>
        <v>8.4849999999999994</v>
      </c>
      <c r="CB330" s="99">
        <f t="shared" si="290"/>
        <v>7.9050000000000011</v>
      </c>
      <c r="CC330" s="99">
        <f t="shared" si="291"/>
        <v>7.9499999999999993</v>
      </c>
      <c r="CD330" s="99" t="str">
        <f t="shared" si="292"/>
        <v/>
      </c>
      <c r="CE330" s="99" t="str">
        <f t="shared" si="293"/>
        <v/>
      </c>
      <c r="CF330" s="99" t="str">
        <f t="shared" si="294"/>
        <v/>
      </c>
      <c r="CG330" s="99" t="str">
        <f t="shared" si="295"/>
        <v/>
      </c>
      <c r="CH330" s="99" t="str">
        <f t="shared" si="296"/>
        <v/>
      </c>
      <c r="CI330" s="99" t="str">
        <f t="shared" si="297"/>
        <v/>
      </c>
      <c r="CJ330" s="99" t="str">
        <f t="shared" si="298"/>
        <v/>
      </c>
      <c r="CK330" s="99" t="str">
        <f t="shared" si="299"/>
        <v/>
      </c>
      <c r="CL330" s="99" t="str">
        <f t="shared" si="300"/>
        <v/>
      </c>
      <c r="CM330" s="99">
        <f t="shared" si="301"/>
        <v>7.0116666666666667</v>
      </c>
      <c r="CN330" s="99">
        <f t="shared" si="302"/>
        <v>7.1183333333333287</v>
      </c>
      <c r="CO330" s="99">
        <f t="shared" si="303"/>
        <v>6.8449999999999989</v>
      </c>
      <c r="CP330" s="99" t="str">
        <f t="shared" si="304"/>
        <v/>
      </c>
      <c r="CQ330" s="99" t="str">
        <f t="shared" si="305"/>
        <v/>
      </c>
      <c r="CR330" s="99" t="str">
        <f t="shared" si="306"/>
        <v/>
      </c>
      <c r="CS330" s="99" t="str">
        <f t="shared" si="307"/>
        <v/>
      </c>
      <c r="CT330" s="99" t="str">
        <f t="shared" si="308"/>
        <v/>
      </c>
      <c r="CU330" s="99" t="str">
        <f t="shared" si="309"/>
        <v/>
      </c>
      <c r="CV330" s="99" t="str">
        <f t="shared" si="310"/>
        <v/>
      </c>
      <c r="CW330" s="99" t="str">
        <f t="shared" si="311"/>
        <v/>
      </c>
      <c r="CX330" s="99" t="str">
        <f t="shared" si="312"/>
        <v/>
      </c>
      <c r="CY330" s="70">
        <f t="shared" si="313"/>
        <v>8.1133333333333333</v>
      </c>
      <c r="CZ330" s="70">
        <f t="shared" si="314"/>
        <v>6.9916666666666645</v>
      </c>
      <c r="DA330" s="100" t="str">
        <f t="shared" si="315"/>
        <v>hsa-miR-567</v>
      </c>
      <c r="DB330" s="98" t="s">
        <v>5827</v>
      </c>
      <c r="DC330" s="101">
        <f t="shared" si="268"/>
        <v>2.7910041791818249E-3</v>
      </c>
      <c r="DD330" s="101">
        <f t="shared" si="269"/>
        <v>4.1721305001869184E-3</v>
      </c>
      <c r="DE330" s="101">
        <f t="shared" si="270"/>
        <v>4.0440036087553838E-3</v>
      </c>
      <c r="DF330" s="101" t="str">
        <f t="shared" si="271"/>
        <v/>
      </c>
      <c r="DG330" s="101" t="str">
        <f t="shared" si="272"/>
        <v/>
      </c>
      <c r="DH330" s="101" t="str">
        <f t="shared" si="273"/>
        <v/>
      </c>
      <c r="DI330" s="101" t="str">
        <f t="shared" si="274"/>
        <v/>
      </c>
      <c r="DJ330" s="101" t="str">
        <f t="shared" si="275"/>
        <v/>
      </c>
      <c r="DK330" s="101" t="str">
        <f t="shared" si="276"/>
        <v/>
      </c>
      <c r="DL330" s="101" t="str">
        <f t="shared" si="277"/>
        <v/>
      </c>
      <c r="DM330" s="101" t="str">
        <f t="shared" si="316"/>
        <v/>
      </c>
      <c r="DN330" s="101" t="str">
        <f t="shared" si="317"/>
        <v/>
      </c>
      <c r="DO330" s="101">
        <f t="shared" si="278"/>
        <v>7.7495772846068673E-3</v>
      </c>
      <c r="DP330" s="101">
        <f t="shared" si="279"/>
        <v>7.1972758387356646E-3</v>
      </c>
      <c r="DQ330" s="101">
        <f t="shared" si="280"/>
        <v>8.6986063924116234E-3</v>
      </c>
      <c r="DR330" s="101" t="str">
        <f t="shared" si="281"/>
        <v/>
      </c>
      <c r="DS330" s="101" t="str">
        <f t="shared" si="282"/>
        <v/>
      </c>
      <c r="DT330" s="101" t="str">
        <f t="shared" si="283"/>
        <v/>
      </c>
      <c r="DU330" s="101" t="str">
        <f t="shared" si="284"/>
        <v/>
      </c>
      <c r="DV330" s="101" t="str">
        <f t="shared" si="285"/>
        <v/>
      </c>
      <c r="DW330" s="101" t="str">
        <f t="shared" si="286"/>
        <v/>
      </c>
      <c r="DX330" s="101" t="str">
        <f t="shared" si="287"/>
        <v/>
      </c>
      <c r="DY330" s="101" t="str">
        <f t="shared" si="318"/>
        <v/>
      </c>
      <c r="DZ330" s="101" t="str">
        <f t="shared" si="319"/>
        <v/>
      </c>
    </row>
    <row r="331" spans="1:130" ht="15" customHeight="1" x14ac:dyDescent="0.25">
      <c r="A331" s="106" t="str">
        <f>'miRNA Table'!C330</f>
        <v>hsa-miR-570-3p</v>
      </c>
      <c r="B331" s="98" t="s">
        <v>5828</v>
      </c>
      <c r="C331" s="99">
        <f>IF('Test Sample Data'!C330="","",IF(SUM('Test Sample Data'!C$3:C$386)&gt;10,IF(AND(ISNUMBER('Test Sample Data'!C330),'Test Sample Data'!C330&lt;$C$389, 'Test Sample Data'!C330&gt;0),'Test Sample Data'!C330,$C$389),""))</f>
        <v>35</v>
      </c>
      <c r="D331" s="99">
        <f>IF('Test Sample Data'!D330="","",IF(SUM('Test Sample Data'!D$3:D$386)&gt;10,IF(AND(ISNUMBER('Test Sample Data'!D330),'Test Sample Data'!D330&lt;$C$389, 'Test Sample Data'!D330&gt;0),'Test Sample Data'!D330,$C$389),""))</f>
        <v>35</v>
      </c>
      <c r="E331" s="99">
        <f>IF('Test Sample Data'!E330="","",IF(SUM('Test Sample Data'!E$3:E$386)&gt;10,IF(AND(ISNUMBER('Test Sample Data'!E330),'Test Sample Data'!E330&lt;$C$389, 'Test Sample Data'!E330&gt;0),'Test Sample Data'!E330,$C$389),""))</f>
        <v>35</v>
      </c>
      <c r="F331" s="99" t="str">
        <f>IF('Test Sample Data'!F330="","",IF(SUM('Test Sample Data'!F$3:F$386)&gt;10,IF(AND(ISNUMBER('Test Sample Data'!F330),'Test Sample Data'!F330&lt;$C$389, 'Test Sample Data'!F330&gt;0),'Test Sample Data'!F330,$C$389),""))</f>
        <v/>
      </c>
      <c r="G331" s="99" t="str">
        <f>IF('Test Sample Data'!G330="","",IF(SUM('Test Sample Data'!G$3:G$386)&gt;10,IF(AND(ISNUMBER('Test Sample Data'!G330),'Test Sample Data'!G330&lt;$C$389, 'Test Sample Data'!G330&gt;0),'Test Sample Data'!G330,$C$389),""))</f>
        <v/>
      </c>
      <c r="H331" s="99" t="str">
        <f>IF('Test Sample Data'!H330="","",IF(SUM('Test Sample Data'!H$3:H$386)&gt;10,IF(AND(ISNUMBER('Test Sample Data'!H330),'Test Sample Data'!H330&lt;$C$389, 'Test Sample Data'!H330&gt;0),'Test Sample Data'!H330,$C$389),""))</f>
        <v/>
      </c>
      <c r="I331" s="99" t="str">
        <f>IF('Test Sample Data'!I330="","",IF(SUM('Test Sample Data'!I$3:I$386)&gt;10,IF(AND(ISNUMBER('Test Sample Data'!I330),'Test Sample Data'!I330&lt;$C$389, 'Test Sample Data'!I330&gt;0),'Test Sample Data'!I330,$C$389),""))</f>
        <v/>
      </c>
      <c r="J331" s="99" t="str">
        <f>IF('Test Sample Data'!J330="","",IF(SUM('Test Sample Data'!J$3:J$386)&gt;10,IF(AND(ISNUMBER('Test Sample Data'!J330),'Test Sample Data'!J330&lt;$C$389, 'Test Sample Data'!J330&gt;0),'Test Sample Data'!J330,$C$389),""))</f>
        <v/>
      </c>
      <c r="K331" s="99" t="str">
        <f>IF('Test Sample Data'!K330="","",IF(SUM('Test Sample Data'!K$3:K$386)&gt;10,IF(AND(ISNUMBER('Test Sample Data'!K330),'Test Sample Data'!K330&lt;$C$389, 'Test Sample Data'!K330&gt;0),'Test Sample Data'!K330,$C$389),""))</f>
        <v/>
      </c>
      <c r="L331" s="99" t="str">
        <f>IF('Test Sample Data'!L330="","",IF(SUM('Test Sample Data'!L$3:L$386)&gt;10,IF(AND(ISNUMBER('Test Sample Data'!L330),'Test Sample Data'!L330&lt;$C$389, 'Test Sample Data'!L330&gt;0),'Test Sample Data'!L330,$C$389),""))</f>
        <v/>
      </c>
      <c r="M331" s="99" t="str">
        <f>IF('Test Sample Data'!M330="","",IF(SUM('Test Sample Data'!M$3:M$386)&gt;10,IF(AND(ISNUMBER('Test Sample Data'!M330),'Test Sample Data'!M330&lt;$C$389, 'Test Sample Data'!M330&gt;0),'Test Sample Data'!M330,$C$389),""))</f>
        <v/>
      </c>
      <c r="N331" s="99" t="str">
        <f>IF('Test Sample Data'!N330="","",IF(SUM('Test Sample Data'!N$3:N$386)&gt;10,IF(AND(ISNUMBER('Test Sample Data'!N330),'Test Sample Data'!N330&lt;$C$389, 'Test Sample Data'!N330&gt;0),'Test Sample Data'!N330,$C$389),""))</f>
        <v/>
      </c>
      <c r="O331" s="98" t="str">
        <f>'miRNA Table'!C330</f>
        <v>hsa-miR-570-3p</v>
      </c>
      <c r="P331" s="98" t="s">
        <v>5828</v>
      </c>
      <c r="Q331" s="99">
        <f>IF('Control Sample Data'!C330="","",IF(SUM('Control Sample Data'!C$3:C$386)&gt;10,IF(AND(ISNUMBER('Control Sample Data'!C330),'Control Sample Data'!C330&lt;$C$389, 'Control Sample Data'!C330&gt;0),'Control Sample Data'!C330,$C$389),""))</f>
        <v>35</v>
      </c>
      <c r="R331" s="99">
        <f>IF('Control Sample Data'!D330="","",IF(SUM('Control Sample Data'!D$3:D$386)&gt;10,IF(AND(ISNUMBER('Control Sample Data'!D330),'Control Sample Data'!D330&lt;$C$389, 'Control Sample Data'!D330&gt;0),'Control Sample Data'!D330,$C$389),""))</f>
        <v>35</v>
      </c>
      <c r="S331" s="99">
        <f>IF('Control Sample Data'!E330="","",IF(SUM('Control Sample Data'!E$3:E$386)&gt;10,IF(AND(ISNUMBER('Control Sample Data'!E330),'Control Sample Data'!E330&lt;$C$389, 'Control Sample Data'!E330&gt;0),'Control Sample Data'!E330,$C$389),""))</f>
        <v>35</v>
      </c>
      <c r="T331" s="99" t="str">
        <f>IF('Control Sample Data'!F330="","",IF(SUM('Control Sample Data'!F$3:F$386)&gt;10,IF(AND(ISNUMBER('Control Sample Data'!F330),'Control Sample Data'!F330&lt;$C$389, 'Control Sample Data'!F330&gt;0),'Control Sample Data'!F330,$C$389),""))</f>
        <v/>
      </c>
      <c r="U331" s="99" t="str">
        <f>IF('Control Sample Data'!G330="","",IF(SUM('Control Sample Data'!G$3:G$386)&gt;10,IF(AND(ISNUMBER('Control Sample Data'!G330),'Control Sample Data'!G330&lt;$C$389, 'Control Sample Data'!G330&gt;0),'Control Sample Data'!G330,$C$389),""))</f>
        <v/>
      </c>
      <c r="V331" s="99" t="str">
        <f>IF('Control Sample Data'!H330="","",IF(SUM('Control Sample Data'!H$3:H$386)&gt;10,IF(AND(ISNUMBER('Control Sample Data'!H330),'Control Sample Data'!H330&lt;$C$389, 'Control Sample Data'!H330&gt;0),'Control Sample Data'!H330,$C$389),""))</f>
        <v/>
      </c>
      <c r="W331" s="99" t="str">
        <f>IF('Control Sample Data'!I330="","",IF(SUM('Control Sample Data'!I$3:I$386)&gt;10,IF(AND(ISNUMBER('Control Sample Data'!I330),'Control Sample Data'!I330&lt;$C$389, 'Control Sample Data'!I330&gt;0),'Control Sample Data'!I330,$C$389),""))</f>
        <v/>
      </c>
      <c r="X331" s="99" t="str">
        <f>IF('Control Sample Data'!J330="","",IF(SUM('Control Sample Data'!J$3:J$386)&gt;10,IF(AND(ISNUMBER('Control Sample Data'!J330),'Control Sample Data'!J330&lt;$C$389, 'Control Sample Data'!J330&gt;0),'Control Sample Data'!J330,$C$389),""))</f>
        <v/>
      </c>
      <c r="Y331" s="99" t="str">
        <f>IF('Control Sample Data'!K330="","",IF(SUM('Control Sample Data'!K$3:K$386)&gt;10,IF(AND(ISNUMBER('Control Sample Data'!K330),'Control Sample Data'!K330&lt;$C$389, 'Control Sample Data'!K330&gt;0),'Control Sample Data'!K330,$C$389),""))</f>
        <v/>
      </c>
      <c r="Z331" s="99" t="str">
        <f>IF('Control Sample Data'!L330="","",IF(SUM('Control Sample Data'!L$3:L$386)&gt;10,IF(AND(ISNUMBER('Control Sample Data'!L330),'Control Sample Data'!L330&lt;$C$389, 'Control Sample Data'!L330&gt;0),'Control Sample Data'!L330,$C$389),""))</f>
        <v/>
      </c>
      <c r="AA331" s="99" t="str">
        <f>IF('Control Sample Data'!M330="","",IF(SUM('Control Sample Data'!M$3:M$386)&gt;10,IF(AND(ISNUMBER('Control Sample Data'!M330),'Control Sample Data'!M330&lt;$C$389, 'Control Sample Data'!M330&gt;0),'Control Sample Data'!M330,$C$389),""))</f>
        <v/>
      </c>
      <c r="AB331" s="107" t="str">
        <f>IF('Control Sample Data'!N330="","",IF(SUM('Control Sample Data'!N$3:N$386)&gt;10,IF(AND(ISNUMBER('Control Sample Data'!N330),'Control Sample Data'!N330&lt;$C$389, 'Control Sample Data'!N330&gt;0),'Control Sample Data'!N330,$C$389),""))</f>
        <v/>
      </c>
      <c r="AC331" s="136">
        <f>IF(C331="","",IF(AND('miRNA Table'!$F$4="YES",'miRNA Table'!$F$6="YES"),C331-C$391,C331))</f>
        <v>35</v>
      </c>
      <c r="AD331" s="137">
        <f>IF(D331="","",IF(AND('miRNA Table'!$F$4="YES",'miRNA Table'!$F$6="YES"),D331-D$391,D331))</f>
        <v>35</v>
      </c>
      <c r="AE331" s="137">
        <f>IF(E331="","",IF(AND('miRNA Table'!$F$4="YES",'miRNA Table'!$F$6="YES"),E331-E$391,E331))</f>
        <v>35</v>
      </c>
      <c r="AF331" s="137" t="str">
        <f>IF(F331="","",IF(AND('miRNA Table'!$F$4="YES",'miRNA Table'!$F$6="YES"),F331-F$391,F331))</f>
        <v/>
      </c>
      <c r="AG331" s="137" t="str">
        <f>IF(G331="","",IF(AND('miRNA Table'!$F$4="YES",'miRNA Table'!$F$6="YES"),G331-G$391,G331))</f>
        <v/>
      </c>
      <c r="AH331" s="137" t="str">
        <f>IF(H331="","",IF(AND('miRNA Table'!$F$4="YES",'miRNA Table'!$F$6="YES"),H331-H$391,H331))</f>
        <v/>
      </c>
      <c r="AI331" s="137" t="str">
        <f>IF(I331="","",IF(AND('miRNA Table'!$F$4="YES",'miRNA Table'!$F$6="YES"),I331-I$391,I331))</f>
        <v/>
      </c>
      <c r="AJ331" s="137" t="str">
        <f>IF(J331="","",IF(AND('miRNA Table'!$F$4="YES",'miRNA Table'!$F$6="YES"),J331-J$391,J331))</f>
        <v/>
      </c>
      <c r="AK331" s="137" t="str">
        <f>IF(K331="","",IF(AND('miRNA Table'!$F$4="YES",'miRNA Table'!$F$6="YES"),K331-K$391,K331))</f>
        <v/>
      </c>
      <c r="AL331" s="137" t="str">
        <f>IF(L331="","",IF(AND('miRNA Table'!$F$4="YES",'miRNA Table'!$F$6="YES"),L331-L$391,L331))</f>
        <v/>
      </c>
      <c r="AM331" s="137" t="str">
        <f>IF(M331="","",IF(AND('miRNA Table'!$F$4="YES",'miRNA Table'!$F$6="YES"),M331-M$391,M331))</f>
        <v/>
      </c>
      <c r="AN331" s="138" t="str">
        <f>IF(N331="","",IF(AND('miRNA Table'!$F$4="YES",'miRNA Table'!$F$6="YES"),N331-N$391,N331))</f>
        <v/>
      </c>
      <c r="AO331" s="136">
        <f>IF(O331="","",IF(AND('miRNA Table'!$F$4="YES",'miRNA Table'!$F$6="YES"),Q331-Q$391,Q331))</f>
        <v>35</v>
      </c>
      <c r="AP331" s="137">
        <f>IF(P331="","",IF(AND('miRNA Table'!$F$4="YES",'miRNA Table'!$F$6="YES"),R331-R$391,R331))</f>
        <v>35</v>
      </c>
      <c r="AQ331" s="137">
        <f>IF(Q331="","",IF(AND('miRNA Table'!$F$4="YES",'miRNA Table'!$F$6="YES"),S331-S$391,S331))</f>
        <v>35</v>
      </c>
      <c r="AR331" s="137" t="str">
        <f>IF(R331="","",IF(AND('miRNA Table'!$F$4="YES",'miRNA Table'!$F$6="YES"),T331-T$391,T331))</f>
        <v/>
      </c>
      <c r="AS331" s="137" t="str">
        <f>IF(S331="","",IF(AND('miRNA Table'!$F$4="YES",'miRNA Table'!$F$6="YES"),U331-U$391,U331))</f>
        <v/>
      </c>
      <c r="AT331" s="137" t="str">
        <f>IF(T331="","",IF(AND('miRNA Table'!$F$4="YES",'miRNA Table'!$F$6="YES"),V331-V$391,V331))</f>
        <v/>
      </c>
      <c r="AU331" s="137" t="str">
        <f>IF(U331="","",IF(AND('miRNA Table'!$F$4="YES",'miRNA Table'!$F$6="YES"),W331-W$391,W331))</f>
        <v/>
      </c>
      <c r="AV331" s="137" t="str">
        <f>IF(V331="","",IF(AND('miRNA Table'!$F$4="YES",'miRNA Table'!$F$6="YES"),X331-X$391,X331))</f>
        <v/>
      </c>
      <c r="AW331" s="137" t="str">
        <f>IF(W331="","",IF(AND('miRNA Table'!$F$4="YES",'miRNA Table'!$F$6="YES"),Y331-Y$391,Y331))</f>
        <v/>
      </c>
      <c r="AX331" s="137" t="str">
        <f>IF(X331="","",IF(AND('miRNA Table'!$F$4="YES",'miRNA Table'!$F$6="YES"),Z331-Z$391,Z331))</f>
        <v/>
      </c>
      <c r="AY331" s="137" t="str">
        <f>IF(Y331="","",IF(AND('miRNA Table'!$F$4="YES",'miRNA Table'!$F$6="YES"),AA331-AA$391,AA331))</f>
        <v/>
      </c>
      <c r="AZ331" s="138" t="str">
        <f>IF(Z331="","",IF(AND('miRNA Table'!$F$4="YES",'miRNA Table'!$F$6="YES"),AB331-AB$391,AB331))</f>
        <v/>
      </c>
      <c r="BY331" s="97" t="str">
        <f t="shared" si="288"/>
        <v>hsa-miR-570-3p</v>
      </c>
      <c r="BZ331" s="98" t="s">
        <v>5828</v>
      </c>
      <c r="CA331" s="99">
        <f t="shared" si="289"/>
        <v>14.364999999999998</v>
      </c>
      <c r="CB331" s="99">
        <f t="shared" si="290"/>
        <v>14.355</v>
      </c>
      <c r="CC331" s="99">
        <f t="shared" si="291"/>
        <v>14.27</v>
      </c>
      <c r="CD331" s="99" t="str">
        <f t="shared" si="292"/>
        <v/>
      </c>
      <c r="CE331" s="99" t="str">
        <f t="shared" si="293"/>
        <v/>
      </c>
      <c r="CF331" s="99" t="str">
        <f t="shared" si="294"/>
        <v/>
      </c>
      <c r="CG331" s="99" t="str">
        <f t="shared" si="295"/>
        <v/>
      </c>
      <c r="CH331" s="99" t="str">
        <f t="shared" si="296"/>
        <v/>
      </c>
      <c r="CI331" s="99" t="str">
        <f t="shared" si="297"/>
        <v/>
      </c>
      <c r="CJ331" s="99" t="str">
        <f t="shared" si="298"/>
        <v/>
      </c>
      <c r="CK331" s="99" t="str">
        <f t="shared" si="299"/>
        <v/>
      </c>
      <c r="CL331" s="99" t="str">
        <f t="shared" si="300"/>
        <v/>
      </c>
      <c r="CM331" s="99">
        <f t="shared" si="301"/>
        <v>14.101666666666667</v>
      </c>
      <c r="CN331" s="99">
        <f t="shared" si="302"/>
        <v>14.14833333333333</v>
      </c>
      <c r="CO331" s="99">
        <f t="shared" si="303"/>
        <v>13.864999999999998</v>
      </c>
      <c r="CP331" s="99" t="str">
        <f t="shared" si="304"/>
        <v/>
      </c>
      <c r="CQ331" s="99" t="str">
        <f t="shared" si="305"/>
        <v/>
      </c>
      <c r="CR331" s="99" t="str">
        <f t="shared" si="306"/>
        <v/>
      </c>
      <c r="CS331" s="99" t="str">
        <f t="shared" si="307"/>
        <v/>
      </c>
      <c r="CT331" s="99" t="str">
        <f t="shared" si="308"/>
        <v/>
      </c>
      <c r="CU331" s="99" t="str">
        <f t="shared" si="309"/>
        <v/>
      </c>
      <c r="CV331" s="99" t="str">
        <f t="shared" si="310"/>
        <v/>
      </c>
      <c r="CW331" s="99" t="str">
        <f t="shared" si="311"/>
        <v/>
      </c>
      <c r="CX331" s="99" t="str">
        <f t="shared" si="312"/>
        <v/>
      </c>
      <c r="CY331" s="70">
        <f t="shared" si="313"/>
        <v>14.329999999999998</v>
      </c>
      <c r="CZ331" s="70">
        <f t="shared" si="314"/>
        <v>14.038333333333332</v>
      </c>
      <c r="DA331" s="100" t="str">
        <f t="shared" si="315"/>
        <v>hsa-miR-570-3p</v>
      </c>
      <c r="DB331" s="98" t="s">
        <v>5828</v>
      </c>
      <c r="DC331" s="101">
        <f t="shared" si="268"/>
        <v>4.7391899108950229E-5</v>
      </c>
      <c r="DD331" s="101">
        <f t="shared" si="269"/>
        <v>4.7721535835485465E-5</v>
      </c>
      <c r="DE331" s="101">
        <f t="shared" si="270"/>
        <v>5.0617648059963549E-5</v>
      </c>
      <c r="DF331" s="101" t="str">
        <f t="shared" si="271"/>
        <v/>
      </c>
      <c r="DG331" s="101" t="str">
        <f t="shared" si="272"/>
        <v/>
      </c>
      <c r="DH331" s="101" t="str">
        <f t="shared" si="273"/>
        <v/>
      </c>
      <c r="DI331" s="101" t="str">
        <f t="shared" si="274"/>
        <v/>
      </c>
      <c r="DJ331" s="101" t="str">
        <f t="shared" si="275"/>
        <v/>
      </c>
      <c r="DK331" s="101" t="str">
        <f t="shared" si="276"/>
        <v/>
      </c>
      <c r="DL331" s="101" t="str">
        <f t="shared" si="277"/>
        <v/>
      </c>
      <c r="DM331" s="101" t="str">
        <f t="shared" si="316"/>
        <v/>
      </c>
      <c r="DN331" s="101" t="str">
        <f t="shared" si="317"/>
        <v/>
      </c>
      <c r="DO331" s="101">
        <f t="shared" si="278"/>
        <v>5.6882063716252369E-5</v>
      </c>
      <c r="DP331" s="101">
        <f t="shared" si="279"/>
        <v>5.5071547217106916E-5</v>
      </c>
      <c r="DQ331" s="101">
        <f t="shared" si="280"/>
        <v>6.7022266466494862E-5</v>
      </c>
      <c r="DR331" s="101" t="str">
        <f t="shared" si="281"/>
        <v/>
      </c>
      <c r="DS331" s="101" t="str">
        <f t="shared" si="282"/>
        <v/>
      </c>
      <c r="DT331" s="101" t="str">
        <f t="shared" si="283"/>
        <v/>
      </c>
      <c r="DU331" s="101" t="str">
        <f t="shared" si="284"/>
        <v/>
      </c>
      <c r="DV331" s="101" t="str">
        <f t="shared" si="285"/>
        <v/>
      </c>
      <c r="DW331" s="101" t="str">
        <f t="shared" si="286"/>
        <v/>
      </c>
      <c r="DX331" s="101" t="str">
        <f t="shared" si="287"/>
        <v/>
      </c>
      <c r="DY331" s="101" t="str">
        <f t="shared" si="318"/>
        <v/>
      </c>
      <c r="DZ331" s="101" t="str">
        <f t="shared" si="319"/>
        <v/>
      </c>
    </row>
    <row r="332" spans="1:130" ht="15" customHeight="1" x14ac:dyDescent="0.25">
      <c r="A332" s="106" t="str">
        <f>'miRNA Table'!C331</f>
        <v>hsa-miR-574-3p</v>
      </c>
      <c r="B332" s="98" t="s">
        <v>5829</v>
      </c>
      <c r="C332" s="99">
        <f>IF('Test Sample Data'!C331="","",IF(SUM('Test Sample Data'!C$3:C$386)&gt;10,IF(AND(ISNUMBER('Test Sample Data'!C331),'Test Sample Data'!C331&lt;$C$389, 'Test Sample Data'!C331&gt;0),'Test Sample Data'!C331,$C$389),""))</f>
        <v>29.09</v>
      </c>
      <c r="D332" s="99">
        <f>IF('Test Sample Data'!D331="","",IF(SUM('Test Sample Data'!D$3:D$386)&gt;10,IF(AND(ISNUMBER('Test Sample Data'!D331),'Test Sample Data'!D331&lt;$C$389, 'Test Sample Data'!D331&gt;0),'Test Sample Data'!D331,$C$389),""))</f>
        <v>29.17</v>
      </c>
      <c r="E332" s="99">
        <f>IF('Test Sample Data'!E331="","",IF(SUM('Test Sample Data'!E$3:E$386)&gt;10,IF(AND(ISNUMBER('Test Sample Data'!E331),'Test Sample Data'!E331&lt;$C$389, 'Test Sample Data'!E331&gt;0),'Test Sample Data'!E331,$C$389),""))</f>
        <v>29.15</v>
      </c>
      <c r="F332" s="99" t="str">
        <f>IF('Test Sample Data'!F331="","",IF(SUM('Test Sample Data'!F$3:F$386)&gt;10,IF(AND(ISNUMBER('Test Sample Data'!F331),'Test Sample Data'!F331&lt;$C$389, 'Test Sample Data'!F331&gt;0),'Test Sample Data'!F331,$C$389),""))</f>
        <v/>
      </c>
      <c r="G332" s="99" t="str">
        <f>IF('Test Sample Data'!G331="","",IF(SUM('Test Sample Data'!G$3:G$386)&gt;10,IF(AND(ISNUMBER('Test Sample Data'!G331),'Test Sample Data'!G331&lt;$C$389, 'Test Sample Data'!G331&gt;0),'Test Sample Data'!G331,$C$389),""))</f>
        <v/>
      </c>
      <c r="H332" s="99" t="str">
        <f>IF('Test Sample Data'!H331="","",IF(SUM('Test Sample Data'!H$3:H$386)&gt;10,IF(AND(ISNUMBER('Test Sample Data'!H331),'Test Sample Data'!H331&lt;$C$389, 'Test Sample Data'!H331&gt;0),'Test Sample Data'!H331,$C$389),""))</f>
        <v/>
      </c>
      <c r="I332" s="99" t="str">
        <f>IF('Test Sample Data'!I331="","",IF(SUM('Test Sample Data'!I$3:I$386)&gt;10,IF(AND(ISNUMBER('Test Sample Data'!I331),'Test Sample Data'!I331&lt;$C$389, 'Test Sample Data'!I331&gt;0),'Test Sample Data'!I331,$C$389),""))</f>
        <v/>
      </c>
      <c r="J332" s="99" t="str">
        <f>IF('Test Sample Data'!J331="","",IF(SUM('Test Sample Data'!J$3:J$386)&gt;10,IF(AND(ISNUMBER('Test Sample Data'!J331),'Test Sample Data'!J331&lt;$C$389, 'Test Sample Data'!J331&gt;0),'Test Sample Data'!J331,$C$389),""))</f>
        <v/>
      </c>
      <c r="K332" s="99" t="str">
        <f>IF('Test Sample Data'!K331="","",IF(SUM('Test Sample Data'!K$3:K$386)&gt;10,IF(AND(ISNUMBER('Test Sample Data'!K331),'Test Sample Data'!K331&lt;$C$389, 'Test Sample Data'!K331&gt;0),'Test Sample Data'!K331,$C$389),""))</f>
        <v/>
      </c>
      <c r="L332" s="99" t="str">
        <f>IF('Test Sample Data'!L331="","",IF(SUM('Test Sample Data'!L$3:L$386)&gt;10,IF(AND(ISNUMBER('Test Sample Data'!L331),'Test Sample Data'!L331&lt;$C$389, 'Test Sample Data'!L331&gt;0),'Test Sample Data'!L331,$C$389),""))</f>
        <v/>
      </c>
      <c r="M332" s="99" t="str">
        <f>IF('Test Sample Data'!M331="","",IF(SUM('Test Sample Data'!M$3:M$386)&gt;10,IF(AND(ISNUMBER('Test Sample Data'!M331),'Test Sample Data'!M331&lt;$C$389, 'Test Sample Data'!M331&gt;0),'Test Sample Data'!M331,$C$389),""))</f>
        <v/>
      </c>
      <c r="N332" s="99" t="str">
        <f>IF('Test Sample Data'!N331="","",IF(SUM('Test Sample Data'!N$3:N$386)&gt;10,IF(AND(ISNUMBER('Test Sample Data'!N331),'Test Sample Data'!N331&lt;$C$389, 'Test Sample Data'!N331&gt;0),'Test Sample Data'!N331,$C$389),""))</f>
        <v/>
      </c>
      <c r="O332" s="98" t="str">
        <f>'miRNA Table'!C331</f>
        <v>hsa-miR-574-3p</v>
      </c>
      <c r="P332" s="98" t="s">
        <v>5829</v>
      </c>
      <c r="Q332" s="99">
        <f>IF('Control Sample Data'!C331="","",IF(SUM('Control Sample Data'!C$3:C$386)&gt;10,IF(AND(ISNUMBER('Control Sample Data'!C331),'Control Sample Data'!C331&lt;$C$389, 'Control Sample Data'!C331&gt;0),'Control Sample Data'!C331,$C$389),""))</f>
        <v>28.65</v>
      </c>
      <c r="R332" s="99">
        <f>IF('Control Sample Data'!D331="","",IF(SUM('Control Sample Data'!D$3:D$386)&gt;10,IF(AND(ISNUMBER('Control Sample Data'!D331),'Control Sample Data'!D331&lt;$C$389, 'Control Sample Data'!D331&gt;0),'Control Sample Data'!D331,$C$389),""))</f>
        <v>28.56</v>
      </c>
      <c r="S332" s="99">
        <f>IF('Control Sample Data'!E331="","",IF(SUM('Control Sample Data'!E$3:E$386)&gt;10,IF(AND(ISNUMBER('Control Sample Data'!E331),'Control Sample Data'!E331&lt;$C$389, 'Control Sample Data'!E331&gt;0),'Control Sample Data'!E331,$C$389),""))</f>
        <v>28.38</v>
      </c>
      <c r="T332" s="99" t="str">
        <f>IF('Control Sample Data'!F331="","",IF(SUM('Control Sample Data'!F$3:F$386)&gt;10,IF(AND(ISNUMBER('Control Sample Data'!F331),'Control Sample Data'!F331&lt;$C$389, 'Control Sample Data'!F331&gt;0),'Control Sample Data'!F331,$C$389),""))</f>
        <v/>
      </c>
      <c r="U332" s="99" t="str">
        <f>IF('Control Sample Data'!G331="","",IF(SUM('Control Sample Data'!G$3:G$386)&gt;10,IF(AND(ISNUMBER('Control Sample Data'!G331),'Control Sample Data'!G331&lt;$C$389, 'Control Sample Data'!G331&gt;0),'Control Sample Data'!G331,$C$389),""))</f>
        <v/>
      </c>
      <c r="V332" s="99" t="str">
        <f>IF('Control Sample Data'!H331="","",IF(SUM('Control Sample Data'!H$3:H$386)&gt;10,IF(AND(ISNUMBER('Control Sample Data'!H331),'Control Sample Data'!H331&lt;$C$389, 'Control Sample Data'!H331&gt;0),'Control Sample Data'!H331,$C$389),""))</f>
        <v/>
      </c>
      <c r="W332" s="99" t="str">
        <f>IF('Control Sample Data'!I331="","",IF(SUM('Control Sample Data'!I$3:I$386)&gt;10,IF(AND(ISNUMBER('Control Sample Data'!I331),'Control Sample Data'!I331&lt;$C$389, 'Control Sample Data'!I331&gt;0),'Control Sample Data'!I331,$C$389),""))</f>
        <v/>
      </c>
      <c r="X332" s="99" t="str">
        <f>IF('Control Sample Data'!J331="","",IF(SUM('Control Sample Data'!J$3:J$386)&gt;10,IF(AND(ISNUMBER('Control Sample Data'!J331),'Control Sample Data'!J331&lt;$C$389, 'Control Sample Data'!J331&gt;0),'Control Sample Data'!J331,$C$389),""))</f>
        <v/>
      </c>
      <c r="Y332" s="99" t="str">
        <f>IF('Control Sample Data'!K331="","",IF(SUM('Control Sample Data'!K$3:K$386)&gt;10,IF(AND(ISNUMBER('Control Sample Data'!K331),'Control Sample Data'!K331&lt;$C$389, 'Control Sample Data'!K331&gt;0),'Control Sample Data'!K331,$C$389),""))</f>
        <v/>
      </c>
      <c r="Z332" s="99" t="str">
        <f>IF('Control Sample Data'!L331="","",IF(SUM('Control Sample Data'!L$3:L$386)&gt;10,IF(AND(ISNUMBER('Control Sample Data'!L331),'Control Sample Data'!L331&lt;$C$389, 'Control Sample Data'!L331&gt;0),'Control Sample Data'!L331,$C$389),""))</f>
        <v/>
      </c>
      <c r="AA332" s="99" t="str">
        <f>IF('Control Sample Data'!M331="","",IF(SUM('Control Sample Data'!M$3:M$386)&gt;10,IF(AND(ISNUMBER('Control Sample Data'!M331),'Control Sample Data'!M331&lt;$C$389, 'Control Sample Data'!M331&gt;0),'Control Sample Data'!M331,$C$389),""))</f>
        <v/>
      </c>
      <c r="AB332" s="107" t="str">
        <f>IF('Control Sample Data'!N331="","",IF(SUM('Control Sample Data'!N$3:N$386)&gt;10,IF(AND(ISNUMBER('Control Sample Data'!N331),'Control Sample Data'!N331&lt;$C$389, 'Control Sample Data'!N331&gt;0),'Control Sample Data'!N331,$C$389),""))</f>
        <v/>
      </c>
      <c r="AC332" s="136">
        <f>IF(C332="","",IF(AND('miRNA Table'!$F$4="YES",'miRNA Table'!$F$6="YES"),C332-C$391,C332))</f>
        <v>29.09</v>
      </c>
      <c r="AD332" s="137">
        <f>IF(D332="","",IF(AND('miRNA Table'!$F$4="YES",'miRNA Table'!$F$6="YES"),D332-D$391,D332))</f>
        <v>29.17</v>
      </c>
      <c r="AE332" s="137">
        <f>IF(E332="","",IF(AND('miRNA Table'!$F$4="YES",'miRNA Table'!$F$6="YES"),E332-E$391,E332))</f>
        <v>29.15</v>
      </c>
      <c r="AF332" s="137" t="str">
        <f>IF(F332="","",IF(AND('miRNA Table'!$F$4="YES",'miRNA Table'!$F$6="YES"),F332-F$391,F332))</f>
        <v/>
      </c>
      <c r="AG332" s="137" t="str">
        <f>IF(G332="","",IF(AND('miRNA Table'!$F$4="YES",'miRNA Table'!$F$6="YES"),G332-G$391,G332))</f>
        <v/>
      </c>
      <c r="AH332" s="137" t="str">
        <f>IF(H332="","",IF(AND('miRNA Table'!$F$4="YES",'miRNA Table'!$F$6="YES"),H332-H$391,H332))</f>
        <v/>
      </c>
      <c r="AI332" s="137" t="str">
        <f>IF(I332="","",IF(AND('miRNA Table'!$F$4="YES",'miRNA Table'!$F$6="YES"),I332-I$391,I332))</f>
        <v/>
      </c>
      <c r="AJ332" s="137" t="str">
        <f>IF(J332="","",IF(AND('miRNA Table'!$F$4="YES",'miRNA Table'!$F$6="YES"),J332-J$391,J332))</f>
        <v/>
      </c>
      <c r="AK332" s="137" t="str">
        <f>IF(K332="","",IF(AND('miRNA Table'!$F$4="YES",'miRNA Table'!$F$6="YES"),K332-K$391,K332))</f>
        <v/>
      </c>
      <c r="AL332" s="137" t="str">
        <f>IF(L332="","",IF(AND('miRNA Table'!$F$4="YES",'miRNA Table'!$F$6="YES"),L332-L$391,L332))</f>
        <v/>
      </c>
      <c r="AM332" s="137" t="str">
        <f>IF(M332="","",IF(AND('miRNA Table'!$F$4="YES",'miRNA Table'!$F$6="YES"),M332-M$391,M332))</f>
        <v/>
      </c>
      <c r="AN332" s="138" t="str">
        <f>IF(N332="","",IF(AND('miRNA Table'!$F$4="YES",'miRNA Table'!$F$6="YES"),N332-N$391,N332))</f>
        <v/>
      </c>
      <c r="AO332" s="136">
        <f>IF(O332="","",IF(AND('miRNA Table'!$F$4="YES",'miRNA Table'!$F$6="YES"),Q332-Q$391,Q332))</f>
        <v>28.65</v>
      </c>
      <c r="AP332" s="137">
        <f>IF(P332="","",IF(AND('miRNA Table'!$F$4="YES",'miRNA Table'!$F$6="YES"),R332-R$391,R332))</f>
        <v>28.56</v>
      </c>
      <c r="AQ332" s="137">
        <f>IF(Q332="","",IF(AND('miRNA Table'!$F$4="YES",'miRNA Table'!$F$6="YES"),S332-S$391,S332))</f>
        <v>28.38</v>
      </c>
      <c r="AR332" s="137" t="str">
        <f>IF(R332="","",IF(AND('miRNA Table'!$F$4="YES",'miRNA Table'!$F$6="YES"),T332-T$391,T332))</f>
        <v/>
      </c>
      <c r="AS332" s="137" t="str">
        <f>IF(S332="","",IF(AND('miRNA Table'!$F$4="YES",'miRNA Table'!$F$6="YES"),U332-U$391,U332))</f>
        <v/>
      </c>
      <c r="AT332" s="137" t="str">
        <f>IF(T332="","",IF(AND('miRNA Table'!$F$4="YES",'miRNA Table'!$F$6="YES"),V332-V$391,V332))</f>
        <v/>
      </c>
      <c r="AU332" s="137" t="str">
        <f>IF(U332="","",IF(AND('miRNA Table'!$F$4="YES",'miRNA Table'!$F$6="YES"),W332-W$391,W332))</f>
        <v/>
      </c>
      <c r="AV332" s="137" t="str">
        <f>IF(V332="","",IF(AND('miRNA Table'!$F$4="YES",'miRNA Table'!$F$6="YES"),X332-X$391,X332))</f>
        <v/>
      </c>
      <c r="AW332" s="137" t="str">
        <f>IF(W332="","",IF(AND('miRNA Table'!$F$4="YES",'miRNA Table'!$F$6="YES"),Y332-Y$391,Y332))</f>
        <v/>
      </c>
      <c r="AX332" s="137" t="str">
        <f>IF(X332="","",IF(AND('miRNA Table'!$F$4="YES",'miRNA Table'!$F$6="YES"),Z332-Z$391,Z332))</f>
        <v/>
      </c>
      <c r="AY332" s="137" t="str">
        <f>IF(Y332="","",IF(AND('miRNA Table'!$F$4="YES",'miRNA Table'!$F$6="YES"),AA332-AA$391,AA332))</f>
        <v/>
      </c>
      <c r="AZ332" s="138" t="str">
        <f>IF(Z332="","",IF(AND('miRNA Table'!$F$4="YES",'miRNA Table'!$F$6="YES"),AB332-AB$391,AB332))</f>
        <v/>
      </c>
      <c r="BY332" s="97" t="str">
        <f t="shared" si="288"/>
        <v>hsa-miR-574-3p</v>
      </c>
      <c r="BZ332" s="98" t="s">
        <v>5829</v>
      </c>
      <c r="CA332" s="99">
        <f t="shared" si="289"/>
        <v>8.4549999999999983</v>
      </c>
      <c r="CB332" s="99">
        <f t="shared" si="290"/>
        <v>8.5250000000000021</v>
      </c>
      <c r="CC332" s="99">
        <f t="shared" si="291"/>
        <v>8.4199999999999982</v>
      </c>
      <c r="CD332" s="99" t="str">
        <f t="shared" si="292"/>
        <v/>
      </c>
      <c r="CE332" s="99" t="str">
        <f t="shared" si="293"/>
        <v/>
      </c>
      <c r="CF332" s="99" t="str">
        <f t="shared" si="294"/>
        <v/>
      </c>
      <c r="CG332" s="99" t="str">
        <f t="shared" si="295"/>
        <v/>
      </c>
      <c r="CH332" s="99" t="str">
        <f t="shared" si="296"/>
        <v/>
      </c>
      <c r="CI332" s="99" t="str">
        <f t="shared" si="297"/>
        <v/>
      </c>
      <c r="CJ332" s="99" t="str">
        <f t="shared" si="298"/>
        <v/>
      </c>
      <c r="CK332" s="99" t="str">
        <f t="shared" si="299"/>
        <v/>
      </c>
      <c r="CL332" s="99" t="str">
        <f t="shared" si="300"/>
        <v/>
      </c>
      <c r="CM332" s="99">
        <f t="shared" si="301"/>
        <v>7.7516666666666652</v>
      </c>
      <c r="CN332" s="99">
        <f t="shared" si="302"/>
        <v>7.7083333333333286</v>
      </c>
      <c r="CO332" s="99">
        <f t="shared" si="303"/>
        <v>7.2449999999999974</v>
      </c>
      <c r="CP332" s="99" t="str">
        <f t="shared" si="304"/>
        <v/>
      </c>
      <c r="CQ332" s="99" t="str">
        <f t="shared" si="305"/>
        <v/>
      </c>
      <c r="CR332" s="99" t="str">
        <f t="shared" si="306"/>
        <v/>
      </c>
      <c r="CS332" s="99" t="str">
        <f t="shared" si="307"/>
        <v/>
      </c>
      <c r="CT332" s="99" t="str">
        <f t="shared" si="308"/>
        <v/>
      </c>
      <c r="CU332" s="99" t="str">
        <f t="shared" si="309"/>
        <v/>
      </c>
      <c r="CV332" s="99" t="str">
        <f t="shared" si="310"/>
        <v/>
      </c>
      <c r="CW332" s="99" t="str">
        <f t="shared" si="311"/>
        <v/>
      </c>
      <c r="CX332" s="99" t="str">
        <f t="shared" si="312"/>
        <v/>
      </c>
      <c r="CY332" s="70">
        <f t="shared" si="313"/>
        <v>8.4666666666666668</v>
      </c>
      <c r="CZ332" s="70">
        <f t="shared" si="314"/>
        <v>7.5683333333333307</v>
      </c>
      <c r="DA332" s="100" t="str">
        <f t="shared" si="315"/>
        <v>hsa-miR-574-3p</v>
      </c>
      <c r="DB332" s="98" t="s">
        <v>5829</v>
      </c>
      <c r="DC332" s="101">
        <f t="shared" si="268"/>
        <v>2.8496491098440979E-3</v>
      </c>
      <c r="DD332" s="101">
        <f t="shared" si="269"/>
        <v>2.7146840231295618E-3</v>
      </c>
      <c r="DE332" s="101">
        <f t="shared" si="270"/>
        <v>2.9196274387401182E-3</v>
      </c>
      <c r="DF332" s="101" t="str">
        <f t="shared" si="271"/>
        <v/>
      </c>
      <c r="DG332" s="101" t="str">
        <f t="shared" si="272"/>
        <v/>
      </c>
      <c r="DH332" s="101" t="str">
        <f t="shared" si="273"/>
        <v/>
      </c>
      <c r="DI332" s="101" t="str">
        <f t="shared" si="274"/>
        <v/>
      </c>
      <c r="DJ332" s="101" t="str">
        <f t="shared" si="275"/>
        <v/>
      </c>
      <c r="DK332" s="101" t="str">
        <f t="shared" si="276"/>
        <v/>
      </c>
      <c r="DL332" s="101" t="str">
        <f t="shared" si="277"/>
        <v/>
      </c>
      <c r="DM332" s="101" t="str">
        <f t="shared" si="316"/>
        <v/>
      </c>
      <c r="DN332" s="101" t="str">
        <f t="shared" si="317"/>
        <v/>
      </c>
      <c r="DO332" s="101">
        <f t="shared" si="278"/>
        <v>4.6399768840576601E-3</v>
      </c>
      <c r="DP332" s="101">
        <f t="shared" si="279"/>
        <v>4.7814591535338263E-3</v>
      </c>
      <c r="DQ332" s="101">
        <f t="shared" si="280"/>
        <v>6.5923109072657787E-3</v>
      </c>
      <c r="DR332" s="101" t="str">
        <f t="shared" si="281"/>
        <v/>
      </c>
      <c r="DS332" s="101" t="str">
        <f t="shared" si="282"/>
        <v/>
      </c>
      <c r="DT332" s="101" t="str">
        <f t="shared" si="283"/>
        <v/>
      </c>
      <c r="DU332" s="101" t="str">
        <f t="shared" si="284"/>
        <v/>
      </c>
      <c r="DV332" s="101" t="str">
        <f t="shared" si="285"/>
        <v/>
      </c>
      <c r="DW332" s="101" t="str">
        <f t="shared" si="286"/>
        <v/>
      </c>
      <c r="DX332" s="101" t="str">
        <f t="shared" si="287"/>
        <v/>
      </c>
      <c r="DY332" s="101" t="str">
        <f t="shared" si="318"/>
        <v/>
      </c>
      <c r="DZ332" s="101" t="str">
        <f t="shared" si="319"/>
        <v/>
      </c>
    </row>
    <row r="333" spans="1:130" ht="15" customHeight="1" x14ac:dyDescent="0.25">
      <c r="A333" s="106" t="str">
        <f>'miRNA Table'!C332</f>
        <v>hsa-miR-575</v>
      </c>
      <c r="B333" s="98" t="s">
        <v>5830</v>
      </c>
      <c r="C333" s="99">
        <f>IF('Test Sample Data'!C332="","",IF(SUM('Test Sample Data'!C$3:C$386)&gt;10,IF(AND(ISNUMBER('Test Sample Data'!C332),'Test Sample Data'!C332&lt;$C$389, 'Test Sample Data'!C332&gt;0),'Test Sample Data'!C332,$C$389),""))</f>
        <v>34.299999999999997</v>
      </c>
      <c r="D333" s="99">
        <f>IF('Test Sample Data'!D332="","",IF(SUM('Test Sample Data'!D$3:D$386)&gt;10,IF(AND(ISNUMBER('Test Sample Data'!D332),'Test Sample Data'!D332&lt;$C$389, 'Test Sample Data'!D332&gt;0),'Test Sample Data'!D332,$C$389),""))</f>
        <v>34.29</v>
      </c>
      <c r="E333" s="99">
        <f>IF('Test Sample Data'!E332="","",IF(SUM('Test Sample Data'!E$3:E$386)&gt;10,IF(AND(ISNUMBER('Test Sample Data'!E332),'Test Sample Data'!E332&lt;$C$389, 'Test Sample Data'!E332&gt;0),'Test Sample Data'!E332,$C$389),""))</f>
        <v>35</v>
      </c>
      <c r="F333" s="99" t="str">
        <f>IF('Test Sample Data'!F332="","",IF(SUM('Test Sample Data'!F$3:F$386)&gt;10,IF(AND(ISNUMBER('Test Sample Data'!F332),'Test Sample Data'!F332&lt;$C$389, 'Test Sample Data'!F332&gt;0),'Test Sample Data'!F332,$C$389),""))</f>
        <v/>
      </c>
      <c r="G333" s="99" t="str">
        <f>IF('Test Sample Data'!G332="","",IF(SUM('Test Sample Data'!G$3:G$386)&gt;10,IF(AND(ISNUMBER('Test Sample Data'!G332),'Test Sample Data'!G332&lt;$C$389, 'Test Sample Data'!G332&gt;0),'Test Sample Data'!G332,$C$389),""))</f>
        <v/>
      </c>
      <c r="H333" s="99" t="str">
        <f>IF('Test Sample Data'!H332="","",IF(SUM('Test Sample Data'!H$3:H$386)&gt;10,IF(AND(ISNUMBER('Test Sample Data'!H332),'Test Sample Data'!H332&lt;$C$389, 'Test Sample Data'!H332&gt;0),'Test Sample Data'!H332,$C$389),""))</f>
        <v/>
      </c>
      <c r="I333" s="99" t="str">
        <f>IF('Test Sample Data'!I332="","",IF(SUM('Test Sample Data'!I$3:I$386)&gt;10,IF(AND(ISNUMBER('Test Sample Data'!I332),'Test Sample Data'!I332&lt;$C$389, 'Test Sample Data'!I332&gt;0),'Test Sample Data'!I332,$C$389),""))</f>
        <v/>
      </c>
      <c r="J333" s="99" t="str">
        <f>IF('Test Sample Data'!J332="","",IF(SUM('Test Sample Data'!J$3:J$386)&gt;10,IF(AND(ISNUMBER('Test Sample Data'!J332),'Test Sample Data'!J332&lt;$C$389, 'Test Sample Data'!J332&gt;0),'Test Sample Data'!J332,$C$389),""))</f>
        <v/>
      </c>
      <c r="K333" s="99" t="str">
        <f>IF('Test Sample Data'!K332="","",IF(SUM('Test Sample Data'!K$3:K$386)&gt;10,IF(AND(ISNUMBER('Test Sample Data'!K332),'Test Sample Data'!K332&lt;$C$389, 'Test Sample Data'!K332&gt;0),'Test Sample Data'!K332,$C$389),""))</f>
        <v/>
      </c>
      <c r="L333" s="99" t="str">
        <f>IF('Test Sample Data'!L332="","",IF(SUM('Test Sample Data'!L$3:L$386)&gt;10,IF(AND(ISNUMBER('Test Sample Data'!L332),'Test Sample Data'!L332&lt;$C$389, 'Test Sample Data'!L332&gt;0),'Test Sample Data'!L332,$C$389),""))</f>
        <v/>
      </c>
      <c r="M333" s="99" t="str">
        <f>IF('Test Sample Data'!M332="","",IF(SUM('Test Sample Data'!M$3:M$386)&gt;10,IF(AND(ISNUMBER('Test Sample Data'!M332),'Test Sample Data'!M332&lt;$C$389, 'Test Sample Data'!M332&gt;0),'Test Sample Data'!M332,$C$389),""))</f>
        <v/>
      </c>
      <c r="N333" s="99" t="str">
        <f>IF('Test Sample Data'!N332="","",IF(SUM('Test Sample Data'!N$3:N$386)&gt;10,IF(AND(ISNUMBER('Test Sample Data'!N332),'Test Sample Data'!N332&lt;$C$389, 'Test Sample Data'!N332&gt;0),'Test Sample Data'!N332,$C$389),""))</f>
        <v/>
      </c>
      <c r="O333" s="98" t="str">
        <f>'miRNA Table'!C332</f>
        <v>hsa-miR-575</v>
      </c>
      <c r="P333" s="98" t="s">
        <v>5830</v>
      </c>
      <c r="Q333" s="99">
        <f>IF('Control Sample Data'!C332="","",IF(SUM('Control Sample Data'!C$3:C$386)&gt;10,IF(AND(ISNUMBER('Control Sample Data'!C332),'Control Sample Data'!C332&lt;$C$389, 'Control Sample Data'!C332&gt;0),'Control Sample Data'!C332,$C$389),""))</f>
        <v>31.72</v>
      </c>
      <c r="R333" s="99">
        <f>IF('Control Sample Data'!D332="","",IF(SUM('Control Sample Data'!D$3:D$386)&gt;10,IF(AND(ISNUMBER('Control Sample Data'!D332),'Control Sample Data'!D332&lt;$C$389, 'Control Sample Data'!D332&gt;0),'Control Sample Data'!D332,$C$389),""))</f>
        <v>32.28</v>
      </c>
      <c r="S333" s="99">
        <f>IF('Control Sample Data'!E332="","",IF(SUM('Control Sample Data'!E$3:E$386)&gt;10,IF(AND(ISNUMBER('Control Sample Data'!E332),'Control Sample Data'!E332&lt;$C$389, 'Control Sample Data'!E332&gt;0),'Control Sample Data'!E332,$C$389),""))</f>
        <v>32.53</v>
      </c>
      <c r="T333" s="99" t="str">
        <f>IF('Control Sample Data'!F332="","",IF(SUM('Control Sample Data'!F$3:F$386)&gt;10,IF(AND(ISNUMBER('Control Sample Data'!F332),'Control Sample Data'!F332&lt;$C$389, 'Control Sample Data'!F332&gt;0),'Control Sample Data'!F332,$C$389),""))</f>
        <v/>
      </c>
      <c r="U333" s="99" t="str">
        <f>IF('Control Sample Data'!G332="","",IF(SUM('Control Sample Data'!G$3:G$386)&gt;10,IF(AND(ISNUMBER('Control Sample Data'!G332),'Control Sample Data'!G332&lt;$C$389, 'Control Sample Data'!G332&gt;0),'Control Sample Data'!G332,$C$389),""))</f>
        <v/>
      </c>
      <c r="V333" s="99" t="str">
        <f>IF('Control Sample Data'!H332="","",IF(SUM('Control Sample Data'!H$3:H$386)&gt;10,IF(AND(ISNUMBER('Control Sample Data'!H332),'Control Sample Data'!H332&lt;$C$389, 'Control Sample Data'!H332&gt;0),'Control Sample Data'!H332,$C$389),""))</f>
        <v/>
      </c>
      <c r="W333" s="99" t="str">
        <f>IF('Control Sample Data'!I332="","",IF(SUM('Control Sample Data'!I$3:I$386)&gt;10,IF(AND(ISNUMBER('Control Sample Data'!I332),'Control Sample Data'!I332&lt;$C$389, 'Control Sample Data'!I332&gt;0),'Control Sample Data'!I332,$C$389),""))</f>
        <v/>
      </c>
      <c r="X333" s="99" t="str">
        <f>IF('Control Sample Data'!J332="","",IF(SUM('Control Sample Data'!J$3:J$386)&gt;10,IF(AND(ISNUMBER('Control Sample Data'!J332),'Control Sample Data'!J332&lt;$C$389, 'Control Sample Data'!J332&gt;0),'Control Sample Data'!J332,$C$389),""))</f>
        <v/>
      </c>
      <c r="Y333" s="99" t="str">
        <f>IF('Control Sample Data'!K332="","",IF(SUM('Control Sample Data'!K$3:K$386)&gt;10,IF(AND(ISNUMBER('Control Sample Data'!K332),'Control Sample Data'!K332&lt;$C$389, 'Control Sample Data'!K332&gt;0),'Control Sample Data'!K332,$C$389),""))</f>
        <v/>
      </c>
      <c r="Z333" s="99" t="str">
        <f>IF('Control Sample Data'!L332="","",IF(SUM('Control Sample Data'!L$3:L$386)&gt;10,IF(AND(ISNUMBER('Control Sample Data'!L332),'Control Sample Data'!L332&lt;$C$389, 'Control Sample Data'!L332&gt;0),'Control Sample Data'!L332,$C$389),""))</f>
        <v/>
      </c>
      <c r="AA333" s="99" t="str">
        <f>IF('Control Sample Data'!M332="","",IF(SUM('Control Sample Data'!M$3:M$386)&gt;10,IF(AND(ISNUMBER('Control Sample Data'!M332),'Control Sample Data'!M332&lt;$C$389, 'Control Sample Data'!M332&gt;0),'Control Sample Data'!M332,$C$389),""))</f>
        <v/>
      </c>
      <c r="AB333" s="107" t="str">
        <f>IF('Control Sample Data'!N332="","",IF(SUM('Control Sample Data'!N$3:N$386)&gt;10,IF(AND(ISNUMBER('Control Sample Data'!N332),'Control Sample Data'!N332&lt;$C$389, 'Control Sample Data'!N332&gt;0),'Control Sample Data'!N332,$C$389),""))</f>
        <v/>
      </c>
      <c r="AC333" s="136">
        <f>IF(C333="","",IF(AND('miRNA Table'!$F$4="YES",'miRNA Table'!$F$6="YES"),C333-C$391,C333))</f>
        <v>34.299999999999997</v>
      </c>
      <c r="AD333" s="137">
        <f>IF(D333="","",IF(AND('miRNA Table'!$F$4="YES",'miRNA Table'!$F$6="YES"),D333-D$391,D333))</f>
        <v>34.29</v>
      </c>
      <c r="AE333" s="137">
        <f>IF(E333="","",IF(AND('miRNA Table'!$F$4="YES",'miRNA Table'!$F$6="YES"),E333-E$391,E333))</f>
        <v>35</v>
      </c>
      <c r="AF333" s="137" t="str">
        <f>IF(F333="","",IF(AND('miRNA Table'!$F$4="YES",'miRNA Table'!$F$6="YES"),F333-F$391,F333))</f>
        <v/>
      </c>
      <c r="AG333" s="137" t="str">
        <f>IF(G333="","",IF(AND('miRNA Table'!$F$4="YES",'miRNA Table'!$F$6="YES"),G333-G$391,G333))</f>
        <v/>
      </c>
      <c r="AH333" s="137" t="str">
        <f>IF(H333="","",IF(AND('miRNA Table'!$F$4="YES",'miRNA Table'!$F$6="YES"),H333-H$391,H333))</f>
        <v/>
      </c>
      <c r="AI333" s="137" t="str">
        <f>IF(I333="","",IF(AND('miRNA Table'!$F$4="YES",'miRNA Table'!$F$6="YES"),I333-I$391,I333))</f>
        <v/>
      </c>
      <c r="AJ333" s="137" t="str">
        <f>IF(J333="","",IF(AND('miRNA Table'!$F$4="YES",'miRNA Table'!$F$6="YES"),J333-J$391,J333))</f>
        <v/>
      </c>
      <c r="AK333" s="137" t="str">
        <f>IF(K333="","",IF(AND('miRNA Table'!$F$4="YES",'miRNA Table'!$F$6="YES"),K333-K$391,K333))</f>
        <v/>
      </c>
      <c r="AL333" s="137" t="str">
        <f>IF(L333="","",IF(AND('miRNA Table'!$F$4="YES",'miRNA Table'!$F$6="YES"),L333-L$391,L333))</f>
        <v/>
      </c>
      <c r="AM333" s="137" t="str">
        <f>IF(M333="","",IF(AND('miRNA Table'!$F$4="YES",'miRNA Table'!$F$6="YES"),M333-M$391,M333))</f>
        <v/>
      </c>
      <c r="AN333" s="138" t="str">
        <f>IF(N333="","",IF(AND('miRNA Table'!$F$4="YES",'miRNA Table'!$F$6="YES"),N333-N$391,N333))</f>
        <v/>
      </c>
      <c r="AO333" s="136">
        <f>IF(O333="","",IF(AND('miRNA Table'!$F$4="YES",'miRNA Table'!$F$6="YES"),Q333-Q$391,Q333))</f>
        <v>31.72</v>
      </c>
      <c r="AP333" s="137">
        <f>IF(P333="","",IF(AND('miRNA Table'!$F$4="YES",'miRNA Table'!$F$6="YES"),R333-R$391,R333))</f>
        <v>32.28</v>
      </c>
      <c r="AQ333" s="137">
        <f>IF(Q333="","",IF(AND('miRNA Table'!$F$4="YES",'miRNA Table'!$F$6="YES"),S333-S$391,S333))</f>
        <v>32.53</v>
      </c>
      <c r="AR333" s="137" t="str">
        <f>IF(R333="","",IF(AND('miRNA Table'!$F$4="YES",'miRNA Table'!$F$6="YES"),T333-T$391,T333))</f>
        <v/>
      </c>
      <c r="AS333" s="137" t="str">
        <f>IF(S333="","",IF(AND('miRNA Table'!$F$4="YES",'miRNA Table'!$F$6="YES"),U333-U$391,U333))</f>
        <v/>
      </c>
      <c r="AT333" s="137" t="str">
        <f>IF(T333="","",IF(AND('miRNA Table'!$F$4="YES",'miRNA Table'!$F$6="YES"),V333-V$391,V333))</f>
        <v/>
      </c>
      <c r="AU333" s="137" t="str">
        <f>IF(U333="","",IF(AND('miRNA Table'!$F$4="YES",'miRNA Table'!$F$6="YES"),W333-W$391,W333))</f>
        <v/>
      </c>
      <c r="AV333" s="137" t="str">
        <f>IF(V333="","",IF(AND('miRNA Table'!$F$4="YES",'miRNA Table'!$F$6="YES"),X333-X$391,X333))</f>
        <v/>
      </c>
      <c r="AW333" s="137" t="str">
        <f>IF(W333="","",IF(AND('miRNA Table'!$F$4="YES",'miRNA Table'!$F$6="YES"),Y333-Y$391,Y333))</f>
        <v/>
      </c>
      <c r="AX333" s="137" t="str">
        <f>IF(X333="","",IF(AND('miRNA Table'!$F$4="YES",'miRNA Table'!$F$6="YES"),Z333-Z$391,Z333))</f>
        <v/>
      </c>
      <c r="AY333" s="137" t="str">
        <f>IF(Y333="","",IF(AND('miRNA Table'!$F$4="YES",'miRNA Table'!$F$6="YES"),AA333-AA$391,AA333))</f>
        <v/>
      </c>
      <c r="AZ333" s="138" t="str">
        <f>IF(Z333="","",IF(AND('miRNA Table'!$F$4="YES",'miRNA Table'!$F$6="YES"),AB333-AB$391,AB333))</f>
        <v/>
      </c>
      <c r="BY333" s="97" t="str">
        <f t="shared" si="288"/>
        <v>hsa-miR-575</v>
      </c>
      <c r="BZ333" s="98" t="s">
        <v>5830</v>
      </c>
      <c r="CA333" s="99">
        <f t="shared" si="289"/>
        <v>13.664999999999996</v>
      </c>
      <c r="CB333" s="99">
        <f t="shared" si="290"/>
        <v>13.645</v>
      </c>
      <c r="CC333" s="99">
        <f t="shared" si="291"/>
        <v>14.27</v>
      </c>
      <c r="CD333" s="99" t="str">
        <f t="shared" si="292"/>
        <v/>
      </c>
      <c r="CE333" s="99" t="str">
        <f t="shared" si="293"/>
        <v/>
      </c>
      <c r="CF333" s="99" t="str">
        <f t="shared" si="294"/>
        <v/>
      </c>
      <c r="CG333" s="99" t="str">
        <f t="shared" si="295"/>
        <v/>
      </c>
      <c r="CH333" s="99" t="str">
        <f t="shared" si="296"/>
        <v/>
      </c>
      <c r="CI333" s="99" t="str">
        <f t="shared" si="297"/>
        <v/>
      </c>
      <c r="CJ333" s="99" t="str">
        <f t="shared" si="298"/>
        <v/>
      </c>
      <c r="CK333" s="99" t="str">
        <f t="shared" si="299"/>
        <v/>
      </c>
      <c r="CL333" s="99" t="str">
        <f t="shared" si="300"/>
        <v/>
      </c>
      <c r="CM333" s="99">
        <f t="shared" si="301"/>
        <v>10.821666666666665</v>
      </c>
      <c r="CN333" s="99">
        <f t="shared" si="302"/>
        <v>11.428333333333331</v>
      </c>
      <c r="CO333" s="99">
        <f t="shared" si="303"/>
        <v>11.395</v>
      </c>
      <c r="CP333" s="99" t="str">
        <f t="shared" si="304"/>
        <v/>
      </c>
      <c r="CQ333" s="99" t="str">
        <f t="shared" si="305"/>
        <v/>
      </c>
      <c r="CR333" s="99" t="str">
        <f t="shared" si="306"/>
        <v/>
      </c>
      <c r="CS333" s="99" t="str">
        <f t="shared" si="307"/>
        <v/>
      </c>
      <c r="CT333" s="99" t="str">
        <f t="shared" si="308"/>
        <v/>
      </c>
      <c r="CU333" s="99" t="str">
        <f t="shared" si="309"/>
        <v/>
      </c>
      <c r="CV333" s="99" t="str">
        <f t="shared" si="310"/>
        <v/>
      </c>
      <c r="CW333" s="99" t="str">
        <f t="shared" si="311"/>
        <v/>
      </c>
      <c r="CX333" s="99" t="str">
        <f t="shared" si="312"/>
        <v/>
      </c>
      <c r="CY333" s="70">
        <f t="shared" si="313"/>
        <v>13.86</v>
      </c>
      <c r="CZ333" s="70">
        <f t="shared" si="314"/>
        <v>11.214999999999998</v>
      </c>
      <c r="DA333" s="100" t="str">
        <f t="shared" si="315"/>
        <v>hsa-miR-575</v>
      </c>
      <c r="DB333" s="98" t="s">
        <v>5830</v>
      </c>
      <c r="DC333" s="101">
        <f t="shared" si="268"/>
        <v>7.6988367238235741E-5</v>
      </c>
      <c r="DD333" s="101">
        <f t="shared" si="269"/>
        <v>7.8063084794765001E-5</v>
      </c>
      <c r="DE333" s="101">
        <f t="shared" si="270"/>
        <v>5.0617648059963549E-5</v>
      </c>
      <c r="DF333" s="101" t="str">
        <f t="shared" si="271"/>
        <v/>
      </c>
      <c r="DG333" s="101" t="str">
        <f t="shared" si="272"/>
        <v/>
      </c>
      <c r="DH333" s="101" t="str">
        <f t="shared" si="273"/>
        <v/>
      </c>
      <c r="DI333" s="101" t="str">
        <f t="shared" si="274"/>
        <v/>
      </c>
      <c r="DJ333" s="101" t="str">
        <f t="shared" si="275"/>
        <v/>
      </c>
      <c r="DK333" s="101" t="str">
        <f t="shared" si="276"/>
        <v/>
      </c>
      <c r="DL333" s="101" t="str">
        <f t="shared" si="277"/>
        <v/>
      </c>
      <c r="DM333" s="101" t="str">
        <f t="shared" si="316"/>
        <v/>
      </c>
      <c r="DN333" s="101" t="str">
        <f t="shared" si="317"/>
        <v/>
      </c>
      <c r="DO333" s="101">
        <f t="shared" si="278"/>
        <v>5.5252728622485429E-4</v>
      </c>
      <c r="DP333" s="101">
        <f t="shared" si="279"/>
        <v>3.6285145276028952E-4</v>
      </c>
      <c r="DQ333" s="101">
        <f t="shared" si="280"/>
        <v>3.7133270342798095E-4</v>
      </c>
      <c r="DR333" s="101" t="str">
        <f t="shared" si="281"/>
        <v/>
      </c>
      <c r="DS333" s="101" t="str">
        <f t="shared" si="282"/>
        <v/>
      </c>
      <c r="DT333" s="101" t="str">
        <f t="shared" si="283"/>
        <v/>
      </c>
      <c r="DU333" s="101" t="str">
        <f t="shared" si="284"/>
        <v/>
      </c>
      <c r="DV333" s="101" t="str">
        <f t="shared" si="285"/>
        <v/>
      </c>
      <c r="DW333" s="101" t="str">
        <f t="shared" si="286"/>
        <v/>
      </c>
      <c r="DX333" s="101" t="str">
        <f t="shared" si="287"/>
        <v/>
      </c>
      <c r="DY333" s="101" t="str">
        <f t="shared" si="318"/>
        <v/>
      </c>
      <c r="DZ333" s="101" t="str">
        <f t="shared" si="319"/>
        <v/>
      </c>
    </row>
    <row r="334" spans="1:130" ht="15" customHeight="1" x14ac:dyDescent="0.25">
      <c r="A334" s="106" t="str">
        <f>'miRNA Table'!C333</f>
        <v>hsa-miR-580-3p</v>
      </c>
      <c r="B334" s="98" t="s">
        <v>5831</v>
      </c>
      <c r="C334" s="99">
        <f>IF('Test Sample Data'!C333="","",IF(SUM('Test Sample Data'!C$3:C$386)&gt;10,IF(AND(ISNUMBER('Test Sample Data'!C333),'Test Sample Data'!C333&lt;$C$389, 'Test Sample Data'!C333&gt;0),'Test Sample Data'!C333,$C$389),""))</f>
        <v>24.3</v>
      </c>
      <c r="D334" s="99">
        <f>IF('Test Sample Data'!D333="","",IF(SUM('Test Sample Data'!D$3:D$386)&gt;10,IF(AND(ISNUMBER('Test Sample Data'!D333),'Test Sample Data'!D333&lt;$C$389, 'Test Sample Data'!D333&gt;0),'Test Sample Data'!D333,$C$389),""))</f>
        <v>24.33</v>
      </c>
      <c r="E334" s="99">
        <f>IF('Test Sample Data'!E333="","",IF(SUM('Test Sample Data'!E$3:E$386)&gt;10,IF(AND(ISNUMBER('Test Sample Data'!E333),'Test Sample Data'!E333&lt;$C$389, 'Test Sample Data'!E333&gt;0),'Test Sample Data'!E333,$C$389),""))</f>
        <v>24.17</v>
      </c>
      <c r="F334" s="99" t="str">
        <f>IF('Test Sample Data'!F333="","",IF(SUM('Test Sample Data'!F$3:F$386)&gt;10,IF(AND(ISNUMBER('Test Sample Data'!F333),'Test Sample Data'!F333&lt;$C$389, 'Test Sample Data'!F333&gt;0),'Test Sample Data'!F333,$C$389),""))</f>
        <v/>
      </c>
      <c r="G334" s="99" t="str">
        <f>IF('Test Sample Data'!G333="","",IF(SUM('Test Sample Data'!G$3:G$386)&gt;10,IF(AND(ISNUMBER('Test Sample Data'!G333),'Test Sample Data'!G333&lt;$C$389, 'Test Sample Data'!G333&gt;0),'Test Sample Data'!G333,$C$389),""))</f>
        <v/>
      </c>
      <c r="H334" s="99" t="str">
        <f>IF('Test Sample Data'!H333="","",IF(SUM('Test Sample Data'!H$3:H$386)&gt;10,IF(AND(ISNUMBER('Test Sample Data'!H333),'Test Sample Data'!H333&lt;$C$389, 'Test Sample Data'!H333&gt;0),'Test Sample Data'!H333,$C$389),""))</f>
        <v/>
      </c>
      <c r="I334" s="99" t="str">
        <f>IF('Test Sample Data'!I333="","",IF(SUM('Test Sample Data'!I$3:I$386)&gt;10,IF(AND(ISNUMBER('Test Sample Data'!I333),'Test Sample Data'!I333&lt;$C$389, 'Test Sample Data'!I333&gt;0),'Test Sample Data'!I333,$C$389),""))</f>
        <v/>
      </c>
      <c r="J334" s="99" t="str">
        <f>IF('Test Sample Data'!J333="","",IF(SUM('Test Sample Data'!J$3:J$386)&gt;10,IF(AND(ISNUMBER('Test Sample Data'!J333),'Test Sample Data'!J333&lt;$C$389, 'Test Sample Data'!J333&gt;0),'Test Sample Data'!J333,$C$389),""))</f>
        <v/>
      </c>
      <c r="K334" s="99" t="str">
        <f>IF('Test Sample Data'!K333="","",IF(SUM('Test Sample Data'!K$3:K$386)&gt;10,IF(AND(ISNUMBER('Test Sample Data'!K333),'Test Sample Data'!K333&lt;$C$389, 'Test Sample Data'!K333&gt;0),'Test Sample Data'!K333,$C$389),""))</f>
        <v/>
      </c>
      <c r="L334" s="99" t="str">
        <f>IF('Test Sample Data'!L333="","",IF(SUM('Test Sample Data'!L$3:L$386)&gt;10,IF(AND(ISNUMBER('Test Sample Data'!L333),'Test Sample Data'!L333&lt;$C$389, 'Test Sample Data'!L333&gt;0),'Test Sample Data'!L333,$C$389),""))</f>
        <v/>
      </c>
      <c r="M334" s="99" t="str">
        <f>IF('Test Sample Data'!M333="","",IF(SUM('Test Sample Data'!M$3:M$386)&gt;10,IF(AND(ISNUMBER('Test Sample Data'!M333),'Test Sample Data'!M333&lt;$C$389, 'Test Sample Data'!M333&gt;0),'Test Sample Data'!M333,$C$389),""))</f>
        <v/>
      </c>
      <c r="N334" s="99" t="str">
        <f>IF('Test Sample Data'!N333="","",IF(SUM('Test Sample Data'!N$3:N$386)&gt;10,IF(AND(ISNUMBER('Test Sample Data'!N333),'Test Sample Data'!N333&lt;$C$389, 'Test Sample Data'!N333&gt;0),'Test Sample Data'!N333,$C$389),""))</f>
        <v/>
      </c>
      <c r="O334" s="98" t="str">
        <f>'miRNA Table'!C333</f>
        <v>hsa-miR-580-3p</v>
      </c>
      <c r="P334" s="98" t="s">
        <v>5831</v>
      </c>
      <c r="Q334" s="99">
        <f>IF('Control Sample Data'!C333="","",IF(SUM('Control Sample Data'!C$3:C$386)&gt;10,IF(AND(ISNUMBER('Control Sample Data'!C333),'Control Sample Data'!C333&lt;$C$389, 'Control Sample Data'!C333&gt;0),'Control Sample Data'!C333,$C$389),""))</f>
        <v>20</v>
      </c>
      <c r="R334" s="99">
        <f>IF('Control Sample Data'!D333="","",IF(SUM('Control Sample Data'!D$3:D$386)&gt;10,IF(AND(ISNUMBER('Control Sample Data'!D333),'Control Sample Data'!D333&lt;$C$389, 'Control Sample Data'!D333&gt;0),'Control Sample Data'!D333,$C$389),""))</f>
        <v>19.96</v>
      </c>
      <c r="S334" s="99">
        <f>IF('Control Sample Data'!E333="","",IF(SUM('Control Sample Data'!E$3:E$386)&gt;10,IF(AND(ISNUMBER('Control Sample Data'!E333),'Control Sample Data'!E333&lt;$C$389, 'Control Sample Data'!E333&gt;0),'Control Sample Data'!E333,$C$389),""))</f>
        <v>20.09</v>
      </c>
      <c r="T334" s="99" t="str">
        <f>IF('Control Sample Data'!F333="","",IF(SUM('Control Sample Data'!F$3:F$386)&gt;10,IF(AND(ISNUMBER('Control Sample Data'!F333),'Control Sample Data'!F333&lt;$C$389, 'Control Sample Data'!F333&gt;0),'Control Sample Data'!F333,$C$389),""))</f>
        <v/>
      </c>
      <c r="U334" s="99" t="str">
        <f>IF('Control Sample Data'!G333="","",IF(SUM('Control Sample Data'!G$3:G$386)&gt;10,IF(AND(ISNUMBER('Control Sample Data'!G333),'Control Sample Data'!G333&lt;$C$389, 'Control Sample Data'!G333&gt;0),'Control Sample Data'!G333,$C$389),""))</f>
        <v/>
      </c>
      <c r="V334" s="99" t="str">
        <f>IF('Control Sample Data'!H333="","",IF(SUM('Control Sample Data'!H$3:H$386)&gt;10,IF(AND(ISNUMBER('Control Sample Data'!H333),'Control Sample Data'!H333&lt;$C$389, 'Control Sample Data'!H333&gt;0),'Control Sample Data'!H333,$C$389),""))</f>
        <v/>
      </c>
      <c r="W334" s="99" t="str">
        <f>IF('Control Sample Data'!I333="","",IF(SUM('Control Sample Data'!I$3:I$386)&gt;10,IF(AND(ISNUMBER('Control Sample Data'!I333),'Control Sample Data'!I333&lt;$C$389, 'Control Sample Data'!I333&gt;0),'Control Sample Data'!I333,$C$389),""))</f>
        <v/>
      </c>
      <c r="X334" s="99" t="str">
        <f>IF('Control Sample Data'!J333="","",IF(SUM('Control Sample Data'!J$3:J$386)&gt;10,IF(AND(ISNUMBER('Control Sample Data'!J333),'Control Sample Data'!J333&lt;$C$389, 'Control Sample Data'!J333&gt;0),'Control Sample Data'!J333,$C$389),""))</f>
        <v/>
      </c>
      <c r="Y334" s="99" t="str">
        <f>IF('Control Sample Data'!K333="","",IF(SUM('Control Sample Data'!K$3:K$386)&gt;10,IF(AND(ISNUMBER('Control Sample Data'!K333),'Control Sample Data'!K333&lt;$C$389, 'Control Sample Data'!K333&gt;0),'Control Sample Data'!K333,$C$389),""))</f>
        <v/>
      </c>
      <c r="Z334" s="99" t="str">
        <f>IF('Control Sample Data'!L333="","",IF(SUM('Control Sample Data'!L$3:L$386)&gt;10,IF(AND(ISNUMBER('Control Sample Data'!L333),'Control Sample Data'!L333&lt;$C$389, 'Control Sample Data'!L333&gt;0),'Control Sample Data'!L333,$C$389),""))</f>
        <v/>
      </c>
      <c r="AA334" s="99" t="str">
        <f>IF('Control Sample Data'!M333="","",IF(SUM('Control Sample Data'!M$3:M$386)&gt;10,IF(AND(ISNUMBER('Control Sample Data'!M333),'Control Sample Data'!M333&lt;$C$389, 'Control Sample Data'!M333&gt;0),'Control Sample Data'!M333,$C$389),""))</f>
        <v/>
      </c>
      <c r="AB334" s="107" t="str">
        <f>IF('Control Sample Data'!N333="","",IF(SUM('Control Sample Data'!N$3:N$386)&gt;10,IF(AND(ISNUMBER('Control Sample Data'!N333),'Control Sample Data'!N333&lt;$C$389, 'Control Sample Data'!N333&gt;0),'Control Sample Data'!N333,$C$389),""))</f>
        <v/>
      </c>
      <c r="AC334" s="136">
        <f>IF(C334="","",IF(AND('miRNA Table'!$F$4="YES",'miRNA Table'!$F$6="YES"),C334-C$391,C334))</f>
        <v>24.3</v>
      </c>
      <c r="AD334" s="137">
        <f>IF(D334="","",IF(AND('miRNA Table'!$F$4="YES",'miRNA Table'!$F$6="YES"),D334-D$391,D334))</f>
        <v>24.33</v>
      </c>
      <c r="AE334" s="137">
        <f>IF(E334="","",IF(AND('miRNA Table'!$F$4="YES",'miRNA Table'!$F$6="YES"),E334-E$391,E334))</f>
        <v>24.17</v>
      </c>
      <c r="AF334" s="137" t="str">
        <f>IF(F334="","",IF(AND('miRNA Table'!$F$4="YES",'miRNA Table'!$F$6="YES"),F334-F$391,F334))</f>
        <v/>
      </c>
      <c r="AG334" s="137" t="str">
        <f>IF(G334="","",IF(AND('miRNA Table'!$F$4="YES",'miRNA Table'!$F$6="YES"),G334-G$391,G334))</f>
        <v/>
      </c>
      <c r="AH334" s="137" t="str">
        <f>IF(H334="","",IF(AND('miRNA Table'!$F$4="YES",'miRNA Table'!$F$6="YES"),H334-H$391,H334))</f>
        <v/>
      </c>
      <c r="AI334" s="137" t="str">
        <f>IF(I334="","",IF(AND('miRNA Table'!$F$4="YES",'miRNA Table'!$F$6="YES"),I334-I$391,I334))</f>
        <v/>
      </c>
      <c r="AJ334" s="137" t="str">
        <f>IF(J334="","",IF(AND('miRNA Table'!$F$4="YES",'miRNA Table'!$F$6="YES"),J334-J$391,J334))</f>
        <v/>
      </c>
      <c r="AK334" s="137" t="str">
        <f>IF(K334="","",IF(AND('miRNA Table'!$F$4="YES",'miRNA Table'!$F$6="YES"),K334-K$391,K334))</f>
        <v/>
      </c>
      <c r="AL334" s="137" t="str">
        <f>IF(L334="","",IF(AND('miRNA Table'!$F$4="YES",'miRNA Table'!$F$6="YES"),L334-L$391,L334))</f>
        <v/>
      </c>
      <c r="AM334" s="137" t="str">
        <f>IF(M334="","",IF(AND('miRNA Table'!$F$4="YES",'miRNA Table'!$F$6="YES"),M334-M$391,M334))</f>
        <v/>
      </c>
      <c r="AN334" s="138" t="str">
        <f>IF(N334="","",IF(AND('miRNA Table'!$F$4="YES",'miRNA Table'!$F$6="YES"),N334-N$391,N334))</f>
        <v/>
      </c>
      <c r="AO334" s="136">
        <f>IF(O334="","",IF(AND('miRNA Table'!$F$4="YES",'miRNA Table'!$F$6="YES"),Q334-Q$391,Q334))</f>
        <v>20</v>
      </c>
      <c r="AP334" s="137">
        <f>IF(P334="","",IF(AND('miRNA Table'!$F$4="YES",'miRNA Table'!$F$6="YES"),R334-R$391,R334))</f>
        <v>19.96</v>
      </c>
      <c r="AQ334" s="137">
        <f>IF(Q334="","",IF(AND('miRNA Table'!$F$4="YES",'miRNA Table'!$F$6="YES"),S334-S$391,S334))</f>
        <v>20.09</v>
      </c>
      <c r="AR334" s="137" t="str">
        <f>IF(R334="","",IF(AND('miRNA Table'!$F$4="YES",'miRNA Table'!$F$6="YES"),T334-T$391,T334))</f>
        <v/>
      </c>
      <c r="AS334" s="137" t="str">
        <f>IF(S334="","",IF(AND('miRNA Table'!$F$4="YES",'miRNA Table'!$F$6="YES"),U334-U$391,U334))</f>
        <v/>
      </c>
      <c r="AT334" s="137" t="str">
        <f>IF(T334="","",IF(AND('miRNA Table'!$F$4="YES",'miRNA Table'!$F$6="YES"),V334-V$391,V334))</f>
        <v/>
      </c>
      <c r="AU334" s="137" t="str">
        <f>IF(U334="","",IF(AND('miRNA Table'!$F$4="YES",'miRNA Table'!$F$6="YES"),W334-W$391,W334))</f>
        <v/>
      </c>
      <c r="AV334" s="137" t="str">
        <f>IF(V334="","",IF(AND('miRNA Table'!$F$4="YES",'miRNA Table'!$F$6="YES"),X334-X$391,X334))</f>
        <v/>
      </c>
      <c r="AW334" s="137" t="str">
        <f>IF(W334="","",IF(AND('miRNA Table'!$F$4="YES",'miRNA Table'!$F$6="YES"),Y334-Y$391,Y334))</f>
        <v/>
      </c>
      <c r="AX334" s="137" t="str">
        <f>IF(X334="","",IF(AND('miRNA Table'!$F$4="YES",'miRNA Table'!$F$6="YES"),Z334-Z$391,Z334))</f>
        <v/>
      </c>
      <c r="AY334" s="137" t="str">
        <f>IF(Y334="","",IF(AND('miRNA Table'!$F$4="YES",'miRNA Table'!$F$6="YES"),AA334-AA$391,AA334))</f>
        <v/>
      </c>
      <c r="AZ334" s="138" t="str">
        <f>IF(Z334="","",IF(AND('miRNA Table'!$F$4="YES",'miRNA Table'!$F$6="YES"),AB334-AB$391,AB334))</f>
        <v/>
      </c>
      <c r="BY334" s="97" t="str">
        <f t="shared" si="288"/>
        <v>hsa-miR-580-3p</v>
      </c>
      <c r="BZ334" s="98" t="s">
        <v>5831</v>
      </c>
      <c r="CA334" s="99">
        <f t="shared" si="289"/>
        <v>3.6649999999999991</v>
      </c>
      <c r="CB334" s="99">
        <f t="shared" si="290"/>
        <v>3.6849999999999987</v>
      </c>
      <c r="CC334" s="99">
        <f t="shared" si="291"/>
        <v>3.4400000000000013</v>
      </c>
      <c r="CD334" s="99" t="str">
        <f t="shared" si="292"/>
        <v/>
      </c>
      <c r="CE334" s="99" t="str">
        <f t="shared" si="293"/>
        <v/>
      </c>
      <c r="CF334" s="99" t="str">
        <f t="shared" si="294"/>
        <v/>
      </c>
      <c r="CG334" s="99" t="str">
        <f t="shared" si="295"/>
        <v/>
      </c>
      <c r="CH334" s="99" t="str">
        <f t="shared" si="296"/>
        <v/>
      </c>
      <c r="CI334" s="99" t="str">
        <f t="shared" si="297"/>
        <v/>
      </c>
      <c r="CJ334" s="99" t="str">
        <f t="shared" si="298"/>
        <v/>
      </c>
      <c r="CK334" s="99" t="str">
        <f t="shared" si="299"/>
        <v/>
      </c>
      <c r="CL334" s="99" t="str">
        <f t="shared" si="300"/>
        <v/>
      </c>
      <c r="CM334" s="99">
        <f t="shared" si="301"/>
        <v>-0.89833333333333343</v>
      </c>
      <c r="CN334" s="99">
        <f t="shared" si="302"/>
        <v>-0.89166666666666927</v>
      </c>
      <c r="CO334" s="99">
        <f t="shared" si="303"/>
        <v>-1.0450000000000017</v>
      </c>
      <c r="CP334" s="99" t="str">
        <f t="shared" si="304"/>
        <v/>
      </c>
      <c r="CQ334" s="99" t="str">
        <f t="shared" si="305"/>
        <v/>
      </c>
      <c r="CR334" s="99" t="str">
        <f t="shared" si="306"/>
        <v/>
      </c>
      <c r="CS334" s="99" t="str">
        <f t="shared" si="307"/>
        <v/>
      </c>
      <c r="CT334" s="99" t="str">
        <f t="shared" si="308"/>
        <v/>
      </c>
      <c r="CU334" s="99" t="str">
        <f t="shared" si="309"/>
        <v/>
      </c>
      <c r="CV334" s="99" t="str">
        <f t="shared" si="310"/>
        <v/>
      </c>
      <c r="CW334" s="99" t="str">
        <f t="shared" si="311"/>
        <v/>
      </c>
      <c r="CX334" s="99" t="str">
        <f t="shared" si="312"/>
        <v/>
      </c>
      <c r="CY334" s="70">
        <f t="shared" si="313"/>
        <v>3.5966666666666662</v>
      </c>
      <c r="CZ334" s="70">
        <f t="shared" si="314"/>
        <v>-0.94500000000000151</v>
      </c>
      <c r="DA334" s="100" t="str">
        <f t="shared" si="315"/>
        <v>hsa-miR-580-3p</v>
      </c>
      <c r="DB334" s="98" t="s">
        <v>5831</v>
      </c>
      <c r="DC334" s="101">
        <f t="shared" si="268"/>
        <v>7.8836088051953149E-2</v>
      </c>
      <c r="DD334" s="101">
        <f t="shared" si="269"/>
        <v>7.7750728331154373E-2</v>
      </c>
      <c r="DE334" s="101">
        <f t="shared" si="270"/>
        <v>9.2141826080693739E-2</v>
      </c>
      <c r="DF334" s="101" t="str">
        <f t="shared" si="271"/>
        <v/>
      </c>
      <c r="DG334" s="101" t="str">
        <f t="shared" si="272"/>
        <v/>
      </c>
      <c r="DH334" s="101" t="str">
        <f t="shared" si="273"/>
        <v/>
      </c>
      <c r="DI334" s="101" t="str">
        <f t="shared" si="274"/>
        <v/>
      </c>
      <c r="DJ334" s="101" t="str">
        <f t="shared" si="275"/>
        <v/>
      </c>
      <c r="DK334" s="101" t="str">
        <f t="shared" si="276"/>
        <v/>
      </c>
      <c r="DL334" s="101" t="str">
        <f t="shared" si="277"/>
        <v/>
      </c>
      <c r="DM334" s="101" t="str">
        <f t="shared" si="316"/>
        <v/>
      </c>
      <c r="DN334" s="101" t="str">
        <f t="shared" si="317"/>
        <v/>
      </c>
      <c r="DO334" s="101">
        <f t="shared" si="278"/>
        <v>1.8639114638541567</v>
      </c>
      <c r="DP334" s="101">
        <f t="shared" si="279"/>
        <v>1.8553182338826222</v>
      </c>
      <c r="DQ334" s="101">
        <f t="shared" si="280"/>
        <v>2.0633663586027202</v>
      </c>
      <c r="DR334" s="101" t="str">
        <f t="shared" si="281"/>
        <v/>
      </c>
      <c r="DS334" s="101" t="str">
        <f t="shared" si="282"/>
        <v/>
      </c>
      <c r="DT334" s="101" t="str">
        <f t="shared" si="283"/>
        <v/>
      </c>
      <c r="DU334" s="101" t="str">
        <f t="shared" si="284"/>
        <v/>
      </c>
      <c r="DV334" s="101" t="str">
        <f t="shared" si="285"/>
        <v/>
      </c>
      <c r="DW334" s="101" t="str">
        <f t="shared" si="286"/>
        <v/>
      </c>
      <c r="DX334" s="101" t="str">
        <f t="shared" si="287"/>
        <v/>
      </c>
      <c r="DY334" s="101" t="str">
        <f t="shared" si="318"/>
        <v/>
      </c>
      <c r="DZ334" s="101" t="str">
        <f t="shared" si="319"/>
        <v/>
      </c>
    </row>
    <row r="335" spans="1:130" ht="15" customHeight="1" x14ac:dyDescent="0.25">
      <c r="A335" s="106" t="str">
        <f>'miRNA Table'!C334</f>
        <v>hsa-miR-581</v>
      </c>
      <c r="B335" s="98" t="s">
        <v>5832</v>
      </c>
      <c r="C335" s="99">
        <f>IF('Test Sample Data'!C334="","",IF(SUM('Test Sample Data'!C$3:C$386)&gt;10,IF(AND(ISNUMBER('Test Sample Data'!C334),'Test Sample Data'!C334&lt;$C$389, 'Test Sample Data'!C334&gt;0),'Test Sample Data'!C334,$C$389),""))</f>
        <v>18.739999999999998</v>
      </c>
      <c r="D335" s="99">
        <f>IF('Test Sample Data'!D334="","",IF(SUM('Test Sample Data'!D$3:D$386)&gt;10,IF(AND(ISNUMBER('Test Sample Data'!D334),'Test Sample Data'!D334&lt;$C$389, 'Test Sample Data'!D334&gt;0),'Test Sample Data'!D334,$C$389),""))</f>
        <v>18.62</v>
      </c>
      <c r="E335" s="99">
        <f>IF('Test Sample Data'!E334="","",IF(SUM('Test Sample Data'!E$3:E$386)&gt;10,IF(AND(ISNUMBER('Test Sample Data'!E334),'Test Sample Data'!E334&lt;$C$389, 'Test Sample Data'!E334&gt;0),'Test Sample Data'!E334,$C$389),""))</f>
        <v>18.63</v>
      </c>
      <c r="F335" s="99" t="str">
        <f>IF('Test Sample Data'!F334="","",IF(SUM('Test Sample Data'!F$3:F$386)&gt;10,IF(AND(ISNUMBER('Test Sample Data'!F334),'Test Sample Data'!F334&lt;$C$389, 'Test Sample Data'!F334&gt;0),'Test Sample Data'!F334,$C$389),""))</f>
        <v/>
      </c>
      <c r="G335" s="99" t="str">
        <f>IF('Test Sample Data'!G334="","",IF(SUM('Test Sample Data'!G$3:G$386)&gt;10,IF(AND(ISNUMBER('Test Sample Data'!G334),'Test Sample Data'!G334&lt;$C$389, 'Test Sample Data'!G334&gt;0),'Test Sample Data'!G334,$C$389),""))</f>
        <v/>
      </c>
      <c r="H335" s="99" t="str">
        <f>IF('Test Sample Data'!H334="","",IF(SUM('Test Sample Data'!H$3:H$386)&gt;10,IF(AND(ISNUMBER('Test Sample Data'!H334),'Test Sample Data'!H334&lt;$C$389, 'Test Sample Data'!H334&gt;0),'Test Sample Data'!H334,$C$389),""))</f>
        <v/>
      </c>
      <c r="I335" s="99" t="str">
        <f>IF('Test Sample Data'!I334="","",IF(SUM('Test Sample Data'!I$3:I$386)&gt;10,IF(AND(ISNUMBER('Test Sample Data'!I334),'Test Sample Data'!I334&lt;$C$389, 'Test Sample Data'!I334&gt;0),'Test Sample Data'!I334,$C$389),""))</f>
        <v/>
      </c>
      <c r="J335" s="99" t="str">
        <f>IF('Test Sample Data'!J334="","",IF(SUM('Test Sample Data'!J$3:J$386)&gt;10,IF(AND(ISNUMBER('Test Sample Data'!J334),'Test Sample Data'!J334&lt;$C$389, 'Test Sample Data'!J334&gt;0),'Test Sample Data'!J334,$C$389),""))</f>
        <v/>
      </c>
      <c r="K335" s="99" t="str">
        <f>IF('Test Sample Data'!K334="","",IF(SUM('Test Sample Data'!K$3:K$386)&gt;10,IF(AND(ISNUMBER('Test Sample Data'!K334),'Test Sample Data'!K334&lt;$C$389, 'Test Sample Data'!K334&gt;0),'Test Sample Data'!K334,$C$389),""))</f>
        <v/>
      </c>
      <c r="L335" s="99" t="str">
        <f>IF('Test Sample Data'!L334="","",IF(SUM('Test Sample Data'!L$3:L$386)&gt;10,IF(AND(ISNUMBER('Test Sample Data'!L334),'Test Sample Data'!L334&lt;$C$389, 'Test Sample Data'!L334&gt;0),'Test Sample Data'!L334,$C$389),""))</f>
        <v/>
      </c>
      <c r="M335" s="99" t="str">
        <f>IF('Test Sample Data'!M334="","",IF(SUM('Test Sample Data'!M$3:M$386)&gt;10,IF(AND(ISNUMBER('Test Sample Data'!M334),'Test Sample Data'!M334&lt;$C$389, 'Test Sample Data'!M334&gt;0),'Test Sample Data'!M334,$C$389),""))</f>
        <v/>
      </c>
      <c r="N335" s="99" t="str">
        <f>IF('Test Sample Data'!N334="","",IF(SUM('Test Sample Data'!N$3:N$386)&gt;10,IF(AND(ISNUMBER('Test Sample Data'!N334),'Test Sample Data'!N334&lt;$C$389, 'Test Sample Data'!N334&gt;0),'Test Sample Data'!N334,$C$389),""))</f>
        <v/>
      </c>
      <c r="O335" s="98" t="str">
        <f>'miRNA Table'!C334</f>
        <v>hsa-miR-581</v>
      </c>
      <c r="P335" s="98" t="s">
        <v>5832</v>
      </c>
      <c r="Q335" s="99">
        <f>IF('Control Sample Data'!C334="","",IF(SUM('Control Sample Data'!C$3:C$386)&gt;10,IF(AND(ISNUMBER('Control Sample Data'!C334),'Control Sample Data'!C334&lt;$C$389, 'Control Sample Data'!C334&gt;0),'Control Sample Data'!C334,$C$389),""))</f>
        <v>15.58</v>
      </c>
      <c r="R335" s="99">
        <f>IF('Control Sample Data'!D334="","",IF(SUM('Control Sample Data'!D$3:D$386)&gt;10,IF(AND(ISNUMBER('Control Sample Data'!D334),'Control Sample Data'!D334&lt;$C$389, 'Control Sample Data'!D334&gt;0),'Control Sample Data'!D334,$C$389),""))</f>
        <v>15.57</v>
      </c>
      <c r="S335" s="99">
        <f>IF('Control Sample Data'!E334="","",IF(SUM('Control Sample Data'!E$3:E$386)&gt;10,IF(AND(ISNUMBER('Control Sample Data'!E334),'Control Sample Data'!E334&lt;$C$389, 'Control Sample Data'!E334&gt;0),'Control Sample Data'!E334,$C$389),""))</f>
        <v>15.76</v>
      </c>
      <c r="T335" s="99" t="str">
        <f>IF('Control Sample Data'!F334="","",IF(SUM('Control Sample Data'!F$3:F$386)&gt;10,IF(AND(ISNUMBER('Control Sample Data'!F334),'Control Sample Data'!F334&lt;$C$389, 'Control Sample Data'!F334&gt;0),'Control Sample Data'!F334,$C$389),""))</f>
        <v/>
      </c>
      <c r="U335" s="99" t="str">
        <f>IF('Control Sample Data'!G334="","",IF(SUM('Control Sample Data'!G$3:G$386)&gt;10,IF(AND(ISNUMBER('Control Sample Data'!G334),'Control Sample Data'!G334&lt;$C$389, 'Control Sample Data'!G334&gt;0),'Control Sample Data'!G334,$C$389),""))</f>
        <v/>
      </c>
      <c r="V335" s="99" t="str">
        <f>IF('Control Sample Data'!H334="","",IF(SUM('Control Sample Data'!H$3:H$386)&gt;10,IF(AND(ISNUMBER('Control Sample Data'!H334),'Control Sample Data'!H334&lt;$C$389, 'Control Sample Data'!H334&gt;0),'Control Sample Data'!H334,$C$389),""))</f>
        <v/>
      </c>
      <c r="W335" s="99" t="str">
        <f>IF('Control Sample Data'!I334="","",IF(SUM('Control Sample Data'!I$3:I$386)&gt;10,IF(AND(ISNUMBER('Control Sample Data'!I334),'Control Sample Data'!I334&lt;$C$389, 'Control Sample Data'!I334&gt;0),'Control Sample Data'!I334,$C$389),""))</f>
        <v/>
      </c>
      <c r="X335" s="99" t="str">
        <f>IF('Control Sample Data'!J334="","",IF(SUM('Control Sample Data'!J$3:J$386)&gt;10,IF(AND(ISNUMBER('Control Sample Data'!J334),'Control Sample Data'!J334&lt;$C$389, 'Control Sample Data'!J334&gt;0),'Control Sample Data'!J334,$C$389),""))</f>
        <v/>
      </c>
      <c r="Y335" s="99" t="str">
        <f>IF('Control Sample Data'!K334="","",IF(SUM('Control Sample Data'!K$3:K$386)&gt;10,IF(AND(ISNUMBER('Control Sample Data'!K334),'Control Sample Data'!K334&lt;$C$389, 'Control Sample Data'!K334&gt;0),'Control Sample Data'!K334,$C$389),""))</f>
        <v/>
      </c>
      <c r="Z335" s="99" t="str">
        <f>IF('Control Sample Data'!L334="","",IF(SUM('Control Sample Data'!L$3:L$386)&gt;10,IF(AND(ISNUMBER('Control Sample Data'!L334),'Control Sample Data'!L334&lt;$C$389, 'Control Sample Data'!L334&gt;0),'Control Sample Data'!L334,$C$389),""))</f>
        <v/>
      </c>
      <c r="AA335" s="99" t="str">
        <f>IF('Control Sample Data'!M334="","",IF(SUM('Control Sample Data'!M$3:M$386)&gt;10,IF(AND(ISNUMBER('Control Sample Data'!M334),'Control Sample Data'!M334&lt;$C$389, 'Control Sample Data'!M334&gt;0),'Control Sample Data'!M334,$C$389),""))</f>
        <v/>
      </c>
      <c r="AB335" s="107" t="str">
        <f>IF('Control Sample Data'!N334="","",IF(SUM('Control Sample Data'!N$3:N$386)&gt;10,IF(AND(ISNUMBER('Control Sample Data'!N334),'Control Sample Data'!N334&lt;$C$389, 'Control Sample Data'!N334&gt;0),'Control Sample Data'!N334,$C$389),""))</f>
        <v/>
      </c>
      <c r="AC335" s="136">
        <f>IF(C335="","",IF(AND('miRNA Table'!$F$4="YES",'miRNA Table'!$F$6="YES"),C335-C$391,C335))</f>
        <v>18.739999999999998</v>
      </c>
      <c r="AD335" s="137">
        <f>IF(D335="","",IF(AND('miRNA Table'!$F$4="YES",'miRNA Table'!$F$6="YES"),D335-D$391,D335))</f>
        <v>18.62</v>
      </c>
      <c r="AE335" s="137">
        <f>IF(E335="","",IF(AND('miRNA Table'!$F$4="YES",'miRNA Table'!$F$6="YES"),E335-E$391,E335))</f>
        <v>18.63</v>
      </c>
      <c r="AF335" s="137" t="str">
        <f>IF(F335="","",IF(AND('miRNA Table'!$F$4="YES",'miRNA Table'!$F$6="YES"),F335-F$391,F335))</f>
        <v/>
      </c>
      <c r="AG335" s="137" t="str">
        <f>IF(G335="","",IF(AND('miRNA Table'!$F$4="YES",'miRNA Table'!$F$6="YES"),G335-G$391,G335))</f>
        <v/>
      </c>
      <c r="AH335" s="137" t="str">
        <f>IF(H335="","",IF(AND('miRNA Table'!$F$4="YES",'miRNA Table'!$F$6="YES"),H335-H$391,H335))</f>
        <v/>
      </c>
      <c r="AI335" s="137" t="str">
        <f>IF(I335="","",IF(AND('miRNA Table'!$F$4="YES",'miRNA Table'!$F$6="YES"),I335-I$391,I335))</f>
        <v/>
      </c>
      <c r="AJ335" s="137" t="str">
        <f>IF(J335="","",IF(AND('miRNA Table'!$F$4="YES",'miRNA Table'!$F$6="YES"),J335-J$391,J335))</f>
        <v/>
      </c>
      <c r="AK335" s="137" t="str">
        <f>IF(K335="","",IF(AND('miRNA Table'!$F$4="YES",'miRNA Table'!$F$6="YES"),K335-K$391,K335))</f>
        <v/>
      </c>
      <c r="AL335" s="137" t="str">
        <f>IF(L335="","",IF(AND('miRNA Table'!$F$4="YES",'miRNA Table'!$F$6="YES"),L335-L$391,L335))</f>
        <v/>
      </c>
      <c r="AM335" s="137" t="str">
        <f>IF(M335="","",IF(AND('miRNA Table'!$F$4="YES",'miRNA Table'!$F$6="YES"),M335-M$391,M335))</f>
        <v/>
      </c>
      <c r="AN335" s="138" t="str">
        <f>IF(N335="","",IF(AND('miRNA Table'!$F$4="YES",'miRNA Table'!$F$6="YES"),N335-N$391,N335))</f>
        <v/>
      </c>
      <c r="AO335" s="136">
        <f>IF(O335="","",IF(AND('miRNA Table'!$F$4="YES",'miRNA Table'!$F$6="YES"),Q335-Q$391,Q335))</f>
        <v>15.58</v>
      </c>
      <c r="AP335" s="137">
        <f>IF(P335="","",IF(AND('miRNA Table'!$F$4="YES",'miRNA Table'!$F$6="YES"),R335-R$391,R335))</f>
        <v>15.57</v>
      </c>
      <c r="AQ335" s="137">
        <f>IF(Q335="","",IF(AND('miRNA Table'!$F$4="YES",'miRNA Table'!$F$6="YES"),S335-S$391,S335))</f>
        <v>15.76</v>
      </c>
      <c r="AR335" s="137" t="str">
        <f>IF(R335="","",IF(AND('miRNA Table'!$F$4="YES",'miRNA Table'!$F$6="YES"),T335-T$391,T335))</f>
        <v/>
      </c>
      <c r="AS335" s="137" t="str">
        <f>IF(S335="","",IF(AND('miRNA Table'!$F$4="YES",'miRNA Table'!$F$6="YES"),U335-U$391,U335))</f>
        <v/>
      </c>
      <c r="AT335" s="137" t="str">
        <f>IF(T335="","",IF(AND('miRNA Table'!$F$4="YES",'miRNA Table'!$F$6="YES"),V335-V$391,V335))</f>
        <v/>
      </c>
      <c r="AU335" s="137" t="str">
        <f>IF(U335="","",IF(AND('miRNA Table'!$F$4="YES",'miRNA Table'!$F$6="YES"),W335-W$391,W335))</f>
        <v/>
      </c>
      <c r="AV335" s="137" t="str">
        <f>IF(V335="","",IF(AND('miRNA Table'!$F$4="YES",'miRNA Table'!$F$6="YES"),X335-X$391,X335))</f>
        <v/>
      </c>
      <c r="AW335" s="137" t="str">
        <f>IF(W335="","",IF(AND('miRNA Table'!$F$4="YES",'miRNA Table'!$F$6="YES"),Y335-Y$391,Y335))</f>
        <v/>
      </c>
      <c r="AX335" s="137" t="str">
        <f>IF(X335="","",IF(AND('miRNA Table'!$F$4="YES",'miRNA Table'!$F$6="YES"),Z335-Z$391,Z335))</f>
        <v/>
      </c>
      <c r="AY335" s="137" t="str">
        <f>IF(Y335="","",IF(AND('miRNA Table'!$F$4="YES",'miRNA Table'!$F$6="YES"),AA335-AA$391,AA335))</f>
        <v/>
      </c>
      <c r="AZ335" s="138" t="str">
        <f>IF(Z335="","",IF(AND('miRNA Table'!$F$4="YES",'miRNA Table'!$F$6="YES"),AB335-AB$391,AB335))</f>
        <v/>
      </c>
      <c r="BY335" s="97" t="str">
        <f t="shared" si="288"/>
        <v>hsa-miR-581</v>
      </c>
      <c r="BZ335" s="98" t="s">
        <v>5832</v>
      </c>
      <c r="CA335" s="99">
        <f t="shared" si="289"/>
        <v>-1.8950000000000031</v>
      </c>
      <c r="CB335" s="99">
        <f t="shared" si="290"/>
        <v>-2.0249999999999986</v>
      </c>
      <c r="CC335" s="99">
        <f t="shared" si="291"/>
        <v>-2.1000000000000014</v>
      </c>
      <c r="CD335" s="99" t="str">
        <f t="shared" si="292"/>
        <v/>
      </c>
      <c r="CE335" s="99" t="str">
        <f t="shared" si="293"/>
        <v/>
      </c>
      <c r="CF335" s="99" t="str">
        <f t="shared" si="294"/>
        <v/>
      </c>
      <c r="CG335" s="99" t="str">
        <f t="shared" si="295"/>
        <v/>
      </c>
      <c r="CH335" s="99" t="str">
        <f t="shared" si="296"/>
        <v/>
      </c>
      <c r="CI335" s="99" t="str">
        <f t="shared" si="297"/>
        <v/>
      </c>
      <c r="CJ335" s="99" t="str">
        <f t="shared" si="298"/>
        <v/>
      </c>
      <c r="CK335" s="99" t="str">
        <f t="shared" si="299"/>
        <v/>
      </c>
      <c r="CL335" s="99" t="str">
        <f t="shared" si="300"/>
        <v/>
      </c>
      <c r="CM335" s="99">
        <f t="shared" si="301"/>
        <v>-5.3183333333333334</v>
      </c>
      <c r="CN335" s="99">
        <f t="shared" si="302"/>
        <v>-5.2816666666666698</v>
      </c>
      <c r="CO335" s="99">
        <f t="shared" si="303"/>
        <v>-5.3750000000000018</v>
      </c>
      <c r="CP335" s="99" t="str">
        <f t="shared" si="304"/>
        <v/>
      </c>
      <c r="CQ335" s="99" t="str">
        <f t="shared" si="305"/>
        <v/>
      </c>
      <c r="CR335" s="99" t="str">
        <f t="shared" si="306"/>
        <v/>
      </c>
      <c r="CS335" s="99" t="str">
        <f t="shared" si="307"/>
        <v/>
      </c>
      <c r="CT335" s="99" t="str">
        <f t="shared" si="308"/>
        <v/>
      </c>
      <c r="CU335" s="99" t="str">
        <f t="shared" si="309"/>
        <v/>
      </c>
      <c r="CV335" s="99" t="str">
        <f t="shared" si="310"/>
        <v/>
      </c>
      <c r="CW335" s="99" t="str">
        <f t="shared" si="311"/>
        <v/>
      </c>
      <c r="CX335" s="99" t="str">
        <f t="shared" si="312"/>
        <v/>
      </c>
      <c r="CY335" s="70">
        <f t="shared" si="313"/>
        <v>-2.0066666666666677</v>
      </c>
      <c r="CZ335" s="70">
        <f t="shared" si="314"/>
        <v>-5.325000000000002</v>
      </c>
      <c r="DA335" s="100" t="str">
        <f t="shared" si="315"/>
        <v>hsa-miR-581</v>
      </c>
      <c r="DB335" s="98" t="s">
        <v>5832</v>
      </c>
      <c r="DC335" s="101">
        <f t="shared" si="268"/>
        <v>3.7192197704526548</v>
      </c>
      <c r="DD335" s="101">
        <f t="shared" si="269"/>
        <v>4.0699187684107416</v>
      </c>
      <c r="DE335" s="101">
        <f t="shared" si="270"/>
        <v>4.2870938501451761</v>
      </c>
      <c r="DF335" s="101" t="str">
        <f t="shared" si="271"/>
        <v/>
      </c>
      <c r="DG335" s="101" t="str">
        <f t="shared" si="272"/>
        <v/>
      </c>
      <c r="DH335" s="101" t="str">
        <f t="shared" si="273"/>
        <v/>
      </c>
      <c r="DI335" s="101" t="str">
        <f t="shared" si="274"/>
        <v/>
      </c>
      <c r="DJ335" s="101" t="str">
        <f t="shared" si="275"/>
        <v/>
      </c>
      <c r="DK335" s="101" t="str">
        <f t="shared" si="276"/>
        <v/>
      </c>
      <c r="DL335" s="101" t="str">
        <f t="shared" si="277"/>
        <v/>
      </c>
      <c r="DM335" s="101" t="str">
        <f t="shared" si="316"/>
        <v/>
      </c>
      <c r="DN335" s="101" t="str">
        <f t="shared" si="317"/>
        <v/>
      </c>
      <c r="DO335" s="101">
        <f t="shared" si="278"/>
        <v>39.900456114755102</v>
      </c>
      <c r="DP335" s="101">
        <f t="shared" si="279"/>
        <v>38.899148411806991</v>
      </c>
      <c r="DQ335" s="101">
        <f t="shared" si="280"/>
        <v>41.498865748832358</v>
      </c>
      <c r="DR335" s="101" t="str">
        <f t="shared" si="281"/>
        <v/>
      </c>
      <c r="DS335" s="101" t="str">
        <f t="shared" si="282"/>
        <v/>
      </c>
      <c r="DT335" s="101" t="str">
        <f t="shared" si="283"/>
        <v/>
      </c>
      <c r="DU335" s="101" t="str">
        <f t="shared" si="284"/>
        <v/>
      </c>
      <c r="DV335" s="101" t="str">
        <f t="shared" si="285"/>
        <v/>
      </c>
      <c r="DW335" s="101" t="str">
        <f t="shared" si="286"/>
        <v/>
      </c>
      <c r="DX335" s="101" t="str">
        <f t="shared" si="287"/>
        <v/>
      </c>
      <c r="DY335" s="101" t="str">
        <f t="shared" si="318"/>
        <v/>
      </c>
      <c r="DZ335" s="101" t="str">
        <f t="shared" si="319"/>
        <v/>
      </c>
    </row>
    <row r="336" spans="1:130" ht="15" customHeight="1" x14ac:dyDescent="0.25">
      <c r="A336" s="106" t="str">
        <f>'miRNA Table'!C335</f>
        <v>hsa-miR-583</v>
      </c>
      <c r="B336" s="98" t="s">
        <v>5833</v>
      </c>
      <c r="C336" s="99">
        <f>IF('Test Sample Data'!C335="","",IF(SUM('Test Sample Data'!C$3:C$386)&gt;10,IF(AND(ISNUMBER('Test Sample Data'!C335),'Test Sample Data'!C335&lt;$C$389, 'Test Sample Data'!C335&gt;0),'Test Sample Data'!C335,$C$389),""))</f>
        <v>35</v>
      </c>
      <c r="D336" s="99">
        <f>IF('Test Sample Data'!D335="","",IF(SUM('Test Sample Data'!D$3:D$386)&gt;10,IF(AND(ISNUMBER('Test Sample Data'!D335),'Test Sample Data'!D335&lt;$C$389, 'Test Sample Data'!D335&gt;0),'Test Sample Data'!D335,$C$389),""))</f>
        <v>35</v>
      </c>
      <c r="E336" s="99">
        <f>IF('Test Sample Data'!E335="","",IF(SUM('Test Sample Data'!E$3:E$386)&gt;10,IF(AND(ISNUMBER('Test Sample Data'!E335),'Test Sample Data'!E335&lt;$C$389, 'Test Sample Data'!E335&gt;0),'Test Sample Data'!E335,$C$389),""))</f>
        <v>35</v>
      </c>
      <c r="F336" s="99" t="str">
        <f>IF('Test Sample Data'!F335="","",IF(SUM('Test Sample Data'!F$3:F$386)&gt;10,IF(AND(ISNUMBER('Test Sample Data'!F335),'Test Sample Data'!F335&lt;$C$389, 'Test Sample Data'!F335&gt;0),'Test Sample Data'!F335,$C$389),""))</f>
        <v/>
      </c>
      <c r="G336" s="99" t="str">
        <f>IF('Test Sample Data'!G335="","",IF(SUM('Test Sample Data'!G$3:G$386)&gt;10,IF(AND(ISNUMBER('Test Sample Data'!G335),'Test Sample Data'!G335&lt;$C$389, 'Test Sample Data'!G335&gt;0),'Test Sample Data'!G335,$C$389),""))</f>
        <v/>
      </c>
      <c r="H336" s="99" t="str">
        <f>IF('Test Sample Data'!H335="","",IF(SUM('Test Sample Data'!H$3:H$386)&gt;10,IF(AND(ISNUMBER('Test Sample Data'!H335),'Test Sample Data'!H335&lt;$C$389, 'Test Sample Data'!H335&gt;0),'Test Sample Data'!H335,$C$389),""))</f>
        <v/>
      </c>
      <c r="I336" s="99" t="str">
        <f>IF('Test Sample Data'!I335="","",IF(SUM('Test Sample Data'!I$3:I$386)&gt;10,IF(AND(ISNUMBER('Test Sample Data'!I335),'Test Sample Data'!I335&lt;$C$389, 'Test Sample Data'!I335&gt;0),'Test Sample Data'!I335,$C$389),""))</f>
        <v/>
      </c>
      <c r="J336" s="99" t="str">
        <f>IF('Test Sample Data'!J335="","",IF(SUM('Test Sample Data'!J$3:J$386)&gt;10,IF(AND(ISNUMBER('Test Sample Data'!J335),'Test Sample Data'!J335&lt;$C$389, 'Test Sample Data'!J335&gt;0),'Test Sample Data'!J335,$C$389),""))</f>
        <v/>
      </c>
      <c r="K336" s="99" t="str">
        <f>IF('Test Sample Data'!K335="","",IF(SUM('Test Sample Data'!K$3:K$386)&gt;10,IF(AND(ISNUMBER('Test Sample Data'!K335),'Test Sample Data'!K335&lt;$C$389, 'Test Sample Data'!K335&gt;0),'Test Sample Data'!K335,$C$389),""))</f>
        <v/>
      </c>
      <c r="L336" s="99" t="str">
        <f>IF('Test Sample Data'!L335="","",IF(SUM('Test Sample Data'!L$3:L$386)&gt;10,IF(AND(ISNUMBER('Test Sample Data'!L335),'Test Sample Data'!L335&lt;$C$389, 'Test Sample Data'!L335&gt;0),'Test Sample Data'!L335,$C$389),""))</f>
        <v/>
      </c>
      <c r="M336" s="99" t="str">
        <f>IF('Test Sample Data'!M335="","",IF(SUM('Test Sample Data'!M$3:M$386)&gt;10,IF(AND(ISNUMBER('Test Sample Data'!M335),'Test Sample Data'!M335&lt;$C$389, 'Test Sample Data'!M335&gt;0),'Test Sample Data'!M335,$C$389),""))</f>
        <v/>
      </c>
      <c r="N336" s="99" t="str">
        <f>IF('Test Sample Data'!N335="","",IF(SUM('Test Sample Data'!N$3:N$386)&gt;10,IF(AND(ISNUMBER('Test Sample Data'!N335),'Test Sample Data'!N335&lt;$C$389, 'Test Sample Data'!N335&gt;0),'Test Sample Data'!N335,$C$389),""))</f>
        <v/>
      </c>
      <c r="O336" s="98" t="str">
        <f>'miRNA Table'!C335</f>
        <v>hsa-miR-583</v>
      </c>
      <c r="P336" s="98" t="s">
        <v>5833</v>
      </c>
      <c r="Q336" s="99">
        <f>IF('Control Sample Data'!C335="","",IF(SUM('Control Sample Data'!C$3:C$386)&gt;10,IF(AND(ISNUMBER('Control Sample Data'!C335),'Control Sample Data'!C335&lt;$C$389, 'Control Sample Data'!C335&gt;0),'Control Sample Data'!C335,$C$389),""))</f>
        <v>35</v>
      </c>
      <c r="R336" s="99">
        <f>IF('Control Sample Data'!D335="","",IF(SUM('Control Sample Data'!D$3:D$386)&gt;10,IF(AND(ISNUMBER('Control Sample Data'!D335),'Control Sample Data'!D335&lt;$C$389, 'Control Sample Data'!D335&gt;0),'Control Sample Data'!D335,$C$389),""))</f>
        <v>35</v>
      </c>
      <c r="S336" s="99">
        <f>IF('Control Sample Data'!E335="","",IF(SUM('Control Sample Data'!E$3:E$386)&gt;10,IF(AND(ISNUMBER('Control Sample Data'!E335),'Control Sample Data'!E335&lt;$C$389, 'Control Sample Data'!E335&gt;0),'Control Sample Data'!E335,$C$389),""))</f>
        <v>35</v>
      </c>
      <c r="T336" s="99" t="str">
        <f>IF('Control Sample Data'!F335="","",IF(SUM('Control Sample Data'!F$3:F$386)&gt;10,IF(AND(ISNUMBER('Control Sample Data'!F335),'Control Sample Data'!F335&lt;$C$389, 'Control Sample Data'!F335&gt;0),'Control Sample Data'!F335,$C$389),""))</f>
        <v/>
      </c>
      <c r="U336" s="99" t="str">
        <f>IF('Control Sample Data'!G335="","",IF(SUM('Control Sample Data'!G$3:G$386)&gt;10,IF(AND(ISNUMBER('Control Sample Data'!G335),'Control Sample Data'!G335&lt;$C$389, 'Control Sample Data'!G335&gt;0),'Control Sample Data'!G335,$C$389),""))</f>
        <v/>
      </c>
      <c r="V336" s="99" t="str">
        <f>IF('Control Sample Data'!H335="","",IF(SUM('Control Sample Data'!H$3:H$386)&gt;10,IF(AND(ISNUMBER('Control Sample Data'!H335),'Control Sample Data'!H335&lt;$C$389, 'Control Sample Data'!H335&gt;0),'Control Sample Data'!H335,$C$389),""))</f>
        <v/>
      </c>
      <c r="W336" s="99" t="str">
        <f>IF('Control Sample Data'!I335="","",IF(SUM('Control Sample Data'!I$3:I$386)&gt;10,IF(AND(ISNUMBER('Control Sample Data'!I335),'Control Sample Data'!I335&lt;$C$389, 'Control Sample Data'!I335&gt;0),'Control Sample Data'!I335,$C$389),""))</f>
        <v/>
      </c>
      <c r="X336" s="99" t="str">
        <f>IF('Control Sample Data'!J335="","",IF(SUM('Control Sample Data'!J$3:J$386)&gt;10,IF(AND(ISNUMBER('Control Sample Data'!J335),'Control Sample Data'!J335&lt;$C$389, 'Control Sample Data'!J335&gt;0),'Control Sample Data'!J335,$C$389),""))</f>
        <v/>
      </c>
      <c r="Y336" s="99" t="str">
        <f>IF('Control Sample Data'!K335="","",IF(SUM('Control Sample Data'!K$3:K$386)&gt;10,IF(AND(ISNUMBER('Control Sample Data'!K335),'Control Sample Data'!K335&lt;$C$389, 'Control Sample Data'!K335&gt;0),'Control Sample Data'!K335,$C$389),""))</f>
        <v/>
      </c>
      <c r="Z336" s="99" t="str">
        <f>IF('Control Sample Data'!L335="","",IF(SUM('Control Sample Data'!L$3:L$386)&gt;10,IF(AND(ISNUMBER('Control Sample Data'!L335),'Control Sample Data'!L335&lt;$C$389, 'Control Sample Data'!L335&gt;0),'Control Sample Data'!L335,$C$389),""))</f>
        <v/>
      </c>
      <c r="AA336" s="99" t="str">
        <f>IF('Control Sample Data'!M335="","",IF(SUM('Control Sample Data'!M$3:M$386)&gt;10,IF(AND(ISNUMBER('Control Sample Data'!M335),'Control Sample Data'!M335&lt;$C$389, 'Control Sample Data'!M335&gt;0),'Control Sample Data'!M335,$C$389),""))</f>
        <v/>
      </c>
      <c r="AB336" s="107" t="str">
        <f>IF('Control Sample Data'!N335="","",IF(SUM('Control Sample Data'!N$3:N$386)&gt;10,IF(AND(ISNUMBER('Control Sample Data'!N335),'Control Sample Data'!N335&lt;$C$389, 'Control Sample Data'!N335&gt;0),'Control Sample Data'!N335,$C$389),""))</f>
        <v/>
      </c>
      <c r="AC336" s="136">
        <f>IF(C336="","",IF(AND('miRNA Table'!$F$4="YES",'miRNA Table'!$F$6="YES"),C336-C$391,C336))</f>
        <v>35</v>
      </c>
      <c r="AD336" s="137">
        <f>IF(D336="","",IF(AND('miRNA Table'!$F$4="YES",'miRNA Table'!$F$6="YES"),D336-D$391,D336))</f>
        <v>35</v>
      </c>
      <c r="AE336" s="137">
        <f>IF(E336="","",IF(AND('miRNA Table'!$F$4="YES",'miRNA Table'!$F$6="YES"),E336-E$391,E336))</f>
        <v>35</v>
      </c>
      <c r="AF336" s="137" t="str">
        <f>IF(F336="","",IF(AND('miRNA Table'!$F$4="YES",'miRNA Table'!$F$6="YES"),F336-F$391,F336))</f>
        <v/>
      </c>
      <c r="AG336" s="137" t="str">
        <f>IF(G336="","",IF(AND('miRNA Table'!$F$4="YES",'miRNA Table'!$F$6="YES"),G336-G$391,G336))</f>
        <v/>
      </c>
      <c r="AH336" s="137" t="str">
        <f>IF(H336="","",IF(AND('miRNA Table'!$F$4="YES",'miRNA Table'!$F$6="YES"),H336-H$391,H336))</f>
        <v/>
      </c>
      <c r="AI336" s="137" t="str">
        <f>IF(I336="","",IF(AND('miRNA Table'!$F$4="YES",'miRNA Table'!$F$6="YES"),I336-I$391,I336))</f>
        <v/>
      </c>
      <c r="AJ336" s="137" t="str">
        <f>IF(J336="","",IF(AND('miRNA Table'!$F$4="YES",'miRNA Table'!$F$6="YES"),J336-J$391,J336))</f>
        <v/>
      </c>
      <c r="AK336" s="137" t="str">
        <f>IF(K336="","",IF(AND('miRNA Table'!$F$4="YES",'miRNA Table'!$F$6="YES"),K336-K$391,K336))</f>
        <v/>
      </c>
      <c r="AL336" s="137" t="str">
        <f>IF(L336="","",IF(AND('miRNA Table'!$F$4="YES",'miRNA Table'!$F$6="YES"),L336-L$391,L336))</f>
        <v/>
      </c>
      <c r="AM336" s="137" t="str">
        <f>IF(M336="","",IF(AND('miRNA Table'!$F$4="YES",'miRNA Table'!$F$6="YES"),M336-M$391,M336))</f>
        <v/>
      </c>
      <c r="AN336" s="138" t="str">
        <f>IF(N336="","",IF(AND('miRNA Table'!$F$4="YES",'miRNA Table'!$F$6="YES"),N336-N$391,N336))</f>
        <v/>
      </c>
      <c r="AO336" s="136">
        <f>IF(O336="","",IF(AND('miRNA Table'!$F$4="YES",'miRNA Table'!$F$6="YES"),Q336-Q$391,Q336))</f>
        <v>35</v>
      </c>
      <c r="AP336" s="137">
        <f>IF(P336="","",IF(AND('miRNA Table'!$F$4="YES",'miRNA Table'!$F$6="YES"),R336-R$391,R336))</f>
        <v>35</v>
      </c>
      <c r="AQ336" s="137">
        <f>IF(Q336="","",IF(AND('miRNA Table'!$F$4="YES",'miRNA Table'!$F$6="YES"),S336-S$391,S336))</f>
        <v>35</v>
      </c>
      <c r="AR336" s="137" t="str">
        <f>IF(R336="","",IF(AND('miRNA Table'!$F$4="YES",'miRNA Table'!$F$6="YES"),T336-T$391,T336))</f>
        <v/>
      </c>
      <c r="AS336" s="137" t="str">
        <f>IF(S336="","",IF(AND('miRNA Table'!$F$4="YES",'miRNA Table'!$F$6="YES"),U336-U$391,U336))</f>
        <v/>
      </c>
      <c r="AT336" s="137" t="str">
        <f>IF(T336="","",IF(AND('miRNA Table'!$F$4="YES",'miRNA Table'!$F$6="YES"),V336-V$391,V336))</f>
        <v/>
      </c>
      <c r="AU336" s="137" t="str">
        <f>IF(U336="","",IF(AND('miRNA Table'!$F$4="YES",'miRNA Table'!$F$6="YES"),W336-W$391,W336))</f>
        <v/>
      </c>
      <c r="AV336" s="137" t="str">
        <f>IF(V336="","",IF(AND('miRNA Table'!$F$4="YES",'miRNA Table'!$F$6="YES"),X336-X$391,X336))</f>
        <v/>
      </c>
      <c r="AW336" s="137" t="str">
        <f>IF(W336="","",IF(AND('miRNA Table'!$F$4="YES",'miRNA Table'!$F$6="YES"),Y336-Y$391,Y336))</f>
        <v/>
      </c>
      <c r="AX336" s="137" t="str">
        <f>IF(X336="","",IF(AND('miRNA Table'!$F$4="YES",'miRNA Table'!$F$6="YES"),Z336-Z$391,Z336))</f>
        <v/>
      </c>
      <c r="AY336" s="137" t="str">
        <f>IF(Y336="","",IF(AND('miRNA Table'!$F$4="YES",'miRNA Table'!$F$6="YES"),AA336-AA$391,AA336))</f>
        <v/>
      </c>
      <c r="AZ336" s="138" t="str">
        <f>IF(Z336="","",IF(AND('miRNA Table'!$F$4="YES",'miRNA Table'!$F$6="YES"),AB336-AB$391,AB336))</f>
        <v/>
      </c>
      <c r="BY336" s="97" t="str">
        <f t="shared" si="288"/>
        <v>hsa-miR-583</v>
      </c>
      <c r="BZ336" s="98" t="s">
        <v>5833</v>
      </c>
      <c r="CA336" s="99">
        <f t="shared" si="289"/>
        <v>14.364999999999998</v>
      </c>
      <c r="CB336" s="99">
        <f t="shared" si="290"/>
        <v>14.355</v>
      </c>
      <c r="CC336" s="99">
        <f t="shared" si="291"/>
        <v>14.27</v>
      </c>
      <c r="CD336" s="99" t="str">
        <f t="shared" si="292"/>
        <v/>
      </c>
      <c r="CE336" s="99" t="str">
        <f t="shared" si="293"/>
        <v/>
      </c>
      <c r="CF336" s="99" t="str">
        <f t="shared" si="294"/>
        <v/>
      </c>
      <c r="CG336" s="99" t="str">
        <f t="shared" si="295"/>
        <v/>
      </c>
      <c r="CH336" s="99" t="str">
        <f t="shared" si="296"/>
        <v/>
      </c>
      <c r="CI336" s="99" t="str">
        <f t="shared" si="297"/>
        <v/>
      </c>
      <c r="CJ336" s="99" t="str">
        <f t="shared" si="298"/>
        <v/>
      </c>
      <c r="CK336" s="99" t="str">
        <f t="shared" si="299"/>
        <v/>
      </c>
      <c r="CL336" s="99" t="str">
        <f t="shared" si="300"/>
        <v/>
      </c>
      <c r="CM336" s="99">
        <f t="shared" si="301"/>
        <v>14.101666666666667</v>
      </c>
      <c r="CN336" s="99">
        <f t="shared" si="302"/>
        <v>14.14833333333333</v>
      </c>
      <c r="CO336" s="99">
        <f t="shared" si="303"/>
        <v>13.864999999999998</v>
      </c>
      <c r="CP336" s="99" t="str">
        <f t="shared" si="304"/>
        <v/>
      </c>
      <c r="CQ336" s="99" t="str">
        <f t="shared" si="305"/>
        <v/>
      </c>
      <c r="CR336" s="99" t="str">
        <f t="shared" si="306"/>
        <v/>
      </c>
      <c r="CS336" s="99" t="str">
        <f t="shared" si="307"/>
        <v/>
      </c>
      <c r="CT336" s="99" t="str">
        <f t="shared" si="308"/>
        <v/>
      </c>
      <c r="CU336" s="99" t="str">
        <f t="shared" si="309"/>
        <v/>
      </c>
      <c r="CV336" s="99" t="str">
        <f t="shared" si="310"/>
        <v/>
      </c>
      <c r="CW336" s="99" t="str">
        <f t="shared" si="311"/>
        <v/>
      </c>
      <c r="CX336" s="99" t="str">
        <f t="shared" si="312"/>
        <v/>
      </c>
      <c r="CY336" s="70">
        <f t="shared" si="313"/>
        <v>14.329999999999998</v>
      </c>
      <c r="CZ336" s="70">
        <f t="shared" si="314"/>
        <v>14.038333333333332</v>
      </c>
      <c r="DA336" s="100" t="str">
        <f t="shared" si="315"/>
        <v>hsa-miR-583</v>
      </c>
      <c r="DB336" s="98" t="s">
        <v>5833</v>
      </c>
      <c r="DC336" s="101">
        <f t="shared" si="268"/>
        <v>4.7391899108950229E-5</v>
      </c>
      <c r="DD336" s="101">
        <f t="shared" si="269"/>
        <v>4.7721535835485465E-5</v>
      </c>
      <c r="DE336" s="101">
        <f t="shared" si="270"/>
        <v>5.0617648059963549E-5</v>
      </c>
      <c r="DF336" s="101" t="str">
        <f t="shared" si="271"/>
        <v/>
      </c>
      <c r="DG336" s="101" t="str">
        <f t="shared" si="272"/>
        <v/>
      </c>
      <c r="DH336" s="101" t="str">
        <f t="shared" si="273"/>
        <v/>
      </c>
      <c r="DI336" s="101" t="str">
        <f t="shared" si="274"/>
        <v/>
      </c>
      <c r="DJ336" s="101" t="str">
        <f t="shared" si="275"/>
        <v/>
      </c>
      <c r="DK336" s="101" t="str">
        <f t="shared" si="276"/>
        <v/>
      </c>
      <c r="DL336" s="101" t="str">
        <f t="shared" si="277"/>
        <v/>
      </c>
      <c r="DM336" s="101" t="str">
        <f t="shared" si="316"/>
        <v/>
      </c>
      <c r="DN336" s="101" t="str">
        <f t="shared" si="317"/>
        <v/>
      </c>
      <c r="DO336" s="101">
        <f t="shared" si="278"/>
        <v>5.6882063716252369E-5</v>
      </c>
      <c r="DP336" s="101">
        <f t="shared" si="279"/>
        <v>5.5071547217106916E-5</v>
      </c>
      <c r="DQ336" s="101">
        <f t="shared" si="280"/>
        <v>6.7022266466494862E-5</v>
      </c>
      <c r="DR336" s="101" t="str">
        <f t="shared" si="281"/>
        <v/>
      </c>
      <c r="DS336" s="101" t="str">
        <f t="shared" si="282"/>
        <v/>
      </c>
      <c r="DT336" s="101" t="str">
        <f t="shared" si="283"/>
        <v/>
      </c>
      <c r="DU336" s="101" t="str">
        <f t="shared" si="284"/>
        <v/>
      </c>
      <c r="DV336" s="101" t="str">
        <f t="shared" si="285"/>
        <v/>
      </c>
      <c r="DW336" s="101" t="str">
        <f t="shared" si="286"/>
        <v/>
      </c>
      <c r="DX336" s="101" t="str">
        <f t="shared" si="287"/>
        <v/>
      </c>
      <c r="DY336" s="101" t="str">
        <f t="shared" si="318"/>
        <v/>
      </c>
      <c r="DZ336" s="101" t="str">
        <f t="shared" si="319"/>
        <v/>
      </c>
    </row>
    <row r="337" spans="1:130" ht="15" customHeight="1" x14ac:dyDescent="0.25">
      <c r="A337" s="106" t="str">
        <f>'miRNA Table'!C336</f>
        <v>hsa-miR-588</v>
      </c>
      <c r="B337" s="98" t="s">
        <v>5834</v>
      </c>
      <c r="C337" s="99">
        <f>IF('Test Sample Data'!C336="","",IF(SUM('Test Sample Data'!C$3:C$386)&gt;10,IF(AND(ISNUMBER('Test Sample Data'!C336),'Test Sample Data'!C336&lt;$C$389, 'Test Sample Data'!C336&gt;0),'Test Sample Data'!C336,$C$389),""))</f>
        <v>27.76</v>
      </c>
      <c r="D337" s="99">
        <f>IF('Test Sample Data'!D336="","",IF(SUM('Test Sample Data'!D$3:D$386)&gt;10,IF(AND(ISNUMBER('Test Sample Data'!D336),'Test Sample Data'!D336&lt;$C$389, 'Test Sample Data'!D336&gt;0),'Test Sample Data'!D336,$C$389),""))</f>
        <v>28.03</v>
      </c>
      <c r="E337" s="99">
        <f>IF('Test Sample Data'!E336="","",IF(SUM('Test Sample Data'!E$3:E$386)&gt;10,IF(AND(ISNUMBER('Test Sample Data'!E336),'Test Sample Data'!E336&lt;$C$389, 'Test Sample Data'!E336&gt;0),'Test Sample Data'!E336,$C$389),""))</f>
        <v>27.73</v>
      </c>
      <c r="F337" s="99" t="str">
        <f>IF('Test Sample Data'!F336="","",IF(SUM('Test Sample Data'!F$3:F$386)&gt;10,IF(AND(ISNUMBER('Test Sample Data'!F336),'Test Sample Data'!F336&lt;$C$389, 'Test Sample Data'!F336&gt;0),'Test Sample Data'!F336,$C$389),""))</f>
        <v/>
      </c>
      <c r="G337" s="99" t="str">
        <f>IF('Test Sample Data'!G336="","",IF(SUM('Test Sample Data'!G$3:G$386)&gt;10,IF(AND(ISNUMBER('Test Sample Data'!G336),'Test Sample Data'!G336&lt;$C$389, 'Test Sample Data'!G336&gt;0),'Test Sample Data'!G336,$C$389),""))</f>
        <v/>
      </c>
      <c r="H337" s="99" t="str">
        <f>IF('Test Sample Data'!H336="","",IF(SUM('Test Sample Data'!H$3:H$386)&gt;10,IF(AND(ISNUMBER('Test Sample Data'!H336),'Test Sample Data'!H336&lt;$C$389, 'Test Sample Data'!H336&gt;0),'Test Sample Data'!H336,$C$389),""))</f>
        <v/>
      </c>
      <c r="I337" s="99" t="str">
        <f>IF('Test Sample Data'!I336="","",IF(SUM('Test Sample Data'!I$3:I$386)&gt;10,IF(AND(ISNUMBER('Test Sample Data'!I336),'Test Sample Data'!I336&lt;$C$389, 'Test Sample Data'!I336&gt;0),'Test Sample Data'!I336,$C$389),""))</f>
        <v/>
      </c>
      <c r="J337" s="99" t="str">
        <f>IF('Test Sample Data'!J336="","",IF(SUM('Test Sample Data'!J$3:J$386)&gt;10,IF(AND(ISNUMBER('Test Sample Data'!J336),'Test Sample Data'!J336&lt;$C$389, 'Test Sample Data'!J336&gt;0),'Test Sample Data'!J336,$C$389),""))</f>
        <v/>
      </c>
      <c r="K337" s="99" t="str">
        <f>IF('Test Sample Data'!K336="","",IF(SUM('Test Sample Data'!K$3:K$386)&gt;10,IF(AND(ISNUMBER('Test Sample Data'!K336),'Test Sample Data'!K336&lt;$C$389, 'Test Sample Data'!K336&gt;0),'Test Sample Data'!K336,$C$389),""))</f>
        <v/>
      </c>
      <c r="L337" s="99" t="str">
        <f>IF('Test Sample Data'!L336="","",IF(SUM('Test Sample Data'!L$3:L$386)&gt;10,IF(AND(ISNUMBER('Test Sample Data'!L336),'Test Sample Data'!L336&lt;$C$389, 'Test Sample Data'!L336&gt;0),'Test Sample Data'!L336,$C$389),""))</f>
        <v/>
      </c>
      <c r="M337" s="99" t="str">
        <f>IF('Test Sample Data'!M336="","",IF(SUM('Test Sample Data'!M$3:M$386)&gt;10,IF(AND(ISNUMBER('Test Sample Data'!M336),'Test Sample Data'!M336&lt;$C$389, 'Test Sample Data'!M336&gt;0),'Test Sample Data'!M336,$C$389),""))</f>
        <v/>
      </c>
      <c r="N337" s="99" t="str">
        <f>IF('Test Sample Data'!N336="","",IF(SUM('Test Sample Data'!N$3:N$386)&gt;10,IF(AND(ISNUMBER('Test Sample Data'!N336),'Test Sample Data'!N336&lt;$C$389, 'Test Sample Data'!N336&gt;0),'Test Sample Data'!N336,$C$389),""))</f>
        <v/>
      </c>
      <c r="O337" s="98" t="str">
        <f>'miRNA Table'!C336</f>
        <v>hsa-miR-588</v>
      </c>
      <c r="P337" s="98" t="s">
        <v>5834</v>
      </c>
      <c r="Q337" s="99">
        <f>IF('Control Sample Data'!C336="","",IF(SUM('Control Sample Data'!C$3:C$386)&gt;10,IF(AND(ISNUMBER('Control Sample Data'!C336),'Control Sample Data'!C336&lt;$C$389, 'Control Sample Data'!C336&gt;0),'Control Sample Data'!C336,$C$389),""))</f>
        <v>28.59</v>
      </c>
      <c r="R337" s="99">
        <f>IF('Control Sample Data'!D336="","",IF(SUM('Control Sample Data'!D$3:D$386)&gt;10,IF(AND(ISNUMBER('Control Sample Data'!D336),'Control Sample Data'!D336&lt;$C$389, 'Control Sample Data'!D336&gt;0),'Control Sample Data'!D336,$C$389),""))</f>
        <v>29.01</v>
      </c>
      <c r="S337" s="99">
        <f>IF('Control Sample Data'!E336="","",IF(SUM('Control Sample Data'!E$3:E$386)&gt;10,IF(AND(ISNUMBER('Control Sample Data'!E336),'Control Sample Data'!E336&lt;$C$389, 'Control Sample Data'!E336&gt;0),'Control Sample Data'!E336,$C$389),""))</f>
        <v>29.01</v>
      </c>
      <c r="T337" s="99" t="str">
        <f>IF('Control Sample Data'!F336="","",IF(SUM('Control Sample Data'!F$3:F$386)&gt;10,IF(AND(ISNUMBER('Control Sample Data'!F336),'Control Sample Data'!F336&lt;$C$389, 'Control Sample Data'!F336&gt;0),'Control Sample Data'!F336,$C$389),""))</f>
        <v/>
      </c>
      <c r="U337" s="99" t="str">
        <f>IF('Control Sample Data'!G336="","",IF(SUM('Control Sample Data'!G$3:G$386)&gt;10,IF(AND(ISNUMBER('Control Sample Data'!G336),'Control Sample Data'!G336&lt;$C$389, 'Control Sample Data'!G336&gt;0),'Control Sample Data'!G336,$C$389),""))</f>
        <v/>
      </c>
      <c r="V337" s="99" t="str">
        <f>IF('Control Sample Data'!H336="","",IF(SUM('Control Sample Data'!H$3:H$386)&gt;10,IF(AND(ISNUMBER('Control Sample Data'!H336),'Control Sample Data'!H336&lt;$C$389, 'Control Sample Data'!H336&gt;0),'Control Sample Data'!H336,$C$389),""))</f>
        <v/>
      </c>
      <c r="W337" s="99" t="str">
        <f>IF('Control Sample Data'!I336="","",IF(SUM('Control Sample Data'!I$3:I$386)&gt;10,IF(AND(ISNUMBER('Control Sample Data'!I336),'Control Sample Data'!I336&lt;$C$389, 'Control Sample Data'!I336&gt;0),'Control Sample Data'!I336,$C$389),""))</f>
        <v/>
      </c>
      <c r="X337" s="99" t="str">
        <f>IF('Control Sample Data'!J336="","",IF(SUM('Control Sample Data'!J$3:J$386)&gt;10,IF(AND(ISNUMBER('Control Sample Data'!J336),'Control Sample Data'!J336&lt;$C$389, 'Control Sample Data'!J336&gt;0),'Control Sample Data'!J336,$C$389),""))</f>
        <v/>
      </c>
      <c r="Y337" s="99" t="str">
        <f>IF('Control Sample Data'!K336="","",IF(SUM('Control Sample Data'!K$3:K$386)&gt;10,IF(AND(ISNUMBER('Control Sample Data'!K336),'Control Sample Data'!K336&lt;$C$389, 'Control Sample Data'!K336&gt;0),'Control Sample Data'!K336,$C$389),""))</f>
        <v/>
      </c>
      <c r="Z337" s="99" t="str">
        <f>IF('Control Sample Data'!L336="","",IF(SUM('Control Sample Data'!L$3:L$386)&gt;10,IF(AND(ISNUMBER('Control Sample Data'!L336),'Control Sample Data'!L336&lt;$C$389, 'Control Sample Data'!L336&gt;0),'Control Sample Data'!L336,$C$389),""))</f>
        <v/>
      </c>
      <c r="AA337" s="99" t="str">
        <f>IF('Control Sample Data'!M336="","",IF(SUM('Control Sample Data'!M$3:M$386)&gt;10,IF(AND(ISNUMBER('Control Sample Data'!M336),'Control Sample Data'!M336&lt;$C$389, 'Control Sample Data'!M336&gt;0),'Control Sample Data'!M336,$C$389),""))</f>
        <v/>
      </c>
      <c r="AB337" s="107" t="str">
        <f>IF('Control Sample Data'!N336="","",IF(SUM('Control Sample Data'!N$3:N$386)&gt;10,IF(AND(ISNUMBER('Control Sample Data'!N336),'Control Sample Data'!N336&lt;$C$389, 'Control Sample Data'!N336&gt;0),'Control Sample Data'!N336,$C$389),""))</f>
        <v/>
      </c>
      <c r="AC337" s="136">
        <f>IF(C337="","",IF(AND('miRNA Table'!$F$4="YES",'miRNA Table'!$F$6="YES"),C337-C$391,C337))</f>
        <v>27.76</v>
      </c>
      <c r="AD337" s="137">
        <f>IF(D337="","",IF(AND('miRNA Table'!$F$4="YES",'miRNA Table'!$F$6="YES"),D337-D$391,D337))</f>
        <v>28.03</v>
      </c>
      <c r="AE337" s="137">
        <f>IF(E337="","",IF(AND('miRNA Table'!$F$4="YES",'miRNA Table'!$F$6="YES"),E337-E$391,E337))</f>
        <v>27.73</v>
      </c>
      <c r="AF337" s="137" t="str">
        <f>IF(F337="","",IF(AND('miRNA Table'!$F$4="YES",'miRNA Table'!$F$6="YES"),F337-F$391,F337))</f>
        <v/>
      </c>
      <c r="AG337" s="137" t="str">
        <f>IF(G337="","",IF(AND('miRNA Table'!$F$4="YES",'miRNA Table'!$F$6="YES"),G337-G$391,G337))</f>
        <v/>
      </c>
      <c r="AH337" s="137" t="str">
        <f>IF(H337="","",IF(AND('miRNA Table'!$F$4="YES",'miRNA Table'!$F$6="YES"),H337-H$391,H337))</f>
        <v/>
      </c>
      <c r="AI337" s="137" t="str">
        <f>IF(I337="","",IF(AND('miRNA Table'!$F$4="YES",'miRNA Table'!$F$6="YES"),I337-I$391,I337))</f>
        <v/>
      </c>
      <c r="AJ337" s="137" t="str">
        <f>IF(J337="","",IF(AND('miRNA Table'!$F$4="YES",'miRNA Table'!$F$6="YES"),J337-J$391,J337))</f>
        <v/>
      </c>
      <c r="AK337" s="137" t="str">
        <f>IF(K337="","",IF(AND('miRNA Table'!$F$4="YES",'miRNA Table'!$F$6="YES"),K337-K$391,K337))</f>
        <v/>
      </c>
      <c r="AL337" s="137" t="str">
        <f>IF(L337="","",IF(AND('miRNA Table'!$F$4="YES",'miRNA Table'!$F$6="YES"),L337-L$391,L337))</f>
        <v/>
      </c>
      <c r="AM337" s="137" t="str">
        <f>IF(M337="","",IF(AND('miRNA Table'!$F$4="YES",'miRNA Table'!$F$6="YES"),M337-M$391,M337))</f>
        <v/>
      </c>
      <c r="AN337" s="138" t="str">
        <f>IF(N337="","",IF(AND('miRNA Table'!$F$4="YES",'miRNA Table'!$F$6="YES"),N337-N$391,N337))</f>
        <v/>
      </c>
      <c r="AO337" s="136">
        <f>IF(O337="","",IF(AND('miRNA Table'!$F$4="YES",'miRNA Table'!$F$6="YES"),Q337-Q$391,Q337))</f>
        <v>28.59</v>
      </c>
      <c r="AP337" s="137">
        <f>IF(P337="","",IF(AND('miRNA Table'!$F$4="YES",'miRNA Table'!$F$6="YES"),R337-R$391,R337))</f>
        <v>29.01</v>
      </c>
      <c r="AQ337" s="137">
        <f>IF(Q337="","",IF(AND('miRNA Table'!$F$4="YES",'miRNA Table'!$F$6="YES"),S337-S$391,S337))</f>
        <v>29.01</v>
      </c>
      <c r="AR337" s="137" t="str">
        <f>IF(R337="","",IF(AND('miRNA Table'!$F$4="YES",'miRNA Table'!$F$6="YES"),T337-T$391,T337))</f>
        <v/>
      </c>
      <c r="AS337" s="137" t="str">
        <f>IF(S337="","",IF(AND('miRNA Table'!$F$4="YES",'miRNA Table'!$F$6="YES"),U337-U$391,U337))</f>
        <v/>
      </c>
      <c r="AT337" s="137" t="str">
        <f>IF(T337="","",IF(AND('miRNA Table'!$F$4="YES",'miRNA Table'!$F$6="YES"),V337-V$391,V337))</f>
        <v/>
      </c>
      <c r="AU337" s="137" t="str">
        <f>IF(U337="","",IF(AND('miRNA Table'!$F$4="YES",'miRNA Table'!$F$6="YES"),W337-W$391,W337))</f>
        <v/>
      </c>
      <c r="AV337" s="137" t="str">
        <f>IF(V337="","",IF(AND('miRNA Table'!$F$4="YES",'miRNA Table'!$F$6="YES"),X337-X$391,X337))</f>
        <v/>
      </c>
      <c r="AW337" s="137" t="str">
        <f>IF(W337="","",IF(AND('miRNA Table'!$F$4="YES",'miRNA Table'!$F$6="YES"),Y337-Y$391,Y337))</f>
        <v/>
      </c>
      <c r="AX337" s="137" t="str">
        <f>IF(X337="","",IF(AND('miRNA Table'!$F$4="YES",'miRNA Table'!$F$6="YES"),Z337-Z$391,Z337))</f>
        <v/>
      </c>
      <c r="AY337" s="137" t="str">
        <f>IF(Y337="","",IF(AND('miRNA Table'!$F$4="YES",'miRNA Table'!$F$6="YES"),AA337-AA$391,AA337))</f>
        <v/>
      </c>
      <c r="AZ337" s="138" t="str">
        <f>IF(Z337="","",IF(AND('miRNA Table'!$F$4="YES",'miRNA Table'!$F$6="YES"),AB337-AB$391,AB337))</f>
        <v/>
      </c>
      <c r="BY337" s="97" t="str">
        <f t="shared" si="288"/>
        <v>hsa-miR-588</v>
      </c>
      <c r="BZ337" s="98" t="s">
        <v>5834</v>
      </c>
      <c r="CA337" s="99">
        <f t="shared" si="289"/>
        <v>7.125</v>
      </c>
      <c r="CB337" s="99">
        <f t="shared" si="290"/>
        <v>7.3850000000000016</v>
      </c>
      <c r="CC337" s="99">
        <f t="shared" si="291"/>
        <v>7</v>
      </c>
      <c r="CD337" s="99" t="str">
        <f t="shared" si="292"/>
        <v/>
      </c>
      <c r="CE337" s="99" t="str">
        <f t="shared" si="293"/>
        <v/>
      </c>
      <c r="CF337" s="99" t="str">
        <f t="shared" si="294"/>
        <v/>
      </c>
      <c r="CG337" s="99" t="str">
        <f t="shared" si="295"/>
        <v/>
      </c>
      <c r="CH337" s="99" t="str">
        <f t="shared" si="296"/>
        <v/>
      </c>
      <c r="CI337" s="99" t="str">
        <f t="shared" si="297"/>
        <v/>
      </c>
      <c r="CJ337" s="99" t="str">
        <f t="shared" si="298"/>
        <v/>
      </c>
      <c r="CK337" s="99" t="str">
        <f t="shared" si="299"/>
        <v/>
      </c>
      <c r="CL337" s="99" t="str">
        <f t="shared" si="300"/>
        <v/>
      </c>
      <c r="CM337" s="99">
        <f t="shared" si="301"/>
        <v>7.6916666666666664</v>
      </c>
      <c r="CN337" s="99">
        <f t="shared" si="302"/>
        <v>8.1583333333333314</v>
      </c>
      <c r="CO337" s="99">
        <f t="shared" si="303"/>
        <v>7.875</v>
      </c>
      <c r="CP337" s="99" t="str">
        <f t="shared" si="304"/>
        <v/>
      </c>
      <c r="CQ337" s="99" t="str">
        <f t="shared" si="305"/>
        <v/>
      </c>
      <c r="CR337" s="99" t="str">
        <f t="shared" si="306"/>
        <v/>
      </c>
      <c r="CS337" s="99" t="str">
        <f t="shared" si="307"/>
        <v/>
      </c>
      <c r="CT337" s="99" t="str">
        <f t="shared" si="308"/>
        <v/>
      </c>
      <c r="CU337" s="99" t="str">
        <f t="shared" si="309"/>
        <v/>
      </c>
      <c r="CV337" s="99" t="str">
        <f t="shared" si="310"/>
        <v/>
      </c>
      <c r="CW337" s="99" t="str">
        <f t="shared" si="311"/>
        <v/>
      </c>
      <c r="CX337" s="99" t="str">
        <f t="shared" si="312"/>
        <v/>
      </c>
      <c r="CY337" s="70">
        <f t="shared" si="313"/>
        <v>7.1700000000000008</v>
      </c>
      <c r="CZ337" s="70">
        <f t="shared" si="314"/>
        <v>7.9083333333333323</v>
      </c>
      <c r="DA337" s="100" t="str">
        <f t="shared" si="315"/>
        <v>hsa-miR-588</v>
      </c>
      <c r="DB337" s="98" t="s">
        <v>5834</v>
      </c>
      <c r="DC337" s="101">
        <f t="shared" si="268"/>
        <v>7.1640940875364939E-3</v>
      </c>
      <c r="DD337" s="101">
        <f t="shared" si="269"/>
        <v>5.9826484261499288E-3</v>
      </c>
      <c r="DE337" s="101">
        <f t="shared" si="270"/>
        <v>7.8125E-3</v>
      </c>
      <c r="DF337" s="101" t="str">
        <f t="shared" si="271"/>
        <v/>
      </c>
      <c r="DG337" s="101" t="str">
        <f t="shared" si="272"/>
        <v/>
      </c>
      <c r="DH337" s="101" t="str">
        <f t="shared" si="273"/>
        <v/>
      </c>
      <c r="DI337" s="101" t="str">
        <f t="shared" si="274"/>
        <v/>
      </c>
      <c r="DJ337" s="101" t="str">
        <f t="shared" si="275"/>
        <v/>
      </c>
      <c r="DK337" s="101" t="str">
        <f t="shared" si="276"/>
        <v/>
      </c>
      <c r="DL337" s="101" t="str">
        <f t="shared" si="277"/>
        <v/>
      </c>
      <c r="DM337" s="101" t="str">
        <f t="shared" si="316"/>
        <v/>
      </c>
      <c r="DN337" s="101" t="str">
        <f t="shared" si="317"/>
        <v/>
      </c>
      <c r="DO337" s="101">
        <f t="shared" si="278"/>
        <v>4.8370170327243795E-3</v>
      </c>
      <c r="DP337" s="101">
        <f t="shared" si="279"/>
        <v>3.5002329762185685E-3</v>
      </c>
      <c r="DQ337" s="101">
        <f t="shared" si="280"/>
        <v>4.2597958307236646E-3</v>
      </c>
      <c r="DR337" s="101" t="str">
        <f t="shared" si="281"/>
        <v/>
      </c>
      <c r="DS337" s="101" t="str">
        <f t="shared" si="282"/>
        <v/>
      </c>
      <c r="DT337" s="101" t="str">
        <f t="shared" si="283"/>
        <v/>
      </c>
      <c r="DU337" s="101" t="str">
        <f t="shared" si="284"/>
        <v/>
      </c>
      <c r="DV337" s="101" t="str">
        <f t="shared" si="285"/>
        <v/>
      </c>
      <c r="DW337" s="101" t="str">
        <f t="shared" si="286"/>
        <v/>
      </c>
      <c r="DX337" s="101" t="str">
        <f t="shared" si="287"/>
        <v/>
      </c>
      <c r="DY337" s="101" t="str">
        <f t="shared" si="318"/>
        <v/>
      </c>
      <c r="DZ337" s="101" t="str">
        <f t="shared" si="319"/>
        <v/>
      </c>
    </row>
    <row r="338" spans="1:130" ht="15" customHeight="1" x14ac:dyDescent="0.25">
      <c r="A338" s="106" t="str">
        <f>'miRNA Table'!C337</f>
        <v>hsa-miR-589-3p</v>
      </c>
      <c r="B338" s="98" t="s">
        <v>5835</v>
      </c>
      <c r="C338" s="99">
        <f>IF('Test Sample Data'!C337="","",IF(SUM('Test Sample Data'!C$3:C$386)&gt;10,IF(AND(ISNUMBER('Test Sample Data'!C337),'Test Sample Data'!C337&lt;$C$389, 'Test Sample Data'!C337&gt;0),'Test Sample Data'!C337,$C$389),""))</f>
        <v>30.64</v>
      </c>
      <c r="D338" s="99">
        <f>IF('Test Sample Data'!D337="","",IF(SUM('Test Sample Data'!D$3:D$386)&gt;10,IF(AND(ISNUMBER('Test Sample Data'!D337),'Test Sample Data'!D337&lt;$C$389, 'Test Sample Data'!D337&gt;0),'Test Sample Data'!D337,$C$389),""))</f>
        <v>30.07</v>
      </c>
      <c r="E338" s="99">
        <f>IF('Test Sample Data'!E337="","",IF(SUM('Test Sample Data'!E$3:E$386)&gt;10,IF(AND(ISNUMBER('Test Sample Data'!E337),'Test Sample Data'!E337&lt;$C$389, 'Test Sample Data'!E337&gt;0),'Test Sample Data'!E337,$C$389),""))</f>
        <v>30.14</v>
      </c>
      <c r="F338" s="99" t="str">
        <f>IF('Test Sample Data'!F337="","",IF(SUM('Test Sample Data'!F$3:F$386)&gt;10,IF(AND(ISNUMBER('Test Sample Data'!F337),'Test Sample Data'!F337&lt;$C$389, 'Test Sample Data'!F337&gt;0),'Test Sample Data'!F337,$C$389),""))</f>
        <v/>
      </c>
      <c r="G338" s="99" t="str">
        <f>IF('Test Sample Data'!G337="","",IF(SUM('Test Sample Data'!G$3:G$386)&gt;10,IF(AND(ISNUMBER('Test Sample Data'!G337),'Test Sample Data'!G337&lt;$C$389, 'Test Sample Data'!G337&gt;0),'Test Sample Data'!G337,$C$389),""))</f>
        <v/>
      </c>
      <c r="H338" s="99" t="str">
        <f>IF('Test Sample Data'!H337="","",IF(SUM('Test Sample Data'!H$3:H$386)&gt;10,IF(AND(ISNUMBER('Test Sample Data'!H337),'Test Sample Data'!H337&lt;$C$389, 'Test Sample Data'!H337&gt;0),'Test Sample Data'!H337,$C$389),""))</f>
        <v/>
      </c>
      <c r="I338" s="99" t="str">
        <f>IF('Test Sample Data'!I337="","",IF(SUM('Test Sample Data'!I$3:I$386)&gt;10,IF(AND(ISNUMBER('Test Sample Data'!I337),'Test Sample Data'!I337&lt;$C$389, 'Test Sample Data'!I337&gt;0),'Test Sample Data'!I337,$C$389),""))</f>
        <v/>
      </c>
      <c r="J338" s="99" t="str">
        <f>IF('Test Sample Data'!J337="","",IF(SUM('Test Sample Data'!J$3:J$386)&gt;10,IF(AND(ISNUMBER('Test Sample Data'!J337),'Test Sample Data'!J337&lt;$C$389, 'Test Sample Data'!J337&gt;0),'Test Sample Data'!J337,$C$389),""))</f>
        <v/>
      </c>
      <c r="K338" s="99" t="str">
        <f>IF('Test Sample Data'!K337="","",IF(SUM('Test Sample Data'!K$3:K$386)&gt;10,IF(AND(ISNUMBER('Test Sample Data'!K337),'Test Sample Data'!K337&lt;$C$389, 'Test Sample Data'!K337&gt;0),'Test Sample Data'!K337,$C$389),""))</f>
        <v/>
      </c>
      <c r="L338" s="99" t="str">
        <f>IF('Test Sample Data'!L337="","",IF(SUM('Test Sample Data'!L$3:L$386)&gt;10,IF(AND(ISNUMBER('Test Sample Data'!L337),'Test Sample Data'!L337&lt;$C$389, 'Test Sample Data'!L337&gt;0),'Test Sample Data'!L337,$C$389),""))</f>
        <v/>
      </c>
      <c r="M338" s="99" t="str">
        <f>IF('Test Sample Data'!M337="","",IF(SUM('Test Sample Data'!M$3:M$386)&gt;10,IF(AND(ISNUMBER('Test Sample Data'!M337),'Test Sample Data'!M337&lt;$C$389, 'Test Sample Data'!M337&gt;0),'Test Sample Data'!M337,$C$389),""))</f>
        <v/>
      </c>
      <c r="N338" s="99" t="str">
        <f>IF('Test Sample Data'!N337="","",IF(SUM('Test Sample Data'!N$3:N$386)&gt;10,IF(AND(ISNUMBER('Test Sample Data'!N337),'Test Sample Data'!N337&lt;$C$389, 'Test Sample Data'!N337&gt;0),'Test Sample Data'!N337,$C$389),""))</f>
        <v/>
      </c>
      <c r="O338" s="98" t="str">
        <f>'miRNA Table'!C337</f>
        <v>hsa-miR-589-3p</v>
      </c>
      <c r="P338" s="98" t="s">
        <v>5835</v>
      </c>
      <c r="Q338" s="99">
        <f>IF('Control Sample Data'!C337="","",IF(SUM('Control Sample Data'!C$3:C$386)&gt;10,IF(AND(ISNUMBER('Control Sample Data'!C337),'Control Sample Data'!C337&lt;$C$389, 'Control Sample Data'!C337&gt;0),'Control Sample Data'!C337,$C$389),""))</f>
        <v>29.41</v>
      </c>
      <c r="R338" s="99">
        <f>IF('Control Sample Data'!D337="","",IF(SUM('Control Sample Data'!D$3:D$386)&gt;10,IF(AND(ISNUMBER('Control Sample Data'!D337),'Control Sample Data'!D337&lt;$C$389, 'Control Sample Data'!D337&gt;0),'Control Sample Data'!D337,$C$389),""))</f>
        <v>29.55</v>
      </c>
      <c r="S338" s="99">
        <f>IF('Control Sample Data'!E337="","",IF(SUM('Control Sample Data'!E$3:E$386)&gt;10,IF(AND(ISNUMBER('Control Sample Data'!E337),'Control Sample Data'!E337&lt;$C$389, 'Control Sample Data'!E337&gt;0),'Control Sample Data'!E337,$C$389),""))</f>
        <v>30.21</v>
      </c>
      <c r="T338" s="99" t="str">
        <f>IF('Control Sample Data'!F337="","",IF(SUM('Control Sample Data'!F$3:F$386)&gt;10,IF(AND(ISNUMBER('Control Sample Data'!F337),'Control Sample Data'!F337&lt;$C$389, 'Control Sample Data'!F337&gt;0),'Control Sample Data'!F337,$C$389),""))</f>
        <v/>
      </c>
      <c r="U338" s="99" t="str">
        <f>IF('Control Sample Data'!G337="","",IF(SUM('Control Sample Data'!G$3:G$386)&gt;10,IF(AND(ISNUMBER('Control Sample Data'!G337),'Control Sample Data'!G337&lt;$C$389, 'Control Sample Data'!G337&gt;0),'Control Sample Data'!G337,$C$389),""))</f>
        <v/>
      </c>
      <c r="V338" s="99" t="str">
        <f>IF('Control Sample Data'!H337="","",IF(SUM('Control Sample Data'!H$3:H$386)&gt;10,IF(AND(ISNUMBER('Control Sample Data'!H337),'Control Sample Data'!H337&lt;$C$389, 'Control Sample Data'!H337&gt;0),'Control Sample Data'!H337,$C$389),""))</f>
        <v/>
      </c>
      <c r="W338" s="99" t="str">
        <f>IF('Control Sample Data'!I337="","",IF(SUM('Control Sample Data'!I$3:I$386)&gt;10,IF(AND(ISNUMBER('Control Sample Data'!I337),'Control Sample Data'!I337&lt;$C$389, 'Control Sample Data'!I337&gt;0),'Control Sample Data'!I337,$C$389),""))</f>
        <v/>
      </c>
      <c r="X338" s="99" t="str">
        <f>IF('Control Sample Data'!J337="","",IF(SUM('Control Sample Data'!J$3:J$386)&gt;10,IF(AND(ISNUMBER('Control Sample Data'!J337),'Control Sample Data'!J337&lt;$C$389, 'Control Sample Data'!J337&gt;0),'Control Sample Data'!J337,$C$389),""))</f>
        <v/>
      </c>
      <c r="Y338" s="99" t="str">
        <f>IF('Control Sample Data'!K337="","",IF(SUM('Control Sample Data'!K$3:K$386)&gt;10,IF(AND(ISNUMBER('Control Sample Data'!K337),'Control Sample Data'!K337&lt;$C$389, 'Control Sample Data'!K337&gt;0),'Control Sample Data'!K337,$C$389),""))</f>
        <v/>
      </c>
      <c r="Z338" s="99" t="str">
        <f>IF('Control Sample Data'!L337="","",IF(SUM('Control Sample Data'!L$3:L$386)&gt;10,IF(AND(ISNUMBER('Control Sample Data'!L337),'Control Sample Data'!L337&lt;$C$389, 'Control Sample Data'!L337&gt;0),'Control Sample Data'!L337,$C$389),""))</f>
        <v/>
      </c>
      <c r="AA338" s="99" t="str">
        <f>IF('Control Sample Data'!M337="","",IF(SUM('Control Sample Data'!M$3:M$386)&gt;10,IF(AND(ISNUMBER('Control Sample Data'!M337),'Control Sample Data'!M337&lt;$C$389, 'Control Sample Data'!M337&gt;0),'Control Sample Data'!M337,$C$389),""))</f>
        <v/>
      </c>
      <c r="AB338" s="107" t="str">
        <f>IF('Control Sample Data'!N337="","",IF(SUM('Control Sample Data'!N$3:N$386)&gt;10,IF(AND(ISNUMBER('Control Sample Data'!N337),'Control Sample Data'!N337&lt;$C$389, 'Control Sample Data'!N337&gt;0),'Control Sample Data'!N337,$C$389),""))</f>
        <v/>
      </c>
      <c r="AC338" s="136">
        <f>IF(C338="","",IF(AND('miRNA Table'!$F$4="YES",'miRNA Table'!$F$6="YES"),C338-C$391,C338))</f>
        <v>30.64</v>
      </c>
      <c r="AD338" s="137">
        <f>IF(D338="","",IF(AND('miRNA Table'!$F$4="YES",'miRNA Table'!$F$6="YES"),D338-D$391,D338))</f>
        <v>30.07</v>
      </c>
      <c r="AE338" s="137">
        <f>IF(E338="","",IF(AND('miRNA Table'!$F$4="YES",'miRNA Table'!$F$6="YES"),E338-E$391,E338))</f>
        <v>30.14</v>
      </c>
      <c r="AF338" s="137" t="str">
        <f>IF(F338="","",IF(AND('miRNA Table'!$F$4="YES",'miRNA Table'!$F$6="YES"),F338-F$391,F338))</f>
        <v/>
      </c>
      <c r="AG338" s="137" t="str">
        <f>IF(G338="","",IF(AND('miRNA Table'!$F$4="YES",'miRNA Table'!$F$6="YES"),G338-G$391,G338))</f>
        <v/>
      </c>
      <c r="AH338" s="137" t="str">
        <f>IF(H338="","",IF(AND('miRNA Table'!$F$4="YES",'miRNA Table'!$F$6="YES"),H338-H$391,H338))</f>
        <v/>
      </c>
      <c r="AI338" s="137" t="str">
        <f>IF(I338="","",IF(AND('miRNA Table'!$F$4="YES",'miRNA Table'!$F$6="YES"),I338-I$391,I338))</f>
        <v/>
      </c>
      <c r="AJ338" s="137" t="str">
        <f>IF(J338="","",IF(AND('miRNA Table'!$F$4="YES",'miRNA Table'!$F$6="YES"),J338-J$391,J338))</f>
        <v/>
      </c>
      <c r="AK338" s="137" t="str">
        <f>IF(K338="","",IF(AND('miRNA Table'!$F$4="YES",'miRNA Table'!$F$6="YES"),K338-K$391,K338))</f>
        <v/>
      </c>
      <c r="AL338" s="137" t="str">
        <f>IF(L338="","",IF(AND('miRNA Table'!$F$4="YES",'miRNA Table'!$F$6="YES"),L338-L$391,L338))</f>
        <v/>
      </c>
      <c r="AM338" s="137" t="str">
        <f>IF(M338="","",IF(AND('miRNA Table'!$F$4="YES",'miRNA Table'!$F$6="YES"),M338-M$391,M338))</f>
        <v/>
      </c>
      <c r="AN338" s="138" t="str">
        <f>IF(N338="","",IF(AND('miRNA Table'!$F$4="YES",'miRNA Table'!$F$6="YES"),N338-N$391,N338))</f>
        <v/>
      </c>
      <c r="AO338" s="136">
        <f>IF(O338="","",IF(AND('miRNA Table'!$F$4="YES",'miRNA Table'!$F$6="YES"),Q338-Q$391,Q338))</f>
        <v>29.41</v>
      </c>
      <c r="AP338" s="137">
        <f>IF(P338="","",IF(AND('miRNA Table'!$F$4="YES",'miRNA Table'!$F$6="YES"),R338-R$391,R338))</f>
        <v>29.55</v>
      </c>
      <c r="AQ338" s="137">
        <f>IF(Q338="","",IF(AND('miRNA Table'!$F$4="YES",'miRNA Table'!$F$6="YES"),S338-S$391,S338))</f>
        <v>30.21</v>
      </c>
      <c r="AR338" s="137" t="str">
        <f>IF(R338="","",IF(AND('miRNA Table'!$F$4="YES",'miRNA Table'!$F$6="YES"),T338-T$391,T338))</f>
        <v/>
      </c>
      <c r="AS338" s="137" t="str">
        <f>IF(S338="","",IF(AND('miRNA Table'!$F$4="YES",'miRNA Table'!$F$6="YES"),U338-U$391,U338))</f>
        <v/>
      </c>
      <c r="AT338" s="137" t="str">
        <f>IF(T338="","",IF(AND('miRNA Table'!$F$4="YES",'miRNA Table'!$F$6="YES"),V338-V$391,V338))</f>
        <v/>
      </c>
      <c r="AU338" s="137" t="str">
        <f>IF(U338="","",IF(AND('miRNA Table'!$F$4="YES",'miRNA Table'!$F$6="YES"),W338-W$391,W338))</f>
        <v/>
      </c>
      <c r="AV338" s="137" t="str">
        <f>IF(V338="","",IF(AND('miRNA Table'!$F$4="YES",'miRNA Table'!$F$6="YES"),X338-X$391,X338))</f>
        <v/>
      </c>
      <c r="AW338" s="137" t="str">
        <f>IF(W338="","",IF(AND('miRNA Table'!$F$4="YES",'miRNA Table'!$F$6="YES"),Y338-Y$391,Y338))</f>
        <v/>
      </c>
      <c r="AX338" s="137" t="str">
        <f>IF(X338="","",IF(AND('miRNA Table'!$F$4="YES",'miRNA Table'!$F$6="YES"),Z338-Z$391,Z338))</f>
        <v/>
      </c>
      <c r="AY338" s="137" t="str">
        <f>IF(Y338="","",IF(AND('miRNA Table'!$F$4="YES",'miRNA Table'!$F$6="YES"),AA338-AA$391,AA338))</f>
        <v/>
      </c>
      <c r="AZ338" s="138" t="str">
        <f>IF(Z338="","",IF(AND('miRNA Table'!$F$4="YES",'miRNA Table'!$F$6="YES"),AB338-AB$391,AB338))</f>
        <v/>
      </c>
      <c r="BY338" s="97" t="str">
        <f t="shared" si="288"/>
        <v>hsa-miR-589-3p</v>
      </c>
      <c r="BZ338" s="98" t="s">
        <v>5835</v>
      </c>
      <c r="CA338" s="99">
        <f t="shared" si="289"/>
        <v>10.004999999999999</v>
      </c>
      <c r="CB338" s="99">
        <f t="shared" si="290"/>
        <v>9.4250000000000007</v>
      </c>
      <c r="CC338" s="99">
        <f t="shared" si="291"/>
        <v>9.41</v>
      </c>
      <c r="CD338" s="99" t="str">
        <f t="shared" si="292"/>
        <v/>
      </c>
      <c r="CE338" s="99" t="str">
        <f t="shared" si="293"/>
        <v/>
      </c>
      <c r="CF338" s="99" t="str">
        <f t="shared" si="294"/>
        <v/>
      </c>
      <c r="CG338" s="99" t="str">
        <f t="shared" si="295"/>
        <v/>
      </c>
      <c r="CH338" s="99" t="str">
        <f t="shared" si="296"/>
        <v/>
      </c>
      <c r="CI338" s="99" t="str">
        <f t="shared" si="297"/>
        <v/>
      </c>
      <c r="CJ338" s="99" t="str">
        <f t="shared" si="298"/>
        <v/>
      </c>
      <c r="CK338" s="99" t="str">
        <f t="shared" si="299"/>
        <v/>
      </c>
      <c r="CL338" s="99" t="str">
        <f t="shared" si="300"/>
        <v/>
      </c>
      <c r="CM338" s="99">
        <f t="shared" si="301"/>
        <v>8.5116666666666667</v>
      </c>
      <c r="CN338" s="99">
        <f t="shared" si="302"/>
        <v>8.6983333333333306</v>
      </c>
      <c r="CO338" s="99">
        <f t="shared" si="303"/>
        <v>9.0749999999999993</v>
      </c>
      <c r="CP338" s="99" t="str">
        <f t="shared" si="304"/>
        <v/>
      </c>
      <c r="CQ338" s="99" t="str">
        <f t="shared" si="305"/>
        <v/>
      </c>
      <c r="CR338" s="99" t="str">
        <f t="shared" si="306"/>
        <v/>
      </c>
      <c r="CS338" s="99" t="str">
        <f t="shared" si="307"/>
        <v/>
      </c>
      <c r="CT338" s="99" t="str">
        <f t="shared" si="308"/>
        <v/>
      </c>
      <c r="CU338" s="99" t="str">
        <f t="shared" si="309"/>
        <v/>
      </c>
      <c r="CV338" s="99" t="str">
        <f t="shared" si="310"/>
        <v/>
      </c>
      <c r="CW338" s="99" t="str">
        <f t="shared" si="311"/>
        <v/>
      </c>
      <c r="CX338" s="99" t="str">
        <f t="shared" si="312"/>
        <v/>
      </c>
      <c r="CY338" s="70">
        <f t="shared" si="313"/>
        <v>9.6133333333333333</v>
      </c>
      <c r="CZ338" s="70">
        <f t="shared" si="314"/>
        <v>8.7616666666666649</v>
      </c>
      <c r="DA338" s="100" t="str">
        <f t="shared" si="315"/>
        <v>hsa-miR-589-3p</v>
      </c>
      <c r="DB338" s="98" t="s">
        <v>5835</v>
      </c>
      <c r="DC338" s="101">
        <f t="shared" si="268"/>
        <v>9.7318385041784093E-4</v>
      </c>
      <c r="DD338" s="101">
        <f t="shared" si="269"/>
        <v>1.4547631475807636E-3</v>
      </c>
      <c r="DE338" s="101">
        <f t="shared" si="270"/>
        <v>1.46996752676862E-3</v>
      </c>
      <c r="DF338" s="101" t="str">
        <f t="shared" si="271"/>
        <v/>
      </c>
      <c r="DG338" s="101" t="str">
        <f t="shared" si="272"/>
        <v/>
      </c>
      <c r="DH338" s="101" t="str">
        <f t="shared" si="273"/>
        <v/>
      </c>
      <c r="DI338" s="101" t="str">
        <f t="shared" si="274"/>
        <v/>
      </c>
      <c r="DJ338" s="101" t="str">
        <f t="shared" si="275"/>
        <v/>
      </c>
      <c r="DK338" s="101" t="str">
        <f t="shared" si="276"/>
        <v/>
      </c>
      <c r="DL338" s="101" t="str">
        <f t="shared" si="277"/>
        <v/>
      </c>
      <c r="DM338" s="101" t="str">
        <f t="shared" si="316"/>
        <v/>
      </c>
      <c r="DN338" s="101" t="str">
        <f t="shared" si="317"/>
        <v/>
      </c>
      <c r="DO338" s="101">
        <f t="shared" si="278"/>
        <v>2.7398893246373735E-3</v>
      </c>
      <c r="DP338" s="101">
        <f t="shared" si="279"/>
        <v>2.4073584160101895E-3</v>
      </c>
      <c r="DQ338" s="101">
        <f t="shared" si="280"/>
        <v>1.8541838299814834E-3</v>
      </c>
      <c r="DR338" s="101" t="str">
        <f t="shared" si="281"/>
        <v/>
      </c>
      <c r="DS338" s="101" t="str">
        <f t="shared" si="282"/>
        <v/>
      </c>
      <c r="DT338" s="101" t="str">
        <f t="shared" si="283"/>
        <v/>
      </c>
      <c r="DU338" s="101" t="str">
        <f t="shared" si="284"/>
        <v/>
      </c>
      <c r="DV338" s="101" t="str">
        <f t="shared" si="285"/>
        <v/>
      </c>
      <c r="DW338" s="101" t="str">
        <f t="shared" si="286"/>
        <v/>
      </c>
      <c r="DX338" s="101" t="str">
        <f t="shared" si="287"/>
        <v/>
      </c>
      <c r="DY338" s="101" t="str">
        <f t="shared" si="318"/>
        <v/>
      </c>
      <c r="DZ338" s="101" t="str">
        <f t="shared" si="319"/>
        <v/>
      </c>
    </row>
    <row r="339" spans="1:130" ht="15" customHeight="1" x14ac:dyDescent="0.25">
      <c r="A339" s="106" t="str">
        <f>'miRNA Table'!C338</f>
        <v>hsa-miR-600</v>
      </c>
      <c r="B339" s="98" t="s">
        <v>5836</v>
      </c>
      <c r="C339" s="99">
        <f>IF('Test Sample Data'!C338="","",IF(SUM('Test Sample Data'!C$3:C$386)&gt;10,IF(AND(ISNUMBER('Test Sample Data'!C338),'Test Sample Data'!C338&lt;$C$389, 'Test Sample Data'!C338&gt;0),'Test Sample Data'!C338,$C$389),""))</f>
        <v>34.08</v>
      </c>
      <c r="D339" s="99">
        <f>IF('Test Sample Data'!D338="","",IF(SUM('Test Sample Data'!D$3:D$386)&gt;10,IF(AND(ISNUMBER('Test Sample Data'!D338),'Test Sample Data'!D338&lt;$C$389, 'Test Sample Data'!D338&gt;0),'Test Sample Data'!D338,$C$389),""))</f>
        <v>35</v>
      </c>
      <c r="E339" s="99">
        <f>IF('Test Sample Data'!E338="","",IF(SUM('Test Sample Data'!E$3:E$386)&gt;10,IF(AND(ISNUMBER('Test Sample Data'!E338),'Test Sample Data'!E338&lt;$C$389, 'Test Sample Data'!E338&gt;0),'Test Sample Data'!E338,$C$389),""))</f>
        <v>34.479999999999997</v>
      </c>
      <c r="F339" s="99" t="str">
        <f>IF('Test Sample Data'!F338="","",IF(SUM('Test Sample Data'!F$3:F$386)&gt;10,IF(AND(ISNUMBER('Test Sample Data'!F338),'Test Sample Data'!F338&lt;$C$389, 'Test Sample Data'!F338&gt;0),'Test Sample Data'!F338,$C$389),""))</f>
        <v/>
      </c>
      <c r="G339" s="99" t="str">
        <f>IF('Test Sample Data'!G338="","",IF(SUM('Test Sample Data'!G$3:G$386)&gt;10,IF(AND(ISNUMBER('Test Sample Data'!G338),'Test Sample Data'!G338&lt;$C$389, 'Test Sample Data'!G338&gt;0),'Test Sample Data'!G338,$C$389),""))</f>
        <v/>
      </c>
      <c r="H339" s="99" t="str">
        <f>IF('Test Sample Data'!H338="","",IF(SUM('Test Sample Data'!H$3:H$386)&gt;10,IF(AND(ISNUMBER('Test Sample Data'!H338),'Test Sample Data'!H338&lt;$C$389, 'Test Sample Data'!H338&gt;0),'Test Sample Data'!H338,$C$389),""))</f>
        <v/>
      </c>
      <c r="I339" s="99" t="str">
        <f>IF('Test Sample Data'!I338="","",IF(SUM('Test Sample Data'!I$3:I$386)&gt;10,IF(AND(ISNUMBER('Test Sample Data'!I338),'Test Sample Data'!I338&lt;$C$389, 'Test Sample Data'!I338&gt;0),'Test Sample Data'!I338,$C$389),""))</f>
        <v/>
      </c>
      <c r="J339" s="99" t="str">
        <f>IF('Test Sample Data'!J338="","",IF(SUM('Test Sample Data'!J$3:J$386)&gt;10,IF(AND(ISNUMBER('Test Sample Data'!J338),'Test Sample Data'!J338&lt;$C$389, 'Test Sample Data'!J338&gt;0),'Test Sample Data'!J338,$C$389),""))</f>
        <v/>
      </c>
      <c r="K339" s="99" t="str">
        <f>IF('Test Sample Data'!K338="","",IF(SUM('Test Sample Data'!K$3:K$386)&gt;10,IF(AND(ISNUMBER('Test Sample Data'!K338),'Test Sample Data'!K338&lt;$C$389, 'Test Sample Data'!K338&gt;0),'Test Sample Data'!K338,$C$389),""))</f>
        <v/>
      </c>
      <c r="L339" s="99" t="str">
        <f>IF('Test Sample Data'!L338="","",IF(SUM('Test Sample Data'!L$3:L$386)&gt;10,IF(AND(ISNUMBER('Test Sample Data'!L338),'Test Sample Data'!L338&lt;$C$389, 'Test Sample Data'!L338&gt;0),'Test Sample Data'!L338,$C$389),""))</f>
        <v/>
      </c>
      <c r="M339" s="99" t="str">
        <f>IF('Test Sample Data'!M338="","",IF(SUM('Test Sample Data'!M$3:M$386)&gt;10,IF(AND(ISNUMBER('Test Sample Data'!M338),'Test Sample Data'!M338&lt;$C$389, 'Test Sample Data'!M338&gt;0),'Test Sample Data'!M338,$C$389),""))</f>
        <v/>
      </c>
      <c r="N339" s="99" t="str">
        <f>IF('Test Sample Data'!N338="","",IF(SUM('Test Sample Data'!N$3:N$386)&gt;10,IF(AND(ISNUMBER('Test Sample Data'!N338),'Test Sample Data'!N338&lt;$C$389, 'Test Sample Data'!N338&gt;0),'Test Sample Data'!N338,$C$389),""))</f>
        <v/>
      </c>
      <c r="O339" s="98" t="str">
        <f>'miRNA Table'!C338</f>
        <v>hsa-miR-600</v>
      </c>
      <c r="P339" s="98" t="s">
        <v>5836</v>
      </c>
      <c r="Q339" s="99">
        <f>IF('Control Sample Data'!C338="","",IF(SUM('Control Sample Data'!C$3:C$386)&gt;10,IF(AND(ISNUMBER('Control Sample Data'!C338),'Control Sample Data'!C338&lt;$C$389, 'Control Sample Data'!C338&gt;0),'Control Sample Data'!C338,$C$389),""))</f>
        <v>31.5</v>
      </c>
      <c r="R339" s="99">
        <f>IF('Control Sample Data'!D338="","",IF(SUM('Control Sample Data'!D$3:D$386)&gt;10,IF(AND(ISNUMBER('Control Sample Data'!D338),'Control Sample Data'!D338&lt;$C$389, 'Control Sample Data'!D338&gt;0),'Control Sample Data'!D338,$C$389),""))</f>
        <v>30.32</v>
      </c>
      <c r="S339" s="99">
        <f>IF('Control Sample Data'!E338="","",IF(SUM('Control Sample Data'!E$3:E$386)&gt;10,IF(AND(ISNUMBER('Control Sample Data'!E338),'Control Sample Data'!E338&lt;$C$389, 'Control Sample Data'!E338&gt;0),'Control Sample Data'!E338,$C$389),""))</f>
        <v>30.7</v>
      </c>
      <c r="T339" s="99" t="str">
        <f>IF('Control Sample Data'!F338="","",IF(SUM('Control Sample Data'!F$3:F$386)&gt;10,IF(AND(ISNUMBER('Control Sample Data'!F338),'Control Sample Data'!F338&lt;$C$389, 'Control Sample Data'!F338&gt;0),'Control Sample Data'!F338,$C$389),""))</f>
        <v/>
      </c>
      <c r="U339" s="99" t="str">
        <f>IF('Control Sample Data'!G338="","",IF(SUM('Control Sample Data'!G$3:G$386)&gt;10,IF(AND(ISNUMBER('Control Sample Data'!G338),'Control Sample Data'!G338&lt;$C$389, 'Control Sample Data'!G338&gt;0),'Control Sample Data'!G338,$C$389),""))</f>
        <v/>
      </c>
      <c r="V339" s="99" t="str">
        <f>IF('Control Sample Data'!H338="","",IF(SUM('Control Sample Data'!H$3:H$386)&gt;10,IF(AND(ISNUMBER('Control Sample Data'!H338),'Control Sample Data'!H338&lt;$C$389, 'Control Sample Data'!H338&gt;0),'Control Sample Data'!H338,$C$389),""))</f>
        <v/>
      </c>
      <c r="W339" s="99" t="str">
        <f>IF('Control Sample Data'!I338="","",IF(SUM('Control Sample Data'!I$3:I$386)&gt;10,IF(AND(ISNUMBER('Control Sample Data'!I338),'Control Sample Data'!I338&lt;$C$389, 'Control Sample Data'!I338&gt;0),'Control Sample Data'!I338,$C$389),""))</f>
        <v/>
      </c>
      <c r="X339" s="99" t="str">
        <f>IF('Control Sample Data'!J338="","",IF(SUM('Control Sample Data'!J$3:J$386)&gt;10,IF(AND(ISNUMBER('Control Sample Data'!J338),'Control Sample Data'!J338&lt;$C$389, 'Control Sample Data'!J338&gt;0),'Control Sample Data'!J338,$C$389),""))</f>
        <v/>
      </c>
      <c r="Y339" s="99" t="str">
        <f>IF('Control Sample Data'!K338="","",IF(SUM('Control Sample Data'!K$3:K$386)&gt;10,IF(AND(ISNUMBER('Control Sample Data'!K338),'Control Sample Data'!K338&lt;$C$389, 'Control Sample Data'!K338&gt;0),'Control Sample Data'!K338,$C$389),""))</f>
        <v/>
      </c>
      <c r="Z339" s="99" t="str">
        <f>IF('Control Sample Data'!L338="","",IF(SUM('Control Sample Data'!L$3:L$386)&gt;10,IF(AND(ISNUMBER('Control Sample Data'!L338),'Control Sample Data'!L338&lt;$C$389, 'Control Sample Data'!L338&gt;0),'Control Sample Data'!L338,$C$389),""))</f>
        <v/>
      </c>
      <c r="AA339" s="99" t="str">
        <f>IF('Control Sample Data'!M338="","",IF(SUM('Control Sample Data'!M$3:M$386)&gt;10,IF(AND(ISNUMBER('Control Sample Data'!M338),'Control Sample Data'!M338&lt;$C$389, 'Control Sample Data'!M338&gt;0),'Control Sample Data'!M338,$C$389),""))</f>
        <v/>
      </c>
      <c r="AB339" s="107" t="str">
        <f>IF('Control Sample Data'!N338="","",IF(SUM('Control Sample Data'!N$3:N$386)&gt;10,IF(AND(ISNUMBER('Control Sample Data'!N338),'Control Sample Data'!N338&lt;$C$389, 'Control Sample Data'!N338&gt;0),'Control Sample Data'!N338,$C$389),""))</f>
        <v/>
      </c>
      <c r="AC339" s="136">
        <f>IF(C339="","",IF(AND('miRNA Table'!$F$4="YES",'miRNA Table'!$F$6="YES"),C339-C$391,C339))</f>
        <v>34.08</v>
      </c>
      <c r="AD339" s="137">
        <f>IF(D339="","",IF(AND('miRNA Table'!$F$4="YES",'miRNA Table'!$F$6="YES"),D339-D$391,D339))</f>
        <v>35</v>
      </c>
      <c r="AE339" s="137">
        <f>IF(E339="","",IF(AND('miRNA Table'!$F$4="YES",'miRNA Table'!$F$6="YES"),E339-E$391,E339))</f>
        <v>34.479999999999997</v>
      </c>
      <c r="AF339" s="137" t="str">
        <f>IF(F339="","",IF(AND('miRNA Table'!$F$4="YES",'miRNA Table'!$F$6="YES"),F339-F$391,F339))</f>
        <v/>
      </c>
      <c r="AG339" s="137" t="str">
        <f>IF(G339="","",IF(AND('miRNA Table'!$F$4="YES",'miRNA Table'!$F$6="YES"),G339-G$391,G339))</f>
        <v/>
      </c>
      <c r="AH339" s="137" t="str">
        <f>IF(H339="","",IF(AND('miRNA Table'!$F$4="YES",'miRNA Table'!$F$6="YES"),H339-H$391,H339))</f>
        <v/>
      </c>
      <c r="AI339" s="137" t="str">
        <f>IF(I339="","",IF(AND('miRNA Table'!$F$4="YES",'miRNA Table'!$F$6="YES"),I339-I$391,I339))</f>
        <v/>
      </c>
      <c r="AJ339" s="137" t="str">
        <f>IF(J339="","",IF(AND('miRNA Table'!$F$4="YES",'miRNA Table'!$F$6="YES"),J339-J$391,J339))</f>
        <v/>
      </c>
      <c r="AK339" s="137" t="str">
        <f>IF(K339="","",IF(AND('miRNA Table'!$F$4="YES",'miRNA Table'!$F$6="YES"),K339-K$391,K339))</f>
        <v/>
      </c>
      <c r="AL339" s="137" t="str">
        <f>IF(L339="","",IF(AND('miRNA Table'!$F$4="YES",'miRNA Table'!$F$6="YES"),L339-L$391,L339))</f>
        <v/>
      </c>
      <c r="AM339" s="137" t="str">
        <f>IF(M339="","",IF(AND('miRNA Table'!$F$4="YES",'miRNA Table'!$F$6="YES"),M339-M$391,M339))</f>
        <v/>
      </c>
      <c r="AN339" s="138" t="str">
        <f>IF(N339="","",IF(AND('miRNA Table'!$F$4="YES",'miRNA Table'!$F$6="YES"),N339-N$391,N339))</f>
        <v/>
      </c>
      <c r="AO339" s="136">
        <f>IF(O339="","",IF(AND('miRNA Table'!$F$4="YES",'miRNA Table'!$F$6="YES"),Q339-Q$391,Q339))</f>
        <v>31.5</v>
      </c>
      <c r="AP339" s="137">
        <f>IF(P339="","",IF(AND('miRNA Table'!$F$4="YES",'miRNA Table'!$F$6="YES"),R339-R$391,R339))</f>
        <v>30.32</v>
      </c>
      <c r="AQ339" s="137">
        <f>IF(Q339="","",IF(AND('miRNA Table'!$F$4="YES",'miRNA Table'!$F$6="YES"),S339-S$391,S339))</f>
        <v>30.7</v>
      </c>
      <c r="AR339" s="137" t="str">
        <f>IF(R339="","",IF(AND('miRNA Table'!$F$4="YES",'miRNA Table'!$F$6="YES"),T339-T$391,T339))</f>
        <v/>
      </c>
      <c r="AS339" s="137" t="str">
        <f>IF(S339="","",IF(AND('miRNA Table'!$F$4="YES",'miRNA Table'!$F$6="YES"),U339-U$391,U339))</f>
        <v/>
      </c>
      <c r="AT339" s="137" t="str">
        <f>IF(T339="","",IF(AND('miRNA Table'!$F$4="YES",'miRNA Table'!$F$6="YES"),V339-V$391,V339))</f>
        <v/>
      </c>
      <c r="AU339" s="137" t="str">
        <f>IF(U339="","",IF(AND('miRNA Table'!$F$4="YES",'miRNA Table'!$F$6="YES"),W339-W$391,W339))</f>
        <v/>
      </c>
      <c r="AV339" s="137" t="str">
        <f>IF(V339="","",IF(AND('miRNA Table'!$F$4="YES",'miRNA Table'!$F$6="YES"),X339-X$391,X339))</f>
        <v/>
      </c>
      <c r="AW339" s="137" t="str">
        <f>IF(W339="","",IF(AND('miRNA Table'!$F$4="YES",'miRNA Table'!$F$6="YES"),Y339-Y$391,Y339))</f>
        <v/>
      </c>
      <c r="AX339" s="137" t="str">
        <f>IF(X339="","",IF(AND('miRNA Table'!$F$4="YES",'miRNA Table'!$F$6="YES"),Z339-Z$391,Z339))</f>
        <v/>
      </c>
      <c r="AY339" s="137" t="str">
        <f>IF(Y339="","",IF(AND('miRNA Table'!$F$4="YES",'miRNA Table'!$F$6="YES"),AA339-AA$391,AA339))</f>
        <v/>
      </c>
      <c r="AZ339" s="138" t="str">
        <f>IF(Z339="","",IF(AND('miRNA Table'!$F$4="YES",'miRNA Table'!$F$6="YES"),AB339-AB$391,AB339))</f>
        <v/>
      </c>
      <c r="BY339" s="97" t="str">
        <f t="shared" si="288"/>
        <v>hsa-miR-600</v>
      </c>
      <c r="BZ339" s="98" t="s">
        <v>5836</v>
      </c>
      <c r="CA339" s="99">
        <f t="shared" si="289"/>
        <v>13.444999999999997</v>
      </c>
      <c r="CB339" s="99">
        <f t="shared" si="290"/>
        <v>14.355</v>
      </c>
      <c r="CC339" s="99">
        <f t="shared" si="291"/>
        <v>13.749999999999996</v>
      </c>
      <c r="CD339" s="99" t="str">
        <f t="shared" si="292"/>
        <v/>
      </c>
      <c r="CE339" s="99" t="str">
        <f t="shared" si="293"/>
        <v/>
      </c>
      <c r="CF339" s="99" t="str">
        <f t="shared" si="294"/>
        <v/>
      </c>
      <c r="CG339" s="99" t="str">
        <f t="shared" si="295"/>
        <v/>
      </c>
      <c r="CH339" s="99" t="str">
        <f t="shared" si="296"/>
        <v/>
      </c>
      <c r="CI339" s="99" t="str">
        <f t="shared" si="297"/>
        <v/>
      </c>
      <c r="CJ339" s="99" t="str">
        <f t="shared" si="298"/>
        <v/>
      </c>
      <c r="CK339" s="99" t="str">
        <f t="shared" si="299"/>
        <v/>
      </c>
      <c r="CL339" s="99" t="str">
        <f t="shared" si="300"/>
        <v/>
      </c>
      <c r="CM339" s="99">
        <f t="shared" si="301"/>
        <v>10.601666666666667</v>
      </c>
      <c r="CN339" s="99">
        <f t="shared" si="302"/>
        <v>9.4683333333333302</v>
      </c>
      <c r="CO339" s="99">
        <f t="shared" si="303"/>
        <v>9.5649999999999977</v>
      </c>
      <c r="CP339" s="99" t="str">
        <f t="shared" si="304"/>
        <v/>
      </c>
      <c r="CQ339" s="99" t="str">
        <f t="shared" si="305"/>
        <v/>
      </c>
      <c r="CR339" s="99" t="str">
        <f t="shared" si="306"/>
        <v/>
      </c>
      <c r="CS339" s="99" t="str">
        <f t="shared" si="307"/>
        <v/>
      </c>
      <c r="CT339" s="99" t="str">
        <f t="shared" si="308"/>
        <v/>
      </c>
      <c r="CU339" s="99" t="str">
        <f t="shared" si="309"/>
        <v/>
      </c>
      <c r="CV339" s="99" t="str">
        <f t="shared" si="310"/>
        <v/>
      </c>
      <c r="CW339" s="99" t="str">
        <f t="shared" si="311"/>
        <v/>
      </c>
      <c r="CX339" s="99" t="str">
        <f t="shared" si="312"/>
        <v/>
      </c>
      <c r="CY339" s="70">
        <f t="shared" si="313"/>
        <v>13.85</v>
      </c>
      <c r="CZ339" s="70">
        <f t="shared" si="314"/>
        <v>9.8783333333333321</v>
      </c>
      <c r="DA339" s="100" t="str">
        <f t="shared" si="315"/>
        <v>hsa-miR-600</v>
      </c>
      <c r="DB339" s="98" t="s">
        <v>5836</v>
      </c>
      <c r="DC339" s="101">
        <f t="shared" si="268"/>
        <v>8.9670937089740766E-5</v>
      </c>
      <c r="DD339" s="101">
        <f t="shared" si="269"/>
        <v>4.7721535835485465E-5</v>
      </c>
      <c r="DE339" s="101">
        <f t="shared" si="270"/>
        <v>7.2583442077803E-5</v>
      </c>
      <c r="DF339" s="101" t="str">
        <f t="shared" si="271"/>
        <v/>
      </c>
      <c r="DG339" s="101" t="str">
        <f t="shared" si="272"/>
        <v/>
      </c>
      <c r="DH339" s="101" t="str">
        <f t="shared" si="273"/>
        <v/>
      </c>
      <c r="DI339" s="101" t="str">
        <f t="shared" si="274"/>
        <v/>
      </c>
      <c r="DJ339" s="101" t="str">
        <f t="shared" si="275"/>
        <v/>
      </c>
      <c r="DK339" s="101" t="str">
        <f t="shared" si="276"/>
        <v/>
      </c>
      <c r="DL339" s="101" t="str">
        <f t="shared" si="277"/>
        <v/>
      </c>
      <c r="DM339" s="101" t="str">
        <f t="shared" si="316"/>
        <v/>
      </c>
      <c r="DN339" s="101" t="str">
        <f t="shared" si="317"/>
        <v/>
      </c>
      <c r="DO339" s="101">
        <f t="shared" si="278"/>
        <v>6.4354708770635678E-4</v>
      </c>
      <c r="DP339" s="101">
        <f t="shared" si="279"/>
        <v>1.4117170428121243E-3</v>
      </c>
      <c r="DQ339" s="101">
        <f t="shared" si="280"/>
        <v>1.320225422879031E-3</v>
      </c>
      <c r="DR339" s="101" t="str">
        <f t="shared" si="281"/>
        <v/>
      </c>
      <c r="DS339" s="101" t="str">
        <f t="shared" si="282"/>
        <v/>
      </c>
      <c r="DT339" s="101" t="str">
        <f t="shared" si="283"/>
        <v/>
      </c>
      <c r="DU339" s="101" t="str">
        <f t="shared" si="284"/>
        <v/>
      </c>
      <c r="DV339" s="101" t="str">
        <f t="shared" si="285"/>
        <v/>
      </c>
      <c r="DW339" s="101" t="str">
        <f t="shared" si="286"/>
        <v/>
      </c>
      <c r="DX339" s="101" t="str">
        <f t="shared" si="287"/>
        <v/>
      </c>
      <c r="DY339" s="101" t="str">
        <f t="shared" si="318"/>
        <v/>
      </c>
      <c r="DZ339" s="101" t="str">
        <f t="shared" si="319"/>
        <v/>
      </c>
    </row>
    <row r="340" spans="1:130" ht="15" customHeight="1" x14ac:dyDescent="0.25">
      <c r="A340" s="106" t="str">
        <f>'miRNA Table'!C339</f>
        <v>hsa-miR-605-5p</v>
      </c>
      <c r="B340" s="98" t="s">
        <v>5837</v>
      </c>
      <c r="C340" s="99">
        <f>IF('Test Sample Data'!C339="","",IF(SUM('Test Sample Data'!C$3:C$386)&gt;10,IF(AND(ISNUMBER('Test Sample Data'!C339),'Test Sample Data'!C339&lt;$C$389, 'Test Sample Data'!C339&gt;0),'Test Sample Data'!C339,$C$389),""))</f>
        <v>33.35</v>
      </c>
      <c r="D340" s="99">
        <f>IF('Test Sample Data'!D339="","",IF(SUM('Test Sample Data'!D$3:D$386)&gt;10,IF(AND(ISNUMBER('Test Sample Data'!D339),'Test Sample Data'!D339&lt;$C$389, 'Test Sample Data'!D339&gt;0),'Test Sample Data'!D339,$C$389),""))</f>
        <v>32.33</v>
      </c>
      <c r="E340" s="99">
        <f>IF('Test Sample Data'!E339="","",IF(SUM('Test Sample Data'!E$3:E$386)&gt;10,IF(AND(ISNUMBER('Test Sample Data'!E339),'Test Sample Data'!E339&lt;$C$389, 'Test Sample Data'!E339&gt;0),'Test Sample Data'!E339,$C$389),""))</f>
        <v>33.56</v>
      </c>
      <c r="F340" s="99" t="str">
        <f>IF('Test Sample Data'!F339="","",IF(SUM('Test Sample Data'!F$3:F$386)&gt;10,IF(AND(ISNUMBER('Test Sample Data'!F339),'Test Sample Data'!F339&lt;$C$389, 'Test Sample Data'!F339&gt;0),'Test Sample Data'!F339,$C$389),""))</f>
        <v/>
      </c>
      <c r="G340" s="99" t="str">
        <f>IF('Test Sample Data'!G339="","",IF(SUM('Test Sample Data'!G$3:G$386)&gt;10,IF(AND(ISNUMBER('Test Sample Data'!G339),'Test Sample Data'!G339&lt;$C$389, 'Test Sample Data'!G339&gt;0),'Test Sample Data'!G339,$C$389),""))</f>
        <v/>
      </c>
      <c r="H340" s="99" t="str">
        <f>IF('Test Sample Data'!H339="","",IF(SUM('Test Sample Data'!H$3:H$386)&gt;10,IF(AND(ISNUMBER('Test Sample Data'!H339),'Test Sample Data'!H339&lt;$C$389, 'Test Sample Data'!H339&gt;0),'Test Sample Data'!H339,$C$389),""))</f>
        <v/>
      </c>
      <c r="I340" s="99" t="str">
        <f>IF('Test Sample Data'!I339="","",IF(SUM('Test Sample Data'!I$3:I$386)&gt;10,IF(AND(ISNUMBER('Test Sample Data'!I339),'Test Sample Data'!I339&lt;$C$389, 'Test Sample Data'!I339&gt;0),'Test Sample Data'!I339,$C$389),""))</f>
        <v/>
      </c>
      <c r="J340" s="99" t="str">
        <f>IF('Test Sample Data'!J339="","",IF(SUM('Test Sample Data'!J$3:J$386)&gt;10,IF(AND(ISNUMBER('Test Sample Data'!J339),'Test Sample Data'!J339&lt;$C$389, 'Test Sample Data'!J339&gt;0),'Test Sample Data'!J339,$C$389),""))</f>
        <v/>
      </c>
      <c r="K340" s="99" t="str">
        <f>IF('Test Sample Data'!K339="","",IF(SUM('Test Sample Data'!K$3:K$386)&gt;10,IF(AND(ISNUMBER('Test Sample Data'!K339),'Test Sample Data'!K339&lt;$C$389, 'Test Sample Data'!K339&gt;0),'Test Sample Data'!K339,$C$389),""))</f>
        <v/>
      </c>
      <c r="L340" s="99" t="str">
        <f>IF('Test Sample Data'!L339="","",IF(SUM('Test Sample Data'!L$3:L$386)&gt;10,IF(AND(ISNUMBER('Test Sample Data'!L339),'Test Sample Data'!L339&lt;$C$389, 'Test Sample Data'!L339&gt;0),'Test Sample Data'!L339,$C$389),""))</f>
        <v/>
      </c>
      <c r="M340" s="99" t="str">
        <f>IF('Test Sample Data'!M339="","",IF(SUM('Test Sample Data'!M$3:M$386)&gt;10,IF(AND(ISNUMBER('Test Sample Data'!M339),'Test Sample Data'!M339&lt;$C$389, 'Test Sample Data'!M339&gt;0),'Test Sample Data'!M339,$C$389),""))</f>
        <v/>
      </c>
      <c r="N340" s="99" t="str">
        <f>IF('Test Sample Data'!N339="","",IF(SUM('Test Sample Data'!N$3:N$386)&gt;10,IF(AND(ISNUMBER('Test Sample Data'!N339),'Test Sample Data'!N339&lt;$C$389, 'Test Sample Data'!N339&gt;0),'Test Sample Data'!N339,$C$389),""))</f>
        <v/>
      </c>
      <c r="O340" s="98" t="str">
        <f>'miRNA Table'!C339</f>
        <v>hsa-miR-605-5p</v>
      </c>
      <c r="P340" s="98" t="s">
        <v>5837</v>
      </c>
      <c r="Q340" s="99">
        <f>IF('Control Sample Data'!C339="","",IF(SUM('Control Sample Data'!C$3:C$386)&gt;10,IF(AND(ISNUMBER('Control Sample Data'!C339),'Control Sample Data'!C339&lt;$C$389, 'Control Sample Data'!C339&gt;0),'Control Sample Data'!C339,$C$389),""))</f>
        <v>32.74</v>
      </c>
      <c r="R340" s="99">
        <f>IF('Control Sample Data'!D339="","",IF(SUM('Control Sample Data'!D$3:D$386)&gt;10,IF(AND(ISNUMBER('Control Sample Data'!D339),'Control Sample Data'!D339&lt;$C$389, 'Control Sample Data'!D339&gt;0),'Control Sample Data'!D339,$C$389),""))</f>
        <v>35</v>
      </c>
      <c r="S340" s="99">
        <f>IF('Control Sample Data'!E339="","",IF(SUM('Control Sample Data'!E$3:E$386)&gt;10,IF(AND(ISNUMBER('Control Sample Data'!E339),'Control Sample Data'!E339&lt;$C$389, 'Control Sample Data'!E339&gt;0),'Control Sample Data'!E339,$C$389),""))</f>
        <v>33.520000000000003</v>
      </c>
      <c r="T340" s="99" t="str">
        <f>IF('Control Sample Data'!F339="","",IF(SUM('Control Sample Data'!F$3:F$386)&gt;10,IF(AND(ISNUMBER('Control Sample Data'!F339),'Control Sample Data'!F339&lt;$C$389, 'Control Sample Data'!F339&gt;0),'Control Sample Data'!F339,$C$389),""))</f>
        <v/>
      </c>
      <c r="U340" s="99" t="str">
        <f>IF('Control Sample Data'!G339="","",IF(SUM('Control Sample Data'!G$3:G$386)&gt;10,IF(AND(ISNUMBER('Control Sample Data'!G339),'Control Sample Data'!G339&lt;$C$389, 'Control Sample Data'!G339&gt;0),'Control Sample Data'!G339,$C$389),""))</f>
        <v/>
      </c>
      <c r="V340" s="99" t="str">
        <f>IF('Control Sample Data'!H339="","",IF(SUM('Control Sample Data'!H$3:H$386)&gt;10,IF(AND(ISNUMBER('Control Sample Data'!H339),'Control Sample Data'!H339&lt;$C$389, 'Control Sample Data'!H339&gt;0),'Control Sample Data'!H339,$C$389),""))</f>
        <v/>
      </c>
      <c r="W340" s="99" t="str">
        <f>IF('Control Sample Data'!I339="","",IF(SUM('Control Sample Data'!I$3:I$386)&gt;10,IF(AND(ISNUMBER('Control Sample Data'!I339),'Control Sample Data'!I339&lt;$C$389, 'Control Sample Data'!I339&gt;0),'Control Sample Data'!I339,$C$389),""))</f>
        <v/>
      </c>
      <c r="X340" s="99" t="str">
        <f>IF('Control Sample Data'!J339="","",IF(SUM('Control Sample Data'!J$3:J$386)&gt;10,IF(AND(ISNUMBER('Control Sample Data'!J339),'Control Sample Data'!J339&lt;$C$389, 'Control Sample Data'!J339&gt;0),'Control Sample Data'!J339,$C$389),""))</f>
        <v/>
      </c>
      <c r="Y340" s="99" t="str">
        <f>IF('Control Sample Data'!K339="","",IF(SUM('Control Sample Data'!K$3:K$386)&gt;10,IF(AND(ISNUMBER('Control Sample Data'!K339),'Control Sample Data'!K339&lt;$C$389, 'Control Sample Data'!K339&gt;0),'Control Sample Data'!K339,$C$389),""))</f>
        <v/>
      </c>
      <c r="Z340" s="99" t="str">
        <f>IF('Control Sample Data'!L339="","",IF(SUM('Control Sample Data'!L$3:L$386)&gt;10,IF(AND(ISNUMBER('Control Sample Data'!L339),'Control Sample Data'!L339&lt;$C$389, 'Control Sample Data'!L339&gt;0),'Control Sample Data'!L339,$C$389),""))</f>
        <v/>
      </c>
      <c r="AA340" s="99" t="str">
        <f>IF('Control Sample Data'!M339="","",IF(SUM('Control Sample Data'!M$3:M$386)&gt;10,IF(AND(ISNUMBER('Control Sample Data'!M339),'Control Sample Data'!M339&lt;$C$389, 'Control Sample Data'!M339&gt;0),'Control Sample Data'!M339,$C$389),""))</f>
        <v/>
      </c>
      <c r="AB340" s="107" t="str">
        <f>IF('Control Sample Data'!N339="","",IF(SUM('Control Sample Data'!N$3:N$386)&gt;10,IF(AND(ISNUMBER('Control Sample Data'!N339),'Control Sample Data'!N339&lt;$C$389, 'Control Sample Data'!N339&gt;0),'Control Sample Data'!N339,$C$389),""))</f>
        <v/>
      </c>
      <c r="AC340" s="136">
        <f>IF(C340="","",IF(AND('miRNA Table'!$F$4="YES",'miRNA Table'!$F$6="YES"),C340-C$391,C340))</f>
        <v>33.35</v>
      </c>
      <c r="AD340" s="137">
        <f>IF(D340="","",IF(AND('miRNA Table'!$F$4="YES",'miRNA Table'!$F$6="YES"),D340-D$391,D340))</f>
        <v>32.33</v>
      </c>
      <c r="AE340" s="137">
        <f>IF(E340="","",IF(AND('miRNA Table'!$F$4="YES",'miRNA Table'!$F$6="YES"),E340-E$391,E340))</f>
        <v>33.56</v>
      </c>
      <c r="AF340" s="137" t="str">
        <f>IF(F340="","",IF(AND('miRNA Table'!$F$4="YES",'miRNA Table'!$F$6="YES"),F340-F$391,F340))</f>
        <v/>
      </c>
      <c r="AG340" s="137" t="str">
        <f>IF(G340="","",IF(AND('miRNA Table'!$F$4="YES",'miRNA Table'!$F$6="YES"),G340-G$391,G340))</f>
        <v/>
      </c>
      <c r="AH340" s="137" t="str">
        <f>IF(H340="","",IF(AND('miRNA Table'!$F$4="YES",'miRNA Table'!$F$6="YES"),H340-H$391,H340))</f>
        <v/>
      </c>
      <c r="AI340" s="137" t="str">
        <f>IF(I340="","",IF(AND('miRNA Table'!$F$4="YES",'miRNA Table'!$F$6="YES"),I340-I$391,I340))</f>
        <v/>
      </c>
      <c r="AJ340" s="137" t="str">
        <f>IF(J340="","",IF(AND('miRNA Table'!$F$4="YES",'miRNA Table'!$F$6="YES"),J340-J$391,J340))</f>
        <v/>
      </c>
      <c r="AK340" s="137" t="str">
        <f>IF(K340="","",IF(AND('miRNA Table'!$F$4="YES",'miRNA Table'!$F$6="YES"),K340-K$391,K340))</f>
        <v/>
      </c>
      <c r="AL340" s="137" t="str">
        <f>IF(L340="","",IF(AND('miRNA Table'!$F$4="YES",'miRNA Table'!$F$6="YES"),L340-L$391,L340))</f>
        <v/>
      </c>
      <c r="AM340" s="137" t="str">
        <f>IF(M340="","",IF(AND('miRNA Table'!$F$4="YES",'miRNA Table'!$F$6="YES"),M340-M$391,M340))</f>
        <v/>
      </c>
      <c r="AN340" s="138" t="str">
        <f>IF(N340="","",IF(AND('miRNA Table'!$F$4="YES",'miRNA Table'!$F$6="YES"),N340-N$391,N340))</f>
        <v/>
      </c>
      <c r="AO340" s="136">
        <f>IF(O340="","",IF(AND('miRNA Table'!$F$4="YES",'miRNA Table'!$F$6="YES"),Q340-Q$391,Q340))</f>
        <v>32.74</v>
      </c>
      <c r="AP340" s="137">
        <f>IF(P340="","",IF(AND('miRNA Table'!$F$4="YES",'miRNA Table'!$F$6="YES"),R340-R$391,R340))</f>
        <v>35</v>
      </c>
      <c r="AQ340" s="137">
        <f>IF(Q340="","",IF(AND('miRNA Table'!$F$4="YES",'miRNA Table'!$F$6="YES"),S340-S$391,S340))</f>
        <v>33.520000000000003</v>
      </c>
      <c r="AR340" s="137" t="str">
        <f>IF(R340="","",IF(AND('miRNA Table'!$F$4="YES",'miRNA Table'!$F$6="YES"),T340-T$391,T340))</f>
        <v/>
      </c>
      <c r="AS340" s="137" t="str">
        <f>IF(S340="","",IF(AND('miRNA Table'!$F$4="YES",'miRNA Table'!$F$6="YES"),U340-U$391,U340))</f>
        <v/>
      </c>
      <c r="AT340" s="137" t="str">
        <f>IF(T340="","",IF(AND('miRNA Table'!$F$4="YES",'miRNA Table'!$F$6="YES"),V340-V$391,V340))</f>
        <v/>
      </c>
      <c r="AU340" s="137" t="str">
        <f>IF(U340="","",IF(AND('miRNA Table'!$F$4="YES",'miRNA Table'!$F$6="YES"),W340-W$391,W340))</f>
        <v/>
      </c>
      <c r="AV340" s="137" t="str">
        <f>IF(V340="","",IF(AND('miRNA Table'!$F$4="YES",'miRNA Table'!$F$6="YES"),X340-X$391,X340))</f>
        <v/>
      </c>
      <c r="AW340" s="137" t="str">
        <f>IF(W340="","",IF(AND('miRNA Table'!$F$4="YES",'miRNA Table'!$F$6="YES"),Y340-Y$391,Y340))</f>
        <v/>
      </c>
      <c r="AX340" s="137" t="str">
        <f>IF(X340="","",IF(AND('miRNA Table'!$F$4="YES",'miRNA Table'!$F$6="YES"),Z340-Z$391,Z340))</f>
        <v/>
      </c>
      <c r="AY340" s="137" t="str">
        <f>IF(Y340="","",IF(AND('miRNA Table'!$F$4="YES",'miRNA Table'!$F$6="YES"),AA340-AA$391,AA340))</f>
        <v/>
      </c>
      <c r="AZ340" s="138" t="str">
        <f>IF(Z340="","",IF(AND('miRNA Table'!$F$4="YES",'miRNA Table'!$F$6="YES"),AB340-AB$391,AB340))</f>
        <v/>
      </c>
      <c r="BY340" s="97" t="str">
        <f t="shared" si="288"/>
        <v>hsa-miR-605-5p</v>
      </c>
      <c r="BZ340" s="98" t="s">
        <v>5837</v>
      </c>
      <c r="CA340" s="99">
        <f t="shared" si="289"/>
        <v>12.715</v>
      </c>
      <c r="CB340" s="99">
        <f t="shared" si="290"/>
        <v>11.684999999999999</v>
      </c>
      <c r="CC340" s="99">
        <f t="shared" si="291"/>
        <v>12.830000000000002</v>
      </c>
      <c r="CD340" s="99" t="str">
        <f t="shared" si="292"/>
        <v/>
      </c>
      <c r="CE340" s="99" t="str">
        <f t="shared" si="293"/>
        <v/>
      </c>
      <c r="CF340" s="99" t="str">
        <f t="shared" si="294"/>
        <v/>
      </c>
      <c r="CG340" s="99" t="str">
        <f t="shared" si="295"/>
        <v/>
      </c>
      <c r="CH340" s="99" t="str">
        <f t="shared" si="296"/>
        <v/>
      </c>
      <c r="CI340" s="99" t="str">
        <f t="shared" si="297"/>
        <v/>
      </c>
      <c r="CJ340" s="99" t="str">
        <f t="shared" si="298"/>
        <v/>
      </c>
      <c r="CK340" s="99" t="str">
        <f t="shared" si="299"/>
        <v/>
      </c>
      <c r="CL340" s="99" t="str">
        <f t="shared" si="300"/>
        <v/>
      </c>
      <c r="CM340" s="99">
        <f t="shared" si="301"/>
        <v>11.841666666666669</v>
      </c>
      <c r="CN340" s="99">
        <f t="shared" si="302"/>
        <v>14.14833333333333</v>
      </c>
      <c r="CO340" s="99">
        <f t="shared" si="303"/>
        <v>12.385000000000002</v>
      </c>
      <c r="CP340" s="99" t="str">
        <f t="shared" si="304"/>
        <v/>
      </c>
      <c r="CQ340" s="99" t="str">
        <f t="shared" si="305"/>
        <v/>
      </c>
      <c r="CR340" s="99" t="str">
        <f t="shared" si="306"/>
        <v/>
      </c>
      <c r="CS340" s="99" t="str">
        <f t="shared" si="307"/>
        <v/>
      </c>
      <c r="CT340" s="99" t="str">
        <f t="shared" si="308"/>
        <v/>
      </c>
      <c r="CU340" s="99" t="str">
        <f t="shared" si="309"/>
        <v/>
      </c>
      <c r="CV340" s="99" t="str">
        <f t="shared" si="310"/>
        <v/>
      </c>
      <c r="CW340" s="99" t="str">
        <f t="shared" si="311"/>
        <v/>
      </c>
      <c r="CX340" s="99" t="str">
        <f t="shared" si="312"/>
        <v/>
      </c>
      <c r="CY340" s="70">
        <f t="shared" si="313"/>
        <v>12.410000000000002</v>
      </c>
      <c r="CZ340" s="70">
        <f t="shared" si="314"/>
        <v>12.791666666666666</v>
      </c>
      <c r="DA340" s="100" t="str">
        <f t="shared" si="315"/>
        <v>hsa-miR-605-5p</v>
      </c>
      <c r="DB340" s="98" t="s">
        <v>5837</v>
      </c>
      <c r="DC340" s="101">
        <f t="shared" si="268"/>
        <v>1.4873172164003796E-4</v>
      </c>
      <c r="DD340" s="101">
        <f t="shared" si="269"/>
        <v>3.0371378254357199E-4</v>
      </c>
      <c r="DE340" s="101">
        <f t="shared" si="270"/>
        <v>1.3733624080673927E-4</v>
      </c>
      <c r="DF340" s="101" t="str">
        <f t="shared" si="271"/>
        <v/>
      </c>
      <c r="DG340" s="101" t="str">
        <f t="shared" si="272"/>
        <v/>
      </c>
      <c r="DH340" s="101" t="str">
        <f t="shared" si="273"/>
        <v/>
      </c>
      <c r="DI340" s="101" t="str">
        <f t="shared" si="274"/>
        <v/>
      </c>
      <c r="DJ340" s="101" t="str">
        <f t="shared" si="275"/>
        <v/>
      </c>
      <c r="DK340" s="101" t="str">
        <f t="shared" si="276"/>
        <v/>
      </c>
      <c r="DL340" s="101" t="str">
        <f t="shared" si="277"/>
        <v/>
      </c>
      <c r="DM340" s="101" t="str">
        <f t="shared" si="316"/>
        <v/>
      </c>
      <c r="DN340" s="101" t="str">
        <f t="shared" si="317"/>
        <v/>
      </c>
      <c r="DO340" s="101">
        <f t="shared" si="278"/>
        <v>2.7246023989995654E-4</v>
      </c>
      <c r="DP340" s="101">
        <f t="shared" si="279"/>
        <v>5.5071547217106916E-5</v>
      </c>
      <c r="DQ340" s="101">
        <f t="shared" si="280"/>
        <v>1.869577633171852E-4</v>
      </c>
      <c r="DR340" s="101" t="str">
        <f t="shared" si="281"/>
        <v/>
      </c>
      <c r="DS340" s="101" t="str">
        <f t="shared" si="282"/>
        <v/>
      </c>
      <c r="DT340" s="101" t="str">
        <f t="shared" si="283"/>
        <v/>
      </c>
      <c r="DU340" s="101" t="str">
        <f t="shared" si="284"/>
        <v/>
      </c>
      <c r="DV340" s="101" t="str">
        <f t="shared" si="285"/>
        <v/>
      </c>
      <c r="DW340" s="101" t="str">
        <f t="shared" si="286"/>
        <v/>
      </c>
      <c r="DX340" s="101" t="str">
        <f t="shared" si="287"/>
        <v/>
      </c>
      <c r="DY340" s="101" t="str">
        <f t="shared" si="318"/>
        <v/>
      </c>
      <c r="DZ340" s="101" t="str">
        <f t="shared" si="319"/>
        <v/>
      </c>
    </row>
    <row r="341" spans="1:130" ht="15" customHeight="1" x14ac:dyDescent="0.25">
      <c r="A341" s="106" t="str">
        <f>'miRNA Table'!C340</f>
        <v>hsa-miR-606</v>
      </c>
      <c r="B341" s="98" t="s">
        <v>5838</v>
      </c>
      <c r="C341" s="99">
        <f>IF('Test Sample Data'!C340="","",IF(SUM('Test Sample Data'!C$3:C$386)&gt;10,IF(AND(ISNUMBER('Test Sample Data'!C340),'Test Sample Data'!C340&lt;$C$389, 'Test Sample Data'!C340&gt;0),'Test Sample Data'!C340,$C$389),""))</f>
        <v>29.61</v>
      </c>
      <c r="D341" s="99">
        <f>IF('Test Sample Data'!D340="","",IF(SUM('Test Sample Data'!D$3:D$386)&gt;10,IF(AND(ISNUMBER('Test Sample Data'!D340),'Test Sample Data'!D340&lt;$C$389, 'Test Sample Data'!D340&gt;0),'Test Sample Data'!D340,$C$389),""))</f>
        <v>30.04</v>
      </c>
      <c r="E341" s="99">
        <f>IF('Test Sample Data'!E340="","",IF(SUM('Test Sample Data'!E$3:E$386)&gt;10,IF(AND(ISNUMBER('Test Sample Data'!E340),'Test Sample Data'!E340&lt;$C$389, 'Test Sample Data'!E340&gt;0),'Test Sample Data'!E340,$C$389),""))</f>
        <v>29.42</v>
      </c>
      <c r="F341" s="99" t="str">
        <f>IF('Test Sample Data'!F340="","",IF(SUM('Test Sample Data'!F$3:F$386)&gt;10,IF(AND(ISNUMBER('Test Sample Data'!F340),'Test Sample Data'!F340&lt;$C$389, 'Test Sample Data'!F340&gt;0),'Test Sample Data'!F340,$C$389),""))</f>
        <v/>
      </c>
      <c r="G341" s="99" t="str">
        <f>IF('Test Sample Data'!G340="","",IF(SUM('Test Sample Data'!G$3:G$386)&gt;10,IF(AND(ISNUMBER('Test Sample Data'!G340),'Test Sample Data'!G340&lt;$C$389, 'Test Sample Data'!G340&gt;0),'Test Sample Data'!G340,$C$389),""))</f>
        <v/>
      </c>
      <c r="H341" s="99" t="str">
        <f>IF('Test Sample Data'!H340="","",IF(SUM('Test Sample Data'!H$3:H$386)&gt;10,IF(AND(ISNUMBER('Test Sample Data'!H340),'Test Sample Data'!H340&lt;$C$389, 'Test Sample Data'!H340&gt;0),'Test Sample Data'!H340,$C$389),""))</f>
        <v/>
      </c>
      <c r="I341" s="99" t="str">
        <f>IF('Test Sample Data'!I340="","",IF(SUM('Test Sample Data'!I$3:I$386)&gt;10,IF(AND(ISNUMBER('Test Sample Data'!I340),'Test Sample Data'!I340&lt;$C$389, 'Test Sample Data'!I340&gt;0),'Test Sample Data'!I340,$C$389),""))</f>
        <v/>
      </c>
      <c r="J341" s="99" t="str">
        <f>IF('Test Sample Data'!J340="","",IF(SUM('Test Sample Data'!J$3:J$386)&gt;10,IF(AND(ISNUMBER('Test Sample Data'!J340),'Test Sample Data'!J340&lt;$C$389, 'Test Sample Data'!J340&gt;0),'Test Sample Data'!J340,$C$389),""))</f>
        <v/>
      </c>
      <c r="K341" s="99" t="str">
        <f>IF('Test Sample Data'!K340="","",IF(SUM('Test Sample Data'!K$3:K$386)&gt;10,IF(AND(ISNUMBER('Test Sample Data'!K340),'Test Sample Data'!K340&lt;$C$389, 'Test Sample Data'!K340&gt;0),'Test Sample Data'!K340,$C$389),""))</f>
        <v/>
      </c>
      <c r="L341" s="99" t="str">
        <f>IF('Test Sample Data'!L340="","",IF(SUM('Test Sample Data'!L$3:L$386)&gt;10,IF(AND(ISNUMBER('Test Sample Data'!L340),'Test Sample Data'!L340&lt;$C$389, 'Test Sample Data'!L340&gt;0),'Test Sample Data'!L340,$C$389),""))</f>
        <v/>
      </c>
      <c r="M341" s="99" t="str">
        <f>IF('Test Sample Data'!M340="","",IF(SUM('Test Sample Data'!M$3:M$386)&gt;10,IF(AND(ISNUMBER('Test Sample Data'!M340),'Test Sample Data'!M340&lt;$C$389, 'Test Sample Data'!M340&gt;0),'Test Sample Data'!M340,$C$389),""))</f>
        <v/>
      </c>
      <c r="N341" s="99" t="str">
        <f>IF('Test Sample Data'!N340="","",IF(SUM('Test Sample Data'!N$3:N$386)&gt;10,IF(AND(ISNUMBER('Test Sample Data'!N340),'Test Sample Data'!N340&lt;$C$389, 'Test Sample Data'!N340&gt;0),'Test Sample Data'!N340,$C$389),""))</f>
        <v/>
      </c>
      <c r="O341" s="98" t="str">
        <f>'miRNA Table'!C340</f>
        <v>hsa-miR-606</v>
      </c>
      <c r="P341" s="98" t="s">
        <v>5838</v>
      </c>
      <c r="Q341" s="99">
        <f>IF('Control Sample Data'!C340="","",IF(SUM('Control Sample Data'!C$3:C$386)&gt;10,IF(AND(ISNUMBER('Control Sample Data'!C340),'Control Sample Data'!C340&lt;$C$389, 'Control Sample Data'!C340&gt;0),'Control Sample Data'!C340,$C$389),""))</f>
        <v>24.63</v>
      </c>
      <c r="R341" s="99">
        <f>IF('Control Sample Data'!D340="","",IF(SUM('Control Sample Data'!D$3:D$386)&gt;10,IF(AND(ISNUMBER('Control Sample Data'!D340),'Control Sample Data'!D340&lt;$C$389, 'Control Sample Data'!D340&gt;0),'Control Sample Data'!D340,$C$389),""))</f>
        <v>24.58</v>
      </c>
      <c r="S341" s="99">
        <f>IF('Control Sample Data'!E340="","",IF(SUM('Control Sample Data'!E$3:E$386)&gt;10,IF(AND(ISNUMBER('Control Sample Data'!E340),'Control Sample Data'!E340&lt;$C$389, 'Control Sample Data'!E340&gt;0),'Control Sample Data'!E340,$C$389),""))</f>
        <v>35</v>
      </c>
      <c r="T341" s="99" t="str">
        <f>IF('Control Sample Data'!F340="","",IF(SUM('Control Sample Data'!F$3:F$386)&gt;10,IF(AND(ISNUMBER('Control Sample Data'!F340),'Control Sample Data'!F340&lt;$C$389, 'Control Sample Data'!F340&gt;0),'Control Sample Data'!F340,$C$389),""))</f>
        <v/>
      </c>
      <c r="U341" s="99" t="str">
        <f>IF('Control Sample Data'!G340="","",IF(SUM('Control Sample Data'!G$3:G$386)&gt;10,IF(AND(ISNUMBER('Control Sample Data'!G340),'Control Sample Data'!G340&lt;$C$389, 'Control Sample Data'!G340&gt;0),'Control Sample Data'!G340,$C$389),""))</f>
        <v/>
      </c>
      <c r="V341" s="99" t="str">
        <f>IF('Control Sample Data'!H340="","",IF(SUM('Control Sample Data'!H$3:H$386)&gt;10,IF(AND(ISNUMBER('Control Sample Data'!H340),'Control Sample Data'!H340&lt;$C$389, 'Control Sample Data'!H340&gt;0),'Control Sample Data'!H340,$C$389),""))</f>
        <v/>
      </c>
      <c r="W341" s="99" t="str">
        <f>IF('Control Sample Data'!I340="","",IF(SUM('Control Sample Data'!I$3:I$386)&gt;10,IF(AND(ISNUMBER('Control Sample Data'!I340),'Control Sample Data'!I340&lt;$C$389, 'Control Sample Data'!I340&gt;0),'Control Sample Data'!I340,$C$389),""))</f>
        <v/>
      </c>
      <c r="X341" s="99" t="str">
        <f>IF('Control Sample Data'!J340="","",IF(SUM('Control Sample Data'!J$3:J$386)&gt;10,IF(AND(ISNUMBER('Control Sample Data'!J340),'Control Sample Data'!J340&lt;$C$389, 'Control Sample Data'!J340&gt;0),'Control Sample Data'!J340,$C$389),""))</f>
        <v/>
      </c>
      <c r="Y341" s="99" t="str">
        <f>IF('Control Sample Data'!K340="","",IF(SUM('Control Sample Data'!K$3:K$386)&gt;10,IF(AND(ISNUMBER('Control Sample Data'!K340),'Control Sample Data'!K340&lt;$C$389, 'Control Sample Data'!K340&gt;0),'Control Sample Data'!K340,$C$389),""))</f>
        <v/>
      </c>
      <c r="Z341" s="99" t="str">
        <f>IF('Control Sample Data'!L340="","",IF(SUM('Control Sample Data'!L$3:L$386)&gt;10,IF(AND(ISNUMBER('Control Sample Data'!L340),'Control Sample Data'!L340&lt;$C$389, 'Control Sample Data'!L340&gt;0),'Control Sample Data'!L340,$C$389),""))</f>
        <v/>
      </c>
      <c r="AA341" s="99" t="str">
        <f>IF('Control Sample Data'!M340="","",IF(SUM('Control Sample Data'!M$3:M$386)&gt;10,IF(AND(ISNUMBER('Control Sample Data'!M340),'Control Sample Data'!M340&lt;$C$389, 'Control Sample Data'!M340&gt;0),'Control Sample Data'!M340,$C$389),""))</f>
        <v/>
      </c>
      <c r="AB341" s="107" t="str">
        <f>IF('Control Sample Data'!N340="","",IF(SUM('Control Sample Data'!N$3:N$386)&gt;10,IF(AND(ISNUMBER('Control Sample Data'!N340),'Control Sample Data'!N340&lt;$C$389, 'Control Sample Data'!N340&gt;0),'Control Sample Data'!N340,$C$389),""))</f>
        <v/>
      </c>
      <c r="AC341" s="136">
        <f>IF(C341="","",IF(AND('miRNA Table'!$F$4="YES",'miRNA Table'!$F$6="YES"),C341-C$391,C341))</f>
        <v>29.61</v>
      </c>
      <c r="AD341" s="137">
        <f>IF(D341="","",IF(AND('miRNA Table'!$F$4="YES",'miRNA Table'!$F$6="YES"),D341-D$391,D341))</f>
        <v>30.04</v>
      </c>
      <c r="AE341" s="137">
        <f>IF(E341="","",IF(AND('miRNA Table'!$F$4="YES",'miRNA Table'!$F$6="YES"),E341-E$391,E341))</f>
        <v>29.42</v>
      </c>
      <c r="AF341" s="137" t="str">
        <f>IF(F341="","",IF(AND('miRNA Table'!$F$4="YES",'miRNA Table'!$F$6="YES"),F341-F$391,F341))</f>
        <v/>
      </c>
      <c r="AG341" s="137" t="str">
        <f>IF(G341="","",IF(AND('miRNA Table'!$F$4="YES",'miRNA Table'!$F$6="YES"),G341-G$391,G341))</f>
        <v/>
      </c>
      <c r="AH341" s="137" t="str">
        <f>IF(H341="","",IF(AND('miRNA Table'!$F$4="YES",'miRNA Table'!$F$6="YES"),H341-H$391,H341))</f>
        <v/>
      </c>
      <c r="AI341" s="137" t="str">
        <f>IF(I341="","",IF(AND('miRNA Table'!$F$4="YES",'miRNA Table'!$F$6="YES"),I341-I$391,I341))</f>
        <v/>
      </c>
      <c r="AJ341" s="137" t="str">
        <f>IF(J341="","",IF(AND('miRNA Table'!$F$4="YES",'miRNA Table'!$F$6="YES"),J341-J$391,J341))</f>
        <v/>
      </c>
      <c r="AK341" s="137" t="str">
        <f>IF(K341="","",IF(AND('miRNA Table'!$F$4="YES",'miRNA Table'!$F$6="YES"),K341-K$391,K341))</f>
        <v/>
      </c>
      <c r="AL341" s="137" t="str">
        <f>IF(L341="","",IF(AND('miRNA Table'!$F$4="YES",'miRNA Table'!$F$6="YES"),L341-L$391,L341))</f>
        <v/>
      </c>
      <c r="AM341" s="137" t="str">
        <f>IF(M341="","",IF(AND('miRNA Table'!$F$4="YES",'miRNA Table'!$F$6="YES"),M341-M$391,M341))</f>
        <v/>
      </c>
      <c r="AN341" s="138" t="str">
        <f>IF(N341="","",IF(AND('miRNA Table'!$F$4="YES",'miRNA Table'!$F$6="YES"),N341-N$391,N341))</f>
        <v/>
      </c>
      <c r="AO341" s="136">
        <f>IF(O341="","",IF(AND('miRNA Table'!$F$4="YES",'miRNA Table'!$F$6="YES"),Q341-Q$391,Q341))</f>
        <v>24.63</v>
      </c>
      <c r="AP341" s="137">
        <f>IF(P341="","",IF(AND('miRNA Table'!$F$4="YES",'miRNA Table'!$F$6="YES"),R341-R$391,R341))</f>
        <v>24.58</v>
      </c>
      <c r="AQ341" s="137">
        <f>IF(Q341="","",IF(AND('miRNA Table'!$F$4="YES",'miRNA Table'!$F$6="YES"),S341-S$391,S341))</f>
        <v>35</v>
      </c>
      <c r="AR341" s="137" t="str">
        <f>IF(R341="","",IF(AND('miRNA Table'!$F$4="YES",'miRNA Table'!$F$6="YES"),T341-T$391,T341))</f>
        <v/>
      </c>
      <c r="AS341" s="137" t="str">
        <f>IF(S341="","",IF(AND('miRNA Table'!$F$4="YES",'miRNA Table'!$F$6="YES"),U341-U$391,U341))</f>
        <v/>
      </c>
      <c r="AT341" s="137" t="str">
        <f>IF(T341="","",IF(AND('miRNA Table'!$F$4="YES",'miRNA Table'!$F$6="YES"),V341-V$391,V341))</f>
        <v/>
      </c>
      <c r="AU341" s="137" t="str">
        <f>IF(U341="","",IF(AND('miRNA Table'!$F$4="YES",'miRNA Table'!$F$6="YES"),W341-W$391,W341))</f>
        <v/>
      </c>
      <c r="AV341" s="137" t="str">
        <f>IF(V341="","",IF(AND('miRNA Table'!$F$4="YES",'miRNA Table'!$F$6="YES"),X341-X$391,X341))</f>
        <v/>
      </c>
      <c r="AW341" s="137" t="str">
        <f>IF(W341="","",IF(AND('miRNA Table'!$F$4="YES",'miRNA Table'!$F$6="YES"),Y341-Y$391,Y341))</f>
        <v/>
      </c>
      <c r="AX341" s="137" t="str">
        <f>IF(X341="","",IF(AND('miRNA Table'!$F$4="YES",'miRNA Table'!$F$6="YES"),Z341-Z$391,Z341))</f>
        <v/>
      </c>
      <c r="AY341" s="137" t="str">
        <f>IF(Y341="","",IF(AND('miRNA Table'!$F$4="YES",'miRNA Table'!$F$6="YES"),AA341-AA$391,AA341))</f>
        <v/>
      </c>
      <c r="AZ341" s="138" t="str">
        <f>IF(Z341="","",IF(AND('miRNA Table'!$F$4="YES",'miRNA Table'!$F$6="YES"),AB341-AB$391,AB341))</f>
        <v/>
      </c>
      <c r="BY341" s="97" t="str">
        <f t="shared" si="288"/>
        <v>hsa-miR-606</v>
      </c>
      <c r="BZ341" s="98" t="s">
        <v>5838</v>
      </c>
      <c r="CA341" s="99">
        <f t="shared" si="289"/>
        <v>8.9749999999999979</v>
      </c>
      <c r="CB341" s="99">
        <f t="shared" si="290"/>
        <v>9.3949999999999996</v>
      </c>
      <c r="CC341" s="99">
        <f t="shared" si="291"/>
        <v>8.6900000000000013</v>
      </c>
      <c r="CD341" s="99" t="str">
        <f t="shared" si="292"/>
        <v/>
      </c>
      <c r="CE341" s="99" t="str">
        <f t="shared" si="293"/>
        <v/>
      </c>
      <c r="CF341" s="99" t="str">
        <f t="shared" si="294"/>
        <v/>
      </c>
      <c r="CG341" s="99" t="str">
        <f t="shared" si="295"/>
        <v/>
      </c>
      <c r="CH341" s="99" t="str">
        <f t="shared" si="296"/>
        <v/>
      </c>
      <c r="CI341" s="99" t="str">
        <f t="shared" si="297"/>
        <v/>
      </c>
      <c r="CJ341" s="99" t="str">
        <f t="shared" si="298"/>
        <v/>
      </c>
      <c r="CK341" s="99" t="str">
        <f t="shared" si="299"/>
        <v/>
      </c>
      <c r="CL341" s="99" t="str">
        <f t="shared" si="300"/>
        <v/>
      </c>
      <c r="CM341" s="99">
        <f t="shared" si="301"/>
        <v>3.7316666666666656</v>
      </c>
      <c r="CN341" s="99">
        <f t="shared" si="302"/>
        <v>3.7283333333333282</v>
      </c>
      <c r="CO341" s="99">
        <f t="shared" si="303"/>
        <v>13.864999999999998</v>
      </c>
      <c r="CP341" s="99" t="str">
        <f t="shared" si="304"/>
        <v/>
      </c>
      <c r="CQ341" s="99" t="str">
        <f t="shared" si="305"/>
        <v/>
      </c>
      <c r="CR341" s="99" t="str">
        <f t="shared" si="306"/>
        <v/>
      </c>
      <c r="CS341" s="99" t="str">
        <f t="shared" si="307"/>
        <v/>
      </c>
      <c r="CT341" s="99" t="str">
        <f t="shared" si="308"/>
        <v/>
      </c>
      <c r="CU341" s="99" t="str">
        <f t="shared" si="309"/>
        <v/>
      </c>
      <c r="CV341" s="99" t="str">
        <f t="shared" si="310"/>
        <v/>
      </c>
      <c r="CW341" s="99" t="str">
        <f t="shared" si="311"/>
        <v/>
      </c>
      <c r="CX341" s="99" t="str">
        <f t="shared" si="312"/>
        <v/>
      </c>
      <c r="CY341" s="70">
        <f t="shared" si="313"/>
        <v>9.02</v>
      </c>
      <c r="CZ341" s="70">
        <f t="shared" si="314"/>
        <v>7.1083333333333307</v>
      </c>
      <c r="DA341" s="100" t="str">
        <f t="shared" si="315"/>
        <v>hsa-miR-606</v>
      </c>
      <c r="DB341" s="98" t="s">
        <v>5838</v>
      </c>
      <c r="DC341" s="101">
        <f t="shared" si="268"/>
        <v>1.9872650236380635E-3</v>
      </c>
      <c r="DD341" s="101">
        <f t="shared" si="269"/>
        <v>1.485330813711924E-3</v>
      </c>
      <c r="DE341" s="101">
        <f t="shared" si="270"/>
        <v>2.421304101443332E-3</v>
      </c>
      <c r="DF341" s="101" t="str">
        <f t="shared" si="271"/>
        <v/>
      </c>
      <c r="DG341" s="101" t="str">
        <f t="shared" si="272"/>
        <v/>
      </c>
      <c r="DH341" s="101" t="str">
        <f t="shared" si="273"/>
        <v/>
      </c>
      <c r="DI341" s="101" t="str">
        <f t="shared" si="274"/>
        <v/>
      </c>
      <c r="DJ341" s="101" t="str">
        <f t="shared" si="275"/>
        <v/>
      </c>
      <c r="DK341" s="101" t="str">
        <f t="shared" si="276"/>
        <v/>
      </c>
      <c r="DL341" s="101" t="str">
        <f t="shared" si="277"/>
        <v/>
      </c>
      <c r="DM341" s="101" t="str">
        <f t="shared" si="316"/>
        <v/>
      </c>
      <c r="DN341" s="101" t="str">
        <f t="shared" si="317"/>
        <v/>
      </c>
      <c r="DO341" s="101">
        <f t="shared" si="278"/>
        <v>7.527597676154979E-2</v>
      </c>
      <c r="DP341" s="101">
        <f t="shared" si="279"/>
        <v>7.5450102278627099E-2</v>
      </c>
      <c r="DQ341" s="101">
        <f t="shared" si="280"/>
        <v>6.7022266466494862E-5</v>
      </c>
      <c r="DR341" s="101" t="str">
        <f t="shared" si="281"/>
        <v/>
      </c>
      <c r="DS341" s="101" t="str">
        <f t="shared" si="282"/>
        <v/>
      </c>
      <c r="DT341" s="101" t="str">
        <f t="shared" si="283"/>
        <v/>
      </c>
      <c r="DU341" s="101" t="str">
        <f t="shared" si="284"/>
        <v/>
      </c>
      <c r="DV341" s="101" t="str">
        <f t="shared" si="285"/>
        <v/>
      </c>
      <c r="DW341" s="101" t="str">
        <f t="shared" si="286"/>
        <v/>
      </c>
      <c r="DX341" s="101" t="str">
        <f t="shared" si="287"/>
        <v/>
      </c>
      <c r="DY341" s="101" t="str">
        <f t="shared" si="318"/>
        <v/>
      </c>
      <c r="DZ341" s="101" t="str">
        <f t="shared" si="319"/>
        <v/>
      </c>
    </row>
    <row r="342" spans="1:130" ht="15" customHeight="1" x14ac:dyDescent="0.25">
      <c r="A342" s="106" t="str">
        <f>'miRNA Table'!C341</f>
        <v>hsa-miR-608</v>
      </c>
      <c r="B342" s="98" t="s">
        <v>5839</v>
      </c>
      <c r="C342" s="99">
        <f>IF('Test Sample Data'!C341="","",IF(SUM('Test Sample Data'!C$3:C$386)&gt;10,IF(AND(ISNUMBER('Test Sample Data'!C341),'Test Sample Data'!C341&lt;$C$389, 'Test Sample Data'!C341&gt;0),'Test Sample Data'!C341,$C$389),""))</f>
        <v>14.54</v>
      </c>
      <c r="D342" s="99">
        <f>IF('Test Sample Data'!D341="","",IF(SUM('Test Sample Data'!D$3:D$386)&gt;10,IF(AND(ISNUMBER('Test Sample Data'!D341),'Test Sample Data'!D341&lt;$C$389, 'Test Sample Data'!D341&gt;0),'Test Sample Data'!D341,$C$389),""))</f>
        <v>14.7</v>
      </c>
      <c r="E342" s="99">
        <f>IF('Test Sample Data'!E341="","",IF(SUM('Test Sample Data'!E$3:E$386)&gt;10,IF(AND(ISNUMBER('Test Sample Data'!E341),'Test Sample Data'!E341&lt;$C$389, 'Test Sample Data'!E341&gt;0),'Test Sample Data'!E341,$C$389),""))</f>
        <v>14.68</v>
      </c>
      <c r="F342" s="99" t="str">
        <f>IF('Test Sample Data'!F341="","",IF(SUM('Test Sample Data'!F$3:F$386)&gt;10,IF(AND(ISNUMBER('Test Sample Data'!F341),'Test Sample Data'!F341&lt;$C$389, 'Test Sample Data'!F341&gt;0),'Test Sample Data'!F341,$C$389),""))</f>
        <v/>
      </c>
      <c r="G342" s="99" t="str">
        <f>IF('Test Sample Data'!G341="","",IF(SUM('Test Sample Data'!G$3:G$386)&gt;10,IF(AND(ISNUMBER('Test Sample Data'!G341),'Test Sample Data'!G341&lt;$C$389, 'Test Sample Data'!G341&gt;0),'Test Sample Data'!G341,$C$389),""))</f>
        <v/>
      </c>
      <c r="H342" s="99" t="str">
        <f>IF('Test Sample Data'!H341="","",IF(SUM('Test Sample Data'!H$3:H$386)&gt;10,IF(AND(ISNUMBER('Test Sample Data'!H341),'Test Sample Data'!H341&lt;$C$389, 'Test Sample Data'!H341&gt;0),'Test Sample Data'!H341,$C$389),""))</f>
        <v/>
      </c>
      <c r="I342" s="99" t="str">
        <f>IF('Test Sample Data'!I341="","",IF(SUM('Test Sample Data'!I$3:I$386)&gt;10,IF(AND(ISNUMBER('Test Sample Data'!I341),'Test Sample Data'!I341&lt;$C$389, 'Test Sample Data'!I341&gt;0),'Test Sample Data'!I341,$C$389),""))</f>
        <v/>
      </c>
      <c r="J342" s="99" t="str">
        <f>IF('Test Sample Data'!J341="","",IF(SUM('Test Sample Data'!J$3:J$386)&gt;10,IF(AND(ISNUMBER('Test Sample Data'!J341),'Test Sample Data'!J341&lt;$C$389, 'Test Sample Data'!J341&gt;0),'Test Sample Data'!J341,$C$389),""))</f>
        <v/>
      </c>
      <c r="K342" s="99" t="str">
        <f>IF('Test Sample Data'!K341="","",IF(SUM('Test Sample Data'!K$3:K$386)&gt;10,IF(AND(ISNUMBER('Test Sample Data'!K341),'Test Sample Data'!K341&lt;$C$389, 'Test Sample Data'!K341&gt;0),'Test Sample Data'!K341,$C$389),""))</f>
        <v/>
      </c>
      <c r="L342" s="99" t="str">
        <f>IF('Test Sample Data'!L341="","",IF(SUM('Test Sample Data'!L$3:L$386)&gt;10,IF(AND(ISNUMBER('Test Sample Data'!L341),'Test Sample Data'!L341&lt;$C$389, 'Test Sample Data'!L341&gt;0),'Test Sample Data'!L341,$C$389),""))</f>
        <v/>
      </c>
      <c r="M342" s="99" t="str">
        <f>IF('Test Sample Data'!M341="","",IF(SUM('Test Sample Data'!M$3:M$386)&gt;10,IF(AND(ISNUMBER('Test Sample Data'!M341),'Test Sample Data'!M341&lt;$C$389, 'Test Sample Data'!M341&gt;0),'Test Sample Data'!M341,$C$389),""))</f>
        <v/>
      </c>
      <c r="N342" s="99" t="str">
        <f>IF('Test Sample Data'!N341="","",IF(SUM('Test Sample Data'!N$3:N$386)&gt;10,IF(AND(ISNUMBER('Test Sample Data'!N341),'Test Sample Data'!N341&lt;$C$389, 'Test Sample Data'!N341&gt;0),'Test Sample Data'!N341,$C$389),""))</f>
        <v/>
      </c>
      <c r="O342" s="98" t="str">
        <f>'miRNA Table'!C341</f>
        <v>hsa-miR-608</v>
      </c>
      <c r="P342" s="98" t="s">
        <v>5839</v>
      </c>
      <c r="Q342" s="99">
        <f>IF('Control Sample Data'!C341="","",IF(SUM('Control Sample Data'!C$3:C$386)&gt;10,IF(AND(ISNUMBER('Control Sample Data'!C341),'Control Sample Data'!C341&lt;$C$389, 'Control Sample Data'!C341&gt;0),'Control Sample Data'!C341,$C$389),""))</f>
        <v>29.72</v>
      </c>
      <c r="R342" s="99">
        <f>IF('Control Sample Data'!D341="","",IF(SUM('Control Sample Data'!D$3:D$386)&gt;10,IF(AND(ISNUMBER('Control Sample Data'!D341),'Control Sample Data'!D341&lt;$C$389, 'Control Sample Data'!D341&gt;0),'Control Sample Data'!D341,$C$389),""))</f>
        <v>30.18</v>
      </c>
      <c r="S342" s="99">
        <f>IF('Control Sample Data'!E341="","",IF(SUM('Control Sample Data'!E$3:E$386)&gt;10,IF(AND(ISNUMBER('Control Sample Data'!E341),'Control Sample Data'!E341&lt;$C$389, 'Control Sample Data'!E341&gt;0),'Control Sample Data'!E341,$C$389),""))</f>
        <v>30.07</v>
      </c>
      <c r="T342" s="99" t="str">
        <f>IF('Control Sample Data'!F341="","",IF(SUM('Control Sample Data'!F$3:F$386)&gt;10,IF(AND(ISNUMBER('Control Sample Data'!F341),'Control Sample Data'!F341&lt;$C$389, 'Control Sample Data'!F341&gt;0),'Control Sample Data'!F341,$C$389),""))</f>
        <v/>
      </c>
      <c r="U342" s="99" t="str">
        <f>IF('Control Sample Data'!G341="","",IF(SUM('Control Sample Data'!G$3:G$386)&gt;10,IF(AND(ISNUMBER('Control Sample Data'!G341),'Control Sample Data'!G341&lt;$C$389, 'Control Sample Data'!G341&gt;0),'Control Sample Data'!G341,$C$389),""))</f>
        <v/>
      </c>
      <c r="V342" s="99" t="str">
        <f>IF('Control Sample Data'!H341="","",IF(SUM('Control Sample Data'!H$3:H$386)&gt;10,IF(AND(ISNUMBER('Control Sample Data'!H341),'Control Sample Data'!H341&lt;$C$389, 'Control Sample Data'!H341&gt;0),'Control Sample Data'!H341,$C$389),""))</f>
        <v/>
      </c>
      <c r="W342" s="99" t="str">
        <f>IF('Control Sample Data'!I341="","",IF(SUM('Control Sample Data'!I$3:I$386)&gt;10,IF(AND(ISNUMBER('Control Sample Data'!I341),'Control Sample Data'!I341&lt;$C$389, 'Control Sample Data'!I341&gt;0),'Control Sample Data'!I341,$C$389),""))</f>
        <v/>
      </c>
      <c r="X342" s="99" t="str">
        <f>IF('Control Sample Data'!J341="","",IF(SUM('Control Sample Data'!J$3:J$386)&gt;10,IF(AND(ISNUMBER('Control Sample Data'!J341),'Control Sample Data'!J341&lt;$C$389, 'Control Sample Data'!J341&gt;0),'Control Sample Data'!J341,$C$389),""))</f>
        <v/>
      </c>
      <c r="Y342" s="99" t="str">
        <f>IF('Control Sample Data'!K341="","",IF(SUM('Control Sample Data'!K$3:K$386)&gt;10,IF(AND(ISNUMBER('Control Sample Data'!K341),'Control Sample Data'!K341&lt;$C$389, 'Control Sample Data'!K341&gt;0),'Control Sample Data'!K341,$C$389),""))</f>
        <v/>
      </c>
      <c r="Z342" s="99" t="str">
        <f>IF('Control Sample Data'!L341="","",IF(SUM('Control Sample Data'!L$3:L$386)&gt;10,IF(AND(ISNUMBER('Control Sample Data'!L341),'Control Sample Data'!L341&lt;$C$389, 'Control Sample Data'!L341&gt;0),'Control Sample Data'!L341,$C$389),""))</f>
        <v/>
      </c>
      <c r="AA342" s="99" t="str">
        <f>IF('Control Sample Data'!M341="","",IF(SUM('Control Sample Data'!M$3:M$386)&gt;10,IF(AND(ISNUMBER('Control Sample Data'!M341),'Control Sample Data'!M341&lt;$C$389, 'Control Sample Data'!M341&gt;0),'Control Sample Data'!M341,$C$389),""))</f>
        <v/>
      </c>
      <c r="AB342" s="107" t="str">
        <f>IF('Control Sample Data'!N341="","",IF(SUM('Control Sample Data'!N$3:N$386)&gt;10,IF(AND(ISNUMBER('Control Sample Data'!N341),'Control Sample Data'!N341&lt;$C$389, 'Control Sample Data'!N341&gt;0),'Control Sample Data'!N341,$C$389),""))</f>
        <v/>
      </c>
      <c r="AC342" s="136">
        <f>IF(C342="","",IF(AND('miRNA Table'!$F$4="YES",'miRNA Table'!$F$6="YES"),C342-C$391,C342))</f>
        <v>14.54</v>
      </c>
      <c r="AD342" s="137">
        <f>IF(D342="","",IF(AND('miRNA Table'!$F$4="YES",'miRNA Table'!$F$6="YES"),D342-D$391,D342))</f>
        <v>14.7</v>
      </c>
      <c r="AE342" s="137">
        <f>IF(E342="","",IF(AND('miRNA Table'!$F$4="YES",'miRNA Table'!$F$6="YES"),E342-E$391,E342))</f>
        <v>14.68</v>
      </c>
      <c r="AF342" s="137" t="str">
        <f>IF(F342="","",IF(AND('miRNA Table'!$F$4="YES",'miRNA Table'!$F$6="YES"),F342-F$391,F342))</f>
        <v/>
      </c>
      <c r="AG342" s="137" t="str">
        <f>IF(G342="","",IF(AND('miRNA Table'!$F$4="YES",'miRNA Table'!$F$6="YES"),G342-G$391,G342))</f>
        <v/>
      </c>
      <c r="AH342" s="137" t="str">
        <f>IF(H342="","",IF(AND('miRNA Table'!$F$4="YES",'miRNA Table'!$F$6="YES"),H342-H$391,H342))</f>
        <v/>
      </c>
      <c r="AI342" s="137" t="str">
        <f>IF(I342="","",IF(AND('miRNA Table'!$F$4="YES",'miRNA Table'!$F$6="YES"),I342-I$391,I342))</f>
        <v/>
      </c>
      <c r="AJ342" s="137" t="str">
        <f>IF(J342="","",IF(AND('miRNA Table'!$F$4="YES",'miRNA Table'!$F$6="YES"),J342-J$391,J342))</f>
        <v/>
      </c>
      <c r="AK342" s="137" t="str">
        <f>IF(K342="","",IF(AND('miRNA Table'!$F$4="YES",'miRNA Table'!$F$6="YES"),K342-K$391,K342))</f>
        <v/>
      </c>
      <c r="AL342" s="137" t="str">
        <f>IF(L342="","",IF(AND('miRNA Table'!$F$4="YES",'miRNA Table'!$F$6="YES"),L342-L$391,L342))</f>
        <v/>
      </c>
      <c r="AM342" s="137" t="str">
        <f>IF(M342="","",IF(AND('miRNA Table'!$F$4="YES",'miRNA Table'!$F$6="YES"),M342-M$391,M342))</f>
        <v/>
      </c>
      <c r="AN342" s="138" t="str">
        <f>IF(N342="","",IF(AND('miRNA Table'!$F$4="YES",'miRNA Table'!$F$6="YES"),N342-N$391,N342))</f>
        <v/>
      </c>
      <c r="AO342" s="136">
        <f>IF(O342="","",IF(AND('miRNA Table'!$F$4="YES",'miRNA Table'!$F$6="YES"),Q342-Q$391,Q342))</f>
        <v>29.72</v>
      </c>
      <c r="AP342" s="137">
        <f>IF(P342="","",IF(AND('miRNA Table'!$F$4="YES",'miRNA Table'!$F$6="YES"),R342-R$391,R342))</f>
        <v>30.18</v>
      </c>
      <c r="AQ342" s="137">
        <f>IF(Q342="","",IF(AND('miRNA Table'!$F$4="YES",'miRNA Table'!$F$6="YES"),S342-S$391,S342))</f>
        <v>30.07</v>
      </c>
      <c r="AR342" s="137" t="str">
        <f>IF(R342="","",IF(AND('miRNA Table'!$F$4="YES",'miRNA Table'!$F$6="YES"),T342-T$391,T342))</f>
        <v/>
      </c>
      <c r="AS342" s="137" t="str">
        <f>IF(S342="","",IF(AND('miRNA Table'!$F$4="YES",'miRNA Table'!$F$6="YES"),U342-U$391,U342))</f>
        <v/>
      </c>
      <c r="AT342" s="137" t="str">
        <f>IF(T342="","",IF(AND('miRNA Table'!$F$4="YES",'miRNA Table'!$F$6="YES"),V342-V$391,V342))</f>
        <v/>
      </c>
      <c r="AU342" s="137" t="str">
        <f>IF(U342="","",IF(AND('miRNA Table'!$F$4="YES",'miRNA Table'!$F$6="YES"),W342-W$391,W342))</f>
        <v/>
      </c>
      <c r="AV342" s="137" t="str">
        <f>IF(V342="","",IF(AND('miRNA Table'!$F$4="YES",'miRNA Table'!$F$6="YES"),X342-X$391,X342))</f>
        <v/>
      </c>
      <c r="AW342" s="137" t="str">
        <f>IF(W342="","",IF(AND('miRNA Table'!$F$4="YES",'miRNA Table'!$F$6="YES"),Y342-Y$391,Y342))</f>
        <v/>
      </c>
      <c r="AX342" s="137" t="str">
        <f>IF(X342="","",IF(AND('miRNA Table'!$F$4="YES",'miRNA Table'!$F$6="YES"),Z342-Z$391,Z342))</f>
        <v/>
      </c>
      <c r="AY342" s="137" t="str">
        <f>IF(Y342="","",IF(AND('miRNA Table'!$F$4="YES",'miRNA Table'!$F$6="YES"),AA342-AA$391,AA342))</f>
        <v/>
      </c>
      <c r="AZ342" s="138" t="str">
        <f>IF(Z342="","",IF(AND('miRNA Table'!$F$4="YES",'miRNA Table'!$F$6="YES"),AB342-AB$391,AB342))</f>
        <v/>
      </c>
      <c r="BY342" s="97" t="str">
        <f t="shared" si="288"/>
        <v>hsa-miR-608</v>
      </c>
      <c r="BZ342" s="98" t="s">
        <v>5839</v>
      </c>
      <c r="CA342" s="99">
        <f t="shared" si="289"/>
        <v>-6.0950000000000024</v>
      </c>
      <c r="CB342" s="99">
        <f t="shared" si="290"/>
        <v>-5.9450000000000003</v>
      </c>
      <c r="CC342" s="99">
        <f t="shared" si="291"/>
        <v>-6.0500000000000007</v>
      </c>
      <c r="CD342" s="99" t="str">
        <f t="shared" si="292"/>
        <v/>
      </c>
      <c r="CE342" s="99" t="str">
        <f t="shared" si="293"/>
        <v/>
      </c>
      <c r="CF342" s="99" t="str">
        <f t="shared" si="294"/>
        <v/>
      </c>
      <c r="CG342" s="99" t="str">
        <f t="shared" si="295"/>
        <v/>
      </c>
      <c r="CH342" s="99" t="str">
        <f t="shared" si="296"/>
        <v/>
      </c>
      <c r="CI342" s="99" t="str">
        <f t="shared" si="297"/>
        <v/>
      </c>
      <c r="CJ342" s="99" t="str">
        <f t="shared" si="298"/>
        <v/>
      </c>
      <c r="CK342" s="99" t="str">
        <f t="shared" si="299"/>
        <v/>
      </c>
      <c r="CL342" s="99" t="str">
        <f t="shared" si="300"/>
        <v/>
      </c>
      <c r="CM342" s="99">
        <f t="shared" si="301"/>
        <v>8.8216666666666654</v>
      </c>
      <c r="CN342" s="99">
        <f t="shared" si="302"/>
        <v>9.3283333333333296</v>
      </c>
      <c r="CO342" s="99">
        <f t="shared" si="303"/>
        <v>8.9349999999999987</v>
      </c>
      <c r="CP342" s="99" t="str">
        <f t="shared" si="304"/>
        <v/>
      </c>
      <c r="CQ342" s="99" t="str">
        <f t="shared" si="305"/>
        <v/>
      </c>
      <c r="CR342" s="99" t="str">
        <f t="shared" si="306"/>
        <v/>
      </c>
      <c r="CS342" s="99" t="str">
        <f t="shared" si="307"/>
        <v/>
      </c>
      <c r="CT342" s="99" t="str">
        <f t="shared" si="308"/>
        <v/>
      </c>
      <c r="CU342" s="99" t="str">
        <f t="shared" si="309"/>
        <v/>
      </c>
      <c r="CV342" s="99" t="str">
        <f t="shared" si="310"/>
        <v/>
      </c>
      <c r="CW342" s="99" t="str">
        <f t="shared" si="311"/>
        <v/>
      </c>
      <c r="CX342" s="99" t="str">
        <f t="shared" si="312"/>
        <v/>
      </c>
      <c r="CY342" s="70">
        <f t="shared" si="313"/>
        <v>-6.0300000000000011</v>
      </c>
      <c r="CZ342" s="70">
        <f t="shared" si="314"/>
        <v>9.0283333333333307</v>
      </c>
      <c r="DA342" s="100" t="str">
        <f t="shared" si="315"/>
        <v>hsa-miR-608</v>
      </c>
      <c r="DB342" s="98" t="s">
        <v>5839</v>
      </c>
      <c r="DC342" s="101">
        <f t="shared" si="268"/>
        <v>68.356186115062613</v>
      </c>
      <c r="DD342" s="101">
        <f t="shared" si="269"/>
        <v>61.606044358512115</v>
      </c>
      <c r="DE342" s="101">
        <f t="shared" si="270"/>
        <v>66.256955125848165</v>
      </c>
      <c r="DF342" s="101" t="str">
        <f t="shared" si="271"/>
        <v/>
      </c>
      <c r="DG342" s="101" t="str">
        <f t="shared" si="272"/>
        <v/>
      </c>
      <c r="DH342" s="101" t="str">
        <f t="shared" si="273"/>
        <v/>
      </c>
      <c r="DI342" s="101" t="str">
        <f t="shared" si="274"/>
        <v/>
      </c>
      <c r="DJ342" s="101" t="str">
        <f t="shared" si="275"/>
        <v/>
      </c>
      <c r="DK342" s="101" t="str">
        <f t="shared" si="276"/>
        <v/>
      </c>
      <c r="DL342" s="101" t="str">
        <f t="shared" si="277"/>
        <v/>
      </c>
      <c r="DM342" s="101" t="str">
        <f t="shared" si="316"/>
        <v/>
      </c>
      <c r="DN342" s="101" t="str">
        <f t="shared" si="317"/>
        <v/>
      </c>
      <c r="DO342" s="101">
        <f t="shared" si="278"/>
        <v>2.2101091448994176E-3</v>
      </c>
      <c r="DP342" s="101">
        <f t="shared" si="279"/>
        <v>1.5555782316448805E-3</v>
      </c>
      <c r="DQ342" s="101">
        <f t="shared" si="280"/>
        <v>2.0431346480322865E-3</v>
      </c>
      <c r="DR342" s="101" t="str">
        <f t="shared" si="281"/>
        <v/>
      </c>
      <c r="DS342" s="101" t="str">
        <f t="shared" si="282"/>
        <v/>
      </c>
      <c r="DT342" s="101" t="str">
        <f t="shared" si="283"/>
        <v/>
      </c>
      <c r="DU342" s="101" t="str">
        <f t="shared" si="284"/>
        <v/>
      </c>
      <c r="DV342" s="101" t="str">
        <f t="shared" si="285"/>
        <v/>
      </c>
      <c r="DW342" s="101" t="str">
        <f t="shared" si="286"/>
        <v/>
      </c>
      <c r="DX342" s="101" t="str">
        <f t="shared" si="287"/>
        <v/>
      </c>
      <c r="DY342" s="101" t="str">
        <f t="shared" si="318"/>
        <v/>
      </c>
      <c r="DZ342" s="101" t="str">
        <f t="shared" si="319"/>
        <v/>
      </c>
    </row>
    <row r="343" spans="1:130" ht="15" customHeight="1" x14ac:dyDescent="0.25">
      <c r="A343" s="106" t="str">
        <f>'miRNA Table'!C342</f>
        <v>hsa-miR-622</v>
      </c>
      <c r="B343" s="98" t="s">
        <v>5840</v>
      </c>
      <c r="C343" s="99">
        <f>IF('Test Sample Data'!C342="","",IF(SUM('Test Sample Data'!C$3:C$386)&gt;10,IF(AND(ISNUMBER('Test Sample Data'!C342),'Test Sample Data'!C342&lt;$C$389, 'Test Sample Data'!C342&gt;0),'Test Sample Data'!C342,$C$389),""))</f>
        <v>32.15</v>
      </c>
      <c r="D343" s="99">
        <f>IF('Test Sample Data'!D342="","",IF(SUM('Test Sample Data'!D$3:D$386)&gt;10,IF(AND(ISNUMBER('Test Sample Data'!D342),'Test Sample Data'!D342&lt;$C$389, 'Test Sample Data'!D342&gt;0),'Test Sample Data'!D342,$C$389),""))</f>
        <v>31.35</v>
      </c>
      <c r="E343" s="99">
        <f>IF('Test Sample Data'!E342="","",IF(SUM('Test Sample Data'!E$3:E$386)&gt;10,IF(AND(ISNUMBER('Test Sample Data'!E342),'Test Sample Data'!E342&lt;$C$389, 'Test Sample Data'!E342&gt;0),'Test Sample Data'!E342,$C$389),""))</f>
        <v>31.75</v>
      </c>
      <c r="F343" s="99" t="str">
        <f>IF('Test Sample Data'!F342="","",IF(SUM('Test Sample Data'!F$3:F$386)&gt;10,IF(AND(ISNUMBER('Test Sample Data'!F342),'Test Sample Data'!F342&lt;$C$389, 'Test Sample Data'!F342&gt;0),'Test Sample Data'!F342,$C$389),""))</f>
        <v/>
      </c>
      <c r="G343" s="99" t="str">
        <f>IF('Test Sample Data'!G342="","",IF(SUM('Test Sample Data'!G$3:G$386)&gt;10,IF(AND(ISNUMBER('Test Sample Data'!G342),'Test Sample Data'!G342&lt;$C$389, 'Test Sample Data'!G342&gt;0),'Test Sample Data'!G342,$C$389),""))</f>
        <v/>
      </c>
      <c r="H343" s="99" t="str">
        <f>IF('Test Sample Data'!H342="","",IF(SUM('Test Sample Data'!H$3:H$386)&gt;10,IF(AND(ISNUMBER('Test Sample Data'!H342),'Test Sample Data'!H342&lt;$C$389, 'Test Sample Data'!H342&gt;0),'Test Sample Data'!H342,$C$389),""))</f>
        <v/>
      </c>
      <c r="I343" s="99" t="str">
        <f>IF('Test Sample Data'!I342="","",IF(SUM('Test Sample Data'!I$3:I$386)&gt;10,IF(AND(ISNUMBER('Test Sample Data'!I342),'Test Sample Data'!I342&lt;$C$389, 'Test Sample Data'!I342&gt;0),'Test Sample Data'!I342,$C$389),""))</f>
        <v/>
      </c>
      <c r="J343" s="99" t="str">
        <f>IF('Test Sample Data'!J342="","",IF(SUM('Test Sample Data'!J$3:J$386)&gt;10,IF(AND(ISNUMBER('Test Sample Data'!J342),'Test Sample Data'!J342&lt;$C$389, 'Test Sample Data'!J342&gt;0),'Test Sample Data'!J342,$C$389),""))</f>
        <v/>
      </c>
      <c r="K343" s="99" t="str">
        <f>IF('Test Sample Data'!K342="","",IF(SUM('Test Sample Data'!K$3:K$386)&gt;10,IF(AND(ISNUMBER('Test Sample Data'!K342),'Test Sample Data'!K342&lt;$C$389, 'Test Sample Data'!K342&gt;0),'Test Sample Data'!K342,$C$389),""))</f>
        <v/>
      </c>
      <c r="L343" s="99" t="str">
        <f>IF('Test Sample Data'!L342="","",IF(SUM('Test Sample Data'!L$3:L$386)&gt;10,IF(AND(ISNUMBER('Test Sample Data'!L342),'Test Sample Data'!L342&lt;$C$389, 'Test Sample Data'!L342&gt;0),'Test Sample Data'!L342,$C$389),""))</f>
        <v/>
      </c>
      <c r="M343" s="99" t="str">
        <f>IF('Test Sample Data'!M342="","",IF(SUM('Test Sample Data'!M$3:M$386)&gt;10,IF(AND(ISNUMBER('Test Sample Data'!M342),'Test Sample Data'!M342&lt;$C$389, 'Test Sample Data'!M342&gt;0),'Test Sample Data'!M342,$C$389),""))</f>
        <v/>
      </c>
      <c r="N343" s="99" t="str">
        <f>IF('Test Sample Data'!N342="","",IF(SUM('Test Sample Data'!N$3:N$386)&gt;10,IF(AND(ISNUMBER('Test Sample Data'!N342),'Test Sample Data'!N342&lt;$C$389, 'Test Sample Data'!N342&gt;0),'Test Sample Data'!N342,$C$389),""))</f>
        <v/>
      </c>
      <c r="O343" s="98" t="str">
        <f>'miRNA Table'!C342</f>
        <v>hsa-miR-622</v>
      </c>
      <c r="P343" s="98" t="s">
        <v>5840</v>
      </c>
      <c r="Q343" s="99">
        <f>IF('Control Sample Data'!C342="","",IF(SUM('Control Sample Data'!C$3:C$386)&gt;10,IF(AND(ISNUMBER('Control Sample Data'!C342),'Control Sample Data'!C342&lt;$C$389, 'Control Sample Data'!C342&gt;0),'Control Sample Data'!C342,$C$389),""))</f>
        <v>32.549999999999997</v>
      </c>
      <c r="R343" s="99">
        <f>IF('Control Sample Data'!D342="","",IF(SUM('Control Sample Data'!D$3:D$386)&gt;10,IF(AND(ISNUMBER('Control Sample Data'!D342),'Control Sample Data'!D342&lt;$C$389, 'Control Sample Data'!D342&gt;0),'Control Sample Data'!D342,$C$389),""))</f>
        <v>32.47</v>
      </c>
      <c r="S343" s="99">
        <f>IF('Control Sample Data'!E342="","",IF(SUM('Control Sample Data'!E$3:E$386)&gt;10,IF(AND(ISNUMBER('Control Sample Data'!E342),'Control Sample Data'!E342&lt;$C$389, 'Control Sample Data'!E342&gt;0),'Control Sample Data'!E342,$C$389),""))</f>
        <v>32.65</v>
      </c>
      <c r="T343" s="99" t="str">
        <f>IF('Control Sample Data'!F342="","",IF(SUM('Control Sample Data'!F$3:F$386)&gt;10,IF(AND(ISNUMBER('Control Sample Data'!F342),'Control Sample Data'!F342&lt;$C$389, 'Control Sample Data'!F342&gt;0),'Control Sample Data'!F342,$C$389),""))</f>
        <v/>
      </c>
      <c r="U343" s="99" t="str">
        <f>IF('Control Sample Data'!G342="","",IF(SUM('Control Sample Data'!G$3:G$386)&gt;10,IF(AND(ISNUMBER('Control Sample Data'!G342),'Control Sample Data'!G342&lt;$C$389, 'Control Sample Data'!G342&gt;0),'Control Sample Data'!G342,$C$389),""))</f>
        <v/>
      </c>
      <c r="V343" s="99" t="str">
        <f>IF('Control Sample Data'!H342="","",IF(SUM('Control Sample Data'!H$3:H$386)&gt;10,IF(AND(ISNUMBER('Control Sample Data'!H342),'Control Sample Data'!H342&lt;$C$389, 'Control Sample Data'!H342&gt;0),'Control Sample Data'!H342,$C$389),""))</f>
        <v/>
      </c>
      <c r="W343" s="99" t="str">
        <f>IF('Control Sample Data'!I342="","",IF(SUM('Control Sample Data'!I$3:I$386)&gt;10,IF(AND(ISNUMBER('Control Sample Data'!I342),'Control Sample Data'!I342&lt;$C$389, 'Control Sample Data'!I342&gt;0),'Control Sample Data'!I342,$C$389),""))</f>
        <v/>
      </c>
      <c r="X343" s="99" t="str">
        <f>IF('Control Sample Data'!J342="","",IF(SUM('Control Sample Data'!J$3:J$386)&gt;10,IF(AND(ISNUMBER('Control Sample Data'!J342),'Control Sample Data'!J342&lt;$C$389, 'Control Sample Data'!J342&gt;0),'Control Sample Data'!J342,$C$389),""))</f>
        <v/>
      </c>
      <c r="Y343" s="99" t="str">
        <f>IF('Control Sample Data'!K342="","",IF(SUM('Control Sample Data'!K$3:K$386)&gt;10,IF(AND(ISNUMBER('Control Sample Data'!K342),'Control Sample Data'!K342&lt;$C$389, 'Control Sample Data'!K342&gt;0),'Control Sample Data'!K342,$C$389),""))</f>
        <v/>
      </c>
      <c r="Z343" s="99" t="str">
        <f>IF('Control Sample Data'!L342="","",IF(SUM('Control Sample Data'!L$3:L$386)&gt;10,IF(AND(ISNUMBER('Control Sample Data'!L342),'Control Sample Data'!L342&lt;$C$389, 'Control Sample Data'!L342&gt;0),'Control Sample Data'!L342,$C$389),""))</f>
        <v/>
      </c>
      <c r="AA343" s="99" t="str">
        <f>IF('Control Sample Data'!M342="","",IF(SUM('Control Sample Data'!M$3:M$386)&gt;10,IF(AND(ISNUMBER('Control Sample Data'!M342),'Control Sample Data'!M342&lt;$C$389, 'Control Sample Data'!M342&gt;0),'Control Sample Data'!M342,$C$389),""))</f>
        <v/>
      </c>
      <c r="AB343" s="107" t="str">
        <f>IF('Control Sample Data'!N342="","",IF(SUM('Control Sample Data'!N$3:N$386)&gt;10,IF(AND(ISNUMBER('Control Sample Data'!N342),'Control Sample Data'!N342&lt;$C$389, 'Control Sample Data'!N342&gt;0),'Control Sample Data'!N342,$C$389),""))</f>
        <v/>
      </c>
      <c r="AC343" s="136">
        <f>IF(C343="","",IF(AND('miRNA Table'!$F$4="YES",'miRNA Table'!$F$6="YES"),C343-C$391,C343))</f>
        <v>32.15</v>
      </c>
      <c r="AD343" s="137">
        <f>IF(D343="","",IF(AND('miRNA Table'!$F$4="YES",'miRNA Table'!$F$6="YES"),D343-D$391,D343))</f>
        <v>31.35</v>
      </c>
      <c r="AE343" s="137">
        <f>IF(E343="","",IF(AND('miRNA Table'!$F$4="YES",'miRNA Table'!$F$6="YES"),E343-E$391,E343))</f>
        <v>31.75</v>
      </c>
      <c r="AF343" s="137" t="str">
        <f>IF(F343="","",IF(AND('miRNA Table'!$F$4="YES",'miRNA Table'!$F$6="YES"),F343-F$391,F343))</f>
        <v/>
      </c>
      <c r="AG343" s="137" t="str">
        <f>IF(G343="","",IF(AND('miRNA Table'!$F$4="YES",'miRNA Table'!$F$6="YES"),G343-G$391,G343))</f>
        <v/>
      </c>
      <c r="AH343" s="137" t="str">
        <f>IF(H343="","",IF(AND('miRNA Table'!$F$4="YES",'miRNA Table'!$F$6="YES"),H343-H$391,H343))</f>
        <v/>
      </c>
      <c r="AI343" s="137" t="str">
        <f>IF(I343="","",IF(AND('miRNA Table'!$F$4="YES",'miRNA Table'!$F$6="YES"),I343-I$391,I343))</f>
        <v/>
      </c>
      <c r="AJ343" s="137" t="str">
        <f>IF(J343="","",IF(AND('miRNA Table'!$F$4="YES",'miRNA Table'!$F$6="YES"),J343-J$391,J343))</f>
        <v/>
      </c>
      <c r="AK343" s="137" t="str">
        <f>IF(K343="","",IF(AND('miRNA Table'!$F$4="YES",'miRNA Table'!$F$6="YES"),K343-K$391,K343))</f>
        <v/>
      </c>
      <c r="AL343" s="137" t="str">
        <f>IF(L343="","",IF(AND('miRNA Table'!$F$4="YES",'miRNA Table'!$F$6="YES"),L343-L$391,L343))</f>
        <v/>
      </c>
      <c r="AM343" s="137" t="str">
        <f>IF(M343="","",IF(AND('miRNA Table'!$F$4="YES",'miRNA Table'!$F$6="YES"),M343-M$391,M343))</f>
        <v/>
      </c>
      <c r="AN343" s="138" t="str">
        <f>IF(N343="","",IF(AND('miRNA Table'!$F$4="YES",'miRNA Table'!$F$6="YES"),N343-N$391,N343))</f>
        <v/>
      </c>
      <c r="AO343" s="136">
        <f>IF(O343="","",IF(AND('miRNA Table'!$F$4="YES",'miRNA Table'!$F$6="YES"),Q343-Q$391,Q343))</f>
        <v>32.549999999999997</v>
      </c>
      <c r="AP343" s="137">
        <f>IF(P343="","",IF(AND('miRNA Table'!$F$4="YES",'miRNA Table'!$F$6="YES"),R343-R$391,R343))</f>
        <v>32.47</v>
      </c>
      <c r="AQ343" s="137">
        <f>IF(Q343="","",IF(AND('miRNA Table'!$F$4="YES",'miRNA Table'!$F$6="YES"),S343-S$391,S343))</f>
        <v>32.65</v>
      </c>
      <c r="AR343" s="137" t="str">
        <f>IF(R343="","",IF(AND('miRNA Table'!$F$4="YES",'miRNA Table'!$F$6="YES"),T343-T$391,T343))</f>
        <v/>
      </c>
      <c r="AS343" s="137" t="str">
        <f>IF(S343="","",IF(AND('miRNA Table'!$F$4="YES",'miRNA Table'!$F$6="YES"),U343-U$391,U343))</f>
        <v/>
      </c>
      <c r="AT343" s="137" t="str">
        <f>IF(T343="","",IF(AND('miRNA Table'!$F$4="YES",'miRNA Table'!$F$6="YES"),V343-V$391,V343))</f>
        <v/>
      </c>
      <c r="AU343" s="137" t="str">
        <f>IF(U343="","",IF(AND('miRNA Table'!$F$4="YES",'miRNA Table'!$F$6="YES"),W343-W$391,W343))</f>
        <v/>
      </c>
      <c r="AV343" s="137" t="str">
        <f>IF(V343="","",IF(AND('miRNA Table'!$F$4="YES",'miRNA Table'!$F$6="YES"),X343-X$391,X343))</f>
        <v/>
      </c>
      <c r="AW343" s="137" t="str">
        <f>IF(W343="","",IF(AND('miRNA Table'!$F$4="YES",'miRNA Table'!$F$6="YES"),Y343-Y$391,Y343))</f>
        <v/>
      </c>
      <c r="AX343" s="137" t="str">
        <f>IF(X343="","",IF(AND('miRNA Table'!$F$4="YES",'miRNA Table'!$F$6="YES"),Z343-Z$391,Z343))</f>
        <v/>
      </c>
      <c r="AY343" s="137" t="str">
        <f>IF(Y343="","",IF(AND('miRNA Table'!$F$4="YES",'miRNA Table'!$F$6="YES"),AA343-AA$391,AA343))</f>
        <v/>
      </c>
      <c r="AZ343" s="138" t="str">
        <f>IF(Z343="","",IF(AND('miRNA Table'!$F$4="YES",'miRNA Table'!$F$6="YES"),AB343-AB$391,AB343))</f>
        <v/>
      </c>
      <c r="BY343" s="97" t="str">
        <f t="shared" si="288"/>
        <v>hsa-miR-622</v>
      </c>
      <c r="BZ343" s="98" t="s">
        <v>5840</v>
      </c>
      <c r="CA343" s="99">
        <f t="shared" si="289"/>
        <v>11.514999999999997</v>
      </c>
      <c r="CB343" s="99">
        <f t="shared" si="290"/>
        <v>10.705000000000002</v>
      </c>
      <c r="CC343" s="99">
        <f t="shared" si="291"/>
        <v>11.02</v>
      </c>
      <c r="CD343" s="99" t="str">
        <f t="shared" si="292"/>
        <v/>
      </c>
      <c r="CE343" s="99" t="str">
        <f t="shared" si="293"/>
        <v/>
      </c>
      <c r="CF343" s="99" t="str">
        <f t="shared" si="294"/>
        <v/>
      </c>
      <c r="CG343" s="99" t="str">
        <f t="shared" si="295"/>
        <v/>
      </c>
      <c r="CH343" s="99" t="str">
        <f t="shared" si="296"/>
        <v/>
      </c>
      <c r="CI343" s="99" t="str">
        <f t="shared" si="297"/>
        <v/>
      </c>
      <c r="CJ343" s="99" t="str">
        <f t="shared" si="298"/>
        <v/>
      </c>
      <c r="CK343" s="99" t="str">
        <f t="shared" si="299"/>
        <v/>
      </c>
      <c r="CL343" s="99" t="str">
        <f t="shared" si="300"/>
        <v/>
      </c>
      <c r="CM343" s="99">
        <f t="shared" si="301"/>
        <v>11.651666666666664</v>
      </c>
      <c r="CN343" s="99">
        <f t="shared" si="302"/>
        <v>11.618333333333329</v>
      </c>
      <c r="CO343" s="99">
        <f t="shared" si="303"/>
        <v>11.514999999999997</v>
      </c>
      <c r="CP343" s="99" t="str">
        <f t="shared" si="304"/>
        <v/>
      </c>
      <c r="CQ343" s="99" t="str">
        <f t="shared" si="305"/>
        <v/>
      </c>
      <c r="CR343" s="99" t="str">
        <f t="shared" si="306"/>
        <v/>
      </c>
      <c r="CS343" s="99" t="str">
        <f t="shared" si="307"/>
        <v/>
      </c>
      <c r="CT343" s="99" t="str">
        <f t="shared" si="308"/>
        <v/>
      </c>
      <c r="CU343" s="99" t="str">
        <f t="shared" si="309"/>
        <v/>
      </c>
      <c r="CV343" s="99" t="str">
        <f t="shared" si="310"/>
        <v/>
      </c>
      <c r="CW343" s="99" t="str">
        <f t="shared" si="311"/>
        <v/>
      </c>
      <c r="CX343" s="99" t="str">
        <f t="shared" si="312"/>
        <v/>
      </c>
      <c r="CY343" s="70">
        <f t="shared" si="313"/>
        <v>11.079999999999998</v>
      </c>
      <c r="CZ343" s="70">
        <f t="shared" si="314"/>
        <v>11.594999999999997</v>
      </c>
      <c r="DA343" s="100" t="str">
        <f t="shared" si="315"/>
        <v>hsa-miR-622</v>
      </c>
      <c r="DB343" s="98" t="s">
        <v>5840</v>
      </c>
      <c r="DC343" s="101">
        <f t="shared" si="268"/>
        <v>3.4169576796757803E-4</v>
      </c>
      <c r="DD343" s="101">
        <f t="shared" si="269"/>
        <v>5.9906493029970864E-4</v>
      </c>
      <c r="DE343" s="101">
        <f t="shared" si="270"/>
        <v>4.8155893774089816E-4</v>
      </c>
      <c r="DF343" s="101" t="str">
        <f t="shared" si="271"/>
        <v/>
      </c>
      <c r="DG343" s="101" t="str">
        <f t="shared" si="272"/>
        <v/>
      </c>
      <c r="DH343" s="101" t="str">
        <f t="shared" si="273"/>
        <v/>
      </c>
      <c r="DI343" s="101" t="str">
        <f t="shared" si="274"/>
        <v/>
      </c>
      <c r="DJ343" s="101" t="str">
        <f t="shared" si="275"/>
        <v/>
      </c>
      <c r="DK343" s="101" t="str">
        <f t="shared" si="276"/>
        <v/>
      </c>
      <c r="DL343" s="101" t="str">
        <f t="shared" si="277"/>
        <v/>
      </c>
      <c r="DM343" s="101" t="str">
        <f t="shared" si="316"/>
        <v/>
      </c>
      <c r="DN343" s="101" t="str">
        <f t="shared" si="317"/>
        <v/>
      </c>
      <c r="DO343" s="101">
        <f t="shared" si="278"/>
        <v>3.1081275569467789E-4</v>
      </c>
      <c r="DP343" s="101">
        <f t="shared" si="279"/>
        <v>3.1807765947750521E-4</v>
      </c>
      <c r="DQ343" s="101">
        <f t="shared" si="280"/>
        <v>3.4169576796757803E-4</v>
      </c>
      <c r="DR343" s="101" t="str">
        <f t="shared" si="281"/>
        <v/>
      </c>
      <c r="DS343" s="101" t="str">
        <f t="shared" si="282"/>
        <v/>
      </c>
      <c r="DT343" s="101" t="str">
        <f t="shared" si="283"/>
        <v/>
      </c>
      <c r="DU343" s="101" t="str">
        <f t="shared" si="284"/>
        <v/>
      </c>
      <c r="DV343" s="101" t="str">
        <f t="shared" si="285"/>
        <v/>
      </c>
      <c r="DW343" s="101" t="str">
        <f t="shared" si="286"/>
        <v/>
      </c>
      <c r="DX343" s="101" t="str">
        <f t="shared" si="287"/>
        <v/>
      </c>
      <c r="DY343" s="101" t="str">
        <f t="shared" si="318"/>
        <v/>
      </c>
      <c r="DZ343" s="101" t="str">
        <f t="shared" si="319"/>
        <v/>
      </c>
    </row>
    <row r="344" spans="1:130" ht="15" customHeight="1" x14ac:dyDescent="0.25">
      <c r="A344" s="106" t="str">
        <f>'miRNA Table'!C343</f>
        <v>hsa-miR-626</v>
      </c>
      <c r="B344" s="98" t="s">
        <v>5841</v>
      </c>
      <c r="C344" s="99">
        <f>IF('Test Sample Data'!C343="","",IF(SUM('Test Sample Data'!C$3:C$386)&gt;10,IF(AND(ISNUMBER('Test Sample Data'!C343),'Test Sample Data'!C343&lt;$C$389, 'Test Sample Data'!C343&gt;0),'Test Sample Data'!C343,$C$389),""))</f>
        <v>19.64</v>
      </c>
      <c r="D344" s="99">
        <f>IF('Test Sample Data'!D343="","",IF(SUM('Test Sample Data'!D$3:D$386)&gt;10,IF(AND(ISNUMBER('Test Sample Data'!D343),'Test Sample Data'!D343&lt;$C$389, 'Test Sample Data'!D343&gt;0),'Test Sample Data'!D343,$C$389),""))</f>
        <v>19.850000000000001</v>
      </c>
      <c r="E344" s="99">
        <f>IF('Test Sample Data'!E343="","",IF(SUM('Test Sample Data'!E$3:E$386)&gt;10,IF(AND(ISNUMBER('Test Sample Data'!E343),'Test Sample Data'!E343&lt;$C$389, 'Test Sample Data'!E343&gt;0),'Test Sample Data'!E343,$C$389),""))</f>
        <v>19.78</v>
      </c>
      <c r="F344" s="99" t="str">
        <f>IF('Test Sample Data'!F343="","",IF(SUM('Test Sample Data'!F$3:F$386)&gt;10,IF(AND(ISNUMBER('Test Sample Data'!F343),'Test Sample Data'!F343&lt;$C$389, 'Test Sample Data'!F343&gt;0),'Test Sample Data'!F343,$C$389),""))</f>
        <v/>
      </c>
      <c r="G344" s="99" t="str">
        <f>IF('Test Sample Data'!G343="","",IF(SUM('Test Sample Data'!G$3:G$386)&gt;10,IF(AND(ISNUMBER('Test Sample Data'!G343),'Test Sample Data'!G343&lt;$C$389, 'Test Sample Data'!G343&gt;0),'Test Sample Data'!G343,$C$389),""))</f>
        <v/>
      </c>
      <c r="H344" s="99" t="str">
        <f>IF('Test Sample Data'!H343="","",IF(SUM('Test Sample Data'!H$3:H$386)&gt;10,IF(AND(ISNUMBER('Test Sample Data'!H343),'Test Sample Data'!H343&lt;$C$389, 'Test Sample Data'!H343&gt;0),'Test Sample Data'!H343,$C$389),""))</f>
        <v/>
      </c>
      <c r="I344" s="99" t="str">
        <f>IF('Test Sample Data'!I343="","",IF(SUM('Test Sample Data'!I$3:I$386)&gt;10,IF(AND(ISNUMBER('Test Sample Data'!I343),'Test Sample Data'!I343&lt;$C$389, 'Test Sample Data'!I343&gt;0),'Test Sample Data'!I343,$C$389),""))</f>
        <v/>
      </c>
      <c r="J344" s="99" t="str">
        <f>IF('Test Sample Data'!J343="","",IF(SUM('Test Sample Data'!J$3:J$386)&gt;10,IF(AND(ISNUMBER('Test Sample Data'!J343),'Test Sample Data'!J343&lt;$C$389, 'Test Sample Data'!J343&gt;0),'Test Sample Data'!J343,$C$389),""))</f>
        <v/>
      </c>
      <c r="K344" s="99" t="str">
        <f>IF('Test Sample Data'!K343="","",IF(SUM('Test Sample Data'!K$3:K$386)&gt;10,IF(AND(ISNUMBER('Test Sample Data'!K343),'Test Sample Data'!K343&lt;$C$389, 'Test Sample Data'!K343&gt;0),'Test Sample Data'!K343,$C$389),""))</f>
        <v/>
      </c>
      <c r="L344" s="99" t="str">
        <f>IF('Test Sample Data'!L343="","",IF(SUM('Test Sample Data'!L$3:L$386)&gt;10,IF(AND(ISNUMBER('Test Sample Data'!L343),'Test Sample Data'!L343&lt;$C$389, 'Test Sample Data'!L343&gt;0),'Test Sample Data'!L343,$C$389),""))</f>
        <v/>
      </c>
      <c r="M344" s="99" t="str">
        <f>IF('Test Sample Data'!M343="","",IF(SUM('Test Sample Data'!M$3:M$386)&gt;10,IF(AND(ISNUMBER('Test Sample Data'!M343),'Test Sample Data'!M343&lt;$C$389, 'Test Sample Data'!M343&gt;0),'Test Sample Data'!M343,$C$389),""))</f>
        <v/>
      </c>
      <c r="N344" s="99" t="str">
        <f>IF('Test Sample Data'!N343="","",IF(SUM('Test Sample Data'!N$3:N$386)&gt;10,IF(AND(ISNUMBER('Test Sample Data'!N343),'Test Sample Data'!N343&lt;$C$389, 'Test Sample Data'!N343&gt;0),'Test Sample Data'!N343,$C$389),""))</f>
        <v/>
      </c>
      <c r="O344" s="98" t="str">
        <f>'miRNA Table'!C343</f>
        <v>hsa-miR-626</v>
      </c>
      <c r="P344" s="98" t="s">
        <v>5841</v>
      </c>
      <c r="Q344" s="99">
        <f>IF('Control Sample Data'!C343="","",IF(SUM('Control Sample Data'!C$3:C$386)&gt;10,IF(AND(ISNUMBER('Control Sample Data'!C343),'Control Sample Data'!C343&lt;$C$389, 'Control Sample Data'!C343&gt;0),'Control Sample Data'!C343,$C$389),""))</f>
        <v>30.32</v>
      </c>
      <c r="R344" s="99">
        <f>IF('Control Sample Data'!D343="","",IF(SUM('Control Sample Data'!D$3:D$386)&gt;10,IF(AND(ISNUMBER('Control Sample Data'!D343),'Control Sample Data'!D343&lt;$C$389, 'Control Sample Data'!D343&gt;0),'Control Sample Data'!D343,$C$389),""))</f>
        <v>29.85</v>
      </c>
      <c r="S344" s="99">
        <f>IF('Control Sample Data'!E343="","",IF(SUM('Control Sample Data'!E$3:E$386)&gt;10,IF(AND(ISNUMBER('Control Sample Data'!E343),'Control Sample Data'!E343&lt;$C$389, 'Control Sample Data'!E343&gt;0),'Control Sample Data'!E343,$C$389),""))</f>
        <v>30.23</v>
      </c>
      <c r="T344" s="99" t="str">
        <f>IF('Control Sample Data'!F343="","",IF(SUM('Control Sample Data'!F$3:F$386)&gt;10,IF(AND(ISNUMBER('Control Sample Data'!F343),'Control Sample Data'!F343&lt;$C$389, 'Control Sample Data'!F343&gt;0),'Control Sample Data'!F343,$C$389),""))</f>
        <v/>
      </c>
      <c r="U344" s="99" t="str">
        <f>IF('Control Sample Data'!G343="","",IF(SUM('Control Sample Data'!G$3:G$386)&gt;10,IF(AND(ISNUMBER('Control Sample Data'!G343),'Control Sample Data'!G343&lt;$C$389, 'Control Sample Data'!G343&gt;0),'Control Sample Data'!G343,$C$389),""))</f>
        <v/>
      </c>
      <c r="V344" s="99" t="str">
        <f>IF('Control Sample Data'!H343="","",IF(SUM('Control Sample Data'!H$3:H$386)&gt;10,IF(AND(ISNUMBER('Control Sample Data'!H343),'Control Sample Data'!H343&lt;$C$389, 'Control Sample Data'!H343&gt;0),'Control Sample Data'!H343,$C$389),""))</f>
        <v/>
      </c>
      <c r="W344" s="99" t="str">
        <f>IF('Control Sample Data'!I343="","",IF(SUM('Control Sample Data'!I$3:I$386)&gt;10,IF(AND(ISNUMBER('Control Sample Data'!I343),'Control Sample Data'!I343&lt;$C$389, 'Control Sample Data'!I343&gt;0),'Control Sample Data'!I343,$C$389),""))</f>
        <v/>
      </c>
      <c r="X344" s="99" t="str">
        <f>IF('Control Sample Data'!J343="","",IF(SUM('Control Sample Data'!J$3:J$386)&gt;10,IF(AND(ISNUMBER('Control Sample Data'!J343),'Control Sample Data'!J343&lt;$C$389, 'Control Sample Data'!J343&gt;0),'Control Sample Data'!J343,$C$389),""))</f>
        <v/>
      </c>
      <c r="Y344" s="99" t="str">
        <f>IF('Control Sample Data'!K343="","",IF(SUM('Control Sample Data'!K$3:K$386)&gt;10,IF(AND(ISNUMBER('Control Sample Data'!K343),'Control Sample Data'!K343&lt;$C$389, 'Control Sample Data'!K343&gt;0),'Control Sample Data'!K343,$C$389),""))</f>
        <v/>
      </c>
      <c r="Z344" s="99" t="str">
        <f>IF('Control Sample Data'!L343="","",IF(SUM('Control Sample Data'!L$3:L$386)&gt;10,IF(AND(ISNUMBER('Control Sample Data'!L343),'Control Sample Data'!L343&lt;$C$389, 'Control Sample Data'!L343&gt;0),'Control Sample Data'!L343,$C$389),""))</f>
        <v/>
      </c>
      <c r="AA344" s="99" t="str">
        <f>IF('Control Sample Data'!M343="","",IF(SUM('Control Sample Data'!M$3:M$386)&gt;10,IF(AND(ISNUMBER('Control Sample Data'!M343),'Control Sample Data'!M343&lt;$C$389, 'Control Sample Data'!M343&gt;0),'Control Sample Data'!M343,$C$389),""))</f>
        <v/>
      </c>
      <c r="AB344" s="107" t="str">
        <f>IF('Control Sample Data'!N343="","",IF(SUM('Control Sample Data'!N$3:N$386)&gt;10,IF(AND(ISNUMBER('Control Sample Data'!N343),'Control Sample Data'!N343&lt;$C$389, 'Control Sample Data'!N343&gt;0),'Control Sample Data'!N343,$C$389),""))</f>
        <v/>
      </c>
      <c r="AC344" s="136">
        <f>IF(C344="","",IF(AND('miRNA Table'!$F$4="YES",'miRNA Table'!$F$6="YES"),C344-C$391,C344))</f>
        <v>19.64</v>
      </c>
      <c r="AD344" s="137">
        <f>IF(D344="","",IF(AND('miRNA Table'!$F$4="YES",'miRNA Table'!$F$6="YES"),D344-D$391,D344))</f>
        <v>19.850000000000001</v>
      </c>
      <c r="AE344" s="137">
        <f>IF(E344="","",IF(AND('miRNA Table'!$F$4="YES",'miRNA Table'!$F$6="YES"),E344-E$391,E344))</f>
        <v>19.78</v>
      </c>
      <c r="AF344" s="137" t="str">
        <f>IF(F344="","",IF(AND('miRNA Table'!$F$4="YES",'miRNA Table'!$F$6="YES"),F344-F$391,F344))</f>
        <v/>
      </c>
      <c r="AG344" s="137" t="str">
        <f>IF(G344="","",IF(AND('miRNA Table'!$F$4="YES",'miRNA Table'!$F$6="YES"),G344-G$391,G344))</f>
        <v/>
      </c>
      <c r="AH344" s="137" t="str">
        <f>IF(H344="","",IF(AND('miRNA Table'!$F$4="YES",'miRNA Table'!$F$6="YES"),H344-H$391,H344))</f>
        <v/>
      </c>
      <c r="AI344" s="137" t="str">
        <f>IF(I344="","",IF(AND('miRNA Table'!$F$4="YES",'miRNA Table'!$F$6="YES"),I344-I$391,I344))</f>
        <v/>
      </c>
      <c r="AJ344" s="137" t="str">
        <f>IF(J344="","",IF(AND('miRNA Table'!$F$4="YES",'miRNA Table'!$F$6="YES"),J344-J$391,J344))</f>
        <v/>
      </c>
      <c r="AK344" s="137" t="str">
        <f>IF(K344="","",IF(AND('miRNA Table'!$F$4="YES",'miRNA Table'!$F$6="YES"),K344-K$391,K344))</f>
        <v/>
      </c>
      <c r="AL344" s="137" t="str">
        <f>IF(L344="","",IF(AND('miRNA Table'!$F$4="YES",'miRNA Table'!$F$6="YES"),L344-L$391,L344))</f>
        <v/>
      </c>
      <c r="AM344" s="137" t="str">
        <f>IF(M344="","",IF(AND('miRNA Table'!$F$4="YES",'miRNA Table'!$F$6="YES"),M344-M$391,M344))</f>
        <v/>
      </c>
      <c r="AN344" s="138" t="str">
        <f>IF(N344="","",IF(AND('miRNA Table'!$F$4="YES",'miRNA Table'!$F$6="YES"),N344-N$391,N344))</f>
        <v/>
      </c>
      <c r="AO344" s="136">
        <f>IF(O344="","",IF(AND('miRNA Table'!$F$4="YES",'miRNA Table'!$F$6="YES"),Q344-Q$391,Q344))</f>
        <v>30.32</v>
      </c>
      <c r="AP344" s="137">
        <f>IF(P344="","",IF(AND('miRNA Table'!$F$4="YES",'miRNA Table'!$F$6="YES"),R344-R$391,R344))</f>
        <v>29.85</v>
      </c>
      <c r="AQ344" s="137">
        <f>IF(Q344="","",IF(AND('miRNA Table'!$F$4="YES",'miRNA Table'!$F$6="YES"),S344-S$391,S344))</f>
        <v>30.23</v>
      </c>
      <c r="AR344" s="137" t="str">
        <f>IF(R344="","",IF(AND('miRNA Table'!$F$4="YES",'miRNA Table'!$F$6="YES"),T344-T$391,T344))</f>
        <v/>
      </c>
      <c r="AS344" s="137" t="str">
        <f>IF(S344="","",IF(AND('miRNA Table'!$F$4="YES",'miRNA Table'!$F$6="YES"),U344-U$391,U344))</f>
        <v/>
      </c>
      <c r="AT344" s="137" t="str">
        <f>IF(T344="","",IF(AND('miRNA Table'!$F$4="YES",'miRNA Table'!$F$6="YES"),V344-V$391,V344))</f>
        <v/>
      </c>
      <c r="AU344" s="137" t="str">
        <f>IF(U344="","",IF(AND('miRNA Table'!$F$4="YES",'miRNA Table'!$F$6="YES"),W344-W$391,W344))</f>
        <v/>
      </c>
      <c r="AV344" s="137" t="str">
        <f>IF(V344="","",IF(AND('miRNA Table'!$F$4="YES",'miRNA Table'!$F$6="YES"),X344-X$391,X344))</f>
        <v/>
      </c>
      <c r="AW344" s="137" t="str">
        <f>IF(W344="","",IF(AND('miRNA Table'!$F$4="YES",'miRNA Table'!$F$6="YES"),Y344-Y$391,Y344))</f>
        <v/>
      </c>
      <c r="AX344" s="137" t="str">
        <f>IF(X344="","",IF(AND('miRNA Table'!$F$4="YES",'miRNA Table'!$F$6="YES"),Z344-Z$391,Z344))</f>
        <v/>
      </c>
      <c r="AY344" s="137" t="str">
        <f>IF(Y344="","",IF(AND('miRNA Table'!$F$4="YES",'miRNA Table'!$F$6="YES"),AA344-AA$391,AA344))</f>
        <v/>
      </c>
      <c r="AZ344" s="138" t="str">
        <f>IF(Z344="","",IF(AND('miRNA Table'!$F$4="YES",'miRNA Table'!$F$6="YES"),AB344-AB$391,AB344))</f>
        <v/>
      </c>
      <c r="BY344" s="97" t="str">
        <f t="shared" si="288"/>
        <v>hsa-miR-626</v>
      </c>
      <c r="BZ344" s="98" t="s">
        <v>5841</v>
      </c>
      <c r="CA344" s="99">
        <f t="shared" si="289"/>
        <v>-0.99500000000000099</v>
      </c>
      <c r="CB344" s="99">
        <f t="shared" si="290"/>
        <v>-0.79499999999999815</v>
      </c>
      <c r="CC344" s="99">
        <f t="shared" si="291"/>
        <v>-0.94999999999999929</v>
      </c>
      <c r="CD344" s="99" t="str">
        <f t="shared" si="292"/>
        <v/>
      </c>
      <c r="CE344" s="99" t="str">
        <f t="shared" si="293"/>
        <v/>
      </c>
      <c r="CF344" s="99" t="str">
        <f t="shared" si="294"/>
        <v/>
      </c>
      <c r="CG344" s="99" t="str">
        <f t="shared" si="295"/>
        <v/>
      </c>
      <c r="CH344" s="99" t="str">
        <f t="shared" si="296"/>
        <v/>
      </c>
      <c r="CI344" s="99" t="str">
        <f t="shared" si="297"/>
        <v/>
      </c>
      <c r="CJ344" s="99" t="str">
        <f t="shared" si="298"/>
        <v/>
      </c>
      <c r="CK344" s="99" t="str">
        <f t="shared" si="299"/>
        <v/>
      </c>
      <c r="CL344" s="99" t="str">
        <f t="shared" si="300"/>
        <v/>
      </c>
      <c r="CM344" s="99">
        <f t="shared" si="301"/>
        <v>9.4216666666666669</v>
      </c>
      <c r="CN344" s="99">
        <f t="shared" si="302"/>
        <v>8.9983333333333313</v>
      </c>
      <c r="CO344" s="99">
        <f t="shared" si="303"/>
        <v>9.0949999999999989</v>
      </c>
      <c r="CP344" s="99" t="str">
        <f t="shared" si="304"/>
        <v/>
      </c>
      <c r="CQ344" s="99" t="str">
        <f t="shared" si="305"/>
        <v/>
      </c>
      <c r="CR344" s="99" t="str">
        <f t="shared" si="306"/>
        <v/>
      </c>
      <c r="CS344" s="99" t="str">
        <f t="shared" si="307"/>
        <v/>
      </c>
      <c r="CT344" s="99" t="str">
        <f t="shared" si="308"/>
        <v/>
      </c>
      <c r="CU344" s="99" t="str">
        <f t="shared" si="309"/>
        <v/>
      </c>
      <c r="CV344" s="99" t="str">
        <f t="shared" si="310"/>
        <v/>
      </c>
      <c r="CW344" s="99" t="str">
        <f t="shared" si="311"/>
        <v/>
      </c>
      <c r="CX344" s="99" t="str">
        <f t="shared" si="312"/>
        <v/>
      </c>
      <c r="CY344" s="70">
        <f t="shared" si="313"/>
        <v>-0.91333333333333278</v>
      </c>
      <c r="CZ344" s="70">
        <f t="shared" si="314"/>
        <v>9.1716666666666651</v>
      </c>
      <c r="DA344" s="100" t="str">
        <f t="shared" si="315"/>
        <v>hsa-miR-626</v>
      </c>
      <c r="DB344" s="98" t="s">
        <v>5841</v>
      </c>
      <c r="DC344" s="101">
        <f t="shared" si="268"/>
        <v>1.9930805256557369</v>
      </c>
      <c r="DD344" s="101">
        <f t="shared" si="269"/>
        <v>1.7350773743041337</v>
      </c>
      <c r="DE344" s="101">
        <f t="shared" si="270"/>
        <v>1.9318726578496901</v>
      </c>
      <c r="DF344" s="101" t="str">
        <f t="shared" si="271"/>
        <v/>
      </c>
      <c r="DG344" s="101" t="str">
        <f t="shared" si="272"/>
        <v/>
      </c>
      <c r="DH344" s="101" t="str">
        <f t="shared" si="273"/>
        <v/>
      </c>
      <c r="DI344" s="101" t="str">
        <f t="shared" si="274"/>
        <v/>
      </c>
      <c r="DJ344" s="101" t="str">
        <f t="shared" si="275"/>
        <v/>
      </c>
      <c r="DK344" s="101" t="str">
        <f t="shared" si="276"/>
        <v/>
      </c>
      <c r="DL344" s="101" t="str">
        <f t="shared" si="277"/>
        <v/>
      </c>
      <c r="DM344" s="101" t="str">
        <f t="shared" si="316"/>
        <v/>
      </c>
      <c r="DN344" s="101" t="str">
        <f t="shared" si="317"/>
        <v/>
      </c>
      <c r="DO344" s="101">
        <f t="shared" si="278"/>
        <v>1.4581282501831478E-3</v>
      </c>
      <c r="DP344" s="101">
        <f t="shared" si="279"/>
        <v>1.9553826422926278E-3</v>
      </c>
      <c r="DQ344" s="101">
        <f t="shared" si="280"/>
        <v>1.8286567332704939E-3</v>
      </c>
      <c r="DR344" s="101" t="str">
        <f t="shared" si="281"/>
        <v/>
      </c>
      <c r="DS344" s="101" t="str">
        <f t="shared" si="282"/>
        <v/>
      </c>
      <c r="DT344" s="101" t="str">
        <f t="shared" si="283"/>
        <v/>
      </c>
      <c r="DU344" s="101" t="str">
        <f t="shared" si="284"/>
        <v/>
      </c>
      <c r="DV344" s="101" t="str">
        <f t="shared" si="285"/>
        <v/>
      </c>
      <c r="DW344" s="101" t="str">
        <f t="shared" si="286"/>
        <v/>
      </c>
      <c r="DX344" s="101" t="str">
        <f t="shared" si="287"/>
        <v/>
      </c>
      <c r="DY344" s="101" t="str">
        <f t="shared" si="318"/>
        <v/>
      </c>
      <c r="DZ344" s="101" t="str">
        <f t="shared" si="319"/>
        <v/>
      </c>
    </row>
    <row r="345" spans="1:130" ht="15" customHeight="1" x14ac:dyDescent="0.25">
      <c r="A345" s="106" t="str">
        <f>'miRNA Table'!C344</f>
        <v>hsa-miR-639</v>
      </c>
      <c r="B345" s="98" t="s">
        <v>5842</v>
      </c>
      <c r="C345" s="99">
        <f>IF('Test Sample Data'!C344="","",IF(SUM('Test Sample Data'!C$3:C$386)&gt;10,IF(AND(ISNUMBER('Test Sample Data'!C344),'Test Sample Data'!C344&lt;$C$389, 'Test Sample Data'!C344&gt;0),'Test Sample Data'!C344,$C$389),""))</f>
        <v>21.06</v>
      </c>
      <c r="D345" s="99">
        <f>IF('Test Sample Data'!D344="","",IF(SUM('Test Sample Data'!D$3:D$386)&gt;10,IF(AND(ISNUMBER('Test Sample Data'!D344),'Test Sample Data'!D344&lt;$C$389, 'Test Sample Data'!D344&gt;0),'Test Sample Data'!D344,$C$389),""))</f>
        <v>21.1</v>
      </c>
      <c r="E345" s="99">
        <f>IF('Test Sample Data'!E344="","",IF(SUM('Test Sample Data'!E$3:E$386)&gt;10,IF(AND(ISNUMBER('Test Sample Data'!E344),'Test Sample Data'!E344&lt;$C$389, 'Test Sample Data'!E344&gt;0),'Test Sample Data'!E344,$C$389),""))</f>
        <v>21.07</v>
      </c>
      <c r="F345" s="99" t="str">
        <f>IF('Test Sample Data'!F344="","",IF(SUM('Test Sample Data'!F$3:F$386)&gt;10,IF(AND(ISNUMBER('Test Sample Data'!F344),'Test Sample Data'!F344&lt;$C$389, 'Test Sample Data'!F344&gt;0),'Test Sample Data'!F344,$C$389),""))</f>
        <v/>
      </c>
      <c r="G345" s="99" t="str">
        <f>IF('Test Sample Data'!G344="","",IF(SUM('Test Sample Data'!G$3:G$386)&gt;10,IF(AND(ISNUMBER('Test Sample Data'!G344),'Test Sample Data'!G344&lt;$C$389, 'Test Sample Data'!G344&gt;0),'Test Sample Data'!G344,$C$389),""))</f>
        <v/>
      </c>
      <c r="H345" s="99" t="str">
        <f>IF('Test Sample Data'!H344="","",IF(SUM('Test Sample Data'!H$3:H$386)&gt;10,IF(AND(ISNUMBER('Test Sample Data'!H344),'Test Sample Data'!H344&lt;$C$389, 'Test Sample Data'!H344&gt;0),'Test Sample Data'!H344,$C$389),""))</f>
        <v/>
      </c>
      <c r="I345" s="99" t="str">
        <f>IF('Test Sample Data'!I344="","",IF(SUM('Test Sample Data'!I$3:I$386)&gt;10,IF(AND(ISNUMBER('Test Sample Data'!I344),'Test Sample Data'!I344&lt;$C$389, 'Test Sample Data'!I344&gt;0),'Test Sample Data'!I344,$C$389),""))</f>
        <v/>
      </c>
      <c r="J345" s="99" t="str">
        <f>IF('Test Sample Data'!J344="","",IF(SUM('Test Sample Data'!J$3:J$386)&gt;10,IF(AND(ISNUMBER('Test Sample Data'!J344),'Test Sample Data'!J344&lt;$C$389, 'Test Sample Data'!J344&gt;0),'Test Sample Data'!J344,$C$389),""))</f>
        <v/>
      </c>
      <c r="K345" s="99" t="str">
        <f>IF('Test Sample Data'!K344="","",IF(SUM('Test Sample Data'!K$3:K$386)&gt;10,IF(AND(ISNUMBER('Test Sample Data'!K344),'Test Sample Data'!K344&lt;$C$389, 'Test Sample Data'!K344&gt;0),'Test Sample Data'!K344,$C$389),""))</f>
        <v/>
      </c>
      <c r="L345" s="99" t="str">
        <f>IF('Test Sample Data'!L344="","",IF(SUM('Test Sample Data'!L$3:L$386)&gt;10,IF(AND(ISNUMBER('Test Sample Data'!L344),'Test Sample Data'!L344&lt;$C$389, 'Test Sample Data'!L344&gt;0),'Test Sample Data'!L344,$C$389),""))</f>
        <v/>
      </c>
      <c r="M345" s="99" t="str">
        <f>IF('Test Sample Data'!M344="","",IF(SUM('Test Sample Data'!M$3:M$386)&gt;10,IF(AND(ISNUMBER('Test Sample Data'!M344),'Test Sample Data'!M344&lt;$C$389, 'Test Sample Data'!M344&gt;0),'Test Sample Data'!M344,$C$389),""))</f>
        <v/>
      </c>
      <c r="N345" s="99" t="str">
        <f>IF('Test Sample Data'!N344="","",IF(SUM('Test Sample Data'!N$3:N$386)&gt;10,IF(AND(ISNUMBER('Test Sample Data'!N344),'Test Sample Data'!N344&lt;$C$389, 'Test Sample Data'!N344&gt;0),'Test Sample Data'!N344,$C$389),""))</f>
        <v/>
      </c>
      <c r="O345" s="98" t="str">
        <f>'miRNA Table'!C344</f>
        <v>hsa-miR-639</v>
      </c>
      <c r="P345" s="98" t="s">
        <v>5842</v>
      </c>
      <c r="Q345" s="99">
        <f>IF('Control Sample Data'!C344="","",IF(SUM('Control Sample Data'!C$3:C$386)&gt;10,IF(AND(ISNUMBER('Control Sample Data'!C344),'Control Sample Data'!C344&lt;$C$389, 'Control Sample Data'!C344&gt;0),'Control Sample Data'!C344,$C$389),""))</f>
        <v>34.14</v>
      </c>
      <c r="R345" s="99">
        <f>IF('Control Sample Data'!D344="","",IF(SUM('Control Sample Data'!D$3:D$386)&gt;10,IF(AND(ISNUMBER('Control Sample Data'!D344),'Control Sample Data'!D344&lt;$C$389, 'Control Sample Data'!D344&gt;0),'Control Sample Data'!D344,$C$389),""))</f>
        <v>34.4</v>
      </c>
      <c r="S345" s="99">
        <f>IF('Control Sample Data'!E344="","",IF(SUM('Control Sample Data'!E$3:E$386)&gt;10,IF(AND(ISNUMBER('Control Sample Data'!E344),'Control Sample Data'!E344&lt;$C$389, 'Control Sample Data'!E344&gt;0),'Control Sample Data'!E344,$C$389),""))</f>
        <v>33.89</v>
      </c>
      <c r="T345" s="99" t="str">
        <f>IF('Control Sample Data'!F344="","",IF(SUM('Control Sample Data'!F$3:F$386)&gt;10,IF(AND(ISNUMBER('Control Sample Data'!F344),'Control Sample Data'!F344&lt;$C$389, 'Control Sample Data'!F344&gt;0),'Control Sample Data'!F344,$C$389),""))</f>
        <v/>
      </c>
      <c r="U345" s="99" t="str">
        <f>IF('Control Sample Data'!G344="","",IF(SUM('Control Sample Data'!G$3:G$386)&gt;10,IF(AND(ISNUMBER('Control Sample Data'!G344),'Control Sample Data'!G344&lt;$C$389, 'Control Sample Data'!G344&gt;0),'Control Sample Data'!G344,$C$389),""))</f>
        <v/>
      </c>
      <c r="V345" s="99" t="str">
        <f>IF('Control Sample Data'!H344="","",IF(SUM('Control Sample Data'!H$3:H$386)&gt;10,IF(AND(ISNUMBER('Control Sample Data'!H344),'Control Sample Data'!H344&lt;$C$389, 'Control Sample Data'!H344&gt;0),'Control Sample Data'!H344,$C$389),""))</f>
        <v/>
      </c>
      <c r="W345" s="99" t="str">
        <f>IF('Control Sample Data'!I344="","",IF(SUM('Control Sample Data'!I$3:I$386)&gt;10,IF(AND(ISNUMBER('Control Sample Data'!I344),'Control Sample Data'!I344&lt;$C$389, 'Control Sample Data'!I344&gt;0),'Control Sample Data'!I344,$C$389),""))</f>
        <v/>
      </c>
      <c r="X345" s="99" t="str">
        <f>IF('Control Sample Data'!J344="","",IF(SUM('Control Sample Data'!J$3:J$386)&gt;10,IF(AND(ISNUMBER('Control Sample Data'!J344),'Control Sample Data'!J344&lt;$C$389, 'Control Sample Data'!J344&gt;0),'Control Sample Data'!J344,$C$389),""))</f>
        <v/>
      </c>
      <c r="Y345" s="99" t="str">
        <f>IF('Control Sample Data'!K344="","",IF(SUM('Control Sample Data'!K$3:K$386)&gt;10,IF(AND(ISNUMBER('Control Sample Data'!K344),'Control Sample Data'!K344&lt;$C$389, 'Control Sample Data'!K344&gt;0),'Control Sample Data'!K344,$C$389),""))</f>
        <v/>
      </c>
      <c r="Z345" s="99" t="str">
        <f>IF('Control Sample Data'!L344="","",IF(SUM('Control Sample Data'!L$3:L$386)&gt;10,IF(AND(ISNUMBER('Control Sample Data'!L344),'Control Sample Data'!L344&lt;$C$389, 'Control Sample Data'!L344&gt;0),'Control Sample Data'!L344,$C$389),""))</f>
        <v/>
      </c>
      <c r="AA345" s="99" t="str">
        <f>IF('Control Sample Data'!M344="","",IF(SUM('Control Sample Data'!M$3:M$386)&gt;10,IF(AND(ISNUMBER('Control Sample Data'!M344),'Control Sample Data'!M344&lt;$C$389, 'Control Sample Data'!M344&gt;0),'Control Sample Data'!M344,$C$389),""))</f>
        <v/>
      </c>
      <c r="AB345" s="107" t="str">
        <f>IF('Control Sample Data'!N344="","",IF(SUM('Control Sample Data'!N$3:N$386)&gt;10,IF(AND(ISNUMBER('Control Sample Data'!N344),'Control Sample Data'!N344&lt;$C$389, 'Control Sample Data'!N344&gt;0),'Control Sample Data'!N344,$C$389),""))</f>
        <v/>
      </c>
      <c r="AC345" s="136">
        <f>IF(C345="","",IF(AND('miRNA Table'!$F$4="YES",'miRNA Table'!$F$6="YES"),C345-C$391,C345))</f>
        <v>21.06</v>
      </c>
      <c r="AD345" s="137">
        <f>IF(D345="","",IF(AND('miRNA Table'!$F$4="YES",'miRNA Table'!$F$6="YES"),D345-D$391,D345))</f>
        <v>21.1</v>
      </c>
      <c r="AE345" s="137">
        <f>IF(E345="","",IF(AND('miRNA Table'!$F$4="YES",'miRNA Table'!$F$6="YES"),E345-E$391,E345))</f>
        <v>21.07</v>
      </c>
      <c r="AF345" s="137" t="str">
        <f>IF(F345="","",IF(AND('miRNA Table'!$F$4="YES",'miRNA Table'!$F$6="YES"),F345-F$391,F345))</f>
        <v/>
      </c>
      <c r="AG345" s="137" t="str">
        <f>IF(G345="","",IF(AND('miRNA Table'!$F$4="YES",'miRNA Table'!$F$6="YES"),G345-G$391,G345))</f>
        <v/>
      </c>
      <c r="AH345" s="137" t="str">
        <f>IF(H345="","",IF(AND('miRNA Table'!$F$4="YES",'miRNA Table'!$F$6="YES"),H345-H$391,H345))</f>
        <v/>
      </c>
      <c r="AI345" s="137" t="str">
        <f>IF(I345="","",IF(AND('miRNA Table'!$F$4="YES",'miRNA Table'!$F$6="YES"),I345-I$391,I345))</f>
        <v/>
      </c>
      <c r="AJ345" s="137" t="str">
        <f>IF(J345="","",IF(AND('miRNA Table'!$F$4="YES",'miRNA Table'!$F$6="YES"),J345-J$391,J345))</f>
        <v/>
      </c>
      <c r="AK345" s="137" t="str">
        <f>IF(K345="","",IF(AND('miRNA Table'!$F$4="YES",'miRNA Table'!$F$6="YES"),K345-K$391,K345))</f>
        <v/>
      </c>
      <c r="AL345" s="137" t="str">
        <f>IF(L345="","",IF(AND('miRNA Table'!$F$4="YES",'miRNA Table'!$F$6="YES"),L345-L$391,L345))</f>
        <v/>
      </c>
      <c r="AM345" s="137" t="str">
        <f>IF(M345="","",IF(AND('miRNA Table'!$F$4="YES",'miRNA Table'!$F$6="YES"),M345-M$391,M345))</f>
        <v/>
      </c>
      <c r="AN345" s="138" t="str">
        <f>IF(N345="","",IF(AND('miRNA Table'!$F$4="YES",'miRNA Table'!$F$6="YES"),N345-N$391,N345))</f>
        <v/>
      </c>
      <c r="AO345" s="136">
        <f>IF(O345="","",IF(AND('miRNA Table'!$F$4="YES",'miRNA Table'!$F$6="YES"),Q345-Q$391,Q345))</f>
        <v>34.14</v>
      </c>
      <c r="AP345" s="137">
        <f>IF(P345="","",IF(AND('miRNA Table'!$F$4="YES",'miRNA Table'!$F$6="YES"),R345-R$391,R345))</f>
        <v>34.4</v>
      </c>
      <c r="AQ345" s="137">
        <f>IF(Q345="","",IF(AND('miRNA Table'!$F$4="YES",'miRNA Table'!$F$6="YES"),S345-S$391,S345))</f>
        <v>33.89</v>
      </c>
      <c r="AR345" s="137" t="str">
        <f>IF(R345="","",IF(AND('miRNA Table'!$F$4="YES",'miRNA Table'!$F$6="YES"),T345-T$391,T345))</f>
        <v/>
      </c>
      <c r="AS345" s="137" t="str">
        <f>IF(S345="","",IF(AND('miRNA Table'!$F$4="YES",'miRNA Table'!$F$6="YES"),U345-U$391,U345))</f>
        <v/>
      </c>
      <c r="AT345" s="137" t="str">
        <f>IF(T345="","",IF(AND('miRNA Table'!$F$4="YES",'miRNA Table'!$F$6="YES"),V345-V$391,V345))</f>
        <v/>
      </c>
      <c r="AU345" s="137" t="str">
        <f>IF(U345="","",IF(AND('miRNA Table'!$F$4="YES",'miRNA Table'!$F$6="YES"),W345-W$391,W345))</f>
        <v/>
      </c>
      <c r="AV345" s="137" t="str">
        <f>IF(V345="","",IF(AND('miRNA Table'!$F$4="YES",'miRNA Table'!$F$6="YES"),X345-X$391,X345))</f>
        <v/>
      </c>
      <c r="AW345" s="137" t="str">
        <f>IF(W345="","",IF(AND('miRNA Table'!$F$4="YES",'miRNA Table'!$F$6="YES"),Y345-Y$391,Y345))</f>
        <v/>
      </c>
      <c r="AX345" s="137" t="str">
        <f>IF(X345="","",IF(AND('miRNA Table'!$F$4="YES",'miRNA Table'!$F$6="YES"),Z345-Z$391,Z345))</f>
        <v/>
      </c>
      <c r="AY345" s="137" t="str">
        <f>IF(Y345="","",IF(AND('miRNA Table'!$F$4="YES",'miRNA Table'!$F$6="YES"),AA345-AA$391,AA345))</f>
        <v/>
      </c>
      <c r="AZ345" s="138" t="str">
        <f>IF(Z345="","",IF(AND('miRNA Table'!$F$4="YES",'miRNA Table'!$F$6="YES"),AB345-AB$391,AB345))</f>
        <v/>
      </c>
      <c r="BY345" s="97" t="str">
        <f t="shared" si="288"/>
        <v>hsa-miR-639</v>
      </c>
      <c r="BZ345" s="98" t="s">
        <v>5842</v>
      </c>
      <c r="CA345" s="99">
        <f t="shared" si="289"/>
        <v>0.42499999999999716</v>
      </c>
      <c r="CB345" s="99">
        <f t="shared" si="290"/>
        <v>0.45500000000000185</v>
      </c>
      <c r="CC345" s="99">
        <f t="shared" si="291"/>
        <v>0.33999999999999986</v>
      </c>
      <c r="CD345" s="99" t="str">
        <f t="shared" si="292"/>
        <v/>
      </c>
      <c r="CE345" s="99" t="str">
        <f t="shared" si="293"/>
        <v/>
      </c>
      <c r="CF345" s="99" t="str">
        <f t="shared" si="294"/>
        <v/>
      </c>
      <c r="CG345" s="99" t="str">
        <f t="shared" si="295"/>
        <v/>
      </c>
      <c r="CH345" s="99" t="str">
        <f t="shared" si="296"/>
        <v/>
      </c>
      <c r="CI345" s="99" t="str">
        <f t="shared" si="297"/>
        <v/>
      </c>
      <c r="CJ345" s="99" t="str">
        <f t="shared" si="298"/>
        <v/>
      </c>
      <c r="CK345" s="99" t="str">
        <f t="shared" si="299"/>
        <v/>
      </c>
      <c r="CL345" s="99" t="str">
        <f t="shared" si="300"/>
        <v/>
      </c>
      <c r="CM345" s="99">
        <f t="shared" si="301"/>
        <v>13.241666666666667</v>
      </c>
      <c r="CN345" s="99">
        <f t="shared" si="302"/>
        <v>13.548333333333328</v>
      </c>
      <c r="CO345" s="99">
        <f t="shared" si="303"/>
        <v>12.754999999999999</v>
      </c>
      <c r="CP345" s="99" t="str">
        <f t="shared" si="304"/>
        <v/>
      </c>
      <c r="CQ345" s="99" t="str">
        <f t="shared" si="305"/>
        <v/>
      </c>
      <c r="CR345" s="99" t="str">
        <f t="shared" si="306"/>
        <v/>
      </c>
      <c r="CS345" s="99" t="str">
        <f t="shared" si="307"/>
        <v/>
      </c>
      <c r="CT345" s="99" t="str">
        <f t="shared" si="308"/>
        <v/>
      </c>
      <c r="CU345" s="99" t="str">
        <f t="shared" si="309"/>
        <v/>
      </c>
      <c r="CV345" s="99" t="str">
        <f t="shared" si="310"/>
        <v/>
      </c>
      <c r="CW345" s="99" t="str">
        <f t="shared" si="311"/>
        <v/>
      </c>
      <c r="CX345" s="99" t="str">
        <f t="shared" si="312"/>
        <v/>
      </c>
      <c r="CY345" s="70">
        <f t="shared" si="313"/>
        <v>0.40666666666666629</v>
      </c>
      <c r="CZ345" s="70">
        <f t="shared" si="314"/>
        <v>13.181666666666665</v>
      </c>
      <c r="DA345" s="100" t="str">
        <f t="shared" si="315"/>
        <v>hsa-miR-639</v>
      </c>
      <c r="DB345" s="98" t="s">
        <v>5842</v>
      </c>
      <c r="DC345" s="101">
        <f t="shared" si="268"/>
        <v>0.74483873156135261</v>
      </c>
      <c r="DD345" s="101">
        <f t="shared" si="269"/>
        <v>0.72951017212008684</v>
      </c>
      <c r="DE345" s="101">
        <f t="shared" si="270"/>
        <v>0.79004131186337734</v>
      </c>
      <c r="DF345" s="101" t="str">
        <f t="shared" si="271"/>
        <v/>
      </c>
      <c r="DG345" s="101" t="str">
        <f t="shared" si="272"/>
        <v/>
      </c>
      <c r="DH345" s="101" t="str">
        <f t="shared" si="273"/>
        <v/>
      </c>
      <c r="DI345" s="101" t="str">
        <f t="shared" si="274"/>
        <v/>
      </c>
      <c r="DJ345" s="101" t="str">
        <f t="shared" si="275"/>
        <v/>
      </c>
      <c r="DK345" s="101" t="str">
        <f t="shared" si="276"/>
        <v/>
      </c>
      <c r="DL345" s="101" t="str">
        <f t="shared" si="277"/>
        <v/>
      </c>
      <c r="DM345" s="101" t="str">
        <f t="shared" si="316"/>
        <v/>
      </c>
      <c r="DN345" s="101" t="str">
        <f t="shared" si="317"/>
        <v/>
      </c>
      <c r="DO345" s="101">
        <f t="shared" si="278"/>
        <v>1.0324312483294055E-4</v>
      </c>
      <c r="DP345" s="101">
        <f t="shared" si="279"/>
        <v>8.3472856460328578E-5</v>
      </c>
      <c r="DQ345" s="101">
        <f t="shared" si="280"/>
        <v>1.4466464489032991E-4</v>
      </c>
      <c r="DR345" s="101" t="str">
        <f t="shared" si="281"/>
        <v/>
      </c>
      <c r="DS345" s="101" t="str">
        <f t="shared" si="282"/>
        <v/>
      </c>
      <c r="DT345" s="101" t="str">
        <f t="shared" si="283"/>
        <v/>
      </c>
      <c r="DU345" s="101" t="str">
        <f t="shared" si="284"/>
        <v/>
      </c>
      <c r="DV345" s="101" t="str">
        <f t="shared" si="285"/>
        <v/>
      </c>
      <c r="DW345" s="101" t="str">
        <f t="shared" si="286"/>
        <v/>
      </c>
      <c r="DX345" s="101" t="str">
        <f t="shared" si="287"/>
        <v/>
      </c>
      <c r="DY345" s="101" t="str">
        <f t="shared" si="318"/>
        <v/>
      </c>
      <c r="DZ345" s="101" t="str">
        <f t="shared" si="319"/>
        <v/>
      </c>
    </row>
    <row r="346" spans="1:130" ht="15" customHeight="1" x14ac:dyDescent="0.25">
      <c r="A346" s="106" t="str">
        <f>'miRNA Table'!C345</f>
        <v>hsa-miR-643</v>
      </c>
      <c r="B346" s="98" t="s">
        <v>5843</v>
      </c>
      <c r="C346" s="99">
        <f>IF('Test Sample Data'!C345="","",IF(SUM('Test Sample Data'!C$3:C$386)&gt;10,IF(AND(ISNUMBER('Test Sample Data'!C345),'Test Sample Data'!C345&lt;$C$389, 'Test Sample Data'!C345&gt;0),'Test Sample Data'!C345,$C$389),""))</f>
        <v>24.96</v>
      </c>
      <c r="D346" s="99">
        <f>IF('Test Sample Data'!D345="","",IF(SUM('Test Sample Data'!D$3:D$386)&gt;10,IF(AND(ISNUMBER('Test Sample Data'!D345),'Test Sample Data'!D345&lt;$C$389, 'Test Sample Data'!D345&gt;0),'Test Sample Data'!D345,$C$389),""))</f>
        <v>25.11</v>
      </c>
      <c r="E346" s="99">
        <f>IF('Test Sample Data'!E345="","",IF(SUM('Test Sample Data'!E$3:E$386)&gt;10,IF(AND(ISNUMBER('Test Sample Data'!E345),'Test Sample Data'!E345&lt;$C$389, 'Test Sample Data'!E345&gt;0),'Test Sample Data'!E345,$C$389),""))</f>
        <v>24.83</v>
      </c>
      <c r="F346" s="99" t="str">
        <f>IF('Test Sample Data'!F345="","",IF(SUM('Test Sample Data'!F$3:F$386)&gt;10,IF(AND(ISNUMBER('Test Sample Data'!F345),'Test Sample Data'!F345&lt;$C$389, 'Test Sample Data'!F345&gt;0),'Test Sample Data'!F345,$C$389),""))</f>
        <v/>
      </c>
      <c r="G346" s="99" t="str">
        <f>IF('Test Sample Data'!G345="","",IF(SUM('Test Sample Data'!G$3:G$386)&gt;10,IF(AND(ISNUMBER('Test Sample Data'!G345),'Test Sample Data'!G345&lt;$C$389, 'Test Sample Data'!G345&gt;0),'Test Sample Data'!G345,$C$389),""))</f>
        <v/>
      </c>
      <c r="H346" s="99" t="str">
        <f>IF('Test Sample Data'!H345="","",IF(SUM('Test Sample Data'!H$3:H$386)&gt;10,IF(AND(ISNUMBER('Test Sample Data'!H345),'Test Sample Data'!H345&lt;$C$389, 'Test Sample Data'!H345&gt;0),'Test Sample Data'!H345,$C$389),""))</f>
        <v/>
      </c>
      <c r="I346" s="99" t="str">
        <f>IF('Test Sample Data'!I345="","",IF(SUM('Test Sample Data'!I$3:I$386)&gt;10,IF(AND(ISNUMBER('Test Sample Data'!I345),'Test Sample Data'!I345&lt;$C$389, 'Test Sample Data'!I345&gt;0),'Test Sample Data'!I345,$C$389),""))</f>
        <v/>
      </c>
      <c r="J346" s="99" t="str">
        <f>IF('Test Sample Data'!J345="","",IF(SUM('Test Sample Data'!J$3:J$386)&gt;10,IF(AND(ISNUMBER('Test Sample Data'!J345),'Test Sample Data'!J345&lt;$C$389, 'Test Sample Data'!J345&gt;0),'Test Sample Data'!J345,$C$389),""))</f>
        <v/>
      </c>
      <c r="K346" s="99" t="str">
        <f>IF('Test Sample Data'!K345="","",IF(SUM('Test Sample Data'!K$3:K$386)&gt;10,IF(AND(ISNUMBER('Test Sample Data'!K345),'Test Sample Data'!K345&lt;$C$389, 'Test Sample Data'!K345&gt;0),'Test Sample Data'!K345,$C$389),""))</f>
        <v/>
      </c>
      <c r="L346" s="99" t="str">
        <f>IF('Test Sample Data'!L345="","",IF(SUM('Test Sample Data'!L$3:L$386)&gt;10,IF(AND(ISNUMBER('Test Sample Data'!L345),'Test Sample Data'!L345&lt;$C$389, 'Test Sample Data'!L345&gt;0),'Test Sample Data'!L345,$C$389),""))</f>
        <v/>
      </c>
      <c r="M346" s="99" t="str">
        <f>IF('Test Sample Data'!M345="","",IF(SUM('Test Sample Data'!M$3:M$386)&gt;10,IF(AND(ISNUMBER('Test Sample Data'!M345),'Test Sample Data'!M345&lt;$C$389, 'Test Sample Data'!M345&gt;0),'Test Sample Data'!M345,$C$389),""))</f>
        <v/>
      </c>
      <c r="N346" s="99" t="str">
        <f>IF('Test Sample Data'!N345="","",IF(SUM('Test Sample Data'!N$3:N$386)&gt;10,IF(AND(ISNUMBER('Test Sample Data'!N345),'Test Sample Data'!N345&lt;$C$389, 'Test Sample Data'!N345&gt;0),'Test Sample Data'!N345,$C$389),""))</f>
        <v/>
      </c>
      <c r="O346" s="98" t="str">
        <f>'miRNA Table'!C345</f>
        <v>hsa-miR-643</v>
      </c>
      <c r="P346" s="98" t="s">
        <v>5843</v>
      </c>
      <c r="Q346" s="99">
        <f>IF('Control Sample Data'!C345="","",IF(SUM('Control Sample Data'!C$3:C$386)&gt;10,IF(AND(ISNUMBER('Control Sample Data'!C345),'Control Sample Data'!C345&lt;$C$389, 'Control Sample Data'!C345&gt;0),'Control Sample Data'!C345,$C$389),""))</f>
        <v>25.09</v>
      </c>
      <c r="R346" s="99">
        <f>IF('Control Sample Data'!D345="","",IF(SUM('Control Sample Data'!D$3:D$386)&gt;10,IF(AND(ISNUMBER('Control Sample Data'!D345),'Control Sample Data'!D345&lt;$C$389, 'Control Sample Data'!D345&gt;0),'Control Sample Data'!D345,$C$389),""))</f>
        <v>25.03</v>
      </c>
      <c r="S346" s="99">
        <f>IF('Control Sample Data'!E345="","",IF(SUM('Control Sample Data'!E$3:E$386)&gt;10,IF(AND(ISNUMBER('Control Sample Data'!E345),'Control Sample Data'!E345&lt;$C$389, 'Control Sample Data'!E345&gt;0),'Control Sample Data'!E345,$C$389),""))</f>
        <v>25.04</v>
      </c>
      <c r="T346" s="99" t="str">
        <f>IF('Control Sample Data'!F345="","",IF(SUM('Control Sample Data'!F$3:F$386)&gt;10,IF(AND(ISNUMBER('Control Sample Data'!F345),'Control Sample Data'!F345&lt;$C$389, 'Control Sample Data'!F345&gt;0),'Control Sample Data'!F345,$C$389),""))</f>
        <v/>
      </c>
      <c r="U346" s="99" t="str">
        <f>IF('Control Sample Data'!G345="","",IF(SUM('Control Sample Data'!G$3:G$386)&gt;10,IF(AND(ISNUMBER('Control Sample Data'!G345),'Control Sample Data'!G345&lt;$C$389, 'Control Sample Data'!G345&gt;0),'Control Sample Data'!G345,$C$389),""))</f>
        <v/>
      </c>
      <c r="V346" s="99" t="str">
        <f>IF('Control Sample Data'!H345="","",IF(SUM('Control Sample Data'!H$3:H$386)&gt;10,IF(AND(ISNUMBER('Control Sample Data'!H345),'Control Sample Data'!H345&lt;$C$389, 'Control Sample Data'!H345&gt;0),'Control Sample Data'!H345,$C$389),""))</f>
        <v/>
      </c>
      <c r="W346" s="99" t="str">
        <f>IF('Control Sample Data'!I345="","",IF(SUM('Control Sample Data'!I$3:I$386)&gt;10,IF(AND(ISNUMBER('Control Sample Data'!I345),'Control Sample Data'!I345&lt;$C$389, 'Control Sample Data'!I345&gt;0),'Control Sample Data'!I345,$C$389),""))</f>
        <v/>
      </c>
      <c r="X346" s="99" t="str">
        <f>IF('Control Sample Data'!J345="","",IF(SUM('Control Sample Data'!J$3:J$386)&gt;10,IF(AND(ISNUMBER('Control Sample Data'!J345),'Control Sample Data'!J345&lt;$C$389, 'Control Sample Data'!J345&gt;0),'Control Sample Data'!J345,$C$389),""))</f>
        <v/>
      </c>
      <c r="Y346" s="99" t="str">
        <f>IF('Control Sample Data'!K345="","",IF(SUM('Control Sample Data'!K$3:K$386)&gt;10,IF(AND(ISNUMBER('Control Sample Data'!K345),'Control Sample Data'!K345&lt;$C$389, 'Control Sample Data'!K345&gt;0),'Control Sample Data'!K345,$C$389),""))</f>
        <v/>
      </c>
      <c r="Z346" s="99" t="str">
        <f>IF('Control Sample Data'!L345="","",IF(SUM('Control Sample Data'!L$3:L$386)&gt;10,IF(AND(ISNUMBER('Control Sample Data'!L345),'Control Sample Data'!L345&lt;$C$389, 'Control Sample Data'!L345&gt;0),'Control Sample Data'!L345,$C$389),""))</f>
        <v/>
      </c>
      <c r="AA346" s="99" t="str">
        <f>IF('Control Sample Data'!M345="","",IF(SUM('Control Sample Data'!M$3:M$386)&gt;10,IF(AND(ISNUMBER('Control Sample Data'!M345),'Control Sample Data'!M345&lt;$C$389, 'Control Sample Data'!M345&gt;0),'Control Sample Data'!M345,$C$389),""))</f>
        <v/>
      </c>
      <c r="AB346" s="107" t="str">
        <f>IF('Control Sample Data'!N345="","",IF(SUM('Control Sample Data'!N$3:N$386)&gt;10,IF(AND(ISNUMBER('Control Sample Data'!N345),'Control Sample Data'!N345&lt;$C$389, 'Control Sample Data'!N345&gt;0),'Control Sample Data'!N345,$C$389),""))</f>
        <v/>
      </c>
      <c r="AC346" s="136">
        <f>IF(C346="","",IF(AND('miRNA Table'!$F$4="YES",'miRNA Table'!$F$6="YES"),C346-C$391,C346))</f>
        <v>24.96</v>
      </c>
      <c r="AD346" s="137">
        <f>IF(D346="","",IF(AND('miRNA Table'!$F$4="YES",'miRNA Table'!$F$6="YES"),D346-D$391,D346))</f>
        <v>25.11</v>
      </c>
      <c r="AE346" s="137">
        <f>IF(E346="","",IF(AND('miRNA Table'!$F$4="YES",'miRNA Table'!$F$6="YES"),E346-E$391,E346))</f>
        <v>24.83</v>
      </c>
      <c r="AF346" s="137" t="str">
        <f>IF(F346="","",IF(AND('miRNA Table'!$F$4="YES",'miRNA Table'!$F$6="YES"),F346-F$391,F346))</f>
        <v/>
      </c>
      <c r="AG346" s="137" t="str">
        <f>IF(G346="","",IF(AND('miRNA Table'!$F$4="YES",'miRNA Table'!$F$6="YES"),G346-G$391,G346))</f>
        <v/>
      </c>
      <c r="AH346" s="137" t="str">
        <f>IF(H346="","",IF(AND('miRNA Table'!$F$4="YES",'miRNA Table'!$F$6="YES"),H346-H$391,H346))</f>
        <v/>
      </c>
      <c r="AI346" s="137" t="str">
        <f>IF(I346="","",IF(AND('miRNA Table'!$F$4="YES",'miRNA Table'!$F$6="YES"),I346-I$391,I346))</f>
        <v/>
      </c>
      <c r="AJ346" s="137" t="str">
        <f>IF(J346="","",IF(AND('miRNA Table'!$F$4="YES",'miRNA Table'!$F$6="YES"),J346-J$391,J346))</f>
        <v/>
      </c>
      <c r="AK346" s="137" t="str">
        <f>IF(K346="","",IF(AND('miRNA Table'!$F$4="YES",'miRNA Table'!$F$6="YES"),K346-K$391,K346))</f>
        <v/>
      </c>
      <c r="AL346" s="137" t="str">
        <f>IF(L346="","",IF(AND('miRNA Table'!$F$4="YES",'miRNA Table'!$F$6="YES"),L346-L$391,L346))</f>
        <v/>
      </c>
      <c r="AM346" s="137" t="str">
        <f>IF(M346="","",IF(AND('miRNA Table'!$F$4="YES",'miRNA Table'!$F$6="YES"),M346-M$391,M346))</f>
        <v/>
      </c>
      <c r="AN346" s="138" t="str">
        <f>IF(N346="","",IF(AND('miRNA Table'!$F$4="YES",'miRNA Table'!$F$6="YES"),N346-N$391,N346))</f>
        <v/>
      </c>
      <c r="AO346" s="136">
        <f>IF(O346="","",IF(AND('miRNA Table'!$F$4="YES",'miRNA Table'!$F$6="YES"),Q346-Q$391,Q346))</f>
        <v>25.09</v>
      </c>
      <c r="AP346" s="137">
        <f>IF(P346="","",IF(AND('miRNA Table'!$F$4="YES",'miRNA Table'!$F$6="YES"),R346-R$391,R346))</f>
        <v>25.03</v>
      </c>
      <c r="AQ346" s="137">
        <f>IF(Q346="","",IF(AND('miRNA Table'!$F$4="YES",'miRNA Table'!$F$6="YES"),S346-S$391,S346))</f>
        <v>25.04</v>
      </c>
      <c r="AR346" s="137" t="str">
        <f>IF(R346="","",IF(AND('miRNA Table'!$F$4="YES",'miRNA Table'!$F$6="YES"),T346-T$391,T346))</f>
        <v/>
      </c>
      <c r="AS346" s="137" t="str">
        <f>IF(S346="","",IF(AND('miRNA Table'!$F$4="YES",'miRNA Table'!$F$6="YES"),U346-U$391,U346))</f>
        <v/>
      </c>
      <c r="AT346" s="137" t="str">
        <f>IF(T346="","",IF(AND('miRNA Table'!$F$4="YES",'miRNA Table'!$F$6="YES"),V346-V$391,V346))</f>
        <v/>
      </c>
      <c r="AU346" s="137" t="str">
        <f>IF(U346="","",IF(AND('miRNA Table'!$F$4="YES",'miRNA Table'!$F$6="YES"),W346-W$391,W346))</f>
        <v/>
      </c>
      <c r="AV346" s="137" t="str">
        <f>IF(V346="","",IF(AND('miRNA Table'!$F$4="YES",'miRNA Table'!$F$6="YES"),X346-X$391,X346))</f>
        <v/>
      </c>
      <c r="AW346" s="137" t="str">
        <f>IF(W346="","",IF(AND('miRNA Table'!$F$4="YES",'miRNA Table'!$F$6="YES"),Y346-Y$391,Y346))</f>
        <v/>
      </c>
      <c r="AX346" s="137" t="str">
        <f>IF(X346="","",IF(AND('miRNA Table'!$F$4="YES",'miRNA Table'!$F$6="YES"),Z346-Z$391,Z346))</f>
        <v/>
      </c>
      <c r="AY346" s="137" t="str">
        <f>IF(Y346="","",IF(AND('miRNA Table'!$F$4="YES",'miRNA Table'!$F$6="YES"),AA346-AA$391,AA346))</f>
        <v/>
      </c>
      <c r="AZ346" s="138" t="str">
        <f>IF(Z346="","",IF(AND('miRNA Table'!$F$4="YES",'miRNA Table'!$F$6="YES"),AB346-AB$391,AB346))</f>
        <v/>
      </c>
      <c r="BY346" s="97" t="str">
        <f t="shared" si="288"/>
        <v>hsa-miR-643</v>
      </c>
      <c r="BZ346" s="98" t="s">
        <v>5843</v>
      </c>
      <c r="CA346" s="99">
        <f t="shared" si="289"/>
        <v>4.3249999999999993</v>
      </c>
      <c r="CB346" s="99">
        <f t="shared" si="290"/>
        <v>4.4649999999999999</v>
      </c>
      <c r="CC346" s="99">
        <f t="shared" si="291"/>
        <v>4.0999999999999979</v>
      </c>
      <c r="CD346" s="99" t="str">
        <f t="shared" si="292"/>
        <v/>
      </c>
      <c r="CE346" s="99" t="str">
        <f t="shared" si="293"/>
        <v/>
      </c>
      <c r="CF346" s="99" t="str">
        <f t="shared" si="294"/>
        <v/>
      </c>
      <c r="CG346" s="99" t="str">
        <f t="shared" si="295"/>
        <v/>
      </c>
      <c r="CH346" s="99" t="str">
        <f t="shared" si="296"/>
        <v/>
      </c>
      <c r="CI346" s="99" t="str">
        <f t="shared" si="297"/>
        <v/>
      </c>
      <c r="CJ346" s="99" t="str">
        <f t="shared" si="298"/>
        <v/>
      </c>
      <c r="CK346" s="99" t="str">
        <f t="shared" si="299"/>
        <v/>
      </c>
      <c r="CL346" s="99" t="str">
        <f t="shared" si="300"/>
        <v/>
      </c>
      <c r="CM346" s="99">
        <f t="shared" si="301"/>
        <v>4.1916666666666664</v>
      </c>
      <c r="CN346" s="99">
        <f t="shared" si="302"/>
        <v>4.178333333333331</v>
      </c>
      <c r="CO346" s="99">
        <f t="shared" si="303"/>
        <v>3.9049999999999976</v>
      </c>
      <c r="CP346" s="99" t="str">
        <f t="shared" si="304"/>
        <v/>
      </c>
      <c r="CQ346" s="99" t="str">
        <f t="shared" si="305"/>
        <v/>
      </c>
      <c r="CR346" s="99" t="str">
        <f t="shared" si="306"/>
        <v/>
      </c>
      <c r="CS346" s="99" t="str">
        <f t="shared" si="307"/>
        <v/>
      </c>
      <c r="CT346" s="99" t="str">
        <f t="shared" si="308"/>
        <v/>
      </c>
      <c r="CU346" s="99" t="str">
        <f t="shared" si="309"/>
        <v/>
      </c>
      <c r="CV346" s="99" t="str">
        <f t="shared" si="310"/>
        <v/>
      </c>
      <c r="CW346" s="99" t="str">
        <f t="shared" si="311"/>
        <v/>
      </c>
      <c r="CX346" s="99" t="str">
        <f t="shared" si="312"/>
        <v/>
      </c>
      <c r="CY346" s="70">
        <f t="shared" si="313"/>
        <v>4.296666666666666</v>
      </c>
      <c r="CZ346" s="70">
        <f t="shared" si="314"/>
        <v>4.091666666666665</v>
      </c>
      <c r="DA346" s="100" t="str">
        <f t="shared" si="315"/>
        <v>hsa-miR-643</v>
      </c>
      <c r="DB346" s="98" t="s">
        <v>5843</v>
      </c>
      <c r="DC346" s="101">
        <f t="shared" si="268"/>
        <v>4.989364914729065E-2</v>
      </c>
      <c r="DD346" s="101">
        <f t="shared" si="269"/>
        <v>4.5279442329839964E-2</v>
      </c>
      <c r="DE346" s="101">
        <f t="shared" si="270"/>
        <v>5.8314561971050553E-2</v>
      </c>
      <c r="DF346" s="101" t="str">
        <f t="shared" si="271"/>
        <v/>
      </c>
      <c r="DG346" s="101" t="str">
        <f t="shared" si="272"/>
        <v/>
      </c>
      <c r="DH346" s="101" t="str">
        <f t="shared" si="273"/>
        <v/>
      </c>
      <c r="DI346" s="101" t="str">
        <f t="shared" si="274"/>
        <v/>
      </c>
      <c r="DJ346" s="101" t="str">
        <f t="shared" si="275"/>
        <v/>
      </c>
      <c r="DK346" s="101" t="str">
        <f t="shared" si="276"/>
        <v/>
      </c>
      <c r="DL346" s="101" t="str">
        <f t="shared" si="277"/>
        <v/>
      </c>
      <c r="DM346" s="101" t="str">
        <f t="shared" si="316"/>
        <v/>
      </c>
      <c r="DN346" s="101" t="str">
        <f t="shared" si="317"/>
        <v/>
      </c>
      <c r="DO346" s="101">
        <f t="shared" si="278"/>
        <v>5.4724600712867846E-2</v>
      </c>
      <c r="DP346" s="101">
        <f t="shared" si="279"/>
        <v>5.5232707751886094E-2</v>
      </c>
      <c r="DQ346" s="101">
        <f t="shared" si="280"/>
        <v>6.6754088002990833E-2</v>
      </c>
      <c r="DR346" s="101" t="str">
        <f t="shared" si="281"/>
        <v/>
      </c>
      <c r="DS346" s="101" t="str">
        <f t="shared" si="282"/>
        <v/>
      </c>
      <c r="DT346" s="101" t="str">
        <f t="shared" si="283"/>
        <v/>
      </c>
      <c r="DU346" s="101" t="str">
        <f t="shared" si="284"/>
        <v/>
      </c>
      <c r="DV346" s="101" t="str">
        <f t="shared" si="285"/>
        <v/>
      </c>
      <c r="DW346" s="101" t="str">
        <f t="shared" si="286"/>
        <v/>
      </c>
      <c r="DX346" s="101" t="str">
        <f t="shared" si="287"/>
        <v/>
      </c>
      <c r="DY346" s="101" t="str">
        <f t="shared" si="318"/>
        <v/>
      </c>
      <c r="DZ346" s="101" t="str">
        <f t="shared" si="319"/>
        <v/>
      </c>
    </row>
    <row r="347" spans="1:130" ht="15" customHeight="1" x14ac:dyDescent="0.25">
      <c r="A347" s="106" t="str">
        <f>'miRNA Table'!C346</f>
        <v>hsa-miR-649</v>
      </c>
      <c r="B347" s="98" t="s">
        <v>5844</v>
      </c>
      <c r="C347" s="99">
        <f>IF('Test Sample Data'!C346="","",IF(SUM('Test Sample Data'!C$3:C$386)&gt;10,IF(AND(ISNUMBER('Test Sample Data'!C346),'Test Sample Data'!C346&lt;$C$389, 'Test Sample Data'!C346&gt;0),'Test Sample Data'!C346,$C$389),""))</f>
        <v>19.45</v>
      </c>
      <c r="D347" s="99">
        <f>IF('Test Sample Data'!D346="","",IF(SUM('Test Sample Data'!D$3:D$386)&gt;10,IF(AND(ISNUMBER('Test Sample Data'!D346),'Test Sample Data'!D346&lt;$C$389, 'Test Sample Data'!D346&gt;0),'Test Sample Data'!D346,$C$389),""))</f>
        <v>19.559999999999999</v>
      </c>
      <c r="E347" s="99">
        <f>IF('Test Sample Data'!E346="","",IF(SUM('Test Sample Data'!E$3:E$386)&gt;10,IF(AND(ISNUMBER('Test Sample Data'!E346),'Test Sample Data'!E346&lt;$C$389, 'Test Sample Data'!E346&gt;0),'Test Sample Data'!E346,$C$389),""))</f>
        <v>19.579999999999998</v>
      </c>
      <c r="F347" s="99" t="str">
        <f>IF('Test Sample Data'!F346="","",IF(SUM('Test Sample Data'!F$3:F$386)&gt;10,IF(AND(ISNUMBER('Test Sample Data'!F346),'Test Sample Data'!F346&lt;$C$389, 'Test Sample Data'!F346&gt;0),'Test Sample Data'!F346,$C$389),""))</f>
        <v/>
      </c>
      <c r="G347" s="99" t="str">
        <f>IF('Test Sample Data'!G346="","",IF(SUM('Test Sample Data'!G$3:G$386)&gt;10,IF(AND(ISNUMBER('Test Sample Data'!G346),'Test Sample Data'!G346&lt;$C$389, 'Test Sample Data'!G346&gt;0),'Test Sample Data'!G346,$C$389),""))</f>
        <v/>
      </c>
      <c r="H347" s="99" t="str">
        <f>IF('Test Sample Data'!H346="","",IF(SUM('Test Sample Data'!H$3:H$386)&gt;10,IF(AND(ISNUMBER('Test Sample Data'!H346),'Test Sample Data'!H346&lt;$C$389, 'Test Sample Data'!H346&gt;0),'Test Sample Data'!H346,$C$389),""))</f>
        <v/>
      </c>
      <c r="I347" s="99" t="str">
        <f>IF('Test Sample Data'!I346="","",IF(SUM('Test Sample Data'!I$3:I$386)&gt;10,IF(AND(ISNUMBER('Test Sample Data'!I346),'Test Sample Data'!I346&lt;$C$389, 'Test Sample Data'!I346&gt;0),'Test Sample Data'!I346,$C$389),""))</f>
        <v/>
      </c>
      <c r="J347" s="99" t="str">
        <f>IF('Test Sample Data'!J346="","",IF(SUM('Test Sample Data'!J$3:J$386)&gt;10,IF(AND(ISNUMBER('Test Sample Data'!J346),'Test Sample Data'!J346&lt;$C$389, 'Test Sample Data'!J346&gt;0),'Test Sample Data'!J346,$C$389),""))</f>
        <v/>
      </c>
      <c r="K347" s="99" t="str">
        <f>IF('Test Sample Data'!K346="","",IF(SUM('Test Sample Data'!K$3:K$386)&gt;10,IF(AND(ISNUMBER('Test Sample Data'!K346),'Test Sample Data'!K346&lt;$C$389, 'Test Sample Data'!K346&gt;0),'Test Sample Data'!K346,$C$389),""))</f>
        <v/>
      </c>
      <c r="L347" s="99" t="str">
        <f>IF('Test Sample Data'!L346="","",IF(SUM('Test Sample Data'!L$3:L$386)&gt;10,IF(AND(ISNUMBER('Test Sample Data'!L346),'Test Sample Data'!L346&lt;$C$389, 'Test Sample Data'!L346&gt;0),'Test Sample Data'!L346,$C$389),""))</f>
        <v/>
      </c>
      <c r="M347" s="99" t="str">
        <f>IF('Test Sample Data'!M346="","",IF(SUM('Test Sample Data'!M$3:M$386)&gt;10,IF(AND(ISNUMBER('Test Sample Data'!M346),'Test Sample Data'!M346&lt;$C$389, 'Test Sample Data'!M346&gt;0),'Test Sample Data'!M346,$C$389),""))</f>
        <v/>
      </c>
      <c r="N347" s="99" t="str">
        <f>IF('Test Sample Data'!N346="","",IF(SUM('Test Sample Data'!N$3:N$386)&gt;10,IF(AND(ISNUMBER('Test Sample Data'!N346),'Test Sample Data'!N346&lt;$C$389, 'Test Sample Data'!N346&gt;0),'Test Sample Data'!N346,$C$389),""))</f>
        <v/>
      </c>
      <c r="O347" s="98" t="str">
        <f>'miRNA Table'!C346</f>
        <v>hsa-miR-649</v>
      </c>
      <c r="P347" s="98" t="s">
        <v>5844</v>
      </c>
      <c r="Q347" s="99">
        <f>IF('Control Sample Data'!C346="","",IF(SUM('Control Sample Data'!C$3:C$386)&gt;10,IF(AND(ISNUMBER('Control Sample Data'!C346),'Control Sample Data'!C346&lt;$C$389, 'Control Sample Data'!C346&gt;0),'Control Sample Data'!C346,$C$389),""))</f>
        <v>35</v>
      </c>
      <c r="R347" s="99">
        <f>IF('Control Sample Data'!D346="","",IF(SUM('Control Sample Data'!D$3:D$386)&gt;10,IF(AND(ISNUMBER('Control Sample Data'!D346),'Control Sample Data'!D346&lt;$C$389, 'Control Sample Data'!D346&gt;0),'Control Sample Data'!D346,$C$389),""))</f>
        <v>34.299999999999997</v>
      </c>
      <c r="S347" s="99">
        <f>IF('Control Sample Data'!E346="","",IF(SUM('Control Sample Data'!E$3:E$386)&gt;10,IF(AND(ISNUMBER('Control Sample Data'!E346),'Control Sample Data'!E346&lt;$C$389, 'Control Sample Data'!E346&gt;0),'Control Sample Data'!E346,$C$389),""))</f>
        <v>34.369999999999997</v>
      </c>
      <c r="T347" s="99" t="str">
        <f>IF('Control Sample Data'!F346="","",IF(SUM('Control Sample Data'!F$3:F$386)&gt;10,IF(AND(ISNUMBER('Control Sample Data'!F346),'Control Sample Data'!F346&lt;$C$389, 'Control Sample Data'!F346&gt;0),'Control Sample Data'!F346,$C$389),""))</f>
        <v/>
      </c>
      <c r="U347" s="99" t="str">
        <f>IF('Control Sample Data'!G346="","",IF(SUM('Control Sample Data'!G$3:G$386)&gt;10,IF(AND(ISNUMBER('Control Sample Data'!G346),'Control Sample Data'!G346&lt;$C$389, 'Control Sample Data'!G346&gt;0),'Control Sample Data'!G346,$C$389),""))</f>
        <v/>
      </c>
      <c r="V347" s="99" t="str">
        <f>IF('Control Sample Data'!H346="","",IF(SUM('Control Sample Data'!H$3:H$386)&gt;10,IF(AND(ISNUMBER('Control Sample Data'!H346),'Control Sample Data'!H346&lt;$C$389, 'Control Sample Data'!H346&gt;0),'Control Sample Data'!H346,$C$389),""))</f>
        <v/>
      </c>
      <c r="W347" s="99" t="str">
        <f>IF('Control Sample Data'!I346="","",IF(SUM('Control Sample Data'!I$3:I$386)&gt;10,IF(AND(ISNUMBER('Control Sample Data'!I346),'Control Sample Data'!I346&lt;$C$389, 'Control Sample Data'!I346&gt;0),'Control Sample Data'!I346,$C$389),""))</f>
        <v/>
      </c>
      <c r="X347" s="99" t="str">
        <f>IF('Control Sample Data'!J346="","",IF(SUM('Control Sample Data'!J$3:J$386)&gt;10,IF(AND(ISNUMBER('Control Sample Data'!J346),'Control Sample Data'!J346&lt;$C$389, 'Control Sample Data'!J346&gt;0),'Control Sample Data'!J346,$C$389),""))</f>
        <v/>
      </c>
      <c r="Y347" s="99" t="str">
        <f>IF('Control Sample Data'!K346="","",IF(SUM('Control Sample Data'!K$3:K$386)&gt;10,IF(AND(ISNUMBER('Control Sample Data'!K346),'Control Sample Data'!K346&lt;$C$389, 'Control Sample Data'!K346&gt;0),'Control Sample Data'!K346,$C$389),""))</f>
        <v/>
      </c>
      <c r="Z347" s="99" t="str">
        <f>IF('Control Sample Data'!L346="","",IF(SUM('Control Sample Data'!L$3:L$386)&gt;10,IF(AND(ISNUMBER('Control Sample Data'!L346),'Control Sample Data'!L346&lt;$C$389, 'Control Sample Data'!L346&gt;0),'Control Sample Data'!L346,$C$389),""))</f>
        <v/>
      </c>
      <c r="AA347" s="99" t="str">
        <f>IF('Control Sample Data'!M346="","",IF(SUM('Control Sample Data'!M$3:M$386)&gt;10,IF(AND(ISNUMBER('Control Sample Data'!M346),'Control Sample Data'!M346&lt;$C$389, 'Control Sample Data'!M346&gt;0),'Control Sample Data'!M346,$C$389),""))</f>
        <v/>
      </c>
      <c r="AB347" s="107" t="str">
        <f>IF('Control Sample Data'!N346="","",IF(SUM('Control Sample Data'!N$3:N$386)&gt;10,IF(AND(ISNUMBER('Control Sample Data'!N346),'Control Sample Data'!N346&lt;$C$389, 'Control Sample Data'!N346&gt;0),'Control Sample Data'!N346,$C$389),""))</f>
        <v/>
      </c>
      <c r="AC347" s="136">
        <f>IF(C347="","",IF(AND('miRNA Table'!$F$4="YES",'miRNA Table'!$F$6="YES"),C347-C$391,C347))</f>
        <v>19.45</v>
      </c>
      <c r="AD347" s="137">
        <f>IF(D347="","",IF(AND('miRNA Table'!$F$4="YES",'miRNA Table'!$F$6="YES"),D347-D$391,D347))</f>
        <v>19.559999999999999</v>
      </c>
      <c r="AE347" s="137">
        <f>IF(E347="","",IF(AND('miRNA Table'!$F$4="YES",'miRNA Table'!$F$6="YES"),E347-E$391,E347))</f>
        <v>19.579999999999998</v>
      </c>
      <c r="AF347" s="137" t="str">
        <f>IF(F347="","",IF(AND('miRNA Table'!$F$4="YES",'miRNA Table'!$F$6="YES"),F347-F$391,F347))</f>
        <v/>
      </c>
      <c r="AG347" s="137" t="str">
        <f>IF(G347="","",IF(AND('miRNA Table'!$F$4="YES",'miRNA Table'!$F$6="YES"),G347-G$391,G347))</f>
        <v/>
      </c>
      <c r="AH347" s="137" t="str">
        <f>IF(H347="","",IF(AND('miRNA Table'!$F$4="YES",'miRNA Table'!$F$6="YES"),H347-H$391,H347))</f>
        <v/>
      </c>
      <c r="AI347" s="137" t="str">
        <f>IF(I347="","",IF(AND('miRNA Table'!$F$4="YES",'miRNA Table'!$F$6="YES"),I347-I$391,I347))</f>
        <v/>
      </c>
      <c r="AJ347" s="137" t="str">
        <f>IF(J347="","",IF(AND('miRNA Table'!$F$4="YES",'miRNA Table'!$F$6="YES"),J347-J$391,J347))</f>
        <v/>
      </c>
      <c r="AK347" s="137" t="str">
        <f>IF(K347="","",IF(AND('miRNA Table'!$F$4="YES",'miRNA Table'!$F$6="YES"),K347-K$391,K347))</f>
        <v/>
      </c>
      <c r="AL347" s="137" t="str">
        <f>IF(L347="","",IF(AND('miRNA Table'!$F$4="YES",'miRNA Table'!$F$6="YES"),L347-L$391,L347))</f>
        <v/>
      </c>
      <c r="AM347" s="137" t="str">
        <f>IF(M347="","",IF(AND('miRNA Table'!$F$4="YES",'miRNA Table'!$F$6="YES"),M347-M$391,M347))</f>
        <v/>
      </c>
      <c r="AN347" s="138" t="str">
        <f>IF(N347="","",IF(AND('miRNA Table'!$F$4="YES",'miRNA Table'!$F$6="YES"),N347-N$391,N347))</f>
        <v/>
      </c>
      <c r="AO347" s="136">
        <f>IF(O347="","",IF(AND('miRNA Table'!$F$4="YES",'miRNA Table'!$F$6="YES"),Q347-Q$391,Q347))</f>
        <v>35</v>
      </c>
      <c r="AP347" s="137">
        <f>IF(P347="","",IF(AND('miRNA Table'!$F$4="YES",'miRNA Table'!$F$6="YES"),R347-R$391,R347))</f>
        <v>34.299999999999997</v>
      </c>
      <c r="AQ347" s="137">
        <f>IF(Q347="","",IF(AND('miRNA Table'!$F$4="YES",'miRNA Table'!$F$6="YES"),S347-S$391,S347))</f>
        <v>34.369999999999997</v>
      </c>
      <c r="AR347" s="137" t="str">
        <f>IF(R347="","",IF(AND('miRNA Table'!$F$4="YES",'miRNA Table'!$F$6="YES"),T347-T$391,T347))</f>
        <v/>
      </c>
      <c r="AS347" s="137" t="str">
        <f>IF(S347="","",IF(AND('miRNA Table'!$F$4="YES",'miRNA Table'!$F$6="YES"),U347-U$391,U347))</f>
        <v/>
      </c>
      <c r="AT347" s="137" t="str">
        <f>IF(T347="","",IF(AND('miRNA Table'!$F$4="YES",'miRNA Table'!$F$6="YES"),V347-V$391,V347))</f>
        <v/>
      </c>
      <c r="AU347" s="137" t="str">
        <f>IF(U347="","",IF(AND('miRNA Table'!$F$4="YES",'miRNA Table'!$F$6="YES"),W347-W$391,W347))</f>
        <v/>
      </c>
      <c r="AV347" s="137" t="str">
        <f>IF(V347="","",IF(AND('miRNA Table'!$F$4="YES",'miRNA Table'!$F$6="YES"),X347-X$391,X347))</f>
        <v/>
      </c>
      <c r="AW347" s="137" t="str">
        <f>IF(W347="","",IF(AND('miRNA Table'!$F$4="YES",'miRNA Table'!$F$6="YES"),Y347-Y$391,Y347))</f>
        <v/>
      </c>
      <c r="AX347" s="137" t="str">
        <f>IF(X347="","",IF(AND('miRNA Table'!$F$4="YES",'miRNA Table'!$F$6="YES"),Z347-Z$391,Z347))</f>
        <v/>
      </c>
      <c r="AY347" s="137" t="str">
        <f>IF(Y347="","",IF(AND('miRNA Table'!$F$4="YES",'miRNA Table'!$F$6="YES"),AA347-AA$391,AA347))</f>
        <v/>
      </c>
      <c r="AZ347" s="138" t="str">
        <f>IF(Z347="","",IF(AND('miRNA Table'!$F$4="YES",'miRNA Table'!$F$6="YES"),AB347-AB$391,AB347))</f>
        <v/>
      </c>
      <c r="BY347" s="97" t="str">
        <f t="shared" si="288"/>
        <v>hsa-miR-649</v>
      </c>
      <c r="BZ347" s="98" t="s">
        <v>5844</v>
      </c>
      <c r="CA347" s="99">
        <f t="shared" si="289"/>
        <v>-1.1850000000000023</v>
      </c>
      <c r="CB347" s="99">
        <f t="shared" si="290"/>
        <v>-1.0850000000000009</v>
      </c>
      <c r="CC347" s="99">
        <f t="shared" si="291"/>
        <v>-1.1500000000000021</v>
      </c>
      <c r="CD347" s="99" t="str">
        <f t="shared" si="292"/>
        <v/>
      </c>
      <c r="CE347" s="99" t="str">
        <f t="shared" si="293"/>
        <v/>
      </c>
      <c r="CF347" s="99" t="str">
        <f t="shared" si="294"/>
        <v/>
      </c>
      <c r="CG347" s="99" t="str">
        <f t="shared" si="295"/>
        <v/>
      </c>
      <c r="CH347" s="99" t="str">
        <f t="shared" si="296"/>
        <v/>
      </c>
      <c r="CI347" s="99" t="str">
        <f t="shared" si="297"/>
        <v/>
      </c>
      <c r="CJ347" s="99" t="str">
        <f t="shared" si="298"/>
        <v/>
      </c>
      <c r="CK347" s="99" t="str">
        <f t="shared" si="299"/>
        <v/>
      </c>
      <c r="CL347" s="99" t="str">
        <f t="shared" si="300"/>
        <v/>
      </c>
      <c r="CM347" s="99">
        <f t="shared" si="301"/>
        <v>14.101666666666667</v>
      </c>
      <c r="CN347" s="99">
        <f t="shared" si="302"/>
        <v>13.448333333333327</v>
      </c>
      <c r="CO347" s="99">
        <f t="shared" si="303"/>
        <v>13.234999999999996</v>
      </c>
      <c r="CP347" s="99" t="str">
        <f t="shared" si="304"/>
        <v/>
      </c>
      <c r="CQ347" s="99" t="str">
        <f t="shared" si="305"/>
        <v/>
      </c>
      <c r="CR347" s="99" t="str">
        <f t="shared" si="306"/>
        <v/>
      </c>
      <c r="CS347" s="99" t="str">
        <f t="shared" si="307"/>
        <v/>
      </c>
      <c r="CT347" s="99" t="str">
        <f t="shared" si="308"/>
        <v/>
      </c>
      <c r="CU347" s="99" t="str">
        <f t="shared" si="309"/>
        <v/>
      </c>
      <c r="CV347" s="99" t="str">
        <f t="shared" si="310"/>
        <v/>
      </c>
      <c r="CW347" s="99" t="str">
        <f t="shared" si="311"/>
        <v/>
      </c>
      <c r="CX347" s="99" t="str">
        <f t="shared" si="312"/>
        <v/>
      </c>
      <c r="CY347" s="70">
        <f t="shared" si="313"/>
        <v>-1.1400000000000017</v>
      </c>
      <c r="CZ347" s="70">
        <f t="shared" si="314"/>
        <v>13.594999999999997</v>
      </c>
      <c r="DA347" s="100" t="str">
        <f t="shared" si="315"/>
        <v>hsa-miR-649</v>
      </c>
      <c r="DB347" s="98" t="s">
        <v>5844</v>
      </c>
      <c r="DC347" s="101">
        <f t="shared" si="268"/>
        <v>2.2736339464720317</v>
      </c>
      <c r="DD347" s="101">
        <f t="shared" si="269"/>
        <v>2.1213754827364348</v>
      </c>
      <c r="DE347" s="101">
        <f t="shared" si="270"/>
        <v>2.2191389441356932</v>
      </c>
      <c r="DF347" s="101" t="str">
        <f t="shared" si="271"/>
        <v/>
      </c>
      <c r="DG347" s="101" t="str">
        <f t="shared" si="272"/>
        <v/>
      </c>
      <c r="DH347" s="101" t="str">
        <f t="shared" si="273"/>
        <v/>
      </c>
      <c r="DI347" s="101" t="str">
        <f t="shared" si="274"/>
        <v/>
      </c>
      <c r="DJ347" s="101" t="str">
        <f t="shared" si="275"/>
        <v/>
      </c>
      <c r="DK347" s="101" t="str">
        <f t="shared" si="276"/>
        <v/>
      </c>
      <c r="DL347" s="101" t="str">
        <f t="shared" si="277"/>
        <v/>
      </c>
      <c r="DM347" s="101" t="str">
        <f t="shared" si="316"/>
        <v/>
      </c>
      <c r="DN347" s="101" t="str">
        <f t="shared" si="317"/>
        <v/>
      </c>
      <c r="DO347" s="101">
        <f t="shared" si="278"/>
        <v>5.6882063716252369E-5</v>
      </c>
      <c r="DP347" s="101">
        <f t="shared" si="279"/>
        <v>8.9463992396281424E-5</v>
      </c>
      <c r="DQ347" s="101">
        <f t="shared" si="280"/>
        <v>1.0372131337141766E-4</v>
      </c>
      <c r="DR347" s="101" t="str">
        <f t="shared" si="281"/>
        <v/>
      </c>
      <c r="DS347" s="101" t="str">
        <f t="shared" si="282"/>
        <v/>
      </c>
      <c r="DT347" s="101" t="str">
        <f t="shared" si="283"/>
        <v/>
      </c>
      <c r="DU347" s="101" t="str">
        <f t="shared" si="284"/>
        <v/>
      </c>
      <c r="DV347" s="101" t="str">
        <f t="shared" si="285"/>
        <v/>
      </c>
      <c r="DW347" s="101" t="str">
        <f t="shared" si="286"/>
        <v/>
      </c>
      <c r="DX347" s="101" t="str">
        <f t="shared" si="287"/>
        <v/>
      </c>
      <c r="DY347" s="101" t="str">
        <f t="shared" si="318"/>
        <v/>
      </c>
      <c r="DZ347" s="101" t="str">
        <f t="shared" si="319"/>
        <v/>
      </c>
    </row>
    <row r="348" spans="1:130" ht="15" customHeight="1" x14ac:dyDescent="0.25">
      <c r="A348" s="106" t="str">
        <f>'miRNA Table'!C347</f>
        <v>hsa-miR-652-3p</v>
      </c>
      <c r="B348" s="98" t="s">
        <v>5845</v>
      </c>
      <c r="C348" s="99">
        <f>IF('Test Sample Data'!C347="","",IF(SUM('Test Sample Data'!C$3:C$386)&gt;10,IF(AND(ISNUMBER('Test Sample Data'!C347),'Test Sample Data'!C347&lt;$C$389, 'Test Sample Data'!C347&gt;0),'Test Sample Data'!C347,$C$389),""))</f>
        <v>32.04</v>
      </c>
      <c r="D348" s="99">
        <f>IF('Test Sample Data'!D347="","",IF(SUM('Test Sample Data'!D$3:D$386)&gt;10,IF(AND(ISNUMBER('Test Sample Data'!D347),'Test Sample Data'!D347&lt;$C$389, 'Test Sample Data'!D347&gt;0),'Test Sample Data'!D347,$C$389),""))</f>
        <v>32.61</v>
      </c>
      <c r="E348" s="99">
        <f>IF('Test Sample Data'!E347="","",IF(SUM('Test Sample Data'!E$3:E$386)&gt;10,IF(AND(ISNUMBER('Test Sample Data'!E347),'Test Sample Data'!E347&lt;$C$389, 'Test Sample Data'!E347&gt;0),'Test Sample Data'!E347,$C$389),""))</f>
        <v>31.34</v>
      </c>
      <c r="F348" s="99" t="str">
        <f>IF('Test Sample Data'!F347="","",IF(SUM('Test Sample Data'!F$3:F$386)&gt;10,IF(AND(ISNUMBER('Test Sample Data'!F347),'Test Sample Data'!F347&lt;$C$389, 'Test Sample Data'!F347&gt;0),'Test Sample Data'!F347,$C$389),""))</f>
        <v/>
      </c>
      <c r="G348" s="99" t="str">
        <f>IF('Test Sample Data'!G347="","",IF(SUM('Test Sample Data'!G$3:G$386)&gt;10,IF(AND(ISNUMBER('Test Sample Data'!G347),'Test Sample Data'!G347&lt;$C$389, 'Test Sample Data'!G347&gt;0),'Test Sample Data'!G347,$C$389),""))</f>
        <v/>
      </c>
      <c r="H348" s="99" t="str">
        <f>IF('Test Sample Data'!H347="","",IF(SUM('Test Sample Data'!H$3:H$386)&gt;10,IF(AND(ISNUMBER('Test Sample Data'!H347),'Test Sample Data'!H347&lt;$C$389, 'Test Sample Data'!H347&gt;0),'Test Sample Data'!H347,$C$389),""))</f>
        <v/>
      </c>
      <c r="I348" s="99" t="str">
        <f>IF('Test Sample Data'!I347="","",IF(SUM('Test Sample Data'!I$3:I$386)&gt;10,IF(AND(ISNUMBER('Test Sample Data'!I347),'Test Sample Data'!I347&lt;$C$389, 'Test Sample Data'!I347&gt;0),'Test Sample Data'!I347,$C$389),""))</f>
        <v/>
      </c>
      <c r="J348" s="99" t="str">
        <f>IF('Test Sample Data'!J347="","",IF(SUM('Test Sample Data'!J$3:J$386)&gt;10,IF(AND(ISNUMBER('Test Sample Data'!J347),'Test Sample Data'!J347&lt;$C$389, 'Test Sample Data'!J347&gt;0),'Test Sample Data'!J347,$C$389),""))</f>
        <v/>
      </c>
      <c r="K348" s="99" t="str">
        <f>IF('Test Sample Data'!K347="","",IF(SUM('Test Sample Data'!K$3:K$386)&gt;10,IF(AND(ISNUMBER('Test Sample Data'!K347),'Test Sample Data'!K347&lt;$C$389, 'Test Sample Data'!K347&gt;0),'Test Sample Data'!K347,$C$389),""))</f>
        <v/>
      </c>
      <c r="L348" s="99" t="str">
        <f>IF('Test Sample Data'!L347="","",IF(SUM('Test Sample Data'!L$3:L$386)&gt;10,IF(AND(ISNUMBER('Test Sample Data'!L347),'Test Sample Data'!L347&lt;$C$389, 'Test Sample Data'!L347&gt;0),'Test Sample Data'!L347,$C$389),""))</f>
        <v/>
      </c>
      <c r="M348" s="99" t="str">
        <f>IF('Test Sample Data'!M347="","",IF(SUM('Test Sample Data'!M$3:M$386)&gt;10,IF(AND(ISNUMBER('Test Sample Data'!M347),'Test Sample Data'!M347&lt;$C$389, 'Test Sample Data'!M347&gt;0),'Test Sample Data'!M347,$C$389),""))</f>
        <v/>
      </c>
      <c r="N348" s="99" t="str">
        <f>IF('Test Sample Data'!N347="","",IF(SUM('Test Sample Data'!N$3:N$386)&gt;10,IF(AND(ISNUMBER('Test Sample Data'!N347),'Test Sample Data'!N347&lt;$C$389, 'Test Sample Data'!N347&gt;0),'Test Sample Data'!N347,$C$389),""))</f>
        <v/>
      </c>
      <c r="O348" s="98" t="str">
        <f>'miRNA Table'!C347</f>
        <v>hsa-miR-652-3p</v>
      </c>
      <c r="P348" s="98" t="s">
        <v>5845</v>
      </c>
      <c r="Q348" s="99">
        <f>IF('Control Sample Data'!C347="","",IF(SUM('Control Sample Data'!C$3:C$386)&gt;10,IF(AND(ISNUMBER('Control Sample Data'!C347),'Control Sample Data'!C347&lt;$C$389, 'Control Sample Data'!C347&gt;0),'Control Sample Data'!C347,$C$389),""))</f>
        <v>32.04</v>
      </c>
      <c r="R348" s="99">
        <f>IF('Control Sample Data'!D347="","",IF(SUM('Control Sample Data'!D$3:D$386)&gt;10,IF(AND(ISNUMBER('Control Sample Data'!D347),'Control Sample Data'!D347&lt;$C$389, 'Control Sample Data'!D347&gt;0),'Control Sample Data'!D347,$C$389),""))</f>
        <v>31.94</v>
      </c>
      <c r="S348" s="99">
        <f>IF('Control Sample Data'!E347="","",IF(SUM('Control Sample Data'!E$3:E$386)&gt;10,IF(AND(ISNUMBER('Control Sample Data'!E347),'Control Sample Data'!E347&lt;$C$389, 'Control Sample Data'!E347&gt;0),'Control Sample Data'!E347,$C$389),""))</f>
        <v>32.94</v>
      </c>
      <c r="T348" s="99" t="str">
        <f>IF('Control Sample Data'!F347="","",IF(SUM('Control Sample Data'!F$3:F$386)&gt;10,IF(AND(ISNUMBER('Control Sample Data'!F347),'Control Sample Data'!F347&lt;$C$389, 'Control Sample Data'!F347&gt;0),'Control Sample Data'!F347,$C$389),""))</f>
        <v/>
      </c>
      <c r="U348" s="99" t="str">
        <f>IF('Control Sample Data'!G347="","",IF(SUM('Control Sample Data'!G$3:G$386)&gt;10,IF(AND(ISNUMBER('Control Sample Data'!G347),'Control Sample Data'!G347&lt;$C$389, 'Control Sample Data'!G347&gt;0),'Control Sample Data'!G347,$C$389),""))</f>
        <v/>
      </c>
      <c r="V348" s="99" t="str">
        <f>IF('Control Sample Data'!H347="","",IF(SUM('Control Sample Data'!H$3:H$386)&gt;10,IF(AND(ISNUMBER('Control Sample Data'!H347),'Control Sample Data'!H347&lt;$C$389, 'Control Sample Data'!H347&gt;0),'Control Sample Data'!H347,$C$389),""))</f>
        <v/>
      </c>
      <c r="W348" s="99" t="str">
        <f>IF('Control Sample Data'!I347="","",IF(SUM('Control Sample Data'!I$3:I$386)&gt;10,IF(AND(ISNUMBER('Control Sample Data'!I347),'Control Sample Data'!I347&lt;$C$389, 'Control Sample Data'!I347&gt;0),'Control Sample Data'!I347,$C$389),""))</f>
        <v/>
      </c>
      <c r="X348" s="99" t="str">
        <f>IF('Control Sample Data'!J347="","",IF(SUM('Control Sample Data'!J$3:J$386)&gt;10,IF(AND(ISNUMBER('Control Sample Data'!J347),'Control Sample Data'!J347&lt;$C$389, 'Control Sample Data'!J347&gt;0),'Control Sample Data'!J347,$C$389),""))</f>
        <v/>
      </c>
      <c r="Y348" s="99" t="str">
        <f>IF('Control Sample Data'!K347="","",IF(SUM('Control Sample Data'!K$3:K$386)&gt;10,IF(AND(ISNUMBER('Control Sample Data'!K347),'Control Sample Data'!K347&lt;$C$389, 'Control Sample Data'!K347&gt;0),'Control Sample Data'!K347,$C$389),""))</f>
        <v/>
      </c>
      <c r="Z348" s="99" t="str">
        <f>IF('Control Sample Data'!L347="","",IF(SUM('Control Sample Data'!L$3:L$386)&gt;10,IF(AND(ISNUMBER('Control Sample Data'!L347),'Control Sample Data'!L347&lt;$C$389, 'Control Sample Data'!L347&gt;0),'Control Sample Data'!L347,$C$389),""))</f>
        <v/>
      </c>
      <c r="AA348" s="99" t="str">
        <f>IF('Control Sample Data'!M347="","",IF(SUM('Control Sample Data'!M$3:M$386)&gt;10,IF(AND(ISNUMBER('Control Sample Data'!M347),'Control Sample Data'!M347&lt;$C$389, 'Control Sample Data'!M347&gt;0),'Control Sample Data'!M347,$C$389),""))</f>
        <v/>
      </c>
      <c r="AB348" s="107" t="str">
        <f>IF('Control Sample Data'!N347="","",IF(SUM('Control Sample Data'!N$3:N$386)&gt;10,IF(AND(ISNUMBER('Control Sample Data'!N347),'Control Sample Data'!N347&lt;$C$389, 'Control Sample Data'!N347&gt;0),'Control Sample Data'!N347,$C$389),""))</f>
        <v/>
      </c>
      <c r="AC348" s="136">
        <f>IF(C348="","",IF(AND('miRNA Table'!$F$4="YES",'miRNA Table'!$F$6="YES"),C348-C$391,C348))</f>
        <v>32.04</v>
      </c>
      <c r="AD348" s="137">
        <f>IF(D348="","",IF(AND('miRNA Table'!$F$4="YES",'miRNA Table'!$F$6="YES"),D348-D$391,D348))</f>
        <v>32.61</v>
      </c>
      <c r="AE348" s="137">
        <f>IF(E348="","",IF(AND('miRNA Table'!$F$4="YES",'miRNA Table'!$F$6="YES"),E348-E$391,E348))</f>
        <v>31.34</v>
      </c>
      <c r="AF348" s="137" t="str">
        <f>IF(F348="","",IF(AND('miRNA Table'!$F$4="YES",'miRNA Table'!$F$6="YES"),F348-F$391,F348))</f>
        <v/>
      </c>
      <c r="AG348" s="137" t="str">
        <f>IF(G348="","",IF(AND('miRNA Table'!$F$4="YES",'miRNA Table'!$F$6="YES"),G348-G$391,G348))</f>
        <v/>
      </c>
      <c r="AH348" s="137" t="str">
        <f>IF(H348="","",IF(AND('miRNA Table'!$F$4="YES",'miRNA Table'!$F$6="YES"),H348-H$391,H348))</f>
        <v/>
      </c>
      <c r="AI348" s="137" t="str">
        <f>IF(I348="","",IF(AND('miRNA Table'!$F$4="YES",'miRNA Table'!$F$6="YES"),I348-I$391,I348))</f>
        <v/>
      </c>
      <c r="AJ348" s="137" t="str">
        <f>IF(J348="","",IF(AND('miRNA Table'!$F$4="YES",'miRNA Table'!$F$6="YES"),J348-J$391,J348))</f>
        <v/>
      </c>
      <c r="AK348" s="137" t="str">
        <f>IF(K348="","",IF(AND('miRNA Table'!$F$4="YES",'miRNA Table'!$F$6="YES"),K348-K$391,K348))</f>
        <v/>
      </c>
      <c r="AL348" s="137" t="str">
        <f>IF(L348="","",IF(AND('miRNA Table'!$F$4="YES",'miRNA Table'!$F$6="YES"),L348-L$391,L348))</f>
        <v/>
      </c>
      <c r="AM348" s="137" t="str">
        <f>IF(M348="","",IF(AND('miRNA Table'!$F$4="YES",'miRNA Table'!$F$6="YES"),M348-M$391,M348))</f>
        <v/>
      </c>
      <c r="AN348" s="138" t="str">
        <f>IF(N348="","",IF(AND('miRNA Table'!$F$4="YES",'miRNA Table'!$F$6="YES"),N348-N$391,N348))</f>
        <v/>
      </c>
      <c r="AO348" s="136">
        <f>IF(O348="","",IF(AND('miRNA Table'!$F$4="YES",'miRNA Table'!$F$6="YES"),Q348-Q$391,Q348))</f>
        <v>32.04</v>
      </c>
      <c r="AP348" s="137">
        <f>IF(P348="","",IF(AND('miRNA Table'!$F$4="YES",'miRNA Table'!$F$6="YES"),R348-R$391,R348))</f>
        <v>31.94</v>
      </c>
      <c r="AQ348" s="137">
        <f>IF(Q348="","",IF(AND('miRNA Table'!$F$4="YES",'miRNA Table'!$F$6="YES"),S348-S$391,S348))</f>
        <v>32.94</v>
      </c>
      <c r="AR348" s="137" t="str">
        <f>IF(R348="","",IF(AND('miRNA Table'!$F$4="YES",'miRNA Table'!$F$6="YES"),T348-T$391,T348))</f>
        <v/>
      </c>
      <c r="AS348" s="137" t="str">
        <f>IF(S348="","",IF(AND('miRNA Table'!$F$4="YES",'miRNA Table'!$F$6="YES"),U348-U$391,U348))</f>
        <v/>
      </c>
      <c r="AT348" s="137" t="str">
        <f>IF(T348="","",IF(AND('miRNA Table'!$F$4="YES",'miRNA Table'!$F$6="YES"),V348-V$391,V348))</f>
        <v/>
      </c>
      <c r="AU348" s="137" t="str">
        <f>IF(U348="","",IF(AND('miRNA Table'!$F$4="YES",'miRNA Table'!$F$6="YES"),W348-W$391,W348))</f>
        <v/>
      </c>
      <c r="AV348" s="137" t="str">
        <f>IF(V348="","",IF(AND('miRNA Table'!$F$4="YES",'miRNA Table'!$F$6="YES"),X348-X$391,X348))</f>
        <v/>
      </c>
      <c r="AW348" s="137" t="str">
        <f>IF(W348="","",IF(AND('miRNA Table'!$F$4="YES",'miRNA Table'!$F$6="YES"),Y348-Y$391,Y348))</f>
        <v/>
      </c>
      <c r="AX348" s="137" t="str">
        <f>IF(X348="","",IF(AND('miRNA Table'!$F$4="YES",'miRNA Table'!$F$6="YES"),Z348-Z$391,Z348))</f>
        <v/>
      </c>
      <c r="AY348" s="137" t="str">
        <f>IF(Y348="","",IF(AND('miRNA Table'!$F$4="YES",'miRNA Table'!$F$6="YES"),AA348-AA$391,AA348))</f>
        <v/>
      </c>
      <c r="AZ348" s="138" t="str">
        <f>IF(Z348="","",IF(AND('miRNA Table'!$F$4="YES",'miRNA Table'!$F$6="YES"),AB348-AB$391,AB348))</f>
        <v/>
      </c>
      <c r="BY348" s="97" t="str">
        <f t="shared" si="288"/>
        <v>hsa-miR-652-3p</v>
      </c>
      <c r="BZ348" s="98" t="s">
        <v>5845</v>
      </c>
      <c r="CA348" s="99">
        <f t="shared" si="289"/>
        <v>11.404999999999998</v>
      </c>
      <c r="CB348" s="99">
        <f t="shared" si="290"/>
        <v>11.965</v>
      </c>
      <c r="CC348" s="99">
        <f t="shared" si="291"/>
        <v>10.61</v>
      </c>
      <c r="CD348" s="99" t="str">
        <f t="shared" si="292"/>
        <v/>
      </c>
      <c r="CE348" s="99" t="str">
        <f t="shared" si="293"/>
        <v/>
      </c>
      <c r="CF348" s="99" t="str">
        <f t="shared" si="294"/>
        <v/>
      </c>
      <c r="CG348" s="99" t="str">
        <f t="shared" si="295"/>
        <v/>
      </c>
      <c r="CH348" s="99" t="str">
        <f t="shared" si="296"/>
        <v/>
      </c>
      <c r="CI348" s="99" t="str">
        <f t="shared" si="297"/>
        <v/>
      </c>
      <c r="CJ348" s="99" t="str">
        <f t="shared" si="298"/>
        <v/>
      </c>
      <c r="CK348" s="99" t="str">
        <f t="shared" si="299"/>
        <v/>
      </c>
      <c r="CL348" s="99" t="str">
        <f t="shared" si="300"/>
        <v/>
      </c>
      <c r="CM348" s="99">
        <f t="shared" si="301"/>
        <v>11.141666666666666</v>
      </c>
      <c r="CN348" s="99">
        <f t="shared" si="302"/>
        <v>11.088333333333331</v>
      </c>
      <c r="CO348" s="99">
        <f t="shared" si="303"/>
        <v>11.804999999999996</v>
      </c>
      <c r="CP348" s="99" t="str">
        <f t="shared" si="304"/>
        <v/>
      </c>
      <c r="CQ348" s="99" t="str">
        <f t="shared" si="305"/>
        <v/>
      </c>
      <c r="CR348" s="99" t="str">
        <f t="shared" si="306"/>
        <v/>
      </c>
      <c r="CS348" s="99" t="str">
        <f t="shared" si="307"/>
        <v/>
      </c>
      <c r="CT348" s="99" t="str">
        <f t="shared" si="308"/>
        <v/>
      </c>
      <c r="CU348" s="99" t="str">
        <f t="shared" si="309"/>
        <v/>
      </c>
      <c r="CV348" s="99" t="str">
        <f t="shared" si="310"/>
        <v/>
      </c>
      <c r="CW348" s="99" t="str">
        <f t="shared" si="311"/>
        <v/>
      </c>
      <c r="CX348" s="99" t="str">
        <f t="shared" si="312"/>
        <v/>
      </c>
      <c r="CY348" s="70">
        <f t="shared" si="313"/>
        <v>11.326666666666666</v>
      </c>
      <c r="CZ348" s="70">
        <f t="shared" si="314"/>
        <v>11.344999999999999</v>
      </c>
      <c r="DA348" s="100" t="str">
        <f t="shared" si="315"/>
        <v>hsa-miR-652-3p</v>
      </c>
      <c r="DB348" s="98" t="s">
        <v>5845</v>
      </c>
      <c r="DC348" s="101">
        <f t="shared" si="268"/>
        <v>3.6876772108467492E-4</v>
      </c>
      <c r="DD348" s="101">
        <f t="shared" si="269"/>
        <v>2.5013594312324288E-4</v>
      </c>
      <c r="DE348" s="101">
        <f t="shared" si="270"/>
        <v>6.398405292277168E-4</v>
      </c>
      <c r="DF348" s="101" t="str">
        <f t="shared" si="271"/>
        <v/>
      </c>
      <c r="DG348" s="101" t="str">
        <f t="shared" si="272"/>
        <v/>
      </c>
      <c r="DH348" s="101" t="str">
        <f t="shared" si="273"/>
        <v/>
      </c>
      <c r="DI348" s="101" t="str">
        <f t="shared" si="274"/>
        <v/>
      </c>
      <c r="DJ348" s="101" t="str">
        <f t="shared" si="275"/>
        <v/>
      </c>
      <c r="DK348" s="101" t="str">
        <f t="shared" si="276"/>
        <v/>
      </c>
      <c r="DL348" s="101" t="str">
        <f t="shared" si="277"/>
        <v/>
      </c>
      <c r="DM348" s="101" t="str">
        <f t="shared" si="316"/>
        <v/>
      </c>
      <c r="DN348" s="101" t="str">
        <f t="shared" si="317"/>
        <v/>
      </c>
      <c r="DO348" s="101">
        <f t="shared" si="278"/>
        <v>4.4261296554106984E-4</v>
      </c>
      <c r="DP348" s="101">
        <f t="shared" si="279"/>
        <v>4.5928161896303211E-4</v>
      </c>
      <c r="DQ348" s="101">
        <f t="shared" si="280"/>
        <v>2.7947367202116427E-4</v>
      </c>
      <c r="DR348" s="101" t="str">
        <f t="shared" si="281"/>
        <v/>
      </c>
      <c r="DS348" s="101" t="str">
        <f t="shared" si="282"/>
        <v/>
      </c>
      <c r="DT348" s="101" t="str">
        <f t="shared" si="283"/>
        <v/>
      </c>
      <c r="DU348" s="101" t="str">
        <f t="shared" si="284"/>
        <v/>
      </c>
      <c r="DV348" s="101" t="str">
        <f t="shared" si="285"/>
        <v/>
      </c>
      <c r="DW348" s="101" t="str">
        <f t="shared" si="286"/>
        <v/>
      </c>
      <c r="DX348" s="101" t="str">
        <f t="shared" si="287"/>
        <v/>
      </c>
      <c r="DY348" s="101" t="str">
        <f t="shared" si="318"/>
        <v/>
      </c>
      <c r="DZ348" s="101" t="str">
        <f t="shared" si="319"/>
        <v/>
      </c>
    </row>
    <row r="349" spans="1:130" ht="15" customHeight="1" x14ac:dyDescent="0.25">
      <c r="A349" s="106" t="str">
        <f>'miRNA Table'!C348</f>
        <v>hsa-miR-661</v>
      </c>
      <c r="B349" s="98" t="s">
        <v>5846</v>
      </c>
      <c r="C349" s="99">
        <f>IF('Test Sample Data'!C348="","",IF(SUM('Test Sample Data'!C$3:C$386)&gt;10,IF(AND(ISNUMBER('Test Sample Data'!C348),'Test Sample Data'!C348&lt;$C$389, 'Test Sample Data'!C348&gt;0),'Test Sample Data'!C348,$C$389),""))</f>
        <v>21.76</v>
      </c>
      <c r="D349" s="99">
        <f>IF('Test Sample Data'!D348="","",IF(SUM('Test Sample Data'!D$3:D$386)&gt;10,IF(AND(ISNUMBER('Test Sample Data'!D348),'Test Sample Data'!D348&lt;$C$389, 'Test Sample Data'!D348&gt;0),'Test Sample Data'!D348,$C$389),""))</f>
        <v>22.03</v>
      </c>
      <c r="E349" s="99">
        <f>IF('Test Sample Data'!E348="","",IF(SUM('Test Sample Data'!E$3:E$386)&gt;10,IF(AND(ISNUMBER('Test Sample Data'!E348),'Test Sample Data'!E348&lt;$C$389, 'Test Sample Data'!E348&gt;0),'Test Sample Data'!E348,$C$389),""))</f>
        <v>21.87</v>
      </c>
      <c r="F349" s="99" t="str">
        <f>IF('Test Sample Data'!F348="","",IF(SUM('Test Sample Data'!F$3:F$386)&gt;10,IF(AND(ISNUMBER('Test Sample Data'!F348),'Test Sample Data'!F348&lt;$C$389, 'Test Sample Data'!F348&gt;0),'Test Sample Data'!F348,$C$389),""))</f>
        <v/>
      </c>
      <c r="G349" s="99" t="str">
        <f>IF('Test Sample Data'!G348="","",IF(SUM('Test Sample Data'!G$3:G$386)&gt;10,IF(AND(ISNUMBER('Test Sample Data'!G348),'Test Sample Data'!G348&lt;$C$389, 'Test Sample Data'!G348&gt;0),'Test Sample Data'!G348,$C$389),""))</f>
        <v/>
      </c>
      <c r="H349" s="99" t="str">
        <f>IF('Test Sample Data'!H348="","",IF(SUM('Test Sample Data'!H$3:H$386)&gt;10,IF(AND(ISNUMBER('Test Sample Data'!H348),'Test Sample Data'!H348&lt;$C$389, 'Test Sample Data'!H348&gt;0),'Test Sample Data'!H348,$C$389),""))</f>
        <v/>
      </c>
      <c r="I349" s="99" t="str">
        <f>IF('Test Sample Data'!I348="","",IF(SUM('Test Sample Data'!I$3:I$386)&gt;10,IF(AND(ISNUMBER('Test Sample Data'!I348),'Test Sample Data'!I348&lt;$C$389, 'Test Sample Data'!I348&gt;0),'Test Sample Data'!I348,$C$389),""))</f>
        <v/>
      </c>
      <c r="J349" s="99" t="str">
        <f>IF('Test Sample Data'!J348="","",IF(SUM('Test Sample Data'!J$3:J$386)&gt;10,IF(AND(ISNUMBER('Test Sample Data'!J348),'Test Sample Data'!J348&lt;$C$389, 'Test Sample Data'!J348&gt;0),'Test Sample Data'!J348,$C$389),""))</f>
        <v/>
      </c>
      <c r="K349" s="99" t="str">
        <f>IF('Test Sample Data'!K348="","",IF(SUM('Test Sample Data'!K$3:K$386)&gt;10,IF(AND(ISNUMBER('Test Sample Data'!K348),'Test Sample Data'!K348&lt;$C$389, 'Test Sample Data'!K348&gt;0),'Test Sample Data'!K348,$C$389),""))</f>
        <v/>
      </c>
      <c r="L349" s="99" t="str">
        <f>IF('Test Sample Data'!L348="","",IF(SUM('Test Sample Data'!L$3:L$386)&gt;10,IF(AND(ISNUMBER('Test Sample Data'!L348),'Test Sample Data'!L348&lt;$C$389, 'Test Sample Data'!L348&gt;0),'Test Sample Data'!L348,$C$389),""))</f>
        <v/>
      </c>
      <c r="M349" s="99" t="str">
        <f>IF('Test Sample Data'!M348="","",IF(SUM('Test Sample Data'!M$3:M$386)&gt;10,IF(AND(ISNUMBER('Test Sample Data'!M348),'Test Sample Data'!M348&lt;$C$389, 'Test Sample Data'!M348&gt;0),'Test Sample Data'!M348,$C$389),""))</f>
        <v/>
      </c>
      <c r="N349" s="99" t="str">
        <f>IF('Test Sample Data'!N348="","",IF(SUM('Test Sample Data'!N$3:N$386)&gt;10,IF(AND(ISNUMBER('Test Sample Data'!N348),'Test Sample Data'!N348&lt;$C$389, 'Test Sample Data'!N348&gt;0),'Test Sample Data'!N348,$C$389),""))</f>
        <v/>
      </c>
      <c r="O349" s="98" t="str">
        <f>'miRNA Table'!C348</f>
        <v>hsa-miR-661</v>
      </c>
      <c r="P349" s="98" t="s">
        <v>5846</v>
      </c>
      <c r="Q349" s="99">
        <f>IF('Control Sample Data'!C348="","",IF(SUM('Control Sample Data'!C$3:C$386)&gt;10,IF(AND(ISNUMBER('Control Sample Data'!C348),'Control Sample Data'!C348&lt;$C$389, 'Control Sample Data'!C348&gt;0),'Control Sample Data'!C348,$C$389),""))</f>
        <v>29.53</v>
      </c>
      <c r="R349" s="99">
        <f>IF('Control Sample Data'!D348="","",IF(SUM('Control Sample Data'!D$3:D$386)&gt;10,IF(AND(ISNUMBER('Control Sample Data'!D348),'Control Sample Data'!D348&lt;$C$389, 'Control Sample Data'!D348&gt;0),'Control Sample Data'!D348,$C$389),""))</f>
        <v>29.42</v>
      </c>
      <c r="S349" s="99">
        <f>IF('Control Sample Data'!E348="","",IF(SUM('Control Sample Data'!E$3:E$386)&gt;10,IF(AND(ISNUMBER('Control Sample Data'!E348),'Control Sample Data'!E348&lt;$C$389, 'Control Sample Data'!E348&gt;0),'Control Sample Data'!E348,$C$389),""))</f>
        <v>29.24</v>
      </c>
      <c r="T349" s="99" t="str">
        <f>IF('Control Sample Data'!F348="","",IF(SUM('Control Sample Data'!F$3:F$386)&gt;10,IF(AND(ISNUMBER('Control Sample Data'!F348),'Control Sample Data'!F348&lt;$C$389, 'Control Sample Data'!F348&gt;0),'Control Sample Data'!F348,$C$389),""))</f>
        <v/>
      </c>
      <c r="U349" s="99" t="str">
        <f>IF('Control Sample Data'!G348="","",IF(SUM('Control Sample Data'!G$3:G$386)&gt;10,IF(AND(ISNUMBER('Control Sample Data'!G348),'Control Sample Data'!G348&lt;$C$389, 'Control Sample Data'!G348&gt;0),'Control Sample Data'!G348,$C$389),""))</f>
        <v/>
      </c>
      <c r="V349" s="99" t="str">
        <f>IF('Control Sample Data'!H348="","",IF(SUM('Control Sample Data'!H$3:H$386)&gt;10,IF(AND(ISNUMBER('Control Sample Data'!H348),'Control Sample Data'!H348&lt;$C$389, 'Control Sample Data'!H348&gt;0),'Control Sample Data'!H348,$C$389),""))</f>
        <v/>
      </c>
      <c r="W349" s="99" t="str">
        <f>IF('Control Sample Data'!I348="","",IF(SUM('Control Sample Data'!I$3:I$386)&gt;10,IF(AND(ISNUMBER('Control Sample Data'!I348),'Control Sample Data'!I348&lt;$C$389, 'Control Sample Data'!I348&gt;0),'Control Sample Data'!I348,$C$389),""))</f>
        <v/>
      </c>
      <c r="X349" s="99" t="str">
        <f>IF('Control Sample Data'!J348="","",IF(SUM('Control Sample Data'!J$3:J$386)&gt;10,IF(AND(ISNUMBER('Control Sample Data'!J348),'Control Sample Data'!J348&lt;$C$389, 'Control Sample Data'!J348&gt;0),'Control Sample Data'!J348,$C$389),""))</f>
        <v/>
      </c>
      <c r="Y349" s="99" t="str">
        <f>IF('Control Sample Data'!K348="","",IF(SUM('Control Sample Data'!K$3:K$386)&gt;10,IF(AND(ISNUMBER('Control Sample Data'!K348),'Control Sample Data'!K348&lt;$C$389, 'Control Sample Data'!K348&gt;0),'Control Sample Data'!K348,$C$389),""))</f>
        <v/>
      </c>
      <c r="Z349" s="99" t="str">
        <f>IF('Control Sample Data'!L348="","",IF(SUM('Control Sample Data'!L$3:L$386)&gt;10,IF(AND(ISNUMBER('Control Sample Data'!L348),'Control Sample Data'!L348&lt;$C$389, 'Control Sample Data'!L348&gt;0),'Control Sample Data'!L348,$C$389),""))</f>
        <v/>
      </c>
      <c r="AA349" s="99" t="str">
        <f>IF('Control Sample Data'!M348="","",IF(SUM('Control Sample Data'!M$3:M$386)&gt;10,IF(AND(ISNUMBER('Control Sample Data'!M348),'Control Sample Data'!M348&lt;$C$389, 'Control Sample Data'!M348&gt;0),'Control Sample Data'!M348,$C$389),""))</f>
        <v/>
      </c>
      <c r="AB349" s="107" t="str">
        <f>IF('Control Sample Data'!N348="","",IF(SUM('Control Sample Data'!N$3:N$386)&gt;10,IF(AND(ISNUMBER('Control Sample Data'!N348),'Control Sample Data'!N348&lt;$C$389, 'Control Sample Data'!N348&gt;0),'Control Sample Data'!N348,$C$389),""))</f>
        <v/>
      </c>
      <c r="AC349" s="136">
        <f>IF(C349="","",IF(AND('miRNA Table'!$F$4="YES",'miRNA Table'!$F$6="YES"),C349-C$391,C349))</f>
        <v>21.76</v>
      </c>
      <c r="AD349" s="137">
        <f>IF(D349="","",IF(AND('miRNA Table'!$F$4="YES",'miRNA Table'!$F$6="YES"),D349-D$391,D349))</f>
        <v>22.03</v>
      </c>
      <c r="AE349" s="137">
        <f>IF(E349="","",IF(AND('miRNA Table'!$F$4="YES",'miRNA Table'!$F$6="YES"),E349-E$391,E349))</f>
        <v>21.87</v>
      </c>
      <c r="AF349" s="137" t="str">
        <f>IF(F349="","",IF(AND('miRNA Table'!$F$4="YES",'miRNA Table'!$F$6="YES"),F349-F$391,F349))</f>
        <v/>
      </c>
      <c r="AG349" s="137" t="str">
        <f>IF(G349="","",IF(AND('miRNA Table'!$F$4="YES",'miRNA Table'!$F$6="YES"),G349-G$391,G349))</f>
        <v/>
      </c>
      <c r="AH349" s="137" t="str">
        <f>IF(H349="","",IF(AND('miRNA Table'!$F$4="YES",'miRNA Table'!$F$6="YES"),H349-H$391,H349))</f>
        <v/>
      </c>
      <c r="AI349" s="137" t="str">
        <f>IF(I349="","",IF(AND('miRNA Table'!$F$4="YES",'miRNA Table'!$F$6="YES"),I349-I$391,I349))</f>
        <v/>
      </c>
      <c r="AJ349" s="137" t="str">
        <f>IF(J349="","",IF(AND('miRNA Table'!$F$4="YES",'miRNA Table'!$F$6="YES"),J349-J$391,J349))</f>
        <v/>
      </c>
      <c r="AK349" s="137" t="str">
        <f>IF(K349="","",IF(AND('miRNA Table'!$F$4="YES",'miRNA Table'!$F$6="YES"),K349-K$391,K349))</f>
        <v/>
      </c>
      <c r="AL349" s="137" t="str">
        <f>IF(L349="","",IF(AND('miRNA Table'!$F$4="YES",'miRNA Table'!$F$6="YES"),L349-L$391,L349))</f>
        <v/>
      </c>
      <c r="AM349" s="137" t="str">
        <f>IF(M349="","",IF(AND('miRNA Table'!$F$4="YES",'miRNA Table'!$F$6="YES"),M349-M$391,M349))</f>
        <v/>
      </c>
      <c r="AN349" s="138" t="str">
        <f>IF(N349="","",IF(AND('miRNA Table'!$F$4="YES",'miRNA Table'!$F$6="YES"),N349-N$391,N349))</f>
        <v/>
      </c>
      <c r="AO349" s="136">
        <f>IF(O349="","",IF(AND('miRNA Table'!$F$4="YES",'miRNA Table'!$F$6="YES"),Q349-Q$391,Q349))</f>
        <v>29.53</v>
      </c>
      <c r="AP349" s="137">
        <f>IF(P349="","",IF(AND('miRNA Table'!$F$4="YES",'miRNA Table'!$F$6="YES"),R349-R$391,R349))</f>
        <v>29.42</v>
      </c>
      <c r="AQ349" s="137">
        <f>IF(Q349="","",IF(AND('miRNA Table'!$F$4="YES",'miRNA Table'!$F$6="YES"),S349-S$391,S349))</f>
        <v>29.24</v>
      </c>
      <c r="AR349" s="137" t="str">
        <f>IF(R349="","",IF(AND('miRNA Table'!$F$4="YES",'miRNA Table'!$F$6="YES"),T349-T$391,T349))</f>
        <v/>
      </c>
      <c r="AS349" s="137" t="str">
        <f>IF(S349="","",IF(AND('miRNA Table'!$F$4="YES",'miRNA Table'!$F$6="YES"),U349-U$391,U349))</f>
        <v/>
      </c>
      <c r="AT349" s="137" t="str">
        <f>IF(T349="","",IF(AND('miRNA Table'!$F$4="YES",'miRNA Table'!$F$6="YES"),V349-V$391,V349))</f>
        <v/>
      </c>
      <c r="AU349" s="137" t="str">
        <f>IF(U349="","",IF(AND('miRNA Table'!$F$4="YES",'miRNA Table'!$F$6="YES"),W349-W$391,W349))</f>
        <v/>
      </c>
      <c r="AV349" s="137" t="str">
        <f>IF(V349="","",IF(AND('miRNA Table'!$F$4="YES",'miRNA Table'!$F$6="YES"),X349-X$391,X349))</f>
        <v/>
      </c>
      <c r="AW349" s="137" t="str">
        <f>IF(W349="","",IF(AND('miRNA Table'!$F$4="YES",'miRNA Table'!$F$6="YES"),Y349-Y$391,Y349))</f>
        <v/>
      </c>
      <c r="AX349" s="137" t="str">
        <f>IF(X349="","",IF(AND('miRNA Table'!$F$4="YES",'miRNA Table'!$F$6="YES"),Z349-Z$391,Z349))</f>
        <v/>
      </c>
      <c r="AY349" s="137" t="str">
        <f>IF(Y349="","",IF(AND('miRNA Table'!$F$4="YES",'miRNA Table'!$F$6="YES"),AA349-AA$391,AA349))</f>
        <v/>
      </c>
      <c r="AZ349" s="138" t="str">
        <f>IF(Z349="","",IF(AND('miRNA Table'!$F$4="YES",'miRNA Table'!$F$6="YES"),AB349-AB$391,AB349))</f>
        <v/>
      </c>
      <c r="BY349" s="97" t="str">
        <f t="shared" si="288"/>
        <v>hsa-miR-661</v>
      </c>
      <c r="BZ349" s="98" t="s">
        <v>5846</v>
      </c>
      <c r="CA349" s="99">
        <f t="shared" si="289"/>
        <v>1.125</v>
      </c>
      <c r="CB349" s="99">
        <f t="shared" si="290"/>
        <v>1.3850000000000016</v>
      </c>
      <c r="CC349" s="99">
        <f t="shared" si="291"/>
        <v>1.1400000000000006</v>
      </c>
      <c r="CD349" s="99" t="str">
        <f t="shared" si="292"/>
        <v/>
      </c>
      <c r="CE349" s="99" t="str">
        <f t="shared" si="293"/>
        <v/>
      </c>
      <c r="CF349" s="99" t="str">
        <f t="shared" si="294"/>
        <v/>
      </c>
      <c r="CG349" s="99" t="str">
        <f t="shared" si="295"/>
        <v/>
      </c>
      <c r="CH349" s="99" t="str">
        <f t="shared" si="296"/>
        <v/>
      </c>
      <c r="CI349" s="99" t="str">
        <f t="shared" si="297"/>
        <v/>
      </c>
      <c r="CJ349" s="99" t="str">
        <f t="shared" si="298"/>
        <v/>
      </c>
      <c r="CK349" s="99" t="str">
        <f t="shared" si="299"/>
        <v/>
      </c>
      <c r="CL349" s="99" t="str">
        <f t="shared" si="300"/>
        <v/>
      </c>
      <c r="CM349" s="99">
        <f t="shared" si="301"/>
        <v>8.6316666666666677</v>
      </c>
      <c r="CN349" s="99">
        <f t="shared" si="302"/>
        <v>8.5683333333333316</v>
      </c>
      <c r="CO349" s="99">
        <f t="shared" si="303"/>
        <v>8.1049999999999969</v>
      </c>
      <c r="CP349" s="99" t="str">
        <f t="shared" si="304"/>
        <v/>
      </c>
      <c r="CQ349" s="99" t="str">
        <f t="shared" si="305"/>
        <v/>
      </c>
      <c r="CR349" s="99" t="str">
        <f t="shared" si="306"/>
        <v/>
      </c>
      <c r="CS349" s="99" t="str">
        <f t="shared" si="307"/>
        <v/>
      </c>
      <c r="CT349" s="99" t="str">
        <f t="shared" si="308"/>
        <v/>
      </c>
      <c r="CU349" s="99" t="str">
        <f t="shared" si="309"/>
        <v/>
      </c>
      <c r="CV349" s="99" t="str">
        <f t="shared" si="310"/>
        <v/>
      </c>
      <c r="CW349" s="99" t="str">
        <f t="shared" si="311"/>
        <v/>
      </c>
      <c r="CX349" s="99" t="str">
        <f t="shared" si="312"/>
        <v/>
      </c>
      <c r="CY349" s="70">
        <f t="shared" si="313"/>
        <v>1.2166666666666675</v>
      </c>
      <c r="CZ349" s="70">
        <f t="shared" si="314"/>
        <v>8.4349999999999987</v>
      </c>
      <c r="DA349" s="100" t="str">
        <f t="shared" si="315"/>
        <v>hsa-miR-661</v>
      </c>
      <c r="DB349" s="98" t="s">
        <v>5846</v>
      </c>
      <c r="DC349" s="101">
        <f t="shared" si="268"/>
        <v>0.45850202160233561</v>
      </c>
      <c r="DD349" s="101">
        <f t="shared" si="269"/>
        <v>0.38288949927359534</v>
      </c>
      <c r="DE349" s="101">
        <f t="shared" si="270"/>
        <v>0.45375957765858027</v>
      </c>
      <c r="DF349" s="101" t="str">
        <f t="shared" si="271"/>
        <v/>
      </c>
      <c r="DG349" s="101" t="str">
        <f t="shared" si="272"/>
        <v/>
      </c>
      <c r="DH349" s="101" t="str">
        <f t="shared" si="273"/>
        <v/>
      </c>
      <c r="DI349" s="101" t="str">
        <f t="shared" si="274"/>
        <v/>
      </c>
      <c r="DJ349" s="101" t="str">
        <f t="shared" si="275"/>
        <v/>
      </c>
      <c r="DK349" s="101" t="str">
        <f t="shared" si="276"/>
        <v/>
      </c>
      <c r="DL349" s="101" t="str">
        <f t="shared" si="277"/>
        <v/>
      </c>
      <c r="DM349" s="101" t="str">
        <f t="shared" si="316"/>
        <v/>
      </c>
      <c r="DN349" s="101" t="str">
        <f t="shared" si="317"/>
        <v/>
      </c>
      <c r="DO349" s="101">
        <f t="shared" si="278"/>
        <v>2.521212320610239E-3</v>
      </c>
      <c r="DP349" s="101">
        <f t="shared" si="279"/>
        <v>2.634357151316981E-3</v>
      </c>
      <c r="DQ349" s="101">
        <f t="shared" si="280"/>
        <v>3.6320505570826716E-3</v>
      </c>
      <c r="DR349" s="101" t="str">
        <f t="shared" si="281"/>
        <v/>
      </c>
      <c r="DS349" s="101" t="str">
        <f t="shared" si="282"/>
        <v/>
      </c>
      <c r="DT349" s="101" t="str">
        <f t="shared" si="283"/>
        <v/>
      </c>
      <c r="DU349" s="101" t="str">
        <f t="shared" si="284"/>
        <v/>
      </c>
      <c r="DV349" s="101" t="str">
        <f t="shared" si="285"/>
        <v/>
      </c>
      <c r="DW349" s="101" t="str">
        <f t="shared" si="286"/>
        <v/>
      </c>
      <c r="DX349" s="101" t="str">
        <f t="shared" si="287"/>
        <v/>
      </c>
      <c r="DY349" s="101" t="str">
        <f t="shared" si="318"/>
        <v/>
      </c>
      <c r="DZ349" s="101" t="str">
        <f t="shared" si="319"/>
        <v/>
      </c>
    </row>
    <row r="350" spans="1:130" ht="15" customHeight="1" x14ac:dyDescent="0.25">
      <c r="A350" s="106" t="str">
        <f>'miRNA Table'!C349</f>
        <v>hsa-miR-7-5p</v>
      </c>
      <c r="B350" s="98" t="s">
        <v>5847</v>
      </c>
      <c r="C350" s="99">
        <f>IF('Test Sample Data'!C349="","",IF(SUM('Test Sample Data'!C$3:C$386)&gt;10,IF(AND(ISNUMBER('Test Sample Data'!C349),'Test Sample Data'!C349&lt;$C$389, 'Test Sample Data'!C349&gt;0),'Test Sample Data'!C349,$C$389),""))</f>
        <v>18.64</v>
      </c>
      <c r="D350" s="99">
        <f>IF('Test Sample Data'!D349="","",IF(SUM('Test Sample Data'!D$3:D$386)&gt;10,IF(AND(ISNUMBER('Test Sample Data'!D349),'Test Sample Data'!D349&lt;$C$389, 'Test Sample Data'!D349&gt;0),'Test Sample Data'!D349,$C$389),""))</f>
        <v>18.88</v>
      </c>
      <c r="E350" s="99">
        <f>IF('Test Sample Data'!E349="","",IF(SUM('Test Sample Data'!E$3:E$386)&gt;10,IF(AND(ISNUMBER('Test Sample Data'!E349),'Test Sample Data'!E349&lt;$C$389, 'Test Sample Data'!E349&gt;0),'Test Sample Data'!E349,$C$389),""))</f>
        <v>18.79</v>
      </c>
      <c r="F350" s="99" t="str">
        <f>IF('Test Sample Data'!F349="","",IF(SUM('Test Sample Data'!F$3:F$386)&gt;10,IF(AND(ISNUMBER('Test Sample Data'!F349),'Test Sample Data'!F349&lt;$C$389, 'Test Sample Data'!F349&gt;0),'Test Sample Data'!F349,$C$389),""))</f>
        <v/>
      </c>
      <c r="G350" s="99" t="str">
        <f>IF('Test Sample Data'!G349="","",IF(SUM('Test Sample Data'!G$3:G$386)&gt;10,IF(AND(ISNUMBER('Test Sample Data'!G349),'Test Sample Data'!G349&lt;$C$389, 'Test Sample Data'!G349&gt;0),'Test Sample Data'!G349,$C$389),""))</f>
        <v/>
      </c>
      <c r="H350" s="99" t="str">
        <f>IF('Test Sample Data'!H349="","",IF(SUM('Test Sample Data'!H$3:H$386)&gt;10,IF(AND(ISNUMBER('Test Sample Data'!H349),'Test Sample Data'!H349&lt;$C$389, 'Test Sample Data'!H349&gt;0),'Test Sample Data'!H349,$C$389),""))</f>
        <v/>
      </c>
      <c r="I350" s="99" t="str">
        <f>IF('Test Sample Data'!I349="","",IF(SUM('Test Sample Data'!I$3:I$386)&gt;10,IF(AND(ISNUMBER('Test Sample Data'!I349),'Test Sample Data'!I349&lt;$C$389, 'Test Sample Data'!I349&gt;0),'Test Sample Data'!I349,$C$389),""))</f>
        <v/>
      </c>
      <c r="J350" s="99" t="str">
        <f>IF('Test Sample Data'!J349="","",IF(SUM('Test Sample Data'!J$3:J$386)&gt;10,IF(AND(ISNUMBER('Test Sample Data'!J349),'Test Sample Data'!J349&lt;$C$389, 'Test Sample Data'!J349&gt;0),'Test Sample Data'!J349,$C$389),""))</f>
        <v/>
      </c>
      <c r="K350" s="99" t="str">
        <f>IF('Test Sample Data'!K349="","",IF(SUM('Test Sample Data'!K$3:K$386)&gt;10,IF(AND(ISNUMBER('Test Sample Data'!K349),'Test Sample Data'!K349&lt;$C$389, 'Test Sample Data'!K349&gt;0),'Test Sample Data'!K349,$C$389),""))</f>
        <v/>
      </c>
      <c r="L350" s="99" t="str">
        <f>IF('Test Sample Data'!L349="","",IF(SUM('Test Sample Data'!L$3:L$386)&gt;10,IF(AND(ISNUMBER('Test Sample Data'!L349),'Test Sample Data'!L349&lt;$C$389, 'Test Sample Data'!L349&gt;0),'Test Sample Data'!L349,$C$389),""))</f>
        <v/>
      </c>
      <c r="M350" s="99" t="str">
        <f>IF('Test Sample Data'!M349="","",IF(SUM('Test Sample Data'!M$3:M$386)&gt;10,IF(AND(ISNUMBER('Test Sample Data'!M349),'Test Sample Data'!M349&lt;$C$389, 'Test Sample Data'!M349&gt;0),'Test Sample Data'!M349,$C$389),""))</f>
        <v/>
      </c>
      <c r="N350" s="99" t="str">
        <f>IF('Test Sample Data'!N349="","",IF(SUM('Test Sample Data'!N$3:N$386)&gt;10,IF(AND(ISNUMBER('Test Sample Data'!N349),'Test Sample Data'!N349&lt;$C$389, 'Test Sample Data'!N349&gt;0),'Test Sample Data'!N349,$C$389),""))</f>
        <v/>
      </c>
      <c r="O350" s="98" t="str">
        <f>'miRNA Table'!C349</f>
        <v>hsa-miR-7-5p</v>
      </c>
      <c r="P350" s="98" t="s">
        <v>5847</v>
      </c>
      <c r="Q350" s="99">
        <f>IF('Control Sample Data'!C349="","",IF(SUM('Control Sample Data'!C$3:C$386)&gt;10,IF(AND(ISNUMBER('Control Sample Data'!C349),'Control Sample Data'!C349&lt;$C$389, 'Control Sample Data'!C349&gt;0),'Control Sample Data'!C349,$C$389),""))</f>
        <v>19.84</v>
      </c>
      <c r="R350" s="99">
        <f>IF('Control Sample Data'!D349="","",IF(SUM('Control Sample Data'!D$3:D$386)&gt;10,IF(AND(ISNUMBER('Control Sample Data'!D349),'Control Sample Data'!D349&lt;$C$389, 'Control Sample Data'!D349&gt;0),'Control Sample Data'!D349,$C$389),""))</f>
        <v>19.79</v>
      </c>
      <c r="S350" s="99">
        <f>IF('Control Sample Data'!E349="","",IF(SUM('Control Sample Data'!E$3:E$386)&gt;10,IF(AND(ISNUMBER('Control Sample Data'!E349),'Control Sample Data'!E349&lt;$C$389, 'Control Sample Data'!E349&gt;0),'Control Sample Data'!E349,$C$389),""))</f>
        <v>20</v>
      </c>
      <c r="T350" s="99" t="str">
        <f>IF('Control Sample Data'!F349="","",IF(SUM('Control Sample Data'!F$3:F$386)&gt;10,IF(AND(ISNUMBER('Control Sample Data'!F349),'Control Sample Data'!F349&lt;$C$389, 'Control Sample Data'!F349&gt;0),'Control Sample Data'!F349,$C$389),""))</f>
        <v/>
      </c>
      <c r="U350" s="99" t="str">
        <f>IF('Control Sample Data'!G349="","",IF(SUM('Control Sample Data'!G$3:G$386)&gt;10,IF(AND(ISNUMBER('Control Sample Data'!G349),'Control Sample Data'!G349&lt;$C$389, 'Control Sample Data'!G349&gt;0),'Control Sample Data'!G349,$C$389),""))</f>
        <v/>
      </c>
      <c r="V350" s="99" t="str">
        <f>IF('Control Sample Data'!H349="","",IF(SUM('Control Sample Data'!H$3:H$386)&gt;10,IF(AND(ISNUMBER('Control Sample Data'!H349),'Control Sample Data'!H349&lt;$C$389, 'Control Sample Data'!H349&gt;0),'Control Sample Data'!H349,$C$389),""))</f>
        <v/>
      </c>
      <c r="W350" s="99" t="str">
        <f>IF('Control Sample Data'!I349="","",IF(SUM('Control Sample Data'!I$3:I$386)&gt;10,IF(AND(ISNUMBER('Control Sample Data'!I349),'Control Sample Data'!I349&lt;$C$389, 'Control Sample Data'!I349&gt;0),'Control Sample Data'!I349,$C$389),""))</f>
        <v/>
      </c>
      <c r="X350" s="99" t="str">
        <f>IF('Control Sample Data'!J349="","",IF(SUM('Control Sample Data'!J$3:J$386)&gt;10,IF(AND(ISNUMBER('Control Sample Data'!J349),'Control Sample Data'!J349&lt;$C$389, 'Control Sample Data'!J349&gt;0),'Control Sample Data'!J349,$C$389),""))</f>
        <v/>
      </c>
      <c r="Y350" s="99" t="str">
        <f>IF('Control Sample Data'!K349="","",IF(SUM('Control Sample Data'!K$3:K$386)&gt;10,IF(AND(ISNUMBER('Control Sample Data'!K349),'Control Sample Data'!K349&lt;$C$389, 'Control Sample Data'!K349&gt;0),'Control Sample Data'!K349,$C$389),""))</f>
        <v/>
      </c>
      <c r="Z350" s="99" t="str">
        <f>IF('Control Sample Data'!L349="","",IF(SUM('Control Sample Data'!L$3:L$386)&gt;10,IF(AND(ISNUMBER('Control Sample Data'!L349),'Control Sample Data'!L349&lt;$C$389, 'Control Sample Data'!L349&gt;0),'Control Sample Data'!L349,$C$389),""))</f>
        <v/>
      </c>
      <c r="AA350" s="99" t="str">
        <f>IF('Control Sample Data'!M349="","",IF(SUM('Control Sample Data'!M$3:M$386)&gt;10,IF(AND(ISNUMBER('Control Sample Data'!M349),'Control Sample Data'!M349&lt;$C$389, 'Control Sample Data'!M349&gt;0),'Control Sample Data'!M349,$C$389),""))</f>
        <v/>
      </c>
      <c r="AB350" s="107" t="str">
        <f>IF('Control Sample Data'!N349="","",IF(SUM('Control Sample Data'!N$3:N$386)&gt;10,IF(AND(ISNUMBER('Control Sample Data'!N349),'Control Sample Data'!N349&lt;$C$389, 'Control Sample Data'!N349&gt;0),'Control Sample Data'!N349,$C$389),""))</f>
        <v/>
      </c>
      <c r="AC350" s="136">
        <f>IF(C350="","",IF(AND('miRNA Table'!$F$4="YES",'miRNA Table'!$F$6="YES"),C350-C$391,C350))</f>
        <v>18.64</v>
      </c>
      <c r="AD350" s="137">
        <f>IF(D350="","",IF(AND('miRNA Table'!$F$4="YES",'miRNA Table'!$F$6="YES"),D350-D$391,D350))</f>
        <v>18.88</v>
      </c>
      <c r="AE350" s="137">
        <f>IF(E350="","",IF(AND('miRNA Table'!$F$4="YES",'miRNA Table'!$F$6="YES"),E350-E$391,E350))</f>
        <v>18.79</v>
      </c>
      <c r="AF350" s="137" t="str">
        <f>IF(F350="","",IF(AND('miRNA Table'!$F$4="YES",'miRNA Table'!$F$6="YES"),F350-F$391,F350))</f>
        <v/>
      </c>
      <c r="AG350" s="137" t="str">
        <f>IF(G350="","",IF(AND('miRNA Table'!$F$4="YES",'miRNA Table'!$F$6="YES"),G350-G$391,G350))</f>
        <v/>
      </c>
      <c r="AH350" s="137" t="str">
        <f>IF(H350="","",IF(AND('miRNA Table'!$F$4="YES",'miRNA Table'!$F$6="YES"),H350-H$391,H350))</f>
        <v/>
      </c>
      <c r="AI350" s="137" t="str">
        <f>IF(I350="","",IF(AND('miRNA Table'!$F$4="YES",'miRNA Table'!$F$6="YES"),I350-I$391,I350))</f>
        <v/>
      </c>
      <c r="AJ350" s="137" t="str">
        <f>IF(J350="","",IF(AND('miRNA Table'!$F$4="YES",'miRNA Table'!$F$6="YES"),J350-J$391,J350))</f>
        <v/>
      </c>
      <c r="AK350" s="137" t="str">
        <f>IF(K350="","",IF(AND('miRNA Table'!$F$4="YES",'miRNA Table'!$F$6="YES"),K350-K$391,K350))</f>
        <v/>
      </c>
      <c r="AL350" s="137" t="str">
        <f>IF(L350="","",IF(AND('miRNA Table'!$F$4="YES",'miRNA Table'!$F$6="YES"),L350-L$391,L350))</f>
        <v/>
      </c>
      <c r="AM350" s="137" t="str">
        <f>IF(M350="","",IF(AND('miRNA Table'!$F$4="YES",'miRNA Table'!$F$6="YES"),M350-M$391,M350))</f>
        <v/>
      </c>
      <c r="AN350" s="138" t="str">
        <f>IF(N350="","",IF(AND('miRNA Table'!$F$4="YES",'miRNA Table'!$F$6="YES"),N350-N$391,N350))</f>
        <v/>
      </c>
      <c r="AO350" s="136">
        <f>IF(O350="","",IF(AND('miRNA Table'!$F$4="YES",'miRNA Table'!$F$6="YES"),Q350-Q$391,Q350))</f>
        <v>19.84</v>
      </c>
      <c r="AP350" s="137">
        <f>IF(P350="","",IF(AND('miRNA Table'!$F$4="YES",'miRNA Table'!$F$6="YES"),R350-R$391,R350))</f>
        <v>19.79</v>
      </c>
      <c r="AQ350" s="137">
        <f>IF(Q350="","",IF(AND('miRNA Table'!$F$4="YES",'miRNA Table'!$F$6="YES"),S350-S$391,S350))</f>
        <v>20</v>
      </c>
      <c r="AR350" s="137" t="str">
        <f>IF(R350="","",IF(AND('miRNA Table'!$F$4="YES",'miRNA Table'!$F$6="YES"),T350-T$391,T350))</f>
        <v/>
      </c>
      <c r="AS350" s="137" t="str">
        <f>IF(S350="","",IF(AND('miRNA Table'!$F$4="YES",'miRNA Table'!$F$6="YES"),U350-U$391,U350))</f>
        <v/>
      </c>
      <c r="AT350" s="137" t="str">
        <f>IF(T350="","",IF(AND('miRNA Table'!$F$4="YES",'miRNA Table'!$F$6="YES"),V350-V$391,V350))</f>
        <v/>
      </c>
      <c r="AU350" s="137" t="str">
        <f>IF(U350="","",IF(AND('miRNA Table'!$F$4="YES",'miRNA Table'!$F$6="YES"),W350-W$391,W350))</f>
        <v/>
      </c>
      <c r="AV350" s="137" t="str">
        <f>IF(V350="","",IF(AND('miRNA Table'!$F$4="YES",'miRNA Table'!$F$6="YES"),X350-X$391,X350))</f>
        <v/>
      </c>
      <c r="AW350" s="137" t="str">
        <f>IF(W350="","",IF(AND('miRNA Table'!$F$4="YES",'miRNA Table'!$F$6="YES"),Y350-Y$391,Y350))</f>
        <v/>
      </c>
      <c r="AX350" s="137" t="str">
        <f>IF(X350="","",IF(AND('miRNA Table'!$F$4="YES",'miRNA Table'!$F$6="YES"),Z350-Z$391,Z350))</f>
        <v/>
      </c>
      <c r="AY350" s="137" t="str">
        <f>IF(Y350="","",IF(AND('miRNA Table'!$F$4="YES",'miRNA Table'!$F$6="YES"),AA350-AA$391,AA350))</f>
        <v/>
      </c>
      <c r="AZ350" s="138" t="str">
        <f>IF(Z350="","",IF(AND('miRNA Table'!$F$4="YES",'miRNA Table'!$F$6="YES"),AB350-AB$391,AB350))</f>
        <v/>
      </c>
      <c r="BY350" s="97" t="str">
        <f t="shared" si="288"/>
        <v>hsa-miR-7-5p</v>
      </c>
      <c r="BZ350" s="98" t="s">
        <v>5847</v>
      </c>
      <c r="CA350" s="99">
        <f t="shared" si="289"/>
        <v>-1.995000000000001</v>
      </c>
      <c r="CB350" s="99">
        <f t="shared" si="290"/>
        <v>-1.7650000000000006</v>
      </c>
      <c r="CC350" s="99">
        <f t="shared" si="291"/>
        <v>-1.9400000000000013</v>
      </c>
      <c r="CD350" s="99" t="str">
        <f t="shared" si="292"/>
        <v/>
      </c>
      <c r="CE350" s="99" t="str">
        <f t="shared" si="293"/>
        <v/>
      </c>
      <c r="CF350" s="99" t="str">
        <f t="shared" si="294"/>
        <v/>
      </c>
      <c r="CG350" s="99" t="str">
        <f t="shared" si="295"/>
        <v/>
      </c>
      <c r="CH350" s="99" t="str">
        <f t="shared" si="296"/>
        <v/>
      </c>
      <c r="CI350" s="99" t="str">
        <f t="shared" si="297"/>
        <v/>
      </c>
      <c r="CJ350" s="99" t="str">
        <f t="shared" si="298"/>
        <v/>
      </c>
      <c r="CK350" s="99" t="str">
        <f t="shared" si="299"/>
        <v/>
      </c>
      <c r="CL350" s="99" t="str">
        <f t="shared" si="300"/>
        <v/>
      </c>
      <c r="CM350" s="99">
        <f t="shared" si="301"/>
        <v>-1.0583333333333336</v>
      </c>
      <c r="CN350" s="99">
        <f t="shared" si="302"/>
        <v>-1.061666666666671</v>
      </c>
      <c r="CO350" s="99">
        <f t="shared" si="303"/>
        <v>-1.1350000000000016</v>
      </c>
      <c r="CP350" s="99" t="str">
        <f t="shared" si="304"/>
        <v/>
      </c>
      <c r="CQ350" s="99" t="str">
        <f t="shared" si="305"/>
        <v/>
      </c>
      <c r="CR350" s="99" t="str">
        <f t="shared" si="306"/>
        <v/>
      </c>
      <c r="CS350" s="99" t="str">
        <f t="shared" si="307"/>
        <v/>
      </c>
      <c r="CT350" s="99" t="str">
        <f t="shared" si="308"/>
        <v/>
      </c>
      <c r="CU350" s="99" t="str">
        <f t="shared" si="309"/>
        <v/>
      </c>
      <c r="CV350" s="99" t="str">
        <f t="shared" si="310"/>
        <v/>
      </c>
      <c r="CW350" s="99" t="str">
        <f t="shared" si="311"/>
        <v/>
      </c>
      <c r="CX350" s="99" t="str">
        <f t="shared" si="312"/>
        <v/>
      </c>
      <c r="CY350" s="70">
        <f t="shared" si="313"/>
        <v>-1.900000000000001</v>
      </c>
      <c r="CZ350" s="70">
        <f t="shared" si="314"/>
        <v>-1.085000000000002</v>
      </c>
      <c r="DA350" s="100" t="str">
        <f t="shared" si="315"/>
        <v>hsa-miR-7-5p</v>
      </c>
      <c r="DB350" s="98" t="s">
        <v>5847</v>
      </c>
      <c r="DC350" s="101">
        <f t="shared" si="268"/>
        <v>3.9861610513114742</v>
      </c>
      <c r="DD350" s="101">
        <f t="shared" si="269"/>
        <v>3.3987399965546019</v>
      </c>
      <c r="DE350" s="101">
        <f t="shared" si="270"/>
        <v>3.8370564773010605</v>
      </c>
      <c r="DF350" s="101" t="str">
        <f t="shared" si="271"/>
        <v/>
      </c>
      <c r="DG350" s="101" t="str">
        <f t="shared" si="272"/>
        <v/>
      </c>
      <c r="DH350" s="101" t="str">
        <f t="shared" si="273"/>
        <v/>
      </c>
      <c r="DI350" s="101" t="str">
        <f t="shared" si="274"/>
        <v/>
      </c>
      <c r="DJ350" s="101" t="str">
        <f t="shared" si="275"/>
        <v/>
      </c>
      <c r="DK350" s="101" t="str">
        <f t="shared" si="276"/>
        <v/>
      </c>
      <c r="DL350" s="101" t="str">
        <f t="shared" si="277"/>
        <v/>
      </c>
      <c r="DM350" s="101" t="str">
        <f t="shared" si="316"/>
        <v/>
      </c>
      <c r="DN350" s="101" t="str">
        <f t="shared" si="317"/>
        <v/>
      </c>
      <c r="DO350" s="101">
        <f t="shared" si="278"/>
        <v>2.0825243050696129</v>
      </c>
      <c r="DP350" s="101">
        <f t="shared" si="279"/>
        <v>2.0873415208275032</v>
      </c>
      <c r="DQ350" s="101">
        <f t="shared" si="280"/>
        <v>2.1961856275741019</v>
      </c>
      <c r="DR350" s="101" t="str">
        <f t="shared" si="281"/>
        <v/>
      </c>
      <c r="DS350" s="101" t="str">
        <f t="shared" si="282"/>
        <v/>
      </c>
      <c r="DT350" s="101" t="str">
        <f t="shared" si="283"/>
        <v/>
      </c>
      <c r="DU350" s="101" t="str">
        <f t="shared" si="284"/>
        <v/>
      </c>
      <c r="DV350" s="101" t="str">
        <f t="shared" si="285"/>
        <v/>
      </c>
      <c r="DW350" s="101" t="str">
        <f t="shared" si="286"/>
        <v/>
      </c>
      <c r="DX350" s="101" t="str">
        <f t="shared" si="287"/>
        <v/>
      </c>
      <c r="DY350" s="101" t="str">
        <f t="shared" si="318"/>
        <v/>
      </c>
      <c r="DZ350" s="101" t="str">
        <f t="shared" si="319"/>
        <v/>
      </c>
    </row>
    <row r="351" spans="1:130" ht="15" customHeight="1" x14ac:dyDescent="0.25">
      <c r="A351" s="106" t="str">
        <f>'miRNA Table'!C350</f>
        <v>hsa-miR-708-5p</v>
      </c>
      <c r="B351" s="98" t="s">
        <v>5848</v>
      </c>
      <c r="C351" s="99">
        <f>IF('Test Sample Data'!C350="","",IF(SUM('Test Sample Data'!C$3:C$386)&gt;10,IF(AND(ISNUMBER('Test Sample Data'!C350),'Test Sample Data'!C350&lt;$C$389, 'Test Sample Data'!C350&gt;0),'Test Sample Data'!C350,$C$389),""))</f>
        <v>24.04</v>
      </c>
      <c r="D351" s="99">
        <f>IF('Test Sample Data'!D350="","",IF(SUM('Test Sample Data'!D$3:D$386)&gt;10,IF(AND(ISNUMBER('Test Sample Data'!D350),'Test Sample Data'!D350&lt;$C$389, 'Test Sample Data'!D350&gt;0),'Test Sample Data'!D350,$C$389),""))</f>
        <v>23.96</v>
      </c>
      <c r="E351" s="99">
        <f>IF('Test Sample Data'!E350="","",IF(SUM('Test Sample Data'!E$3:E$386)&gt;10,IF(AND(ISNUMBER('Test Sample Data'!E350),'Test Sample Data'!E350&lt;$C$389, 'Test Sample Data'!E350&gt;0),'Test Sample Data'!E350,$C$389),""))</f>
        <v>23.84</v>
      </c>
      <c r="F351" s="99" t="str">
        <f>IF('Test Sample Data'!F350="","",IF(SUM('Test Sample Data'!F$3:F$386)&gt;10,IF(AND(ISNUMBER('Test Sample Data'!F350),'Test Sample Data'!F350&lt;$C$389, 'Test Sample Data'!F350&gt;0),'Test Sample Data'!F350,$C$389),""))</f>
        <v/>
      </c>
      <c r="G351" s="99" t="str">
        <f>IF('Test Sample Data'!G350="","",IF(SUM('Test Sample Data'!G$3:G$386)&gt;10,IF(AND(ISNUMBER('Test Sample Data'!G350),'Test Sample Data'!G350&lt;$C$389, 'Test Sample Data'!G350&gt;0),'Test Sample Data'!G350,$C$389),""))</f>
        <v/>
      </c>
      <c r="H351" s="99" t="str">
        <f>IF('Test Sample Data'!H350="","",IF(SUM('Test Sample Data'!H$3:H$386)&gt;10,IF(AND(ISNUMBER('Test Sample Data'!H350),'Test Sample Data'!H350&lt;$C$389, 'Test Sample Data'!H350&gt;0),'Test Sample Data'!H350,$C$389),""))</f>
        <v/>
      </c>
      <c r="I351" s="99" t="str">
        <f>IF('Test Sample Data'!I350="","",IF(SUM('Test Sample Data'!I$3:I$386)&gt;10,IF(AND(ISNUMBER('Test Sample Data'!I350),'Test Sample Data'!I350&lt;$C$389, 'Test Sample Data'!I350&gt;0),'Test Sample Data'!I350,$C$389),""))</f>
        <v/>
      </c>
      <c r="J351" s="99" t="str">
        <f>IF('Test Sample Data'!J350="","",IF(SUM('Test Sample Data'!J$3:J$386)&gt;10,IF(AND(ISNUMBER('Test Sample Data'!J350),'Test Sample Data'!J350&lt;$C$389, 'Test Sample Data'!J350&gt;0),'Test Sample Data'!J350,$C$389),""))</f>
        <v/>
      </c>
      <c r="K351" s="99" t="str">
        <f>IF('Test Sample Data'!K350="","",IF(SUM('Test Sample Data'!K$3:K$386)&gt;10,IF(AND(ISNUMBER('Test Sample Data'!K350),'Test Sample Data'!K350&lt;$C$389, 'Test Sample Data'!K350&gt;0),'Test Sample Data'!K350,$C$389),""))</f>
        <v/>
      </c>
      <c r="L351" s="99" t="str">
        <f>IF('Test Sample Data'!L350="","",IF(SUM('Test Sample Data'!L$3:L$386)&gt;10,IF(AND(ISNUMBER('Test Sample Data'!L350),'Test Sample Data'!L350&lt;$C$389, 'Test Sample Data'!L350&gt;0),'Test Sample Data'!L350,$C$389),""))</f>
        <v/>
      </c>
      <c r="M351" s="99" t="str">
        <f>IF('Test Sample Data'!M350="","",IF(SUM('Test Sample Data'!M$3:M$386)&gt;10,IF(AND(ISNUMBER('Test Sample Data'!M350),'Test Sample Data'!M350&lt;$C$389, 'Test Sample Data'!M350&gt;0),'Test Sample Data'!M350,$C$389),""))</f>
        <v/>
      </c>
      <c r="N351" s="99" t="str">
        <f>IF('Test Sample Data'!N350="","",IF(SUM('Test Sample Data'!N$3:N$386)&gt;10,IF(AND(ISNUMBER('Test Sample Data'!N350),'Test Sample Data'!N350&lt;$C$389, 'Test Sample Data'!N350&gt;0),'Test Sample Data'!N350,$C$389),""))</f>
        <v/>
      </c>
      <c r="O351" s="98" t="str">
        <f>'miRNA Table'!C350</f>
        <v>hsa-miR-708-5p</v>
      </c>
      <c r="P351" s="98" t="s">
        <v>5848</v>
      </c>
      <c r="Q351" s="99">
        <f>IF('Control Sample Data'!C350="","",IF(SUM('Control Sample Data'!C$3:C$386)&gt;10,IF(AND(ISNUMBER('Control Sample Data'!C350),'Control Sample Data'!C350&lt;$C$389, 'Control Sample Data'!C350&gt;0),'Control Sample Data'!C350,$C$389),""))</f>
        <v>24.25</v>
      </c>
      <c r="R351" s="99">
        <f>IF('Control Sample Data'!D350="","",IF(SUM('Control Sample Data'!D$3:D$386)&gt;10,IF(AND(ISNUMBER('Control Sample Data'!D350),'Control Sample Data'!D350&lt;$C$389, 'Control Sample Data'!D350&gt;0),'Control Sample Data'!D350,$C$389),""))</f>
        <v>24.34</v>
      </c>
      <c r="S351" s="99">
        <f>IF('Control Sample Data'!E350="","",IF(SUM('Control Sample Data'!E$3:E$386)&gt;10,IF(AND(ISNUMBER('Control Sample Data'!E350),'Control Sample Data'!E350&lt;$C$389, 'Control Sample Data'!E350&gt;0),'Control Sample Data'!E350,$C$389),""))</f>
        <v>24.52</v>
      </c>
      <c r="T351" s="99" t="str">
        <f>IF('Control Sample Data'!F350="","",IF(SUM('Control Sample Data'!F$3:F$386)&gt;10,IF(AND(ISNUMBER('Control Sample Data'!F350),'Control Sample Data'!F350&lt;$C$389, 'Control Sample Data'!F350&gt;0),'Control Sample Data'!F350,$C$389),""))</f>
        <v/>
      </c>
      <c r="U351" s="99" t="str">
        <f>IF('Control Sample Data'!G350="","",IF(SUM('Control Sample Data'!G$3:G$386)&gt;10,IF(AND(ISNUMBER('Control Sample Data'!G350),'Control Sample Data'!G350&lt;$C$389, 'Control Sample Data'!G350&gt;0),'Control Sample Data'!G350,$C$389),""))</f>
        <v/>
      </c>
      <c r="V351" s="99" t="str">
        <f>IF('Control Sample Data'!H350="","",IF(SUM('Control Sample Data'!H$3:H$386)&gt;10,IF(AND(ISNUMBER('Control Sample Data'!H350),'Control Sample Data'!H350&lt;$C$389, 'Control Sample Data'!H350&gt;0),'Control Sample Data'!H350,$C$389),""))</f>
        <v/>
      </c>
      <c r="W351" s="99" t="str">
        <f>IF('Control Sample Data'!I350="","",IF(SUM('Control Sample Data'!I$3:I$386)&gt;10,IF(AND(ISNUMBER('Control Sample Data'!I350),'Control Sample Data'!I350&lt;$C$389, 'Control Sample Data'!I350&gt;0),'Control Sample Data'!I350,$C$389),""))</f>
        <v/>
      </c>
      <c r="X351" s="99" t="str">
        <f>IF('Control Sample Data'!J350="","",IF(SUM('Control Sample Data'!J$3:J$386)&gt;10,IF(AND(ISNUMBER('Control Sample Data'!J350),'Control Sample Data'!J350&lt;$C$389, 'Control Sample Data'!J350&gt;0),'Control Sample Data'!J350,$C$389),""))</f>
        <v/>
      </c>
      <c r="Y351" s="99" t="str">
        <f>IF('Control Sample Data'!K350="","",IF(SUM('Control Sample Data'!K$3:K$386)&gt;10,IF(AND(ISNUMBER('Control Sample Data'!K350),'Control Sample Data'!K350&lt;$C$389, 'Control Sample Data'!K350&gt;0),'Control Sample Data'!K350,$C$389),""))</f>
        <v/>
      </c>
      <c r="Z351" s="99" t="str">
        <f>IF('Control Sample Data'!L350="","",IF(SUM('Control Sample Data'!L$3:L$386)&gt;10,IF(AND(ISNUMBER('Control Sample Data'!L350),'Control Sample Data'!L350&lt;$C$389, 'Control Sample Data'!L350&gt;0),'Control Sample Data'!L350,$C$389),""))</f>
        <v/>
      </c>
      <c r="AA351" s="99" t="str">
        <f>IF('Control Sample Data'!M350="","",IF(SUM('Control Sample Data'!M$3:M$386)&gt;10,IF(AND(ISNUMBER('Control Sample Data'!M350),'Control Sample Data'!M350&lt;$C$389, 'Control Sample Data'!M350&gt;0),'Control Sample Data'!M350,$C$389),""))</f>
        <v/>
      </c>
      <c r="AB351" s="107" t="str">
        <f>IF('Control Sample Data'!N350="","",IF(SUM('Control Sample Data'!N$3:N$386)&gt;10,IF(AND(ISNUMBER('Control Sample Data'!N350),'Control Sample Data'!N350&lt;$C$389, 'Control Sample Data'!N350&gt;0),'Control Sample Data'!N350,$C$389),""))</f>
        <v/>
      </c>
      <c r="AC351" s="136">
        <f>IF(C351="","",IF(AND('miRNA Table'!$F$4="YES",'miRNA Table'!$F$6="YES"),C351-C$391,C351))</f>
        <v>24.04</v>
      </c>
      <c r="AD351" s="137">
        <f>IF(D351="","",IF(AND('miRNA Table'!$F$4="YES",'miRNA Table'!$F$6="YES"),D351-D$391,D351))</f>
        <v>23.96</v>
      </c>
      <c r="AE351" s="137">
        <f>IF(E351="","",IF(AND('miRNA Table'!$F$4="YES",'miRNA Table'!$F$6="YES"),E351-E$391,E351))</f>
        <v>23.84</v>
      </c>
      <c r="AF351" s="137" t="str">
        <f>IF(F351="","",IF(AND('miRNA Table'!$F$4="YES",'miRNA Table'!$F$6="YES"),F351-F$391,F351))</f>
        <v/>
      </c>
      <c r="AG351" s="137" t="str">
        <f>IF(G351="","",IF(AND('miRNA Table'!$F$4="YES",'miRNA Table'!$F$6="YES"),G351-G$391,G351))</f>
        <v/>
      </c>
      <c r="AH351" s="137" t="str">
        <f>IF(H351="","",IF(AND('miRNA Table'!$F$4="YES",'miRNA Table'!$F$6="YES"),H351-H$391,H351))</f>
        <v/>
      </c>
      <c r="AI351" s="137" t="str">
        <f>IF(I351="","",IF(AND('miRNA Table'!$F$4="YES",'miRNA Table'!$F$6="YES"),I351-I$391,I351))</f>
        <v/>
      </c>
      <c r="AJ351" s="137" t="str">
        <f>IF(J351="","",IF(AND('miRNA Table'!$F$4="YES",'miRNA Table'!$F$6="YES"),J351-J$391,J351))</f>
        <v/>
      </c>
      <c r="AK351" s="137" t="str">
        <f>IF(K351="","",IF(AND('miRNA Table'!$F$4="YES",'miRNA Table'!$F$6="YES"),K351-K$391,K351))</f>
        <v/>
      </c>
      <c r="AL351" s="137" t="str">
        <f>IF(L351="","",IF(AND('miRNA Table'!$F$4="YES",'miRNA Table'!$F$6="YES"),L351-L$391,L351))</f>
        <v/>
      </c>
      <c r="AM351" s="137" t="str">
        <f>IF(M351="","",IF(AND('miRNA Table'!$F$4="YES",'miRNA Table'!$F$6="YES"),M351-M$391,M351))</f>
        <v/>
      </c>
      <c r="AN351" s="138" t="str">
        <f>IF(N351="","",IF(AND('miRNA Table'!$F$4="YES",'miRNA Table'!$F$6="YES"),N351-N$391,N351))</f>
        <v/>
      </c>
      <c r="AO351" s="136">
        <f>IF(O351="","",IF(AND('miRNA Table'!$F$4="YES",'miRNA Table'!$F$6="YES"),Q351-Q$391,Q351))</f>
        <v>24.25</v>
      </c>
      <c r="AP351" s="137">
        <f>IF(P351="","",IF(AND('miRNA Table'!$F$4="YES",'miRNA Table'!$F$6="YES"),R351-R$391,R351))</f>
        <v>24.34</v>
      </c>
      <c r="AQ351" s="137">
        <f>IF(Q351="","",IF(AND('miRNA Table'!$F$4="YES",'miRNA Table'!$F$6="YES"),S351-S$391,S351))</f>
        <v>24.52</v>
      </c>
      <c r="AR351" s="137" t="str">
        <f>IF(R351="","",IF(AND('miRNA Table'!$F$4="YES",'miRNA Table'!$F$6="YES"),T351-T$391,T351))</f>
        <v/>
      </c>
      <c r="AS351" s="137" t="str">
        <f>IF(S351="","",IF(AND('miRNA Table'!$F$4="YES",'miRNA Table'!$F$6="YES"),U351-U$391,U351))</f>
        <v/>
      </c>
      <c r="AT351" s="137" t="str">
        <f>IF(T351="","",IF(AND('miRNA Table'!$F$4="YES",'miRNA Table'!$F$6="YES"),V351-V$391,V351))</f>
        <v/>
      </c>
      <c r="AU351" s="137" t="str">
        <f>IF(U351="","",IF(AND('miRNA Table'!$F$4="YES",'miRNA Table'!$F$6="YES"),W351-W$391,W351))</f>
        <v/>
      </c>
      <c r="AV351" s="137" t="str">
        <f>IF(V351="","",IF(AND('miRNA Table'!$F$4="YES",'miRNA Table'!$F$6="YES"),X351-X$391,X351))</f>
        <v/>
      </c>
      <c r="AW351" s="137" t="str">
        <f>IF(W351="","",IF(AND('miRNA Table'!$F$4="YES",'miRNA Table'!$F$6="YES"),Y351-Y$391,Y351))</f>
        <v/>
      </c>
      <c r="AX351" s="137" t="str">
        <f>IF(X351="","",IF(AND('miRNA Table'!$F$4="YES",'miRNA Table'!$F$6="YES"),Z351-Z$391,Z351))</f>
        <v/>
      </c>
      <c r="AY351" s="137" t="str">
        <f>IF(Y351="","",IF(AND('miRNA Table'!$F$4="YES",'miRNA Table'!$F$6="YES"),AA351-AA$391,AA351))</f>
        <v/>
      </c>
      <c r="AZ351" s="138" t="str">
        <f>IF(Z351="","",IF(AND('miRNA Table'!$F$4="YES",'miRNA Table'!$F$6="YES"),AB351-AB$391,AB351))</f>
        <v/>
      </c>
      <c r="BY351" s="97" t="str">
        <f t="shared" si="288"/>
        <v>hsa-miR-708-5p</v>
      </c>
      <c r="BZ351" s="98" t="s">
        <v>5848</v>
      </c>
      <c r="CA351" s="99">
        <f t="shared" si="289"/>
        <v>3.4049999999999976</v>
      </c>
      <c r="CB351" s="99">
        <f t="shared" si="290"/>
        <v>3.3150000000000013</v>
      </c>
      <c r="CC351" s="99">
        <f t="shared" si="291"/>
        <v>3.1099999999999994</v>
      </c>
      <c r="CD351" s="99" t="str">
        <f t="shared" si="292"/>
        <v/>
      </c>
      <c r="CE351" s="99" t="str">
        <f t="shared" si="293"/>
        <v/>
      </c>
      <c r="CF351" s="99" t="str">
        <f t="shared" si="294"/>
        <v/>
      </c>
      <c r="CG351" s="99" t="str">
        <f t="shared" si="295"/>
        <v/>
      </c>
      <c r="CH351" s="99" t="str">
        <f t="shared" si="296"/>
        <v/>
      </c>
      <c r="CI351" s="99" t="str">
        <f t="shared" si="297"/>
        <v/>
      </c>
      <c r="CJ351" s="99" t="str">
        <f t="shared" si="298"/>
        <v/>
      </c>
      <c r="CK351" s="99" t="str">
        <f t="shared" si="299"/>
        <v/>
      </c>
      <c r="CL351" s="99" t="str">
        <f t="shared" si="300"/>
        <v/>
      </c>
      <c r="CM351" s="99">
        <f t="shared" si="301"/>
        <v>3.3516666666666666</v>
      </c>
      <c r="CN351" s="99">
        <f t="shared" si="302"/>
        <v>3.4883333333333297</v>
      </c>
      <c r="CO351" s="99">
        <f t="shared" si="303"/>
        <v>3.384999999999998</v>
      </c>
      <c r="CP351" s="99" t="str">
        <f t="shared" si="304"/>
        <v/>
      </c>
      <c r="CQ351" s="99" t="str">
        <f t="shared" si="305"/>
        <v/>
      </c>
      <c r="CR351" s="99" t="str">
        <f t="shared" si="306"/>
        <v/>
      </c>
      <c r="CS351" s="99" t="str">
        <f t="shared" si="307"/>
        <v/>
      </c>
      <c r="CT351" s="99" t="str">
        <f t="shared" si="308"/>
        <v/>
      </c>
      <c r="CU351" s="99" t="str">
        <f t="shared" si="309"/>
        <v/>
      </c>
      <c r="CV351" s="99" t="str">
        <f t="shared" si="310"/>
        <v/>
      </c>
      <c r="CW351" s="99" t="str">
        <f t="shared" si="311"/>
        <v/>
      </c>
      <c r="CX351" s="99" t="str">
        <f t="shared" si="312"/>
        <v/>
      </c>
      <c r="CY351" s="70">
        <f t="shared" si="313"/>
        <v>3.276666666666666</v>
      </c>
      <c r="CZ351" s="70">
        <f t="shared" si="314"/>
        <v>3.4083333333333314</v>
      </c>
      <c r="DA351" s="100" t="str">
        <f t="shared" si="315"/>
        <v>hsa-miR-708-5p</v>
      </c>
      <c r="DB351" s="98" t="s">
        <v>5848</v>
      </c>
      <c r="DC351" s="101">
        <f t="shared" si="268"/>
        <v>9.4404536597676766E-2</v>
      </c>
      <c r="DD351" s="101">
        <f t="shared" si="269"/>
        <v>0.10048137384289385</v>
      </c>
      <c r="DE351" s="101">
        <f t="shared" si="270"/>
        <v>0.1158235077362964</v>
      </c>
      <c r="DF351" s="101" t="str">
        <f t="shared" si="271"/>
        <v/>
      </c>
      <c r="DG351" s="101" t="str">
        <f t="shared" si="272"/>
        <v/>
      </c>
      <c r="DH351" s="101" t="str">
        <f t="shared" si="273"/>
        <v/>
      </c>
      <c r="DI351" s="101" t="str">
        <f t="shared" si="274"/>
        <v/>
      </c>
      <c r="DJ351" s="101" t="str">
        <f t="shared" si="275"/>
        <v/>
      </c>
      <c r="DK351" s="101" t="str">
        <f t="shared" si="276"/>
        <v/>
      </c>
      <c r="DL351" s="101" t="str">
        <f t="shared" si="277"/>
        <v/>
      </c>
      <c r="DM351" s="101" t="str">
        <f t="shared" si="316"/>
        <v/>
      </c>
      <c r="DN351" s="101" t="str">
        <f t="shared" si="317"/>
        <v/>
      </c>
      <c r="DO351" s="101">
        <f t="shared" si="278"/>
        <v>9.795977926907902E-2</v>
      </c>
      <c r="DP351" s="101">
        <f t="shared" si="279"/>
        <v>8.9106017095165996E-2</v>
      </c>
      <c r="DQ351" s="101">
        <f t="shared" si="280"/>
        <v>9.5722374818399056E-2</v>
      </c>
      <c r="DR351" s="101" t="str">
        <f t="shared" si="281"/>
        <v/>
      </c>
      <c r="DS351" s="101" t="str">
        <f t="shared" si="282"/>
        <v/>
      </c>
      <c r="DT351" s="101" t="str">
        <f t="shared" si="283"/>
        <v/>
      </c>
      <c r="DU351" s="101" t="str">
        <f t="shared" si="284"/>
        <v/>
      </c>
      <c r="DV351" s="101" t="str">
        <f t="shared" si="285"/>
        <v/>
      </c>
      <c r="DW351" s="101" t="str">
        <f t="shared" si="286"/>
        <v/>
      </c>
      <c r="DX351" s="101" t="str">
        <f t="shared" si="287"/>
        <v/>
      </c>
      <c r="DY351" s="101" t="str">
        <f t="shared" si="318"/>
        <v/>
      </c>
      <c r="DZ351" s="101" t="str">
        <f t="shared" si="319"/>
        <v/>
      </c>
    </row>
    <row r="352" spans="1:130" ht="15" customHeight="1" x14ac:dyDescent="0.25">
      <c r="A352" s="106" t="str">
        <f>'miRNA Table'!C351</f>
        <v>hsa-miR-708-3p</v>
      </c>
      <c r="B352" s="98" t="s">
        <v>5849</v>
      </c>
      <c r="C352" s="99">
        <f>IF('Test Sample Data'!C351="","",IF(SUM('Test Sample Data'!C$3:C$386)&gt;10,IF(AND(ISNUMBER('Test Sample Data'!C351),'Test Sample Data'!C351&lt;$C$389, 'Test Sample Data'!C351&gt;0),'Test Sample Data'!C351,$C$389),""))</f>
        <v>14.68</v>
      </c>
      <c r="D352" s="99">
        <f>IF('Test Sample Data'!D351="","",IF(SUM('Test Sample Data'!D$3:D$386)&gt;10,IF(AND(ISNUMBER('Test Sample Data'!D351),'Test Sample Data'!D351&lt;$C$389, 'Test Sample Data'!D351&gt;0),'Test Sample Data'!D351,$C$389),""))</f>
        <v>14.86</v>
      </c>
      <c r="E352" s="99">
        <f>IF('Test Sample Data'!E351="","",IF(SUM('Test Sample Data'!E$3:E$386)&gt;10,IF(AND(ISNUMBER('Test Sample Data'!E351),'Test Sample Data'!E351&lt;$C$389, 'Test Sample Data'!E351&gt;0),'Test Sample Data'!E351,$C$389),""))</f>
        <v>14.85</v>
      </c>
      <c r="F352" s="99" t="str">
        <f>IF('Test Sample Data'!F351="","",IF(SUM('Test Sample Data'!F$3:F$386)&gt;10,IF(AND(ISNUMBER('Test Sample Data'!F351),'Test Sample Data'!F351&lt;$C$389, 'Test Sample Data'!F351&gt;0),'Test Sample Data'!F351,$C$389),""))</f>
        <v/>
      </c>
      <c r="G352" s="99" t="str">
        <f>IF('Test Sample Data'!G351="","",IF(SUM('Test Sample Data'!G$3:G$386)&gt;10,IF(AND(ISNUMBER('Test Sample Data'!G351),'Test Sample Data'!G351&lt;$C$389, 'Test Sample Data'!G351&gt;0),'Test Sample Data'!G351,$C$389),""))</f>
        <v/>
      </c>
      <c r="H352" s="99" t="str">
        <f>IF('Test Sample Data'!H351="","",IF(SUM('Test Sample Data'!H$3:H$386)&gt;10,IF(AND(ISNUMBER('Test Sample Data'!H351),'Test Sample Data'!H351&lt;$C$389, 'Test Sample Data'!H351&gt;0),'Test Sample Data'!H351,$C$389),""))</f>
        <v/>
      </c>
      <c r="I352" s="99" t="str">
        <f>IF('Test Sample Data'!I351="","",IF(SUM('Test Sample Data'!I$3:I$386)&gt;10,IF(AND(ISNUMBER('Test Sample Data'!I351),'Test Sample Data'!I351&lt;$C$389, 'Test Sample Data'!I351&gt;0),'Test Sample Data'!I351,$C$389),""))</f>
        <v/>
      </c>
      <c r="J352" s="99" t="str">
        <f>IF('Test Sample Data'!J351="","",IF(SUM('Test Sample Data'!J$3:J$386)&gt;10,IF(AND(ISNUMBER('Test Sample Data'!J351),'Test Sample Data'!J351&lt;$C$389, 'Test Sample Data'!J351&gt;0),'Test Sample Data'!J351,$C$389),""))</f>
        <v/>
      </c>
      <c r="K352" s="99" t="str">
        <f>IF('Test Sample Data'!K351="","",IF(SUM('Test Sample Data'!K$3:K$386)&gt;10,IF(AND(ISNUMBER('Test Sample Data'!K351),'Test Sample Data'!K351&lt;$C$389, 'Test Sample Data'!K351&gt;0),'Test Sample Data'!K351,$C$389),""))</f>
        <v/>
      </c>
      <c r="L352" s="99" t="str">
        <f>IF('Test Sample Data'!L351="","",IF(SUM('Test Sample Data'!L$3:L$386)&gt;10,IF(AND(ISNUMBER('Test Sample Data'!L351),'Test Sample Data'!L351&lt;$C$389, 'Test Sample Data'!L351&gt;0),'Test Sample Data'!L351,$C$389),""))</f>
        <v/>
      </c>
      <c r="M352" s="99" t="str">
        <f>IF('Test Sample Data'!M351="","",IF(SUM('Test Sample Data'!M$3:M$386)&gt;10,IF(AND(ISNUMBER('Test Sample Data'!M351),'Test Sample Data'!M351&lt;$C$389, 'Test Sample Data'!M351&gt;0),'Test Sample Data'!M351,$C$389),""))</f>
        <v/>
      </c>
      <c r="N352" s="99" t="str">
        <f>IF('Test Sample Data'!N351="","",IF(SUM('Test Sample Data'!N$3:N$386)&gt;10,IF(AND(ISNUMBER('Test Sample Data'!N351),'Test Sample Data'!N351&lt;$C$389, 'Test Sample Data'!N351&gt;0),'Test Sample Data'!N351,$C$389),""))</f>
        <v/>
      </c>
      <c r="O352" s="98" t="str">
        <f>'miRNA Table'!C351</f>
        <v>hsa-miR-708-3p</v>
      </c>
      <c r="P352" s="98" t="s">
        <v>5849</v>
      </c>
      <c r="Q352" s="99">
        <f>IF('Control Sample Data'!C351="","",IF(SUM('Control Sample Data'!C$3:C$386)&gt;10,IF(AND(ISNUMBER('Control Sample Data'!C351),'Control Sample Data'!C351&lt;$C$389, 'Control Sample Data'!C351&gt;0),'Control Sample Data'!C351,$C$389),""))</f>
        <v>14.89</v>
      </c>
      <c r="R352" s="99">
        <f>IF('Control Sample Data'!D351="","",IF(SUM('Control Sample Data'!D$3:D$386)&gt;10,IF(AND(ISNUMBER('Control Sample Data'!D351),'Control Sample Data'!D351&lt;$C$389, 'Control Sample Data'!D351&gt;0),'Control Sample Data'!D351,$C$389),""))</f>
        <v>14.87</v>
      </c>
      <c r="S352" s="99">
        <f>IF('Control Sample Data'!E351="","",IF(SUM('Control Sample Data'!E$3:E$386)&gt;10,IF(AND(ISNUMBER('Control Sample Data'!E351),'Control Sample Data'!E351&lt;$C$389, 'Control Sample Data'!E351&gt;0),'Control Sample Data'!E351,$C$389),""))</f>
        <v>15.05</v>
      </c>
      <c r="T352" s="99" t="str">
        <f>IF('Control Sample Data'!F351="","",IF(SUM('Control Sample Data'!F$3:F$386)&gt;10,IF(AND(ISNUMBER('Control Sample Data'!F351),'Control Sample Data'!F351&lt;$C$389, 'Control Sample Data'!F351&gt;0),'Control Sample Data'!F351,$C$389),""))</f>
        <v/>
      </c>
      <c r="U352" s="99" t="str">
        <f>IF('Control Sample Data'!G351="","",IF(SUM('Control Sample Data'!G$3:G$386)&gt;10,IF(AND(ISNUMBER('Control Sample Data'!G351),'Control Sample Data'!G351&lt;$C$389, 'Control Sample Data'!G351&gt;0),'Control Sample Data'!G351,$C$389),""))</f>
        <v/>
      </c>
      <c r="V352" s="99" t="str">
        <f>IF('Control Sample Data'!H351="","",IF(SUM('Control Sample Data'!H$3:H$386)&gt;10,IF(AND(ISNUMBER('Control Sample Data'!H351),'Control Sample Data'!H351&lt;$C$389, 'Control Sample Data'!H351&gt;0),'Control Sample Data'!H351,$C$389),""))</f>
        <v/>
      </c>
      <c r="W352" s="99" t="str">
        <f>IF('Control Sample Data'!I351="","",IF(SUM('Control Sample Data'!I$3:I$386)&gt;10,IF(AND(ISNUMBER('Control Sample Data'!I351),'Control Sample Data'!I351&lt;$C$389, 'Control Sample Data'!I351&gt;0),'Control Sample Data'!I351,$C$389),""))</f>
        <v/>
      </c>
      <c r="X352" s="99" t="str">
        <f>IF('Control Sample Data'!J351="","",IF(SUM('Control Sample Data'!J$3:J$386)&gt;10,IF(AND(ISNUMBER('Control Sample Data'!J351),'Control Sample Data'!J351&lt;$C$389, 'Control Sample Data'!J351&gt;0),'Control Sample Data'!J351,$C$389),""))</f>
        <v/>
      </c>
      <c r="Y352" s="99" t="str">
        <f>IF('Control Sample Data'!K351="","",IF(SUM('Control Sample Data'!K$3:K$386)&gt;10,IF(AND(ISNUMBER('Control Sample Data'!K351),'Control Sample Data'!K351&lt;$C$389, 'Control Sample Data'!K351&gt;0),'Control Sample Data'!K351,$C$389),""))</f>
        <v/>
      </c>
      <c r="Z352" s="99" t="str">
        <f>IF('Control Sample Data'!L351="","",IF(SUM('Control Sample Data'!L$3:L$386)&gt;10,IF(AND(ISNUMBER('Control Sample Data'!L351),'Control Sample Data'!L351&lt;$C$389, 'Control Sample Data'!L351&gt;0),'Control Sample Data'!L351,$C$389),""))</f>
        <v/>
      </c>
      <c r="AA352" s="99" t="str">
        <f>IF('Control Sample Data'!M351="","",IF(SUM('Control Sample Data'!M$3:M$386)&gt;10,IF(AND(ISNUMBER('Control Sample Data'!M351),'Control Sample Data'!M351&lt;$C$389, 'Control Sample Data'!M351&gt;0),'Control Sample Data'!M351,$C$389),""))</f>
        <v/>
      </c>
      <c r="AB352" s="107" t="str">
        <f>IF('Control Sample Data'!N351="","",IF(SUM('Control Sample Data'!N$3:N$386)&gt;10,IF(AND(ISNUMBER('Control Sample Data'!N351),'Control Sample Data'!N351&lt;$C$389, 'Control Sample Data'!N351&gt;0),'Control Sample Data'!N351,$C$389),""))</f>
        <v/>
      </c>
      <c r="AC352" s="136">
        <f>IF(C352="","",IF(AND('miRNA Table'!$F$4="YES",'miRNA Table'!$F$6="YES"),C352-C$391,C352))</f>
        <v>14.68</v>
      </c>
      <c r="AD352" s="137">
        <f>IF(D352="","",IF(AND('miRNA Table'!$F$4="YES",'miRNA Table'!$F$6="YES"),D352-D$391,D352))</f>
        <v>14.86</v>
      </c>
      <c r="AE352" s="137">
        <f>IF(E352="","",IF(AND('miRNA Table'!$F$4="YES",'miRNA Table'!$F$6="YES"),E352-E$391,E352))</f>
        <v>14.85</v>
      </c>
      <c r="AF352" s="137" t="str">
        <f>IF(F352="","",IF(AND('miRNA Table'!$F$4="YES",'miRNA Table'!$F$6="YES"),F352-F$391,F352))</f>
        <v/>
      </c>
      <c r="AG352" s="137" t="str">
        <f>IF(G352="","",IF(AND('miRNA Table'!$F$4="YES",'miRNA Table'!$F$6="YES"),G352-G$391,G352))</f>
        <v/>
      </c>
      <c r="AH352" s="137" t="str">
        <f>IF(H352="","",IF(AND('miRNA Table'!$F$4="YES",'miRNA Table'!$F$6="YES"),H352-H$391,H352))</f>
        <v/>
      </c>
      <c r="AI352" s="137" t="str">
        <f>IF(I352="","",IF(AND('miRNA Table'!$F$4="YES",'miRNA Table'!$F$6="YES"),I352-I$391,I352))</f>
        <v/>
      </c>
      <c r="AJ352" s="137" t="str">
        <f>IF(J352="","",IF(AND('miRNA Table'!$F$4="YES",'miRNA Table'!$F$6="YES"),J352-J$391,J352))</f>
        <v/>
      </c>
      <c r="AK352" s="137" t="str">
        <f>IF(K352="","",IF(AND('miRNA Table'!$F$4="YES",'miRNA Table'!$F$6="YES"),K352-K$391,K352))</f>
        <v/>
      </c>
      <c r="AL352" s="137" t="str">
        <f>IF(L352="","",IF(AND('miRNA Table'!$F$4="YES",'miRNA Table'!$F$6="YES"),L352-L$391,L352))</f>
        <v/>
      </c>
      <c r="AM352" s="137" t="str">
        <f>IF(M352="","",IF(AND('miRNA Table'!$F$4="YES",'miRNA Table'!$F$6="YES"),M352-M$391,M352))</f>
        <v/>
      </c>
      <c r="AN352" s="138" t="str">
        <f>IF(N352="","",IF(AND('miRNA Table'!$F$4="YES",'miRNA Table'!$F$6="YES"),N352-N$391,N352))</f>
        <v/>
      </c>
      <c r="AO352" s="136">
        <f>IF(O352="","",IF(AND('miRNA Table'!$F$4="YES",'miRNA Table'!$F$6="YES"),Q352-Q$391,Q352))</f>
        <v>14.89</v>
      </c>
      <c r="AP352" s="137">
        <f>IF(P352="","",IF(AND('miRNA Table'!$F$4="YES",'miRNA Table'!$F$6="YES"),R352-R$391,R352))</f>
        <v>14.87</v>
      </c>
      <c r="AQ352" s="137">
        <f>IF(Q352="","",IF(AND('miRNA Table'!$F$4="YES",'miRNA Table'!$F$6="YES"),S352-S$391,S352))</f>
        <v>15.05</v>
      </c>
      <c r="AR352" s="137" t="str">
        <f>IF(R352="","",IF(AND('miRNA Table'!$F$4="YES",'miRNA Table'!$F$6="YES"),T352-T$391,T352))</f>
        <v/>
      </c>
      <c r="AS352" s="137" t="str">
        <f>IF(S352="","",IF(AND('miRNA Table'!$F$4="YES",'miRNA Table'!$F$6="YES"),U352-U$391,U352))</f>
        <v/>
      </c>
      <c r="AT352" s="137" t="str">
        <f>IF(T352="","",IF(AND('miRNA Table'!$F$4="YES",'miRNA Table'!$F$6="YES"),V352-V$391,V352))</f>
        <v/>
      </c>
      <c r="AU352" s="137" t="str">
        <f>IF(U352="","",IF(AND('miRNA Table'!$F$4="YES",'miRNA Table'!$F$6="YES"),W352-W$391,W352))</f>
        <v/>
      </c>
      <c r="AV352" s="137" t="str">
        <f>IF(V352="","",IF(AND('miRNA Table'!$F$4="YES",'miRNA Table'!$F$6="YES"),X352-X$391,X352))</f>
        <v/>
      </c>
      <c r="AW352" s="137" t="str">
        <f>IF(W352="","",IF(AND('miRNA Table'!$F$4="YES",'miRNA Table'!$F$6="YES"),Y352-Y$391,Y352))</f>
        <v/>
      </c>
      <c r="AX352" s="137" t="str">
        <f>IF(X352="","",IF(AND('miRNA Table'!$F$4="YES",'miRNA Table'!$F$6="YES"),Z352-Z$391,Z352))</f>
        <v/>
      </c>
      <c r="AY352" s="137" t="str">
        <f>IF(Y352="","",IF(AND('miRNA Table'!$F$4="YES",'miRNA Table'!$F$6="YES"),AA352-AA$391,AA352))</f>
        <v/>
      </c>
      <c r="AZ352" s="138" t="str">
        <f>IF(Z352="","",IF(AND('miRNA Table'!$F$4="YES",'miRNA Table'!$F$6="YES"),AB352-AB$391,AB352))</f>
        <v/>
      </c>
      <c r="BY352" s="97" t="str">
        <f t="shared" si="288"/>
        <v>hsa-miR-708-3p</v>
      </c>
      <c r="BZ352" s="98" t="s">
        <v>5849</v>
      </c>
      <c r="CA352" s="99">
        <f t="shared" si="289"/>
        <v>-5.9550000000000018</v>
      </c>
      <c r="CB352" s="99">
        <f t="shared" si="290"/>
        <v>-5.7850000000000001</v>
      </c>
      <c r="CC352" s="99">
        <f t="shared" si="291"/>
        <v>-5.8800000000000008</v>
      </c>
      <c r="CD352" s="99" t="str">
        <f t="shared" si="292"/>
        <v/>
      </c>
      <c r="CE352" s="99" t="str">
        <f t="shared" si="293"/>
        <v/>
      </c>
      <c r="CF352" s="99" t="str">
        <f t="shared" si="294"/>
        <v/>
      </c>
      <c r="CG352" s="99" t="str">
        <f t="shared" si="295"/>
        <v/>
      </c>
      <c r="CH352" s="99" t="str">
        <f t="shared" si="296"/>
        <v/>
      </c>
      <c r="CI352" s="99" t="str">
        <f t="shared" si="297"/>
        <v/>
      </c>
      <c r="CJ352" s="99" t="str">
        <f t="shared" si="298"/>
        <v/>
      </c>
      <c r="CK352" s="99" t="str">
        <f t="shared" si="299"/>
        <v/>
      </c>
      <c r="CL352" s="99" t="str">
        <f t="shared" si="300"/>
        <v/>
      </c>
      <c r="CM352" s="99">
        <f t="shared" si="301"/>
        <v>-6.0083333333333329</v>
      </c>
      <c r="CN352" s="99">
        <f t="shared" si="302"/>
        <v>-5.9816666666666709</v>
      </c>
      <c r="CO352" s="99">
        <f t="shared" si="303"/>
        <v>-6.0850000000000009</v>
      </c>
      <c r="CP352" s="99" t="str">
        <f t="shared" si="304"/>
        <v/>
      </c>
      <c r="CQ352" s="99" t="str">
        <f t="shared" si="305"/>
        <v/>
      </c>
      <c r="CR352" s="99" t="str">
        <f t="shared" si="306"/>
        <v/>
      </c>
      <c r="CS352" s="99" t="str">
        <f t="shared" si="307"/>
        <v/>
      </c>
      <c r="CT352" s="99" t="str">
        <f t="shared" si="308"/>
        <v/>
      </c>
      <c r="CU352" s="99" t="str">
        <f t="shared" si="309"/>
        <v/>
      </c>
      <c r="CV352" s="99" t="str">
        <f t="shared" si="310"/>
        <v/>
      </c>
      <c r="CW352" s="99" t="str">
        <f t="shared" si="311"/>
        <v/>
      </c>
      <c r="CX352" s="99" t="str">
        <f t="shared" si="312"/>
        <v/>
      </c>
      <c r="CY352" s="70">
        <f t="shared" si="313"/>
        <v>-5.8733333333333348</v>
      </c>
      <c r="CZ352" s="70">
        <f t="shared" si="314"/>
        <v>-6.0250000000000012</v>
      </c>
      <c r="DA352" s="100" t="str">
        <f t="shared" si="315"/>
        <v>hsa-miR-708-3p</v>
      </c>
      <c r="DB352" s="98" t="s">
        <v>5849</v>
      </c>
      <c r="DC352" s="101">
        <f t="shared" si="268"/>
        <v>62.034548283844252</v>
      </c>
      <c r="DD352" s="101">
        <f t="shared" si="269"/>
        <v>55.13895422156908</v>
      </c>
      <c r="DE352" s="101">
        <f t="shared" si="270"/>
        <v>58.892009639992004</v>
      </c>
      <c r="DF352" s="101" t="str">
        <f t="shared" si="271"/>
        <v/>
      </c>
      <c r="DG352" s="101" t="str">
        <f t="shared" si="272"/>
        <v/>
      </c>
      <c r="DH352" s="101" t="str">
        <f t="shared" si="273"/>
        <v/>
      </c>
      <c r="DI352" s="101" t="str">
        <f t="shared" si="274"/>
        <v/>
      </c>
      <c r="DJ352" s="101" t="str">
        <f t="shared" si="275"/>
        <v/>
      </c>
      <c r="DK352" s="101" t="str">
        <f t="shared" si="276"/>
        <v/>
      </c>
      <c r="DL352" s="101" t="str">
        <f t="shared" si="277"/>
        <v/>
      </c>
      <c r="DM352" s="101" t="str">
        <f t="shared" si="316"/>
        <v/>
      </c>
      <c r="DN352" s="101" t="str">
        <f t="shared" si="317"/>
        <v/>
      </c>
      <c r="DO352" s="101">
        <f t="shared" si="278"/>
        <v>64.370748228342563</v>
      </c>
      <c r="DP352" s="101">
        <f t="shared" si="279"/>
        <v>63.191853027414197</v>
      </c>
      <c r="DQ352" s="101">
        <f t="shared" si="280"/>
        <v>67.884015447565915</v>
      </c>
      <c r="DR352" s="101" t="str">
        <f t="shared" si="281"/>
        <v/>
      </c>
      <c r="DS352" s="101" t="str">
        <f t="shared" si="282"/>
        <v/>
      </c>
      <c r="DT352" s="101" t="str">
        <f t="shared" si="283"/>
        <v/>
      </c>
      <c r="DU352" s="101" t="str">
        <f t="shared" si="284"/>
        <v/>
      </c>
      <c r="DV352" s="101" t="str">
        <f t="shared" si="285"/>
        <v/>
      </c>
      <c r="DW352" s="101" t="str">
        <f t="shared" si="286"/>
        <v/>
      </c>
      <c r="DX352" s="101" t="str">
        <f t="shared" si="287"/>
        <v/>
      </c>
      <c r="DY352" s="101" t="str">
        <f t="shared" si="318"/>
        <v/>
      </c>
      <c r="DZ352" s="101" t="str">
        <f t="shared" si="319"/>
        <v/>
      </c>
    </row>
    <row r="353" spans="1:130" ht="15" customHeight="1" x14ac:dyDescent="0.25">
      <c r="A353" s="106" t="str">
        <f>'miRNA Table'!C352</f>
        <v>hsa-miR-720</v>
      </c>
      <c r="B353" s="98" t="s">
        <v>5850</v>
      </c>
      <c r="C353" s="99">
        <f>IF('Test Sample Data'!C352="","",IF(SUM('Test Sample Data'!C$3:C$386)&gt;10,IF(AND(ISNUMBER('Test Sample Data'!C352),'Test Sample Data'!C352&lt;$C$389, 'Test Sample Data'!C352&gt;0),'Test Sample Data'!C352,$C$389),""))</f>
        <v>23.48</v>
      </c>
      <c r="D353" s="99">
        <f>IF('Test Sample Data'!D352="","",IF(SUM('Test Sample Data'!D$3:D$386)&gt;10,IF(AND(ISNUMBER('Test Sample Data'!D352),'Test Sample Data'!D352&lt;$C$389, 'Test Sample Data'!D352&gt;0),'Test Sample Data'!D352,$C$389),""))</f>
        <v>23.48</v>
      </c>
      <c r="E353" s="99">
        <f>IF('Test Sample Data'!E352="","",IF(SUM('Test Sample Data'!E$3:E$386)&gt;10,IF(AND(ISNUMBER('Test Sample Data'!E352),'Test Sample Data'!E352&lt;$C$389, 'Test Sample Data'!E352&gt;0),'Test Sample Data'!E352,$C$389),""))</f>
        <v>23.51</v>
      </c>
      <c r="F353" s="99" t="str">
        <f>IF('Test Sample Data'!F352="","",IF(SUM('Test Sample Data'!F$3:F$386)&gt;10,IF(AND(ISNUMBER('Test Sample Data'!F352),'Test Sample Data'!F352&lt;$C$389, 'Test Sample Data'!F352&gt;0),'Test Sample Data'!F352,$C$389),""))</f>
        <v/>
      </c>
      <c r="G353" s="99" t="str">
        <f>IF('Test Sample Data'!G352="","",IF(SUM('Test Sample Data'!G$3:G$386)&gt;10,IF(AND(ISNUMBER('Test Sample Data'!G352),'Test Sample Data'!G352&lt;$C$389, 'Test Sample Data'!G352&gt;0),'Test Sample Data'!G352,$C$389),""))</f>
        <v/>
      </c>
      <c r="H353" s="99" t="str">
        <f>IF('Test Sample Data'!H352="","",IF(SUM('Test Sample Data'!H$3:H$386)&gt;10,IF(AND(ISNUMBER('Test Sample Data'!H352),'Test Sample Data'!H352&lt;$C$389, 'Test Sample Data'!H352&gt;0),'Test Sample Data'!H352,$C$389),""))</f>
        <v/>
      </c>
      <c r="I353" s="99" t="str">
        <f>IF('Test Sample Data'!I352="","",IF(SUM('Test Sample Data'!I$3:I$386)&gt;10,IF(AND(ISNUMBER('Test Sample Data'!I352),'Test Sample Data'!I352&lt;$C$389, 'Test Sample Data'!I352&gt;0),'Test Sample Data'!I352,$C$389),""))</f>
        <v/>
      </c>
      <c r="J353" s="99" t="str">
        <f>IF('Test Sample Data'!J352="","",IF(SUM('Test Sample Data'!J$3:J$386)&gt;10,IF(AND(ISNUMBER('Test Sample Data'!J352),'Test Sample Data'!J352&lt;$C$389, 'Test Sample Data'!J352&gt;0),'Test Sample Data'!J352,$C$389),""))</f>
        <v/>
      </c>
      <c r="K353" s="99" t="str">
        <f>IF('Test Sample Data'!K352="","",IF(SUM('Test Sample Data'!K$3:K$386)&gt;10,IF(AND(ISNUMBER('Test Sample Data'!K352),'Test Sample Data'!K352&lt;$C$389, 'Test Sample Data'!K352&gt;0),'Test Sample Data'!K352,$C$389),""))</f>
        <v/>
      </c>
      <c r="L353" s="99" t="str">
        <f>IF('Test Sample Data'!L352="","",IF(SUM('Test Sample Data'!L$3:L$386)&gt;10,IF(AND(ISNUMBER('Test Sample Data'!L352),'Test Sample Data'!L352&lt;$C$389, 'Test Sample Data'!L352&gt;0),'Test Sample Data'!L352,$C$389),""))</f>
        <v/>
      </c>
      <c r="M353" s="99" t="str">
        <f>IF('Test Sample Data'!M352="","",IF(SUM('Test Sample Data'!M$3:M$386)&gt;10,IF(AND(ISNUMBER('Test Sample Data'!M352),'Test Sample Data'!M352&lt;$C$389, 'Test Sample Data'!M352&gt;0),'Test Sample Data'!M352,$C$389),""))</f>
        <v/>
      </c>
      <c r="N353" s="99" t="str">
        <f>IF('Test Sample Data'!N352="","",IF(SUM('Test Sample Data'!N$3:N$386)&gt;10,IF(AND(ISNUMBER('Test Sample Data'!N352),'Test Sample Data'!N352&lt;$C$389, 'Test Sample Data'!N352&gt;0),'Test Sample Data'!N352,$C$389),""))</f>
        <v/>
      </c>
      <c r="O353" s="98" t="str">
        <f>'miRNA Table'!C352</f>
        <v>hsa-miR-720</v>
      </c>
      <c r="P353" s="98" t="s">
        <v>5850</v>
      </c>
      <c r="Q353" s="99">
        <f>IF('Control Sample Data'!C352="","",IF(SUM('Control Sample Data'!C$3:C$386)&gt;10,IF(AND(ISNUMBER('Control Sample Data'!C352),'Control Sample Data'!C352&lt;$C$389, 'Control Sample Data'!C352&gt;0),'Control Sample Data'!C352,$C$389),""))</f>
        <v>35</v>
      </c>
      <c r="R353" s="99">
        <f>IF('Control Sample Data'!D352="","",IF(SUM('Control Sample Data'!D$3:D$386)&gt;10,IF(AND(ISNUMBER('Control Sample Data'!D352),'Control Sample Data'!D352&lt;$C$389, 'Control Sample Data'!D352&gt;0),'Control Sample Data'!D352,$C$389),""))</f>
        <v>35</v>
      </c>
      <c r="S353" s="99">
        <f>IF('Control Sample Data'!E352="","",IF(SUM('Control Sample Data'!E$3:E$386)&gt;10,IF(AND(ISNUMBER('Control Sample Data'!E352),'Control Sample Data'!E352&lt;$C$389, 'Control Sample Data'!E352&gt;0),'Control Sample Data'!E352,$C$389),""))</f>
        <v>35</v>
      </c>
      <c r="T353" s="99" t="str">
        <f>IF('Control Sample Data'!F352="","",IF(SUM('Control Sample Data'!F$3:F$386)&gt;10,IF(AND(ISNUMBER('Control Sample Data'!F352),'Control Sample Data'!F352&lt;$C$389, 'Control Sample Data'!F352&gt;0),'Control Sample Data'!F352,$C$389),""))</f>
        <v/>
      </c>
      <c r="U353" s="99" t="str">
        <f>IF('Control Sample Data'!G352="","",IF(SUM('Control Sample Data'!G$3:G$386)&gt;10,IF(AND(ISNUMBER('Control Sample Data'!G352),'Control Sample Data'!G352&lt;$C$389, 'Control Sample Data'!G352&gt;0),'Control Sample Data'!G352,$C$389),""))</f>
        <v/>
      </c>
      <c r="V353" s="99" t="str">
        <f>IF('Control Sample Data'!H352="","",IF(SUM('Control Sample Data'!H$3:H$386)&gt;10,IF(AND(ISNUMBER('Control Sample Data'!H352),'Control Sample Data'!H352&lt;$C$389, 'Control Sample Data'!H352&gt;0),'Control Sample Data'!H352,$C$389),""))</f>
        <v/>
      </c>
      <c r="W353" s="99" t="str">
        <f>IF('Control Sample Data'!I352="","",IF(SUM('Control Sample Data'!I$3:I$386)&gt;10,IF(AND(ISNUMBER('Control Sample Data'!I352),'Control Sample Data'!I352&lt;$C$389, 'Control Sample Data'!I352&gt;0),'Control Sample Data'!I352,$C$389),""))</f>
        <v/>
      </c>
      <c r="X353" s="99" t="str">
        <f>IF('Control Sample Data'!J352="","",IF(SUM('Control Sample Data'!J$3:J$386)&gt;10,IF(AND(ISNUMBER('Control Sample Data'!J352),'Control Sample Data'!J352&lt;$C$389, 'Control Sample Data'!J352&gt;0),'Control Sample Data'!J352,$C$389),""))</f>
        <v/>
      </c>
      <c r="Y353" s="99" t="str">
        <f>IF('Control Sample Data'!K352="","",IF(SUM('Control Sample Data'!K$3:K$386)&gt;10,IF(AND(ISNUMBER('Control Sample Data'!K352),'Control Sample Data'!K352&lt;$C$389, 'Control Sample Data'!K352&gt;0),'Control Sample Data'!K352,$C$389),""))</f>
        <v/>
      </c>
      <c r="Z353" s="99" t="str">
        <f>IF('Control Sample Data'!L352="","",IF(SUM('Control Sample Data'!L$3:L$386)&gt;10,IF(AND(ISNUMBER('Control Sample Data'!L352),'Control Sample Data'!L352&lt;$C$389, 'Control Sample Data'!L352&gt;0),'Control Sample Data'!L352,$C$389),""))</f>
        <v/>
      </c>
      <c r="AA353" s="99" t="str">
        <f>IF('Control Sample Data'!M352="","",IF(SUM('Control Sample Data'!M$3:M$386)&gt;10,IF(AND(ISNUMBER('Control Sample Data'!M352),'Control Sample Data'!M352&lt;$C$389, 'Control Sample Data'!M352&gt;0),'Control Sample Data'!M352,$C$389),""))</f>
        <v/>
      </c>
      <c r="AB353" s="107" t="str">
        <f>IF('Control Sample Data'!N352="","",IF(SUM('Control Sample Data'!N$3:N$386)&gt;10,IF(AND(ISNUMBER('Control Sample Data'!N352),'Control Sample Data'!N352&lt;$C$389, 'Control Sample Data'!N352&gt;0),'Control Sample Data'!N352,$C$389),""))</f>
        <v/>
      </c>
      <c r="AC353" s="136">
        <f>IF(C353="","",IF(AND('miRNA Table'!$F$4="YES",'miRNA Table'!$F$6="YES"),C353-C$391,C353))</f>
        <v>23.48</v>
      </c>
      <c r="AD353" s="137">
        <f>IF(D353="","",IF(AND('miRNA Table'!$F$4="YES",'miRNA Table'!$F$6="YES"),D353-D$391,D353))</f>
        <v>23.48</v>
      </c>
      <c r="AE353" s="137">
        <f>IF(E353="","",IF(AND('miRNA Table'!$F$4="YES",'miRNA Table'!$F$6="YES"),E353-E$391,E353))</f>
        <v>23.51</v>
      </c>
      <c r="AF353" s="137" t="str">
        <f>IF(F353="","",IF(AND('miRNA Table'!$F$4="YES",'miRNA Table'!$F$6="YES"),F353-F$391,F353))</f>
        <v/>
      </c>
      <c r="AG353" s="137" t="str">
        <f>IF(G353="","",IF(AND('miRNA Table'!$F$4="YES",'miRNA Table'!$F$6="YES"),G353-G$391,G353))</f>
        <v/>
      </c>
      <c r="AH353" s="137" t="str">
        <f>IF(H353="","",IF(AND('miRNA Table'!$F$4="YES",'miRNA Table'!$F$6="YES"),H353-H$391,H353))</f>
        <v/>
      </c>
      <c r="AI353" s="137" t="str">
        <f>IF(I353="","",IF(AND('miRNA Table'!$F$4="YES",'miRNA Table'!$F$6="YES"),I353-I$391,I353))</f>
        <v/>
      </c>
      <c r="AJ353" s="137" t="str">
        <f>IF(J353="","",IF(AND('miRNA Table'!$F$4="YES",'miRNA Table'!$F$6="YES"),J353-J$391,J353))</f>
        <v/>
      </c>
      <c r="AK353" s="137" t="str">
        <f>IF(K353="","",IF(AND('miRNA Table'!$F$4="YES",'miRNA Table'!$F$6="YES"),K353-K$391,K353))</f>
        <v/>
      </c>
      <c r="AL353" s="137" t="str">
        <f>IF(L353="","",IF(AND('miRNA Table'!$F$4="YES",'miRNA Table'!$F$6="YES"),L353-L$391,L353))</f>
        <v/>
      </c>
      <c r="AM353" s="137" t="str">
        <f>IF(M353="","",IF(AND('miRNA Table'!$F$4="YES",'miRNA Table'!$F$6="YES"),M353-M$391,M353))</f>
        <v/>
      </c>
      <c r="AN353" s="138" t="str">
        <f>IF(N353="","",IF(AND('miRNA Table'!$F$4="YES",'miRNA Table'!$F$6="YES"),N353-N$391,N353))</f>
        <v/>
      </c>
      <c r="AO353" s="136">
        <f>IF(O353="","",IF(AND('miRNA Table'!$F$4="YES",'miRNA Table'!$F$6="YES"),Q353-Q$391,Q353))</f>
        <v>35</v>
      </c>
      <c r="AP353" s="137">
        <f>IF(P353="","",IF(AND('miRNA Table'!$F$4="YES",'miRNA Table'!$F$6="YES"),R353-R$391,R353))</f>
        <v>35</v>
      </c>
      <c r="AQ353" s="137">
        <f>IF(Q353="","",IF(AND('miRNA Table'!$F$4="YES",'miRNA Table'!$F$6="YES"),S353-S$391,S353))</f>
        <v>35</v>
      </c>
      <c r="AR353" s="137" t="str">
        <f>IF(R353="","",IF(AND('miRNA Table'!$F$4="YES",'miRNA Table'!$F$6="YES"),T353-T$391,T353))</f>
        <v/>
      </c>
      <c r="AS353" s="137" t="str">
        <f>IF(S353="","",IF(AND('miRNA Table'!$F$4="YES",'miRNA Table'!$F$6="YES"),U353-U$391,U353))</f>
        <v/>
      </c>
      <c r="AT353" s="137" t="str">
        <f>IF(T353="","",IF(AND('miRNA Table'!$F$4="YES",'miRNA Table'!$F$6="YES"),V353-V$391,V353))</f>
        <v/>
      </c>
      <c r="AU353" s="137" t="str">
        <f>IF(U353="","",IF(AND('miRNA Table'!$F$4="YES",'miRNA Table'!$F$6="YES"),W353-W$391,W353))</f>
        <v/>
      </c>
      <c r="AV353" s="137" t="str">
        <f>IF(V353="","",IF(AND('miRNA Table'!$F$4="YES",'miRNA Table'!$F$6="YES"),X353-X$391,X353))</f>
        <v/>
      </c>
      <c r="AW353" s="137" t="str">
        <f>IF(W353="","",IF(AND('miRNA Table'!$F$4="YES",'miRNA Table'!$F$6="YES"),Y353-Y$391,Y353))</f>
        <v/>
      </c>
      <c r="AX353" s="137" t="str">
        <f>IF(X353="","",IF(AND('miRNA Table'!$F$4="YES",'miRNA Table'!$F$6="YES"),Z353-Z$391,Z353))</f>
        <v/>
      </c>
      <c r="AY353" s="137" t="str">
        <f>IF(Y353="","",IF(AND('miRNA Table'!$F$4="YES",'miRNA Table'!$F$6="YES"),AA353-AA$391,AA353))</f>
        <v/>
      </c>
      <c r="AZ353" s="138" t="str">
        <f>IF(Z353="","",IF(AND('miRNA Table'!$F$4="YES",'miRNA Table'!$F$6="YES"),AB353-AB$391,AB353))</f>
        <v/>
      </c>
      <c r="BY353" s="97" t="str">
        <f t="shared" si="288"/>
        <v>hsa-miR-720</v>
      </c>
      <c r="BZ353" s="98" t="s">
        <v>5850</v>
      </c>
      <c r="CA353" s="99">
        <f t="shared" si="289"/>
        <v>2.8449999999999989</v>
      </c>
      <c r="CB353" s="99">
        <f t="shared" si="290"/>
        <v>2.8350000000000009</v>
      </c>
      <c r="CC353" s="99">
        <f t="shared" si="291"/>
        <v>2.7800000000000011</v>
      </c>
      <c r="CD353" s="99" t="str">
        <f t="shared" si="292"/>
        <v/>
      </c>
      <c r="CE353" s="99" t="str">
        <f t="shared" si="293"/>
        <v/>
      </c>
      <c r="CF353" s="99" t="str">
        <f t="shared" si="294"/>
        <v/>
      </c>
      <c r="CG353" s="99" t="str">
        <f t="shared" si="295"/>
        <v/>
      </c>
      <c r="CH353" s="99" t="str">
        <f t="shared" si="296"/>
        <v/>
      </c>
      <c r="CI353" s="99" t="str">
        <f t="shared" si="297"/>
        <v/>
      </c>
      <c r="CJ353" s="99" t="str">
        <f t="shared" si="298"/>
        <v/>
      </c>
      <c r="CK353" s="99" t="str">
        <f t="shared" si="299"/>
        <v/>
      </c>
      <c r="CL353" s="99" t="str">
        <f t="shared" si="300"/>
        <v/>
      </c>
      <c r="CM353" s="99">
        <f t="shared" si="301"/>
        <v>14.101666666666667</v>
      </c>
      <c r="CN353" s="99">
        <f t="shared" si="302"/>
        <v>14.14833333333333</v>
      </c>
      <c r="CO353" s="99">
        <f t="shared" si="303"/>
        <v>13.864999999999998</v>
      </c>
      <c r="CP353" s="99" t="str">
        <f t="shared" si="304"/>
        <v/>
      </c>
      <c r="CQ353" s="99" t="str">
        <f t="shared" si="305"/>
        <v/>
      </c>
      <c r="CR353" s="99" t="str">
        <f t="shared" si="306"/>
        <v/>
      </c>
      <c r="CS353" s="99" t="str">
        <f t="shared" si="307"/>
        <v/>
      </c>
      <c r="CT353" s="99" t="str">
        <f t="shared" si="308"/>
        <v/>
      </c>
      <c r="CU353" s="99" t="str">
        <f t="shared" si="309"/>
        <v/>
      </c>
      <c r="CV353" s="99" t="str">
        <f t="shared" si="310"/>
        <v/>
      </c>
      <c r="CW353" s="99" t="str">
        <f t="shared" si="311"/>
        <v/>
      </c>
      <c r="CX353" s="99" t="str">
        <f t="shared" si="312"/>
        <v/>
      </c>
      <c r="CY353" s="70">
        <f t="shared" si="313"/>
        <v>2.8200000000000003</v>
      </c>
      <c r="CZ353" s="70">
        <f t="shared" si="314"/>
        <v>14.038333333333332</v>
      </c>
      <c r="DA353" s="100" t="str">
        <f t="shared" si="315"/>
        <v>hsa-miR-720</v>
      </c>
      <c r="DB353" s="98" t="s">
        <v>5850</v>
      </c>
      <c r="DC353" s="101">
        <f t="shared" si="268"/>
        <v>0.13917770227858589</v>
      </c>
      <c r="DD353" s="101">
        <f t="shared" si="269"/>
        <v>0.14014575975356355</v>
      </c>
      <c r="DE353" s="101">
        <f t="shared" si="270"/>
        <v>0.14559169830855687</v>
      </c>
      <c r="DF353" s="101" t="str">
        <f t="shared" si="271"/>
        <v/>
      </c>
      <c r="DG353" s="101" t="str">
        <f t="shared" si="272"/>
        <v/>
      </c>
      <c r="DH353" s="101" t="str">
        <f t="shared" si="273"/>
        <v/>
      </c>
      <c r="DI353" s="101" t="str">
        <f t="shared" si="274"/>
        <v/>
      </c>
      <c r="DJ353" s="101" t="str">
        <f t="shared" si="275"/>
        <v/>
      </c>
      <c r="DK353" s="101" t="str">
        <f t="shared" si="276"/>
        <v/>
      </c>
      <c r="DL353" s="101" t="str">
        <f t="shared" si="277"/>
        <v/>
      </c>
      <c r="DM353" s="101" t="str">
        <f t="shared" si="316"/>
        <v/>
      </c>
      <c r="DN353" s="101" t="str">
        <f t="shared" si="317"/>
        <v/>
      </c>
      <c r="DO353" s="101">
        <f t="shared" si="278"/>
        <v>5.6882063716252369E-5</v>
      </c>
      <c r="DP353" s="101">
        <f t="shared" si="279"/>
        <v>5.5071547217106916E-5</v>
      </c>
      <c r="DQ353" s="101">
        <f t="shared" si="280"/>
        <v>6.7022266466494862E-5</v>
      </c>
      <c r="DR353" s="101" t="str">
        <f t="shared" si="281"/>
        <v/>
      </c>
      <c r="DS353" s="101" t="str">
        <f t="shared" si="282"/>
        <v/>
      </c>
      <c r="DT353" s="101" t="str">
        <f t="shared" si="283"/>
        <v/>
      </c>
      <c r="DU353" s="101" t="str">
        <f t="shared" si="284"/>
        <v/>
      </c>
      <c r="DV353" s="101" t="str">
        <f t="shared" si="285"/>
        <v/>
      </c>
      <c r="DW353" s="101" t="str">
        <f t="shared" si="286"/>
        <v/>
      </c>
      <c r="DX353" s="101" t="str">
        <f t="shared" si="287"/>
        <v/>
      </c>
      <c r="DY353" s="101" t="str">
        <f t="shared" si="318"/>
        <v/>
      </c>
      <c r="DZ353" s="101" t="str">
        <f t="shared" si="319"/>
        <v/>
      </c>
    </row>
    <row r="354" spans="1:130" ht="15" customHeight="1" x14ac:dyDescent="0.25">
      <c r="A354" s="106" t="str">
        <f>'miRNA Table'!C353</f>
        <v>hsa-miR-744-5p</v>
      </c>
      <c r="B354" s="98" t="s">
        <v>5851</v>
      </c>
      <c r="C354" s="99">
        <f>IF('Test Sample Data'!C353="","",IF(SUM('Test Sample Data'!C$3:C$386)&gt;10,IF(AND(ISNUMBER('Test Sample Data'!C353),'Test Sample Data'!C353&lt;$C$389, 'Test Sample Data'!C353&gt;0),'Test Sample Data'!C353,$C$389),""))</f>
        <v>35</v>
      </c>
      <c r="D354" s="99">
        <f>IF('Test Sample Data'!D353="","",IF(SUM('Test Sample Data'!D$3:D$386)&gt;10,IF(AND(ISNUMBER('Test Sample Data'!D353),'Test Sample Data'!D353&lt;$C$389, 'Test Sample Data'!D353&gt;0),'Test Sample Data'!D353,$C$389),""))</f>
        <v>35</v>
      </c>
      <c r="E354" s="99">
        <f>IF('Test Sample Data'!E353="","",IF(SUM('Test Sample Data'!E$3:E$386)&gt;10,IF(AND(ISNUMBER('Test Sample Data'!E353),'Test Sample Data'!E353&lt;$C$389, 'Test Sample Data'!E353&gt;0),'Test Sample Data'!E353,$C$389),""))</f>
        <v>35</v>
      </c>
      <c r="F354" s="99" t="str">
        <f>IF('Test Sample Data'!F353="","",IF(SUM('Test Sample Data'!F$3:F$386)&gt;10,IF(AND(ISNUMBER('Test Sample Data'!F353),'Test Sample Data'!F353&lt;$C$389, 'Test Sample Data'!F353&gt;0),'Test Sample Data'!F353,$C$389),""))</f>
        <v/>
      </c>
      <c r="G354" s="99" t="str">
        <f>IF('Test Sample Data'!G353="","",IF(SUM('Test Sample Data'!G$3:G$386)&gt;10,IF(AND(ISNUMBER('Test Sample Data'!G353),'Test Sample Data'!G353&lt;$C$389, 'Test Sample Data'!G353&gt;0),'Test Sample Data'!G353,$C$389),""))</f>
        <v/>
      </c>
      <c r="H354" s="99" t="str">
        <f>IF('Test Sample Data'!H353="","",IF(SUM('Test Sample Data'!H$3:H$386)&gt;10,IF(AND(ISNUMBER('Test Sample Data'!H353),'Test Sample Data'!H353&lt;$C$389, 'Test Sample Data'!H353&gt;0),'Test Sample Data'!H353,$C$389),""))</f>
        <v/>
      </c>
      <c r="I354" s="99" t="str">
        <f>IF('Test Sample Data'!I353="","",IF(SUM('Test Sample Data'!I$3:I$386)&gt;10,IF(AND(ISNUMBER('Test Sample Data'!I353),'Test Sample Data'!I353&lt;$C$389, 'Test Sample Data'!I353&gt;0),'Test Sample Data'!I353,$C$389),""))</f>
        <v/>
      </c>
      <c r="J354" s="99" t="str">
        <f>IF('Test Sample Data'!J353="","",IF(SUM('Test Sample Data'!J$3:J$386)&gt;10,IF(AND(ISNUMBER('Test Sample Data'!J353),'Test Sample Data'!J353&lt;$C$389, 'Test Sample Data'!J353&gt;0),'Test Sample Data'!J353,$C$389),""))</f>
        <v/>
      </c>
      <c r="K354" s="99" t="str">
        <f>IF('Test Sample Data'!K353="","",IF(SUM('Test Sample Data'!K$3:K$386)&gt;10,IF(AND(ISNUMBER('Test Sample Data'!K353),'Test Sample Data'!K353&lt;$C$389, 'Test Sample Data'!K353&gt;0),'Test Sample Data'!K353,$C$389),""))</f>
        <v/>
      </c>
      <c r="L354" s="99" t="str">
        <f>IF('Test Sample Data'!L353="","",IF(SUM('Test Sample Data'!L$3:L$386)&gt;10,IF(AND(ISNUMBER('Test Sample Data'!L353),'Test Sample Data'!L353&lt;$C$389, 'Test Sample Data'!L353&gt;0),'Test Sample Data'!L353,$C$389),""))</f>
        <v/>
      </c>
      <c r="M354" s="99" t="str">
        <f>IF('Test Sample Data'!M353="","",IF(SUM('Test Sample Data'!M$3:M$386)&gt;10,IF(AND(ISNUMBER('Test Sample Data'!M353),'Test Sample Data'!M353&lt;$C$389, 'Test Sample Data'!M353&gt;0),'Test Sample Data'!M353,$C$389),""))</f>
        <v/>
      </c>
      <c r="N354" s="99" t="str">
        <f>IF('Test Sample Data'!N353="","",IF(SUM('Test Sample Data'!N$3:N$386)&gt;10,IF(AND(ISNUMBER('Test Sample Data'!N353),'Test Sample Data'!N353&lt;$C$389, 'Test Sample Data'!N353&gt;0),'Test Sample Data'!N353,$C$389),""))</f>
        <v/>
      </c>
      <c r="O354" s="98" t="str">
        <f>'miRNA Table'!C353</f>
        <v>hsa-miR-744-5p</v>
      </c>
      <c r="P354" s="98" t="s">
        <v>5851</v>
      </c>
      <c r="Q354" s="99">
        <f>IF('Control Sample Data'!C353="","",IF(SUM('Control Sample Data'!C$3:C$386)&gt;10,IF(AND(ISNUMBER('Control Sample Data'!C353),'Control Sample Data'!C353&lt;$C$389, 'Control Sample Data'!C353&gt;0),'Control Sample Data'!C353,$C$389),""))</f>
        <v>35</v>
      </c>
      <c r="R354" s="99">
        <f>IF('Control Sample Data'!D353="","",IF(SUM('Control Sample Data'!D$3:D$386)&gt;10,IF(AND(ISNUMBER('Control Sample Data'!D353),'Control Sample Data'!D353&lt;$C$389, 'Control Sample Data'!D353&gt;0),'Control Sample Data'!D353,$C$389),""))</f>
        <v>35</v>
      </c>
      <c r="S354" s="99">
        <f>IF('Control Sample Data'!E353="","",IF(SUM('Control Sample Data'!E$3:E$386)&gt;10,IF(AND(ISNUMBER('Control Sample Data'!E353),'Control Sample Data'!E353&lt;$C$389, 'Control Sample Data'!E353&gt;0),'Control Sample Data'!E353,$C$389),""))</f>
        <v>35</v>
      </c>
      <c r="T354" s="99" t="str">
        <f>IF('Control Sample Data'!F353="","",IF(SUM('Control Sample Data'!F$3:F$386)&gt;10,IF(AND(ISNUMBER('Control Sample Data'!F353),'Control Sample Data'!F353&lt;$C$389, 'Control Sample Data'!F353&gt;0),'Control Sample Data'!F353,$C$389),""))</f>
        <v/>
      </c>
      <c r="U354" s="99" t="str">
        <f>IF('Control Sample Data'!G353="","",IF(SUM('Control Sample Data'!G$3:G$386)&gt;10,IF(AND(ISNUMBER('Control Sample Data'!G353),'Control Sample Data'!G353&lt;$C$389, 'Control Sample Data'!G353&gt;0),'Control Sample Data'!G353,$C$389),""))</f>
        <v/>
      </c>
      <c r="V354" s="99" t="str">
        <f>IF('Control Sample Data'!H353="","",IF(SUM('Control Sample Data'!H$3:H$386)&gt;10,IF(AND(ISNUMBER('Control Sample Data'!H353),'Control Sample Data'!H353&lt;$C$389, 'Control Sample Data'!H353&gt;0),'Control Sample Data'!H353,$C$389),""))</f>
        <v/>
      </c>
      <c r="W354" s="99" t="str">
        <f>IF('Control Sample Data'!I353="","",IF(SUM('Control Sample Data'!I$3:I$386)&gt;10,IF(AND(ISNUMBER('Control Sample Data'!I353),'Control Sample Data'!I353&lt;$C$389, 'Control Sample Data'!I353&gt;0),'Control Sample Data'!I353,$C$389),""))</f>
        <v/>
      </c>
      <c r="X354" s="99" t="str">
        <f>IF('Control Sample Data'!J353="","",IF(SUM('Control Sample Data'!J$3:J$386)&gt;10,IF(AND(ISNUMBER('Control Sample Data'!J353),'Control Sample Data'!J353&lt;$C$389, 'Control Sample Data'!J353&gt;0),'Control Sample Data'!J353,$C$389),""))</f>
        <v/>
      </c>
      <c r="Y354" s="99" t="str">
        <f>IF('Control Sample Data'!K353="","",IF(SUM('Control Sample Data'!K$3:K$386)&gt;10,IF(AND(ISNUMBER('Control Sample Data'!K353),'Control Sample Data'!K353&lt;$C$389, 'Control Sample Data'!K353&gt;0),'Control Sample Data'!K353,$C$389),""))</f>
        <v/>
      </c>
      <c r="Z354" s="99" t="str">
        <f>IF('Control Sample Data'!L353="","",IF(SUM('Control Sample Data'!L$3:L$386)&gt;10,IF(AND(ISNUMBER('Control Sample Data'!L353),'Control Sample Data'!L353&lt;$C$389, 'Control Sample Data'!L353&gt;0),'Control Sample Data'!L353,$C$389),""))</f>
        <v/>
      </c>
      <c r="AA354" s="99" t="str">
        <f>IF('Control Sample Data'!M353="","",IF(SUM('Control Sample Data'!M$3:M$386)&gt;10,IF(AND(ISNUMBER('Control Sample Data'!M353),'Control Sample Data'!M353&lt;$C$389, 'Control Sample Data'!M353&gt;0),'Control Sample Data'!M353,$C$389),""))</f>
        <v/>
      </c>
      <c r="AB354" s="107" t="str">
        <f>IF('Control Sample Data'!N353="","",IF(SUM('Control Sample Data'!N$3:N$386)&gt;10,IF(AND(ISNUMBER('Control Sample Data'!N353),'Control Sample Data'!N353&lt;$C$389, 'Control Sample Data'!N353&gt;0),'Control Sample Data'!N353,$C$389),""))</f>
        <v/>
      </c>
      <c r="AC354" s="136">
        <f>IF(C354="","",IF(AND('miRNA Table'!$F$4="YES",'miRNA Table'!$F$6="YES"),C354-C$391,C354))</f>
        <v>35</v>
      </c>
      <c r="AD354" s="137">
        <f>IF(D354="","",IF(AND('miRNA Table'!$F$4="YES",'miRNA Table'!$F$6="YES"),D354-D$391,D354))</f>
        <v>35</v>
      </c>
      <c r="AE354" s="137">
        <f>IF(E354="","",IF(AND('miRNA Table'!$F$4="YES",'miRNA Table'!$F$6="YES"),E354-E$391,E354))</f>
        <v>35</v>
      </c>
      <c r="AF354" s="137" t="str">
        <f>IF(F354="","",IF(AND('miRNA Table'!$F$4="YES",'miRNA Table'!$F$6="YES"),F354-F$391,F354))</f>
        <v/>
      </c>
      <c r="AG354" s="137" t="str">
        <f>IF(G354="","",IF(AND('miRNA Table'!$F$4="YES",'miRNA Table'!$F$6="YES"),G354-G$391,G354))</f>
        <v/>
      </c>
      <c r="AH354" s="137" t="str">
        <f>IF(H354="","",IF(AND('miRNA Table'!$F$4="YES",'miRNA Table'!$F$6="YES"),H354-H$391,H354))</f>
        <v/>
      </c>
      <c r="AI354" s="137" t="str">
        <f>IF(I354="","",IF(AND('miRNA Table'!$F$4="YES",'miRNA Table'!$F$6="YES"),I354-I$391,I354))</f>
        <v/>
      </c>
      <c r="AJ354" s="137" t="str">
        <f>IF(J354="","",IF(AND('miRNA Table'!$F$4="YES",'miRNA Table'!$F$6="YES"),J354-J$391,J354))</f>
        <v/>
      </c>
      <c r="AK354" s="137" t="str">
        <f>IF(K354="","",IF(AND('miRNA Table'!$F$4="YES",'miRNA Table'!$F$6="YES"),K354-K$391,K354))</f>
        <v/>
      </c>
      <c r="AL354" s="137" t="str">
        <f>IF(L354="","",IF(AND('miRNA Table'!$F$4="YES",'miRNA Table'!$F$6="YES"),L354-L$391,L354))</f>
        <v/>
      </c>
      <c r="AM354" s="137" t="str">
        <f>IF(M354="","",IF(AND('miRNA Table'!$F$4="YES",'miRNA Table'!$F$6="YES"),M354-M$391,M354))</f>
        <v/>
      </c>
      <c r="AN354" s="138" t="str">
        <f>IF(N354="","",IF(AND('miRNA Table'!$F$4="YES",'miRNA Table'!$F$6="YES"),N354-N$391,N354))</f>
        <v/>
      </c>
      <c r="AO354" s="136">
        <f>IF(O354="","",IF(AND('miRNA Table'!$F$4="YES",'miRNA Table'!$F$6="YES"),Q354-Q$391,Q354))</f>
        <v>35</v>
      </c>
      <c r="AP354" s="137">
        <f>IF(P354="","",IF(AND('miRNA Table'!$F$4="YES",'miRNA Table'!$F$6="YES"),R354-R$391,R354))</f>
        <v>35</v>
      </c>
      <c r="AQ354" s="137">
        <f>IF(Q354="","",IF(AND('miRNA Table'!$F$4="YES",'miRNA Table'!$F$6="YES"),S354-S$391,S354))</f>
        <v>35</v>
      </c>
      <c r="AR354" s="137" t="str">
        <f>IF(R354="","",IF(AND('miRNA Table'!$F$4="YES",'miRNA Table'!$F$6="YES"),T354-T$391,T354))</f>
        <v/>
      </c>
      <c r="AS354" s="137" t="str">
        <f>IF(S354="","",IF(AND('miRNA Table'!$F$4="YES",'miRNA Table'!$F$6="YES"),U354-U$391,U354))</f>
        <v/>
      </c>
      <c r="AT354" s="137" t="str">
        <f>IF(T354="","",IF(AND('miRNA Table'!$F$4="YES",'miRNA Table'!$F$6="YES"),V354-V$391,V354))</f>
        <v/>
      </c>
      <c r="AU354" s="137" t="str">
        <f>IF(U354="","",IF(AND('miRNA Table'!$F$4="YES",'miRNA Table'!$F$6="YES"),W354-W$391,W354))</f>
        <v/>
      </c>
      <c r="AV354" s="137" t="str">
        <f>IF(V354="","",IF(AND('miRNA Table'!$F$4="YES",'miRNA Table'!$F$6="YES"),X354-X$391,X354))</f>
        <v/>
      </c>
      <c r="AW354" s="137" t="str">
        <f>IF(W354="","",IF(AND('miRNA Table'!$F$4="YES",'miRNA Table'!$F$6="YES"),Y354-Y$391,Y354))</f>
        <v/>
      </c>
      <c r="AX354" s="137" t="str">
        <f>IF(X354="","",IF(AND('miRNA Table'!$F$4="YES",'miRNA Table'!$F$6="YES"),Z354-Z$391,Z354))</f>
        <v/>
      </c>
      <c r="AY354" s="137" t="str">
        <f>IF(Y354="","",IF(AND('miRNA Table'!$F$4="YES",'miRNA Table'!$F$6="YES"),AA354-AA$391,AA354))</f>
        <v/>
      </c>
      <c r="AZ354" s="138" t="str">
        <f>IF(Z354="","",IF(AND('miRNA Table'!$F$4="YES",'miRNA Table'!$F$6="YES"),AB354-AB$391,AB354))</f>
        <v/>
      </c>
      <c r="BY354" s="97" t="str">
        <f t="shared" si="288"/>
        <v>hsa-miR-744-5p</v>
      </c>
      <c r="BZ354" s="98" t="s">
        <v>5851</v>
      </c>
      <c r="CA354" s="99">
        <f t="shared" si="289"/>
        <v>14.364999999999998</v>
      </c>
      <c r="CB354" s="99">
        <f t="shared" si="290"/>
        <v>14.355</v>
      </c>
      <c r="CC354" s="99">
        <f t="shared" si="291"/>
        <v>14.27</v>
      </c>
      <c r="CD354" s="99" t="str">
        <f t="shared" si="292"/>
        <v/>
      </c>
      <c r="CE354" s="99" t="str">
        <f t="shared" si="293"/>
        <v/>
      </c>
      <c r="CF354" s="99" t="str">
        <f t="shared" si="294"/>
        <v/>
      </c>
      <c r="CG354" s="99" t="str">
        <f t="shared" si="295"/>
        <v/>
      </c>
      <c r="CH354" s="99" t="str">
        <f t="shared" si="296"/>
        <v/>
      </c>
      <c r="CI354" s="99" t="str">
        <f t="shared" si="297"/>
        <v/>
      </c>
      <c r="CJ354" s="99" t="str">
        <f t="shared" si="298"/>
        <v/>
      </c>
      <c r="CK354" s="99" t="str">
        <f t="shared" si="299"/>
        <v/>
      </c>
      <c r="CL354" s="99" t="str">
        <f t="shared" si="300"/>
        <v/>
      </c>
      <c r="CM354" s="99">
        <f t="shared" si="301"/>
        <v>14.101666666666667</v>
      </c>
      <c r="CN354" s="99">
        <f t="shared" si="302"/>
        <v>14.14833333333333</v>
      </c>
      <c r="CO354" s="99">
        <f t="shared" si="303"/>
        <v>13.864999999999998</v>
      </c>
      <c r="CP354" s="99" t="str">
        <f t="shared" si="304"/>
        <v/>
      </c>
      <c r="CQ354" s="99" t="str">
        <f t="shared" si="305"/>
        <v/>
      </c>
      <c r="CR354" s="99" t="str">
        <f t="shared" si="306"/>
        <v/>
      </c>
      <c r="CS354" s="99" t="str">
        <f t="shared" si="307"/>
        <v/>
      </c>
      <c r="CT354" s="99" t="str">
        <f t="shared" si="308"/>
        <v/>
      </c>
      <c r="CU354" s="99" t="str">
        <f t="shared" si="309"/>
        <v/>
      </c>
      <c r="CV354" s="99" t="str">
        <f t="shared" si="310"/>
        <v/>
      </c>
      <c r="CW354" s="99" t="str">
        <f t="shared" si="311"/>
        <v/>
      </c>
      <c r="CX354" s="99" t="str">
        <f t="shared" si="312"/>
        <v/>
      </c>
      <c r="CY354" s="70">
        <f t="shared" si="313"/>
        <v>14.329999999999998</v>
      </c>
      <c r="CZ354" s="70">
        <f t="shared" si="314"/>
        <v>14.038333333333332</v>
      </c>
      <c r="DA354" s="100" t="str">
        <f t="shared" si="315"/>
        <v>hsa-miR-744-5p</v>
      </c>
      <c r="DB354" s="98" t="s">
        <v>5851</v>
      </c>
      <c r="DC354" s="101">
        <f t="shared" si="268"/>
        <v>4.7391899108950229E-5</v>
      </c>
      <c r="DD354" s="101">
        <f t="shared" si="269"/>
        <v>4.7721535835485465E-5</v>
      </c>
      <c r="DE354" s="101">
        <f t="shared" si="270"/>
        <v>5.0617648059963549E-5</v>
      </c>
      <c r="DF354" s="101" t="str">
        <f t="shared" si="271"/>
        <v/>
      </c>
      <c r="DG354" s="101" t="str">
        <f t="shared" si="272"/>
        <v/>
      </c>
      <c r="DH354" s="101" t="str">
        <f t="shared" si="273"/>
        <v/>
      </c>
      <c r="DI354" s="101" t="str">
        <f t="shared" si="274"/>
        <v/>
      </c>
      <c r="DJ354" s="101" t="str">
        <f t="shared" si="275"/>
        <v/>
      </c>
      <c r="DK354" s="101" t="str">
        <f t="shared" si="276"/>
        <v/>
      </c>
      <c r="DL354" s="101" t="str">
        <f t="shared" si="277"/>
        <v/>
      </c>
      <c r="DM354" s="101" t="str">
        <f t="shared" si="316"/>
        <v/>
      </c>
      <c r="DN354" s="101" t="str">
        <f t="shared" si="317"/>
        <v/>
      </c>
      <c r="DO354" s="101">
        <f t="shared" si="278"/>
        <v>5.6882063716252369E-5</v>
      </c>
      <c r="DP354" s="101">
        <f t="shared" si="279"/>
        <v>5.5071547217106916E-5</v>
      </c>
      <c r="DQ354" s="101">
        <f t="shared" si="280"/>
        <v>6.7022266466494862E-5</v>
      </c>
      <c r="DR354" s="101" t="str">
        <f t="shared" si="281"/>
        <v/>
      </c>
      <c r="DS354" s="101" t="str">
        <f t="shared" si="282"/>
        <v/>
      </c>
      <c r="DT354" s="101" t="str">
        <f t="shared" si="283"/>
        <v/>
      </c>
      <c r="DU354" s="101" t="str">
        <f t="shared" si="284"/>
        <v/>
      </c>
      <c r="DV354" s="101" t="str">
        <f t="shared" si="285"/>
        <v/>
      </c>
      <c r="DW354" s="101" t="str">
        <f t="shared" si="286"/>
        <v/>
      </c>
      <c r="DX354" s="101" t="str">
        <f t="shared" si="287"/>
        <v/>
      </c>
      <c r="DY354" s="101" t="str">
        <f t="shared" si="318"/>
        <v/>
      </c>
      <c r="DZ354" s="101" t="str">
        <f t="shared" si="319"/>
        <v/>
      </c>
    </row>
    <row r="355" spans="1:130" ht="15" customHeight="1" x14ac:dyDescent="0.25">
      <c r="A355" s="106" t="str">
        <f>'miRNA Table'!C354</f>
        <v>hsa-miR-765</v>
      </c>
      <c r="B355" s="98" t="s">
        <v>5852</v>
      </c>
      <c r="C355" s="99">
        <f>IF('Test Sample Data'!C354="","",IF(SUM('Test Sample Data'!C$3:C$386)&gt;10,IF(AND(ISNUMBER('Test Sample Data'!C354),'Test Sample Data'!C354&lt;$C$389, 'Test Sample Data'!C354&gt;0),'Test Sample Data'!C354,$C$389),""))</f>
        <v>21.61</v>
      </c>
      <c r="D355" s="99">
        <f>IF('Test Sample Data'!D354="","",IF(SUM('Test Sample Data'!D$3:D$386)&gt;10,IF(AND(ISNUMBER('Test Sample Data'!D354),'Test Sample Data'!D354&lt;$C$389, 'Test Sample Data'!D354&gt;0),'Test Sample Data'!D354,$C$389),""))</f>
        <v>21.64</v>
      </c>
      <c r="E355" s="99">
        <f>IF('Test Sample Data'!E354="","",IF(SUM('Test Sample Data'!E$3:E$386)&gt;10,IF(AND(ISNUMBER('Test Sample Data'!E354),'Test Sample Data'!E354&lt;$C$389, 'Test Sample Data'!E354&gt;0),'Test Sample Data'!E354,$C$389),""))</f>
        <v>21.59</v>
      </c>
      <c r="F355" s="99" t="str">
        <f>IF('Test Sample Data'!F354="","",IF(SUM('Test Sample Data'!F$3:F$386)&gt;10,IF(AND(ISNUMBER('Test Sample Data'!F354),'Test Sample Data'!F354&lt;$C$389, 'Test Sample Data'!F354&gt;0),'Test Sample Data'!F354,$C$389),""))</f>
        <v/>
      </c>
      <c r="G355" s="99" t="str">
        <f>IF('Test Sample Data'!G354="","",IF(SUM('Test Sample Data'!G$3:G$386)&gt;10,IF(AND(ISNUMBER('Test Sample Data'!G354),'Test Sample Data'!G354&lt;$C$389, 'Test Sample Data'!G354&gt;0),'Test Sample Data'!G354,$C$389),""))</f>
        <v/>
      </c>
      <c r="H355" s="99" t="str">
        <f>IF('Test Sample Data'!H354="","",IF(SUM('Test Sample Data'!H$3:H$386)&gt;10,IF(AND(ISNUMBER('Test Sample Data'!H354),'Test Sample Data'!H354&lt;$C$389, 'Test Sample Data'!H354&gt;0),'Test Sample Data'!H354,$C$389),""))</f>
        <v/>
      </c>
      <c r="I355" s="99" t="str">
        <f>IF('Test Sample Data'!I354="","",IF(SUM('Test Sample Data'!I$3:I$386)&gt;10,IF(AND(ISNUMBER('Test Sample Data'!I354),'Test Sample Data'!I354&lt;$C$389, 'Test Sample Data'!I354&gt;0),'Test Sample Data'!I354,$C$389),""))</f>
        <v/>
      </c>
      <c r="J355" s="99" t="str">
        <f>IF('Test Sample Data'!J354="","",IF(SUM('Test Sample Data'!J$3:J$386)&gt;10,IF(AND(ISNUMBER('Test Sample Data'!J354),'Test Sample Data'!J354&lt;$C$389, 'Test Sample Data'!J354&gt;0),'Test Sample Data'!J354,$C$389),""))</f>
        <v/>
      </c>
      <c r="K355" s="99" t="str">
        <f>IF('Test Sample Data'!K354="","",IF(SUM('Test Sample Data'!K$3:K$386)&gt;10,IF(AND(ISNUMBER('Test Sample Data'!K354),'Test Sample Data'!K354&lt;$C$389, 'Test Sample Data'!K354&gt;0),'Test Sample Data'!K354,$C$389),""))</f>
        <v/>
      </c>
      <c r="L355" s="99" t="str">
        <f>IF('Test Sample Data'!L354="","",IF(SUM('Test Sample Data'!L$3:L$386)&gt;10,IF(AND(ISNUMBER('Test Sample Data'!L354),'Test Sample Data'!L354&lt;$C$389, 'Test Sample Data'!L354&gt;0),'Test Sample Data'!L354,$C$389),""))</f>
        <v/>
      </c>
      <c r="M355" s="99" t="str">
        <f>IF('Test Sample Data'!M354="","",IF(SUM('Test Sample Data'!M$3:M$386)&gt;10,IF(AND(ISNUMBER('Test Sample Data'!M354),'Test Sample Data'!M354&lt;$C$389, 'Test Sample Data'!M354&gt;0),'Test Sample Data'!M354,$C$389),""))</f>
        <v/>
      </c>
      <c r="N355" s="99" t="str">
        <f>IF('Test Sample Data'!N354="","",IF(SUM('Test Sample Data'!N$3:N$386)&gt;10,IF(AND(ISNUMBER('Test Sample Data'!N354),'Test Sample Data'!N354&lt;$C$389, 'Test Sample Data'!N354&gt;0),'Test Sample Data'!N354,$C$389),""))</f>
        <v/>
      </c>
      <c r="O355" s="98" t="str">
        <f>'miRNA Table'!C354</f>
        <v>hsa-miR-765</v>
      </c>
      <c r="P355" s="98" t="s">
        <v>5852</v>
      </c>
      <c r="Q355" s="99">
        <f>IF('Control Sample Data'!C354="","",IF(SUM('Control Sample Data'!C$3:C$386)&gt;10,IF(AND(ISNUMBER('Control Sample Data'!C354),'Control Sample Data'!C354&lt;$C$389, 'Control Sample Data'!C354&gt;0),'Control Sample Data'!C354,$C$389),""))</f>
        <v>23.21</v>
      </c>
      <c r="R355" s="99">
        <f>IF('Control Sample Data'!D354="","",IF(SUM('Control Sample Data'!D$3:D$386)&gt;10,IF(AND(ISNUMBER('Control Sample Data'!D354),'Control Sample Data'!D354&lt;$C$389, 'Control Sample Data'!D354&gt;0),'Control Sample Data'!D354,$C$389),""))</f>
        <v>23.16</v>
      </c>
      <c r="S355" s="99">
        <f>IF('Control Sample Data'!E354="","",IF(SUM('Control Sample Data'!E$3:E$386)&gt;10,IF(AND(ISNUMBER('Control Sample Data'!E354),'Control Sample Data'!E354&lt;$C$389, 'Control Sample Data'!E354&gt;0),'Control Sample Data'!E354,$C$389),""))</f>
        <v>23.2</v>
      </c>
      <c r="T355" s="99" t="str">
        <f>IF('Control Sample Data'!F354="","",IF(SUM('Control Sample Data'!F$3:F$386)&gt;10,IF(AND(ISNUMBER('Control Sample Data'!F354),'Control Sample Data'!F354&lt;$C$389, 'Control Sample Data'!F354&gt;0),'Control Sample Data'!F354,$C$389),""))</f>
        <v/>
      </c>
      <c r="U355" s="99" t="str">
        <f>IF('Control Sample Data'!G354="","",IF(SUM('Control Sample Data'!G$3:G$386)&gt;10,IF(AND(ISNUMBER('Control Sample Data'!G354),'Control Sample Data'!G354&lt;$C$389, 'Control Sample Data'!G354&gt;0),'Control Sample Data'!G354,$C$389),""))</f>
        <v/>
      </c>
      <c r="V355" s="99" t="str">
        <f>IF('Control Sample Data'!H354="","",IF(SUM('Control Sample Data'!H$3:H$386)&gt;10,IF(AND(ISNUMBER('Control Sample Data'!H354),'Control Sample Data'!H354&lt;$C$389, 'Control Sample Data'!H354&gt;0),'Control Sample Data'!H354,$C$389),""))</f>
        <v/>
      </c>
      <c r="W355" s="99" t="str">
        <f>IF('Control Sample Data'!I354="","",IF(SUM('Control Sample Data'!I$3:I$386)&gt;10,IF(AND(ISNUMBER('Control Sample Data'!I354),'Control Sample Data'!I354&lt;$C$389, 'Control Sample Data'!I354&gt;0),'Control Sample Data'!I354,$C$389),""))</f>
        <v/>
      </c>
      <c r="X355" s="99" t="str">
        <f>IF('Control Sample Data'!J354="","",IF(SUM('Control Sample Data'!J$3:J$386)&gt;10,IF(AND(ISNUMBER('Control Sample Data'!J354),'Control Sample Data'!J354&lt;$C$389, 'Control Sample Data'!J354&gt;0),'Control Sample Data'!J354,$C$389),""))</f>
        <v/>
      </c>
      <c r="Y355" s="99" t="str">
        <f>IF('Control Sample Data'!K354="","",IF(SUM('Control Sample Data'!K$3:K$386)&gt;10,IF(AND(ISNUMBER('Control Sample Data'!K354),'Control Sample Data'!K354&lt;$C$389, 'Control Sample Data'!K354&gt;0),'Control Sample Data'!K354,$C$389),""))</f>
        <v/>
      </c>
      <c r="Z355" s="99" t="str">
        <f>IF('Control Sample Data'!L354="","",IF(SUM('Control Sample Data'!L$3:L$386)&gt;10,IF(AND(ISNUMBER('Control Sample Data'!L354),'Control Sample Data'!L354&lt;$C$389, 'Control Sample Data'!L354&gt;0),'Control Sample Data'!L354,$C$389),""))</f>
        <v/>
      </c>
      <c r="AA355" s="99" t="str">
        <f>IF('Control Sample Data'!M354="","",IF(SUM('Control Sample Data'!M$3:M$386)&gt;10,IF(AND(ISNUMBER('Control Sample Data'!M354),'Control Sample Data'!M354&lt;$C$389, 'Control Sample Data'!M354&gt;0),'Control Sample Data'!M354,$C$389),""))</f>
        <v/>
      </c>
      <c r="AB355" s="107" t="str">
        <f>IF('Control Sample Data'!N354="","",IF(SUM('Control Sample Data'!N$3:N$386)&gt;10,IF(AND(ISNUMBER('Control Sample Data'!N354),'Control Sample Data'!N354&lt;$C$389, 'Control Sample Data'!N354&gt;0),'Control Sample Data'!N354,$C$389),""))</f>
        <v/>
      </c>
      <c r="AC355" s="136">
        <f>IF(C355="","",IF(AND('miRNA Table'!$F$4="YES",'miRNA Table'!$F$6="YES"),C355-C$391,C355))</f>
        <v>21.61</v>
      </c>
      <c r="AD355" s="137">
        <f>IF(D355="","",IF(AND('miRNA Table'!$F$4="YES",'miRNA Table'!$F$6="YES"),D355-D$391,D355))</f>
        <v>21.64</v>
      </c>
      <c r="AE355" s="137">
        <f>IF(E355="","",IF(AND('miRNA Table'!$F$4="YES",'miRNA Table'!$F$6="YES"),E355-E$391,E355))</f>
        <v>21.59</v>
      </c>
      <c r="AF355" s="137" t="str">
        <f>IF(F355="","",IF(AND('miRNA Table'!$F$4="YES",'miRNA Table'!$F$6="YES"),F355-F$391,F355))</f>
        <v/>
      </c>
      <c r="AG355" s="137" t="str">
        <f>IF(G355="","",IF(AND('miRNA Table'!$F$4="YES",'miRNA Table'!$F$6="YES"),G355-G$391,G355))</f>
        <v/>
      </c>
      <c r="AH355" s="137" t="str">
        <f>IF(H355="","",IF(AND('miRNA Table'!$F$4="YES",'miRNA Table'!$F$6="YES"),H355-H$391,H355))</f>
        <v/>
      </c>
      <c r="AI355" s="137" t="str">
        <f>IF(I355="","",IF(AND('miRNA Table'!$F$4="YES",'miRNA Table'!$F$6="YES"),I355-I$391,I355))</f>
        <v/>
      </c>
      <c r="AJ355" s="137" t="str">
        <f>IF(J355="","",IF(AND('miRNA Table'!$F$4="YES",'miRNA Table'!$F$6="YES"),J355-J$391,J355))</f>
        <v/>
      </c>
      <c r="AK355" s="137" t="str">
        <f>IF(K355="","",IF(AND('miRNA Table'!$F$4="YES",'miRNA Table'!$F$6="YES"),K355-K$391,K355))</f>
        <v/>
      </c>
      <c r="AL355" s="137" t="str">
        <f>IF(L355="","",IF(AND('miRNA Table'!$F$4="YES",'miRNA Table'!$F$6="YES"),L355-L$391,L355))</f>
        <v/>
      </c>
      <c r="AM355" s="137" t="str">
        <f>IF(M355="","",IF(AND('miRNA Table'!$F$4="YES",'miRNA Table'!$F$6="YES"),M355-M$391,M355))</f>
        <v/>
      </c>
      <c r="AN355" s="138" t="str">
        <f>IF(N355="","",IF(AND('miRNA Table'!$F$4="YES",'miRNA Table'!$F$6="YES"),N355-N$391,N355))</f>
        <v/>
      </c>
      <c r="AO355" s="136">
        <f>IF(O355="","",IF(AND('miRNA Table'!$F$4="YES",'miRNA Table'!$F$6="YES"),Q355-Q$391,Q355))</f>
        <v>23.21</v>
      </c>
      <c r="AP355" s="137">
        <f>IF(P355="","",IF(AND('miRNA Table'!$F$4="YES",'miRNA Table'!$F$6="YES"),R355-R$391,R355))</f>
        <v>23.16</v>
      </c>
      <c r="AQ355" s="137">
        <f>IF(Q355="","",IF(AND('miRNA Table'!$F$4="YES",'miRNA Table'!$F$6="YES"),S355-S$391,S355))</f>
        <v>23.2</v>
      </c>
      <c r="AR355" s="137" t="str">
        <f>IF(R355="","",IF(AND('miRNA Table'!$F$4="YES",'miRNA Table'!$F$6="YES"),T355-T$391,T355))</f>
        <v/>
      </c>
      <c r="AS355" s="137" t="str">
        <f>IF(S355="","",IF(AND('miRNA Table'!$F$4="YES",'miRNA Table'!$F$6="YES"),U355-U$391,U355))</f>
        <v/>
      </c>
      <c r="AT355" s="137" t="str">
        <f>IF(T355="","",IF(AND('miRNA Table'!$F$4="YES",'miRNA Table'!$F$6="YES"),V355-V$391,V355))</f>
        <v/>
      </c>
      <c r="AU355" s="137" t="str">
        <f>IF(U355="","",IF(AND('miRNA Table'!$F$4="YES",'miRNA Table'!$F$6="YES"),W355-W$391,W355))</f>
        <v/>
      </c>
      <c r="AV355" s="137" t="str">
        <f>IF(V355="","",IF(AND('miRNA Table'!$F$4="YES",'miRNA Table'!$F$6="YES"),X355-X$391,X355))</f>
        <v/>
      </c>
      <c r="AW355" s="137" t="str">
        <f>IF(W355="","",IF(AND('miRNA Table'!$F$4="YES",'miRNA Table'!$F$6="YES"),Y355-Y$391,Y355))</f>
        <v/>
      </c>
      <c r="AX355" s="137" t="str">
        <f>IF(X355="","",IF(AND('miRNA Table'!$F$4="YES",'miRNA Table'!$F$6="YES"),Z355-Z$391,Z355))</f>
        <v/>
      </c>
      <c r="AY355" s="137" t="str">
        <f>IF(Y355="","",IF(AND('miRNA Table'!$F$4="YES",'miRNA Table'!$F$6="YES"),AA355-AA$391,AA355))</f>
        <v/>
      </c>
      <c r="AZ355" s="138" t="str">
        <f>IF(Z355="","",IF(AND('miRNA Table'!$F$4="YES",'miRNA Table'!$F$6="YES"),AB355-AB$391,AB355))</f>
        <v/>
      </c>
      <c r="BY355" s="97" t="str">
        <f t="shared" si="288"/>
        <v>hsa-miR-765</v>
      </c>
      <c r="BZ355" s="98" t="s">
        <v>5852</v>
      </c>
      <c r="CA355" s="99">
        <f t="shared" si="289"/>
        <v>0.97499999999999787</v>
      </c>
      <c r="CB355" s="99">
        <f t="shared" si="290"/>
        <v>0.99500000000000099</v>
      </c>
      <c r="CC355" s="99">
        <f t="shared" si="291"/>
        <v>0.85999999999999943</v>
      </c>
      <c r="CD355" s="99" t="str">
        <f t="shared" si="292"/>
        <v/>
      </c>
      <c r="CE355" s="99" t="str">
        <f t="shared" si="293"/>
        <v/>
      </c>
      <c r="CF355" s="99" t="str">
        <f t="shared" si="294"/>
        <v/>
      </c>
      <c r="CG355" s="99" t="str">
        <f t="shared" si="295"/>
        <v/>
      </c>
      <c r="CH355" s="99" t="str">
        <f t="shared" si="296"/>
        <v/>
      </c>
      <c r="CI355" s="99" t="str">
        <f t="shared" si="297"/>
        <v/>
      </c>
      <c r="CJ355" s="99" t="str">
        <f t="shared" si="298"/>
        <v/>
      </c>
      <c r="CK355" s="99" t="str">
        <f t="shared" si="299"/>
        <v/>
      </c>
      <c r="CL355" s="99" t="str">
        <f t="shared" si="300"/>
        <v/>
      </c>
      <c r="CM355" s="99">
        <f t="shared" si="301"/>
        <v>2.3116666666666674</v>
      </c>
      <c r="CN355" s="99">
        <f t="shared" si="302"/>
        <v>2.30833333333333</v>
      </c>
      <c r="CO355" s="99">
        <f t="shared" si="303"/>
        <v>2.0649999999999977</v>
      </c>
      <c r="CP355" s="99" t="str">
        <f t="shared" si="304"/>
        <v/>
      </c>
      <c r="CQ355" s="99" t="str">
        <f t="shared" si="305"/>
        <v/>
      </c>
      <c r="CR355" s="99" t="str">
        <f t="shared" si="306"/>
        <v/>
      </c>
      <c r="CS355" s="99" t="str">
        <f t="shared" si="307"/>
        <v/>
      </c>
      <c r="CT355" s="99" t="str">
        <f t="shared" si="308"/>
        <v/>
      </c>
      <c r="CU355" s="99" t="str">
        <f t="shared" si="309"/>
        <v/>
      </c>
      <c r="CV355" s="99" t="str">
        <f t="shared" si="310"/>
        <v/>
      </c>
      <c r="CW355" s="99" t="str">
        <f t="shared" si="311"/>
        <v/>
      </c>
      <c r="CX355" s="99" t="str">
        <f t="shared" si="312"/>
        <v/>
      </c>
      <c r="CY355" s="70">
        <f t="shared" si="313"/>
        <v>0.9433333333333328</v>
      </c>
      <c r="CZ355" s="70">
        <f t="shared" si="314"/>
        <v>2.2283333333333317</v>
      </c>
      <c r="DA355" s="100" t="str">
        <f t="shared" si="315"/>
        <v>hsa-miR-765</v>
      </c>
      <c r="DB355" s="98" t="s">
        <v>5852</v>
      </c>
      <c r="DC355" s="101">
        <f t="shared" si="268"/>
        <v>0.50873984605134392</v>
      </c>
      <c r="DD355" s="101">
        <f t="shared" si="269"/>
        <v>0.50173587425475108</v>
      </c>
      <c r="DE355" s="101">
        <f t="shared" si="270"/>
        <v>0.55095255793830566</v>
      </c>
      <c r="DF355" s="101" t="str">
        <f t="shared" si="271"/>
        <v/>
      </c>
      <c r="DG355" s="101" t="str">
        <f t="shared" si="272"/>
        <v/>
      </c>
      <c r="DH355" s="101" t="str">
        <f t="shared" si="273"/>
        <v/>
      </c>
      <c r="DI355" s="101" t="str">
        <f t="shared" si="274"/>
        <v/>
      </c>
      <c r="DJ355" s="101" t="str">
        <f t="shared" si="275"/>
        <v/>
      </c>
      <c r="DK355" s="101" t="str">
        <f t="shared" si="276"/>
        <v/>
      </c>
      <c r="DL355" s="101" t="str">
        <f t="shared" si="277"/>
        <v/>
      </c>
      <c r="DM355" s="101" t="str">
        <f t="shared" si="316"/>
        <v/>
      </c>
      <c r="DN355" s="101" t="str">
        <f t="shared" si="317"/>
        <v/>
      </c>
      <c r="DO355" s="101">
        <f t="shared" si="278"/>
        <v>0.20142760704543275</v>
      </c>
      <c r="DP355" s="101">
        <f t="shared" si="279"/>
        <v>0.20189354170001098</v>
      </c>
      <c r="DQ355" s="101">
        <f t="shared" si="280"/>
        <v>0.23898632939843592</v>
      </c>
      <c r="DR355" s="101" t="str">
        <f t="shared" si="281"/>
        <v/>
      </c>
      <c r="DS355" s="101" t="str">
        <f t="shared" si="282"/>
        <v/>
      </c>
      <c r="DT355" s="101" t="str">
        <f t="shared" si="283"/>
        <v/>
      </c>
      <c r="DU355" s="101" t="str">
        <f t="shared" si="284"/>
        <v/>
      </c>
      <c r="DV355" s="101" t="str">
        <f t="shared" si="285"/>
        <v/>
      </c>
      <c r="DW355" s="101" t="str">
        <f t="shared" si="286"/>
        <v/>
      </c>
      <c r="DX355" s="101" t="str">
        <f t="shared" si="287"/>
        <v/>
      </c>
      <c r="DY355" s="101" t="str">
        <f t="shared" si="318"/>
        <v/>
      </c>
      <c r="DZ355" s="101" t="str">
        <f t="shared" si="319"/>
        <v/>
      </c>
    </row>
    <row r="356" spans="1:130" ht="15" customHeight="1" x14ac:dyDescent="0.25">
      <c r="A356" s="106" t="str">
        <f>'miRNA Table'!C355</f>
        <v>hsa-miR-770-5p</v>
      </c>
      <c r="B356" s="98" t="s">
        <v>5853</v>
      </c>
      <c r="C356" s="99">
        <f>IF('Test Sample Data'!C355="","",IF(SUM('Test Sample Data'!C$3:C$386)&gt;10,IF(AND(ISNUMBER('Test Sample Data'!C355),'Test Sample Data'!C355&lt;$C$389, 'Test Sample Data'!C355&gt;0),'Test Sample Data'!C355,$C$389),""))</f>
        <v>35</v>
      </c>
      <c r="D356" s="99">
        <f>IF('Test Sample Data'!D355="","",IF(SUM('Test Sample Data'!D$3:D$386)&gt;10,IF(AND(ISNUMBER('Test Sample Data'!D355),'Test Sample Data'!D355&lt;$C$389, 'Test Sample Data'!D355&gt;0),'Test Sample Data'!D355,$C$389),""))</f>
        <v>35</v>
      </c>
      <c r="E356" s="99">
        <f>IF('Test Sample Data'!E355="","",IF(SUM('Test Sample Data'!E$3:E$386)&gt;10,IF(AND(ISNUMBER('Test Sample Data'!E355),'Test Sample Data'!E355&lt;$C$389, 'Test Sample Data'!E355&gt;0),'Test Sample Data'!E355,$C$389),""))</f>
        <v>35</v>
      </c>
      <c r="F356" s="99" t="str">
        <f>IF('Test Sample Data'!F355="","",IF(SUM('Test Sample Data'!F$3:F$386)&gt;10,IF(AND(ISNUMBER('Test Sample Data'!F355),'Test Sample Data'!F355&lt;$C$389, 'Test Sample Data'!F355&gt;0),'Test Sample Data'!F355,$C$389),""))</f>
        <v/>
      </c>
      <c r="G356" s="99" t="str">
        <f>IF('Test Sample Data'!G355="","",IF(SUM('Test Sample Data'!G$3:G$386)&gt;10,IF(AND(ISNUMBER('Test Sample Data'!G355),'Test Sample Data'!G355&lt;$C$389, 'Test Sample Data'!G355&gt;0),'Test Sample Data'!G355,$C$389),""))</f>
        <v/>
      </c>
      <c r="H356" s="99" t="str">
        <f>IF('Test Sample Data'!H355="","",IF(SUM('Test Sample Data'!H$3:H$386)&gt;10,IF(AND(ISNUMBER('Test Sample Data'!H355),'Test Sample Data'!H355&lt;$C$389, 'Test Sample Data'!H355&gt;0),'Test Sample Data'!H355,$C$389),""))</f>
        <v/>
      </c>
      <c r="I356" s="99" t="str">
        <f>IF('Test Sample Data'!I355="","",IF(SUM('Test Sample Data'!I$3:I$386)&gt;10,IF(AND(ISNUMBER('Test Sample Data'!I355),'Test Sample Data'!I355&lt;$C$389, 'Test Sample Data'!I355&gt;0),'Test Sample Data'!I355,$C$389),""))</f>
        <v/>
      </c>
      <c r="J356" s="99" t="str">
        <f>IF('Test Sample Data'!J355="","",IF(SUM('Test Sample Data'!J$3:J$386)&gt;10,IF(AND(ISNUMBER('Test Sample Data'!J355),'Test Sample Data'!J355&lt;$C$389, 'Test Sample Data'!J355&gt;0),'Test Sample Data'!J355,$C$389),""))</f>
        <v/>
      </c>
      <c r="K356" s="99" t="str">
        <f>IF('Test Sample Data'!K355="","",IF(SUM('Test Sample Data'!K$3:K$386)&gt;10,IF(AND(ISNUMBER('Test Sample Data'!K355),'Test Sample Data'!K355&lt;$C$389, 'Test Sample Data'!K355&gt;0),'Test Sample Data'!K355,$C$389),""))</f>
        <v/>
      </c>
      <c r="L356" s="99" t="str">
        <f>IF('Test Sample Data'!L355="","",IF(SUM('Test Sample Data'!L$3:L$386)&gt;10,IF(AND(ISNUMBER('Test Sample Data'!L355),'Test Sample Data'!L355&lt;$C$389, 'Test Sample Data'!L355&gt;0),'Test Sample Data'!L355,$C$389),""))</f>
        <v/>
      </c>
      <c r="M356" s="99" t="str">
        <f>IF('Test Sample Data'!M355="","",IF(SUM('Test Sample Data'!M$3:M$386)&gt;10,IF(AND(ISNUMBER('Test Sample Data'!M355),'Test Sample Data'!M355&lt;$C$389, 'Test Sample Data'!M355&gt;0),'Test Sample Data'!M355,$C$389),""))</f>
        <v/>
      </c>
      <c r="N356" s="99" t="str">
        <f>IF('Test Sample Data'!N355="","",IF(SUM('Test Sample Data'!N$3:N$386)&gt;10,IF(AND(ISNUMBER('Test Sample Data'!N355),'Test Sample Data'!N355&lt;$C$389, 'Test Sample Data'!N355&gt;0),'Test Sample Data'!N355,$C$389),""))</f>
        <v/>
      </c>
      <c r="O356" s="98" t="str">
        <f>'miRNA Table'!C355</f>
        <v>hsa-miR-770-5p</v>
      </c>
      <c r="P356" s="98" t="s">
        <v>5853</v>
      </c>
      <c r="Q356" s="99">
        <f>IF('Control Sample Data'!C355="","",IF(SUM('Control Sample Data'!C$3:C$386)&gt;10,IF(AND(ISNUMBER('Control Sample Data'!C355),'Control Sample Data'!C355&lt;$C$389, 'Control Sample Data'!C355&gt;0),'Control Sample Data'!C355,$C$389),""))</f>
        <v>35</v>
      </c>
      <c r="R356" s="99">
        <f>IF('Control Sample Data'!D355="","",IF(SUM('Control Sample Data'!D$3:D$386)&gt;10,IF(AND(ISNUMBER('Control Sample Data'!D355),'Control Sample Data'!D355&lt;$C$389, 'Control Sample Data'!D355&gt;0),'Control Sample Data'!D355,$C$389),""))</f>
        <v>35</v>
      </c>
      <c r="S356" s="99">
        <f>IF('Control Sample Data'!E355="","",IF(SUM('Control Sample Data'!E$3:E$386)&gt;10,IF(AND(ISNUMBER('Control Sample Data'!E355),'Control Sample Data'!E355&lt;$C$389, 'Control Sample Data'!E355&gt;0),'Control Sample Data'!E355,$C$389),""))</f>
        <v>35</v>
      </c>
      <c r="T356" s="99" t="str">
        <f>IF('Control Sample Data'!F355="","",IF(SUM('Control Sample Data'!F$3:F$386)&gt;10,IF(AND(ISNUMBER('Control Sample Data'!F355),'Control Sample Data'!F355&lt;$C$389, 'Control Sample Data'!F355&gt;0),'Control Sample Data'!F355,$C$389),""))</f>
        <v/>
      </c>
      <c r="U356" s="99" t="str">
        <f>IF('Control Sample Data'!G355="","",IF(SUM('Control Sample Data'!G$3:G$386)&gt;10,IF(AND(ISNUMBER('Control Sample Data'!G355),'Control Sample Data'!G355&lt;$C$389, 'Control Sample Data'!G355&gt;0),'Control Sample Data'!G355,$C$389),""))</f>
        <v/>
      </c>
      <c r="V356" s="99" t="str">
        <f>IF('Control Sample Data'!H355="","",IF(SUM('Control Sample Data'!H$3:H$386)&gt;10,IF(AND(ISNUMBER('Control Sample Data'!H355),'Control Sample Data'!H355&lt;$C$389, 'Control Sample Data'!H355&gt;0),'Control Sample Data'!H355,$C$389),""))</f>
        <v/>
      </c>
      <c r="W356" s="99" t="str">
        <f>IF('Control Sample Data'!I355="","",IF(SUM('Control Sample Data'!I$3:I$386)&gt;10,IF(AND(ISNUMBER('Control Sample Data'!I355),'Control Sample Data'!I355&lt;$C$389, 'Control Sample Data'!I355&gt;0),'Control Sample Data'!I355,$C$389),""))</f>
        <v/>
      </c>
      <c r="X356" s="99" t="str">
        <f>IF('Control Sample Data'!J355="","",IF(SUM('Control Sample Data'!J$3:J$386)&gt;10,IF(AND(ISNUMBER('Control Sample Data'!J355),'Control Sample Data'!J355&lt;$C$389, 'Control Sample Data'!J355&gt;0),'Control Sample Data'!J355,$C$389),""))</f>
        <v/>
      </c>
      <c r="Y356" s="99" t="str">
        <f>IF('Control Sample Data'!K355="","",IF(SUM('Control Sample Data'!K$3:K$386)&gt;10,IF(AND(ISNUMBER('Control Sample Data'!K355),'Control Sample Data'!K355&lt;$C$389, 'Control Sample Data'!K355&gt;0),'Control Sample Data'!K355,$C$389),""))</f>
        <v/>
      </c>
      <c r="Z356" s="99" t="str">
        <f>IF('Control Sample Data'!L355="","",IF(SUM('Control Sample Data'!L$3:L$386)&gt;10,IF(AND(ISNUMBER('Control Sample Data'!L355),'Control Sample Data'!L355&lt;$C$389, 'Control Sample Data'!L355&gt;0),'Control Sample Data'!L355,$C$389),""))</f>
        <v/>
      </c>
      <c r="AA356" s="99" t="str">
        <f>IF('Control Sample Data'!M355="","",IF(SUM('Control Sample Data'!M$3:M$386)&gt;10,IF(AND(ISNUMBER('Control Sample Data'!M355),'Control Sample Data'!M355&lt;$C$389, 'Control Sample Data'!M355&gt;0),'Control Sample Data'!M355,$C$389),""))</f>
        <v/>
      </c>
      <c r="AB356" s="107" t="str">
        <f>IF('Control Sample Data'!N355="","",IF(SUM('Control Sample Data'!N$3:N$386)&gt;10,IF(AND(ISNUMBER('Control Sample Data'!N355),'Control Sample Data'!N355&lt;$C$389, 'Control Sample Data'!N355&gt;0),'Control Sample Data'!N355,$C$389),""))</f>
        <v/>
      </c>
      <c r="AC356" s="136">
        <f>IF(C356="","",IF(AND('miRNA Table'!$F$4="YES",'miRNA Table'!$F$6="YES"),C356-C$391,C356))</f>
        <v>35</v>
      </c>
      <c r="AD356" s="137">
        <f>IF(D356="","",IF(AND('miRNA Table'!$F$4="YES",'miRNA Table'!$F$6="YES"),D356-D$391,D356))</f>
        <v>35</v>
      </c>
      <c r="AE356" s="137">
        <f>IF(E356="","",IF(AND('miRNA Table'!$F$4="YES",'miRNA Table'!$F$6="YES"),E356-E$391,E356))</f>
        <v>35</v>
      </c>
      <c r="AF356" s="137" t="str">
        <f>IF(F356="","",IF(AND('miRNA Table'!$F$4="YES",'miRNA Table'!$F$6="YES"),F356-F$391,F356))</f>
        <v/>
      </c>
      <c r="AG356" s="137" t="str">
        <f>IF(G356="","",IF(AND('miRNA Table'!$F$4="YES",'miRNA Table'!$F$6="YES"),G356-G$391,G356))</f>
        <v/>
      </c>
      <c r="AH356" s="137" t="str">
        <f>IF(H356="","",IF(AND('miRNA Table'!$F$4="YES",'miRNA Table'!$F$6="YES"),H356-H$391,H356))</f>
        <v/>
      </c>
      <c r="AI356" s="137" t="str">
        <f>IF(I356="","",IF(AND('miRNA Table'!$F$4="YES",'miRNA Table'!$F$6="YES"),I356-I$391,I356))</f>
        <v/>
      </c>
      <c r="AJ356" s="137" t="str">
        <f>IF(J356="","",IF(AND('miRNA Table'!$F$4="YES",'miRNA Table'!$F$6="YES"),J356-J$391,J356))</f>
        <v/>
      </c>
      <c r="AK356" s="137" t="str">
        <f>IF(K356="","",IF(AND('miRNA Table'!$F$4="YES",'miRNA Table'!$F$6="YES"),K356-K$391,K356))</f>
        <v/>
      </c>
      <c r="AL356" s="137" t="str">
        <f>IF(L356="","",IF(AND('miRNA Table'!$F$4="YES",'miRNA Table'!$F$6="YES"),L356-L$391,L356))</f>
        <v/>
      </c>
      <c r="AM356" s="137" t="str">
        <f>IF(M356="","",IF(AND('miRNA Table'!$F$4="YES",'miRNA Table'!$F$6="YES"),M356-M$391,M356))</f>
        <v/>
      </c>
      <c r="AN356" s="138" t="str">
        <f>IF(N356="","",IF(AND('miRNA Table'!$F$4="YES",'miRNA Table'!$F$6="YES"),N356-N$391,N356))</f>
        <v/>
      </c>
      <c r="AO356" s="136">
        <f>IF(O356="","",IF(AND('miRNA Table'!$F$4="YES",'miRNA Table'!$F$6="YES"),Q356-Q$391,Q356))</f>
        <v>35</v>
      </c>
      <c r="AP356" s="137">
        <f>IF(P356="","",IF(AND('miRNA Table'!$F$4="YES",'miRNA Table'!$F$6="YES"),R356-R$391,R356))</f>
        <v>35</v>
      </c>
      <c r="AQ356" s="137">
        <f>IF(Q356="","",IF(AND('miRNA Table'!$F$4="YES",'miRNA Table'!$F$6="YES"),S356-S$391,S356))</f>
        <v>35</v>
      </c>
      <c r="AR356" s="137" t="str">
        <f>IF(R356="","",IF(AND('miRNA Table'!$F$4="YES",'miRNA Table'!$F$6="YES"),T356-T$391,T356))</f>
        <v/>
      </c>
      <c r="AS356" s="137" t="str">
        <f>IF(S356="","",IF(AND('miRNA Table'!$F$4="YES",'miRNA Table'!$F$6="YES"),U356-U$391,U356))</f>
        <v/>
      </c>
      <c r="AT356" s="137" t="str">
        <f>IF(T356="","",IF(AND('miRNA Table'!$F$4="YES",'miRNA Table'!$F$6="YES"),V356-V$391,V356))</f>
        <v/>
      </c>
      <c r="AU356" s="137" t="str">
        <f>IF(U356="","",IF(AND('miRNA Table'!$F$4="YES",'miRNA Table'!$F$6="YES"),W356-W$391,W356))</f>
        <v/>
      </c>
      <c r="AV356" s="137" t="str">
        <f>IF(V356="","",IF(AND('miRNA Table'!$F$4="YES",'miRNA Table'!$F$6="YES"),X356-X$391,X356))</f>
        <v/>
      </c>
      <c r="AW356" s="137" t="str">
        <f>IF(W356="","",IF(AND('miRNA Table'!$F$4="YES",'miRNA Table'!$F$6="YES"),Y356-Y$391,Y356))</f>
        <v/>
      </c>
      <c r="AX356" s="137" t="str">
        <f>IF(X356="","",IF(AND('miRNA Table'!$F$4="YES",'miRNA Table'!$F$6="YES"),Z356-Z$391,Z356))</f>
        <v/>
      </c>
      <c r="AY356" s="137" t="str">
        <f>IF(Y356="","",IF(AND('miRNA Table'!$F$4="YES",'miRNA Table'!$F$6="YES"),AA356-AA$391,AA356))</f>
        <v/>
      </c>
      <c r="AZ356" s="138" t="str">
        <f>IF(Z356="","",IF(AND('miRNA Table'!$F$4="YES",'miRNA Table'!$F$6="YES"),AB356-AB$391,AB356))</f>
        <v/>
      </c>
      <c r="BY356" s="97" t="str">
        <f t="shared" si="288"/>
        <v>hsa-miR-770-5p</v>
      </c>
      <c r="BZ356" s="98" t="s">
        <v>5853</v>
      </c>
      <c r="CA356" s="99">
        <f t="shared" si="289"/>
        <v>14.364999999999998</v>
      </c>
      <c r="CB356" s="99">
        <f t="shared" si="290"/>
        <v>14.355</v>
      </c>
      <c r="CC356" s="99">
        <f t="shared" si="291"/>
        <v>14.27</v>
      </c>
      <c r="CD356" s="99" t="str">
        <f t="shared" si="292"/>
        <v/>
      </c>
      <c r="CE356" s="99" t="str">
        <f t="shared" si="293"/>
        <v/>
      </c>
      <c r="CF356" s="99" t="str">
        <f t="shared" si="294"/>
        <v/>
      </c>
      <c r="CG356" s="99" t="str">
        <f t="shared" si="295"/>
        <v/>
      </c>
      <c r="CH356" s="99" t="str">
        <f t="shared" si="296"/>
        <v/>
      </c>
      <c r="CI356" s="99" t="str">
        <f t="shared" si="297"/>
        <v/>
      </c>
      <c r="CJ356" s="99" t="str">
        <f t="shared" si="298"/>
        <v/>
      </c>
      <c r="CK356" s="99" t="str">
        <f t="shared" si="299"/>
        <v/>
      </c>
      <c r="CL356" s="99" t="str">
        <f t="shared" si="300"/>
        <v/>
      </c>
      <c r="CM356" s="99">
        <f t="shared" si="301"/>
        <v>14.101666666666667</v>
      </c>
      <c r="CN356" s="99">
        <f t="shared" si="302"/>
        <v>14.14833333333333</v>
      </c>
      <c r="CO356" s="99">
        <f t="shared" si="303"/>
        <v>13.864999999999998</v>
      </c>
      <c r="CP356" s="99" t="str">
        <f t="shared" si="304"/>
        <v/>
      </c>
      <c r="CQ356" s="99" t="str">
        <f t="shared" si="305"/>
        <v/>
      </c>
      <c r="CR356" s="99" t="str">
        <f t="shared" si="306"/>
        <v/>
      </c>
      <c r="CS356" s="99" t="str">
        <f t="shared" si="307"/>
        <v/>
      </c>
      <c r="CT356" s="99" t="str">
        <f t="shared" si="308"/>
        <v/>
      </c>
      <c r="CU356" s="99" t="str">
        <f t="shared" si="309"/>
        <v/>
      </c>
      <c r="CV356" s="99" t="str">
        <f t="shared" si="310"/>
        <v/>
      </c>
      <c r="CW356" s="99" t="str">
        <f t="shared" si="311"/>
        <v/>
      </c>
      <c r="CX356" s="99" t="str">
        <f t="shared" si="312"/>
        <v/>
      </c>
      <c r="CY356" s="70">
        <f t="shared" si="313"/>
        <v>14.329999999999998</v>
      </c>
      <c r="CZ356" s="70">
        <f t="shared" si="314"/>
        <v>14.038333333333332</v>
      </c>
      <c r="DA356" s="100" t="str">
        <f t="shared" si="315"/>
        <v>hsa-miR-770-5p</v>
      </c>
      <c r="DB356" s="98" t="s">
        <v>5853</v>
      </c>
      <c r="DC356" s="101">
        <f t="shared" ref="DC356:DC387" si="320">IF(CA356="","",POWER(2, -CA356))</f>
        <v>4.7391899108950229E-5</v>
      </c>
      <c r="DD356" s="101">
        <f t="shared" ref="DD356:DD387" si="321">IF(CB356="","",POWER(2, -CB356))</f>
        <v>4.7721535835485465E-5</v>
      </c>
      <c r="DE356" s="101">
        <f t="shared" ref="DE356:DE387" si="322">IF(CC356="","",POWER(2, -CC356))</f>
        <v>5.0617648059963549E-5</v>
      </c>
      <c r="DF356" s="101" t="str">
        <f t="shared" ref="DF356:DF387" si="323">IF(CD356="","",POWER(2, -CD356))</f>
        <v/>
      </c>
      <c r="DG356" s="101" t="str">
        <f t="shared" ref="DG356:DG387" si="324">IF(CE356="","",POWER(2, -CE356))</f>
        <v/>
      </c>
      <c r="DH356" s="101" t="str">
        <f t="shared" ref="DH356:DH387" si="325">IF(CF356="","",POWER(2, -CF356))</f>
        <v/>
      </c>
      <c r="DI356" s="101" t="str">
        <f t="shared" ref="DI356:DI387" si="326">IF(CG356="","",POWER(2, -CG356))</f>
        <v/>
      </c>
      <c r="DJ356" s="101" t="str">
        <f t="shared" ref="DJ356:DJ387" si="327">IF(CH356="","",POWER(2, -CH356))</f>
        <v/>
      </c>
      <c r="DK356" s="101" t="str">
        <f t="shared" ref="DK356:DK387" si="328">IF(CI356="","",POWER(2, -CI356))</f>
        <v/>
      </c>
      <c r="DL356" s="101" t="str">
        <f t="shared" ref="DL356:DL387" si="329">IF(CJ356="","",POWER(2, -CJ356))</f>
        <v/>
      </c>
      <c r="DM356" s="101" t="str">
        <f t="shared" si="316"/>
        <v/>
      </c>
      <c r="DN356" s="101" t="str">
        <f t="shared" si="317"/>
        <v/>
      </c>
      <c r="DO356" s="101">
        <f t="shared" ref="DO356:DO387" si="330">IF(CM356="","",POWER(2, -CM356))</f>
        <v>5.6882063716252369E-5</v>
      </c>
      <c r="DP356" s="101">
        <f t="shared" ref="DP356:DP387" si="331">IF(CN356="","",POWER(2, -CN356))</f>
        <v>5.5071547217106916E-5</v>
      </c>
      <c r="DQ356" s="101">
        <f t="shared" ref="DQ356:DQ387" si="332">IF(CO356="","",POWER(2, -CO356))</f>
        <v>6.7022266466494862E-5</v>
      </c>
      <c r="DR356" s="101" t="str">
        <f t="shared" ref="DR356:DR387" si="333">IF(CP356="","",POWER(2, -CP356))</f>
        <v/>
      </c>
      <c r="DS356" s="101" t="str">
        <f t="shared" ref="DS356:DS387" si="334">IF(CQ356="","",POWER(2, -CQ356))</f>
        <v/>
      </c>
      <c r="DT356" s="101" t="str">
        <f t="shared" ref="DT356:DT387" si="335">IF(CR356="","",POWER(2, -CR356))</f>
        <v/>
      </c>
      <c r="DU356" s="101" t="str">
        <f t="shared" ref="DU356:DU387" si="336">IF(CS356="","",POWER(2, -CS356))</f>
        <v/>
      </c>
      <c r="DV356" s="101" t="str">
        <f t="shared" ref="DV356:DV387" si="337">IF(CT356="","",POWER(2, -CT356))</f>
        <v/>
      </c>
      <c r="DW356" s="101" t="str">
        <f t="shared" ref="DW356:DW387" si="338">IF(CU356="","",POWER(2, -CU356))</f>
        <v/>
      </c>
      <c r="DX356" s="101" t="str">
        <f t="shared" ref="DX356:DX387" si="339">IF(CV356="","",POWER(2, -CV356))</f>
        <v/>
      </c>
      <c r="DY356" s="101" t="str">
        <f t="shared" si="318"/>
        <v/>
      </c>
      <c r="DZ356" s="101" t="str">
        <f t="shared" si="319"/>
        <v/>
      </c>
    </row>
    <row r="357" spans="1:130" ht="15" customHeight="1" x14ac:dyDescent="0.25">
      <c r="A357" s="106" t="str">
        <f>'miRNA Table'!C356</f>
        <v>hsa-miR-802</v>
      </c>
      <c r="B357" s="98" t="s">
        <v>5854</v>
      </c>
      <c r="C357" s="99">
        <f>IF('Test Sample Data'!C356="","",IF(SUM('Test Sample Data'!C$3:C$386)&gt;10,IF(AND(ISNUMBER('Test Sample Data'!C356),'Test Sample Data'!C356&lt;$C$389, 'Test Sample Data'!C356&gt;0),'Test Sample Data'!C356,$C$389),""))</f>
        <v>22.27</v>
      </c>
      <c r="D357" s="99">
        <f>IF('Test Sample Data'!D356="","",IF(SUM('Test Sample Data'!D$3:D$386)&gt;10,IF(AND(ISNUMBER('Test Sample Data'!D356),'Test Sample Data'!D356&lt;$C$389, 'Test Sample Data'!D356&gt;0),'Test Sample Data'!D356,$C$389),""))</f>
        <v>22.15</v>
      </c>
      <c r="E357" s="99">
        <f>IF('Test Sample Data'!E356="","",IF(SUM('Test Sample Data'!E$3:E$386)&gt;10,IF(AND(ISNUMBER('Test Sample Data'!E356),'Test Sample Data'!E356&lt;$C$389, 'Test Sample Data'!E356&gt;0),'Test Sample Data'!E356,$C$389),""))</f>
        <v>22.14</v>
      </c>
      <c r="F357" s="99" t="str">
        <f>IF('Test Sample Data'!F356="","",IF(SUM('Test Sample Data'!F$3:F$386)&gt;10,IF(AND(ISNUMBER('Test Sample Data'!F356),'Test Sample Data'!F356&lt;$C$389, 'Test Sample Data'!F356&gt;0),'Test Sample Data'!F356,$C$389),""))</f>
        <v/>
      </c>
      <c r="G357" s="99" t="str">
        <f>IF('Test Sample Data'!G356="","",IF(SUM('Test Sample Data'!G$3:G$386)&gt;10,IF(AND(ISNUMBER('Test Sample Data'!G356),'Test Sample Data'!G356&lt;$C$389, 'Test Sample Data'!G356&gt;0),'Test Sample Data'!G356,$C$389),""))</f>
        <v/>
      </c>
      <c r="H357" s="99" t="str">
        <f>IF('Test Sample Data'!H356="","",IF(SUM('Test Sample Data'!H$3:H$386)&gt;10,IF(AND(ISNUMBER('Test Sample Data'!H356),'Test Sample Data'!H356&lt;$C$389, 'Test Sample Data'!H356&gt;0),'Test Sample Data'!H356,$C$389),""))</f>
        <v/>
      </c>
      <c r="I357" s="99" t="str">
        <f>IF('Test Sample Data'!I356="","",IF(SUM('Test Sample Data'!I$3:I$386)&gt;10,IF(AND(ISNUMBER('Test Sample Data'!I356),'Test Sample Data'!I356&lt;$C$389, 'Test Sample Data'!I356&gt;0),'Test Sample Data'!I356,$C$389),""))</f>
        <v/>
      </c>
      <c r="J357" s="99" t="str">
        <f>IF('Test Sample Data'!J356="","",IF(SUM('Test Sample Data'!J$3:J$386)&gt;10,IF(AND(ISNUMBER('Test Sample Data'!J356),'Test Sample Data'!J356&lt;$C$389, 'Test Sample Data'!J356&gt;0),'Test Sample Data'!J356,$C$389),""))</f>
        <v/>
      </c>
      <c r="K357" s="99" t="str">
        <f>IF('Test Sample Data'!K356="","",IF(SUM('Test Sample Data'!K$3:K$386)&gt;10,IF(AND(ISNUMBER('Test Sample Data'!K356),'Test Sample Data'!K356&lt;$C$389, 'Test Sample Data'!K356&gt;0),'Test Sample Data'!K356,$C$389),""))</f>
        <v/>
      </c>
      <c r="L357" s="99" t="str">
        <f>IF('Test Sample Data'!L356="","",IF(SUM('Test Sample Data'!L$3:L$386)&gt;10,IF(AND(ISNUMBER('Test Sample Data'!L356),'Test Sample Data'!L356&lt;$C$389, 'Test Sample Data'!L356&gt;0),'Test Sample Data'!L356,$C$389),""))</f>
        <v/>
      </c>
      <c r="M357" s="99" t="str">
        <f>IF('Test Sample Data'!M356="","",IF(SUM('Test Sample Data'!M$3:M$386)&gt;10,IF(AND(ISNUMBER('Test Sample Data'!M356),'Test Sample Data'!M356&lt;$C$389, 'Test Sample Data'!M356&gt;0),'Test Sample Data'!M356,$C$389),""))</f>
        <v/>
      </c>
      <c r="N357" s="99" t="str">
        <f>IF('Test Sample Data'!N356="","",IF(SUM('Test Sample Data'!N$3:N$386)&gt;10,IF(AND(ISNUMBER('Test Sample Data'!N356),'Test Sample Data'!N356&lt;$C$389, 'Test Sample Data'!N356&gt;0),'Test Sample Data'!N356,$C$389),""))</f>
        <v/>
      </c>
      <c r="O357" s="98" t="str">
        <f>'miRNA Table'!C356</f>
        <v>hsa-miR-802</v>
      </c>
      <c r="P357" s="98" t="s">
        <v>5854</v>
      </c>
      <c r="Q357" s="99">
        <f>IF('Control Sample Data'!C356="","",IF(SUM('Control Sample Data'!C$3:C$386)&gt;10,IF(AND(ISNUMBER('Control Sample Data'!C356),'Control Sample Data'!C356&lt;$C$389, 'Control Sample Data'!C356&gt;0),'Control Sample Data'!C356,$C$389),""))</f>
        <v>24.97</v>
      </c>
      <c r="R357" s="99">
        <f>IF('Control Sample Data'!D356="","",IF(SUM('Control Sample Data'!D$3:D$386)&gt;10,IF(AND(ISNUMBER('Control Sample Data'!D356),'Control Sample Data'!D356&lt;$C$389, 'Control Sample Data'!D356&gt;0),'Control Sample Data'!D356,$C$389),""))</f>
        <v>25.02</v>
      </c>
      <c r="S357" s="99">
        <f>IF('Control Sample Data'!E356="","",IF(SUM('Control Sample Data'!E$3:E$386)&gt;10,IF(AND(ISNUMBER('Control Sample Data'!E356),'Control Sample Data'!E356&lt;$C$389, 'Control Sample Data'!E356&gt;0),'Control Sample Data'!E356,$C$389),""))</f>
        <v>25.19</v>
      </c>
      <c r="T357" s="99" t="str">
        <f>IF('Control Sample Data'!F356="","",IF(SUM('Control Sample Data'!F$3:F$386)&gt;10,IF(AND(ISNUMBER('Control Sample Data'!F356),'Control Sample Data'!F356&lt;$C$389, 'Control Sample Data'!F356&gt;0),'Control Sample Data'!F356,$C$389),""))</f>
        <v/>
      </c>
      <c r="U357" s="99" t="str">
        <f>IF('Control Sample Data'!G356="","",IF(SUM('Control Sample Data'!G$3:G$386)&gt;10,IF(AND(ISNUMBER('Control Sample Data'!G356),'Control Sample Data'!G356&lt;$C$389, 'Control Sample Data'!G356&gt;0),'Control Sample Data'!G356,$C$389),""))</f>
        <v/>
      </c>
      <c r="V357" s="99" t="str">
        <f>IF('Control Sample Data'!H356="","",IF(SUM('Control Sample Data'!H$3:H$386)&gt;10,IF(AND(ISNUMBER('Control Sample Data'!H356),'Control Sample Data'!H356&lt;$C$389, 'Control Sample Data'!H356&gt;0),'Control Sample Data'!H356,$C$389),""))</f>
        <v/>
      </c>
      <c r="W357" s="99" t="str">
        <f>IF('Control Sample Data'!I356="","",IF(SUM('Control Sample Data'!I$3:I$386)&gt;10,IF(AND(ISNUMBER('Control Sample Data'!I356),'Control Sample Data'!I356&lt;$C$389, 'Control Sample Data'!I356&gt;0),'Control Sample Data'!I356,$C$389),""))</f>
        <v/>
      </c>
      <c r="X357" s="99" t="str">
        <f>IF('Control Sample Data'!J356="","",IF(SUM('Control Sample Data'!J$3:J$386)&gt;10,IF(AND(ISNUMBER('Control Sample Data'!J356),'Control Sample Data'!J356&lt;$C$389, 'Control Sample Data'!J356&gt;0),'Control Sample Data'!J356,$C$389),""))</f>
        <v/>
      </c>
      <c r="Y357" s="99" t="str">
        <f>IF('Control Sample Data'!K356="","",IF(SUM('Control Sample Data'!K$3:K$386)&gt;10,IF(AND(ISNUMBER('Control Sample Data'!K356),'Control Sample Data'!K356&lt;$C$389, 'Control Sample Data'!K356&gt;0),'Control Sample Data'!K356,$C$389),""))</f>
        <v/>
      </c>
      <c r="Z357" s="99" t="str">
        <f>IF('Control Sample Data'!L356="","",IF(SUM('Control Sample Data'!L$3:L$386)&gt;10,IF(AND(ISNUMBER('Control Sample Data'!L356),'Control Sample Data'!L356&lt;$C$389, 'Control Sample Data'!L356&gt;0),'Control Sample Data'!L356,$C$389),""))</f>
        <v/>
      </c>
      <c r="AA357" s="99" t="str">
        <f>IF('Control Sample Data'!M356="","",IF(SUM('Control Sample Data'!M$3:M$386)&gt;10,IF(AND(ISNUMBER('Control Sample Data'!M356),'Control Sample Data'!M356&lt;$C$389, 'Control Sample Data'!M356&gt;0),'Control Sample Data'!M356,$C$389),""))</f>
        <v/>
      </c>
      <c r="AB357" s="107" t="str">
        <f>IF('Control Sample Data'!N356="","",IF(SUM('Control Sample Data'!N$3:N$386)&gt;10,IF(AND(ISNUMBER('Control Sample Data'!N356),'Control Sample Data'!N356&lt;$C$389, 'Control Sample Data'!N356&gt;0),'Control Sample Data'!N356,$C$389),""))</f>
        <v/>
      </c>
      <c r="AC357" s="136">
        <f>IF(C357="","",IF(AND('miRNA Table'!$F$4="YES",'miRNA Table'!$F$6="YES"),C357-C$391,C357))</f>
        <v>22.27</v>
      </c>
      <c r="AD357" s="137">
        <f>IF(D357="","",IF(AND('miRNA Table'!$F$4="YES",'miRNA Table'!$F$6="YES"),D357-D$391,D357))</f>
        <v>22.15</v>
      </c>
      <c r="AE357" s="137">
        <f>IF(E357="","",IF(AND('miRNA Table'!$F$4="YES",'miRNA Table'!$F$6="YES"),E357-E$391,E357))</f>
        <v>22.14</v>
      </c>
      <c r="AF357" s="137" t="str">
        <f>IF(F357="","",IF(AND('miRNA Table'!$F$4="YES",'miRNA Table'!$F$6="YES"),F357-F$391,F357))</f>
        <v/>
      </c>
      <c r="AG357" s="137" t="str">
        <f>IF(G357="","",IF(AND('miRNA Table'!$F$4="YES",'miRNA Table'!$F$6="YES"),G357-G$391,G357))</f>
        <v/>
      </c>
      <c r="AH357" s="137" t="str">
        <f>IF(H357="","",IF(AND('miRNA Table'!$F$4="YES",'miRNA Table'!$F$6="YES"),H357-H$391,H357))</f>
        <v/>
      </c>
      <c r="AI357" s="137" t="str">
        <f>IF(I357="","",IF(AND('miRNA Table'!$F$4="YES",'miRNA Table'!$F$6="YES"),I357-I$391,I357))</f>
        <v/>
      </c>
      <c r="AJ357" s="137" t="str">
        <f>IF(J357="","",IF(AND('miRNA Table'!$F$4="YES",'miRNA Table'!$F$6="YES"),J357-J$391,J357))</f>
        <v/>
      </c>
      <c r="AK357" s="137" t="str">
        <f>IF(K357="","",IF(AND('miRNA Table'!$F$4="YES",'miRNA Table'!$F$6="YES"),K357-K$391,K357))</f>
        <v/>
      </c>
      <c r="AL357" s="137" t="str">
        <f>IF(L357="","",IF(AND('miRNA Table'!$F$4="YES",'miRNA Table'!$F$6="YES"),L357-L$391,L357))</f>
        <v/>
      </c>
      <c r="AM357" s="137" t="str">
        <f>IF(M357="","",IF(AND('miRNA Table'!$F$4="YES",'miRNA Table'!$F$6="YES"),M357-M$391,M357))</f>
        <v/>
      </c>
      <c r="AN357" s="138" t="str">
        <f>IF(N357="","",IF(AND('miRNA Table'!$F$4="YES",'miRNA Table'!$F$6="YES"),N357-N$391,N357))</f>
        <v/>
      </c>
      <c r="AO357" s="136">
        <f>IF(O357="","",IF(AND('miRNA Table'!$F$4="YES",'miRNA Table'!$F$6="YES"),Q357-Q$391,Q357))</f>
        <v>24.97</v>
      </c>
      <c r="AP357" s="137">
        <f>IF(P357="","",IF(AND('miRNA Table'!$F$4="YES",'miRNA Table'!$F$6="YES"),R357-R$391,R357))</f>
        <v>25.02</v>
      </c>
      <c r="AQ357" s="137">
        <f>IF(Q357="","",IF(AND('miRNA Table'!$F$4="YES",'miRNA Table'!$F$6="YES"),S357-S$391,S357))</f>
        <v>25.19</v>
      </c>
      <c r="AR357" s="137" t="str">
        <f>IF(R357="","",IF(AND('miRNA Table'!$F$4="YES",'miRNA Table'!$F$6="YES"),T357-T$391,T357))</f>
        <v/>
      </c>
      <c r="AS357" s="137" t="str">
        <f>IF(S357="","",IF(AND('miRNA Table'!$F$4="YES",'miRNA Table'!$F$6="YES"),U357-U$391,U357))</f>
        <v/>
      </c>
      <c r="AT357" s="137" t="str">
        <f>IF(T357="","",IF(AND('miRNA Table'!$F$4="YES",'miRNA Table'!$F$6="YES"),V357-V$391,V357))</f>
        <v/>
      </c>
      <c r="AU357" s="137" t="str">
        <f>IF(U357="","",IF(AND('miRNA Table'!$F$4="YES",'miRNA Table'!$F$6="YES"),W357-W$391,W357))</f>
        <v/>
      </c>
      <c r="AV357" s="137" t="str">
        <f>IF(V357="","",IF(AND('miRNA Table'!$F$4="YES",'miRNA Table'!$F$6="YES"),X357-X$391,X357))</f>
        <v/>
      </c>
      <c r="AW357" s="137" t="str">
        <f>IF(W357="","",IF(AND('miRNA Table'!$F$4="YES",'miRNA Table'!$F$6="YES"),Y357-Y$391,Y357))</f>
        <v/>
      </c>
      <c r="AX357" s="137" t="str">
        <f>IF(X357="","",IF(AND('miRNA Table'!$F$4="YES",'miRNA Table'!$F$6="YES"),Z357-Z$391,Z357))</f>
        <v/>
      </c>
      <c r="AY357" s="137" t="str">
        <f>IF(Y357="","",IF(AND('miRNA Table'!$F$4="YES",'miRNA Table'!$F$6="YES"),AA357-AA$391,AA357))</f>
        <v/>
      </c>
      <c r="AZ357" s="138" t="str">
        <f>IF(Z357="","",IF(AND('miRNA Table'!$F$4="YES",'miRNA Table'!$F$6="YES"),AB357-AB$391,AB357))</f>
        <v/>
      </c>
      <c r="BY357" s="97" t="str">
        <f t="shared" si="288"/>
        <v>hsa-miR-802</v>
      </c>
      <c r="BZ357" s="98" t="s">
        <v>5854</v>
      </c>
      <c r="CA357" s="99">
        <f t="shared" si="289"/>
        <v>1.634999999999998</v>
      </c>
      <c r="CB357" s="99">
        <f t="shared" si="290"/>
        <v>1.504999999999999</v>
      </c>
      <c r="CC357" s="99">
        <f t="shared" si="291"/>
        <v>1.4100000000000001</v>
      </c>
      <c r="CD357" s="99" t="str">
        <f t="shared" si="292"/>
        <v/>
      </c>
      <c r="CE357" s="99" t="str">
        <f t="shared" si="293"/>
        <v/>
      </c>
      <c r="CF357" s="99" t="str">
        <f t="shared" si="294"/>
        <v/>
      </c>
      <c r="CG357" s="99" t="str">
        <f t="shared" si="295"/>
        <v/>
      </c>
      <c r="CH357" s="99" t="str">
        <f t="shared" si="296"/>
        <v/>
      </c>
      <c r="CI357" s="99" t="str">
        <f t="shared" si="297"/>
        <v/>
      </c>
      <c r="CJ357" s="99" t="str">
        <f t="shared" si="298"/>
        <v/>
      </c>
      <c r="CK357" s="99" t="str">
        <f t="shared" si="299"/>
        <v/>
      </c>
      <c r="CL357" s="99" t="str">
        <f t="shared" si="300"/>
        <v/>
      </c>
      <c r="CM357" s="99">
        <f t="shared" si="301"/>
        <v>4.0716666666666654</v>
      </c>
      <c r="CN357" s="99">
        <f t="shared" si="302"/>
        <v>4.1683333333333294</v>
      </c>
      <c r="CO357" s="99">
        <f t="shared" si="303"/>
        <v>4.0549999999999997</v>
      </c>
      <c r="CP357" s="99" t="str">
        <f t="shared" si="304"/>
        <v/>
      </c>
      <c r="CQ357" s="99" t="str">
        <f t="shared" si="305"/>
        <v/>
      </c>
      <c r="CR357" s="99" t="str">
        <f t="shared" si="306"/>
        <v/>
      </c>
      <c r="CS357" s="99" t="str">
        <f t="shared" si="307"/>
        <v/>
      </c>
      <c r="CT357" s="99" t="str">
        <f t="shared" si="308"/>
        <v/>
      </c>
      <c r="CU357" s="99" t="str">
        <f t="shared" si="309"/>
        <v/>
      </c>
      <c r="CV357" s="99" t="str">
        <f t="shared" si="310"/>
        <v/>
      </c>
      <c r="CW357" s="99" t="str">
        <f t="shared" si="311"/>
        <v/>
      </c>
      <c r="CX357" s="99" t="str">
        <f t="shared" si="312"/>
        <v/>
      </c>
      <c r="CY357" s="70">
        <f t="shared" si="313"/>
        <v>1.5166666666666657</v>
      </c>
      <c r="CZ357" s="70">
        <f t="shared" si="314"/>
        <v>4.0983333333333318</v>
      </c>
      <c r="DA357" s="100" t="str">
        <f t="shared" si="315"/>
        <v>hsa-miR-802</v>
      </c>
      <c r="DB357" s="98" t="s">
        <v>5854</v>
      </c>
      <c r="DC357" s="101">
        <f t="shared" si="320"/>
        <v>0.3219704073774568</v>
      </c>
      <c r="DD357" s="101">
        <f t="shared" si="321"/>
        <v>0.35233018878550509</v>
      </c>
      <c r="DE357" s="101">
        <f t="shared" si="322"/>
        <v>0.37631168685276678</v>
      </c>
      <c r="DF357" s="101" t="str">
        <f t="shared" si="323"/>
        <v/>
      </c>
      <c r="DG357" s="101" t="str">
        <f t="shared" si="324"/>
        <v/>
      </c>
      <c r="DH357" s="101" t="str">
        <f t="shared" si="325"/>
        <v/>
      </c>
      <c r="DI357" s="101" t="str">
        <f t="shared" si="326"/>
        <v/>
      </c>
      <c r="DJ357" s="101" t="str">
        <f t="shared" si="327"/>
        <v/>
      </c>
      <c r="DK357" s="101" t="str">
        <f t="shared" si="328"/>
        <v/>
      </c>
      <c r="DL357" s="101" t="str">
        <f t="shared" si="329"/>
        <v/>
      </c>
      <c r="DM357" s="101" t="str">
        <f t="shared" si="316"/>
        <v/>
      </c>
      <c r="DN357" s="101" t="str">
        <f t="shared" si="317"/>
        <v/>
      </c>
      <c r="DO357" s="101">
        <f t="shared" si="330"/>
        <v>5.9471131432491893E-2</v>
      </c>
      <c r="DP357" s="101">
        <f t="shared" si="331"/>
        <v>5.5616881615422518E-2</v>
      </c>
      <c r="DQ357" s="101">
        <f t="shared" si="332"/>
        <v>6.016215269385948E-2</v>
      </c>
      <c r="DR357" s="101" t="str">
        <f t="shared" si="333"/>
        <v/>
      </c>
      <c r="DS357" s="101" t="str">
        <f t="shared" si="334"/>
        <v/>
      </c>
      <c r="DT357" s="101" t="str">
        <f t="shared" si="335"/>
        <v/>
      </c>
      <c r="DU357" s="101" t="str">
        <f t="shared" si="336"/>
        <v/>
      </c>
      <c r="DV357" s="101" t="str">
        <f t="shared" si="337"/>
        <v/>
      </c>
      <c r="DW357" s="101" t="str">
        <f t="shared" si="338"/>
        <v/>
      </c>
      <c r="DX357" s="101" t="str">
        <f t="shared" si="339"/>
        <v/>
      </c>
      <c r="DY357" s="101" t="str">
        <f t="shared" si="318"/>
        <v/>
      </c>
      <c r="DZ357" s="101" t="str">
        <f t="shared" si="319"/>
        <v/>
      </c>
    </row>
    <row r="358" spans="1:130" ht="15" customHeight="1" x14ac:dyDescent="0.25">
      <c r="A358" s="106" t="str">
        <f>'miRNA Table'!C357</f>
        <v>hsa-miR-885-5p</v>
      </c>
      <c r="B358" s="98" t="s">
        <v>5855</v>
      </c>
      <c r="C358" s="99">
        <f>IF('Test Sample Data'!C357="","",IF(SUM('Test Sample Data'!C$3:C$386)&gt;10,IF(AND(ISNUMBER('Test Sample Data'!C357),'Test Sample Data'!C357&lt;$C$389, 'Test Sample Data'!C357&gt;0),'Test Sample Data'!C357,$C$389),""))</f>
        <v>22.15</v>
      </c>
      <c r="D358" s="99">
        <f>IF('Test Sample Data'!D357="","",IF(SUM('Test Sample Data'!D$3:D$386)&gt;10,IF(AND(ISNUMBER('Test Sample Data'!D357),'Test Sample Data'!D357&lt;$C$389, 'Test Sample Data'!D357&gt;0),'Test Sample Data'!D357,$C$389),""))</f>
        <v>22.28</v>
      </c>
      <c r="E358" s="99">
        <f>IF('Test Sample Data'!E357="","",IF(SUM('Test Sample Data'!E$3:E$386)&gt;10,IF(AND(ISNUMBER('Test Sample Data'!E357),'Test Sample Data'!E357&lt;$C$389, 'Test Sample Data'!E357&gt;0),'Test Sample Data'!E357,$C$389),""))</f>
        <v>22.24</v>
      </c>
      <c r="F358" s="99" t="str">
        <f>IF('Test Sample Data'!F357="","",IF(SUM('Test Sample Data'!F$3:F$386)&gt;10,IF(AND(ISNUMBER('Test Sample Data'!F357),'Test Sample Data'!F357&lt;$C$389, 'Test Sample Data'!F357&gt;0),'Test Sample Data'!F357,$C$389),""))</f>
        <v/>
      </c>
      <c r="G358" s="99" t="str">
        <f>IF('Test Sample Data'!G357="","",IF(SUM('Test Sample Data'!G$3:G$386)&gt;10,IF(AND(ISNUMBER('Test Sample Data'!G357),'Test Sample Data'!G357&lt;$C$389, 'Test Sample Data'!G357&gt;0),'Test Sample Data'!G357,$C$389),""))</f>
        <v/>
      </c>
      <c r="H358" s="99" t="str">
        <f>IF('Test Sample Data'!H357="","",IF(SUM('Test Sample Data'!H$3:H$386)&gt;10,IF(AND(ISNUMBER('Test Sample Data'!H357),'Test Sample Data'!H357&lt;$C$389, 'Test Sample Data'!H357&gt;0),'Test Sample Data'!H357,$C$389),""))</f>
        <v/>
      </c>
      <c r="I358" s="99" t="str">
        <f>IF('Test Sample Data'!I357="","",IF(SUM('Test Sample Data'!I$3:I$386)&gt;10,IF(AND(ISNUMBER('Test Sample Data'!I357),'Test Sample Data'!I357&lt;$C$389, 'Test Sample Data'!I357&gt;0),'Test Sample Data'!I357,$C$389),""))</f>
        <v/>
      </c>
      <c r="J358" s="99" t="str">
        <f>IF('Test Sample Data'!J357="","",IF(SUM('Test Sample Data'!J$3:J$386)&gt;10,IF(AND(ISNUMBER('Test Sample Data'!J357),'Test Sample Data'!J357&lt;$C$389, 'Test Sample Data'!J357&gt;0),'Test Sample Data'!J357,$C$389),""))</f>
        <v/>
      </c>
      <c r="K358" s="99" t="str">
        <f>IF('Test Sample Data'!K357="","",IF(SUM('Test Sample Data'!K$3:K$386)&gt;10,IF(AND(ISNUMBER('Test Sample Data'!K357),'Test Sample Data'!K357&lt;$C$389, 'Test Sample Data'!K357&gt;0),'Test Sample Data'!K357,$C$389),""))</f>
        <v/>
      </c>
      <c r="L358" s="99" t="str">
        <f>IF('Test Sample Data'!L357="","",IF(SUM('Test Sample Data'!L$3:L$386)&gt;10,IF(AND(ISNUMBER('Test Sample Data'!L357),'Test Sample Data'!L357&lt;$C$389, 'Test Sample Data'!L357&gt;0),'Test Sample Data'!L357,$C$389),""))</f>
        <v/>
      </c>
      <c r="M358" s="99" t="str">
        <f>IF('Test Sample Data'!M357="","",IF(SUM('Test Sample Data'!M$3:M$386)&gt;10,IF(AND(ISNUMBER('Test Sample Data'!M357),'Test Sample Data'!M357&lt;$C$389, 'Test Sample Data'!M357&gt;0),'Test Sample Data'!M357,$C$389),""))</f>
        <v/>
      </c>
      <c r="N358" s="99" t="str">
        <f>IF('Test Sample Data'!N357="","",IF(SUM('Test Sample Data'!N$3:N$386)&gt;10,IF(AND(ISNUMBER('Test Sample Data'!N357),'Test Sample Data'!N357&lt;$C$389, 'Test Sample Data'!N357&gt;0),'Test Sample Data'!N357,$C$389),""))</f>
        <v/>
      </c>
      <c r="O358" s="98" t="str">
        <f>'miRNA Table'!C357</f>
        <v>hsa-miR-885-5p</v>
      </c>
      <c r="P358" s="98" t="s">
        <v>5855</v>
      </c>
      <c r="Q358" s="99">
        <f>IF('Control Sample Data'!C357="","",IF(SUM('Control Sample Data'!C$3:C$386)&gt;10,IF(AND(ISNUMBER('Control Sample Data'!C357),'Control Sample Data'!C357&lt;$C$389, 'Control Sample Data'!C357&gt;0),'Control Sample Data'!C357,$C$389),""))</f>
        <v>21.45</v>
      </c>
      <c r="R358" s="99">
        <f>IF('Control Sample Data'!D357="","",IF(SUM('Control Sample Data'!D$3:D$386)&gt;10,IF(AND(ISNUMBER('Control Sample Data'!D357),'Control Sample Data'!D357&lt;$C$389, 'Control Sample Data'!D357&gt;0),'Control Sample Data'!D357,$C$389),""))</f>
        <v>21.55</v>
      </c>
      <c r="S358" s="99">
        <f>IF('Control Sample Data'!E357="","",IF(SUM('Control Sample Data'!E$3:E$386)&gt;10,IF(AND(ISNUMBER('Control Sample Data'!E357),'Control Sample Data'!E357&lt;$C$389, 'Control Sample Data'!E357&gt;0),'Control Sample Data'!E357,$C$389),""))</f>
        <v>21.4</v>
      </c>
      <c r="T358" s="99" t="str">
        <f>IF('Control Sample Data'!F357="","",IF(SUM('Control Sample Data'!F$3:F$386)&gt;10,IF(AND(ISNUMBER('Control Sample Data'!F357),'Control Sample Data'!F357&lt;$C$389, 'Control Sample Data'!F357&gt;0),'Control Sample Data'!F357,$C$389),""))</f>
        <v/>
      </c>
      <c r="U358" s="99" t="str">
        <f>IF('Control Sample Data'!G357="","",IF(SUM('Control Sample Data'!G$3:G$386)&gt;10,IF(AND(ISNUMBER('Control Sample Data'!G357),'Control Sample Data'!G357&lt;$C$389, 'Control Sample Data'!G357&gt;0),'Control Sample Data'!G357,$C$389),""))</f>
        <v/>
      </c>
      <c r="V358" s="99" t="str">
        <f>IF('Control Sample Data'!H357="","",IF(SUM('Control Sample Data'!H$3:H$386)&gt;10,IF(AND(ISNUMBER('Control Sample Data'!H357),'Control Sample Data'!H357&lt;$C$389, 'Control Sample Data'!H357&gt;0),'Control Sample Data'!H357,$C$389),""))</f>
        <v/>
      </c>
      <c r="W358" s="99" t="str">
        <f>IF('Control Sample Data'!I357="","",IF(SUM('Control Sample Data'!I$3:I$386)&gt;10,IF(AND(ISNUMBER('Control Sample Data'!I357),'Control Sample Data'!I357&lt;$C$389, 'Control Sample Data'!I357&gt;0),'Control Sample Data'!I357,$C$389),""))</f>
        <v/>
      </c>
      <c r="X358" s="99" t="str">
        <f>IF('Control Sample Data'!J357="","",IF(SUM('Control Sample Data'!J$3:J$386)&gt;10,IF(AND(ISNUMBER('Control Sample Data'!J357),'Control Sample Data'!J357&lt;$C$389, 'Control Sample Data'!J357&gt;0),'Control Sample Data'!J357,$C$389),""))</f>
        <v/>
      </c>
      <c r="Y358" s="99" t="str">
        <f>IF('Control Sample Data'!K357="","",IF(SUM('Control Sample Data'!K$3:K$386)&gt;10,IF(AND(ISNUMBER('Control Sample Data'!K357),'Control Sample Data'!K357&lt;$C$389, 'Control Sample Data'!K357&gt;0),'Control Sample Data'!K357,$C$389),""))</f>
        <v/>
      </c>
      <c r="Z358" s="99" t="str">
        <f>IF('Control Sample Data'!L357="","",IF(SUM('Control Sample Data'!L$3:L$386)&gt;10,IF(AND(ISNUMBER('Control Sample Data'!L357),'Control Sample Data'!L357&lt;$C$389, 'Control Sample Data'!L357&gt;0),'Control Sample Data'!L357,$C$389),""))</f>
        <v/>
      </c>
      <c r="AA358" s="99" t="str">
        <f>IF('Control Sample Data'!M357="","",IF(SUM('Control Sample Data'!M$3:M$386)&gt;10,IF(AND(ISNUMBER('Control Sample Data'!M357),'Control Sample Data'!M357&lt;$C$389, 'Control Sample Data'!M357&gt;0),'Control Sample Data'!M357,$C$389),""))</f>
        <v/>
      </c>
      <c r="AB358" s="107" t="str">
        <f>IF('Control Sample Data'!N357="","",IF(SUM('Control Sample Data'!N$3:N$386)&gt;10,IF(AND(ISNUMBER('Control Sample Data'!N357),'Control Sample Data'!N357&lt;$C$389, 'Control Sample Data'!N357&gt;0),'Control Sample Data'!N357,$C$389),""))</f>
        <v/>
      </c>
      <c r="AC358" s="136">
        <f>IF(C358="","",IF(AND('miRNA Table'!$F$4="YES",'miRNA Table'!$F$6="YES"),C358-C$391,C358))</f>
        <v>22.15</v>
      </c>
      <c r="AD358" s="137">
        <f>IF(D358="","",IF(AND('miRNA Table'!$F$4="YES",'miRNA Table'!$F$6="YES"),D358-D$391,D358))</f>
        <v>22.28</v>
      </c>
      <c r="AE358" s="137">
        <f>IF(E358="","",IF(AND('miRNA Table'!$F$4="YES",'miRNA Table'!$F$6="YES"),E358-E$391,E358))</f>
        <v>22.24</v>
      </c>
      <c r="AF358" s="137" t="str">
        <f>IF(F358="","",IF(AND('miRNA Table'!$F$4="YES",'miRNA Table'!$F$6="YES"),F358-F$391,F358))</f>
        <v/>
      </c>
      <c r="AG358" s="137" t="str">
        <f>IF(G358="","",IF(AND('miRNA Table'!$F$4="YES",'miRNA Table'!$F$6="YES"),G358-G$391,G358))</f>
        <v/>
      </c>
      <c r="AH358" s="137" t="str">
        <f>IF(H358="","",IF(AND('miRNA Table'!$F$4="YES",'miRNA Table'!$F$6="YES"),H358-H$391,H358))</f>
        <v/>
      </c>
      <c r="AI358" s="137" t="str">
        <f>IF(I358="","",IF(AND('miRNA Table'!$F$4="YES",'miRNA Table'!$F$6="YES"),I358-I$391,I358))</f>
        <v/>
      </c>
      <c r="AJ358" s="137" t="str">
        <f>IF(J358="","",IF(AND('miRNA Table'!$F$4="YES",'miRNA Table'!$F$6="YES"),J358-J$391,J358))</f>
        <v/>
      </c>
      <c r="AK358" s="137" t="str">
        <f>IF(K358="","",IF(AND('miRNA Table'!$F$4="YES",'miRNA Table'!$F$6="YES"),K358-K$391,K358))</f>
        <v/>
      </c>
      <c r="AL358" s="137" t="str">
        <f>IF(L358="","",IF(AND('miRNA Table'!$F$4="YES",'miRNA Table'!$F$6="YES"),L358-L$391,L358))</f>
        <v/>
      </c>
      <c r="AM358" s="137" t="str">
        <f>IF(M358="","",IF(AND('miRNA Table'!$F$4="YES",'miRNA Table'!$F$6="YES"),M358-M$391,M358))</f>
        <v/>
      </c>
      <c r="AN358" s="138" t="str">
        <f>IF(N358="","",IF(AND('miRNA Table'!$F$4="YES",'miRNA Table'!$F$6="YES"),N358-N$391,N358))</f>
        <v/>
      </c>
      <c r="AO358" s="136">
        <f>IF(O358="","",IF(AND('miRNA Table'!$F$4="YES",'miRNA Table'!$F$6="YES"),Q358-Q$391,Q358))</f>
        <v>21.45</v>
      </c>
      <c r="AP358" s="137">
        <f>IF(P358="","",IF(AND('miRNA Table'!$F$4="YES",'miRNA Table'!$F$6="YES"),R358-R$391,R358))</f>
        <v>21.55</v>
      </c>
      <c r="AQ358" s="137">
        <f>IF(Q358="","",IF(AND('miRNA Table'!$F$4="YES",'miRNA Table'!$F$6="YES"),S358-S$391,S358))</f>
        <v>21.4</v>
      </c>
      <c r="AR358" s="137" t="str">
        <f>IF(R358="","",IF(AND('miRNA Table'!$F$4="YES",'miRNA Table'!$F$6="YES"),T358-T$391,T358))</f>
        <v/>
      </c>
      <c r="AS358" s="137" t="str">
        <f>IF(S358="","",IF(AND('miRNA Table'!$F$4="YES",'miRNA Table'!$F$6="YES"),U358-U$391,U358))</f>
        <v/>
      </c>
      <c r="AT358" s="137" t="str">
        <f>IF(T358="","",IF(AND('miRNA Table'!$F$4="YES",'miRNA Table'!$F$6="YES"),V358-V$391,V358))</f>
        <v/>
      </c>
      <c r="AU358" s="137" t="str">
        <f>IF(U358="","",IF(AND('miRNA Table'!$F$4="YES",'miRNA Table'!$F$6="YES"),W358-W$391,W358))</f>
        <v/>
      </c>
      <c r="AV358" s="137" t="str">
        <f>IF(V358="","",IF(AND('miRNA Table'!$F$4="YES",'miRNA Table'!$F$6="YES"),X358-X$391,X358))</f>
        <v/>
      </c>
      <c r="AW358" s="137" t="str">
        <f>IF(W358="","",IF(AND('miRNA Table'!$F$4="YES",'miRNA Table'!$F$6="YES"),Y358-Y$391,Y358))</f>
        <v/>
      </c>
      <c r="AX358" s="137" t="str">
        <f>IF(X358="","",IF(AND('miRNA Table'!$F$4="YES",'miRNA Table'!$F$6="YES"),Z358-Z$391,Z358))</f>
        <v/>
      </c>
      <c r="AY358" s="137" t="str">
        <f>IF(Y358="","",IF(AND('miRNA Table'!$F$4="YES",'miRNA Table'!$F$6="YES"),AA358-AA$391,AA358))</f>
        <v/>
      </c>
      <c r="AZ358" s="138" t="str">
        <f>IF(Z358="","",IF(AND('miRNA Table'!$F$4="YES",'miRNA Table'!$F$6="YES"),AB358-AB$391,AB358))</f>
        <v/>
      </c>
      <c r="BY358" s="97" t="str">
        <f t="shared" si="288"/>
        <v>hsa-miR-885-5p</v>
      </c>
      <c r="BZ358" s="98" t="s">
        <v>5855</v>
      </c>
      <c r="CA358" s="99">
        <f t="shared" si="289"/>
        <v>1.514999999999997</v>
      </c>
      <c r="CB358" s="99">
        <f t="shared" si="290"/>
        <v>1.6350000000000016</v>
      </c>
      <c r="CC358" s="99">
        <f t="shared" si="291"/>
        <v>1.509999999999998</v>
      </c>
      <c r="CD358" s="99" t="str">
        <f t="shared" si="292"/>
        <v/>
      </c>
      <c r="CE358" s="99" t="str">
        <f t="shared" si="293"/>
        <v/>
      </c>
      <c r="CF358" s="99" t="str">
        <f t="shared" si="294"/>
        <v/>
      </c>
      <c r="CG358" s="99" t="str">
        <f t="shared" si="295"/>
        <v/>
      </c>
      <c r="CH358" s="99" t="str">
        <f t="shared" si="296"/>
        <v/>
      </c>
      <c r="CI358" s="99" t="str">
        <f t="shared" si="297"/>
        <v/>
      </c>
      <c r="CJ358" s="99" t="str">
        <f t="shared" si="298"/>
        <v/>
      </c>
      <c r="CK358" s="99" t="str">
        <f t="shared" si="299"/>
        <v/>
      </c>
      <c r="CL358" s="99" t="str">
        <f t="shared" si="300"/>
        <v/>
      </c>
      <c r="CM358" s="99">
        <f t="shared" si="301"/>
        <v>0.55166666666666586</v>
      </c>
      <c r="CN358" s="99">
        <f t="shared" si="302"/>
        <v>0.69833333333333059</v>
      </c>
      <c r="CO358" s="99">
        <f t="shared" si="303"/>
        <v>0.26499999999999702</v>
      </c>
      <c r="CP358" s="99" t="str">
        <f t="shared" si="304"/>
        <v/>
      </c>
      <c r="CQ358" s="99" t="str">
        <f t="shared" si="305"/>
        <v/>
      </c>
      <c r="CR358" s="99" t="str">
        <f t="shared" si="306"/>
        <v/>
      </c>
      <c r="CS358" s="99" t="str">
        <f t="shared" si="307"/>
        <v/>
      </c>
      <c r="CT358" s="99" t="str">
        <f t="shared" si="308"/>
        <v/>
      </c>
      <c r="CU358" s="99" t="str">
        <f t="shared" si="309"/>
        <v/>
      </c>
      <c r="CV358" s="99" t="str">
        <f t="shared" si="310"/>
        <v/>
      </c>
      <c r="CW358" s="99" t="str">
        <f t="shared" si="311"/>
        <v/>
      </c>
      <c r="CX358" s="99" t="str">
        <f t="shared" si="312"/>
        <v/>
      </c>
      <c r="CY358" s="70">
        <f t="shared" si="313"/>
        <v>1.5533333333333321</v>
      </c>
      <c r="CZ358" s="70">
        <f t="shared" si="314"/>
        <v>0.50499999999999778</v>
      </c>
      <c r="DA358" s="100" t="str">
        <f t="shared" si="315"/>
        <v>hsa-miR-885-5p</v>
      </c>
      <c r="DB358" s="98" t="s">
        <v>5855</v>
      </c>
      <c r="DC358" s="101">
        <f t="shared" si="320"/>
        <v>0.34989646639879973</v>
      </c>
      <c r="DD358" s="101">
        <f t="shared" si="321"/>
        <v>0.32197040737745602</v>
      </c>
      <c r="DE358" s="101">
        <f t="shared" si="322"/>
        <v>0.35111121893449981</v>
      </c>
      <c r="DF358" s="101" t="str">
        <f t="shared" si="323"/>
        <v/>
      </c>
      <c r="DG358" s="101" t="str">
        <f t="shared" si="324"/>
        <v/>
      </c>
      <c r="DH358" s="101" t="str">
        <f t="shared" si="325"/>
        <v/>
      </c>
      <c r="DI358" s="101" t="str">
        <f t="shared" si="326"/>
        <v/>
      </c>
      <c r="DJ358" s="101" t="str">
        <f t="shared" si="327"/>
        <v/>
      </c>
      <c r="DK358" s="101" t="str">
        <f t="shared" si="328"/>
        <v/>
      </c>
      <c r="DL358" s="101" t="str">
        <f t="shared" si="329"/>
        <v/>
      </c>
      <c r="DM358" s="101" t="str">
        <f t="shared" si="316"/>
        <v/>
      </c>
      <c r="DN358" s="101" t="str">
        <f t="shared" si="317"/>
        <v/>
      </c>
      <c r="DO358" s="101">
        <f t="shared" si="330"/>
        <v>0.68223152818448596</v>
      </c>
      <c r="DP358" s="101">
        <f t="shared" si="331"/>
        <v>0.61628375449860862</v>
      </c>
      <c r="DQ358" s="101">
        <f t="shared" si="332"/>
        <v>0.83219873471152617</v>
      </c>
      <c r="DR358" s="101" t="str">
        <f t="shared" si="333"/>
        <v/>
      </c>
      <c r="DS358" s="101" t="str">
        <f t="shared" si="334"/>
        <v/>
      </c>
      <c r="DT358" s="101" t="str">
        <f t="shared" si="335"/>
        <v/>
      </c>
      <c r="DU358" s="101" t="str">
        <f t="shared" si="336"/>
        <v/>
      </c>
      <c r="DV358" s="101" t="str">
        <f t="shared" si="337"/>
        <v/>
      </c>
      <c r="DW358" s="101" t="str">
        <f t="shared" si="338"/>
        <v/>
      </c>
      <c r="DX358" s="101" t="str">
        <f t="shared" si="339"/>
        <v/>
      </c>
      <c r="DY358" s="101" t="str">
        <f t="shared" si="318"/>
        <v/>
      </c>
      <c r="DZ358" s="101" t="str">
        <f t="shared" si="319"/>
        <v/>
      </c>
    </row>
    <row r="359" spans="1:130" ht="15" customHeight="1" x14ac:dyDescent="0.25">
      <c r="A359" s="106" t="str">
        <f>'miRNA Table'!C358</f>
        <v>hsa-miR-888-5p</v>
      </c>
      <c r="B359" s="98" t="s">
        <v>5856</v>
      </c>
      <c r="C359" s="99">
        <f>IF('Test Sample Data'!C358="","",IF(SUM('Test Sample Data'!C$3:C$386)&gt;10,IF(AND(ISNUMBER('Test Sample Data'!C358),'Test Sample Data'!C358&lt;$C$389, 'Test Sample Data'!C358&gt;0),'Test Sample Data'!C358,$C$389),""))</f>
        <v>35</v>
      </c>
      <c r="D359" s="99">
        <f>IF('Test Sample Data'!D358="","",IF(SUM('Test Sample Data'!D$3:D$386)&gt;10,IF(AND(ISNUMBER('Test Sample Data'!D358),'Test Sample Data'!D358&lt;$C$389, 'Test Sample Data'!D358&gt;0),'Test Sample Data'!D358,$C$389),""))</f>
        <v>35</v>
      </c>
      <c r="E359" s="99">
        <f>IF('Test Sample Data'!E358="","",IF(SUM('Test Sample Data'!E$3:E$386)&gt;10,IF(AND(ISNUMBER('Test Sample Data'!E358),'Test Sample Data'!E358&lt;$C$389, 'Test Sample Data'!E358&gt;0),'Test Sample Data'!E358,$C$389),""))</f>
        <v>35</v>
      </c>
      <c r="F359" s="99" t="str">
        <f>IF('Test Sample Data'!F358="","",IF(SUM('Test Sample Data'!F$3:F$386)&gt;10,IF(AND(ISNUMBER('Test Sample Data'!F358),'Test Sample Data'!F358&lt;$C$389, 'Test Sample Data'!F358&gt;0),'Test Sample Data'!F358,$C$389),""))</f>
        <v/>
      </c>
      <c r="G359" s="99" t="str">
        <f>IF('Test Sample Data'!G358="","",IF(SUM('Test Sample Data'!G$3:G$386)&gt;10,IF(AND(ISNUMBER('Test Sample Data'!G358),'Test Sample Data'!G358&lt;$C$389, 'Test Sample Data'!G358&gt;0),'Test Sample Data'!G358,$C$389),""))</f>
        <v/>
      </c>
      <c r="H359" s="99" t="str">
        <f>IF('Test Sample Data'!H358="","",IF(SUM('Test Sample Data'!H$3:H$386)&gt;10,IF(AND(ISNUMBER('Test Sample Data'!H358),'Test Sample Data'!H358&lt;$C$389, 'Test Sample Data'!H358&gt;0),'Test Sample Data'!H358,$C$389),""))</f>
        <v/>
      </c>
      <c r="I359" s="99" t="str">
        <f>IF('Test Sample Data'!I358="","",IF(SUM('Test Sample Data'!I$3:I$386)&gt;10,IF(AND(ISNUMBER('Test Sample Data'!I358),'Test Sample Data'!I358&lt;$C$389, 'Test Sample Data'!I358&gt;0),'Test Sample Data'!I358,$C$389),""))</f>
        <v/>
      </c>
      <c r="J359" s="99" t="str">
        <f>IF('Test Sample Data'!J358="","",IF(SUM('Test Sample Data'!J$3:J$386)&gt;10,IF(AND(ISNUMBER('Test Sample Data'!J358),'Test Sample Data'!J358&lt;$C$389, 'Test Sample Data'!J358&gt;0),'Test Sample Data'!J358,$C$389),""))</f>
        <v/>
      </c>
      <c r="K359" s="99" t="str">
        <f>IF('Test Sample Data'!K358="","",IF(SUM('Test Sample Data'!K$3:K$386)&gt;10,IF(AND(ISNUMBER('Test Sample Data'!K358),'Test Sample Data'!K358&lt;$C$389, 'Test Sample Data'!K358&gt;0),'Test Sample Data'!K358,$C$389),""))</f>
        <v/>
      </c>
      <c r="L359" s="99" t="str">
        <f>IF('Test Sample Data'!L358="","",IF(SUM('Test Sample Data'!L$3:L$386)&gt;10,IF(AND(ISNUMBER('Test Sample Data'!L358),'Test Sample Data'!L358&lt;$C$389, 'Test Sample Data'!L358&gt;0),'Test Sample Data'!L358,$C$389),""))</f>
        <v/>
      </c>
      <c r="M359" s="99" t="str">
        <f>IF('Test Sample Data'!M358="","",IF(SUM('Test Sample Data'!M$3:M$386)&gt;10,IF(AND(ISNUMBER('Test Sample Data'!M358),'Test Sample Data'!M358&lt;$C$389, 'Test Sample Data'!M358&gt;0),'Test Sample Data'!M358,$C$389),""))</f>
        <v/>
      </c>
      <c r="N359" s="99" t="str">
        <f>IF('Test Sample Data'!N358="","",IF(SUM('Test Sample Data'!N$3:N$386)&gt;10,IF(AND(ISNUMBER('Test Sample Data'!N358),'Test Sample Data'!N358&lt;$C$389, 'Test Sample Data'!N358&gt;0),'Test Sample Data'!N358,$C$389),""))</f>
        <v/>
      </c>
      <c r="O359" s="98" t="str">
        <f>'miRNA Table'!C358</f>
        <v>hsa-miR-888-5p</v>
      </c>
      <c r="P359" s="98" t="s">
        <v>5856</v>
      </c>
      <c r="Q359" s="99">
        <f>IF('Control Sample Data'!C358="","",IF(SUM('Control Sample Data'!C$3:C$386)&gt;10,IF(AND(ISNUMBER('Control Sample Data'!C358),'Control Sample Data'!C358&lt;$C$389, 'Control Sample Data'!C358&gt;0),'Control Sample Data'!C358,$C$389),""))</f>
        <v>35</v>
      </c>
      <c r="R359" s="99">
        <f>IF('Control Sample Data'!D358="","",IF(SUM('Control Sample Data'!D$3:D$386)&gt;10,IF(AND(ISNUMBER('Control Sample Data'!D358),'Control Sample Data'!D358&lt;$C$389, 'Control Sample Data'!D358&gt;0),'Control Sample Data'!D358,$C$389),""))</f>
        <v>35</v>
      </c>
      <c r="S359" s="99">
        <f>IF('Control Sample Data'!E358="","",IF(SUM('Control Sample Data'!E$3:E$386)&gt;10,IF(AND(ISNUMBER('Control Sample Data'!E358),'Control Sample Data'!E358&lt;$C$389, 'Control Sample Data'!E358&gt;0),'Control Sample Data'!E358,$C$389),""))</f>
        <v>35</v>
      </c>
      <c r="T359" s="99" t="str">
        <f>IF('Control Sample Data'!F358="","",IF(SUM('Control Sample Data'!F$3:F$386)&gt;10,IF(AND(ISNUMBER('Control Sample Data'!F358),'Control Sample Data'!F358&lt;$C$389, 'Control Sample Data'!F358&gt;0),'Control Sample Data'!F358,$C$389),""))</f>
        <v/>
      </c>
      <c r="U359" s="99" t="str">
        <f>IF('Control Sample Data'!G358="","",IF(SUM('Control Sample Data'!G$3:G$386)&gt;10,IF(AND(ISNUMBER('Control Sample Data'!G358),'Control Sample Data'!G358&lt;$C$389, 'Control Sample Data'!G358&gt;0),'Control Sample Data'!G358,$C$389),""))</f>
        <v/>
      </c>
      <c r="V359" s="99" t="str">
        <f>IF('Control Sample Data'!H358="","",IF(SUM('Control Sample Data'!H$3:H$386)&gt;10,IF(AND(ISNUMBER('Control Sample Data'!H358),'Control Sample Data'!H358&lt;$C$389, 'Control Sample Data'!H358&gt;0),'Control Sample Data'!H358,$C$389),""))</f>
        <v/>
      </c>
      <c r="W359" s="99" t="str">
        <f>IF('Control Sample Data'!I358="","",IF(SUM('Control Sample Data'!I$3:I$386)&gt;10,IF(AND(ISNUMBER('Control Sample Data'!I358),'Control Sample Data'!I358&lt;$C$389, 'Control Sample Data'!I358&gt;0),'Control Sample Data'!I358,$C$389),""))</f>
        <v/>
      </c>
      <c r="X359" s="99" t="str">
        <f>IF('Control Sample Data'!J358="","",IF(SUM('Control Sample Data'!J$3:J$386)&gt;10,IF(AND(ISNUMBER('Control Sample Data'!J358),'Control Sample Data'!J358&lt;$C$389, 'Control Sample Data'!J358&gt;0),'Control Sample Data'!J358,$C$389),""))</f>
        <v/>
      </c>
      <c r="Y359" s="99" t="str">
        <f>IF('Control Sample Data'!K358="","",IF(SUM('Control Sample Data'!K$3:K$386)&gt;10,IF(AND(ISNUMBER('Control Sample Data'!K358),'Control Sample Data'!K358&lt;$C$389, 'Control Sample Data'!K358&gt;0),'Control Sample Data'!K358,$C$389),""))</f>
        <v/>
      </c>
      <c r="Z359" s="99" t="str">
        <f>IF('Control Sample Data'!L358="","",IF(SUM('Control Sample Data'!L$3:L$386)&gt;10,IF(AND(ISNUMBER('Control Sample Data'!L358),'Control Sample Data'!L358&lt;$C$389, 'Control Sample Data'!L358&gt;0),'Control Sample Data'!L358,$C$389),""))</f>
        <v/>
      </c>
      <c r="AA359" s="99" t="str">
        <f>IF('Control Sample Data'!M358="","",IF(SUM('Control Sample Data'!M$3:M$386)&gt;10,IF(AND(ISNUMBER('Control Sample Data'!M358),'Control Sample Data'!M358&lt;$C$389, 'Control Sample Data'!M358&gt;0),'Control Sample Data'!M358,$C$389),""))</f>
        <v/>
      </c>
      <c r="AB359" s="107" t="str">
        <f>IF('Control Sample Data'!N358="","",IF(SUM('Control Sample Data'!N$3:N$386)&gt;10,IF(AND(ISNUMBER('Control Sample Data'!N358),'Control Sample Data'!N358&lt;$C$389, 'Control Sample Data'!N358&gt;0),'Control Sample Data'!N358,$C$389),""))</f>
        <v/>
      </c>
      <c r="AC359" s="136">
        <f>IF(C359="","",IF(AND('miRNA Table'!$F$4="YES",'miRNA Table'!$F$6="YES"),C359-C$391,C359))</f>
        <v>35</v>
      </c>
      <c r="AD359" s="137">
        <f>IF(D359="","",IF(AND('miRNA Table'!$F$4="YES",'miRNA Table'!$F$6="YES"),D359-D$391,D359))</f>
        <v>35</v>
      </c>
      <c r="AE359" s="137">
        <f>IF(E359="","",IF(AND('miRNA Table'!$F$4="YES",'miRNA Table'!$F$6="YES"),E359-E$391,E359))</f>
        <v>35</v>
      </c>
      <c r="AF359" s="137" t="str">
        <f>IF(F359="","",IF(AND('miRNA Table'!$F$4="YES",'miRNA Table'!$F$6="YES"),F359-F$391,F359))</f>
        <v/>
      </c>
      <c r="AG359" s="137" t="str">
        <f>IF(G359="","",IF(AND('miRNA Table'!$F$4="YES",'miRNA Table'!$F$6="YES"),G359-G$391,G359))</f>
        <v/>
      </c>
      <c r="AH359" s="137" t="str">
        <f>IF(H359="","",IF(AND('miRNA Table'!$F$4="YES",'miRNA Table'!$F$6="YES"),H359-H$391,H359))</f>
        <v/>
      </c>
      <c r="AI359" s="137" t="str">
        <f>IF(I359="","",IF(AND('miRNA Table'!$F$4="YES",'miRNA Table'!$F$6="YES"),I359-I$391,I359))</f>
        <v/>
      </c>
      <c r="AJ359" s="137" t="str">
        <f>IF(J359="","",IF(AND('miRNA Table'!$F$4="YES",'miRNA Table'!$F$6="YES"),J359-J$391,J359))</f>
        <v/>
      </c>
      <c r="AK359" s="137" t="str">
        <f>IF(K359="","",IF(AND('miRNA Table'!$F$4="YES",'miRNA Table'!$F$6="YES"),K359-K$391,K359))</f>
        <v/>
      </c>
      <c r="AL359" s="137" t="str">
        <f>IF(L359="","",IF(AND('miRNA Table'!$F$4="YES",'miRNA Table'!$F$6="YES"),L359-L$391,L359))</f>
        <v/>
      </c>
      <c r="AM359" s="137" t="str">
        <f>IF(M359="","",IF(AND('miRNA Table'!$F$4="YES",'miRNA Table'!$F$6="YES"),M359-M$391,M359))</f>
        <v/>
      </c>
      <c r="AN359" s="138" t="str">
        <f>IF(N359="","",IF(AND('miRNA Table'!$F$4="YES",'miRNA Table'!$F$6="YES"),N359-N$391,N359))</f>
        <v/>
      </c>
      <c r="AO359" s="136">
        <f>IF(O359="","",IF(AND('miRNA Table'!$F$4="YES",'miRNA Table'!$F$6="YES"),Q359-Q$391,Q359))</f>
        <v>35</v>
      </c>
      <c r="AP359" s="137">
        <f>IF(P359="","",IF(AND('miRNA Table'!$F$4="YES",'miRNA Table'!$F$6="YES"),R359-R$391,R359))</f>
        <v>35</v>
      </c>
      <c r="AQ359" s="137">
        <f>IF(Q359="","",IF(AND('miRNA Table'!$F$4="YES",'miRNA Table'!$F$6="YES"),S359-S$391,S359))</f>
        <v>35</v>
      </c>
      <c r="AR359" s="137" t="str">
        <f>IF(R359="","",IF(AND('miRNA Table'!$F$4="YES",'miRNA Table'!$F$6="YES"),T359-T$391,T359))</f>
        <v/>
      </c>
      <c r="AS359" s="137" t="str">
        <f>IF(S359="","",IF(AND('miRNA Table'!$F$4="YES",'miRNA Table'!$F$6="YES"),U359-U$391,U359))</f>
        <v/>
      </c>
      <c r="AT359" s="137" t="str">
        <f>IF(T359="","",IF(AND('miRNA Table'!$F$4="YES",'miRNA Table'!$F$6="YES"),V359-V$391,V359))</f>
        <v/>
      </c>
      <c r="AU359" s="137" t="str">
        <f>IF(U359="","",IF(AND('miRNA Table'!$F$4="YES",'miRNA Table'!$F$6="YES"),W359-W$391,W359))</f>
        <v/>
      </c>
      <c r="AV359" s="137" t="str">
        <f>IF(V359="","",IF(AND('miRNA Table'!$F$4="YES",'miRNA Table'!$F$6="YES"),X359-X$391,X359))</f>
        <v/>
      </c>
      <c r="AW359" s="137" t="str">
        <f>IF(W359="","",IF(AND('miRNA Table'!$F$4="YES",'miRNA Table'!$F$6="YES"),Y359-Y$391,Y359))</f>
        <v/>
      </c>
      <c r="AX359" s="137" t="str">
        <f>IF(X359="","",IF(AND('miRNA Table'!$F$4="YES",'miRNA Table'!$F$6="YES"),Z359-Z$391,Z359))</f>
        <v/>
      </c>
      <c r="AY359" s="137" t="str">
        <f>IF(Y359="","",IF(AND('miRNA Table'!$F$4="YES",'miRNA Table'!$F$6="YES"),AA359-AA$391,AA359))</f>
        <v/>
      </c>
      <c r="AZ359" s="138" t="str">
        <f>IF(Z359="","",IF(AND('miRNA Table'!$F$4="YES",'miRNA Table'!$F$6="YES"),AB359-AB$391,AB359))</f>
        <v/>
      </c>
      <c r="BY359" s="97" t="str">
        <f t="shared" si="288"/>
        <v>hsa-miR-888-5p</v>
      </c>
      <c r="BZ359" s="98" t="s">
        <v>5856</v>
      </c>
      <c r="CA359" s="99">
        <f t="shared" si="289"/>
        <v>14.364999999999998</v>
      </c>
      <c r="CB359" s="99">
        <f t="shared" si="290"/>
        <v>14.355</v>
      </c>
      <c r="CC359" s="99">
        <f t="shared" si="291"/>
        <v>14.27</v>
      </c>
      <c r="CD359" s="99" t="str">
        <f t="shared" si="292"/>
        <v/>
      </c>
      <c r="CE359" s="99" t="str">
        <f t="shared" si="293"/>
        <v/>
      </c>
      <c r="CF359" s="99" t="str">
        <f t="shared" si="294"/>
        <v/>
      </c>
      <c r="CG359" s="99" t="str">
        <f t="shared" si="295"/>
        <v/>
      </c>
      <c r="CH359" s="99" t="str">
        <f t="shared" si="296"/>
        <v/>
      </c>
      <c r="CI359" s="99" t="str">
        <f t="shared" si="297"/>
        <v/>
      </c>
      <c r="CJ359" s="99" t="str">
        <f t="shared" si="298"/>
        <v/>
      </c>
      <c r="CK359" s="99" t="str">
        <f t="shared" si="299"/>
        <v/>
      </c>
      <c r="CL359" s="99" t="str">
        <f t="shared" si="300"/>
        <v/>
      </c>
      <c r="CM359" s="99">
        <f t="shared" si="301"/>
        <v>14.101666666666667</v>
      </c>
      <c r="CN359" s="99">
        <f t="shared" si="302"/>
        <v>14.14833333333333</v>
      </c>
      <c r="CO359" s="99">
        <f t="shared" si="303"/>
        <v>13.864999999999998</v>
      </c>
      <c r="CP359" s="99" t="str">
        <f t="shared" si="304"/>
        <v/>
      </c>
      <c r="CQ359" s="99" t="str">
        <f t="shared" si="305"/>
        <v/>
      </c>
      <c r="CR359" s="99" t="str">
        <f t="shared" si="306"/>
        <v/>
      </c>
      <c r="CS359" s="99" t="str">
        <f t="shared" si="307"/>
        <v/>
      </c>
      <c r="CT359" s="99" t="str">
        <f t="shared" si="308"/>
        <v/>
      </c>
      <c r="CU359" s="99" t="str">
        <f t="shared" si="309"/>
        <v/>
      </c>
      <c r="CV359" s="99" t="str">
        <f t="shared" si="310"/>
        <v/>
      </c>
      <c r="CW359" s="99" t="str">
        <f t="shared" si="311"/>
        <v/>
      </c>
      <c r="CX359" s="99" t="str">
        <f t="shared" si="312"/>
        <v/>
      </c>
      <c r="CY359" s="70">
        <f t="shared" si="313"/>
        <v>14.329999999999998</v>
      </c>
      <c r="CZ359" s="70">
        <f t="shared" si="314"/>
        <v>14.038333333333332</v>
      </c>
      <c r="DA359" s="100" t="str">
        <f t="shared" si="315"/>
        <v>hsa-miR-888-5p</v>
      </c>
      <c r="DB359" s="98" t="s">
        <v>5856</v>
      </c>
      <c r="DC359" s="101">
        <f t="shared" si="320"/>
        <v>4.7391899108950229E-5</v>
      </c>
      <c r="DD359" s="101">
        <f t="shared" si="321"/>
        <v>4.7721535835485465E-5</v>
      </c>
      <c r="DE359" s="101">
        <f t="shared" si="322"/>
        <v>5.0617648059963549E-5</v>
      </c>
      <c r="DF359" s="101" t="str">
        <f t="shared" si="323"/>
        <v/>
      </c>
      <c r="DG359" s="101" t="str">
        <f t="shared" si="324"/>
        <v/>
      </c>
      <c r="DH359" s="101" t="str">
        <f t="shared" si="325"/>
        <v/>
      </c>
      <c r="DI359" s="101" t="str">
        <f t="shared" si="326"/>
        <v/>
      </c>
      <c r="DJ359" s="101" t="str">
        <f t="shared" si="327"/>
        <v/>
      </c>
      <c r="DK359" s="101" t="str">
        <f t="shared" si="328"/>
        <v/>
      </c>
      <c r="DL359" s="101" t="str">
        <f t="shared" si="329"/>
        <v/>
      </c>
      <c r="DM359" s="101" t="str">
        <f t="shared" si="316"/>
        <v/>
      </c>
      <c r="DN359" s="101" t="str">
        <f t="shared" si="317"/>
        <v/>
      </c>
      <c r="DO359" s="101">
        <f t="shared" si="330"/>
        <v>5.6882063716252369E-5</v>
      </c>
      <c r="DP359" s="101">
        <f t="shared" si="331"/>
        <v>5.5071547217106916E-5</v>
      </c>
      <c r="DQ359" s="101">
        <f t="shared" si="332"/>
        <v>6.7022266466494862E-5</v>
      </c>
      <c r="DR359" s="101" t="str">
        <f t="shared" si="333"/>
        <v/>
      </c>
      <c r="DS359" s="101" t="str">
        <f t="shared" si="334"/>
        <v/>
      </c>
      <c r="DT359" s="101" t="str">
        <f t="shared" si="335"/>
        <v/>
      </c>
      <c r="DU359" s="101" t="str">
        <f t="shared" si="336"/>
        <v/>
      </c>
      <c r="DV359" s="101" t="str">
        <f t="shared" si="337"/>
        <v/>
      </c>
      <c r="DW359" s="101" t="str">
        <f t="shared" si="338"/>
        <v/>
      </c>
      <c r="DX359" s="101" t="str">
        <f t="shared" si="339"/>
        <v/>
      </c>
      <c r="DY359" s="101" t="str">
        <f t="shared" si="318"/>
        <v/>
      </c>
      <c r="DZ359" s="101" t="str">
        <f t="shared" si="319"/>
        <v/>
      </c>
    </row>
    <row r="360" spans="1:130" ht="15" customHeight="1" x14ac:dyDescent="0.25">
      <c r="A360" s="106" t="str">
        <f>'miRNA Table'!C359</f>
        <v>hsa-miR-9-5p</v>
      </c>
      <c r="B360" s="98" t="s">
        <v>5857</v>
      </c>
      <c r="C360" s="99">
        <f>IF('Test Sample Data'!C359="","",IF(SUM('Test Sample Data'!C$3:C$386)&gt;10,IF(AND(ISNUMBER('Test Sample Data'!C359),'Test Sample Data'!C359&lt;$C$389, 'Test Sample Data'!C359&gt;0),'Test Sample Data'!C359,$C$389),""))</f>
        <v>24.12</v>
      </c>
      <c r="D360" s="99">
        <f>IF('Test Sample Data'!D359="","",IF(SUM('Test Sample Data'!D$3:D$386)&gt;10,IF(AND(ISNUMBER('Test Sample Data'!D359),'Test Sample Data'!D359&lt;$C$389, 'Test Sample Data'!D359&gt;0),'Test Sample Data'!D359,$C$389),""))</f>
        <v>24.24</v>
      </c>
      <c r="E360" s="99">
        <f>IF('Test Sample Data'!E359="","",IF(SUM('Test Sample Data'!E$3:E$386)&gt;10,IF(AND(ISNUMBER('Test Sample Data'!E359),'Test Sample Data'!E359&lt;$C$389, 'Test Sample Data'!E359&gt;0),'Test Sample Data'!E359,$C$389),""))</f>
        <v>24.15</v>
      </c>
      <c r="F360" s="99" t="str">
        <f>IF('Test Sample Data'!F359="","",IF(SUM('Test Sample Data'!F$3:F$386)&gt;10,IF(AND(ISNUMBER('Test Sample Data'!F359),'Test Sample Data'!F359&lt;$C$389, 'Test Sample Data'!F359&gt;0),'Test Sample Data'!F359,$C$389),""))</f>
        <v/>
      </c>
      <c r="G360" s="99" t="str">
        <f>IF('Test Sample Data'!G359="","",IF(SUM('Test Sample Data'!G$3:G$386)&gt;10,IF(AND(ISNUMBER('Test Sample Data'!G359),'Test Sample Data'!G359&lt;$C$389, 'Test Sample Data'!G359&gt;0),'Test Sample Data'!G359,$C$389),""))</f>
        <v/>
      </c>
      <c r="H360" s="99" t="str">
        <f>IF('Test Sample Data'!H359="","",IF(SUM('Test Sample Data'!H$3:H$386)&gt;10,IF(AND(ISNUMBER('Test Sample Data'!H359),'Test Sample Data'!H359&lt;$C$389, 'Test Sample Data'!H359&gt;0),'Test Sample Data'!H359,$C$389),""))</f>
        <v/>
      </c>
      <c r="I360" s="99" t="str">
        <f>IF('Test Sample Data'!I359="","",IF(SUM('Test Sample Data'!I$3:I$386)&gt;10,IF(AND(ISNUMBER('Test Sample Data'!I359),'Test Sample Data'!I359&lt;$C$389, 'Test Sample Data'!I359&gt;0),'Test Sample Data'!I359,$C$389),""))</f>
        <v/>
      </c>
      <c r="J360" s="99" t="str">
        <f>IF('Test Sample Data'!J359="","",IF(SUM('Test Sample Data'!J$3:J$386)&gt;10,IF(AND(ISNUMBER('Test Sample Data'!J359),'Test Sample Data'!J359&lt;$C$389, 'Test Sample Data'!J359&gt;0),'Test Sample Data'!J359,$C$389),""))</f>
        <v/>
      </c>
      <c r="K360" s="99" t="str">
        <f>IF('Test Sample Data'!K359="","",IF(SUM('Test Sample Data'!K$3:K$386)&gt;10,IF(AND(ISNUMBER('Test Sample Data'!K359),'Test Sample Data'!K359&lt;$C$389, 'Test Sample Data'!K359&gt;0),'Test Sample Data'!K359,$C$389),""))</f>
        <v/>
      </c>
      <c r="L360" s="99" t="str">
        <f>IF('Test Sample Data'!L359="","",IF(SUM('Test Sample Data'!L$3:L$386)&gt;10,IF(AND(ISNUMBER('Test Sample Data'!L359),'Test Sample Data'!L359&lt;$C$389, 'Test Sample Data'!L359&gt;0),'Test Sample Data'!L359,$C$389),""))</f>
        <v/>
      </c>
      <c r="M360" s="99" t="str">
        <f>IF('Test Sample Data'!M359="","",IF(SUM('Test Sample Data'!M$3:M$386)&gt;10,IF(AND(ISNUMBER('Test Sample Data'!M359),'Test Sample Data'!M359&lt;$C$389, 'Test Sample Data'!M359&gt;0),'Test Sample Data'!M359,$C$389),""))</f>
        <v/>
      </c>
      <c r="N360" s="99" t="str">
        <f>IF('Test Sample Data'!N359="","",IF(SUM('Test Sample Data'!N$3:N$386)&gt;10,IF(AND(ISNUMBER('Test Sample Data'!N359),'Test Sample Data'!N359&lt;$C$389, 'Test Sample Data'!N359&gt;0),'Test Sample Data'!N359,$C$389),""))</f>
        <v/>
      </c>
      <c r="O360" s="98" t="str">
        <f>'miRNA Table'!C359</f>
        <v>hsa-miR-9-5p</v>
      </c>
      <c r="P360" s="98" t="s">
        <v>5857</v>
      </c>
      <c r="Q360" s="99">
        <f>IF('Control Sample Data'!C359="","",IF(SUM('Control Sample Data'!C$3:C$386)&gt;10,IF(AND(ISNUMBER('Control Sample Data'!C359),'Control Sample Data'!C359&lt;$C$389, 'Control Sample Data'!C359&gt;0),'Control Sample Data'!C359,$C$389),""))</f>
        <v>29.15</v>
      </c>
      <c r="R360" s="99">
        <f>IF('Control Sample Data'!D359="","",IF(SUM('Control Sample Data'!D$3:D$386)&gt;10,IF(AND(ISNUMBER('Control Sample Data'!D359),'Control Sample Data'!D359&lt;$C$389, 'Control Sample Data'!D359&gt;0),'Control Sample Data'!D359,$C$389),""))</f>
        <v>28.79</v>
      </c>
      <c r="S360" s="99">
        <f>IF('Control Sample Data'!E359="","",IF(SUM('Control Sample Data'!E$3:E$386)&gt;10,IF(AND(ISNUMBER('Control Sample Data'!E359),'Control Sample Data'!E359&lt;$C$389, 'Control Sample Data'!E359&gt;0),'Control Sample Data'!E359,$C$389),""))</f>
        <v>28.59</v>
      </c>
      <c r="T360" s="99" t="str">
        <f>IF('Control Sample Data'!F359="","",IF(SUM('Control Sample Data'!F$3:F$386)&gt;10,IF(AND(ISNUMBER('Control Sample Data'!F359),'Control Sample Data'!F359&lt;$C$389, 'Control Sample Data'!F359&gt;0),'Control Sample Data'!F359,$C$389),""))</f>
        <v/>
      </c>
      <c r="U360" s="99" t="str">
        <f>IF('Control Sample Data'!G359="","",IF(SUM('Control Sample Data'!G$3:G$386)&gt;10,IF(AND(ISNUMBER('Control Sample Data'!G359),'Control Sample Data'!G359&lt;$C$389, 'Control Sample Data'!G359&gt;0),'Control Sample Data'!G359,$C$389),""))</f>
        <v/>
      </c>
      <c r="V360" s="99" t="str">
        <f>IF('Control Sample Data'!H359="","",IF(SUM('Control Sample Data'!H$3:H$386)&gt;10,IF(AND(ISNUMBER('Control Sample Data'!H359),'Control Sample Data'!H359&lt;$C$389, 'Control Sample Data'!H359&gt;0),'Control Sample Data'!H359,$C$389),""))</f>
        <v/>
      </c>
      <c r="W360" s="99" t="str">
        <f>IF('Control Sample Data'!I359="","",IF(SUM('Control Sample Data'!I$3:I$386)&gt;10,IF(AND(ISNUMBER('Control Sample Data'!I359),'Control Sample Data'!I359&lt;$C$389, 'Control Sample Data'!I359&gt;0),'Control Sample Data'!I359,$C$389),""))</f>
        <v/>
      </c>
      <c r="X360" s="99" t="str">
        <f>IF('Control Sample Data'!J359="","",IF(SUM('Control Sample Data'!J$3:J$386)&gt;10,IF(AND(ISNUMBER('Control Sample Data'!J359),'Control Sample Data'!J359&lt;$C$389, 'Control Sample Data'!J359&gt;0),'Control Sample Data'!J359,$C$389),""))</f>
        <v/>
      </c>
      <c r="Y360" s="99" t="str">
        <f>IF('Control Sample Data'!K359="","",IF(SUM('Control Sample Data'!K$3:K$386)&gt;10,IF(AND(ISNUMBER('Control Sample Data'!K359),'Control Sample Data'!K359&lt;$C$389, 'Control Sample Data'!K359&gt;0),'Control Sample Data'!K359,$C$389),""))</f>
        <v/>
      </c>
      <c r="Z360" s="99" t="str">
        <f>IF('Control Sample Data'!L359="","",IF(SUM('Control Sample Data'!L$3:L$386)&gt;10,IF(AND(ISNUMBER('Control Sample Data'!L359),'Control Sample Data'!L359&lt;$C$389, 'Control Sample Data'!L359&gt;0),'Control Sample Data'!L359,$C$389),""))</f>
        <v/>
      </c>
      <c r="AA360" s="99" t="str">
        <f>IF('Control Sample Data'!M359="","",IF(SUM('Control Sample Data'!M$3:M$386)&gt;10,IF(AND(ISNUMBER('Control Sample Data'!M359),'Control Sample Data'!M359&lt;$C$389, 'Control Sample Data'!M359&gt;0),'Control Sample Data'!M359,$C$389),""))</f>
        <v/>
      </c>
      <c r="AB360" s="107" t="str">
        <f>IF('Control Sample Data'!N359="","",IF(SUM('Control Sample Data'!N$3:N$386)&gt;10,IF(AND(ISNUMBER('Control Sample Data'!N359),'Control Sample Data'!N359&lt;$C$389, 'Control Sample Data'!N359&gt;0),'Control Sample Data'!N359,$C$389),""))</f>
        <v/>
      </c>
      <c r="AC360" s="136">
        <f>IF(C360="","",IF(AND('miRNA Table'!$F$4="YES",'miRNA Table'!$F$6="YES"),C360-C$391,C360))</f>
        <v>24.12</v>
      </c>
      <c r="AD360" s="137">
        <f>IF(D360="","",IF(AND('miRNA Table'!$F$4="YES",'miRNA Table'!$F$6="YES"),D360-D$391,D360))</f>
        <v>24.24</v>
      </c>
      <c r="AE360" s="137">
        <f>IF(E360="","",IF(AND('miRNA Table'!$F$4="YES",'miRNA Table'!$F$6="YES"),E360-E$391,E360))</f>
        <v>24.15</v>
      </c>
      <c r="AF360" s="137" t="str">
        <f>IF(F360="","",IF(AND('miRNA Table'!$F$4="YES",'miRNA Table'!$F$6="YES"),F360-F$391,F360))</f>
        <v/>
      </c>
      <c r="AG360" s="137" t="str">
        <f>IF(G360="","",IF(AND('miRNA Table'!$F$4="YES",'miRNA Table'!$F$6="YES"),G360-G$391,G360))</f>
        <v/>
      </c>
      <c r="AH360" s="137" t="str">
        <f>IF(H360="","",IF(AND('miRNA Table'!$F$4="YES",'miRNA Table'!$F$6="YES"),H360-H$391,H360))</f>
        <v/>
      </c>
      <c r="AI360" s="137" t="str">
        <f>IF(I360="","",IF(AND('miRNA Table'!$F$4="YES",'miRNA Table'!$F$6="YES"),I360-I$391,I360))</f>
        <v/>
      </c>
      <c r="AJ360" s="137" t="str">
        <f>IF(J360="","",IF(AND('miRNA Table'!$F$4="YES",'miRNA Table'!$F$6="YES"),J360-J$391,J360))</f>
        <v/>
      </c>
      <c r="AK360" s="137" t="str">
        <f>IF(K360="","",IF(AND('miRNA Table'!$F$4="YES",'miRNA Table'!$F$6="YES"),K360-K$391,K360))</f>
        <v/>
      </c>
      <c r="AL360" s="137" t="str">
        <f>IF(L360="","",IF(AND('miRNA Table'!$F$4="YES",'miRNA Table'!$F$6="YES"),L360-L$391,L360))</f>
        <v/>
      </c>
      <c r="AM360" s="137" t="str">
        <f>IF(M360="","",IF(AND('miRNA Table'!$F$4="YES",'miRNA Table'!$F$6="YES"),M360-M$391,M360))</f>
        <v/>
      </c>
      <c r="AN360" s="138" t="str">
        <f>IF(N360="","",IF(AND('miRNA Table'!$F$4="YES",'miRNA Table'!$F$6="YES"),N360-N$391,N360))</f>
        <v/>
      </c>
      <c r="AO360" s="136">
        <f>IF(O360="","",IF(AND('miRNA Table'!$F$4="YES",'miRNA Table'!$F$6="YES"),Q360-Q$391,Q360))</f>
        <v>29.15</v>
      </c>
      <c r="AP360" s="137">
        <f>IF(P360="","",IF(AND('miRNA Table'!$F$4="YES",'miRNA Table'!$F$6="YES"),R360-R$391,R360))</f>
        <v>28.79</v>
      </c>
      <c r="AQ360" s="137">
        <f>IF(Q360="","",IF(AND('miRNA Table'!$F$4="YES",'miRNA Table'!$F$6="YES"),S360-S$391,S360))</f>
        <v>28.59</v>
      </c>
      <c r="AR360" s="137" t="str">
        <f>IF(R360="","",IF(AND('miRNA Table'!$F$4="YES",'miRNA Table'!$F$6="YES"),T360-T$391,T360))</f>
        <v/>
      </c>
      <c r="AS360" s="137" t="str">
        <f>IF(S360="","",IF(AND('miRNA Table'!$F$4="YES",'miRNA Table'!$F$6="YES"),U360-U$391,U360))</f>
        <v/>
      </c>
      <c r="AT360" s="137" t="str">
        <f>IF(T360="","",IF(AND('miRNA Table'!$F$4="YES",'miRNA Table'!$F$6="YES"),V360-V$391,V360))</f>
        <v/>
      </c>
      <c r="AU360" s="137" t="str">
        <f>IF(U360="","",IF(AND('miRNA Table'!$F$4="YES",'miRNA Table'!$F$6="YES"),W360-W$391,W360))</f>
        <v/>
      </c>
      <c r="AV360" s="137" t="str">
        <f>IF(V360="","",IF(AND('miRNA Table'!$F$4="YES",'miRNA Table'!$F$6="YES"),X360-X$391,X360))</f>
        <v/>
      </c>
      <c r="AW360" s="137" t="str">
        <f>IF(W360="","",IF(AND('miRNA Table'!$F$4="YES",'miRNA Table'!$F$6="YES"),Y360-Y$391,Y360))</f>
        <v/>
      </c>
      <c r="AX360" s="137" t="str">
        <f>IF(X360="","",IF(AND('miRNA Table'!$F$4="YES",'miRNA Table'!$F$6="YES"),Z360-Z$391,Z360))</f>
        <v/>
      </c>
      <c r="AY360" s="137" t="str">
        <f>IF(Y360="","",IF(AND('miRNA Table'!$F$4="YES",'miRNA Table'!$F$6="YES"),AA360-AA$391,AA360))</f>
        <v/>
      </c>
      <c r="AZ360" s="138" t="str">
        <f>IF(Z360="","",IF(AND('miRNA Table'!$F$4="YES",'miRNA Table'!$F$6="YES"),AB360-AB$391,AB360))</f>
        <v/>
      </c>
      <c r="BY360" s="97" t="str">
        <f t="shared" si="288"/>
        <v>hsa-miR-9-5p</v>
      </c>
      <c r="BZ360" s="98" t="s">
        <v>5857</v>
      </c>
      <c r="CA360" s="99">
        <f t="shared" si="289"/>
        <v>3.4849999999999994</v>
      </c>
      <c r="CB360" s="99">
        <f t="shared" si="290"/>
        <v>3.5949999999999989</v>
      </c>
      <c r="CC360" s="99">
        <f t="shared" si="291"/>
        <v>3.4199999999999982</v>
      </c>
      <c r="CD360" s="99" t="str">
        <f t="shared" si="292"/>
        <v/>
      </c>
      <c r="CE360" s="99" t="str">
        <f t="shared" si="293"/>
        <v/>
      </c>
      <c r="CF360" s="99" t="str">
        <f t="shared" si="294"/>
        <v/>
      </c>
      <c r="CG360" s="99" t="str">
        <f t="shared" si="295"/>
        <v/>
      </c>
      <c r="CH360" s="99" t="str">
        <f t="shared" si="296"/>
        <v/>
      </c>
      <c r="CI360" s="99" t="str">
        <f t="shared" si="297"/>
        <v/>
      </c>
      <c r="CJ360" s="99" t="str">
        <f t="shared" si="298"/>
        <v/>
      </c>
      <c r="CK360" s="99" t="str">
        <f t="shared" si="299"/>
        <v/>
      </c>
      <c r="CL360" s="99" t="str">
        <f t="shared" si="300"/>
        <v/>
      </c>
      <c r="CM360" s="99">
        <f t="shared" si="301"/>
        <v>8.2516666666666652</v>
      </c>
      <c r="CN360" s="99">
        <f t="shared" si="302"/>
        <v>7.938333333333329</v>
      </c>
      <c r="CO360" s="99">
        <f t="shared" si="303"/>
        <v>7.4549999999999983</v>
      </c>
      <c r="CP360" s="99" t="str">
        <f t="shared" si="304"/>
        <v/>
      </c>
      <c r="CQ360" s="99" t="str">
        <f t="shared" si="305"/>
        <v/>
      </c>
      <c r="CR360" s="99" t="str">
        <f t="shared" si="306"/>
        <v/>
      </c>
      <c r="CS360" s="99" t="str">
        <f t="shared" si="307"/>
        <v/>
      </c>
      <c r="CT360" s="99" t="str">
        <f t="shared" si="308"/>
        <v/>
      </c>
      <c r="CU360" s="99" t="str">
        <f t="shared" si="309"/>
        <v/>
      </c>
      <c r="CV360" s="99" t="str">
        <f t="shared" si="310"/>
        <v/>
      </c>
      <c r="CW360" s="99" t="str">
        <f t="shared" si="311"/>
        <v/>
      </c>
      <c r="CX360" s="99" t="str">
        <f t="shared" si="312"/>
        <v/>
      </c>
      <c r="CY360" s="70">
        <f t="shared" si="313"/>
        <v>3.4999999999999987</v>
      </c>
      <c r="CZ360" s="70">
        <f t="shared" si="314"/>
        <v>7.8816666666666642</v>
      </c>
      <c r="DA360" s="100" t="str">
        <f t="shared" si="315"/>
        <v>hsa-miR-9-5p</v>
      </c>
      <c r="DB360" s="98" t="s">
        <v>5857</v>
      </c>
      <c r="DC360" s="101">
        <f t="shared" si="320"/>
        <v>8.9312133733818355E-2</v>
      </c>
      <c r="DD360" s="101">
        <f t="shared" si="321"/>
        <v>8.2755556899712382E-2</v>
      </c>
      <c r="DE360" s="101">
        <f t="shared" si="322"/>
        <v>9.3428078039683782E-2</v>
      </c>
      <c r="DF360" s="101" t="str">
        <f t="shared" si="323"/>
        <v/>
      </c>
      <c r="DG360" s="101" t="str">
        <f t="shared" si="324"/>
        <v/>
      </c>
      <c r="DH360" s="101" t="str">
        <f t="shared" si="325"/>
        <v/>
      </c>
      <c r="DI360" s="101" t="str">
        <f t="shared" si="326"/>
        <v/>
      </c>
      <c r="DJ360" s="101" t="str">
        <f t="shared" si="327"/>
        <v/>
      </c>
      <c r="DK360" s="101" t="str">
        <f t="shared" si="328"/>
        <v/>
      </c>
      <c r="DL360" s="101" t="str">
        <f t="shared" si="329"/>
        <v/>
      </c>
      <c r="DM360" s="101" t="str">
        <f t="shared" si="316"/>
        <v/>
      </c>
      <c r="DN360" s="101" t="str">
        <f t="shared" si="317"/>
        <v/>
      </c>
      <c r="DO360" s="101">
        <f t="shared" si="330"/>
        <v>3.2809591192659981E-3</v>
      </c>
      <c r="DP360" s="101">
        <f t="shared" si="331"/>
        <v>4.0768389078662199E-3</v>
      </c>
      <c r="DQ360" s="101">
        <f t="shared" si="332"/>
        <v>5.6992982196881906E-3</v>
      </c>
      <c r="DR360" s="101" t="str">
        <f t="shared" si="333"/>
        <v/>
      </c>
      <c r="DS360" s="101" t="str">
        <f t="shared" si="334"/>
        <v/>
      </c>
      <c r="DT360" s="101" t="str">
        <f t="shared" si="335"/>
        <v/>
      </c>
      <c r="DU360" s="101" t="str">
        <f t="shared" si="336"/>
        <v/>
      </c>
      <c r="DV360" s="101" t="str">
        <f t="shared" si="337"/>
        <v/>
      </c>
      <c r="DW360" s="101" t="str">
        <f t="shared" si="338"/>
        <v/>
      </c>
      <c r="DX360" s="101" t="str">
        <f t="shared" si="339"/>
        <v/>
      </c>
      <c r="DY360" s="101" t="str">
        <f t="shared" si="318"/>
        <v/>
      </c>
      <c r="DZ360" s="101" t="str">
        <f t="shared" si="319"/>
        <v/>
      </c>
    </row>
    <row r="361" spans="1:130" ht="15" customHeight="1" x14ac:dyDescent="0.25">
      <c r="A361" s="106" t="str">
        <f>'miRNA Table'!C360</f>
        <v>hsa-miR-9-3p</v>
      </c>
      <c r="B361" s="98" t="s">
        <v>5858</v>
      </c>
      <c r="C361" s="99">
        <f>IF('Test Sample Data'!C360="","",IF(SUM('Test Sample Data'!C$3:C$386)&gt;10,IF(AND(ISNUMBER('Test Sample Data'!C360),'Test Sample Data'!C360&lt;$C$389, 'Test Sample Data'!C360&gt;0),'Test Sample Data'!C360,$C$389),""))</f>
        <v>29.33</v>
      </c>
      <c r="D361" s="99">
        <f>IF('Test Sample Data'!D360="","",IF(SUM('Test Sample Data'!D$3:D$386)&gt;10,IF(AND(ISNUMBER('Test Sample Data'!D360),'Test Sample Data'!D360&lt;$C$389, 'Test Sample Data'!D360&gt;0),'Test Sample Data'!D360,$C$389),""))</f>
        <v>29.46</v>
      </c>
      <c r="E361" s="99">
        <f>IF('Test Sample Data'!E360="","",IF(SUM('Test Sample Data'!E$3:E$386)&gt;10,IF(AND(ISNUMBER('Test Sample Data'!E360),'Test Sample Data'!E360&lt;$C$389, 'Test Sample Data'!E360&gt;0),'Test Sample Data'!E360,$C$389),""))</f>
        <v>29.07</v>
      </c>
      <c r="F361" s="99" t="str">
        <f>IF('Test Sample Data'!F360="","",IF(SUM('Test Sample Data'!F$3:F$386)&gt;10,IF(AND(ISNUMBER('Test Sample Data'!F360),'Test Sample Data'!F360&lt;$C$389, 'Test Sample Data'!F360&gt;0),'Test Sample Data'!F360,$C$389),""))</f>
        <v/>
      </c>
      <c r="G361" s="99" t="str">
        <f>IF('Test Sample Data'!G360="","",IF(SUM('Test Sample Data'!G$3:G$386)&gt;10,IF(AND(ISNUMBER('Test Sample Data'!G360),'Test Sample Data'!G360&lt;$C$389, 'Test Sample Data'!G360&gt;0),'Test Sample Data'!G360,$C$389),""))</f>
        <v/>
      </c>
      <c r="H361" s="99" t="str">
        <f>IF('Test Sample Data'!H360="","",IF(SUM('Test Sample Data'!H$3:H$386)&gt;10,IF(AND(ISNUMBER('Test Sample Data'!H360),'Test Sample Data'!H360&lt;$C$389, 'Test Sample Data'!H360&gt;0),'Test Sample Data'!H360,$C$389),""))</f>
        <v/>
      </c>
      <c r="I361" s="99" t="str">
        <f>IF('Test Sample Data'!I360="","",IF(SUM('Test Sample Data'!I$3:I$386)&gt;10,IF(AND(ISNUMBER('Test Sample Data'!I360),'Test Sample Data'!I360&lt;$C$389, 'Test Sample Data'!I360&gt;0),'Test Sample Data'!I360,$C$389),""))</f>
        <v/>
      </c>
      <c r="J361" s="99" t="str">
        <f>IF('Test Sample Data'!J360="","",IF(SUM('Test Sample Data'!J$3:J$386)&gt;10,IF(AND(ISNUMBER('Test Sample Data'!J360),'Test Sample Data'!J360&lt;$C$389, 'Test Sample Data'!J360&gt;0),'Test Sample Data'!J360,$C$389),""))</f>
        <v/>
      </c>
      <c r="K361" s="99" t="str">
        <f>IF('Test Sample Data'!K360="","",IF(SUM('Test Sample Data'!K$3:K$386)&gt;10,IF(AND(ISNUMBER('Test Sample Data'!K360),'Test Sample Data'!K360&lt;$C$389, 'Test Sample Data'!K360&gt;0),'Test Sample Data'!K360,$C$389),""))</f>
        <v/>
      </c>
      <c r="L361" s="99" t="str">
        <f>IF('Test Sample Data'!L360="","",IF(SUM('Test Sample Data'!L$3:L$386)&gt;10,IF(AND(ISNUMBER('Test Sample Data'!L360),'Test Sample Data'!L360&lt;$C$389, 'Test Sample Data'!L360&gt;0),'Test Sample Data'!L360,$C$389),""))</f>
        <v/>
      </c>
      <c r="M361" s="99" t="str">
        <f>IF('Test Sample Data'!M360="","",IF(SUM('Test Sample Data'!M$3:M$386)&gt;10,IF(AND(ISNUMBER('Test Sample Data'!M360),'Test Sample Data'!M360&lt;$C$389, 'Test Sample Data'!M360&gt;0),'Test Sample Data'!M360,$C$389),""))</f>
        <v/>
      </c>
      <c r="N361" s="99" t="str">
        <f>IF('Test Sample Data'!N360="","",IF(SUM('Test Sample Data'!N$3:N$386)&gt;10,IF(AND(ISNUMBER('Test Sample Data'!N360),'Test Sample Data'!N360&lt;$C$389, 'Test Sample Data'!N360&gt;0),'Test Sample Data'!N360,$C$389),""))</f>
        <v/>
      </c>
      <c r="O361" s="98" t="str">
        <f>'miRNA Table'!C360</f>
        <v>hsa-miR-9-3p</v>
      </c>
      <c r="P361" s="98" t="s">
        <v>5858</v>
      </c>
      <c r="Q361" s="99">
        <f>IF('Control Sample Data'!C360="","",IF(SUM('Control Sample Data'!C$3:C$386)&gt;10,IF(AND(ISNUMBER('Control Sample Data'!C360),'Control Sample Data'!C360&lt;$C$389, 'Control Sample Data'!C360&gt;0),'Control Sample Data'!C360,$C$389),""))</f>
        <v>26.9</v>
      </c>
      <c r="R361" s="99">
        <f>IF('Control Sample Data'!D360="","",IF(SUM('Control Sample Data'!D$3:D$386)&gt;10,IF(AND(ISNUMBER('Control Sample Data'!D360),'Control Sample Data'!D360&lt;$C$389, 'Control Sample Data'!D360&gt;0),'Control Sample Data'!D360,$C$389),""))</f>
        <v>26.75</v>
      </c>
      <c r="S361" s="99">
        <f>IF('Control Sample Data'!E360="","",IF(SUM('Control Sample Data'!E$3:E$386)&gt;10,IF(AND(ISNUMBER('Control Sample Data'!E360),'Control Sample Data'!E360&lt;$C$389, 'Control Sample Data'!E360&gt;0),'Control Sample Data'!E360,$C$389),""))</f>
        <v>27.12</v>
      </c>
      <c r="T361" s="99" t="str">
        <f>IF('Control Sample Data'!F360="","",IF(SUM('Control Sample Data'!F$3:F$386)&gt;10,IF(AND(ISNUMBER('Control Sample Data'!F360),'Control Sample Data'!F360&lt;$C$389, 'Control Sample Data'!F360&gt;0),'Control Sample Data'!F360,$C$389),""))</f>
        <v/>
      </c>
      <c r="U361" s="99" t="str">
        <f>IF('Control Sample Data'!G360="","",IF(SUM('Control Sample Data'!G$3:G$386)&gt;10,IF(AND(ISNUMBER('Control Sample Data'!G360),'Control Sample Data'!G360&lt;$C$389, 'Control Sample Data'!G360&gt;0),'Control Sample Data'!G360,$C$389),""))</f>
        <v/>
      </c>
      <c r="V361" s="99" t="str">
        <f>IF('Control Sample Data'!H360="","",IF(SUM('Control Sample Data'!H$3:H$386)&gt;10,IF(AND(ISNUMBER('Control Sample Data'!H360),'Control Sample Data'!H360&lt;$C$389, 'Control Sample Data'!H360&gt;0),'Control Sample Data'!H360,$C$389),""))</f>
        <v/>
      </c>
      <c r="W361" s="99" t="str">
        <f>IF('Control Sample Data'!I360="","",IF(SUM('Control Sample Data'!I$3:I$386)&gt;10,IF(AND(ISNUMBER('Control Sample Data'!I360),'Control Sample Data'!I360&lt;$C$389, 'Control Sample Data'!I360&gt;0),'Control Sample Data'!I360,$C$389),""))</f>
        <v/>
      </c>
      <c r="X361" s="99" t="str">
        <f>IF('Control Sample Data'!J360="","",IF(SUM('Control Sample Data'!J$3:J$386)&gt;10,IF(AND(ISNUMBER('Control Sample Data'!J360),'Control Sample Data'!J360&lt;$C$389, 'Control Sample Data'!J360&gt;0),'Control Sample Data'!J360,$C$389),""))</f>
        <v/>
      </c>
      <c r="Y361" s="99" t="str">
        <f>IF('Control Sample Data'!K360="","",IF(SUM('Control Sample Data'!K$3:K$386)&gt;10,IF(AND(ISNUMBER('Control Sample Data'!K360),'Control Sample Data'!K360&lt;$C$389, 'Control Sample Data'!K360&gt;0),'Control Sample Data'!K360,$C$389),""))</f>
        <v/>
      </c>
      <c r="Z361" s="99" t="str">
        <f>IF('Control Sample Data'!L360="","",IF(SUM('Control Sample Data'!L$3:L$386)&gt;10,IF(AND(ISNUMBER('Control Sample Data'!L360),'Control Sample Data'!L360&lt;$C$389, 'Control Sample Data'!L360&gt;0),'Control Sample Data'!L360,$C$389),""))</f>
        <v/>
      </c>
      <c r="AA361" s="99" t="str">
        <f>IF('Control Sample Data'!M360="","",IF(SUM('Control Sample Data'!M$3:M$386)&gt;10,IF(AND(ISNUMBER('Control Sample Data'!M360),'Control Sample Data'!M360&lt;$C$389, 'Control Sample Data'!M360&gt;0),'Control Sample Data'!M360,$C$389),""))</f>
        <v/>
      </c>
      <c r="AB361" s="107" t="str">
        <f>IF('Control Sample Data'!N360="","",IF(SUM('Control Sample Data'!N$3:N$386)&gt;10,IF(AND(ISNUMBER('Control Sample Data'!N360),'Control Sample Data'!N360&lt;$C$389, 'Control Sample Data'!N360&gt;0),'Control Sample Data'!N360,$C$389),""))</f>
        <v/>
      </c>
      <c r="AC361" s="136">
        <f>IF(C361="","",IF(AND('miRNA Table'!$F$4="YES",'miRNA Table'!$F$6="YES"),C361-C$391,C361))</f>
        <v>29.33</v>
      </c>
      <c r="AD361" s="137">
        <f>IF(D361="","",IF(AND('miRNA Table'!$F$4="YES",'miRNA Table'!$F$6="YES"),D361-D$391,D361))</f>
        <v>29.46</v>
      </c>
      <c r="AE361" s="137">
        <f>IF(E361="","",IF(AND('miRNA Table'!$F$4="YES",'miRNA Table'!$F$6="YES"),E361-E$391,E361))</f>
        <v>29.07</v>
      </c>
      <c r="AF361" s="137" t="str">
        <f>IF(F361="","",IF(AND('miRNA Table'!$F$4="YES",'miRNA Table'!$F$6="YES"),F361-F$391,F361))</f>
        <v/>
      </c>
      <c r="AG361" s="137" t="str">
        <f>IF(G361="","",IF(AND('miRNA Table'!$F$4="YES",'miRNA Table'!$F$6="YES"),G361-G$391,G361))</f>
        <v/>
      </c>
      <c r="AH361" s="137" t="str">
        <f>IF(H361="","",IF(AND('miRNA Table'!$F$4="YES",'miRNA Table'!$F$6="YES"),H361-H$391,H361))</f>
        <v/>
      </c>
      <c r="AI361" s="137" t="str">
        <f>IF(I361="","",IF(AND('miRNA Table'!$F$4="YES",'miRNA Table'!$F$6="YES"),I361-I$391,I361))</f>
        <v/>
      </c>
      <c r="AJ361" s="137" t="str">
        <f>IF(J361="","",IF(AND('miRNA Table'!$F$4="YES",'miRNA Table'!$F$6="YES"),J361-J$391,J361))</f>
        <v/>
      </c>
      <c r="AK361" s="137" t="str">
        <f>IF(K361="","",IF(AND('miRNA Table'!$F$4="YES",'miRNA Table'!$F$6="YES"),K361-K$391,K361))</f>
        <v/>
      </c>
      <c r="AL361" s="137" t="str">
        <f>IF(L361="","",IF(AND('miRNA Table'!$F$4="YES",'miRNA Table'!$F$6="YES"),L361-L$391,L361))</f>
        <v/>
      </c>
      <c r="AM361" s="137" t="str">
        <f>IF(M361="","",IF(AND('miRNA Table'!$F$4="YES",'miRNA Table'!$F$6="YES"),M361-M$391,M361))</f>
        <v/>
      </c>
      <c r="AN361" s="138" t="str">
        <f>IF(N361="","",IF(AND('miRNA Table'!$F$4="YES",'miRNA Table'!$F$6="YES"),N361-N$391,N361))</f>
        <v/>
      </c>
      <c r="AO361" s="136">
        <f>IF(O361="","",IF(AND('miRNA Table'!$F$4="YES",'miRNA Table'!$F$6="YES"),Q361-Q$391,Q361))</f>
        <v>26.9</v>
      </c>
      <c r="AP361" s="137">
        <f>IF(P361="","",IF(AND('miRNA Table'!$F$4="YES",'miRNA Table'!$F$6="YES"),R361-R$391,R361))</f>
        <v>26.75</v>
      </c>
      <c r="AQ361" s="137">
        <f>IF(Q361="","",IF(AND('miRNA Table'!$F$4="YES",'miRNA Table'!$F$6="YES"),S361-S$391,S361))</f>
        <v>27.12</v>
      </c>
      <c r="AR361" s="137" t="str">
        <f>IF(R361="","",IF(AND('miRNA Table'!$F$4="YES",'miRNA Table'!$F$6="YES"),T361-T$391,T361))</f>
        <v/>
      </c>
      <c r="AS361" s="137" t="str">
        <f>IF(S361="","",IF(AND('miRNA Table'!$F$4="YES",'miRNA Table'!$F$6="YES"),U361-U$391,U361))</f>
        <v/>
      </c>
      <c r="AT361" s="137" t="str">
        <f>IF(T361="","",IF(AND('miRNA Table'!$F$4="YES",'miRNA Table'!$F$6="YES"),V361-V$391,V361))</f>
        <v/>
      </c>
      <c r="AU361" s="137" t="str">
        <f>IF(U361="","",IF(AND('miRNA Table'!$F$4="YES",'miRNA Table'!$F$6="YES"),W361-W$391,W361))</f>
        <v/>
      </c>
      <c r="AV361" s="137" t="str">
        <f>IF(V361="","",IF(AND('miRNA Table'!$F$4="YES",'miRNA Table'!$F$6="YES"),X361-X$391,X361))</f>
        <v/>
      </c>
      <c r="AW361" s="137" t="str">
        <f>IF(W361="","",IF(AND('miRNA Table'!$F$4="YES",'miRNA Table'!$F$6="YES"),Y361-Y$391,Y361))</f>
        <v/>
      </c>
      <c r="AX361" s="137" t="str">
        <f>IF(X361="","",IF(AND('miRNA Table'!$F$4="YES",'miRNA Table'!$F$6="YES"),Z361-Z$391,Z361))</f>
        <v/>
      </c>
      <c r="AY361" s="137" t="str">
        <f>IF(Y361="","",IF(AND('miRNA Table'!$F$4="YES",'miRNA Table'!$F$6="YES"),AA361-AA$391,AA361))</f>
        <v/>
      </c>
      <c r="AZ361" s="138" t="str">
        <f>IF(Z361="","",IF(AND('miRNA Table'!$F$4="YES",'miRNA Table'!$F$6="YES"),AB361-AB$391,AB361))</f>
        <v/>
      </c>
      <c r="BY361" s="97" t="str">
        <f t="shared" si="288"/>
        <v>hsa-miR-9-3p</v>
      </c>
      <c r="BZ361" s="98" t="s">
        <v>5858</v>
      </c>
      <c r="CA361" s="99">
        <f t="shared" si="289"/>
        <v>8.6949999999999967</v>
      </c>
      <c r="CB361" s="99">
        <f t="shared" si="290"/>
        <v>8.8150000000000013</v>
      </c>
      <c r="CC361" s="99">
        <f t="shared" si="291"/>
        <v>8.34</v>
      </c>
      <c r="CD361" s="99" t="str">
        <f t="shared" si="292"/>
        <v/>
      </c>
      <c r="CE361" s="99" t="str">
        <f t="shared" si="293"/>
        <v/>
      </c>
      <c r="CF361" s="99" t="str">
        <f t="shared" si="294"/>
        <v/>
      </c>
      <c r="CG361" s="99" t="str">
        <f t="shared" si="295"/>
        <v/>
      </c>
      <c r="CH361" s="99" t="str">
        <f t="shared" si="296"/>
        <v/>
      </c>
      <c r="CI361" s="99" t="str">
        <f t="shared" si="297"/>
        <v/>
      </c>
      <c r="CJ361" s="99" t="str">
        <f t="shared" si="298"/>
        <v/>
      </c>
      <c r="CK361" s="99" t="str">
        <f t="shared" si="299"/>
        <v/>
      </c>
      <c r="CL361" s="99" t="str">
        <f t="shared" si="300"/>
        <v/>
      </c>
      <c r="CM361" s="99">
        <f t="shared" si="301"/>
        <v>6.0016666666666652</v>
      </c>
      <c r="CN361" s="99">
        <f t="shared" si="302"/>
        <v>5.8983333333333299</v>
      </c>
      <c r="CO361" s="99">
        <f t="shared" si="303"/>
        <v>5.9849999999999994</v>
      </c>
      <c r="CP361" s="99" t="str">
        <f t="shared" si="304"/>
        <v/>
      </c>
      <c r="CQ361" s="99" t="str">
        <f t="shared" si="305"/>
        <v/>
      </c>
      <c r="CR361" s="99" t="str">
        <f t="shared" si="306"/>
        <v/>
      </c>
      <c r="CS361" s="99" t="str">
        <f t="shared" si="307"/>
        <v/>
      </c>
      <c r="CT361" s="99" t="str">
        <f t="shared" si="308"/>
        <v/>
      </c>
      <c r="CU361" s="99" t="str">
        <f t="shared" si="309"/>
        <v/>
      </c>
      <c r="CV361" s="99" t="str">
        <f t="shared" si="310"/>
        <v/>
      </c>
      <c r="CW361" s="99" t="str">
        <f t="shared" si="311"/>
        <v/>
      </c>
      <c r="CX361" s="99" t="str">
        <f t="shared" si="312"/>
        <v/>
      </c>
      <c r="CY361" s="70">
        <f t="shared" si="313"/>
        <v>8.6166666666666654</v>
      </c>
      <c r="CZ361" s="70">
        <f t="shared" si="314"/>
        <v>5.9616666666666651</v>
      </c>
      <c r="DA361" s="100" t="str">
        <f t="shared" si="315"/>
        <v>hsa-miR-9-3p</v>
      </c>
      <c r="DB361" s="98" t="s">
        <v>5858</v>
      </c>
      <c r="DC361" s="101">
        <f t="shared" si="320"/>
        <v>2.4129270256385395E-3</v>
      </c>
      <c r="DD361" s="101">
        <f t="shared" si="321"/>
        <v>2.2203456508515882E-3</v>
      </c>
      <c r="DE361" s="101">
        <f t="shared" si="322"/>
        <v>3.0860988744663169E-3</v>
      </c>
      <c r="DF361" s="101" t="str">
        <f t="shared" si="323"/>
        <v/>
      </c>
      <c r="DG361" s="101" t="str">
        <f t="shared" si="324"/>
        <v/>
      </c>
      <c r="DH361" s="101" t="str">
        <f t="shared" si="325"/>
        <v/>
      </c>
      <c r="DI361" s="101" t="str">
        <f t="shared" si="326"/>
        <v/>
      </c>
      <c r="DJ361" s="101" t="str">
        <f t="shared" si="327"/>
        <v/>
      </c>
      <c r="DK361" s="101" t="str">
        <f t="shared" si="328"/>
        <v/>
      </c>
      <c r="DL361" s="101" t="str">
        <f t="shared" si="329"/>
        <v/>
      </c>
      <c r="DM361" s="101" t="str">
        <f t="shared" si="316"/>
        <v/>
      </c>
      <c r="DN361" s="101" t="str">
        <f t="shared" si="317"/>
        <v/>
      </c>
      <c r="DO361" s="101">
        <f t="shared" si="330"/>
        <v>1.5606959714656742E-2</v>
      </c>
      <c r="DP361" s="101">
        <f t="shared" si="331"/>
        <v>1.6765817800906704E-2</v>
      </c>
      <c r="DQ361" s="101">
        <f t="shared" si="332"/>
        <v>1.5788303851355687E-2</v>
      </c>
      <c r="DR361" s="101" t="str">
        <f t="shared" si="333"/>
        <v/>
      </c>
      <c r="DS361" s="101" t="str">
        <f t="shared" si="334"/>
        <v/>
      </c>
      <c r="DT361" s="101" t="str">
        <f t="shared" si="335"/>
        <v/>
      </c>
      <c r="DU361" s="101" t="str">
        <f t="shared" si="336"/>
        <v/>
      </c>
      <c r="DV361" s="101" t="str">
        <f t="shared" si="337"/>
        <v/>
      </c>
      <c r="DW361" s="101" t="str">
        <f t="shared" si="338"/>
        <v/>
      </c>
      <c r="DX361" s="101" t="str">
        <f t="shared" si="339"/>
        <v/>
      </c>
      <c r="DY361" s="101" t="str">
        <f t="shared" si="318"/>
        <v/>
      </c>
      <c r="DZ361" s="101" t="str">
        <f t="shared" si="319"/>
        <v/>
      </c>
    </row>
    <row r="362" spans="1:130" ht="15" customHeight="1" x14ac:dyDescent="0.25">
      <c r="A362" s="106" t="str">
        <f>'miRNA Table'!C361</f>
        <v>hsa-miR-920</v>
      </c>
      <c r="B362" s="98" t="s">
        <v>5859</v>
      </c>
      <c r="C362" s="99">
        <f>IF('Test Sample Data'!C361="","",IF(SUM('Test Sample Data'!C$3:C$386)&gt;10,IF(AND(ISNUMBER('Test Sample Data'!C361),'Test Sample Data'!C361&lt;$C$389, 'Test Sample Data'!C361&gt;0),'Test Sample Data'!C361,$C$389),""))</f>
        <v>18.23</v>
      </c>
      <c r="D362" s="99">
        <f>IF('Test Sample Data'!D361="","",IF(SUM('Test Sample Data'!D$3:D$386)&gt;10,IF(AND(ISNUMBER('Test Sample Data'!D361),'Test Sample Data'!D361&lt;$C$389, 'Test Sample Data'!D361&gt;0),'Test Sample Data'!D361,$C$389),""))</f>
        <v>18.260000000000002</v>
      </c>
      <c r="E362" s="99">
        <f>IF('Test Sample Data'!E361="","",IF(SUM('Test Sample Data'!E$3:E$386)&gt;10,IF(AND(ISNUMBER('Test Sample Data'!E361),'Test Sample Data'!E361&lt;$C$389, 'Test Sample Data'!E361&gt;0),'Test Sample Data'!E361,$C$389),""))</f>
        <v>18.21</v>
      </c>
      <c r="F362" s="99" t="str">
        <f>IF('Test Sample Data'!F361="","",IF(SUM('Test Sample Data'!F$3:F$386)&gt;10,IF(AND(ISNUMBER('Test Sample Data'!F361),'Test Sample Data'!F361&lt;$C$389, 'Test Sample Data'!F361&gt;0),'Test Sample Data'!F361,$C$389),""))</f>
        <v/>
      </c>
      <c r="G362" s="99" t="str">
        <f>IF('Test Sample Data'!G361="","",IF(SUM('Test Sample Data'!G$3:G$386)&gt;10,IF(AND(ISNUMBER('Test Sample Data'!G361),'Test Sample Data'!G361&lt;$C$389, 'Test Sample Data'!G361&gt;0),'Test Sample Data'!G361,$C$389),""))</f>
        <v/>
      </c>
      <c r="H362" s="99" t="str">
        <f>IF('Test Sample Data'!H361="","",IF(SUM('Test Sample Data'!H$3:H$386)&gt;10,IF(AND(ISNUMBER('Test Sample Data'!H361),'Test Sample Data'!H361&lt;$C$389, 'Test Sample Data'!H361&gt;0),'Test Sample Data'!H361,$C$389),""))</f>
        <v/>
      </c>
      <c r="I362" s="99" t="str">
        <f>IF('Test Sample Data'!I361="","",IF(SUM('Test Sample Data'!I$3:I$386)&gt;10,IF(AND(ISNUMBER('Test Sample Data'!I361),'Test Sample Data'!I361&lt;$C$389, 'Test Sample Data'!I361&gt;0),'Test Sample Data'!I361,$C$389),""))</f>
        <v/>
      </c>
      <c r="J362" s="99" t="str">
        <f>IF('Test Sample Data'!J361="","",IF(SUM('Test Sample Data'!J$3:J$386)&gt;10,IF(AND(ISNUMBER('Test Sample Data'!J361),'Test Sample Data'!J361&lt;$C$389, 'Test Sample Data'!J361&gt;0),'Test Sample Data'!J361,$C$389),""))</f>
        <v/>
      </c>
      <c r="K362" s="99" t="str">
        <f>IF('Test Sample Data'!K361="","",IF(SUM('Test Sample Data'!K$3:K$386)&gt;10,IF(AND(ISNUMBER('Test Sample Data'!K361),'Test Sample Data'!K361&lt;$C$389, 'Test Sample Data'!K361&gt;0),'Test Sample Data'!K361,$C$389),""))</f>
        <v/>
      </c>
      <c r="L362" s="99" t="str">
        <f>IF('Test Sample Data'!L361="","",IF(SUM('Test Sample Data'!L$3:L$386)&gt;10,IF(AND(ISNUMBER('Test Sample Data'!L361),'Test Sample Data'!L361&lt;$C$389, 'Test Sample Data'!L361&gt;0),'Test Sample Data'!L361,$C$389),""))</f>
        <v/>
      </c>
      <c r="M362" s="99" t="str">
        <f>IF('Test Sample Data'!M361="","",IF(SUM('Test Sample Data'!M$3:M$386)&gt;10,IF(AND(ISNUMBER('Test Sample Data'!M361),'Test Sample Data'!M361&lt;$C$389, 'Test Sample Data'!M361&gt;0),'Test Sample Data'!M361,$C$389),""))</f>
        <v/>
      </c>
      <c r="N362" s="99" t="str">
        <f>IF('Test Sample Data'!N361="","",IF(SUM('Test Sample Data'!N$3:N$386)&gt;10,IF(AND(ISNUMBER('Test Sample Data'!N361),'Test Sample Data'!N361&lt;$C$389, 'Test Sample Data'!N361&gt;0),'Test Sample Data'!N361,$C$389),""))</f>
        <v/>
      </c>
      <c r="O362" s="98" t="str">
        <f>'miRNA Table'!C361</f>
        <v>hsa-miR-920</v>
      </c>
      <c r="P362" s="98" t="s">
        <v>5859</v>
      </c>
      <c r="Q362" s="99">
        <f>IF('Control Sample Data'!C361="","",IF(SUM('Control Sample Data'!C$3:C$386)&gt;10,IF(AND(ISNUMBER('Control Sample Data'!C361),'Control Sample Data'!C361&lt;$C$389, 'Control Sample Data'!C361&gt;0),'Control Sample Data'!C361,$C$389),""))</f>
        <v>18.66</v>
      </c>
      <c r="R362" s="99">
        <f>IF('Control Sample Data'!D361="","",IF(SUM('Control Sample Data'!D$3:D$386)&gt;10,IF(AND(ISNUMBER('Control Sample Data'!D361),'Control Sample Data'!D361&lt;$C$389, 'Control Sample Data'!D361&gt;0),'Control Sample Data'!D361,$C$389),""))</f>
        <v>18.59</v>
      </c>
      <c r="S362" s="99">
        <f>IF('Control Sample Data'!E361="","",IF(SUM('Control Sample Data'!E$3:E$386)&gt;10,IF(AND(ISNUMBER('Control Sample Data'!E361),'Control Sample Data'!E361&lt;$C$389, 'Control Sample Data'!E361&gt;0),'Control Sample Data'!E361,$C$389),""))</f>
        <v>18.46</v>
      </c>
      <c r="T362" s="99" t="str">
        <f>IF('Control Sample Data'!F361="","",IF(SUM('Control Sample Data'!F$3:F$386)&gt;10,IF(AND(ISNUMBER('Control Sample Data'!F361),'Control Sample Data'!F361&lt;$C$389, 'Control Sample Data'!F361&gt;0),'Control Sample Data'!F361,$C$389),""))</f>
        <v/>
      </c>
      <c r="U362" s="99" t="str">
        <f>IF('Control Sample Data'!G361="","",IF(SUM('Control Sample Data'!G$3:G$386)&gt;10,IF(AND(ISNUMBER('Control Sample Data'!G361),'Control Sample Data'!G361&lt;$C$389, 'Control Sample Data'!G361&gt;0),'Control Sample Data'!G361,$C$389),""))</f>
        <v/>
      </c>
      <c r="V362" s="99" t="str">
        <f>IF('Control Sample Data'!H361="","",IF(SUM('Control Sample Data'!H$3:H$386)&gt;10,IF(AND(ISNUMBER('Control Sample Data'!H361),'Control Sample Data'!H361&lt;$C$389, 'Control Sample Data'!H361&gt;0),'Control Sample Data'!H361,$C$389),""))</f>
        <v/>
      </c>
      <c r="W362" s="99" t="str">
        <f>IF('Control Sample Data'!I361="","",IF(SUM('Control Sample Data'!I$3:I$386)&gt;10,IF(AND(ISNUMBER('Control Sample Data'!I361),'Control Sample Data'!I361&lt;$C$389, 'Control Sample Data'!I361&gt;0),'Control Sample Data'!I361,$C$389),""))</f>
        <v/>
      </c>
      <c r="X362" s="99" t="str">
        <f>IF('Control Sample Data'!J361="","",IF(SUM('Control Sample Data'!J$3:J$386)&gt;10,IF(AND(ISNUMBER('Control Sample Data'!J361),'Control Sample Data'!J361&lt;$C$389, 'Control Sample Data'!J361&gt;0),'Control Sample Data'!J361,$C$389),""))</f>
        <v/>
      </c>
      <c r="Y362" s="99" t="str">
        <f>IF('Control Sample Data'!K361="","",IF(SUM('Control Sample Data'!K$3:K$386)&gt;10,IF(AND(ISNUMBER('Control Sample Data'!K361),'Control Sample Data'!K361&lt;$C$389, 'Control Sample Data'!K361&gt;0),'Control Sample Data'!K361,$C$389),""))</f>
        <v/>
      </c>
      <c r="Z362" s="99" t="str">
        <f>IF('Control Sample Data'!L361="","",IF(SUM('Control Sample Data'!L$3:L$386)&gt;10,IF(AND(ISNUMBER('Control Sample Data'!L361),'Control Sample Data'!L361&lt;$C$389, 'Control Sample Data'!L361&gt;0),'Control Sample Data'!L361,$C$389),""))</f>
        <v/>
      </c>
      <c r="AA362" s="99" t="str">
        <f>IF('Control Sample Data'!M361="","",IF(SUM('Control Sample Data'!M$3:M$386)&gt;10,IF(AND(ISNUMBER('Control Sample Data'!M361),'Control Sample Data'!M361&lt;$C$389, 'Control Sample Data'!M361&gt;0),'Control Sample Data'!M361,$C$389),""))</f>
        <v/>
      </c>
      <c r="AB362" s="107" t="str">
        <f>IF('Control Sample Data'!N361="","",IF(SUM('Control Sample Data'!N$3:N$386)&gt;10,IF(AND(ISNUMBER('Control Sample Data'!N361),'Control Sample Data'!N361&lt;$C$389, 'Control Sample Data'!N361&gt;0),'Control Sample Data'!N361,$C$389),""))</f>
        <v/>
      </c>
      <c r="AC362" s="136">
        <f>IF(C362="","",IF(AND('miRNA Table'!$F$4="YES",'miRNA Table'!$F$6="YES"),C362-C$391,C362))</f>
        <v>18.23</v>
      </c>
      <c r="AD362" s="137">
        <f>IF(D362="","",IF(AND('miRNA Table'!$F$4="YES",'miRNA Table'!$F$6="YES"),D362-D$391,D362))</f>
        <v>18.260000000000002</v>
      </c>
      <c r="AE362" s="137">
        <f>IF(E362="","",IF(AND('miRNA Table'!$F$4="YES",'miRNA Table'!$F$6="YES"),E362-E$391,E362))</f>
        <v>18.21</v>
      </c>
      <c r="AF362" s="137" t="str">
        <f>IF(F362="","",IF(AND('miRNA Table'!$F$4="YES",'miRNA Table'!$F$6="YES"),F362-F$391,F362))</f>
        <v/>
      </c>
      <c r="AG362" s="137" t="str">
        <f>IF(G362="","",IF(AND('miRNA Table'!$F$4="YES",'miRNA Table'!$F$6="YES"),G362-G$391,G362))</f>
        <v/>
      </c>
      <c r="AH362" s="137" t="str">
        <f>IF(H362="","",IF(AND('miRNA Table'!$F$4="YES",'miRNA Table'!$F$6="YES"),H362-H$391,H362))</f>
        <v/>
      </c>
      <c r="AI362" s="137" t="str">
        <f>IF(I362="","",IF(AND('miRNA Table'!$F$4="YES",'miRNA Table'!$F$6="YES"),I362-I$391,I362))</f>
        <v/>
      </c>
      <c r="AJ362" s="137" t="str">
        <f>IF(J362="","",IF(AND('miRNA Table'!$F$4="YES",'miRNA Table'!$F$6="YES"),J362-J$391,J362))</f>
        <v/>
      </c>
      <c r="AK362" s="137" t="str">
        <f>IF(K362="","",IF(AND('miRNA Table'!$F$4="YES",'miRNA Table'!$F$6="YES"),K362-K$391,K362))</f>
        <v/>
      </c>
      <c r="AL362" s="137" t="str">
        <f>IF(L362="","",IF(AND('miRNA Table'!$F$4="YES",'miRNA Table'!$F$6="YES"),L362-L$391,L362))</f>
        <v/>
      </c>
      <c r="AM362" s="137" t="str">
        <f>IF(M362="","",IF(AND('miRNA Table'!$F$4="YES",'miRNA Table'!$F$6="YES"),M362-M$391,M362))</f>
        <v/>
      </c>
      <c r="AN362" s="138" t="str">
        <f>IF(N362="","",IF(AND('miRNA Table'!$F$4="YES",'miRNA Table'!$F$6="YES"),N362-N$391,N362))</f>
        <v/>
      </c>
      <c r="AO362" s="136">
        <f>IF(O362="","",IF(AND('miRNA Table'!$F$4="YES",'miRNA Table'!$F$6="YES"),Q362-Q$391,Q362))</f>
        <v>18.66</v>
      </c>
      <c r="AP362" s="137">
        <f>IF(P362="","",IF(AND('miRNA Table'!$F$4="YES",'miRNA Table'!$F$6="YES"),R362-R$391,R362))</f>
        <v>18.59</v>
      </c>
      <c r="AQ362" s="137">
        <f>IF(Q362="","",IF(AND('miRNA Table'!$F$4="YES",'miRNA Table'!$F$6="YES"),S362-S$391,S362))</f>
        <v>18.46</v>
      </c>
      <c r="AR362" s="137" t="str">
        <f>IF(R362="","",IF(AND('miRNA Table'!$F$4="YES",'miRNA Table'!$F$6="YES"),T362-T$391,T362))</f>
        <v/>
      </c>
      <c r="AS362" s="137" t="str">
        <f>IF(S362="","",IF(AND('miRNA Table'!$F$4="YES",'miRNA Table'!$F$6="YES"),U362-U$391,U362))</f>
        <v/>
      </c>
      <c r="AT362" s="137" t="str">
        <f>IF(T362="","",IF(AND('miRNA Table'!$F$4="YES",'miRNA Table'!$F$6="YES"),V362-V$391,V362))</f>
        <v/>
      </c>
      <c r="AU362" s="137" t="str">
        <f>IF(U362="","",IF(AND('miRNA Table'!$F$4="YES",'miRNA Table'!$F$6="YES"),W362-W$391,W362))</f>
        <v/>
      </c>
      <c r="AV362" s="137" t="str">
        <f>IF(V362="","",IF(AND('miRNA Table'!$F$4="YES",'miRNA Table'!$F$6="YES"),X362-X$391,X362))</f>
        <v/>
      </c>
      <c r="AW362" s="137" t="str">
        <f>IF(W362="","",IF(AND('miRNA Table'!$F$4="YES",'miRNA Table'!$F$6="YES"),Y362-Y$391,Y362))</f>
        <v/>
      </c>
      <c r="AX362" s="137" t="str">
        <f>IF(X362="","",IF(AND('miRNA Table'!$F$4="YES",'miRNA Table'!$F$6="YES"),Z362-Z$391,Z362))</f>
        <v/>
      </c>
      <c r="AY362" s="137" t="str">
        <f>IF(Y362="","",IF(AND('miRNA Table'!$F$4="YES",'miRNA Table'!$F$6="YES"),AA362-AA$391,AA362))</f>
        <v/>
      </c>
      <c r="AZ362" s="138" t="str">
        <f>IF(Z362="","",IF(AND('miRNA Table'!$F$4="YES",'miRNA Table'!$F$6="YES"),AB362-AB$391,AB362))</f>
        <v/>
      </c>
      <c r="BY362" s="97" t="str">
        <f t="shared" si="288"/>
        <v>hsa-miR-920</v>
      </c>
      <c r="BZ362" s="98" t="s">
        <v>5859</v>
      </c>
      <c r="CA362" s="99">
        <f t="shared" si="289"/>
        <v>-2.4050000000000011</v>
      </c>
      <c r="CB362" s="99">
        <f t="shared" si="290"/>
        <v>-2.384999999999998</v>
      </c>
      <c r="CC362" s="99">
        <f t="shared" si="291"/>
        <v>-2.5199999999999996</v>
      </c>
      <c r="CD362" s="99" t="str">
        <f t="shared" si="292"/>
        <v/>
      </c>
      <c r="CE362" s="99" t="str">
        <f t="shared" si="293"/>
        <v/>
      </c>
      <c r="CF362" s="99" t="str">
        <f t="shared" si="294"/>
        <v/>
      </c>
      <c r="CG362" s="99" t="str">
        <f t="shared" si="295"/>
        <v/>
      </c>
      <c r="CH362" s="99" t="str">
        <f t="shared" si="296"/>
        <v/>
      </c>
      <c r="CI362" s="99" t="str">
        <f t="shared" si="297"/>
        <v/>
      </c>
      <c r="CJ362" s="99" t="str">
        <f t="shared" si="298"/>
        <v/>
      </c>
      <c r="CK362" s="99" t="str">
        <f t="shared" si="299"/>
        <v/>
      </c>
      <c r="CL362" s="99" t="str">
        <f t="shared" si="300"/>
        <v/>
      </c>
      <c r="CM362" s="99">
        <f t="shared" si="301"/>
        <v>-2.2383333333333333</v>
      </c>
      <c r="CN362" s="99">
        <f t="shared" si="302"/>
        <v>-2.2616666666666703</v>
      </c>
      <c r="CO362" s="99">
        <f t="shared" si="303"/>
        <v>-2.6750000000000007</v>
      </c>
      <c r="CP362" s="99" t="str">
        <f t="shared" si="304"/>
        <v/>
      </c>
      <c r="CQ362" s="99" t="str">
        <f t="shared" si="305"/>
        <v/>
      </c>
      <c r="CR362" s="99" t="str">
        <f t="shared" si="306"/>
        <v/>
      </c>
      <c r="CS362" s="99" t="str">
        <f t="shared" si="307"/>
        <v/>
      </c>
      <c r="CT362" s="99" t="str">
        <f t="shared" si="308"/>
        <v/>
      </c>
      <c r="CU362" s="99" t="str">
        <f t="shared" si="309"/>
        <v/>
      </c>
      <c r="CV362" s="99" t="str">
        <f t="shared" si="310"/>
        <v/>
      </c>
      <c r="CW362" s="99" t="str">
        <f t="shared" si="311"/>
        <v/>
      </c>
      <c r="CX362" s="99" t="str">
        <f t="shared" si="312"/>
        <v/>
      </c>
      <c r="CY362" s="70">
        <f t="shared" si="313"/>
        <v>-2.4366666666666661</v>
      </c>
      <c r="CZ362" s="70">
        <f t="shared" si="314"/>
        <v>-2.3916666666666679</v>
      </c>
      <c r="DA362" s="100" t="str">
        <f t="shared" si="315"/>
        <v>hsa-miR-920</v>
      </c>
      <c r="DB362" s="98" t="s">
        <v>5859</v>
      </c>
      <c r="DC362" s="101">
        <f t="shared" si="320"/>
        <v>5.2963556415815933</v>
      </c>
      <c r="DD362" s="101">
        <f t="shared" si="321"/>
        <v>5.2234391483556628</v>
      </c>
      <c r="DE362" s="101">
        <f t="shared" si="322"/>
        <v>5.7358209920633074</v>
      </c>
      <c r="DF362" s="101" t="str">
        <f t="shared" si="323"/>
        <v/>
      </c>
      <c r="DG362" s="101" t="str">
        <f t="shared" si="324"/>
        <v/>
      </c>
      <c r="DH362" s="101" t="str">
        <f t="shared" si="325"/>
        <v/>
      </c>
      <c r="DI362" s="101" t="str">
        <f t="shared" si="326"/>
        <v/>
      </c>
      <c r="DJ362" s="101" t="str">
        <f t="shared" si="327"/>
        <v/>
      </c>
      <c r="DK362" s="101" t="str">
        <f t="shared" si="328"/>
        <v/>
      </c>
      <c r="DL362" s="101" t="str">
        <f t="shared" si="329"/>
        <v/>
      </c>
      <c r="DM362" s="101" t="str">
        <f t="shared" si="316"/>
        <v/>
      </c>
      <c r="DN362" s="101" t="str">
        <f t="shared" si="317"/>
        <v/>
      </c>
      <c r="DO362" s="101">
        <f t="shared" si="330"/>
        <v>4.718516451900391</v>
      </c>
      <c r="DP362" s="101">
        <f t="shared" si="331"/>
        <v>4.7954515425831223</v>
      </c>
      <c r="DQ362" s="101">
        <f t="shared" si="332"/>
        <v>6.3863870908532023</v>
      </c>
      <c r="DR362" s="101" t="str">
        <f t="shared" si="333"/>
        <v/>
      </c>
      <c r="DS362" s="101" t="str">
        <f t="shared" si="334"/>
        <v/>
      </c>
      <c r="DT362" s="101" t="str">
        <f t="shared" si="335"/>
        <v/>
      </c>
      <c r="DU362" s="101" t="str">
        <f t="shared" si="336"/>
        <v/>
      </c>
      <c r="DV362" s="101" t="str">
        <f t="shared" si="337"/>
        <v/>
      </c>
      <c r="DW362" s="101" t="str">
        <f t="shared" si="338"/>
        <v/>
      </c>
      <c r="DX362" s="101" t="str">
        <f t="shared" si="339"/>
        <v/>
      </c>
      <c r="DY362" s="101" t="str">
        <f t="shared" si="318"/>
        <v/>
      </c>
      <c r="DZ362" s="101" t="str">
        <f t="shared" si="319"/>
        <v/>
      </c>
    </row>
    <row r="363" spans="1:130" ht="15" customHeight="1" x14ac:dyDescent="0.25">
      <c r="A363" s="106" t="str">
        <f>'miRNA Table'!C362</f>
        <v>hsa-miR-924</v>
      </c>
      <c r="B363" s="98" t="s">
        <v>5860</v>
      </c>
      <c r="C363" s="99">
        <f>IF('Test Sample Data'!C362="","",IF(SUM('Test Sample Data'!C$3:C$386)&gt;10,IF(AND(ISNUMBER('Test Sample Data'!C362),'Test Sample Data'!C362&lt;$C$389, 'Test Sample Data'!C362&gt;0),'Test Sample Data'!C362,$C$389),""))</f>
        <v>28.88</v>
      </c>
      <c r="D363" s="99">
        <f>IF('Test Sample Data'!D362="","",IF(SUM('Test Sample Data'!D$3:D$386)&gt;10,IF(AND(ISNUMBER('Test Sample Data'!D362),'Test Sample Data'!D362&lt;$C$389, 'Test Sample Data'!D362&gt;0),'Test Sample Data'!D362,$C$389),""))</f>
        <v>29.09</v>
      </c>
      <c r="E363" s="99">
        <f>IF('Test Sample Data'!E362="","",IF(SUM('Test Sample Data'!E$3:E$386)&gt;10,IF(AND(ISNUMBER('Test Sample Data'!E362),'Test Sample Data'!E362&lt;$C$389, 'Test Sample Data'!E362&gt;0),'Test Sample Data'!E362,$C$389),""))</f>
        <v>28.98</v>
      </c>
      <c r="F363" s="99" t="str">
        <f>IF('Test Sample Data'!F362="","",IF(SUM('Test Sample Data'!F$3:F$386)&gt;10,IF(AND(ISNUMBER('Test Sample Data'!F362),'Test Sample Data'!F362&lt;$C$389, 'Test Sample Data'!F362&gt;0),'Test Sample Data'!F362,$C$389),""))</f>
        <v/>
      </c>
      <c r="G363" s="99" t="str">
        <f>IF('Test Sample Data'!G362="","",IF(SUM('Test Sample Data'!G$3:G$386)&gt;10,IF(AND(ISNUMBER('Test Sample Data'!G362),'Test Sample Data'!G362&lt;$C$389, 'Test Sample Data'!G362&gt;0),'Test Sample Data'!G362,$C$389),""))</f>
        <v/>
      </c>
      <c r="H363" s="99" t="str">
        <f>IF('Test Sample Data'!H362="","",IF(SUM('Test Sample Data'!H$3:H$386)&gt;10,IF(AND(ISNUMBER('Test Sample Data'!H362),'Test Sample Data'!H362&lt;$C$389, 'Test Sample Data'!H362&gt;0),'Test Sample Data'!H362,$C$389),""))</f>
        <v/>
      </c>
      <c r="I363" s="99" t="str">
        <f>IF('Test Sample Data'!I362="","",IF(SUM('Test Sample Data'!I$3:I$386)&gt;10,IF(AND(ISNUMBER('Test Sample Data'!I362),'Test Sample Data'!I362&lt;$C$389, 'Test Sample Data'!I362&gt;0),'Test Sample Data'!I362,$C$389),""))</f>
        <v/>
      </c>
      <c r="J363" s="99" t="str">
        <f>IF('Test Sample Data'!J362="","",IF(SUM('Test Sample Data'!J$3:J$386)&gt;10,IF(AND(ISNUMBER('Test Sample Data'!J362),'Test Sample Data'!J362&lt;$C$389, 'Test Sample Data'!J362&gt;0),'Test Sample Data'!J362,$C$389),""))</f>
        <v/>
      </c>
      <c r="K363" s="99" t="str">
        <f>IF('Test Sample Data'!K362="","",IF(SUM('Test Sample Data'!K$3:K$386)&gt;10,IF(AND(ISNUMBER('Test Sample Data'!K362),'Test Sample Data'!K362&lt;$C$389, 'Test Sample Data'!K362&gt;0),'Test Sample Data'!K362,$C$389),""))</f>
        <v/>
      </c>
      <c r="L363" s="99" t="str">
        <f>IF('Test Sample Data'!L362="","",IF(SUM('Test Sample Data'!L$3:L$386)&gt;10,IF(AND(ISNUMBER('Test Sample Data'!L362),'Test Sample Data'!L362&lt;$C$389, 'Test Sample Data'!L362&gt;0),'Test Sample Data'!L362,$C$389),""))</f>
        <v/>
      </c>
      <c r="M363" s="99" t="str">
        <f>IF('Test Sample Data'!M362="","",IF(SUM('Test Sample Data'!M$3:M$386)&gt;10,IF(AND(ISNUMBER('Test Sample Data'!M362),'Test Sample Data'!M362&lt;$C$389, 'Test Sample Data'!M362&gt;0),'Test Sample Data'!M362,$C$389),""))</f>
        <v/>
      </c>
      <c r="N363" s="99" t="str">
        <f>IF('Test Sample Data'!N362="","",IF(SUM('Test Sample Data'!N$3:N$386)&gt;10,IF(AND(ISNUMBER('Test Sample Data'!N362),'Test Sample Data'!N362&lt;$C$389, 'Test Sample Data'!N362&gt;0),'Test Sample Data'!N362,$C$389),""))</f>
        <v/>
      </c>
      <c r="O363" s="98" t="str">
        <f>'miRNA Table'!C362</f>
        <v>hsa-miR-924</v>
      </c>
      <c r="P363" s="98" t="s">
        <v>5860</v>
      </c>
      <c r="Q363" s="99">
        <f>IF('Control Sample Data'!C362="","",IF(SUM('Control Sample Data'!C$3:C$386)&gt;10,IF(AND(ISNUMBER('Control Sample Data'!C362),'Control Sample Data'!C362&lt;$C$389, 'Control Sample Data'!C362&gt;0),'Control Sample Data'!C362,$C$389),""))</f>
        <v>31.03</v>
      </c>
      <c r="R363" s="99">
        <f>IF('Control Sample Data'!D362="","",IF(SUM('Control Sample Data'!D$3:D$386)&gt;10,IF(AND(ISNUMBER('Control Sample Data'!D362),'Control Sample Data'!D362&lt;$C$389, 'Control Sample Data'!D362&gt;0),'Control Sample Data'!D362,$C$389),""))</f>
        <v>31.22</v>
      </c>
      <c r="S363" s="99">
        <f>IF('Control Sample Data'!E362="","",IF(SUM('Control Sample Data'!E$3:E$386)&gt;10,IF(AND(ISNUMBER('Control Sample Data'!E362),'Control Sample Data'!E362&lt;$C$389, 'Control Sample Data'!E362&gt;0),'Control Sample Data'!E362,$C$389),""))</f>
        <v>31.44</v>
      </c>
      <c r="T363" s="99" t="str">
        <f>IF('Control Sample Data'!F362="","",IF(SUM('Control Sample Data'!F$3:F$386)&gt;10,IF(AND(ISNUMBER('Control Sample Data'!F362),'Control Sample Data'!F362&lt;$C$389, 'Control Sample Data'!F362&gt;0),'Control Sample Data'!F362,$C$389),""))</f>
        <v/>
      </c>
      <c r="U363" s="99" t="str">
        <f>IF('Control Sample Data'!G362="","",IF(SUM('Control Sample Data'!G$3:G$386)&gt;10,IF(AND(ISNUMBER('Control Sample Data'!G362),'Control Sample Data'!G362&lt;$C$389, 'Control Sample Data'!G362&gt;0),'Control Sample Data'!G362,$C$389),""))</f>
        <v/>
      </c>
      <c r="V363" s="99" t="str">
        <f>IF('Control Sample Data'!H362="","",IF(SUM('Control Sample Data'!H$3:H$386)&gt;10,IF(AND(ISNUMBER('Control Sample Data'!H362),'Control Sample Data'!H362&lt;$C$389, 'Control Sample Data'!H362&gt;0),'Control Sample Data'!H362,$C$389),""))</f>
        <v/>
      </c>
      <c r="W363" s="99" t="str">
        <f>IF('Control Sample Data'!I362="","",IF(SUM('Control Sample Data'!I$3:I$386)&gt;10,IF(AND(ISNUMBER('Control Sample Data'!I362),'Control Sample Data'!I362&lt;$C$389, 'Control Sample Data'!I362&gt;0),'Control Sample Data'!I362,$C$389),""))</f>
        <v/>
      </c>
      <c r="X363" s="99" t="str">
        <f>IF('Control Sample Data'!J362="","",IF(SUM('Control Sample Data'!J$3:J$386)&gt;10,IF(AND(ISNUMBER('Control Sample Data'!J362),'Control Sample Data'!J362&lt;$C$389, 'Control Sample Data'!J362&gt;0),'Control Sample Data'!J362,$C$389),""))</f>
        <v/>
      </c>
      <c r="Y363" s="99" t="str">
        <f>IF('Control Sample Data'!K362="","",IF(SUM('Control Sample Data'!K$3:K$386)&gt;10,IF(AND(ISNUMBER('Control Sample Data'!K362),'Control Sample Data'!K362&lt;$C$389, 'Control Sample Data'!K362&gt;0),'Control Sample Data'!K362,$C$389),""))</f>
        <v/>
      </c>
      <c r="Z363" s="99" t="str">
        <f>IF('Control Sample Data'!L362="","",IF(SUM('Control Sample Data'!L$3:L$386)&gt;10,IF(AND(ISNUMBER('Control Sample Data'!L362),'Control Sample Data'!L362&lt;$C$389, 'Control Sample Data'!L362&gt;0),'Control Sample Data'!L362,$C$389),""))</f>
        <v/>
      </c>
      <c r="AA363" s="99" t="str">
        <f>IF('Control Sample Data'!M362="","",IF(SUM('Control Sample Data'!M$3:M$386)&gt;10,IF(AND(ISNUMBER('Control Sample Data'!M362),'Control Sample Data'!M362&lt;$C$389, 'Control Sample Data'!M362&gt;0),'Control Sample Data'!M362,$C$389),""))</f>
        <v/>
      </c>
      <c r="AB363" s="107" t="str">
        <f>IF('Control Sample Data'!N362="","",IF(SUM('Control Sample Data'!N$3:N$386)&gt;10,IF(AND(ISNUMBER('Control Sample Data'!N362),'Control Sample Data'!N362&lt;$C$389, 'Control Sample Data'!N362&gt;0),'Control Sample Data'!N362,$C$389),""))</f>
        <v/>
      </c>
      <c r="AC363" s="136">
        <f>IF(C363="","",IF(AND('miRNA Table'!$F$4="YES",'miRNA Table'!$F$6="YES"),C363-C$391,C363))</f>
        <v>28.88</v>
      </c>
      <c r="AD363" s="137">
        <f>IF(D363="","",IF(AND('miRNA Table'!$F$4="YES",'miRNA Table'!$F$6="YES"),D363-D$391,D363))</f>
        <v>29.09</v>
      </c>
      <c r="AE363" s="137">
        <f>IF(E363="","",IF(AND('miRNA Table'!$F$4="YES",'miRNA Table'!$F$6="YES"),E363-E$391,E363))</f>
        <v>28.98</v>
      </c>
      <c r="AF363" s="137" t="str">
        <f>IF(F363="","",IF(AND('miRNA Table'!$F$4="YES",'miRNA Table'!$F$6="YES"),F363-F$391,F363))</f>
        <v/>
      </c>
      <c r="AG363" s="137" t="str">
        <f>IF(G363="","",IF(AND('miRNA Table'!$F$4="YES",'miRNA Table'!$F$6="YES"),G363-G$391,G363))</f>
        <v/>
      </c>
      <c r="AH363" s="137" t="str">
        <f>IF(H363="","",IF(AND('miRNA Table'!$F$4="YES",'miRNA Table'!$F$6="YES"),H363-H$391,H363))</f>
        <v/>
      </c>
      <c r="AI363" s="137" t="str">
        <f>IF(I363="","",IF(AND('miRNA Table'!$F$4="YES",'miRNA Table'!$F$6="YES"),I363-I$391,I363))</f>
        <v/>
      </c>
      <c r="AJ363" s="137" t="str">
        <f>IF(J363="","",IF(AND('miRNA Table'!$F$4="YES",'miRNA Table'!$F$6="YES"),J363-J$391,J363))</f>
        <v/>
      </c>
      <c r="AK363" s="137" t="str">
        <f>IF(K363="","",IF(AND('miRNA Table'!$F$4="YES",'miRNA Table'!$F$6="YES"),K363-K$391,K363))</f>
        <v/>
      </c>
      <c r="AL363" s="137" t="str">
        <f>IF(L363="","",IF(AND('miRNA Table'!$F$4="YES",'miRNA Table'!$F$6="YES"),L363-L$391,L363))</f>
        <v/>
      </c>
      <c r="AM363" s="137" t="str">
        <f>IF(M363="","",IF(AND('miRNA Table'!$F$4="YES",'miRNA Table'!$F$6="YES"),M363-M$391,M363))</f>
        <v/>
      </c>
      <c r="AN363" s="138" t="str">
        <f>IF(N363="","",IF(AND('miRNA Table'!$F$4="YES",'miRNA Table'!$F$6="YES"),N363-N$391,N363))</f>
        <v/>
      </c>
      <c r="AO363" s="136">
        <f>IF(O363="","",IF(AND('miRNA Table'!$F$4="YES",'miRNA Table'!$F$6="YES"),Q363-Q$391,Q363))</f>
        <v>31.03</v>
      </c>
      <c r="AP363" s="137">
        <f>IF(P363="","",IF(AND('miRNA Table'!$F$4="YES",'miRNA Table'!$F$6="YES"),R363-R$391,R363))</f>
        <v>31.22</v>
      </c>
      <c r="AQ363" s="137">
        <f>IF(Q363="","",IF(AND('miRNA Table'!$F$4="YES",'miRNA Table'!$F$6="YES"),S363-S$391,S363))</f>
        <v>31.44</v>
      </c>
      <c r="AR363" s="137" t="str">
        <f>IF(R363="","",IF(AND('miRNA Table'!$F$4="YES",'miRNA Table'!$F$6="YES"),T363-T$391,T363))</f>
        <v/>
      </c>
      <c r="AS363" s="137" t="str">
        <f>IF(S363="","",IF(AND('miRNA Table'!$F$4="YES",'miRNA Table'!$F$6="YES"),U363-U$391,U363))</f>
        <v/>
      </c>
      <c r="AT363" s="137" t="str">
        <f>IF(T363="","",IF(AND('miRNA Table'!$F$4="YES",'miRNA Table'!$F$6="YES"),V363-V$391,V363))</f>
        <v/>
      </c>
      <c r="AU363" s="137" t="str">
        <f>IF(U363="","",IF(AND('miRNA Table'!$F$4="YES",'miRNA Table'!$F$6="YES"),W363-W$391,W363))</f>
        <v/>
      </c>
      <c r="AV363" s="137" t="str">
        <f>IF(V363="","",IF(AND('miRNA Table'!$F$4="YES",'miRNA Table'!$F$6="YES"),X363-X$391,X363))</f>
        <v/>
      </c>
      <c r="AW363" s="137" t="str">
        <f>IF(W363="","",IF(AND('miRNA Table'!$F$4="YES",'miRNA Table'!$F$6="YES"),Y363-Y$391,Y363))</f>
        <v/>
      </c>
      <c r="AX363" s="137" t="str">
        <f>IF(X363="","",IF(AND('miRNA Table'!$F$4="YES",'miRNA Table'!$F$6="YES"),Z363-Z$391,Z363))</f>
        <v/>
      </c>
      <c r="AY363" s="137" t="str">
        <f>IF(Y363="","",IF(AND('miRNA Table'!$F$4="YES",'miRNA Table'!$F$6="YES"),AA363-AA$391,AA363))</f>
        <v/>
      </c>
      <c r="AZ363" s="138" t="str">
        <f>IF(Z363="","",IF(AND('miRNA Table'!$F$4="YES",'miRNA Table'!$F$6="YES"),AB363-AB$391,AB363))</f>
        <v/>
      </c>
      <c r="BY363" s="97" t="str">
        <f t="shared" si="288"/>
        <v>hsa-miR-924</v>
      </c>
      <c r="BZ363" s="98" t="s">
        <v>5860</v>
      </c>
      <c r="CA363" s="99">
        <f t="shared" si="289"/>
        <v>8.2449999999999974</v>
      </c>
      <c r="CB363" s="99">
        <f t="shared" si="290"/>
        <v>8.4450000000000003</v>
      </c>
      <c r="CC363" s="99">
        <f t="shared" si="291"/>
        <v>8.25</v>
      </c>
      <c r="CD363" s="99" t="str">
        <f t="shared" si="292"/>
        <v/>
      </c>
      <c r="CE363" s="99" t="str">
        <f t="shared" si="293"/>
        <v/>
      </c>
      <c r="CF363" s="99" t="str">
        <f t="shared" si="294"/>
        <v/>
      </c>
      <c r="CG363" s="99" t="str">
        <f t="shared" si="295"/>
        <v/>
      </c>
      <c r="CH363" s="99" t="str">
        <f t="shared" si="296"/>
        <v/>
      </c>
      <c r="CI363" s="99" t="str">
        <f t="shared" si="297"/>
        <v/>
      </c>
      <c r="CJ363" s="99" t="str">
        <f t="shared" si="298"/>
        <v/>
      </c>
      <c r="CK363" s="99" t="str">
        <f t="shared" si="299"/>
        <v/>
      </c>
      <c r="CL363" s="99" t="str">
        <f t="shared" si="300"/>
        <v/>
      </c>
      <c r="CM363" s="99">
        <f t="shared" si="301"/>
        <v>10.131666666666668</v>
      </c>
      <c r="CN363" s="99">
        <f t="shared" si="302"/>
        <v>10.368333333333329</v>
      </c>
      <c r="CO363" s="99">
        <f t="shared" si="303"/>
        <v>10.305</v>
      </c>
      <c r="CP363" s="99" t="str">
        <f t="shared" si="304"/>
        <v/>
      </c>
      <c r="CQ363" s="99" t="str">
        <f t="shared" si="305"/>
        <v/>
      </c>
      <c r="CR363" s="99" t="str">
        <f t="shared" si="306"/>
        <v/>
      </c>
      <c r="CS363" s="99" t="str">
        <f t="shared" si="307"/>
        <v/>
      </c>
      <c r="CT363" s="99" t="str">
        <f t="shared" si="308"/>
        <v/>
      </c>
      <c r="CU363" s="99" t="str">
        <f t="shared" si="309"/>
        <v/>
      </c>
      <c r="CV363" s="99" t="str">
        <f t="shared" si="310"/>
        <v/>
      </c>
      <c r="CW363" s="99" t="str">
        <f t="shared" si="311"/>
        <v/>
      </c>
      <c r="CX363" s="99" t="str">
        <f t="shared" si="312"/>
        <v/>
      </c>
      <c r="CY363" s="70">
        <f t="shared" si="313"/>
        <v>8.3133333333333326</v>
      </c>
      <c r="CZ363" s="70">
        <f t="shared" si="314"/>
        <v>10.268333333333333</v>
      </c>
      <c r="DA363" s="100" t="str">
        <f t="shared" si="315"/>
        <v>hsa-miR-924</v>
      </c>
      <c r="DB363" s="98" t="s">
        <v>5860</v>
      </c>
      <c r="DC363" s="101">
        <f t="shared" si="320"/>
        <v>3.2961554536328889E-3</v>
      </c>
      <c r="DD363" s="101">
        <f t="shared" si="321"/>
        <v>2.869469986871698E-3</v>
      </c>
      <c r="DE363" s="101">
        <f t="shared" si="322"/>
        <v>3.2847516220848244E-3</v>
      </c>
      <c r="DF363" s="101" t="str">
        <f t="shared" si="323"/>
        <v/>
      </c>
      <c r="DG363" s="101" t="str">
        <f t="shared" si="324"/>
        <v/>
      </c>
      <c r="DH363" s="101" t="str">
        <f t="shared" si="325"/>
        <v/>
      </c>
      <c r="DI363" s="101" t="str">
        <f t="shared" si="326"/>
        <v/>
      </c>
      <c r="DJ363" s="101" t="str">
        <f t="shared" si="327"/>
        <v/>
      </c>
      <c r="DK363" s="101" t="str">
        <f t="shared" si="328"/>
        <v/>
      </c>
      <c r="DL363" s="101" t="str">
        <f t="shared" si="329"/>
        <v/>
      </c>
      <c r="DM363" s="101" t="str">
        <f t="shared" si="316"/>
        <v/>
      </c>
      <c r="DN363" s="101" t="str">
        <f t="shared" si="317"/>
        <v/>
      </c>
      <c r="DO363" s="101">
        <f t="shared" si="330"/>
        <v>8.9138316435728585E-4</v>
      </c>
      <c r="DP363" s="101">
        <f t="shared" si="331"/>
        <v>7.5652043154812417E-4</v>
      </c>
      <c r="DQ363" s="101">
        <f t="shared" si="332"/>
        <v>7.9047091459707867E-4</v>
      </c>
      <c r="DR363" s="101" t="str">
        <f t="shared" si="333"/>
        <v/>
      </c>
      <c r="DS363" s="101" t="str">
        <f t="shared" si="334"/>
        <v/>
      </c>
      <c r="DT363" s="101" t="str">
        <f t="shared" si="335"/>
        <v/>
      </c>
      <c r="DU363" s="101" t="str">
        <f t="shared" si="336"/>
        <v/>
      </c>
      <c r="DV363" s="101" t="str">
        <f t="shared" si="337"/>
        <v/>
      </c>
      <c r="DW363" s="101" t="str">
        <f t="shared" si="338"/>
        <v/>
      </c>
      <c r="DX363" s="101" t="str">
        <f t="shared" si="339"/>
        <v/>
      </c>
      <c r="DY363" s="101" t="str">
        <f t="shared" si="318"/>
        <v/>
      </c>
      <c r="DZ363" s="101" t="str">
        <f t="shared" si="319"/>
        <v/>
      </c>
    </row>
    <row r="364" spans="1:130" ht="15" customHeight="1" x14ac:dyDescent="0.25">
      <c r="A364" s="106" t="str">
        <f>'miRNA Table'!C363</f>
        <v>hsa-miR-92a-3p</v>
      </c>
      <c r="B364" s="98" t="s">
        <v>5861</v>
      </c>
      <c r="C364" s="99">
        <f>IF('Test Sample Data'!C363="","",IF(SUM('Test Sample Data'!C$3:C$386)&gt;10,IF(AND(ISNUMBER('Test Sample Data'!C363),'Test Sample Data'!C363&lt;$C$389, 'Test Sample Data'!C363&gt;0),'Test Sample Data'!C363,$C$389),""))</f>
        <v>28.56</v>
      </c>
      <c r="D364" s="99">
        <f>IF('Test Sample Data'!D363="","",IF(SUM('Test Sample Data'!D$3:D$386)&gt;10,IF(AND(ISNUMBER('Test Sample Data'!D363),'Test Sample Data'!D363&lt;$C$389, 'Test Sample Data'!D363&gt;0),'Test Sample Data'!D363,$C$389),""))</f>
        <v>28.4</v>
      </c>
      <c r="E364" s="99">
        <f>IF('Test Sample Data'!E363="","",IF(SUM('Test Sample Data'!E$3:E$386)&gt;10,IF(AND(ISNUMBER('Test Sample Data'!E363),'Test Sample Data'!E363&lt;$C$389, 'Test Sample Data'!E363&gt;0),'Test Sample Data'!E363,$C$389),""))</f>
        <v>28.45</v>
      </c>
      <c r="F364" s="99" t="str">
        <f>IF('Test Sample Data'!F363="","",IF(SUM('Test Sample Data'!F$3:F$386)&gt;10,IF(AND(ISNUMBER('Test Sample Data'!F363),'Test Sample Data'!F363&lt;$C$389, 'Test Sample Data'!F363&gt;0),'Test Sample Data'!F363,$C$389),""))</f>
        <v/>
      </c>
      <c r="G364" s="99" t="str">
        <f>IF('Test Sample Data'!G363="","",IF(SUM('Test Sample Data'!G$3:G$386)&gt;10,IF(AND(ISNUMBER('Test Sample Data'!G363),'Test Sample Data'!G363&lt;$C$389, 'Test Sample Data'!G363&gt;0),'Test Sample Data'!G363,$C$389),""))</f>
        <v/>
      </c>
      <c r="H364" s="99" t="str">
        <f>IF('Test Sample Data'!H363="","",IF(SUM('Test Sample Data'!H$3:H$386)&gt;10,IF(AND(ISNUMBER('Test Sample Data'!H363),'Test Sample Data'!H363&lt;$C$389, 'Test Sample Data'!H363&gt;0),'Test Sample Data'!H363,$C$389),""))</f>
        <v/>
      </c>
      <c r="I364" s="99" t="str">
        <f>IF('Test Sample Data'!I363="","",IF(SUM('Test Sample Data'!I$3:I$386)&gt;10,IF(AND(ISNUMBER('Test Sample Data'!I363),'Test Sample Data'!I363&lt;$C$389, 'Test Sample Data'!I363&gt;0),'Test Sample Data'!I363,$C$389),""))</f>
        <v/>
      </c>
      <c r="J364" s="99" t="str">
        <f>IF('Test Sample Data'!J363="","",IF(SUM('Test Sample Data'!J$3:J$386)&gt;10,IF(AND(ISNUMBER('Test Sample Data'!J363),'Test Sample Data'!J363&lt;$C$389, 'Test Sample Data'!J363&gt;0),'Test Sample Data'!J363,$C$389),""))</f>
        <v/>
      </c>
      <c r="K364" s="99" t="str">
        <f>IF('Test Sample Data'!K363="","",IF(SUM('Test Sample Data'!K$3:K$386)&gt;10,IF(AND(ISNUMBER('Test Sample Data'!K363),'Test Sample Data'!K363&lt;$C$389, 'Test Sample Data'!K363&gt;0),'Test Sample Data'!K363,$C$389),""))</f>
        <v/>
      </c>
      <c r="L364" s="99" t="str">
        <f>IF('Test Sample Data'!L363="","",IF(SUM('Test Sample Data'!L$3:L$386)&gt;10,IF(AND(ISNUMBER('Test Sample Data'!L363),'Test Sample Data'!L363&lt;$C$389, 'Test Sample Data'!L363&gt;0),'Test Sample Data'!L363,$C$389),""))</f>
        <v/>
      </c>
      <c r="M364" s="99" t="str">
        <f>IF('Test Sample Data'!M363="","",IF(SUM('Test Sample Data'!M$3:M$386)&gt;10,IF(AND(ISNUMBER('Test Sample Data'!M363),'Test Sample Data'!M363&lt;$C$389, 'Test Sample Data'!M363&gt;0),'Test Sample Data'!M363,$C$389),""))</f>
        <v/>
      </c>
      <c r="N364" s="99" t="str">
        <f>IF('Test Sample Data'!N363="","",IF(SUM('Test Sample Data'!N$3:N$386)&gt;10,IF(AND(ISNUMBER('Test Sample Data'!N363),'Test Sample Data'!N363&lt;$C$389, 'Test Sample Data'!N363&gt;0),'Test Sample Data'!N363,$C$389),""))</f>
        <v/>
      </c>
      <c r="O364" s="98" t="str">
        <f>'miRNA Table'!C363</f>
        <v>hsa-miR-92a-3p</v>
      </c>
      <c r="P364" s="98" t="s">
        <v>5861</v>
      </c>
      <c r="Q364" s="99">
        <f>IF('Control Sample Data'!C363="","",IF(SUM('Control Sample Data'!C$3:C$386)&gt;10,IF(AND(ISNUMBER('Control Sample Data'!C363),'Control Sample Data'!C363&lt;$C$389, 'Control Sample Data'!C363&gt;0),'Control Sample Data'!C363,$C$389),""))</f>
        <v>28.25</v>
      </c>
      <c r="R364" s="99">
        <f>IF('Control Sample Data'!D363="","",IF(SUM('Control Sample Data'!D$3:D$386)&gt;10,IF(AND(ISNUMBER('Control Sample Data'!D363),'Control Sample Data'!D363&lt;$C$389, 'Control Sample Data'!D363&gt;0),'Control Sample Data'!D363,$C$389),""))</f>
        <v>27.77</v>
      </c>
      <c r="S364" s="99">
        <f>IF('Control Sample Data'!E363="","",IF(SUM('Control Sample Data'!E$3:E$386)&gt;10,IF(AND(ISNUMBER('Control Sample Data'!E363),'Control Sample Data'!E363&lt;$C$389, 'Control Sample Data'!E363&gt;0),'Control Sample Data'!E363,$C$389),""))</f>
        <v>28.31</v>
      </c>
      <c r="T364" s="99" t="str">
        <f>IF('Control Sample Data'!F363="","",IF(SUM('Control Sample Data'!F$3:F$386)&gt;10,IF(AND(ISNUMBER('Control Sample Data'!F363),'Control Sample Data'!F363&lt;$C$389, 'Control Sample Data'!F363&gt;0),'Control Sample Data'!F363,$C$389),""))</f>
        <v/>
      </c>
      <c r="U364" s="99" t="str">
        <f>IF('Control Sample Data'!G363="","",IF(SUM('Control Sample Data'!G$3:G$386)&gt;10,IF(AND(ISNUMBER('Control Sample Data'!G363),'Control Sample Data'!G363&lt;$C$389, 'Control Sample Data'!G363&gt;0),'Control Sample Data'!G363,$C$389),""))</f>
        <v/>
      </c>
      <c r="V364" s="99" t="str">
        <f>IF('Control Sample Data'!H363="","",IF(SUM('Control Sample Data'!H$3:H$386)&gt;10,IF(AND(ISNUMBER('Control Sample Data'!H363),'Control Sample Data'!H363&lt;$C$389, 'Control Sample Data'!H363&gt;0),'Control Sample Data'!H363,$C$389),""))</f>
        <v/>
      </c>
      <c r="W364" s="99" t="str">
        <f>IF('Control Sample Data'!I363="","",IF(SUM('Control Sample Data'!I$3:I$386)&gt;10,IF(AND(ISNUMBER('Control Sample Data'!I363),'Control Sample Data'!I363&lt;$C$389, 'Control Sample Data'!I363&gt;0),'Control Sample Data'!I363,$C$389),""))</f>
        <v/>
      </c>
      <c r="X364" s="99" t="str">
        <f>IF('Control Sample Data'!J363="","",IF(SUM('Control Sample Data'!J$3:J$386)&gt;10,IF(AND(ISNUMBER('Control Sample Data'!J363),'Control Sample Data'!J363&lt;$C$389, 'Control Sample Data'!J363&gt;0),'Control Sample Data'!J363,$C$389),""))</f>
        <v/>
      </c>
      <c r="Y364" s="99" t="str">
        <f>IF('Control Sample Data'!K363="","",IF(SUM('Control Sample Data'!K$3:K$386)&gt;10,IF(AND(ISNUMBER('Control Sample Data'!K363),'Control Sample Data'!K363&lt;$C$389, 'Control Sample Data'!K363&gt;0),'Control Sample Data'!K363,$C$389),""))</f>
        <v/>
      </c>
      <c r="Z364" s="99" t="str">
        <f>IF('Control Sample Data'!L363="","",IF(SUM('Control Sample Data'!L$3:L$386)&gt;10,IF(AND(ISNUMBER('Control Sample Data'!L363),'Control Sample Data'!L363&lt;$C$389, 'Control Sample Data'!L363&gt;0),'Control Sample Data'!L363,$C$389),""))</f>
        <v/>
      </c>
      <c r="AA364" s="99" t="str">
        <f>IF('Control Sample Data'!M363="","",IF(SUM('Control Sample Data'!M$3:M$386)&gt;10,IF(AND(ISNUMBER('Control Sample Data'!M363),'Control Sample Data'!M363&lt;$C$389, 'Control Sample Data'!M363&gt;0),'Control Sample Data'!M363,$C$389),""))</f>
        <v/>
      </c>
      <c r="AB364" s="107" t="str">
        <f>IF('Control Sample Data'!N363="","",IF(SUM('Control Sample Data'!N$3:N$386)&gt;10,IF(AND(ISNUMBER('Control Sample Data'!N363),'Control Sample Data'!N363&lt;$C$389, 'Control Sample Data'!N363&gt;0),'Control Sample Data'!N363,$C$389),""))</f>
        <v/>
      </c>
      <c r="AC364" s="136">
        <f>IF(C364="","",IF(AND('miRNA Table'!$F$4="YES",'miRNA Table'!$F$6="YES"),C364-C$391,C364))</f>
        <v>28.56</v>
      </c>
      <c r="AD364" s="137">
        <f>IF(D364="","",IF(AND('miRNA Table'!$F$4="YES",'miRNA Table'!$F$6="YES"),D364-D$391,D364))</f>
        <v>28.4</v>
      </c>
      <c r="AE364" s="137">
        <f>IF(E364="","",IF(AND('miRNA Table'!$F$4="YES",'miRNA Table'!$F$6="YES"),E364-E$391,E364))</f>
        <v>28.45</v>
      </c>
      <c r="AF364" s="137" t="str">
        <f>IF(F364="","",IF(AND('miRNA Table'!$F$4="YES",'miRNA Table'!$F$6="YES"),F364-F$391,F364))</f>
        <v/>
      </c>
      <c r="AG364" s="137" t="str">
        <f>IF(G364="","",IF(AND('miRNA Table'!$F$4="YES",'miRNA Table'!$F$6="YES"),G364-G$391,G364))</f>
        <v/>
      </c>
      <c r="AH364" s="137" t="str">
        <f>IF(H364="","",IF(AND('miRNA Table'!$F$4="YES",'miRNA Table'!$F$6="YES"),H364-H$391,H364))</f>
        <v/>
      </c>
      <c r="AI364" s="137" t="str">
        <f>IF(I364="","",IF(AND('miRNA Table'!$F$4="YES",'miRNA Table'!$F$6="YES"),I364-I$391,I364))</f>
        <v/>
      </c>
      <c r="AJ364" s="137" t="str">
        <f>IF(J364="","",IF(AND('miRNA Table'!$F$4="YES",'miRNA Table'!$F$6="YES"),J364-J$391,J364))</f>
        <v/>
      </c>
      <c r="AK364" s="137" t="str">
        <f>IF(K364="","",IF(AND('miRNA Table'!$F$4="YES",'miRNA Table'!$F$6="YES"),K364-K$391,K364))</f>
        <v/>
      </c>
      <c r="AL364" s="137" t="str">
        <f>IF(L364="","",IF(AND('miRNA Table'!$F$4="YES",'miRNA Table'!$F$6="YES"),L364-L$391,L364))</f>
        <v/>
      </c>
      <c r="AM364" s="137" t="str">
        <f>IF(M364="","",IF(AND('miRNA Table'!$F$4="YES",'miRNA Table'!$F$6="YES"),M364-M$391,M364))</f>
        <v/>
      </c>
      <c r="AN364" s="138" t="str">
        <f>IF(N364="","",IF(AND('miRNA Table'!$F$4="YES",'miRNA Table'!$F$6="YES"),N364-N$391,N364))</f>
        <v/>
      </c>
      <c r="AO364" s="136">
        <f>IF(O364="","",IF(AND('miRNA Table'!$F$4="YES",'miRNA Table'!$F$6="YES"),Q364-Q$391,Q364))</f>
        <v>28.25</v>
      </c>
      <c r="AP364" s="137">
        <f>IF(P364="","",IF(AND('miRNA Table'!$F$4="YES",'miRNA Table'!$F$6="YES"),R364-R$391,R364))</f>
        <v>27.77</v>
      </c>
      <c r="AQ364" s="137">
        <f>IF(Q364="","",IF(AND('miRNA Table'!$F$4="YES",'miRNA Table'!$F$6="YES"),S364-S$391,S364))</f>
        <v>28.31</v>
      </c>
      <c r="AR364" s="137" t="str">
        <f>IF(R364="","",IF(AND('miRNA Table'!$F$4="YES",'miRNA Table'!$F$6="YES"),T364-T$391,T364))</f>
        <v/>
      </c>
      <c r="AS364" s="137" t="str">
        <f>IF(S364="","",IF(AND('miRNA Table'!$F$4="YES",'miRNA Table'!$F$6="YES"),U364-U$391,U364))</f>
        <v/>
      </c>
      <c r="AT364" s="137" t="str">
        <f>IF(T364="","",IF(AND('miRNA Table'!$F$4="YES",'miRNA Table'!$F$6="YES"),V364-V$391,V364))</f>
        <v/>
      </c>
      <c r="AU364" s="137" t="str">
        <f>IF(U364="","",IF(AND('miRNA Table'!$F$4="YES",'miRNA Table'!$F$6="YES"),W364-W$391,W364))</f>
        <v/>
      </c>
      <c r="AV364" s="137" t="str">
        <f>IF(V364="","",IF(AND('miRNA Table'!$F$4="YES",'miRNA Table'!$F$6="YES"),X364-X$391,X364))</f>
        <v/>
      </c>
      <c r="AW364" s="137" t="str">
        <f>IF(W364="","",IF(AND('miRNA Table'!$F$4="YES",'miRNA Table'!$F$6="YES"),Y364-Y$391,Y364))</f>
        <v/>
      </c>
      <c r="AX364" s="137" t="str">
        <f>IF(X364="","",IF(AND('miRNA Table'!$F$4="YES",'miRNA Table'!$F$6="YES"),Z364-Z$391,Z364))</f>
        <v/>
      </c>
      <c r="AY364" s="137" t="str">
        <f>IF(Y364="","",IF(AND('miRNA Table'!$F$4="YES",'miRNA Table'!$F$6="YES"),AA364-AA$391,AA364))</f>
        <v/>
      </c>
      <c r="AZ364" s="138" t="str">
        <f>IF(Z364="","",IF(AND('miRNA Table'!$F$4="YES",'miRNA Table'!$F$6="YES"),AB364-AB$391,AB364))</f>
        <v/>
      </c>
      <c r="BY364" s="97" t="str">
        <f t="shared" si="288"/>
        <v>hsa-miR-92a-3p</v>
      </c>
      <c r="BZ364" s="98" t="s">
        <v>5861</v>
      </c>
      <c r="CA364" s="99">
        <f t="shared" si="289"/>
        <v>7.9249999999999972</v>
      </c>
      <c r="CB364" s="99">
        <f t="shared" si="290"/>
        <v>7.754999999999999</v>
      </c>
      <c r="CC364" s="99">
        <f t="shared" si="291"/>
        <v>7.7199999999999989</v>
      </c>
      <c r="CD364" s="99" t="str">
        <f t="shared" si="292"/>
        <v/>
      </c>
      <c r="CE364" s="99" t="str">
        <f t="shared" si="293"/>
        <v/>
      </c>
      <c r="CF364" s="99" t="str">
        <f t="shared" si="294"/>
        <v/>
      </c>
      <c r="CG364" s="99" t="str">
        <f t="shared" si="295"/>
        <v/>
      </c>
      <c r="CH364" s="99" t="str">
        <f t="shared" si="296"/>
        <v/>
      </c>
      <c r="CI364" s="99" t="str">
        <f t="shared" si="297"/>
        <v/>
      </c>
      <c r="CJ364" s="99" t="str">
        <f t="shared" si="298"/>
        <v/>
      </c>
      <c r="CK364" s="99" t="str">
        <f t="shared" si="299"/>
        <v/>
      </c>
      <c r="CL364" s="99" t="str">
        <f t="shared" si="300"/>
        <v/>
      </c>
      <c r="CM364" s="99">
        <f t="shared" si="301"/>
        <v>7.3516666666666666</v>
      </c>
      <c r="CN364" s="99">
        <f t="shared" si="302"/>
        <v>6.9183333333333294</v>
      </c>
      <c r="CO364" s="99">
        <f t="shared" si="303"/>
        <v>7.1749999999999972</v>
      </c>
      <c r="CP364" s="99" t="str">
        <f t="shared" si="304"/>
        <v/>
      </c>
      <c r="CQ364" s="99" t="str">
        <f t="shared" si="305"/>
        <v/>
      </c>
      <c r="CR364" s="99" t="str">
        <f t="shared" si="306"/>
        <v/>
      </c>
      <c r="CS364" s="99" t="str">
        <f t="shared" si="307"/>
        <v/>
      </c>
      <c r="CT364" s="99" t="str">
        <f t="shared" si="308"/>
        <v/>
      </c>
      <c r="CU364" s="99" t="str">
        <f t="shared" si="309"/>
        <v/>
      </c>
      <c r="CV364" s="99" t="str">
        <f t="shared" si="310"/>
        <v/>
      </c>
      <c r="CW364" s="99" t="str">
        <f t="shared" si="311"/>
        <v/>
      </c>
      <c r="CX364" s="99" t="str">
        <f t="shared" si="312"/>
        <v/>
      </c>
      <c r="CY364" s="70">
        <f t="shared" si="313"/>
        <v>7.799999999999998</v>
      </c>
      <c r="CZ364" s="70">
        <f t="shared" si="314"/>
        <v>7.1483333333333308</v>
      </c>
      <c r="DA364" s="100" t="str">
        <f t="shared" si="315"/>
        <v>hsa-miR-92a-3p</v>
      </c>
      <c r="DB364" s="98" t="s">
        <v>5861</v>
      </c>
      <c r="DC364" s="101">
        <f t="shared" si="320"/>
        <v>4.114691546698585E-3</v>
      </c>
      <c r="DD364" s="101">
        <f t="shared" si="321"/>
        <v>4.6292686364905597E-3</v>
      </c>
      <c r="DE364" s="101">
        <f t="shared" si="322"/>
        <v>4.7429487671681548E-3</v>
      </c>
      <c r="DF364" s="101" t="str">
        <f t="shared" si="323"/>
        <v/>
      </c>
      <c r="DG364" s="101" t="str">
        <f t="shared" si="324"/>
        <v/>
      </c>
      <c r="DH364" s="101" t="str">
        <f t="shared" si="325"/>
        <v/>
      </c>
      <c r="DI364" s="101" t="str">
        <f t="shared" si="326"/>
        <v/>
      </c>
      <c r="DJ364" s="101" t="str">
        <f t="shared" si="327"/>
        <v/>
      </c>
      <c r="DK364" s="101" t="str">
        <f t="shared" si="328"/>
        <v/>
      </c>
      <c r="DL364" s="101" t="str">
        <f t="shared" si="329"/>
        <v/>
      </c>
      <c r="DM364" s="101" t="str">
        <f t="shared" si="316"/>
        <v/>
      </c>
      <c r="DN364" s="101" t="str">
        <f t="shared" si="317"/>
        <v/>
      </c>
      <c r="DO364" s="101">
        <f t="shared" si="330"/>
        <v>6.1224862043174361E-3</v>
      </c>
      <c r="DP364" s="101">
        <f t="shared" si="331"/>
        <v>8.2674989164155631E-3</v>
      </c>
      <c r="DQ364" s="101">
        <f t="shared" si="332"/>
        <v>6.920058742987208E-3</v>
      </c>
      <c r="DR364" s="101" t="str">
        <f t="shared" si="333"/>
        <v/>
      </c>
      <c r="DS364" s="101" t="str">
        <f t="shared" si="334"/>
        <v/>
      </c>
      <c r="DT364" s="101" t="str">
        <f t="shared" si="335"/>
        <v/>
      </c>
      <c r="DU364" s="101" t="str">
        <f t="shared" si="336"/>
        <v/>
      </c>
      <c r="DV364" s="101" t="str">
        <f t="shared" si="337"/>
        <v/>
      </c>
      <c r="DW364" s="101" t="str">
        <f t="shared" si="338"/>
        <v/>
      </c>
      <c r="DX364" s="101" t="str">
        <f t="shared" si="339"/>
        <v/>
      </c>
      <c r="DY364" s="101" t="str">
        <f t="shared" si="318"/>
        <v/>
      </c>
      <c r="DZ364" s="101" t="str">
        <f t="shared" si="319"/>
        <v/>
      </c>
    </row>
    <row r="365" spans="1:130" ht="15" customHeight="1" x14ac:dyDescent="0.25">
      <c r="A365" s="106" t="str">
        <f>'miRNA Table'!C364</f>
        <v>hsa-miR-92a-1-5p</v>
      </c>
      <c r="B365" s="98" t="s">
        <v>5862</v>
      </c>
      <c r="C365" s="99">
        <f>IF('Test Sample Data'!C364="","",IF(SUM('Test Sample Data'!C$3:C$386)&gt;10,IF(AND(ISNUMBER('Test Sample Data'!C364),'Test Sample Data'!C364&lt;$C$389, 'Test Sample Data'!C364&gt;0),'Test Sample Data'!C364,$C$389),""))</f>
        <v>17.89</v>
      </c>
      <c r="D365" s="99">
        <f>IF('Test Sample Data'!D364="","",IF(SUM('Test Sample Data'!D$3:D$386)&gt;10,IF(AND(ISNUMBER('Test Sample Data'!D364),'Test Sample Data'!D364&lt;$C$389, 'Test Sample Data'!D364&gt;0),'Test Sample Data'!D364,$C$389),""))</f>
        <v>18.02</v>
      </c>
      <c r="E365" s="99">
        <f>IF('Test Sample Data'!E364="","",IF(SUM('Test Sample Data'!E$3:E$386)&gt;10,IF(AND(ISNUMBER('Test Sample Data'!E364),'Test Sample Data'!E364&lt;$C$389, 'Test Sample Data'!E364&gt;0),'Test Sample Data'!E364,$C$389),""))</f>
        <v>17.82</v>
      </c>
      <c r="F365" s="99" t="str">
        <f>IF('Test Sample Data'!F364="","",IF(SUM('Test Sample Data'!F$3:F$386)&gt;10,IF(AND(ISNUMBER('Test Sample Data'!F364),'Test Sample Data'!F364&lt;$C$389, 'Test Sample Data'!F364&gt;0),'Test Sample Data'!F364,$C$389),""))</f>
        <v/>
      </c>
      <c r="G365" s="99" t="str">
        <f>IF('Test Sample Data'!G364="","",IF(SUM('Test Sample Data'!G$3:G$386)&gt;10,IF(AND(ISNUMBER('Test Sample Data'!G364),'Test Sample Data'!G364&lt;$C$389, 'Test Sample Data'!G364&gt;0),'Test Sample Data'!G364,$C$389),""))</f>
        <v/>
      </c>
      <c r="H365" s="99" t="str">
        <f>IF('Test Sample Data'!H364="","",IF(SUM('Test Sample Data'!H$3:H$386)&gt;10,IF(AND(ISNUMBER('Test Sample Data'!H364),'Test Sample Data'!H364&lt;$C$389, 'Test Sample Data'!H364&gt;0),'Test Sample Data'!H364,$C$389),""))</f>
        <v/>
      </c>
      <c r="I365" s="99" t="str">
        <f>IF('Test Sample Data'!I364="","",IF(SUM('Test Sample Data'!I$3:I$386)&gt;10,IF(AND(ISNUMBER('Test Sample Data'!I364),'Test Sample Data'!I364&lt;$C$389, 'Test Sample Data'!I364&gt;0),'Test Sample Data'!I364,$C$389),""))</f>
        <v/>
      </c>
      <c r="J365" s="99" t="str">
        <f>IF('Test Sample Data'!J364="","",IF(SUM('Test Sample Data'!J$3:J$386)&gt;10,IF(AND(ISNUMBER('Test Sample Data'!J364),'Test Sample Data'!J364&lt;$C$389, 'Test Sample Data'!J364&gt;0),'Test Sample Data'!J364,$C$389),""))</f>
        <v/>
      </c>
      <c r="K365" s="99" t="str">
        <f>IF('Test Sample Data'!K364="","",IF(SUM('Test Sample Data'!K$3:K$386)&gt;10,IF(AND(ISNUMBER('Test Sample Data'!K364),'Test Sample Data'!K364&lt;$C$389, 'Test Sample Data'!K364&gt;0),'Test Sample Data'!K364,$C$389),""))</f>
        <v/>
      </c>
      <c r="L365" s="99" t="str">
        <f>IF('Test Sample Data'!L364="","",IF(SUM('Test Sample Data'!L$3:L$386)&gt;10,IF(AND(ISNUMBER('Test Sample Data'!L364),'Test Sample Data'!L364&lt;$C$389, 'Test Sample Data'!L364&gt;0),'Test Sample Data'!L364,$C$389),""))</f>
        <v/>
      </c>
      <c r="M365" s="99" t="str">
        <f>IF('Test Sample Data'!M364="","",IF(SUM('Test Sample Data'!M$3:M$386)&gt;10,IF(AND(ISNUMBER('Test Sample Data'!M364),'Test Sample Data'!M364&lt;$C$389, 'Test Sample Data'!M364&gt;0),'Test Sample Data'!M364,$C$389),""))</f>
        <v/>
      </c>
      <c r="N365" s="99" t="str">
        <f>IF('Test Sample Data'!N364="","",IF(SUM('Test Sample Data'!N$3:N$386)&gt;10,IF(AND(ISNUMBER('Test Sample Data'!N364),'Test Sample Data'!N364&lt;$C$389, 'Test Sample Data'!N364&gt;0),'Test Sample Data'!N364,$C$389),""))</f>
        <v/>
      </c>
      <c r="O365" s="98" t="str">
        <f>'miRNA Table'!C364</f>
        <v>hsa-miR-92a-1-5p</v>
      </c>
      <c r="P365" s="98" t="s">
        <v>5862</v>
      </c>
      <c r="Q365" s="99">
        <f>IF('Control Sample Data'!C364="","",IF(SUM('Control Sample Data'!C$3:C$386)&gt;10,IF(AND(ISNUMBER('Control Sample Data'!C364),'Control Sample Data'!C364&lt;$C$389, 'Control Sample Data'!C364&gt;0),'Control Sample Data'!C364,$C$389),""))</f>
        <v>22.99</v>
      </c>
      <c r="R365" s="99">
        <f>IF('Control Sample Data'!D364="","",IF(SUM('Control Sample Data'!D$3:D$386)&gt;10,IF(AND(ISNUMBER('Control Sample Data'!D364),'Control Sample Data'!D364&lt;$C$389, 'Control Sample Data'!D364&gt;0),'Control Sample Data'!D364,$C$389),""))</f>
        <v>22.89</v>
      </c>
      <c r="S365" s="99">
        <f>IF('Control Sample Data'!E364="","",IF(SUM('Control Sample Data'!E$3:E$386)&gt;10,IF(AND(ISNUMBER('Control Sample Data'!E364),'Control Sample Data'!E364&lt;$C$389, 'Control Sample Data'!E364&gt;0),'Control Sample Data'!E364,$C$389),""))</f>
        <v>23.23</v>
      </c>
      <c r="T365" s="99" t="str">
        <f>IF('Control Sample Data'!F364="","",IF(SUM('Control Sample Data'!F$3:F$386)&gt;10,IF(AND(ISNUMBER('Control Sample Data'!F364),'Control Sample Data'!F364&lt;$C$389, 'Control Sample Data'!F364&gt;0),'Control Sample Data'!F364,$C$389),""))</f>
        <v/>
      </c>
      <c r="U365" s="99" t="str">
        <f>IF('Control Sample Data'!G364="","",IF(SUM('Control Sample Data'!G$3:G$386)&gt;10,IF(AND(ISNUMBER('Control Sample Data'!G364),'Control Sample Data'!G364&lt;$C$389, 'Control Sample Data'!G364&gt;0),'Control Sample Data'!G364,$C$389),""))</f>
        <v/>
      </c>
      <c r="V365" s="99" t="str">
        <f>IF('Control Sample Data'!H364="","",IF(SUM('Control Sample Data'!H$3:H$386)&gt;10,IF(AND(ISNUMBER('Control Sample Data'!H364),'Control Sample Data'!H364&lt;$C$389, 'Control Sample Data'!H364&gt;0),'Control Sample Data'!H364,$C$389),""))</f>
        <v/>
      </c>
      <c r="W365" s="99" t="str">
        <f>IF('Control Sample Data'!I364="","",IF(SUM('Control Sample Data'!I$3:I$386)&gt;10,IF(AND(ISNUMBER('Control Sample Data'!I364),'Control Sample Data'!I364&lt;$C$389, 'Control Sample Data'!I364&gt;0),'Control Sample Data'!I364,$C$389),""))</f>
        <v/>
      </c>
      <c r="X365" s="99" t="str">
        <f>IF('Control Sample Data'!J364="","",IF(SUM('Control Sample Data'!J$3:J$386)&gt;10,IF(AND(ISNUMBER('Control Sample Data'!J364),'Control Sample Data'!J364&lt;$C$389, 'Control Sample Data'!J364&gt;0),'Control Sample Data'!J364,$C$389),""))</f>
        <v/>
      </c>
      <c r="Y365" s="99" t="str">
        <f>IF('Control Sample Data'!K364="","",IF(SUM('Control Sample Data'!K$3:K$386)&gt;10,IF(AND(ISNUMBER('Control Sample Data'!K364),'Control Sample Data'!K364&lt;$C$389, 'Control Sample Data'!K364&gt;0),'Control Sample Data'!K364,$C$389),""))</f>
        <v/>
      </c>
      <c r="Z365" s="99" t="str">
        <f>IF('Control Sample Data'!L364="","",IF(SUM('Control Sample Data'!L$3:L$386)&gt;10,IF(AND(ISNUMBER('Control Sample Data'!L364),'Control Sample Data'!L364&lt;$C$389, 'Control Sample Data'!L364&gt;0),'Control Sample Data'!L364,$C$389),""))</f>
        <v/>
      </c>
      <c r="AA365" s="99" t="str">
        <f>IF('Control Sample Data'!M364="","",IF(SUM('Control Sample Data'!M$3:M$386)&gt;10,IF(AND(ISNUMBER('Control Sample Data'!M364),'Control Sample Data'!M364&lt;$C$389, 'Control Sample Data'!M364&gt;0),'Control Sample Data'!M364,$C$389),""))</f>
        <v/>
      </c>
      <c r="AB365" s="107" t="str">
        <f>IF('Control Sample Data'!N364="","",IF(SUM('Control Sample Data'!N$3:N$386)&gt;10,IF(AND(ISNUMBER('Control Sample Data'!N364),'Control Sample Data'!N364&lt;$C$389, 'Control Sample Data'!N364&gt;0),'Control Sample Data'!N364,$C$389),""))</f>
        <v/>
      </c>
      <c r="AC365" s="136">
        <f>IF(C365="","",IF(AND('miRNA Table'!$F$4="YES",'miRNA Table'!$F$6="YES"),C365-C$391,C365))</f>
        <v>17.89</v>
      </c>
      <c r="AD365" s="137">
        <f>IF(D365="","",IF(AND('miRNA Table'!$F$4="YES",'miRNA Table'!$F$6="YES"),D365-D$391,D365))</f>
        <v>18.02</v>
      </c>
      <c r="AE365" s="137">
        <f>IF(E365="","",IF(AND('miRNA Table'!$F$4="YES",'miRNA Table'!$F$6="YES"),E365-E$391,E365))</f>
        <v>17.82</v>
      </c>
      <c r="AF365" s="137" t="str">
        <f>IF(F365="","",IF(AND('miRNA Table'!$F$4="YES",'miRNA Table'!$F$6="YES"),F365-F$391,F365))</f>
        <v/>
      </c>
      <c r="AG365" s="137" t="str">
        <f>IF(G365="","",IF(AND('miRNA Table'!$F$4="YES",'miRNA Table'!$F$6="YES"),G365-G$391,G365))</f>
        <v/>
      </c>
      <c r="AH365" s="137" t="str">
        <f>IF(H365="","",IF(AND('miRNA Table'!$F$4="YES",'miRNA Table'!$F$6="YES"),H365-H$391,H365))</f>
        <v/>
      </c>
      <c r="AI365" s="137" t="str">
        <f>IF(I365="","",IF(AND('miRNA Table'!$F$4="YES",'miRNA Table'!$F$6="YES"),I365-I$391,I365))</f>
        <v/>
      </c>
      <c r="AJ365" s="137" t="str">
        <f>IF(J365="","",IF(AND('miRNA Table'!$F$4="YES",'miRNA Table'!$F$6="YES"),J365-J$391,J365))</f>
        <v/>
      </c>
      <c r="AK365" s="137" t="str">
        <f>IF(K365="","",IF(AND('miRNA Table'!$F$4="YES",'miRNA Table'!$F$6="YES"),K365-K$391,K365))</f>
        <v/>
      </c>
      <c r="AL365" s="137" t="str">
        <f>IF(L365="","",IF(AND('miRNA Table'!$F$4="YES",'miRNA Table'!$F$6="YES"),L365-L$391,L365))</f>
        <v/>
      </c>
      <c r="AM365" s="137" t="str">
        <f>IF(M365="","",IF(AND('miRNA Table'!$F$4="YES",'miRNA Table'!$F$6="YES"),M365-M$391,M365))</f>
        <v/>
      </c>
      <c r="AN365" s="138" t="str">
        <f>IF(N365="","",IF(AND('miRNA Table'!$F$4="YES",'miRNA Table'!$F$6="YES"),N365-N$391,N365))</f>
        <v/>
      </c>
      <c r="AO365" s="136">
        <f>IF(O365="","",IF(AND('miRNA Table'!$F$4="YES",'miRNA Table'!$F$6="YES"),Q365-Q$391,Q365))</f>
        <v>22.99</v>
      </c>
      <c r="AP365" s="137">
        <f>IF(P365="","",IF(AND('miRNA Table'!$F$4="YES",'miRNA Table'!$F$6="YES"),R365-R$391,R365))</f>
        <v>22.89</v>
      </c>
      <c r="AQ365" s="137">
        <f>IF(Q365="","",IF(AND('miRNA Table'!$F$4="YES",'miRNA Table'!$F$6="YES"),S365-S$391,S365))</f>
        <v>23.23</v>
      </c>
      <c r="AR365" s="137" t="str">
        <f>IF(R365="","",IF(AND('miRNA Table'!$F$4="YES",'miRNA Table'!$F$6="YES"),T365-T$391,T365))</f>
        <v/>
      </c>
      <c r="AS365" s="137" t="str">
        <f>IF(S365="","",IF(AND('miRNA Table'!$F$4="YES",'miRNA Table'!$F$6="YES"),U365-U$391,U365))</f>
        <v/>
      </c>
      <c r="AT365" s="137" t="str">
        <f>IF(T365="","",IF(AND('miRNA Table'!$F$4="YES",'miRNA Table'!$F$6="YES"),V365-V$391,V365))</f>
        <v/>
      </c>
      <c r="AU365" s="137" t="str">
        <f>IF(U365="","",IF(AND('miRNA Table'!$F$4="YES",'miRNA Table'!$F$6="YES"),W365-W$391,W365))</f>
        <v/>
      </c>
      <c r="AV365" s="137" t="str">
        <f>IF(V365="","",IF(AND('miRNA Table'!$F$4="YES",'miRNA Table'!$F$6="YES"),X365-X$391,X365))</f>
        <v/>
      </c>
      <c r="AW365" s="137" t="str">
        <f>IF(W365="","",IF(AND('miRNA Table'!$F$4="YES",'miRNA Table'!$F$6="YES"),Y365-Y$391,Y365))</f>
        <v/>
      </c>
      <c r="AX365" s="137" t="str">
        <f>IF(X365="","",IF(AND('miRNA Table'!$F$4="YES",'miRNA Table'!$F$6="YES"),Z365-Z$391,Z365))</f>
        <v/>
      </c>
      <c r="AY365" s="137" t="str">
        <f>IF(Y365="","",IF(AND('miRNA Table'!$F$4="YES",'miRNA Table'!$F$6="YES"),AA365-AA$391,AA365))</f>
        <v/>
      </c>
      <c r="AZ365" s="138" t="str">
        <f>IF(Z365="","",IF(AND('miRNA Table'!$F$4="YES",'miRNA Table'!$F$6="YES"),AB365-AB$391,AB365))</f>
        <v/>
      </c>
      <c r="BY365" s="97" t="str">
        <f t="shared" si="288"/>
        <v>hsa-miR-92a-1-5p</v>
      </c>
      <c r="BZ365" s="98" t="s">
        <v>5862</v>
      </c>
      <c r="CA365" s="99">
        <f t="shared" si="289"/>
        <v>-2.745000000000001</v>
      </c>
      <c r="CB365" s="99">
        <f t="shared" si="290"/>
        <v>-2.625</v>
      </c>
      <c r="CC365" s="99">
        <f t="shared" si="291"/>
        <v>-2.91</v>
      </c>
      <c r="CD365" s="99" t="str">
        <f t="shared" si="292"/>
        <v/>
      </c>
      <c r="CE365" s="99" t="str">
        <f t="shared" si="293"/>
        <v/>
      </c>
      <c r="CF365" s="99" t="str">
        <f t="shared" si="294"/>
        <v/>
      </c>
      <c r="CG365" s="99" t="str">
        <f t="shared" si="295"/>
        <v/>
      </c>
      <c r="CH365" s="99" t="str">
        <f t="shared" si="296"/>
        <v/>
      </c>
      <c r="CI365" s="99" t="str">
        <f t="shared" si="297"/>
        <v/>
      </c>
      <c r="CJ365" s="99" t="str">
        <f t="shared" si="298"/>
        <v/>
      </c>
      <c r="CK365" s="99" t="str">
        <f t="shared" si="299"/>
        <v/>
      </c>
      <c r="CL365" s="99" t="str">
        <f t="shared" si="300"/>
        <v/>
      </c>
      <c r="CM365" s="99">
        <f t="shared" si="301"/>
        <v>2.091666666666665</v>
      </c>
      <c r="CN365" s="99">
        <f t="shared" si="302"/>
        <v>2.0383333333333304</v>
      </c>
      <c r="CO365" s="99">
        <f t="shared" si="303"/>
        <v>2.0949999999999989</v>
      </c>
      <c r="CP365" s="99" t="str">
        <f t="shared" si="304"/>
        <v/>
      </c>
      <c r="CQ365" s="99" t="str">
        <f t="shared" si="305"/>
        <v/>
      </c>
      <c r="CR365" s="99" t="str">
        <f t="shared" si="306"/>
        <v/>
      </c>
      <c r="CS365" s="99" t="str">
        <f t="shared" si="307"/>
        <v/>
      </c>
      <c r="CT365" s="99" t="str">
        <f t="shared" si="308"/>
        <v/>
      </c>
      <c r="CU365" s="99" t="str">
        <f t="shared" si="309"/>
        <v/>
      </c>
      <c r="CV365" s="99" t="str">
        <f t="shared" si="310"/>
        <v/>
      </c>
      <c r="CW365" s="99" t="str">
        <f t="shared" si="311"/>
        <v/>
      </c>
      <c r="CX365" s="99" t="str">
        <f t="shared" si="312"/>
        <v/>
      </c>
      <c r="CY365" s="70">
        <f t="shared" si="313"/>
        <v>-2.7600000000000002</v>
      </c>
      <c r="CZ365" s="70">
        <f t="shared" si="314"/>
        <v>2.074999999999998</v>
      </c>
      <c r="DA365" s="100" t="str">
        <f t="shared" si="315"/>
        <v>hsa-miR-92a-1-5p</v>
      </c>
      <c r="DB365" s="98" t="s">
        <v>5862</v>
      </c>
      <c r="DC365" s="101">
        <f t="shared" si="320"/>
        <v>6.7038970773435924</v>
      </c>
      <c r="DD365" s="101">
        <f t="shared" si="321"/>
        <v>6.168843301631763</v>
      </c>
      <c r="DE365" s="101">
        <f t="shared" si="322"/>
        <v>7.5161819937120944</v>
      </c>
      <c r="DF365" s="101" t="str">
        <f t="shared" si="323"/>
        <v/>
      </c>
      <c r="DG365" s="101" t="str">
        <f t="shared" si="324"/>
        <v/>
      </c>
      <c r="DH365" s="101" t="str">
        <f t="shared" si="325"/>
        <v/>
      </c>
      <c r="DI365" s="101" t="str">
        <f t="shared" si="326"/>
        <v/>
      </c>
      <c r="DJ365" s="101" t="str">
        <f t="shared" si="327"/>
        <v/>
      </c>
      <c r="DK365" s="101" t="str">
        <f t="shared" si="328"/>
        <v/>
      </c>
      <c r="DL365" s="101" t="str">
        <f t="shared" si="329"/>
        <v/>
      </c>
      <c r="DM365" s="101" t="str">
        <f t="shared" si="316"/>
        <v/>
      </c>
      <c r="DN365" s="101" t="str">
        <f t="shared" si="317"/>
        <v/>
      </c>
      <c r="DO365" s="101">
        <f t="shared" si="330"/>
        <v>0.23460949916778609</v>
      </c>
      <c r="DP365" s="101">
        <f t="shared" si="331"/>
        <v>0.24344481294208412</v>
      </c>
      <c r="DQ365" s="101">
        <f t="shared" si="332"/>
        <v>0.23406806185862325</v>
      </c>
      <c r="DR365" s="101" t="str">
        <f t="shared" si="333"/>
        <v/>
      </c>
      <c r="DS365" s="101" t="str">
        <f t="shared" si="334"/>
        <v/>
      </c>
      <c r="DT365" s="101" t="str">
        <f t="shared" si="335"/>
        <v/>
      </c>
      <c r="DU365" s="101" t="str">
        <f t="shared" si="336"/>
        <v/>
      </c>
      <c r="DV365" s="101" t="str">
        <f t="shared" si="337"/>
        <v/>
      </c>
      <c r="DW365" s="101" t="str">
        <f t="shared" si="338"/>
        <v/>
      </c>
      <c r="DX365" s="101" t="str">
        <f t="shared" si="339"/>
        <v/>
      </c>
      <c r="DY365" s="101" t="str">
        <f t="shared" si="318"/>
        <v/>
      </c>
      <c r="DZ365" s="101" t="str">
        <f t="shared" si="319"/>
        <v/>
      </c>
    </row>
    <row r="366" spans="1:130" ht="15" customHeight="1" x14ac:dyDescent="0.25">
      <c r="A366" s="106" t="str">
        <f>'miRNA Table'!C365</f>
        <v>hsa-miR-92b-3p</v>
      </c>
      <c r="B366" s="98" t="s">
        <v>5863</v>
      </c>
      <c r="C366" s="99">
        <f>IF('Test Sample Data'!C365="","",IF(SUM('Test Sample Data'!C$3:C$386)&gt;10,IF(AND(ISNUMBER('Test Sample Data'!C365),'Test Sample Data'!C365&lt;$C$389, 'Test Sample Data'!C365&gt;0),'Test Sample Data'!C365,$C$389),""))</f>
        <v>30.63</v>
      </c>
      <c r="D366" s="99">
        <f>IF('Test Sample Data'!D365="","",IF(SUM('Test Sample Data'!D$3:D$386)&gt;10,IF(AND(ISNUMBER('Test Sample Data'!D365),'Test Sample Data'!D365&lt;$C$389, 'Test Sample Data'!D365&gt;0),'Test Sample Data'!D365,$C$389),""))</f>
        <v>30.45</v>
      </c>
      <c r="E366" s="99">
        <f>IF('Test Sample Data'!E365="","",IF(SUM('Test Sample Data'!E$3:E$386)&gt;10,IF(AND(ISNUMBER('Test Sample Data'!E365),'Test Sample Data'!E365&lt;$C$389, 'Test Sample Data'!E365&gt;0),'Test Sample Data'!E365,$C$389),""))</f>
        <v>30.09</v>
      </c>
      <c r="F366" s="99" t="str">
        <f>IF('Test Sample Data'!F365="","",IF(SUM('Test Sample Data'!F$3:F$386)&gt;10,IF(AND(ISNUMBER('Test Sample Data'!F365),'Test Sample Data'!F365&lt;$C$389, 'Test Sample Data'!F365&gt;0),'Test Sample Data'!F365,$C$389),""))</f>
        <v/>
      </c>
      <c r="G366" s="99" t="str">
        <f>IF('Test Sample Data'!G365="","",IF(SUM('Test Sample Data'!G$3:G$386)&gt;10,IF(AND(ISNUMBER('Test Sample Data'!G365),'Test Sample Data'!G365&lt;$C$389, 'Test Sample Data'!G365&gt;0),'Test Sample Data'!G365,$C$389),""))</f>
        <v/>
      </c>
      <c r="H366" s="99" t="str">
        <f>IF('Test Sample Data'!H365="","",IF(SUM('Test Sample Data'!H$3:H$386)&gt;10,IF(AND(ISNUMBER('Test Sample Data'!H365),'Test Sample Data'!H365&lt;$C$389, 'Test Sample Data'!H365&gt;0),'Test Sample Data'!H365,$C$389),""))</f>
        <v/>
      </c>
      <c r="I366" s="99" t="str">
        <f>IF('Test Sample Data'!I365="","",IF(SUM('Test Sample Data'!I$3:I$386)&gt;10,IF(AND(ISNUMBER('Test Sample Data'!I365),'Test Sample Data'!I365&lt;$C$389, 'Test Sample Data'!I365&gt;0),'Test Sample Data'!I365,$C$389),""))</f>
        <v/>
      </c>
      <c r="J366" s="99" t="str">
        <f>IF('Test Sample Data'!J365="","",IF(SUM('Test Sample Data'!J$3:J$386)&gt;10,IF(AND(ISNUMBER('Test Sample Data'!J365),'Test Sample Data'!J365&lt;$C$389, 'Test Sample Data'!J365&gt;0),'Test Sample Data'!J365,$C$389),""))</f>
        <v/>
      </c>
      <c r="K366" s="99" t="str">
        <f>IF('Test Sample Data'!K365="","",IF(SUM('Test Sample Data'!K$3:K$386)&gt;10,IF(AND(ISNUMBER('Test Sample Data'!K365),'Test Sample Data'!K365&lt;$C$389, 'Test Sample Data'!K365&gt;0),'Test Sample Data'!K365,$C$389),""))</f>
        <v/>
      </c>
      <c r="L366" s="99" t="str">
        <f>IF('Test Sample Data'!L365="","",IF(SUM('Test Sample Data'!L$3:L$386)&gt;10,IF(AND(ISNUMBER('Test Sample Data'!L365),'Test Sample Data'!L365&lt;$C$389, 'Test Sample Data'!L365&gt;0),'Test Sample Data'!L365,$C$389),""))</f>
        <v/>
      </c>
      <c r="M366" s="99" t="str">
        <f>IF('Test Sample Data'!M365="","",IF(SUM('Test Sample Data'!M$3:M$386)&gt;10,IF(AND(ISNUMBER('Test Sample Data'!M365),'Test Sample Data'!M365&lt;$C$389, 'Test Sample Data'!M365&gt;0),'Test Sample Data'!M365,$C$389),""))</f>
        <v/>
      </c>
      <c r="N366" s="99" t="str">
        <f>IF('Test Sample Data'!N365="","",IF(SUM('Test Sample Data'!N$3:N$386)&gt;10,IF(AND(ISNUMBER('Test Sample Data'!N365),'Test Sample Data'!N365&lt;$C$389, 'Test Sample Data'!N365&gt;0),'Test Sample Data'!N365,$C$389),""))</f>
        <v/>
      </c>
      <c r="O366" s="98" t="str">
        <f>'miRNA Table'!C365</f>
        <v>hsa-miR-92b-3p</v>
      </c>
      <c r="P366" s="98" t="s">
        <v>5863</v>
      </c>
      <c r="Q366" s="99">
        <f>IF('Control Sample Data'!C365="","",IF(SUM('Control Sample Data'!C$3:C$386)&gt;10,IF(AND(ISNUMBER('Control Sample Data'!C365),'Control Sample Data'!C365&lt;$C$389, 'Control Sample Data'!C365&gt;0),'Control Sample Data'!C365,$C$389),""))</f>
        <v>34.1</v>
      </c>
      <c r="R366" s="99">
        <f>IF('Control Sample Data'!D365="","",IF(SUM('Control Sample Data'!D$3:D$386)&gt;10,IF(AND(ISNUMBER('Control Sample Data'!D365),'Control Sample Data'!D365&lt;$C$389, 'Control Sample Data'!D365&gt;0),'Control Sample Data'!D365,$C$389),""))</f>
        <v>34.729999999999997</v>
      </c>
      <c r="S366" s="99">
        <f>IF('Control Sample Data'!E365="","",IF(SUM('Control Sample Data'!E$3:E$386)&gt;10,IF(AND(ISNUMBER('Control Sample Data'!E365),'Control Sample Data'!E365&lt;$C$389, 'Control Sample Data'!E365&gt;0),'Control Sample Data'!E365,$C$389),""))</f>
        <v>33.92</v>
      </c>
      <c r="T366" s="99" t="str">
        <f>IF('Control Sample Data'!F365="","",IF(SUM('Control Sample Data'!F$3:F$386)&gt;10,IF(AND(ISNUMBER('Control Sample Data'!F365),'Control Sample Data'!F365&lt;$C$389, 'Control Sample Data'!F365&gt;0),'Control Sample Data'!F365,$C$389),""))</f>
        <v/>
      </c>
      <c r="U366" s="99" t="str">
        <f>IF('Control Sample Data'!G365="","",IF(SUM('Control Sample Data'!G$3:G$386)&gt;10,IF(AND(ISNUMBER('Control Sample Data'!G365),'Control Sample Data'!G365&lt;$C$389, 'Control Sample Data'!G365&gt;0),'Control Sample Data'!G365,$C$389),""))</f>
        <v/>
      </c>
      <c r="V366" s="99" t="str">
        <f>IF('Control Sample Data'!H365="","",IF(SUM('Control Sample Data'!H$3:H$386)&gt;10,IF(AND(ISNUMBER('Control Sample Data'!H365),'Control Sample Data'!H365&lt;$C$389, 'Control Sample Data'!H365&gt;0),'Control Sample Data'!H365,$C$389),""))</f>
        <v/>
      </c>
      <c r="W366" s="99" t="str">
        <f>IF('Control Sample Data'!I365="","",IF(SUM('Control Sample Data'!I$3:I$386)&gt;10,IF(AND(ISNUMBER('Control Sample Data'!I365),'Control Sample Data'!I365&lt;$C$389, 'Control Sample Data'!I365&gt;0),'Control Sample Data'!I365,$C$389),""))</f>
        <v/>
      </c>
      <c r="X366" s="99" t="str">
        <f>IF('Control Sample Data'!J365="","",IF(SUM('Control Sample Data'!J$3:J$386)&gt;10,IF(AND(ISNUMBER('Control Sample Data'!J365),'Control Sample Data'!J365&lt;$C$389, 'Control Sample Data'!J365&gt;0),'Control Sample Data'!J365,$C$389),""))</f>
        <v/>
      </c>
      <c r="Y366" s="99" t="str">
        <f>IF('Control Sample Data'!K365="","",IF(SUM('Control Sample Data'!K$3:K$386)&gt;10,IF(AND(ISNUMBER('Control Sample Data'!K365),'Control Sample Data'!K365&lt;$C$389, 'Control Sample Data'!K365&gt;0),'Control Sample Data'!K365,$C$389),""))</f>
        <v/>
      </c>
      <c r="Z366" s="99" t="str">
        <f>IF('Control Sample Data'!L365="","",IF(SUM('Control Sample Data'!L$3:L$386)&gt;10,IF(AND(ISNUMBER('Control Sample Data'!L365),'Control Sample Data'!L365&lt;$C$389, 'Control Sample Data'!L365&gt;0),'Control Sample Data'!L365,$C$389),""))</f>
        <v/>
      </c>
      <c r="AA366" s="99" t="str">
        <f>IF('Control Sample Data'!M365="","",IF(SUM('Control Sample Data'!M$3:M$386)&gt;10,IF(AND(ISNUMBER('Control Sample Data'!M365),'Control Sample Data'!M365&lt;$C$389, 'Control Sample Data'!M365&gt;0),'Control Sample Data'!M365,$C$389),""))</f>
        <v/>
      </c>
      <c r="AB366" s="107" t="str">
        <f>IF('Control Sample Data'!N365="","",IF(SUM('Control Sample Data'!N$3:N$386)&gt;10,IF(AND(ISNUMBER('Control Sample Data'!N365),'Control Sample Data'!N365&lt;$C$389, 'Control Sample Data'!N365&gt;0),'Control Sample Data'!N365,$C$389),""))</f>
        <v/>
      </c>
      <c r="AC366" s="136">
        <f>IF(C366="","",IF(AND('miRNA Table'!$F$4="YES",'miRNA Table'!$F$6="YES"),C366-C$391,C366))</f>
        <v>30.63</v>
      </c>
      <c r="AD366" s="137">
        <f>IF(D366="","",IF(AND('miRNA Table'!$F$4="YES",'miRNA Table'!$F$6="YES"),D366-D$391,D366))</f>
        <v>30.45</v>
      </c>
      <c r="AE366" s="137">
        <f>IF(E366="","",IF(AND('miRNA Table'!$F$4="YES",'miRNA Table'!$F$6="YES"),E366-E$391,E366))</f>
        <v>30.09</v>
      </c>
      <c r="AF366" s="137" t="str">
        <f>IF(F366="","",IF(AND('miRNA Table'!$F$4="YES",'miRNA Table'!$F$6="YES"),F366-F$391,F366))</f>
        <v/>
      </c>
      <c r="AG366" s="137" t="str">
        <f>IF(G366="","",IF(AND('miRNA Table'!$F$4="YES",'miRNA Table'!$F$6="YES"),G366-G$391,G366))</f>
        <v/>
      </c>
      <c r="AH366" s="137" t="str">
        <f>IF(H366="","",IF(AND('miRNA Table'!$F$4="YES",'miRNA Table'!$F$6="YES"),H366-H$391,H366))</f>
        <v/>
      </c>
      <c r="AI366" s="137" t="str">
        <f>IF(I366="","",IF(AND('miRNA Table'!$F$4="YES",'miRNA Table'!$F$6="YES"),I366-I$391,I366))</f>
        <v/>
      </c>
      <c r="AJ366" s="137" t="str">
        <f>IF(J366="","",IF(AND('miRNA Table'!$F$4="YES",'miRNA Table'!$F$6="YES"),J366-J$391,J366))</f>
        <v/>
      </c>
      <c r="AK366" s="137" t="str">
        <f>IF(K366="","",IF(AND('miRNA Table'!$F$4="YES",'miRNA Table'!$F$6="YES"),K366-K$391,K366))</f>
        <v/>
      </c>
      <c r="AL366" s="137" t="str">
        <f>IF(L366="","",IF(AND('miRNA Table'!$F$4="YES",'miRNA Table'!$F$6="YES"),L366-L$391,L366))</f>
        <v/>
      </c>
      <c r="AM366" s="137" t="str">
        <f>IF(M366="","",IF(AND('miRNA Table'!$F$4="YES",'miRNA Table'!$F$6="YES"),M366-M$391,M366))</f>
        <v/>
      </c>
      <c r="AN366" s="138" t="str">
        <f>IF(N366="","",IF(AND('miRNA Table'!$F$4="YES",'miRNA Table'!$F$6="YES"),N366-N$391,N366))</f>
        <v/>
      </c>
      <c r="AO366" s="136">
        <f>IF(O366="","",IF(AND('miRNA Table'!$F$4="YES",'miRNA Table'!$F$6="YES"),Q366-Q$391,Q366))</f>
        <v>34.1</v>
      </c>
      <c r="AP366" s="137">
        <f>IF(P366="","",IF(AND('miRNA Table'!$F$4="YES",'miRNA Table'!$F$6="YES"),R366-R$391,R366))</f>
        <v>34.729999999999997</v>
      </c>
      <c r="AQ366" s="137">
        <f>IF(Q366="","",IF(AND('miRNA Table'!$F$4="YES",'miRNA Table'!$F$6="YES"),S366-S$391,S366))</f>
        <v>33.92</v>
      </c>
      <c r="AR366" s="137" t="str">
        <f>IF(R366="","",IF(AND('miRNA Table'!$F$4="YES",'miRNA Table'!$F$6="YES"),T366-T$391,T366))</f>
        <v/>
      </c>
      <c r="AS366" s="137" t="str">
        <f>IF(S366="","",IF(AND('miRNA Table'!$F$4="YES",'miRNA Table'!$F$6="YES"),U366-U$391,U366))</f>
        <v/>
      </c>
      <c r="AT366" s="137" t="str">
        <f>IF(T366="","",IF(AND('miRNA Table'!$F$4="YES",'miRNA Table'!$F$6="YES"),V366-V$391,V366))</f>
        <v/>
      </c>
      <c r="AU366" s="137" t="str">
        <f>IF(U366="","",IF(AND('miRNA Table'!$F$4="YES",'miRNA Table'!$F$6="YES"),W366-W$391,W366))</f>
        <v/>
      </c>
      <c r="AV366" s="137" t="str">
        <f>IF(V366="","",IF(AND('miRNA Table'!$F$4="YES",'miRNA Table'!$F$6="YES"),X366-X$391,X366))</f>
        <v/>
      </c>
      <c r="AW366" s="137" t="str">
        <f>IF(W366="","",IF(AND('miRNA Table'!$F$4="YES",'miRNA Table'!$F$6="YES"),Y366-Y$391,Y366))</f>
        <v/>
      </c>
      <c r="AX366" s="137" t="str">
        <f>IF(X366="","",IF(AND('miRNA Table'!$F$4="YES",'miRNA Table'!$F$6="YES"),Z366-Z$391,Z366))</f>
        <v/>
      </c>
      <c r="AY366" s="137" t="str">
        <f>IF(Y366="","",IF(AND('miRNA Table'!$F$4="YES",'miRNA Table'!$F$6="YES"),AA366-AA$391,AA366))</f>
        <v/>
      </c>
      <c r="AZ366" s="138" t="str">
        <f>IF(Z366="","",IF(AND('miRNA Table'!$F$4="YES",'miRNA Table'!$F$6="YES"),AB366-AB$391,AB366))</f>
        <v/>
      </c>
      <c r="BY366" s="97" t="str">
        <f t="shared" si="288"/>
        <v>hsa-miR-92b-3p</v>
      </c>
      <c r="BZ366" s="98" t="s">
        <v>5863</v>
      </c>
      <c r="CA366" s="99">
        <f t="shared" si="289"/>
        <v>9.9949999999999974</v>
      </c>
      <c r="CB366" s="99">
        <f t="shared" si="290"/>
        <v>9.8049999999999997</v>
      </c>
      <c r="CC366" s="99">
        <f t="shared" si="291"/>
        <v>9.36</v>
      </c>
      <c r="CD366" s="99" t="str">
        <f t="shared" si="292"/>
        <v/>
      </c>
      <c r="CE366" s="99" t="str">
        <f t="shared" si="293"/>
        <v/>
      </c>
      <c r="CF366" s="99" t="str">
        <f t="shared" si="294"/>
        <v/>
      </c>
      <c r="CG366" s="99" t="str">
        <f t="shared" si="295"/>
        <v/>
      </c>
      <c r="CH366" s="99" t="str">
        <f t="shared" si="296"/>
        <v/>
      </c>
      <c r="CI366" s="99" t="str">
        <f t="shared" si="297"/>
        <v/>
      </c>
      <c r="CJ366" s="99" t="str">
        <f t="shared" si="298"/>
        <v/>
      </c>
      <c r="CK366" s="99" t="str">
        <f t="shared" si="299"/>
        <v/>
      </c>
      <c r="CL366" s="99" t="str">
        <f t="shared" si="300"/>
        <v/>
      </c>
      <c r="CM366" s="99">
        <f t="shared" si="301"/>
        <v>13.201666666666668</v>
      </c>
      <c r="CN366" s="99">
        <f t="shared" si="302"/>
        <v>13.878333333333327</v>
      </c>
      <c r="CO366" s="99">
        <f t="shared" si="303"/>
        <v>12.785</v>
      </c>
      <c r="CP366" s="99" t="str">
        <f t="shared" si="304"/>
        <v/>
      </c>
      <c r="CQ366" s="99" t="str">
        <f t="shared" si="305"/>
        <v/>
      </c>
      <c r="CR366" s="99" t="str">
        <f t="shared" si="306"/>
        <v/>
      </c>
      <c r="CS366" s="99" t="str">
        <f t="shared" si="307"/>
        <v/>
      </c>
      <c r="CT366" s="99" t="str">
        <f t="shared" si="308"/>
        <v/>
      </c>
      <c r="CU366" s="99" t="str">
        <f t="shared" si="309"/>
        <v/>
      </c>
      <c r="CV366" s="99" t="str">
        <f t="shared" si="310"/>
        <v/>
      </c>
      <c r="CW366" s="99" t="str">
        <f t="shared" si="311"/>
        <v/>
      </c>
      <c r="CX366" s="99" t="str">
        <f t="shared" si="312"/>
        <v/>
      </c>
      <c r="CY366" s="70">
        <f t="shared" si="313"/>
        <v>9.7199999999999989</v>
      </c>
      <c r="CZ366" s="70">
        <f t="shared" si="314"/>
        <v>13.288333333333332</v>
      </c>
      <c r="DA366" s="100" t="str">
        <f t="shared" si="315"/>
        <v>hsa-miR-92b-3p</v>
      </c>
      <c r="DB366" s="98" t="s">
        <v>5863</v>
      </c>
      <c r="DC366" s="101">
        <f t="shared" si="320"/>
        <v>9.7995287940381374E-4</v>
      </c>
      <c r="DD366" s="101">
        <f t="shared" si="321"/>
        <v>1.1178946880846534E-3</v>
      </c>
      <c r="DE366" s="101">
        <f t="shared" si="322"/>
        <v>1.5218058196494143E-3</v>
      </c>
      <c r="DF366" s="101" t="str">
        <f t="shared" si="323"/>
        <v/>
      </c>
      <c r="DG366" s="101" t="str">
        <f t="shared" si="324"/>
        <v/>
      </c>
      <c r="DH366" s="101" t="str">
        <f t="shared" si="325"/>
        <v/>
      </c>
      <c r="DI366" s="101" t="str">
        <f t="shared" si="326"/>
        <v/>
      </c>
      <c r="DJ366" s="101" t="str">
        <f t="shared" si="327"/>
        <v/>
      </c>
      <c r="DK366" s="101" t="str">
        <f t="shared" si="328"/>
        <v/>
      </c>
      <c r="DL366" s="101" t="str">
        <f t="shared" si="329"/>
        <v/>
      </c>
      <c r="DM366" s="101" t="str">
        <f t="shared" si="316"/>
        <v/>
      </c>
      <c r="DN366" s="101" t="str">
        <f t="shared" si="317"/>
        <v/>
      </c>
      <c r="DO366" s="101">
        <f t="shared" si="330"/>
        <v>1.061456841479244E-4</v>
      </c>
      <c r="DP366" s="101">
        <f t="shared" si="331"/>
        <v>6.6405702717428896E-5</v>
      </c>
      <c r="DQ366" s="101">
        <f t="shared" si="332"/>
        <v>1.4168748954879404E-4</v>
      </c>
      <c r="DR366" s="101" t="str">
        <f t="shared" si="333"/>
        <v/>
      </c>
      <c r="DS366" s="101" t="str">
        <f t="shared" si="334"/>
        <v/>
      </c>
      <c r="DT366" s="101" t="str">
        <f t="shared" si="335"/>
        <v/>
      </c>
      <c r="DU366" s="101" t="str">
        <f t="shared" si="336"/>
        <v/>
      </c>
      <c r="DV366" s="101" t="str">
        <f t="shared" si="337"/>
        <v/>
      </c>
      <c r="DW366" s="101" t="str">
        <f t="shared" si="338"/>
        <v/>
      </c>
      <c r="DX366" s="101" t="str">
        <f t="shared" si="339"/>
        <v/>
      </c>
      <c r="DY366" s="101" t="str">
        <f t="shared" si="318"/>
        <v/>
      </c>
      <c r="DZ366" s="101" t="str">
        <f t="shared" si="319"/>
        <v/>
      </c>
    </row>
    <row r="367" spans="1:130" ht="15" customHeight="1" x14ac:dyDescent="0.25">
      <c r="A367" s="106" t="str">
        <f>'miRNA Table'!C366</f>
        <v>hsa-miR-92b-5p</v>
      </c>
      <c r="B367" s="98" t="s">
        <v>5864</v>
      </c>
      <c r="C367" s="99">
        <f>IF('Test Sample Data'!C366="","",IF(SUM('Test Sample Data'!C$3:C$386)&gt;10,IF(AND(ISNUMBER('Test Sample Data'!C366),'Test Sample Data'!C366&lt;$C$389, 'Test Sample Data'!C366&gt;0),'Test Sample Data'!C366,$C$389),""))</f>
        <v>26.31</v>
      </c>
      <c r="D367" s="99">
        <f>IF('Test Sample Data'!D366="","",IF(SUM('Test Sample Data'!D$3:D$386)&gt;10,IF(AND(ISNUMBER('Test Sample Data'!D366),'Test Sample Data'!D366&lt;$C$389, 'Test Sample Data'!D366&gt;0),'Test Sample Data'!D366,$C$389),""))</f>
        <v>26.14</v>
      </c>
      <c r="E367" s="99">
        <f>IF('Test Sample Data'!E366="","",IF(SUM('Test Sample Data'!E$3:E$386)&gt;10,IF(AND(ISNUMBER('Test Sample Data'!E366),'Test Sample Data'!E366&lt;$C$389, 'Test Sample Data'!E366&gt;0),'Test Sample Data'!E366,$C$389),""))</f>
        <v>26.02</v>
      </c>
      <c r="F367" s="99" t="str">
        <f>IF('Test Sample Data'!F366="","",IF(SUM('Test Sample Data'!F$3:F$386)&gt;10,IF(AND(ISNUMBER('Test Sample Data'!F366),'Test Sample Data'!F366&lt;$C$389, 'Test Sample Data'!F366&gt;0),'Test Sample Data'!F366,$C$389),""))</f>
        <v/>
      </c>
      <c r="G367" s="99" t="str">
        <f>IF('Test Sample Data'!G366="","",IF(SUM('Test Sample Data'!G$3:G$386)&gt;10,IF(AND(ISNUMBER('Test Sample Data'!G366),'Test Sample Data'!G366&lt;$C$389, 'Test Sample Data'!G366&gt;0),'Test Sample Data'!G366,$C$389),""))</f>
        <v/>
      </c>
      <c r="H367" s="99" t="str">
        <f>IF('Test Sample Data'!H366="","",IF(SUM('Test Sample Data'!H$3:H$386)&gt;10,IF(AND(ISNUMBER('Test Sample Data'!H366),'Test Sample Data'!H366&lt;$C$389, 'Test Sample Data'!H366&gt;0),'Test Sample Data'!H366,$C$389),""))</f>
        <v/>
      </c>
      <c r="I367" s="99" t="str">
        <f>IF('Test Sample Data'!I366="","",IF(SUM('Test Sample Data'!I$3:I$386)&gt;10,IF(AND(ISNUMBER('Test Sample Data'!I366),'Test Sample Data'!I366&lt;$C$389, 'Test Sample Data'!I366&gt;0),'Test Sample Data'!I366,$C$389),""))</f>
        <v/>
      </c>
      <c r="J367" s="99" t="str">
        <f>IF('Test Sample Data'!J366="","",IF(SUM('Test Sample Data'!J$3:J$386)&gt;10,IF(AND(ISNUMBER('Test Sample Data'!J366),'Test Sample Data'!J366&lt;$C$389, 'Test Sample Data'!J366&gt;0),'Test Sample Data'!J366,$C$389),""))</f>
        <v/>
      </c>
      <c r="K367" s="99" t="str">
        <f>IF('Test Sample Data'!K366="","",IF(SUM('Test Sample Data'!K$3:K$386)&gt;10,IF(AND(ISNUMBER('Test Sample Data'!K366),'Test Sample Data'!K366&lt;$C$389, 'Test Sample Data'!K366&gt;0),'Test Sample Data'!K366,$C$389),""))</f>
        <v/>
      </c>
      <c r="L367" s="99" t="str">
        <f>IF('Test Sample Data'!L366="","",IF(SUM('Test Sample Data'!L$3:L$386)&gt;10,IF(AND(ISNUMBER('Test Sample Data'!L366),'Test Sample Data'!L366&lt;$C$389, 'Test Sample Data'!L366&gt;0),'Test Sample Data'!L366,$C$389),""))</f>
        <v/>
      </c>
      <c r="M367" s="99" t="str">
        <f>IF('Test Sample Data'!M366="","",IF(SUM('Test Sample Data'!M$3:M$386)&gt;10,IF(AND(ISNUMBER('Test Sample Data'!M366),'Test Sample Data'!M366&lt;$C$389, 'Test Sample Data'!M366&gt;0),'Test Sample Data'!M366,$C$389),""))</f>
        <v/>
      </c>
      <c r="N367" s="99" t="str">
        <f>IF('Test Sample Data'!N366="","",IF(SUM('Test Sample Data'!N$3:N$386)&gt;10,IF(AND(ISNUMBER('Test Sample Data'!N366),'Test Sample Data'!N366&lt;$C$389, 'Test Sample Data'!N366&gt;0),'Test Sample Data'!N366,$C$389),""))</f>
        <v/>
      </c>
      <c r="O367" s="98" t="str">
        <f>'miRNA Table'!C366</f>
        <v>hsa-miR-92b-5p</v>
      </c>
      <c r="P367" s="98" t="s">
        <v>5864</v>
      </c>
      <c r="Q367" s="99">
        <f>IF('Control Sample Data'!C366="","",IF(SUM('Control Sample Data'!C$3:C$386)&gt;10,IF(AND(ISNUMBER('Control Sample Data'!C366),'Control Sample Data'!C366&lt;$C$389, 'Control Sample Data'!C366&gt;0),'Control Sample Data'!C366,$C$389),""))</f>
        <v>21.65</v>
      </c>
      <c r="R367" s="99">
        <f>IF('Control Sample Data'!D366="","",IF(SUM('Control Sample Data'!D$3:D$386)&gt;10,IF(AND(ISNUMBER('Control Sample Data'!D366),'Control Sample Data'!D366&lt;$C$389, 'Control Sample Data'!D366&gt;0),'Control Sample Data'!D366,$C$389),""))</f>
        <v>21.51</v>
      </c>
      <c r="S367" s="99">
        <f>IF('Control Sample Data'!E366="","",IF(SUM('Control Sample Data'!E$3:E$386)&gt;10,IF(AND(ISNUMBER('Control Sample Data'!E366),'Control Sample Data'!E366&lt;$C$389, 'Control Sample Data'!E366&gt;0),'Control Sample Data'!E366,$C$389),""))</f>
        <v>21.93</v>
      </c>
      <c r="T367" s="99" t="str">
        <f>IF('Control Sample Data'!F366="","",IF(SUM('Control Sample Data'!F$3:F$386)&gt;10,IF(AND(ISNUMBER('Control Sample Data'!F366),'Control Sample Data'!F366&lt;$C$389, 'Control Sample Data'!F366&gt;0),'Control Sample Data'!F366,$C$389),""))</f>
        <v/>
      </c>
      <c r="U367" s="99" t="str">
        <f>IF('Control Sample Data'!G366="","",IF(SUM('Control Sample Data'!G$3:G$386)&gt;10,IF(AND(ISNUMBER('Control Sample Data'!G366),'Control Sample Data'!G366&lt;$C$389, 'Control Sample Data'!G366&gt;0),'Control Sample Data'!G366,$C$389),""))</f>
        <v/>
      </c>
      <c r="V367" s="99" t="str">
        <f>IF('Control Sample Data'!H366="","",IF(SUM('Control Sample Data'!H$3:H$386)&gt;10,IF(AND(ISNUMBER('Control Sample Data'!H366),'Control Sample Data'!H366&lt;$C$389, 'Control Sample Data'!H366&gt;0),'Control Sample Data'!H366,$C$389),""))</f>
        <v/>
      </c>
      <c r="W367" s="99" t="str">
        <f>IF('Control Sample Data'!I366="","",IF(SUM('Control Sample Data'!I$3:I$386)&gt;10,IF(AND(ISNUMBER('Control Sample Data'!I366),'Control Sample Data'!I366&lt;$C$389, 'Control Sample Data'!I366&gt;0),'Control Sample Data'!I366,$C$389),""))</f>
        <v/>
      </c>
      <c r="X367" s="99" t="str">
        <f>IF('Control Sample Data'!J366="","",IF(SUM('Control Sample Data'!J$3:J$386)&gt;10,IF(AND(ISNUMBER('Control Sample Data'!J366),'Control Sample Data'!J366&lt;$C$389, 'Control Sample Data'!J366&gt;0),'Control Sample Data'!J366,$C$389),""))</f>
        <v/>
      </c>
      <c r="Y367" s="99" t="str">
        <f>IF('Control Sample Data'!K366="","",IF(SUM('Control Sample Data'!K$3:K$386)&gt;10,IF(AND(ISNUMBER('Control Sample Data'!K366),'Control Sample Data'!K366&lt;$C$389, 'Control Sample Data'!K366&gt;0),'Control Sample Data'!K366,$C$389),""))</f>
        <v/>
      </c>
      <c r="Z367" s="99" t="str">
        <f>IF('Control Sample Data'!L366="","",IF(SUM('Control Sample Data'!L$3:L$386)&gt;10,IF(AND(ISNUMBER('Control Sample Data'!L366),'Control Sample Data'!L366&lt;$C$389, 'Control Sample Data'!L366&gt;0),'Control Sample Data'!L366,$C$389),""))</f>
        <v/>
      </c>
      <c r="AA367" s="99" t="str">
        <f>IF('Control Sample Data'!M366="","",IF(SUM('Control Sample Data'!M$3:M$386)&gt;10,IF(AND(ISNUMBER('Control Sample Data'!M366),'Control Sample Data'!M366&lt;$C$389, 'Control Sample Data'!M366&gt;0),'Control Sample Data'!M366,$C$389),""))</f>
        <v/>
      </c>
      <c r="AB367" s="107" t="str">
        <f>IF('Control Sample Data'!N366="","",IF(SUM('Control Sample Data'!N$3:N$386)&gt;10,IF(AND(ISNUMBER('Control Sample Data'!N366),'Control Sample Data'!N366&lt;$C$389, 'Control Sample Data'!N366&gt;0),'Control Sample Data'!N366,$C$389),""))</f>
        <v/>
      </c>
      <c r="AC367" s="136">
        <f>IF(C367="","",IF(AND('miRNA Table'!$F$4="YES",'miRNA Table'!$F$6="YES"),C367-C$391,C367))</f>
        <v>26.31</v>
      </c>
      <c r="AD367" s="137">
        <f>IF(D367="","",IF(AND('miRNA Table'!$F$4="YES",'miRNA Table'!$F$6="YES"),D367-D$391,D367))</f>
        <v>26.14</v>
      </c>
      <c r="AE367" s="137">
        <f>IF(E367="","",IF(AND('miRNA Table'!$F$4="YES",'miRNA Table'!$F$6="YES"),E367-E$391,E367))</f>
        <v>26.02</v>
      </c>
      <c r="AF367" s="137" t="str">
        <f>IF(F367="","",IF(AND('miRNA Table'!$F$4="YES",'miRNA Table'!$F$6="YES"),F367-F$391,F367))</f>
        <v/>
      </c>
      <c r="AG367" s="137" t="str">
        <f>IF(G367="","",IF(AND('miRNA Table'!$F$4="YES",'miRNA Table'!$F$6="YES"),G367-G$391,G367))</f>
        <v/>
      </c>
      <c r="AH367" s="137" t="str">
        <f>IF(H367="","",IF(AND('miRNA Table'!$F$4="YES",'miRNA Table'!$F$6="YES"),H367-H$391,H367))</f>
        <v/>
      </c>
      <c r="AI367" s="137" t="str">
        <f>IF(I367="","",IF(AND('miRNA Table'!$F$4="YES",'miRNA Table'!$F$6="YES"),I367-I$391,I367))</f>
        <v/>
      </c>
      <c r="AJ367" s="137" t="str">
        <f>IF(J367="","",IF(AND('miRNA Table'!$F$4="YES",'miRNA Table'!$F$6="YES"),J367-J$391,J367))</f>
        <v/>
      </c>
      <c r="AK367" s="137" t="str">
        <f>IF(K367="","",IF(AND('miRNA Table'!$F$4="YES",'miRNA Table'!$F$6="YES"),K367-K$391,K367))</f>
        <v/>
      </c>
      <c r="AL367" s="137" t="str">
        <f>IF(L367="","",IF(AND('miRNA Table'!$F$4="YES",'miRNA Table'!$F$6="YES"),L367-L$391,L367))</f>
        <v/>
      </c>
      <c r="AM367" s="137" t="str">
        <f>IF(M367="","",IF(AND('miRNA Table'!$F$4="YES",'miRNA Table'!$F$6="YES"),M367-M$391,M367))</f>
        <v/>
      </c>
      <c r="AN367" s="138" t="str">
        <f>IF(N367="","",IF(AND('miRNA Table'!$F$4="YES",'miRNA Table'!$F$6="YES"),N367-N$391,N367))</f>
        <v/>
      </c>
      <c r="AO367" s="136">
        <f>IF(O367="","",IF(AND('miRNA Table'!$F$4="YES",'miRNA Table'!$F$6="YES"),Q367-Q$391,Q367))</f>
        <v>21.65</v>
      </c>
      <c r="AP367" s="137">
        <f>IF(P367="","",IF(AND('miRNA Table'!$F$4="YES",'miRNA Table'!$F$6="YES"),R367-R$391,R367))</f>
        <v>21.51</v>
      </c>
      <c r="AQ367" s="137">
        <f>IF(Q367="","",IF(AND('miRNA Table'!$F$4="YES",'miRNA Table'!$F$6="YES"),S367-S$391,S367))</f>
        <v>21.93</v>
      </c>
      <c r="AR367" s="137" t="str">
        <f>IF(R367="","",IF(AND('miRNA Table'!$F$4="YES",'miRNA Table'!$F$6="YES"),T367-T$391,T367))</f>
        <v/>
      </c>
      <c r="AS367" s="137" t="str">
        <f>IF(S367="","",IF(AND('miRNA Table'!$F$4="YES",'miRNA Table'!$F$6="YES"),U367-U$391,U367))</f>
        <v/>
      </c>
      <c r="AT367" s="137" t="str">
        <f>IF(T367="","",IF(AND('miRNA Table'!$F$4="YES",'miRNA Table'!$F$6="YES"),V367-V$391,V367))</f>
        <v/>
      </c>
      <c r="AU367" s="137" t="str">
        <f>IF(U367="","",IF(AND('miRNA Table'!$F$4="YES",'miRNA Table'!$F$6="YES"),W367-W$391,W367))</f>
        <v/>
      </c>
      <c r="AV367" s="137" t="str">
        <f>IF(V367="","",IF(AND('miRNA Table'!$F$4="YES",'miRNA Table'!$F$6="YES"),X367-X$391,X367))</f>
        <v/>
      </c>
      <c r="AW367" s="137" t="str">
        <f>IF(W367="","",IF(AND('miRNA Table'!$F$4="YES",'miRNA Table'!$F$6="YES"),Y367-Y$391,Y367))</f>
        <v/>
      </c>
      <c r="AX367" s="137" t="str">
        <f>IF(X367="","",IF(AND('miRNA Table'!$F$4="YES",'miRNA Table'!$F$6="YES"),Z367-Z$391,Z367))</f>
        <v/>
      </c>
      <c r="AY367" s="137" t="str">
        <f>IF(Y367="","",IF(AND('miRNA Table'!$F$4="YES",'miRNA Table'!$F$6="YES"),AA367-AA$391,AA367))</f>
        <v/>
      </c>
      <c r="AZ367" s="138" t="str">
        <f>IF(Z367="","",IF(AND('miRNA Table'!$F$4="YES",'miRNA Table'!$F$6="YES"),AB367-AB$391,AB367))</f>
        <v/>
      </c>
      <c r="BY367" s="97" t="str">
        <f t="shared" si="288"/>
        <v>hsa-miR-92b-5p</v>
      </c>
      <c r="BZ367" s="98" t="s">
        <v>5864</v>
      </c>
      <c r="CA367" s="99">
        <f t="shared" si="289"/>
        <v>5.6749999999999972</v>
      </c>
      <c r="CB367" s="99">
        <f t="shared" si="290"/>
        <v>5.495000000000001</v>
      </c>
      <c r="CC367" s="99">
        <f t="shared" si="291"/>
        <v>5.2899999999999991</v>
      </c>
      <c r="CD367" s="99" t="str">
        <f t="shared" si="292"/>
        <v/>
      </c>
      <c r="CE367" s="99" t="str">
        <f t="shared" si="293"/>
        <v/>
      </c>
      <c r="CF367" s="99" t="str">
        <f t="shared" si="294"/>
        <v/>
      </c>
      <c r="CG367" s="99" t="str">
        <f t="shared" si="295"/>
        <v/>
      </c>
      <c r="CH367" s="99" t="str">
        <f t="shared" si="296"/>
        <v/>
      </c>
      <c r="CI367" s="99" t="str">
        <f t="shared" si="297"/>
        <v/>
      </c>
      <c r="CJ367" s="99" t="str">
        <f t="shared" si="298"/>
        <v/>
      </c>
      <c r="CK367" s="99" t="str">
        <f t="shared" si="299"/>
        <v/>
      </c>
      <c r="CL367" s="99" t="str">
        <f t="shared" si="300"/>
        <v/>
      </c>
      <c r="CM367" s="99">
        <f t="shared" si="301"/>
        <v>0.75166666666666515</v>
      </c>
      <c r="CN367" s="99">
        <f t="shared" si="302"/>
        <v>0.65833333333333144</v>
      </c>
      <c r="CO367" s="99">
        <f t="shared" si="303"/>
        <v>0.79499999999999815</v>
      </c>
      <c r="CP367" s="99" t="str">
        <f t="shared" si="304"/>
        <v/>
      </c>
      <c r="CQ367" s="99" t="str">
        <f t="shared" si="305"/>
        <v/>
      </c>
      <c r="CR367" s="99" t="str">
        <f t="shared" si="306"/>
        <v/>
      </c>
      <c r="CS367" s="99" t="str">
        <f t="shared" si="307"/>
        <v/>
      </c>
      <c r="CT367" s="99" t="str">
        <f t="shared" si="308"/>
        <v/>
      </c>
      <c r="CU367" s="99" t="str">
        <f t="shared" si="309"/>
        <v/>
      </c>
      <c r="CV367" s="99" t="str">
        <f t="shared" si="310"/>
        <v/>
      </c>
      <c r="CW367" s="99" t="str">
        <f t="shared" si="311"/>
        <v/>
      </c>
      <c r="CX367" s="99" t="str">
        <f t="shared" si="312"/>
        <v/>
      </c>
      <c r="CY367" s="70">
        <f t="shared" si="313"/>
        <v>5.4866666666666655</v>
      </c>
      <c r="CZ367" s="70">
        <f t="shared" si="314"/>
        <v>0.73499999999999821</v>
      </c>
      <c r="DA367" s="100" t="str">
        <f t="shared" si="315"/>
        <v>hsa-miR-92b-5p</v>
      </c>
      <c r="DB367" s="98" t="s">
        <v>5864</v>
      </c>
      <c r="DC367" s="101">
        <f t="shared" si="320"/>
        <v>1.9572881853502037E-2</v>
      </c>
      <c r="DD367" s="101">
        <f t="shared" si="321"/>
        <v>2.2173802440630969E-2</v>
      </c>
      <c r="DE367" s="101">
        <f t="shared" si="322"/>
        <v>2.5559439329930676E-2</v>
      </c>
      <c r="DF367" s="101" t="str">
        <f t="shared" si="323"/>
        <v/>
      </c>
      <c r="DG367" s="101" t="str">
        <f t="shared" si="324"/>
        <v/>
      </c>
      <c r="DH367" s="101" t="str">
        <f t="shared" si="325"/>
        <v/>
      </c>
      <c r="DI367" s="101" t="str">
        <f t="shared" si="326"/>
        <v/>
      </c>
      <c r="DJ367" s="101" t="str">
        <f t="shared" si="327"/>
        <v/>
      </c>
      <c r="DK367" s="101" t="str">
        <f t="shared" si="328"/>
        <v/>
      </c>
      <c r="DL367" s="101" t="str">
        <f t="shared" si="329"/>
        <v/>
      </c>
      <c r="DM367" s="101" t="str">
        <f t="shared" si="316"/>
        <v/>
      </c>
      <c r="DN367" s="101" t="str">
        <f t="shared" si="317"/>
        <v/>
      </c>
      <c r="DO367" s="101">
        <f t="shared" si="330"/>
        <v>0.59391704115938015</v>
      </c>
      <c r="DP367" s="101">
        <f t="shared" si="331"/>
        <v>0.63360984914353191</v>
      </c>
      <c r="DQ367" s="101">
        <f t="shared" si="332"/>
        <v>0.57634317339943286</v>
      </c>
      <c r="DR367" s="101" t="str">
        <f t="shared" si="333"/>
        <v/>
      </c>
      <c r="DS367" s="101" t="str">
        <f t="shared" si="334"/>
        <v/>
      </c>
      <c r="DT367" s="101" t="str">
        <f t="shared" si="335"/>
        <v/>
      </c>
      <c r="DU367" s="101" t="str">
        <f t="shared" si="336"/>
        <v/>
      </c>
      <c r="DV367" s="101" t="str">
        <f t="shared" si="337"/>
        <v/>
      </c>
      <c r="DW367" s="101" t="str">
        <f t="shared" si="338"/>
        <v/>
      </c>
      <c r="DX367" s="101" t="str">
        <f t="shared" si="339"/>
        <v/>
      </c>
      <c r="DY367" s="101" t="str">
        <f t="shared" si="318"/>
        <v/>
      </c>
      <c r="DZ367" s="101" t="str">
        <f t="shared" si="319"/>
        <v/>
      </c>
    </row>
    <row r="368" spans="1:130" ht="15" customHeight="1" x14ac:dyDescent="0.25">
      <c r="A368" s="106" t="str">
        <f>'miRNA Table'!C367</f>
        <v>hsa-miR-93-5p</v>
      </c>
      <c r="B368" s="98" t="s">
        <v>5865</v>
      </c>
      <c r="C368" s="99">
        <f>IF('Test Sample Data'!C367="","",IF(SUM('Test Sample Data'!C$3:C$386)&gt;10,IF(AND(ISNUMBER('Test Sample Data'!C367),'Test Sample Data'!C367&lt;$C$389, 'Test Sample Data'!C367&gt;0),'Test Sample Data'!C367,$C$389),""))</f>
        <v>26.92</v>
      </c>
      <c r="D368" s="99">
        <f>IF('Test Sample Data'!D367="","",IF(SUM('Test Sample Data'!D$3:D$386)&gt;10,IF(AND(ISNUMBER('Test Sample Data'!D367),'Test Sample Data'!D367&lt;$C$389, 'Test Sample Data'!D367&gt;0),'Test Sample Data'!D367,$C$389),""))</f>
        <v>26.46</v>
      </c>
      <c r="E368" s="99">
        <f>IF('Test Sample Data'!E367="","",IF(SUM('Test Sample Data'!E$3:E$386)&gt;10,IF(AND(ISNUMBER('Test Sample Data'!E367),'Test Sample Data'!E367&lt;$C$389, 'Test Sample Data'!E367&gt;0),'Test Sample Data'!E367,$C$389),""))</f>
        <v>26.46</v>
      </c>
      <c r="F368" s="99" t="str">
        <f>IF('Test Sample Data'!F367="","",IF(SUM('Test Sample Data'!F$3:F$386)&gt;10,IF(AND(ISNUMBER('Test Sample Data'!F367),'Test Sample Data'!F367&lt;$C$389, 'Test Sample Data'!F367&gt;0),'Test Sample Data'!F367,$C$389),""))</f>
        <v/>
      </c>
      <c r="G368" s="99" t="str">
        <f>IF('Test Sample Data'!G367="","",IF(SUM('Test Sample Data'!G$3:G$386)&gt;10,IF(AND(ISNUMBER('Test Sample Data'!G367),'Test Sample Data'!G367&lt;$C$389, 'Test Sample Data'!G367&gt;0),'Test Sample Data'!G367,$C$389),""))</f>
        <v/>
      </c>
      <c r="H368" s="99" t="str">
        <f>IF('Test Sample Data'!H367="","",IF(SUM('Test Sample Data'!H$3:H$386)&gt;10,IF(AND(ISNUMBER('Test Sample Data'!H367),'Test Sample Data'!H367&lt;$C$389, 'Test Sample Data'!H367&gt;0),'Test Sample Data'!H367,$C$389),""))</f>
        <v/>
      </c>
      <c r="I368" s="99" t="str">
        <f>IF('Test Sample Data'!I367="","",IF(SUM('Test Sample Data'!I$3:I$386)&gt;10,IF(AND(ISNUMBER('Test Sample Data'!I367),'Test Sample Data'!I367&lt;$C$389, 'Test Sample Data'!I367&gt;0),'Test Sample Data'!I367,$C$389),""))</f>
        <v/>
      </c>
      <c r="J368" s="99" t="str">
        <f>IF('Test Sample Data'!J367="","",IF(SUM('Test Sample Data'!J$3:J$386)&gt;10,IF(AND(ISNUMBER('Test Sample Data'!J367),'Test Sample Data'!J367&lt;$C$389, 'Test Sample Data'!J367&gt;0),'Test Sample Data'!J367,$C$389),""))</f>
        <v/>
      </c>
      <c r="K368" s="99" t="str">
        <f>IF('Test Sample Data'!K367="","",IF(SUM('Test Sample Data'!K$3:K$386)&gt;10,IF(AND(ISNUMBER('Test Sample Data'!K367),'Test Sample Data'!K367&lt;$C$389, 'Test Sample Data'!K367&gt;0),'Test Sample Data'!K367,$C$389),""))</f>
        <v/>
      </c>
      <c r="L368" s="99" t="str">
        <f>IF('Test Sample Data'!L367="","",IF(SUM('Test Sample Data'!L$3:L$386)&gt;10,IF(AND(ISNUMBER('Test Sample Data'!L367),'Test Sample Data'!L367&lt;$C$389, 'Test Sample Data'!L367&gt;0),'Test Sample Data'!L367,$C$389),""))</f>
        <v/>
      </c>
      <c r="M368" s="99" t="str">
        <f>IF('Test Sample Data'!M367="","",IF(SUM('Test Sample Data'!M$3:M$386)&gt;10,IF(AND(ISNUMBER('Test Sample Data'!M367),'Test Sample Data'!M367&lt;$C$389, 'Test Sample Data'!M367&gt;0),'Test Sample Data'!M367,$C$389),""))</f>
        <v/>
      </c>
      <c r="N368" s="99" t="str">
        <f>IF('Test Sample Data'!N367="","",IF(SUM('Test Sample Data'!N$3:N$386)&gt;10,IF(AND(ISNUMBER('Test Sample Data'!N367),'Test Sample Data'!N367&lt;$C$389, 'Test Sample Data'!N367&gt;0),'Test Sample Data'!N367,$C$389),""))</f>
        <v/>
      </c>
      <c r="O368" s="98" t="str">
        <f>'miRNA Table'!C367</f>
        <v>hsa-miR-93-5p</v>
      </c>
      <c r="P368" s="98" t="s">
        <v>5865</v>
      </c>
      <c r="Q368" s="99">
        <f>IF('Control Sample Data'!C367="","",IF(SUM('Control Sample Data'!C$3:C$386)&gt;10,IF(AND(ISNUMBER('Control Sample Data'!C367),'Control Sample Data'!C367&lt;$C$389, 'Control Sample Data'!C367&gt;0),'Control Sample Data'!C367,$C$389),""))</f>
        <v>29.08</v>
      </c>
      <c r="R368" s="99">
        <f>IF('Control Sample Data'!D367="","",IF(SUM('Control Sample Data'!D$3:D$386)&gt;10,IF(AND(ISNUMBER('Control Sample Data'!D367),'Control Sample Data'!D367&lt;$C$389, 'Control Sample Data'!D367&gt;0),'Control Sample Data'!D367,$C$389),""))</f>
        <v>28.85</v>
      </c>
      <c r="S368" s="99">
        <f>IF('Control Sample Data'!E367="","",IF(SUM('Control Sample Data'!E$3:E$386)&gt;10,IF(AND(ISNUMBER('Control Sample Data'!E367),'Control Sample Data'!E367&lt;$C$389, 'Control Sample Data'!E367&gt;0),'Control Sample Data'!E367,$C$389),""))</f>
        <v>29.36</v>
      </c>
      <c r="T368" s="99" t="str">
        <f>IF('Control Sample Data'!F367="","",IF(SUM('Control Sample Data'!F$3:F$386)&gt;10,IF(AND(ISNUMBER('Control Sample Data'!F367),'Control Sample Data'!F367&lt;$C$389, 'Control Sample Data'!F367&gt;0),'Control Sample Data'!F367,$C$389),""))</f>
        <v/>
      </c>
      <c r="U368" s="99" t="str">
        <f>IF('Control Sample Data'!G367="","",IF(SUM('Control Sample Data'!G$3:G$386)&gt;10,IF(AND(ISNUMBER('Control Sample Data'!G367),'Control Sample Data'!G367&lt;$C$389, 'Control Sample Data'!G367&gt;0),'Control Sample Data'!G367,$C$389),""))</f>
        <v/>
      </c>
      <c r="V368" s="99" t="str">
        <f>IF('Control Sample Data'!H367="","",IF(SUM('Control Sample Data'!H$3:H$386)&gt;10,IF(AND(ISNUMBER('Control Sample Data'!H367),'Control Sample Data'!H367&lt;$C$389, 'Control Sample Data'!H367&gt;0),'Control Sample Data'!H367,$C$389),""))</f>
        <v/>
      </c>
      <c r="W368" s="99" t="str">
        <f>IF('Control Sample Data'!I367="","",IF(SUM('Control Sample Data'!I$3:I$386)&gt;10,IF(AND(ISNUMBER('Control Sample Data'!I367),'Control Sample Data'!I367&lt;$C$389, 'Control Sample Data'!I367&gt;0),'Control Sample Data'!I367,$C$389),""))</f>
        <v/>
      </c>
      <c r="X368" s="99" t="str">
        <f>IF('Control Sample Data'!J367="","",IF(SUM('Control Sample Data'!J$3:J$386)&gt;10,IF(AND(ISNUMBER('Control Sample Data'!J367),'Control Sample Data'!J367&lt;$C$389, 'Control Sample Data'!J367&gt;0),'Control Sample Data'!J367,$C$389),""))</f>
        <v/>
      </c>
      <c r="Y368" s="99" t="str">
        <f>IF('Control Sample Data'!K367="","",IF(SUM('Control Sample Data'!K$3:K$386)&gt;10,IF(AND(ISNUMBER('Control Sample Data'!K367),'Control Sample Data'!K367&lt;$C$389, 'Control Sample Data'!K367&gt;0),'Control Sample Data'!K367,$C$389),""))</f>
        <v/>
      </c>
      <c r="Z368" s="99" t="str">
        <f>IF('Control Sample Data'!L367="","",IF(SUM('Control Sample Data'!L$3:L$386)&gt;10,IF(AND(ISNUMBER('Control Sample Data'!L367),'Control Sample Data'!L367&lt;$C$389, 'Control Sample Data'!L367&gt;0),'Control Sample Data'!L367,$C$389),""))</f>
        <v/>
      </c>
      <c r="AA368" s="99" t="str">
        <f>IF('Control Sample Data'!M367="","",IF(SUM('Control Sample Data'!M$3:M$386)&gt;10,IF(AND(ISNUMBER('Control Sample Data'!M367),'Control Sample Data'!M367&lt;$C$389, 'Control Sample Data'!M367&gt;0),'Control Sample Data'!M367,$C$389),""))</f>
        <v/>
      </c>
      <c r="AB368" s="107" t="str">
        <f>IF('Control Sample Data'!N367="","",IF(SUM('Control Sample Data'!N$3:N$386)&gt;10,IF(AND(ISNUMBER('Control Sample Data'!N367),'Control Sample Data'!N367&lt;$C$389, 'Control Sample Data'!N367&gt;0),'Control Sample Data'!N367,$C$389),""))</f>
        <v/>
      </c>
      <c r="AC368" s="136">
        <f>IF(C368="","",IF(AND('miRNA Table'!$F$4="YES",'miRNA Table'!$F$6="YES"),C368-C$391,C368))</f>
        <v>26.92</v>
      </c>
      <c r="AD368" s="137">
        <f>IF(D368="","",IF(AND('miRNA Table'!$F$4="YES",'miRNA Table'!$F$6="YES"),D368-D$391,D368))</f>
        <v>26.46</v>
      </c>
      <c r="AE368" s="137">
        <f>IF(E368="","",IF(AND('miRNA Table'!$F$4="YES",'miRNA Table'!$F$6="YES"),E368-E$391,E368))</f>
        <v>26.46</v>
      </c>
      <c r="AF368" s="137" t="str">
        <f>IF(F368="","",IF(AND('miRNA Table'!$F$4="YES",'miRNA Table'!$F$6="YES"),F368-F$391,F368))</f>
        <v/>
      </c>
      <c r="AG368" s="137" t="str">
        <f>IF(G368="","",IF(AND('miRNA Table'!$F$4="YES",'miRNA Table'!$F$6="YES"),G368-G$391,G368))</f>
        <v/>
      </c>
      <c r="AH368" s="137" t="str">
        <f>IF(H368="","",IF(AND('miRNA Table'!$F$4="YES",'miRNA Table'!$F$6="YES"),H368-H$391,H368))</f>
        <v/>
      </c>
      <c r="AI368" s="137" t="str">
        <f>IF(I368="","",IF(AND('miRNA Table'!$F$4="YES",'miRNA Table'!$F$6="YES"),I368-I$391,I368))</f>
        <v/>
      </c>
      <c r="AJ368" s="137" t="str">
        <f>IF(J368="","",IF(AND('miRNA Table'!$F$4="YES",'miRNA Table'!$F$6="YES"),J368-J$391,J368))</f>
        <v/>
      </c>
      <c r="AK368" s="137" t="str">
        <f>IF(K368="","",IF(AND('miRNA Table'!$F$4="YES",'miRNA Table'!$F$6="YES"),K368-K$391,K368))</f>
        <v/>
      </c>
      <c r="AL368" s="137" t="str">
        <f>IF(L368="","",IF(AND('miRNA Table'!$F$4="YES",'miRNA Table'!$F$6="YES"),L368-L$391,L368))</f>
        <v/>
      </c>
      <c r="AM368" s="137" t="str">
        <f>IF(M368="","",IF(AND('miRNA Table'!$F$4="YES",'miRNA Table'!$F$6="YES"),M368-M$391,M368))</f>
        <v/>
      </c>
      <c r="AN368" s="138" t="str">
        <f>IF(N368="","",IF(AND('miRNA Table'!$F$4="YES",'miRNA Table'!$F$6="YES"),N368-N$391,N368))</f>
        <v/>
      </c>
      <c r="AO368" s="136">
        <f>IF(O368="","",IF(AND('miRNA Table'!$F$4="YES",'miRNA Table'!$F$6="YES"),Q368-Q$391,Q368))</f>
        <v>29.08</v>
      </c>
      <c r="AP368" s="137">
        <f>IF(P368="","",IF(AND('miRNA Table'!$F$4="YES",'miRNA Table'!$F$6="YES"),R368-R$391,R368))</f>
        <v>28.85</v>
      </c>
      <c r="AQ368" s="137">
        <f>IF(Q368="","",IF(AND('miRNA Table'!$F$4="YES",'miRNA Table'!$F$6="YES"),S368-S$391,S368))</f>
        <v>29.36</v>
      </c>
      <c r="AR368" s="137" t="str">
        <f>IF(R368="","",IF(AND('miRNA Table'!$F$4="YES",'miRNA Table'!$F$6="YES"),T368-T$391,T368))</f>
        <v/>
      </c>
      <c r="AS368" s="137" t="str">
        <f>IF(S368="","",IF(AND('miRNA Table'!$F$4="YES",'miRNA Table'!$F$6="YES"),U368-U$391,U368))</f>
        <v/>
      </c>
      <c r="AT368" s="137" t="str">
        <f>IF(T368="","",IF(AND('miRNA Table'!$F$4="YES",'miRNA Table'!$F$6="YES"),V368-V$391,V368))</f>
        <v/>
      </c>
      <c r="AU368" s="137" t="str">
        <f>IF(U368="","",IF(AND('miRNA Table'!$F$4="YES",'miRNA Table'!$F$6="YES"),W368-W$391,W368))</f>
        <v/>
      </c>
      <c r="AV368" s="137" t="str">
        <f>IF(V368="","",IF(AND('miRNA Table'!$F$4="YES",'miRNA Table'!$F$6="YES"),X368-X$391,X368))</f>
        <v/>
      </c>
      <c r="AW368" s="137" t="str">
        <f>IF(W368="","",IF(AND('miRNA Table'!$F$4="YES",'miRNA Table'!$F$6="YES"),Y368-Y$391,Y368))</f>
        <v/>
      </c>
      <c r="AX368" s="137" t="str">
        <f>IF(X368="","",IF(AND('miRNA Table'!$F$4="YES",'miRNA Table'!$F$6="YES"),Z368-Z$391,Z368))</f>
        <v/>
      </c>
      <c r="AY368" s="137" t="str">
        <f>IF(Y368="","",IF(AND('miRNA Table'!$F$4="YES",'miRNA Table'!$F$6="YES"),AA368-AA$391,AA368))</f>
        <v/>
      </c>
      <c r="AZ368" s="138" t="str">
        <f>IF(Z368="","",IF(AND('miRNA Table'!$F$4="YES",'miRNA Table'!$F$6="YES"),AB368-AB$391,AB368))</f>
        <v/>
      </c>
      <c r="BY368" s="97" t="str">
        <f t="shared" si="288"/>
        <v>hsa-miR-93-5p</v>
      </c>
      <c r="BZ368" s="98" t="s">
        <v>5865</v>
      </c>
      <c r="CA368" s="99">
        <f t="shared" si="289"/>
        <v>6.2850000000000001</v>
      </c>
      <c r="CB368" s="99">
        <f t="shared" si="290"/>
        <v>5.8150000000000013</v>
      </c>
      <c r="CC368" s="99">
        <f t="shared" si="291"/>
        <v>5.73</v>
      </c>
      <c r="CD368" s="99" t="str">
        <f t="shared" si="292"/>
        <v/>
      </c>
      <c r="CE368" s="99" t="str">
        <f t="shared" si="293"/>
        <v/>
      </c>
      <c r="CF368" s="99" t="str">
        <f t="shared" si="294"/>
        <v/>
      </c>
      <c r="CG368" s="99" t="str">
        <f t="shared" si="295"/>
        <v/>
      </c>
      <c r="CH368" s="99" t="str">
        <f t="shared" si="296"/>
        <v/>
      </c>
      <c r="CI368" s="99" t="str">
        <f t="shared" si="297"/>
        <v/>
      </c>
      <c r="CJ368" s="99" t="str">
        <f t="shared" si="298"/>
        <v/>
      </c>
      <c r="CK368" s="99" t="str">
        <f t="shared" si="299"/>
        <v/>
      </c>
      <c r="CL368" s="99" t="str">
        <f t="shared" si="300"/>
        <v/>
      </c>
      <c r="CM368" s="99">
        <f t="shared" si="301"/>
        <v>8.1816666666666649</v>
      </c>
      <c r="CN368" s="99">
        <f t="shared" si="302"/>
        <v>7.9983333333333313</v>
      </c>
      <c r="CO368" s="99">
        <f t="shared" si="303"/>
        <v>8.2249999999999979</v>
      </c>
      <c r="CP368" s="99" t="str">
        <f t="shared" si="304"/>
        <v/>
      </c>
      <c r="CQ368" s="99" t="str">
        <f t="shared" si="305"/>
        <v/>
      </c>
      <c r="CR368" s="99" t="str">
        <f t="shared" si="306"/>
        <v/>
      </c>
      <c r="CS368" s="99" t="str">
        <f t="shared" si="307"/>
        <v/>
      </c>
      <c r="CT368" s="99" t="str">
        <f t="shared" si="308"/>
        <v/>
      </c>
      <c r="CU368" s="99" t="str">
        <f t="shared" si="309"/>
        <v/>
      </c>
      <c r="CV368" s="99" t="str">
        <f t="shared" si="310"/>
        <v/>
      </c>
      <c r="CW368" s="99" t="str">
        <f t="shared" si="311"/>
        <v/>
      </c>
      <c r="CX368" s="99" t="str">
        <f t="shared" si="312"/>
        <v/>
      </c>
      <c r="CY368" s="70">
        <f t="shared" si="313"/>
        <v>5.9433333333333342</v>
      </c>
      <c r="CZ368" s="70">
        <f t="shared" si="314"/>
        <v>8.134999999999998</v>
      </c>
      <c r="DA368" s="100" t="str">
        <f t="shared" si="315"/>
        <v>hsa-miR-93-5p</v>
      </c>
      <c r="DB368" s="98" t="s">
        <v>5865</v>
      </c>
      <c r="DC368" s="101">
        <f t="shared" si="320"/>
        <v>1.2824087637664039E-2</v>
      </c>
      <c r="DD368" s="101">
        <f t="shared" si="321"/>
        <v>1.7762765206812713E-2</v>
      </c>
      <c r="DE368" s="101">
        <f t="shared" si="322"/>
        <v>1.8840747307668132E-2</v>
      </c>
      <c r="DF368" s="101" t="str">
        <f t="shared" si="323"/>
        <v/>
      </c>
      <c r="DG368" s="101" t="str">
        <f t="shared" si="324"/>
        <v/>
      </c>
      <c r="DH368" s="101" t="str">
        <f t="shared" si="325"/>
        <v/>
      </c>
      <c r="DI368" s="101" t="str">
        <f t="shared" si="326"/>
        <v/>
      </c>
      <c r="DJ368" s="101" t="str">
        <f t="shared" si="327"/>
        <v/>
      </c>
      <c r="DK368" s="101" t="str">
        <f t="shared" si="328"/>
        <v/>
      </c>
      <c r="DL368" s="101" t="str">
        <f t="shared" si="329"/>
        <v/>
      </c>
      <c r="DM368" s="101" t="str">
        <f t="shared" si="316"/>
        <v/>
      </c>
      <c r="DN368" s="101" t="str">
        <f t="shared" si="317"/>
        <v/>
      </c>
      <c r="DO368" s="101">
        <f t="shared" si="330"/>
        <v>3.4440775257787637E-3</v>
      </c>
      <c r="DP368" s="101">
        <f t="shared" si="331"/>
        <v>3.9107652845852556E-3</v>
      </c>
      <c r="DQ368" s="101">
        <f t="shared" si="332"/>
        <v>3.3421680690726707E-3</v>
      </c>
      <c r="DR368" s="101" t="str">
        <f t="shared" si="333"/>
        <v/>
      </c>
      <c r="DS368" s="101" t="str">
        <f t="shared" si="334"/>
        <v/>
      </c>
      <c r="DT368" s="101" t="str">
        <f t="shared" si="335"/>
        <v/>
      </c>
      <c r="DU368" s="101" t="str">
        <f t="shared" si="336"/>
        <v/>
      </c>
      <c r="DV368" s="101" t="str">
        <f t="shared" si="337"/>
        <v/>
      </c>
      <c r="DW368" s="101" t="str">
        <f t="shared" si="338"/>
        <v/>
      </c>
      <c r="DX368" s="101" t="str">
        <f t="shared" si="339"/>
        <v/>
      </c>
      <c r="DY368" s="101" t="str">
        <f t="shared" si="318"/>
        <v/>
      </c>
      <c r="DZ368" s="101" t="str">
        <f t="shared" si="319"/>
        <v/>
      </c>
    </row>
    <row r="369" spans="1:130" ht="15" customHeight="1" x14ac:dyDescent="0.25">
      <c r="A369" s="106" t="str">
        <f>'miRNA Table'!C368</f>
        <v>hsa-miR-93-3p</v>
      </c>
      <c r="B369" s="98" t="s">
        <v>5866</v>
      </c>
      <c r="C369" s="99">
        <f>IF('Test Sample Data'!C368="","",IF(SUM('Test Sample Data'!C$3:C$386)&gt;10,IF(AND(ISNUMBER('Test Sample Data'!C368),'Test Sample Data'!C368&lt;$C$389, 'Test Sample Data'!C368&gt;0),'Test Sample Data'!C368,$C$389),""))</f>
        <v>26.03</v>
      </c>
      <c r="D369" s="99">
        <f>IF('Test Sample Data'!D368="","",IF(SUM('Test Sample Data'!D$3:D$386)&gt;10,IF(AND(ISNUMBER('Test Sample Data'!D368),'Test Sample Data'!D368&lt;$C$389, 'Test Sample Data'!D368&gt;0),'Test Sample Data'!D368,$C$389),""))</f>
        <v>26.09</v>
      </c>
      <c r="E369" s="99">
        <f>IF('Test Sample Data'!E368="","",IF(SUM('Test Sample Data'!E$3:E$386)&gt;10,IF(AND(ISNUMBER('Test Sample Data'!E368),'Test Sample Data'!E368&lt;$C$389, 'Test Sample Data'!E368&gt;0),'Test Sample Data'!E368,$C$389),""))</f>
        <v>26.02</v>
      </c>
      <c r="F369" s="99" t="str">
        <f>IF('Test Sample Data'!F368="","",IF(SUM('Test Sample Data'!F$3:F$386)&gt;10,IF(AND(ISNUMBER('Test Sample Data'!F368),'Test Sample Data'!F368&lt;$C$389, 'Test Sample Data'!F368&gt;0),'Test Sample Data'!F368,$C$389),""))</f>
        <v/>
      </c>
      <c r="G369" s="99" t="str">
        <f>IF('Test Sample Data'!G368="","",IF(SUM('Test Sample Data'!G$3:G$386)&gt;10,IF(AND(ISNUMBER('Test Sample Data'!G368),'Test Sample Data'!G368&lt;$C$389, 'Test Sample Data'!G368&gt;0),'Test Sample Data'!G368,$C$389),""))</f>
        <v/>
      </c>
      <c r="H369" s="99" t="str">
        <f>IF('Test Sample Data'!H368="","",IF(SUM('Test Sample Data'!H$3:H$386)&gt;10,IF(AND(ISNUMBER('Test Sample Data'!H368),'Test Sample Data'!H368&lt;$C$389, 'Test Sample Data'!H368&gt;0),'Test Sample Data'!H368,$C$389),""))</f>
        <v/>
      </c>
      <c r="I369" s="99" t="str">
        <f>IF('Test Sample Data'!I368="","",IF(SUM('Test Sample Data'!I$3:I$386)&gt;10,IF(AND(ISNUMBER('Test Sample Data'!I368),'Test Sample Data'!I368&lt;$C$389, 'Test Sample Data'!I368&gt;0),'Test Sample Data'!I368,$C$389),""))</f>
        <v/>
      </c>
      <c r="J369" s="99" t="str">
        <f>IF('Test Sample Data'!J368="","",IF(SUM('Test Sample Data'!J$3:J$386)&gt;10,IF(AND(ISNUMBER('Test Sample Data'!J368),'Test Sample Data'!J368&lt;$C$389, 'Test Sample Data'!J368&gt;0),'Test Sample Data'!J368,$C$389),""))</f>
        <v/>
      </c>
      <c r="K369" s="99" t="str">
        <f>IF('Test Sample Data'!K368="","",IF(SUM('Test Sample Data'!K$3:K$386)&gt;10,IF(AND(ISNUMBER('Test Sample Data'!K368),'Test Sample Data'!K368&lt;$C$389, 'Test Sample Data'!K368&gt;0),'Test Sample Data'!K368,$C$389),""))</f>
        <v/>
      </c>
      <c r="L369" s="99" t="str">
        <f>IF('Test Sample Data'!L368="","",IF(SUM('Test Sample Data'!L$3:L$386)&gt;10,IF(AND(ISNUMBER('Test Sample Data'!L368),'Test Sample Data'!L368&lt;$C$389, 'Test Sample Data'!L368&gt;0),'Test Sample Data'!L368,$C$389),""))</f>
        <v/>
      </c>
      <c r="M369" s="99" t="str">
        <f>IF('Test Sample Data'!M368="","",IF(SUM('Test Sample Data'!M$3:M$386)&gt;10,IF(AND(ISNUMBER('Test Sample Data'!M368),'Test Sample Data'!M368&lt;$C$389, 'Test Sample Data'!M368&gt;0),'Test Sample Data'!M368,$C$389),""))</f>
        <v/>
      </c>
      <c r="N369" s="99" t="str">
        <f>IF('Test Sample Data'!N368="","",IF(SUM('Test Sample Data'!N$3:N$386)&gt;10,IF(AND(ISNUMBER('Test Sample Data'!N368),'Test Sample Data'!N368&lt;$C$389, 'Test Sample Data'!N368&gt;0),'Test Sample Data'!N368,$C$389),""))</f>
        <v/>
      </c>
      <c r="O369" s="98" t="str">
        <f>'miRNA Table'!C368</f>
        <v>hsa-miR-93-3p</v>
      </c>
      <c r="P369" s="98" t="s">
        <v>5866</v>
      </c>
      <c r="Q369" s="99">
        <f>IF('Control Sample Data'!C368="","",IF(SUM('Control Sample Data'!C$3:C$386)&gt;10,IF(AND(ISNUMBER('Control Sample Data'!C368),'Control Sample Data'!C368&lt;$C$389, 'Control Sample Data'!C368&gt;0),'Control Sample Data'!C368,$C$389),""))</f>
        <v>26.16</v>
      </c>
      <c r="R369" s="99">
        <f>IF('Control Sample Data'!D368="","",IF(SUM('Control Sample Data'!D$3:D$386)&gt;10,IF(AND(ISNUMBER('Control Sample Data'!D368),'Control Sample Data'!D368&lt;$C$389, 'Control Sample Data'!D368&gt;0),'Control Sample Data'!D368,$C$389),""))</f>
        <v>26.25</v>
      </c>
      <c r="S369" s="99">
        <f>IF('Control Sample Data'!E368="","",IF(SUM('Control Sample Data'!E$3:E$386)&gt;10,IF(AND(ISNUMBER('Control Sample Data'!E368),'Control Sample Data'!E368&lt;$C$389, 'Control Sample Data'!E368&gt;0),'Control Sample Data'!E368,$C$389),""))</f>
        <v>26.33</v>
      </c>
      <c r="T369" s="99" t="str">
        <f>IF('Control Sample Data'!F368="","",IF(SUM('Control Sample Data'!F$3:F$386)&gt;10,IF(AND(ISNUMBER('Control Sample Data'!F368),'Control Sample Data'!F368&lt;$C$389, 'Control Sample Data'!F368&gt;0),'Control Sample Data'!F368,$C$389),""))</f>
        <v/>
      </c>
      <c r="U369" s="99" t="str">
        <f>IF('Control Sample Data'!G368="","",IF(SUM('Control Sample Data'!G$3:G$386)&gt;10,IF(AND(ISNUMBER('Control Sample Data'!G368),'Control Sample Data'!G368&lt;$C$389, 'Control Sample Data'!G368&gt;0),'Control Sample Data'!G368,$C$389),""))</f>
        <v/>
      </c>
      <c r="V369" s="99" t="str">
        <f>IF('Control Sample Data'!H368="","",IF(SUM('Control Sample Data'!H$3:H$386)&gt;10,IF(AND(ISNUMBER('Control Sample Data'!H368),'Control Sample Data'!H368&lt;$C$389, 'Control Sample Data'!H368&gt;0),'Control Sample Data'!H368,$C$389),""))</f>
        <v/>
      </c>
      <c r="W369" s="99" t="str">
        <f>IF('Control Sample Data'!I368="","",IF(SUM('Control Sample Data'!I$3:I$386)&gt;10,IF(AND(ISNUMBER('Control Sample Data'!I368),'Control Sample Data'!I368&lt;$C$389, 'Control Sample Data'!I368&gt;0),'Control Sample Data'!I368,$C$389),""))</f>
        <v/>
      </c>
      <c r="X369" s="99" t="str">
        <f>IF('Control Sample Data'!J368="","",IF(SUM('Control Sample Data'!J$3:J$386)&gt;10,IF(AND(ISNUMBER('Control Sample Data'!J368),'Control Sample Data'!J368&lt;$C$389, 'Control Sample Data'!J368&gt;0),'Control Sample Data'!J368,$C$389),""))</f>
        <v/>
      </c>
      <c r="Y369" s="99" t="str">
        <f>IF('Control Sample Data'!K368="","",IF(SUM('Control Sample Data'!K$3:K$386)&gt;10,IF(AND(ISNUMBER('Control Sample Data'!K368),'Control Sample Data'!K368&lt;$C$389, 'Control Sample Data'!K368&gt;0),'Control Sample Data'!K368,$C$389),""))</f>
        <v/>
      </c>
      <c r="Z369" s="99" t="str">
        <f>IF('Control Sample Data'!L368="","",IF(SUM('Control Sample Data'!L$3:L$386)&gt;10,IF(AND(ISNUMBER('Control Sample Data'!L368),'Control Sample Data'!L368&lt;$C$389, 'Control Sample Data'!L368&gt;0),'Control Sample Data'!L368,$C$389),""))</f>
        <v/>
      </c>
      <c r="AA369" s="99" t="str">
        <f>IF('Control Sample Data'!M368="","",IF(SUM('Control Sample Data'!M$3:M$386)&gt;10,IF(AND(ISNUMBER('Control Sample Data'!M368),'Control Sample Data'!M368&lt;$C$389, 'Control Sample Data'!M368&gt;0),'Control Sample Data'!M368,$C$389),""))</f>
        <v/>
      </c>
      <c r="AB369" s="107" t="str">
        <f>IF('Control Sample Data'!N368="","",IF(SUM('Control Sample Data'!N$3:N$386)&gt;10,IF(AND(ISNUMBER('Control Sample Data'!N368),'Control Sample Data'!N368&lt;$C$389, 'Control Sample Data'!N368&gt;0),'Control Sample Data'!N368,$C$389),""))</f>
        <v/>
      </c>
      <c r="AC369" s="136">
        <f>IF(C369="","",IF(AND('miRNA Table'!$F$4="YES",'miRNA Table'!$F$6="YES"),C369-C$391,C369))</f>
        <v>26.03</v>
      </c>
      <c r="AD369" s="137">
        <f>IF(D369="","",IF(AND('miRNA Table'!$F$4="YES",'miRNA Table'!$F$6="YES"),D369-D$391,D369))</f>
        <v>26.09</v>
      </c>
      <c r="AE369" s="137">
        <f>IF(E369="","",IF(AND('miRNA Table'!$F$4="YES",'miRNA Table'!$F$6="YES"),E369-E$391,E369))</f>
        <v>26.02</v>
      </c>
      <c r="AF369" s="137" t="str">
        <f>IF(F369="","",IF(AND('miRNA Table'!$F$4="YES",'miRNA Table'!$F$6="YES"),F369-F$391,F369))</f>
        <v/>
      </c>
      <c r="AG369" s="137" t="str">
        <f>IF(G369="","",IF(AND('miRNA Table'!$F$4="YES",'miRNA Table'!$F$6="YES"),G369-G$391,G369))</f>
        <v/>
      </c>
      <c r="AH369" s="137" t="str">
        <f>IF(H369="","",IF(AND('miRNA Table'!$F$4="YES",'miRNA Table'!$F$6="YES"),H369-H$391,H369))</f>
        <v/>
      </c>
      <c r="AI369" s="137" t="str">
        <f>IF(I369="","",IF(AND('miRNA Table'!$F$4="YES",'miRNA Table'!$F$6="YES"),I369-I$391,I369))</f>
        <v/>
      </c>
      <c r="AJ369" s="137" t="str">
        <f>IF(J369="","",IF(AND('miRNA Table'!$F$4="YES",'miRNA Table'!$F$6="YES"),J369-J$391,J369))</f>
        <v/>
      </c>
      <c r="AK369" s="137" t="str">
        <f>IF(K369="","",IF(AND('miRNA Table'!$F$4="YES",'miRNA Table'!$F$6="YES"),K369-K$391,K369))</f>
        <v/>
      </c>
      <c r="AL369" s="137" t="str">
        <f>IF(L369="","",IF(AND('miRNA Table'!$F$4="YES",'miRNA Table'!$F$6="YES"),L369-L$391,L369))</f>
        <v/>
      </c>
      <c r="AM369" s="137" t="str">
        <f>IF(M369="","",IF(AND('miRNA Table'!$F$4="YES",'miRNA Table'!$F$6="YES"),M369-M$391,M369))</f>
        <v/>
      </c>
      <c r="AN369" s="138" t="str">
        <f>IF(N369="","",IF(AND('miRNA Table'!$F$4="YES",'miRNA Table'!$F$6="YES"),N369-N$391,N369))</f>
        <v/>
      </c>
      <c r="AO369" s="136">
        <f>IF(O369="","",IF(AND('miRNA Table'!$F$4="YES",'miRNA Table'!$F$6="YES"),Q369-Q$391,Q369))</f>
        <v>26.16</v>
      </c>
      <c r="AP369" s="137">
        <f>IF(P369="","",IF(AND('miRNA Table'!$F$4="YES",'miRNA Table'!$F$6="YES"),R369-R$391,R369))</f>
        <v>26.25</v>
      </c>
      <c r="AQ369" s="137">
        <f>IF(Q369="","",IF(AND('miRNA Table'!$F$4="YES",'miRNA Table'!$F$6="YES"),S369-S$391,S369))</f>
        <v>26.33</v>
      </c>
      <c r="AR369" s="137" t="str">
        <f>IF(R369="","",IF(AND('miRNA Table'!$F$4="YES",'miRNA Table'!$F$6="YES"),T369-T$391,T369))</f>
        <v/>
      </c>
      <c r="AS369" s="137" t="str">
        <f>IF(S369="","",IF(AND('miRNA Table'!$F$4="YES",'miRNA Table'!$F$6="YES"),U369-U$391,U369))</f>
        <v/>
      </c>
      <c r="AT369" s="137" t="str">
        <f>IF(T369="","",IF(AND('miRNA Table'!$F$4="YES",'miRNA Table'!$F$6="YES"),V369-V$391,V369))</f>
        <v/>
      </c>
      <c r="AU369" s="137" t="str">
        <f>IF(U369="","",IF(AND('miRNA Table'!$F$4="YES",'miRNA Table'!$F$6="YES"),W369-W$391,W369))</f>
        <v/>
      </c>
      <c r="AV369" s="137" t="str">
        <f>IF(V369="","",IF(AND('miRNA Table'!$F$4="YES",'miRNA Table'!$F$6="YES"),X369-X$391,X369))</f>
        <v/>
      </c>
      <c r="AW369" s="137" t="str">
        <f>IF(W369="","",IF(AND('miRNA Table'!$F$4="YES",'miRNA Table'!$F$6="YES"),Y369-Y$391,Y369))</f>
        <v/>
      </c>
      <c r="AX369" s="137" t="str">
        <f>IF(X369="","",IF(AND('miRNA Table'!$F$4="YES",'miRNA Table'!$F$6="YES"),Z369-Z$391,Z369))</f>
        <v/>
      </c>
      <c r="AY369" s="137" t="str">
        <f>IF(Y369="","",IF(AND('miRNA Table'!$F$4="YES",'miRNA Table'!$F$6="YES"),AA369-AA$391,AA369))</f>
        <v/>
      </c>
      <c r="AZ369" s="138" t="str">
        <f>IF(Z369="","",IF(AND('miRNA Table'!$F$4="YES",'miRNA Table'!$F$6="YES"),AB369-AB$391,AB369))</f>
        <v/>
      </c>
      <c r="BY369" s="97" t="str">
        <f t="shared" si="288"/>
        <v>hsa-miR-93-3p</v>
      </c>
      <c r="BZ369" s="98" t="s">
        <v>5866</v>
      </c>
      <c r="CA369" s="99">
        <f t="shared" si="289"/>
        <v>5.3949999999999996</v>
      </c>
      <c r="CB369" s="99">
        <f t="shared" si="290"/>
        <v>5.4450000000000003</v>
      </c>
      <c r="CC369" s="99">
        <f t="shared" si="291"/>
        <v>5.2899999999999991</v>
      </c>
      <c r="CD369" s="99" t="str">
        <f t="shared" si="292"/>
        <v/>
      </c>
      <c r="CE369" s="99" t="str">
        <f t="shared" si="293"/>
        <v/>
      </c>
      <c r="CF369" s="99" t="str">
        <f t="shared" si="294"/>
        <v/>
      </c>
      <c r="CG369" s="99" t="str">
        <f t="shared" si="295"/>
        <v/>
      </c>
      <c r="CH369" s="99" t="str">
        <f t="shared" si="296"/>
        <v/>
      </c>
      <c r="CI369" s="99" t="str">
        <f t="shared" si="297"/>
        <v/>
      </c>
      <c r="CJ369" s="99" t="str">
        <f t="shared" si="298"/>
        <v/>
      </c>
      <c r="CK369" s="99" t="str">
        <f t="shared" si="299"/>
        <v/>
      </c>
      <c r="CL369" s="99" t="str">
        <f t="shared" si="300"/>
        <v/>
      </c>
      <c r="CM369" s="99">
        <f t="shared" si="301"/>
        <v>5.2616666666666667</v>
      </c>
      <c r="CN369" s="99">
        <f t="shared" si="302"/>
        <v>5.3983333333333299</v>
      </c>
      <c r="CO369" s="99">
        <f t="shared" si="303"/>
        <v>5.1949999999999967</v>
      </c>
      <c r="CP369" s="99" t="str">
        <f t="shared" si="304"/>
        <v/>
      </c>
      <c r="CQ369" s="99" t="str">
        <f t="shared" si="305"/>
        <v/>
      </c>
      <c r="CR369" s="99" t="str">
        <f t="shared" si="306"/>
        <v/>
      </c>
      <c r="CS369" s="99" t="str">
        <f t="shared" si="307"/>
        <v/>
      </c>
      <c r="CT369" s="99" t="str">
        <f t="shared" si="308"/>
        <v/>
      </c>
      <c r="CU369" s="99" t="str">
        <f t="shared" si="309"/>
        <v/>
      </c>
      <c r="CV369" s="99" t="str">
        <f t="shared" si="310"/>
        <v/>
      </c>
      <c r="CW369" s="99" t="str">
        <f t="shared" si="311"/>
        <v/>
      </c>
      <c r="CX369" s="99" t="str">
        <f t="shared" si="312"/>
        <v/>
      </c>
      <c r="CY369" s="70">
        <f t="shared" si="313"/>
        <v>5.376666666666666</v>
      </c>
      <c r="CZ369" s="70">
        <f t="shared" si="314"/>
        <v>5.2849999999999975</v>
      </c>
      <c r="DA369" s="100" t="str">
        <f t="shared" si="315"/>
        <v>hsa-miR-93-3p</v>
      </c>
      <c r="DB369" s="98" t="s">
        <v>5866</v>
      </c>
      <c r="DC369" s="101">
        <f t="shared" si="320"/>
        <v>2.3765293019390784E-2</v>
      </c>
      <c r="DD369" s="101">
        <f t="shared" si="321"/>
        <v>2.2955759894973581E-2</v>
      </c>
      <c r="DE369" s="101">
        <f t="shared" si="322"/>
        <v>2.5559439329930676E-2</v>
      </c>
      <c r="DF369" s="101" t="str">
        <f t="shared" si="323"/>
        <v/>
      </c>
      <c r="DG369" s="101" t="str">
        <f t="shared" si="324"/>
        <v/>
      </c>
      <c r="DH369" s="101" t="str">
        <f t="shared" si="325"/>
        <v/>
      </c>
      <c r="DI369" s="101" t="str">
        <f t="shared" si="326"/>
        <v/>
      </c>
      <c r="DJ369" s="101" t="str">
        <f t="shared" si="327"/>
        <v/>
      </c>
      <c r="DK369" s="101" t="str">
        <f t="shared" si="328"/>
        <v/>
      </c>
      <c r="DL369" s="101" t="str">
        <f t="shared" si="329"/>
        <v/>
      </c>
      <c r="DM369" s="101" t="str">
        <f t="shared" si="316"/>
        <v/>
      </c>
      <c r="DN369" s="101" t="str">
        <f t="shared" si="317"/>
        <v/>
      </c>
      <c r="DO369" s="101">
        <f t="shared" si="330"/>
        <v>2.6066367033430123E-2</v>
      </c>
      <c r="DP369" s="101">
        <f t="shared" si="331"/>
        <v>2.3710446918318508E-2</v>
      </c>
      <c r="DQ369" s="101">
        <f t="shared" si="332"/>
        <v>2.7299152997396759E-2</v>
      </c>
      <c r="DR369" s="101" t="str">
        <f t="shared" si="333"/>
        <v/>
      </c>
      <c r="DS369" s="101" t="str">
        <f t="shared" si="334"/>
        <v/>
      </c>
      <c r="DT369" s="101" t="str">
        <f t="shared" si="335"/>
        <v/>
      </c>
      <c r="DU369" s="101" t="str">
        <f t="shared" si="336"/>
        <v/>
      </c>
      <c r="DV369" s="101" t="str">
        <f t="shared" si="337"/>
        <v/>
      </c>
      <c r="DW369" s="101" t="str">
        <f t="shared" si="338"/>
        <v/>
      </c>
      <c r="DX369" s="101" t="str">
        <f t="shared" si="339"/>
        <v/>
      </c>
      <c r="DY369" s="101" t="str">
        <f t="shared" si="318"/>
        <v/>
      </c>
      <c r="DZ369" s="101" t="str">
        <f t="shared" si="319"/>
        <v/>
      </c>
    </row>
    <row r="370" spans="1:130" ht="15" customHeight="1" x14ac:dyDescent="0.25">
      <c r="A370" s="106" t="str">
        <f>'miRNA Table'!C369</f>
        <v>hsa-miR-95-3p</v>
      </c>
      <c r="B370" s="98" t="s">
        <v>5867</v>
      </c>
      <c r="C370" s="99">
        <f>IF('Test Sample Data'!C369="","",IF(SUM('Test Sample Data'!C$3:C$386)&gt;10,IF(AND(ISNUMBER('Test Sample Data'!C369),'Test Sample Data'!C369&lt;$C$389, 'Test Sample Data'!C369&gt;0),'Test Sample Data'!C369,$C$389),""))</f>
        <v>29.15</v>
      </c>
      <c r="D370" s="99">
        <f>IF('Test Sample Data'!D369="","",IF(SUM('Test Sample Data'!D$3:D$386)&gt;10,IF(AND(ISNUMBER('Test Sample Data'!D369),'Test Sample Data'!D369&lt;$C$389, 'Test Sample Data'!D369&gt;0),'Test Sample Data'!D369,$C$389),""))</f>
        <v>29.29</v>
      </c>
      <c r="E370" s="99">
        <f>IF('Test Sample Data'!E369="","",IF(SUM('Test Sample Data'!E$3:E$386)&gt;10,IF(AND(ISNUMBER('Test Sample Data'!E369),'Test Sample Data'!E369&lt;$C$389, 'Test Sample Data'!E369&gt;0),'Test Sample Data'!E369,$C$389),""))</f>
        <v>29.16</v>
      </c>
      <c r="F370" s="99" t="str">
        <f>IF('Test Sample Data'!F369="","",IF(SUM('Test Sample Data'!F$3:F$386)&gt;10,IF(AND(ISNUMBER('Test Sample Data'!F369),'Test Sample Data'!F369&lt;$C$389, 'Test Sample Data'!F369&gt;0),'Test Sample Data'!F369,$C$389),""))</f>
        <v/>
      </c>
      <c r="G370" s="99" t="str">
        <f>IF('Test Sample Data'!G369="","",IF(SUM('Test Sample Data'!G$3:G$386)&gt;10,IF(AND(ISNUMBER('Test Sample Data'!G369),'Test Sample Data'!G369&lt;$C$389, 'Test Sample Data'!G369&gt;0),'Test Sample Data'!G369,$C$389),""))</f>
        <v/>
      </c>
      <c r="H370" s="99" t="str">
        <f>IF('Test Sample Data'!H369="","",IF(SUM('Test Sample Data'!H$3:H$386)&gt;10,IF(AND(ISNUMBER('Test Sample Data'!H369),'Test Sample Data'!H369&lt;$C$389, 'Test Sample Data'!H369&gt;0),'Test Sample Data'!H369,$C$389),""))</f>
        <v/>
      </c>
      <c r="I370" s="99" t="str">
        <f>IF('Test Sample Data'!I369="","",IF(SUM('Test Sample Data'!I$3:I$386)&gt;10,IF(AND(ISNUMBER('Test Sample Data'!I369),'Test Sample Data'!I369&lt;$C$389, 'Test Sample Data'!I369&gt;0),'Test Sample Data'!I369,$C$389),""))</f>
        <v/>
      </c>
      <c r="J370" s="99" t="str">
        <f>IF('Test Sample Data'!J369="","",IF(SUM('Test Sample Data'!J$3:J$386)&gt;10,IF(AND(ISNUMBER('Test Sample Data'!J369),'Test Sample Data'!J369&lt;$C$389, 'Test Sample Data'!J369&gt;0),'Test Sample Data'!J369,$C$389),""))</f>
        <v/>
      </c>
      <c r="K370" s="99" t="str">
        <f>IF('Test Sample Data'!K369="","",IF(SUM('Test Sample Data'!K$3:K$386)&gt;10,IF(AND(ISNUMBER('Test Sample Data'!K369),'Test Sample Data'!K369&lt;$C$389, 'Test Sample Data'!K369&gt;0),'Test Sample Data'!K369,$C$389),""))</f>
        <v/>
      </c>
      <c r="L370" s="99" t="str">
        <f>IF('Test Sample Data'!L369="","",IF(SUM('Test Sample Data'!L$3:L$386)&gt;10,IF(AND(ISNUMBER('Test Sample Data'!L369),'Test Sample Data'!L369&lt;$C$389, 'Test Sample Data'!L369&gt;0),'Test Sample Data'!L369,$C$389),""))</f>
        <v/>
      </c>
      <c r="M370" s="99" t="str">
        <f>IF('Test Sample Data'!M369="","",IF(SUM('Test Sample Data'!M$3:M$386)&gt;10,IF(AND(ISNUMBER('Test Sample Data'!M369),'Test Sample Data'!M369&lt;$C$389, 'Test Sample Data'!M369&gt;0),'Test Sample Data'!M369,$C$389),""))</f>
        <v/>
      </c>
      <c r="N370" s="99" t="str">
        <f>IF('Test Sample Data'!N369="","",IF(SUM('Test Sample Data'!N$3:N$386)&gt;10,IF(AND(ISNUMBER('Test Sample Data'!N369),'Test Sample Data'!N369&lt;$C$389, 'Test Sample Data'!N369&gt;0),'Test Sample Data'!N369,$C$389),""))</f>
        <v/>
      </c>
      <c r="O370" s="98" t="str">
        <f>'miRNA Table'!C369</f>
        <v>hsa-miR-95-3p</v>
      </c>
      <c r="P370" s="98" t="s">
        <v>5867</v>
      </c>
      <c r="Q370" s="99">
        <f>IF('Control Sample Data'!C369="","",IF(SUM('Control Sample Data'!C$3:C$386)&gt;10,IF(AND(ISNUMBER('Control Sample Data'!C369),'Control Sample Data'!C369&lt;$C$389, 'Control Sample Data'!C369&gt;0),'Control Sample Data'!C369,$C$389),""))</f>
        <v>30.43</v>
      </c>
      <c r="R370" s="99">
        <f>IF('Control Sample Data'!D369="","",IF(SUM('Control Sample Data'!D$3:D$386)&gt;10,IF(AND(ISNUMBER('Control Sample Data'!D369),'Control Sample Data'!D369&lt;$C$389, 'Control Sample Data'!D369&gt;0),'Control Sample Data'!D369,$C$389),""))</f>
        <v>30.3</v>
      </c>
      <c r="S370" s="99">
        <f>IF('Control Sample Data'!E369="","",IF(SUM('Control Sample Data'!E$3:E$386)&gt;10,IF(AND(ISNUMBER('Control Sample Data'!E369),'Control Sample Data'!E369&lt;$C$389, 'Control Sample Data'!E369&gt;0),'Control Sample Data'!E369,$C$389),""))</f>
        <v>30.42</v>
      </c>
      <c r="T370" s="99" t="str">
        <f>IF('Control Sample Data'!F369="","",IF(SUM('Control Sample Data'!F$3:F$386)&gt;10,IF(AND(ISNUMBER('Control Sample Data'!F369),'Control Sample Data'!F369&lt;$C$389, 'Control Sample Data'!F369&gt;0),'Control Sample Data'!F369,$C$389),""))</f>
        <v/>
      </c>
      <c r="U370" s="99" t="str">
        <f>IF('Control Sample Data'!G369="","",IF(SUM('Control Sample Data'!G$3:G$386)&gt;10,IF(AND(ISNUMBER('Control Sample Data'!G369),'Control Sample Data'!G369&lt;$C$389, 'Control Sample Data'!G369&gt;0),'Control Sample Data'!G369,$C$389),""))</f>
        <v/>
      </c>
      <c r="V370" s="99" t="str">
        <f>IF('Control Sample Data'!H369="","",IF(SUM('Control Sample Data'!H$3:H$386)&gt;10,IF(AND(ISNUMBER('Control Sample Data'!H369),'Control Sample Data'!H369&lt;$C$389, 'Control Sample Data'!H369&gt;0),'Control Sample Data'!H369,$C$389),""))</f>
        <v/>
      </c>
      <c r="W370" s="99" t="str">
        <f>IF('Control Sample Data'!I369="","",IF(SUM('Control Sample Data'!I$3:I$386)&gt;10,IF(AND(ISNUMBER('Control Sample Data'!I369),'Control Sample Data'!I369&lt;$C$389, 'Control Sample Data'!I369&gt;0),'Control Sample Data'!I369,$C$389),""))</f>
        <v/>
      </c>
      <c r="X370" s="99" t="str">
        <f>IF('Control Sample Data'!J369="","",IF(SUM('Control Sample Data'!J$3:J$386)&gt;10,IF(AND(ISNUMBER('Control Sample Data'!J369),'Control Sample Data'!J369&lt;$C$389, 'Control Sample Data'!J369&gt;0),'Control Sample Data'!J369,$C$389),""))</f>
        <v/>
      </c>
      <c r="Y370" s="99" t="str">
        <f>IF('Control Sample Data'!K369="","",IF(SUM('Control Sample Data'!K$3:K$386)&gt;10,IF(AND(ISNUMBER('Control Sample Data'!K369),'Control Sample Data'!K369&lt;$C$389, 'Control Sample Data'!K369&gt;0),'Control Sample Data'!K369,$C$389),""))</f>
        <v/>
      </c>
      <c r="Z370" s="99" t="str">
        <f>IF('Control Sample Data'!L369="","",IF(SUM('Control Sample Data'!L$3:L$386)&gt;10,IF(AND(ISNUMBER('Control Sample Data'!L369),'Control Sample Data'!L369&lt;$C$389, 'Control Sample Data'!L369&gt;0),'Control Sample Data'!L369,$C$389),""))</f>
        <v/>
      </c>
      <c r="AA370" s="99" t="str">
        <f>IF('Control Sample Data'!M369="","",IF(SUM('Control Sample Data'!M$3:M$386)&gt;10,IF(AND(ISNUMBER('Control Sample Data'!M369),'Control Sample Data'!M369&lt;$C$389, 'Control Sample Data'!M369&gt;0),'Control Sample Data'!M369,$C$389),""))</f>
        <v/>
      </c>
      <c r="AB370" s="107" t="str">
        <f>IF('Control Sample Data'!N369="","",IF(SUM('Control Sample Data'!N$3:N$386)&gt;10,IF(AND(ISNUMBER('Control Sample Data'!N369),'Control Sample Data'!N369&lt;$C$389, 'Control Sample Data'!N369&gt;0),'Control Sample Data'!N369,$C$389),""))</f>
        <v/>
      </c>
      <c r="AC370" s="136">
        <f>IF(C370="","",IF(AND('miRNA Table'!$F$4="YES",'miRNA Table'!$F$6="YES"),C370-C$391,C370))</f>
        <v>29.15</v>
      </c>
      <c r="AD370" s="137">
        <f>IF(D370="","",IF(AND('miRNA Table'!$F$4="YES",'miRNA Table'!$F$6="YES"),D370-D$391,D370))</f>
        <v>29.29</v>
      </c>
      <c r="AE370" s="137">
        <f>IF(E370="","",IF(AND('miRNA Table'!$F$4="YES",'miRNA Table'!$F$6="YES"),E370-E$391,E370))</f>
        <v>29.16</v>
      </c>
      <c r="AF370" s="137" t="str">
        <f>IF(F370="","",IF(AND('miRNA Table'!$F$4="YES",'miRNA Table'!$F$6="YES"),F370-F$391,F370))</f>
        <v/>
      </c>
      <c r="AG370" s="137" t="str">
        <f>IF(G370="","",IF(AND('miRNA Table'!$F$4="YES",'miRNA Table'!$F$6="YES"),G370-G$391,G370))</f>
        <v/>
      </c>
      <c r="AH370" s="137" t="str">
        <f>IF(H370="","",IF(AND('miRNA Table'!$F$4="YES",'miRNA Table'!$F$6="YES"),H370-H$391,H370))</f>
        <v/>
      </c>
      <c r="AI370" s="137" t="str">
        <f>IF(I370="","",IF(AND('miRNA Table'!$F$4="YES",'miRNA Table'!$F$6="YES"),I370-I$391,I370))</f>
        <v/>
      </c>
      <c r="AJ370" s="137" t="str">
        <f>IF(J370="","",IF(AND('miRNA Table'!$F$4="YES",'miRNA Table'!$F$6="YES"),J370-J$391,J370))</f>
        <v/>
      </c>
      <c r="AK370" s="137" t="str">
        <f>IF(K370="","",IF(AND('miRNA Table'!$F$4="YES",'miRNA Table'!$F$6="YES"),K370-K$391,K370))</f>
        <v/>
      </c>
      <c r="AL370" s="137" t="str">
        <f>IF(L370="","",IF(AND('miRNA Table'!$F$4="YES",'miRNA Table'!$F$6="YES"),L370-L$391,L370))</f>
        <v/>
      </c>
      <c r="AM370" s="137" t="str">
        <f>IF(M370="","",IF(AND('miRNA Table'!$F$4="YES",'miRNA Table'!$F$6="YES"),M370-M$391,M370))</f>
        <v/>
      </c>
      <c r="AN370" s="138" t="str">
        <f>IF(N370="","",IF(AND('miRNA Table'!$F$4="YES",'miRNA Table'!$F$6="YES"),N370-N$391,N370))</f>
        <v/>
      </c>
      <c r="AO370" s="136">
        <f>IF(O370="","",IF(AND('miRNA Table'!$F$4="YES",'miRNA Table'!$F$6="YES"),Q370-Q$391,Q370))</f>
        <v>30.43</v>
      </c>
      <c r="AP370" s="137">
        <f>IF(P370="","",IF(AND('miRNA Table'!$F$4="YES",'miRNA Table'!$F$6="YES"),R370-R$391,R370))</f>
        <v>30.3</v>
      </c>
      <c r="AQ370" s="137">
        <f>IF(Q370="","",IF(AND('miRNA Table'!$F$4="YES",'miRNA Table'!$F$6="YES"),S370-S$391,S370))</f>
        <v>30.42</v>
      </c>
      <c r="AR370" s="137" t="str">
        <f>IF(R370="","",IF(AND('miRNA Table'!$F$4="YES",'miRNA Table'!$F$6="YES"),T370-T$391,T370))</f>
        <v/>
      </c>
      <c r="AS370" s="137" t="str">
        <f>IF(S370="","",IF(AND('miRNA Table'!$F$4="YES",'miRNA Table'!$F$6="YES"),U370-U$391,U370))</f>
        <v/>
      </c>
      <c r="AT370" s="137" t="str">
        <f>IF(T370="","",IF(AND('miRNA Table'!$F$4="YES",'miRNA Table'!$F$6="YES"),V370-V$391,V370))</f>
        <v/>
      </c>
      <c r="AU370" s="137" t="str">
        <f>IF(U370="","",IF(AND('miRNA Table'!$F$4="YES",'miRNA Table'!$F$6="YES"),W370-W$391,W370))</f>
        <v/>
      </c>
      <c r="AV370" s="137" t="str">
        <f>IF(V370="","",IF(AND('miRNA Table'!$F$4="YES",'miRNA Table'!$F$6="YES"),X370-X$391,X370))</f>
        <v/>
      </c>
      <c r="AW370" s="137" t="str">
        <f>IF(W370="","",IF(AND('miRNA Table'!$F$4="YES",'miRNA Table'!$F$6="YES"),Y370-Y$391,Y370))</f>
        <v/>
      </c>
      <c r="AX370" s="137" t="str">
        <f>IF(X370="","",IF(AND('miRNA Table'!$F$4="YES",'miRNA Table'!$F$6="YES"),Z370-Z$391,Z370))</f>
        <v/>
      </c>
      <c r="AY370" s="137" t="str">
        <f>IF(Y370="","",IF(AND('miRNA Table'!$F$4="YES",'miRNA Table'!$F$6="YES"),AA370-AA$391,AA370))</f>
        <v/>
      </c>
      <c r="AZ370" s="138" t="str">
        <f>IF(Z370="","",IF(AND('miRNA Table'!$F$4="YES",'miRNA Table'!$F$6="YES"),AB370-AB$391,AB370))</f>
        <v/>
      </c>
      <c r="BY370" s="97" t="str">
        <f t="shared" si="288"/>
        <v>hsa-miR-95-3p</v>
      </c>
      <c r="BZ370" s="98" t="s">
        <v>5867</v>
      </c>
      <c r="CA370" s="99">
        <f t="shared" si="289"/>
        <v>8.514999999999997</v>
      </c>
      <c r="CB370" s="99">
        <f t="shared" si="290"/>
        <v>8.6449999999999996</v>
      </c>
      <c r="CC370" s="99">
        <f t="shared" si="291"/>
        <v>8.43</v>
      </c>
      <c r="CD370" s="99" t="str">
        <f t="shared" si="292"/>
        <v/>
      </c>
      <c r="CE370" s="99" t="str">
        <f t="shared" si="293"/>
        <v/>
      </c>
      <c r="CF370" s="99" t="str">
        <f t="shared" si="294"/>
        <v/>
      </c>
      <c r="CG370" s="99" t="str">
        <f t="shared" si="295"/>
        <v/>
      </c>
      <c r="CH370" s="99" t="str">
        <f t="shared" si="296"/>
        <v/>
      </c>
      <c r="CI370" s="99" t="str">
        <f t="shared" si="297"/>
        <v/>
      </c>
      <c r="CJ370" s="99" t="str">
        <f t="shared" si="298"/>
        <v/>
      </c>
      <c r="CK370" s="99" t="str">
        <f t="shared" si="299"/>
        <v/>
      </c>
      <c r="CL370" s="99" t="str">
        <f t="shared" si="300"/>
        <v/>
      </c>
      <c r="CM370" s="99">
        <f t="shared" si="301"/>
        <v>9.5316666666666663</v>
      </c>
      <c r="CN370" s="99">
        <f t="shared" si="302"/>
        <v>9.4483333333333306</v>
      </c>
      <c r="CO370" s="99">
        <f t="shared" si="303"/>
        <v>9.2850000000000001</v>
      </c>
      <c r="CP370" s="99" t="str">
        <f t="shared" si="304"/>
        <v/>
      </c>
      <c r="CQ370" s="99" t="str">
        <f t="shared" si="305"/>
        <v/>
      </c>
      <c r="CR370" s="99" t="str">
        <f t="shared" si="306"/>
        <v/>
      </c>
      <c r="CS370" s="99" t="str">
        <f t="shared" si="307"/>
        <v/>
      </c>
      <c r="CT370" s="99" t="str">
        <f t="shared" si="308"/>
        <v/>
      </c>
      <c r="CU370" s="99" t="str">
        <f t="shared" si="309"/>
        <v/>
      </c>
      <c r="CV370" s="99" t="str">
        <f t="shared" si="310"/>
        <v/>
      </c>
      <c r="CW370" s="99" t="str">
        <f t="shared" si="311"/>
        <v/>
      </c>
      <c r="CX370" s="99" t="str">
        <f t="shared" si="312"/>
        <v/>
      </c>
      <c r="CY370" s="70">
        <f t="shared" si="313"/>
        <v>8.5299999999999994</v>
      </c>
      <c r="CZ370" s="70">
        <f t="shared" si="314"/>
        <v>9.4216666666666651</v>
      </c>
      <c r="DA370" s="100" t="str">
        <f t="shared" si="315"/>
        <v>hsa-miR-95-3p</v>
      </c>
      <c r="DB370" s="98" t="s">
        <v>5867</v>
      </c>
      <c r="DC370" s="101">
        <f t="shared" si="320"/>
        <v>2.7335661437406225E-3</v>
      </c>
      <c r="DD370" s="101">
        <f t="shared" si="321"/>
        <v>2.4980187134324787E-3</v>
      </c>
      <c r="DE370" s="101">
        <f t="shared" si="322"/>
        <v>2.8994600988848621E-3</v>
      </c>
      <c r="DF370" s="101" t="str">
        <f t="shared" si="323"/>
        <v/>
      </c>
      <c r="DG370" s="101" t="str">
        <f t="shared" si="324"/>
        <v/>
      </c>
      <c r="DH370" s="101" t="str">
        <f t="shared" si="325"/>
        <v/>
      </c>
      <c r="DI370" s="101" t="str">
        <f t="shared" si="326"/>
        <v/>
      </c>
      <c r="DJ370" s="101" t="str">
        <f t="shared" si="327"/>
        <v/>
      </c>
      <c r="DK370" s="101" t="str">
        <f t="shared" si="328"/>
        <v/>
      </c>
      <c r="DL370" s="101" t="str">
        <f t="shared" si="329"/>
        <v/>
      </c>
      <c r="DM370" s="101" t="str">
        <f t="shared" si="316"/>
        <v/>
      </c>
      <c r="DN370" s="101" t="str">
        <f t="shared" si="317"/>
        <v/>
      </c>
      <c r="DO370" s="101">
        <f t="shared" si="330"/>
        <v>1.3510842293248005E-3</v>
      </c>
      <c r="DP370" s="101">
        <f t="shared" si="331"/>
        <v>1.4314238783404995E-3</v>
      </c>
      <c r="DQ370" s="101">
        <f t="shared" si="332"/>
        <v>1.6030109547080047E-3</v>
      </c>
      <c r="DR370" s="101" t="str">
        <f t="shared" si="333"/>
        <v/>
      </c>
      <c r="DS370" s="101" t="str">
        <f t="shared" si="334"/>
        <v/>
      </c>
      <c r="DT370" s="101" t="str">
        <f t="shared" si="335"/>
        <v/>
      </c>
      <c r="DU370" s="101" t="str">
        <f t="shared" si="336"/>
        <v/>
      </c>
      <c r="DV370" s="101" t="str">
        <f t="shared" si="337"/>
        <v/>
      </c>
      <c r="DW370" s="101" t="str">
        <f t="shared" si="338"/>
        <v/>
      </c>
      <c r="DX370" s="101" t="str">
        <f t="shared" si="339"/>
        <v/>
      </c>
      <c r="DY370" s="101" t="str">
        <f t="shared" si="318"/>
        <v/>
      </c>
      <c r="DZ370" s="101" t="str">
        <f t="shared" si="319"/>
        <v/>
      </c>
    </row>
    <row r="371" spans="1:130" ht="15" customHeight="1" x14ac:dyDescent="0.25">
      <c r="A371" s="106" t="str">
        <f>'miRNA Table'!C370</f>
        <v>hsa-miR-96-5p</v>
      </c>
      <c r="B371" s="98" t="s">
        <v>5868</v>
      </c>
      <c r="C371" s="99">
        <f>IF('Test Sample Data'!C370="","",IF(SUM('Test Sample Data'!C$3:C$386)&gt;10,IF(AND(ISNUMBER('Test Sample Data'!C370),'Test Sample Data'!C370&lt;$C$389, 'Test Sample Data'!C370&gt;0),'Test Sample Data'!C370,$C$389),""))</f>
        <v>30.05</v>
      </c>
      <c r="D371" s="99">
        <f>IF('Test Sample Data'!D370="","",IF(SUM('Test Sample Data'!D$3:D$386)&gt;10,IF(AND(ISNUMBER('Test Sample Data'!D370),'Test Sample Data'!D370&lt;$C$389, 'Test Sample Data'!D370&gt;0),'Test Sample Data'!D370,$C$389),""))</f>
        <v>29.82</v>
      </c>
      <c r="E371" s="99">
        <f>IF('Test Sample Data'!E370="","",IF(SUM('Test Sample Data'!E$3:E$386)&gt;10,IF(AND(ISNUMBER('Test Sample Data'!E370),'Test Sample Data'!E370&lt;$C$389, 'Test Sample Data'!E370&gt;0),'Test Sample Data'!E370,$C$389),""))</f>
        <v>29.16</v>
      </c>
      <c r="F371" s="99" t="str">
        <f>IF('Test Sample Data'!F370="","",IF(SUM('Test Sample Data'!F$3:F$386)&gt;10,IF(AND(ISNUMBER('Test Sample Data'!F370),'Test Sample Data'!F370&lt;$C$389, 'Test Sample Data'!F370&gt;0),'Test Sample Data'!F370,$C$389),""))</f>
        <v/>
      </c>
      <c r="G371" s="99" t="str">
        <f>IF('Test Sample Data'!G370="","",IF(SUM('Test Sample Data'!G$3:G$386)&gt;10,IF(AND(ISNUMBER('Test Sample Data'!G370),'Test Sample Data'!G370&lt;$C$389, 'Test Sample Data'!G370&gt;0),'Test Sample Data'!G370,$C$389),""))</f>
        <v/>
      </c>
      <c r="H371" s="99" t="str">
        <f>IF('Test Sample Data'!H370="","",IF(SUM('Test Sample Data'!H$3:H$386)&gt;10,IF(AND(ISNUMBER('Test Sample Data'!H370),'Test Sample Data'!H370&lt;$C$389, 'Test Sample Data'!H370&gt;0),'Test Sample Data'!H370,$C$389),""))</f>
        <v/>
      </c>
      <c r="I371" s="99" t="str">
        <f>IF('Test Sample Data'!I370="","",IF(SUM('Test Sample Data'!I$3:I$386)&gt;10,IF(AND(ISNUMBER('Test Sample Data'!I370),'Test Sample Data'!I370&lt;$C$389, 'Test Sample Data'!I370&gt;0),'Test Sample Data'!I370,$C$389),""))</f>
        <v/>
      </c>
      <c r="J371" s="99" t="str">
        <f>IF('Test Sample Data'!J370="","",IF(SUM('Test Sample Data'!J$3:J$386)&gt;10,IF(AND(ISNUMBER('Test Sample Data'!J370),'Test Sample Data'!J370&lt;$C$389, 'Test Sample Data'!J370&gt;0),'Test Sample Data'!J370,$C$389),""))</f>
        <v/>
      </c>
      <c r="K371" s="99" t="str">
        <f>IF('Test Sample Data'!K370="","",IF(SUM('Test Sample Data'!K$3:K$386)&gt;10,IF(AND(ISNUMBER('Test Sample Data'!K370),'Test Sample Data'!K370&lt;$C$389, 'Test Sample Data'!K370&gt;0),'Test Sample Data'!K370,$C$389),""))</f>
        <v/>
      </c>
      <c r="L371" s="99" t="str">
        <f>IF('Test Sample Data'!L370="","",IF(SUM('Test Sample Data'!L$3:L$386)&gt;10,IF(AND(ISNUMBER('Test Sample Data'!L370),'Test Sample Data'!L370&lt;$C$389, 'Test Sample Data'!L370&gt;0),'Test Sample Data'!L370,$C$389),""))</f>
        <v/>
      </c>
      <c r="M371" s="99" t="str">
        <f>IF('Test Sample Data'!M370="","",IF(SUM('Test Sample Data'!M$3:M$386)&gt;10,IF(AND(ISNUMBER('Test Sample Data'!M370),'Test Sample Data'!M370&lt;$C$389, 'Test Sample Data'!M370&gt;0),'Test Sample Data'!M370,$C$389),""))</f>
        <v/>
      </c>
      <c r="N371" s="99" t="str">
        <f>IF('Test Sample Data'!N370="","",IF(SUM('Test Sample Data'!N$3:N$386)&gt;10,IF(AND(ISNUMBER('Test Sample Data'!N370),'Test Sample Data'!N370&lt;$C$389, 'Test Sample Data'!N370&gt;0),'Test Sample Data'!N370,$C$389),""))</f>
        <v/>
      </c>
      <c r="O371" s="98" t="str">
        <f>'miRNA Table'!C370</f>
        <v>hsa-miR-96-5p</v>
      </c>
      <c r="P371" s="98" t="s">
        <v>5868</v>
      </c>
      <c r="Q371" s="99">
        <f>IF('Control Sample Data'!C370="","",IF(SUM('Control Sample Data'!C$3:C$386)&gt;10,IF(AND(ISNUMBER('Control Sample Data'!C370),'Control Sample Data'!C370&lt;$C$389, 'Control Sample Data'!C370&gt;0),'Control Sample Data'!C370,$C$389),""))</f>
        <v>24.92</v>
      </c>
      <c r="R371" s="99">
        <f>IF('Control Sample Data'!D370="","",IF(SUM('Control Sample Data'!D$3:D$386)&gt;10,IF(AND(ISNUMBER('Control Sample Data'!D370),'Control Sample Data'!D370&lt;$C$389, 'Control Sample Data'!D370&gt;0),'Control Sample Data'!D370,$C$389),""))</f>
        <v>24.76</v>
      </c>
      <c r="S371" s="99">
        <f>IF('Control Sample Data'!E370="","",IF(SUM('Control Sample Data'!E$3:E$386)&gt;10,IF(AND(ISNUMBER('Control Sample Data'!E370),'Control Sample Data'!E370&lt;$C$389, 'Control Sample Data'!E370&gt;0),'Control Sample Data'!E370,$C$389),""))</f>
        <v>24.56</v>
      </c>
      <c r="T371" s="99" t="str">
        <f>IF('Control Sample Data'!F370="","",IF(SUM('Control Sample Data'!F$3:F$386)&gt;10,IF(AND(ISNUMBER('Control Sample Data'!F370),'Control Sample Data'!F370&lt;$C$389, 'Control Sample Data'!F370&gt;0),'Control Sample Data'!F370,$C$389),""))</f>
        <v/>
      </c>
      <c r="U371" s="99" t="str">
        <f>IF('Control Sample Data'!G370="","",IF(SUM('Control Sample Data'!G$3:G$386)&gt;10,IF(AND(ISNUMBER('Control Sample Data'!G370),'Control Sample Data'!G370&lt;$C$389, 'Control Sample Data'!G370&gt;0),'Control Sample Data'!G370,$C$389),""))</f>
        <v/>
      </c>
      <c r="V371" s="99" t="str">
        <f>IF('Control Sample Data'!H370="","",IF(SUM('Control Sample Data'!H$3:H$386)&gt;10,IF(AND(ISNUMBER('Control Sample Data'!H370),'Control Sample Data'!H370&lt;$C$389, 'Control Sample Data'!H370&gt;0),'Control Sample Data'!H370,$C$389),""))</f>
        <v/>
      </c>
      <c r="W371" s="99" t="str">
        <f>IF('Control Sample Data'!I370="","",IF(SUM('Control Sample Data'!I$3:I$386)&gt;10,IF(AND(ISNUMBER('Control Sample Data'!I370),'Control Sample Data'!I370&lt;$C$389, 'Control Sample Data'!I370&gt;0),'Control Sample Data'!I370,$C$389),""))</f>
        <v/>
      </c>
      <c r="X371" s="99" t="str">
        <f>IF('Control Sample Data'!J370="","",IF(SUM('Control Sample Data'!J$3:J$386)&gt;10,IF(AND(ISNUMBER('Control Sample Data'!J370),'Control Sample Data'!J370&lt;$C$389, 'Control Sample Data'!J370&gt;0),'Control Sample Data'!J370,$C$389),""))</f>
        <v/>
      </c>
      <c r="Y371" s="99" t="str">
        <f>IF('Control Sample Data'!K370="","",IF(SUM('Control Sample Data'!K$3:K$386)&gt;10,IF(AND(ISNUMBER('Control Sample Data'!K370),'Control Sample Data'!K370&lt;$C$389, 'Control Sample Data'!K370&gt;0),'Control Sample Data'!K370,$C$389),""))</f>
        <v/>
      </c>
      <c r="Z371" s="99" t="str">
        <f>IF('Control Sample Data'!L370="","",IF(SUM('Control Sample Data'!L$3:L$386)&gt;10,IF(AND(ISNUMBER('Control Sample Data'!L370),'Control Sample Data'!L370&lt;$C$389, 'Control Sample Data'!L370&gt;0),'Control Sample Data'!L370,$C$389),""))</f>
        <v/>
      </c>
      <c r="AA371" s="99" t="str">
        <f>IF('Control Sample Data'!M370="","",IF(SUM('Control Sample Data'!M$3:M$386)&gt;10,IF(AND(ISNUMBER('Control Sample Data'!M370),'Control Sample Data'!M370&lt;$C$389, 'Control Sample Data'!M370&gt;0),'Control Sample Data'!M370,$C$389),""))</f>
        <v/>
      </c>
      <c r="AB371" s="107" t="str">
        <f>IF('Control Sample Data'!N370="","",IF(SUM('Control Sample Data'!N$3:N$386)&gt;10,IF(AND(ISNUMBER('Control Sample Data'!N370),'Control Sample Data'!N370&lt;$C$389, 'Control Sample Data'!N370&gt;0),'Control Sample Data'!N370,$C$389),""))</f>
        <v/>
      </c>
      <c r="AC371" s="136">
        <f>IF(C371="","",IF(AND('miRNA Table'!$F$4="YES",'miRNA Table'!$F$6="YES"),C371-C$391,C371))</f>
        <v>30.05</v>
      </c>
      <c r="AD371" s="137">
        <f>IF(D371="","",IF(AND('miRNA Table'!$F$4="YES",'miRNA Table'!$F$6="YES"),D371-D$391,D371))</f>
        <v>29.82</v>
      </c>
      <c r="AE371" s="137">
        <f>IF(E371="","",IF(AND('miRNA Table'!$F$4="YES",'miRNA Table'!$F$6="YES"),E371-E$391,E371))</f>
        <v>29.16</v>
      </c>
      <c r="AF371" s="137" t="str">
        <f>IF(F371="","",IF(AND('miRNA Table'!$F$4="YES",'miRNA Table'!$F$6="YES"),F371-F$391,F371))</f>
        <v/>
      </c>
      <c r="AG371" s="137" t="str">
        <f>IF(G371="","",IF(AND('miRNA Table'!$F$4="YES",'miRNA Table'!$F$6="YES"),G371-G$391,G371))</f>
        <v/>
      </c>
      <c r="AH371" s="137" t="str">
        <f>IF(H371="","",IF(AND('miRNA Table'!$F$4="YES",'miRNA Table'!$F$6="YES"),H371-H$391,H371))</f>
        <v/>
      </c>
      <c r="AI371" s="137" t="str">
        <f>IF(I371="","",IF(AND('miRNA Table'!$F$4="YES",'miRNA Table'!$F$6="YES"),I371-I$391,I371))</f>
        <v/>
      </c>
      <c r="AJ371" s="137" t="str">
        <f>IF(J371="","",IF(AND('miRNA Table'!$F$4="YES",'miRNA Table'!$F$6="YES"),J371-J$391,J371))</f>
        <v/>
      </c>
      <c r="AK371" s="137" t="str">
        <f>IF(K371="","",IF(AND('miRNA Table'!$F$4="YES",'miRNA Table'!$F$6="YES"),K371-K$391,K371))</f>
        <v/>
      </c>
      <c r="AL371" s="137" t="str">
        <f>IF(L371="","",IF(AND('miRNA Table'!$F$4="YES",'miRNA Table'!$F$6="YES"),L371-L$391,L371))</f>
        <v/>
      </c>
      <c r="AM371" s="137" t="str">
        <f>IF(M371="","",IF(AND('miRNA Table'!$F$4="YES",'miRNA Table'!$F$6="YES"),M371-M$391,M371))</f>
        <v/>
      </c>
      <c r="AN371" s="138" t="str">
        <f>IF(N371="","",IF(AND('miRNA Table'!$F$4="YES",'miRNA Table'!$F$6="YES"),N371-N$391,N371))</f>
        <v/>
      </c>
      <c r="AO371" s="136">
        <f>IF(O371="","",IF(AND('miRNA Table'!$F$4="YES",'miRNA Table'!$F$6="YES"),Q371-Q$391,Q371))</f>
        <v>24.92</v>
      </c>
      <c r="AP371" s="137">
        <f>IF(P371="","",IF(AND('miRNA Table'!$F$4="YES",'miRNA Table'!$F$6="YES"),R371-R$391,R371))</f>
        <v>24.76</v>
      </c>
      <c r="AQ371" s="137">
        <f>IF(Q371="","",IF(AND('miRNA Table'!$F$4="YES",'miRNA Table'!$F$6="YES"),S371-S$391,S371))</f>
        <v>24.56</v>
      </c>
      <c r="AR371" s="137" t="str">
        <f>IF(R371="","",IF(AND('miRNA Table'!$F$4="YES",'miRNA Table'!$F$6="YES"),T371-T$391,T371))</f>
        <v/>
      </c>
      <c r="AS371" s="137" t="str">
        <f>IF(S371="","",IF(AND('miRNA Table'!$F$4="YES",'miRNA Table'!$F$6="YES"),U371-U$391,U371))</f>
        <v/>
      </c>
      <c r="AT371" s="137" t="str">
        <f>IF(T371="","",IF(AND('miRNA Table'!$F$4="YES",'miRNA Table'!$F$6="YES"),V371-V$391,V371))</f>
        <v/>
      </c>
      <c r="AU371" s="137" t="str">
        <f>IF(U371="","",IF(AND('miRNA Table'!$F$4="YES",'miRNA Table'!$F$6="YES"),W371-W$391,W371))</f>
        <v/>
      </c>
      <c r="AV371" s="137" t="str">
        <f>IF(V371="","",IF(AND('miRNA Table'!$F$4="YES",'miRNA Table'!$F$6="YES"),X371-X$391,X371))</f>
        <v/>
      </c>
      <c r="AW371" s="137" t="str">
        <f>IF(W371="","",IF(AND('miRNA Table'!$F$4="YES",'miRNA Table'!$F$6="YES"),Y371-Y$391,Y371))</f>
        <v/>
      </c>
      <c r="AX371" s="137" t="str">
        <f>IF(X371="","",IF(AND('miRNA Table'!$F$4="YES",'miRNA Table'!$F$6="YES"),Z371-Z$391,Z371))</f>
        <v/>
      </c>
      <c r="AY371" s="137" t="str">
        <f>IF(Y371="","",IF(AND('miRNA Table'!$F$4="YES",'miRNA Table'!$F$6="YES"),AA371-AA$391,AA371))</f>
        <v/>
      </c>
      <c r="AZ371" s="138" t="str">
        <f>IF(Z371="","",IF(AND('miRNA Table'!$F$4="YES",'miRNA Table'!$F$6="YES"),AB371-AB$391,AB371))</f>
        <v/>
      </c>
      <c r="BY371" s="97" t="str">
        <f t="shared" si="288"/>
        <v>hsa-miR-96-5p</v>
      </c>
      <c r="BZ371" s="98" t="s">
        <v>5868</v>
      </c>
      <c r="CA371" s="99">
        <f t="shared" si="289"/>
        <v>9.4149999999999991</v>
      </c>
      <c r="CB371" s="99">
        <f t="shared" si="290"/>
        <v>9.1750000000000007</v>
      </c>
      <c r="CC371" s="99">
        <f t="shared" si="291"/>
        <v>8.43</v>
      </c>
      <c r="CD371" s="99" t="str">
        <f t="shared" si="292"/>
        <v/>
      </c>
      <c r="CE371" s="99" t="str">
        <f t="shared" si="293"/>
        <v/>
      </c>
      <c r="CF371" s="99" t="str">
        <f t="shared" si="294"/>
        <v/>
      </c>
      <c r="CG371" s="99" t="str">
        <f t="shared" si="295"/>
        <v/>
      </c>
      <c r="CH371" s="99" t="str">
        <f t="shared" si="296"/>
        <v/>
      </c>
      <c r="CI371" s="99" t="str">
        <f t="shared" si="297"/>
        <v/>
      </c>
      <c r="CJ371" s="99" t="str">
        <f t="shared" si="298"/>
        <v/>
      </c>
      <c r="CK371" s="99" t="str">
        <f t="shared" si="299"/>
        <v/>
      </c>
      <c r="CL371" s="99" t="str">
        <f t="shared" si="300"/>
        <v/>
      </c>
      <c r="CM371" s="99">
        <f t="shared" si="301"/>
        <v>4.0216666666666683</v>
      </c>
      <c r="CN371" s="99">
        <f t="shared" si="302"/>
        <v>3.9083333333333314</v>
      </c>
      <c r="CO371" s="99">
        <f t="shared" si="303"/>
        <v>3.4249999999999972</v>
      </c>
      <c r="CP371" s="99" t="str">
        <f t="shared" si="304"/>
        <v/>
      </c>
      <c r="CQ371" s="99" t="str">
        <f t="shared" si="305"/>
        <v/>
      </c>
      <c r="CR371" s="99" t="str">
        <f t="shared" si="306"/>
        <v/>
      </c>
      <c r="CS371" s="99" t="str">
        <f t="shared" si="307"/>
        <v/>
      </c>
      <c r="CT371" s="99" t="str">
        <f t="shared" si="308"/>
        <v/>
      </c>
      <c r="CU371" s="99" t="str">
        <f t="shared" si="309"/>
        <v/>
      </c>
      <c r="CV371" s="99" t="str">
        <f t="shared" si="310"/>
        <v/>
      </c>
      <c r="CW371" s="99" t="str">
        <f t="shared" si="311"/>
        <v/>
      </c>
      <c r="CX371" s="99" t="str">
        <f t="shared" si="312"/>
        <v/>
      </c>
      <c r="CY371" s="70">
        <f t="shared" si="313"/>
        <v>9.0066666666666659</v>
      </c>
      <c r="CZ371" s="70">
        <f t="shared" si="314"/>
        <v>3.7849999999999988</v>
      </c>
      <c r="DA371" s="100" t="str">
        <f t="shared" si="315"/>
        <v>hsa-miR-96-5p</v>
      </c>
      <c r="DB371" s="98" t="s">
        <v>5868</v>
      </c>
      <c r="DC371" s="101">
        <f t="shared" si="320"/>
        <v>1.4648818254744331E-3</v>
      </c>
      <c r="DD371" s="101">
        <f t="shared" si="321"/>
        <v>1.7300146857467972E-3</v>
      </c>
      <c r="DE371" s="101">
        <f t="shared" si="322"/>
        <v>2.8994600988848621E-3</v>
      </c>
      <c r="DF371" s="101" t="str">
        <f t="shared" si="323"/>
        <v/>
      </c>
      <c r="DG371" s="101" t="str">
        <f t="shared" si="324"/>
        <v/>
      </c>
      <c r="DH371" s="101" t="str">
        <f t="shared" si="325"/>
        <v/>
      </c>
      <c r="DI371" s="101" t="str">
        <f t="shared" si="326"/>
        <v/>
      </c>
      <c r="DJ371" s="101" t="str">
        <f t="shared" si="327"/>
        <v/>
      </c>
      <c r="DK371" s="101" t="str">
        <f t="shared" si="328"/>
        <v/>
      </c>
      <c r="DL371" s="101" t="str">
        <f t="shared" si="329"/>
        <v/>
      </c>
      <c r="DM371" s="101" t="str">
        <f t="shared" si="316"/>
        <v/>
      </c>
      <c r="DN371" s="101" t="str">
        <f t="shared" si="317"/>
        <v/>
      </c>
      <c r="DO371" s="101">
        <f t="shared" si="330"/>
        <v>6.1568376353219142E-2</v>
      </c>
      <c r="DP371" s="101">
        <f t="shared" si="331"/>
        <v>6.6600031351780373E-2</v>
      </c>
      <c r="DQ371" s="101">
        <f t="shared" si="332"/>
        <v>9.310484144516909E-2</v>
      </c>
      <c r="DR371" s="101" t="str">
        <f t="shared" si="333"/>
        <v/>
      </c>
      <c r="DS371" s="101" t="str">
        <f t="shared" si="334"/>
        <v/>
      </c>
      <c r="DT371" s="101" t="str">
        <f t="shared" si="335"/>
        <v/>
      </c>
      <c r="DU371" s="101" t="str">
        <f t="shared" si="336"/>
        <v/>
      </c>
      <c r="DV371" s="101" t="str">
        <f t="shared" si="337"/>
        <v/>
      </c>
      <c r="DW371" s="101" t="str">
        <f t="shared" si="338"/>
        <v/>
      </c>
      <c r="DX371" s="101" t="str">
        <f t="shared" si="339"/>
        <v/>
      </c>
      <c r="DY371" s="101" t="str">
        <f t="shared" si="318"/>
        <v/>
      </c>
      <c r="DZ371" s="101" t="str">
        <f t="shared" si="319"/>
        <v/>
      </c>
    </row>
    <row r="372" spans="1:130" ht="15" customHeight="1" x14ac:dyDescent="0.25">
      <c r="A372" s="106" t="str">
        <f>'miRNA Table'!C371</f>
        <v>hsa-miR-98-5p</v>
      </c>
      <c r="B372" s="98" t="s">
        <v>5869</v>
      </c>
      <c r="C372" s="99">
        <f>IF('Test Sample Data'!C371="","",IF(SUM('Test Sample Data'!C$3:C$386)&gt;10,IF(AND(ISNUMBER('Test Sample Data'!C371),'Test Sample Data'!C371&lt;$C$389, 'Test Sample Data'!C371&gt;0),'Test Sample Data'!C371,$C$389),""))</f>
        <v>33.11</v>
      </c>
      <c r="D372" s="99">
        <f>IF('Test Sample Data'!D371="","",IF(SUM('Test Sample Data'!D$3:D$386)&gt;10,IF(AND(ISNUMBER('Test Sample Data'!D371),'Test Sample Data'!D371&lt;$C$389, 'Test Sample Data'!D371&gt;0),'Test Sample Data'!D371,$C$389),""))</f>
        <v>32.26</v>
      </c>
      <c r="E372" s="99">
        <f>IF('Test Sample Data'!E371="","",IF(SUM('Test Sample Data'!E$3:E$386)&gt;10,IF(AND(ISNUMBER('Test Sample Data'!E371),'Test Sample Data'!E371&lt;$C$389, 'Test Sample Data'!E371&gt;0),'Test Sample Data'!E371,$C$389),""))</f>
        <v>32.94</v>
      </c>
      <c r="F372" s="99" t="str">
        <f>IF('Test Sample Data'!F371="","",IF(SUM('Test Sample Data'!F$3:F$386)&gt;10,IF(AND(ISNUMBER('Test Sample Data'!F371),'Test Sample Data'!F371&lt;$C$389, 'Test Sample Data'!F371&gt;0),'Test Sample Data'!F371,$C$389),""))</f>
        <v/>
      </c>
      <c r="G372" s="99" t="str">
        <f>IF('Test Sample Data'!G371="","",IF(SUM('Test Sample Data'!G$3:G$386)&gt;10,IF(AND(ISNUMBER('Test Sample Data'!G371),'Test Sample Data'!G371&lt;$C$389, 'Test Sample Data'!G371&gt;0),'Test Sample Data'!G371,$C$389),""))</f>
        <v/>
      </c>
      <c r="H372" s="99" t="str">
        <f>IF('Test Sample Data'!H371="","",IF(SUM('Test Sample Data'!H$3:H$386)&gt;10,IF(AND(ISNUMBER('Test Sample Data'!H371),'Test Sample Data'!H371&lt;$C$389, 'Test Sample Data'!H371&gt;0),'Test Sample Data'!H371,$C$389),""))</f>
        <v/>
      </c>
      <c r="I372" s="99" t="str">
        <f>IF('Test Sample Data'!I371="","",IF(SUM('Test Sample Data'!I$3:I$386)&gt;10,IF(AND(ISNUMBER('Test Sample Data'!I371),'Test Sample Data'!I371&lt;$C$389, 'Test Sample Data'!I371&gt;0),'Test Sample Data'!I371,$C$389),""))</f>
        <v/>
      </c>
      <c r="J372" s="99" t="str">
        <f>IF('Test Sample Data'!J371="","",IF(SUM('Test Sample Data'!J$3:J$386)&gt;10,IF(AND(ISNUMBER('Test Sample Data'!J371),'Test Sample Data'!J371&lt;$C$389, 'Test Sample Data'!J371&gt;0),'Test Sample Data'!J371,$C$389),""))</f>
        <v/>
      </c>
      <c r="K372" s="99" t="str">
        <f>IF('Test Sample Data'!K371="","",IF(SUM('Test Sample Data'!K$3:K$386)&gt;10,IF(AND(ISNUMBER('Test Sample Data'!K371),'Test Sample Data'!K371&lt;$C$389, 'Test Sample Data'!K371&gt;0),'Test Sample Data'!K371,$C$389),""))</f>
        <v/>
      </c>
      <c r="L372" s="99" t="str">
        <f>IF('Test Sample Data'!L371="","",IF(SUM('Test Sample Data'!L$3:L$386)&gt;10,IF(AND(ISNUMBER('Test Sample Data'!L371),'Test Sample Data'!L371&lt;$C$389, 'Test Sample Data'!L371&gt;0),'Test Sample Data'!L371,$C$389),""))</f>
        <v/>
      </c>
      <c r="M372" s="99" t="str">
        <f>IF('Test Sample Data'!M371="","",IF(SUM('Test Sample Data'!M$3:M$386)&gt;10,IF(AND(ISNUMBER('Test Sample Data'!M371),'Test Sample Data'!M371&lt;$C$389, 'Test Sample Data'!M371&gt;0),'Test Sample Data'!M371,$C$389),""))</f>
        <v/>
      </c>
      <c r="N372" s="99" t="str">
        <f>IF('Test Sample Data'!N371="","",IF(SUM('Test Sample Data'!N$3:N$386)&gt;10,IF(AND(ISNUMBER('Test Sample Data'!N371),'Test Sample Data'!N371&lt;$C$389, 'Test Sample Data'!N371&gt;0),'Test Sample Data'!N371,$C$389),""))</f>
        <v/>
      </c>
      <c r="O372" s="98" t="str">
        <f>'miRNA Table'!C371</f>
        <v>hsa-miR-98-5p</v>
      </c>
      <c r="P372" s="98" t="s">
        <v>5869</v>
      </c>
      <c r="Q372" s="99">
        <f>IF('Control Sample Data'!C371="","",IF(SUM('Control Sample Data'!C$3:C$386)&gt;10,IF(AND(ISNUMBER('Control Sample Data'!C371),'Control Sample Data'!C371&lt;$C$389, 'Control Sample Data'!C371&gt;0),'Control Sample Data'!C371,$C$389),""))</f>
        <v>35</v>
      </c>
      <c r="R372" s="99">
        <f>IF('Control Sample Data'!D371="","",IF(SUM('Control Sample Data'!D$3:D$386)&gt;10,IF(AND(ISNUMBER('Control Sample Data'!D371),'Control Sample Data'!D371&lt;$C$389, 'Control Sample Data'!D371&gt;0),'Control Sample Data'!D371,$C$389),""))</f>
        <v>35</v>
      </c>
      <c r="S372" s="99">
        <f>IF('Control Sample Data'!E371="","",IF(SUM('Control Sample Data'!E$3:E$386)&gt;10,IF(AND(ISNUMBER('Control Sample Data'!E371),'Control Sample Data'!E371&lt;$C$389, 'Control Sample Data'!E371&gt;0),'Control Sample Data'!E371,$C$389),""))</f>
        <v>35</v>
      </c>
      <c r="T372" s="99" t="str">
        <f>IF('Control Sample Data'!F371="","",IF(SUM('Control Sample Data'!F$3:F$386)&gt;10,IF(AND(ISNUMBER('Control Sample Data'!F371),'Control Sample Data'!F371&lt;$C$389, 'Control Sample Data'!F371&gt;0),'Control Sample Data'!F371,$C$389),""))</f>
        <v/>
      </c>
      <c r="U372" s="99" t="str">
        <f>IF('Control Sample Data'!G371="","",IF(SUM('Control Sample Data'!G$3:G$386)&gt;10,IF(AND(ISNUMBER('Control Sample Data'!G371),'Control Sample Data'!G371&lt;$C$389, 'Control Sample Data'!G371&gt;0),'Control Sample Data'!G371,$C$389),""))</f>
        <v/>
      </c>
      <c r="V372" s="99" t="str">
        <f>IF('Control Sample Data'!H371="","",IF(SUM('Control Sample Data'!H$3:H$386)&gt;10,IF(AND(ISNUMBER('Control Sample Data'!H371),'Control Sample Data'!H371&lt;$C$389, 'Control Sample Data'!H371&gt;0),'Control Sample Data'!H371,$C$389),""))</f>
        <v/>
      </c>
      <c r="W372" s="99" t="str">
        <f>IF('Control Sample Data'!I371="","",IF(SUM('Control Sample Data'!I$3:I$386)&gt;10,IF(AND(ISNUMBER('Control Sample Data'!I371),'Control Sample Data'!I371&lt;$C$389, 'Control Sample Data'!I371&gt;0),'Control Sample Data'!I371,$C$389),""))</f>
        <v/>
      </c>
      <c r="X372" s="99" t="str">
        <f>IF('Control Sample Data'!J371="","",IF(SUM('Control Sample Data'!J$3:J$386)&gt;10,IF(AND(ISNUMBER('Control Sample Data'!J371),'Control Sample Data'!J371&lt;$C$389, 'Control Sample Data'!J371&gt;0),'Control Sample Data'!J371,$C$389),""))</f>
        <v/>
      </c>
      <c r="Y372" s="99" t="str">
        <f>IF('Control Sample Data'!K371="","",IF(SUM('Control Sample Data'!K$3:K$386)&gt;10,IF(AND(ISNUMBER('Control Sample Data'!K371),'Control Sample Data'!K371&lt;$C$389, 'Control Sample Data'!K371&gt;0),'Control Sample Data'!K371,$C$389),""))</f>
        <v/>
      </c>
      <c r="Z372" s="99" t="str">
        <f>IF('Control Sample Data'!L371="","",IF(SUM('Control Sample Data'!L$3:L$386)&gt;10,IF(AND(ISNUMBER('Control Sample Data'!L371),'Control Sample Data'!L371&lt;$C$389, 'Control Sample Data'!L371&gt;0),'Control Sample Data'!L371,$C$389),""))</f>
        <v/>
      </c>
      <c r="AA372" s="99" t="str">
        <f>IF('Control Sample Data'!M371="","",IF(SUM('Control Sample Data'!M$3:M$386)&gt;10,IF(AND(ISNUMBER('Control Sample Data'!M371),'Control Sample Data'!M371&lt;$C$389, 'Control Sample Data'!M371&gt;0),'Control Sample Data'!M371,$C$389),""))</f>
        <v/>
      </c>
      <c r="AB372" s="107" t="str">
        <f>IF('Control Sample Data'!N371="","",IF(SUM('Control Sample Data'!N$3:N$386)&gt;10,IF(AND(ISNUMBER('Control Sample Data'!N371),'Control Sample Data'!N371&lt;$C$389, 'Control Sample Data'!N371&gt;0),'Control Sample Data'!N371,$C$389),""))</f>
        <v/>
      </c>
      <c r="AC372" s="136">
        <f>IF(C372="","",IF(AND('miRNA Table'!$F$4="YES",'miRNA Table'!$F$6="YES"),C372-C$391,C372))</f>
        <v>33.11</v>
      </c>
      <c r="AD372" s="137">
        <f>IF(D372="","",IF(AND('miRNA Table'!$F$4="YES",'miRNA Table'!$F$6="YES"),D372-D$391,D372))</f>
        <v>32.26</v>
      </c>
      <c r="AE372" s="137">
        <f>IF(E372="","",IF(AND('miRNA Table'!$F$4="YES",'miRNA Table'!$F$6="YES"),E372-E$391,E372))</f>
        <v>32.94</v>
      </c>
      <c r="AF372" s="137" t="str">
        <f>IF(F372="","",IF(AND('miRNA Table'!$F$4="YES",'miRNA Table'!$F$6="YES"),F372-F$391,F372))</f>
        <v/>
      </c>
      <c r="AG372" s="137" t="str">
        <f>IF(G372="","",IF(AND('miRNA Table'!$F$4="YES",'miRNA Table'!$F$6="YES"),G372-G$391,G372))</f>
        <v/>
      </c>
      <c r="AH372" s="137" t="str">
        <f>IF(H372="","",IF(AND('miRNA Table'!$F$4="YES",'miRNA Table'!$F$6="YES"),H372-H$391,H372))</f>
        <v/>
      </c>
      <c r="AI372" s="137" t="str">
        <f>IF(I372="","",IF(AND('miRNA Table'!$F$4="YES",'miRNA Table'!$F$6="YES"),I372-I$391,I372))</f>
        <v/>
      </c>
      <c r="AJ372" s="137" t="str">
        <f>IF(J372="","",IF(AND('miRNA Table'!$F$4="YES",'miRNA Table'!$F$6="YES"),J372-J$391,J372))</f>
        <v/>
      </c>
      <c r="AK372" s="137" t="str">
        <f>IF(K372="","",IF(AND('miRNA Table'!$F$4="YES",'miRNA Table'!$F$6="YES"),K372-K$391,K372))</f>
        <v/>
      </c>
      <c r="AL372" s="137" t="str">
        <f>IF(L372="","",IF(AND('miRNA Table'!$F$4="YES",'miRNA Table'!$F$6="YES"),L372-L$391,L372))</f>
        <v/>
      </c>
      <c r="AM372" s="137" t="str">
        <f>IF(M372="","",IF(AND('miRNA Table'!$F$4="YES",'miRNA Table'!$F$6="YES"),M372-M$391,M372))</f>
        <v/>
      </c>
      <c r="AN372" s="138" t="str">
        <f>IF(N372="","",IF(AND('miRNA Table'!$F$4="YES",'miRNA Table'!$F$6="YES"),N372-N$391,N372))</f>
        <v/>
      </c>
      <c r="AO372" s="136">
        <f>IF(O372="","",IF(AND('miRNA Table'!$F$4="YES",'miRNA Table'!$F$6="YES"),Q372-Q$391,Q372))</f>
        <v>35</v>
      </c>
      <c r="AP372" s="137">
        <f>IF(P372="","",IF(AND('miRNA Table'!$F$4="YES",'miRNA Table'!$F$6="YES"),R372-R$391,R372))</f>
        <v>35</v>
      </c>
      <c r="AQ372" s="137">
        <f>IF(Q372="","",IF(AND('miRNA Table'!$F$4="YES",'miRNA Table'!$F$6="YES"),S372-S$391,S372))</f>
        <v>35</v>
      </c>
      <c r="AR372" s="137" t="str">
        <f>IF(R372="","",IF(AND('miRNA Table'!$F$4="YES",'miRNA Table'!$F$6="YES"),T372-T$391,T372))</f>
        <v/>
      </c>
      <c r="AS372" s="137" t="str">
        <f>IF(S372="","",IF(AND('miRNA Table'!$F$4="YES",'miRNA Table'!$F$6="YES"),U372-U$391,U372))</f>
        <v/>
      </c>
      <c r="AT372" s="137" t="str">
        <f>IF(T372="","",IF(AND('miRNA Table'!$F$4="YES",'miRNA Table'!$F$6="YES"),V372-V$391,V372))</f>
        <v/>
      </c>
      <c r="AU372" s="137" t="str">
        <f>IF(U372="","",IF(AND('miRNA Table'!$F$4="YES",'miRNA Table'!$F$6="YES"),W372-W$391,W372))</f>
        <v/>
      </c>
      <c r="AV372" s="137" t="str">
        <f>IF(V372="","",IF(AND('miRNA Table'!$F$4="YES",'miRNA Table'!$F$6="YES"),X372-X$391,X372))</f>
        <v/>
      </c>
      <c r="AW372" s="137" t="str">
        <f>IF(W372="","",IF(AND('miRNA Table'!$F$4="YES",'miRNA Table'!$F$6="YES"),Y372-Y$391,Y372))</f>
        <v/>
      </c>
      <c r="AX372" s="137" t="str">
        <f>IF(X372="","",IF(AND('miRNA Table'!$F$4="YES",'miRNA Table'!$F$6="YES"),Z372-Z$391,Z372))</f>
        <v/>
      </c>
      <c r="AY372" s="137" t="str">
        <f>IF(Y372="","",IF(AND('miRNA Table'!$F$4="YES",'miRNA Table'!$F$6="YES"),AA372-AA$391,AA372))</f>
        <v/>
      </c>
      <c r="AZ372" s="138" t="str">
        <f>IF(Z372="","",IF(AND('miRNA Table'!$F$4="YES",'miRNA Table'!$F$6="YES"),AB372-AB$391,AB372))</f>
        <v/>
      </c>
      <c r="BY372" s="97" t="str">
        <f t="shared" si="288"/>
        <v>hsa-miR-98-5p</v>
      </c>
      <c r="BZ372" s="98" t="s">
        <v>5869</v>
      </c>
      <c r="CA372" s="99">
        <f t="shared" si="289"/>
        <v>12.474999999999998</v>
      </c>
      <c r="CB372" s="99">
        <f t="shared" si="290"/>
        <v>11.614999999999998</v>
      </c>
      <c r="CC372" s="99">
        <f t="shared" si="291"/>
        <v>12.209999999999997</v>
      </c>
      <c r="CD372" s="99" t="str">
        <f t="shared" si="292"/>
        <v/>
      </c>
      <c r="CE372" s="99" t="str">
        <f t="shared" si="293"/>
        <v/>
      </c>
      <c r="CF372" s="99" t="str">
        <f t="shared" si="294"/>
        <v/>
      </c>
      <c r="CG372" s="99" t="str">
        <f t="shared" si="295"/>
        <v/>
      </c>
      <c r="CH372" s="99" t="str">
        <f t="shared" si="296"/>
        <v/>
      </c>
      <c r="CI372" s="99" t="str">
        <f t="shared" si="297"/>
        <v/>
      </c>
      <c r="CJ372" s="99" t="str">
        <f t="shared" si="298"/>
        <v/>
      </c>
      <c r="CK372" s="99" t="str">
        <f t="shared" si="299"/>
        <v/>
      </c>
      <c r="CL372" s="99" t="str">
        <f t="shared" si="300"/>
        <v/>
      </c>
      <c r="CM372" s="99">
        <f t="shared" si="301"/>
        <v>14.101666666666667</v>
      </c>
      <c r="CN372" s="99">
        <f t="shared" si="302"/>
        <v>14.14833333333333</v>
      </c>
      <c r="CO372" s="99">
        <f t="shared" si="303"/>
        <v>13.864999999999998</v>
      </c>
      <c r="CP372" s="99" t="str">
        <f t="shared" si="304"/>
        <v/>
      </c>
      <c r="CQ372" s="99" t="str">
        <f t="shared" si="305"/>
        <v/>
      </c>
      <c r="CR372" s="99" t="str">
        <f t="shared" si="306"/>
        <v/>
      </c>
      <c r="CS372" s="99" t="str">
        <f t="shared" si="307"/>
        <v/>
      </c>
      <c r="CT372" s="99" t="str">
        <f t="shared" si="308"/>
        <v/>
      </c>
      <c r="CU372" s="99" t="str">
        <f t="shared" si="309"/>
        <v/>
      </c>
      <c r="CV372" s="99" t="str">
        <f t="shared" si="310"/>
        <v/>
      </c>
      <c r="CW372" s="99" t="str">
        <f t="shared" si="311"/>
        <v/>
      </c>
      <c r="CX372" s="99" t="str">
        <f t="shared" si="312"/>
        <v/>
      </c>
      <c r="CY372" s="70">
        <f t="shared" si="313"/>
        <v>12.1</v>
      </c>
      <c r="CZ372" s="70">
        <f t="shared" si="314"/>
        <v>14.038333333333332</v>
      </c>
      <c r="DA372" s="100" t="str">
        <f t="shared" si="315"/>
        <v>hsa-miR-98-5p</v>
      </c>
      <c r="DB372" s="98" t="s">
        <v>5869</v>
      </c>
      <c r="DC372" s="101">
        <f t="shared" si="320"/>
        <v>1.7565107177866472E-4</v>
      </c>
      <c r="DD372" s="101">
        <f t="shared" si="321"/>
        <v>3.1881342458225557E-4</v>
      </c>
      <c r="DE372" s="101">
        <f t="shared" si="322"/>
        <v>2.1106865998727207E-4</v>
      </c>
      <c r="DF372" s="101" t="str">
        <f t="shared" si="323"/>
        <v/>
      </c>
      <c r="DG372" s="101" t="str">
        <f t="shared" si="324"/>
        <v/>
      </c>
      <c r="DH372" s="101" t="str">
        <f t="shared" si="325"/>
        <v/>
      </c>
      <c r="DI372" s="101" t="str">
        <f t="shared" si="326"/>
        <v/>
      </c>
      <c r="DJ372" s="101" t="str">
        <f t="shared" si="327"/>
        <v/>
      </c>
      <c r="DK372" s="101" t="str">
        <f t="shared" si="328"/>
        <v/>
      </c>
      <c r="DL372" s="101" t="str">
        <f t="shared" si="329"/>
        <v/>
      </c>
      <c r="DM372" s="101" t="str">
        <f t="shared" si="316"/>
        <v/>
      </c>
      <c r="DN372" s="101" t="str">
        <f t="shared" si="317"/>
        <v/>
      </c>
      <c r="DO372" s="101">
        <f t="shared" si="330"/>
        <v>5.6882063716252369E-5</v>
      </c>
      <c r="DP372" s="101">
        <f t="shared" si="331"/>
        <v>5.5071547217106916E-5</v>
      </c>
      <c r="DQ372" s="101">
        <f t="shared" si="332"/>
        <v>6.7022266466494862E-5</v>
      </c>
      <c r="DR372" s="101" t="str">
        <f t="shared" si="333"/>
        <v/>
      </c>
      <c r="DS372" s="101" t="str">
        <f t="shared" si="334"/>
        <v/>
      </c>
      <c r="DT372" s="101" t="str">
        <f t="shared" si="335"/>
        <v/>
      </c>
      <c r="DU372" s="101" t="str">
        <f t="shared" si="336"/>
        <v/>
      </c>
      <c r="DV372" s="101" t="str">
        <f t="shared" si="337"/>
        <v/>
      </c>
      <c r="DW372" s="101" t="str">
        <f t="shared" si="338"/>
        <v/>
      </c>
      <c r="DX372" s="101" t="str">
        <f t="shared" si="339"/>
        <v/>
      </c>
      <c r="DY372" s="101" t="str">
        <f t="shared" si="318"/>
        <v/>
      </c>
      <c r="DZ372" s="101" t="str">
        <f t="shared" si="319"/>
        <v/>
      </c>
    </row>
    <row r="373" spans="1:130" ht="15" customHeight="1" x14ac:dyDescent="0.25">
      <c r="A373" s="106" t="str">
        <f>'miRNA Table'!C372</f>
        <v>hsa-miR-99a-5p</v>
      </c>
      <c r="B373" s="98" t="s">
        <v>5870</v>
      </c>
      <c r="C373" s="99">
        <f>IF('Test Sample Data'!C372="","",IF(SUM('Test Sample Data'!C$3:C$386)&gt;10,IF(AND(ISNUMBER('Test Sample Data'!C372),'Test Sample Data'!C372&lt;$C$389, 'Test Sample Data'!C372&gt;0),'Test Sample Data'!C372,$C$389),""))</f>
        <v>28.33</v>
      </c>
      <c r="D373" s="99">
        <f>IF('Test Sample Data'!D372="","",IF(SUM('Test Sample Data'!D$3:D$386)&gt;10,IF(AND(ISNUMBER('Test Sample Data'!D372),'Test Sample Data'!D372&lt;$C$389, 'Test Sample Data'!D372&gt;0),'Test Sample Data'!D372,$C$389),""))</f>
        <v>28.56</v>
      </c>
      <c r="E373" s="99">
        <f>IF('Test Sample Data'!E372="","",IF(SUM('Test Sample Data'!E$3:E$386)&gt;10,IF(AND(ISNUMBER('Test Sample Data'!E372),'Test Sample Data'!E372&lt;$C$389, 'Test Sample Data'!E372&gt;0),'Test Sample Data'!E372,$C$389),""))</f>
        <v>28.39</v>
      </c>
      <c r="F373" s="99" t="str">
        <f>IF('Test Sample Data'!F372="","",IF(SUM('Test Sample Data'!F$3:F$386)&gt;10,IF(AND(ISNUMBER('Test Sample Data'!F372),'Test Sample Data'!F372&lt;$C$389, 'Test Sample Data'!F372&gt;0),'Test Sample Data'!F372,$C$389),""))</f>
        <v/>
      </c>
      <c r="G373" s="99" t="str">
        <f>IF('Test Sample Data'!G372="","",IF(SUM('Test Sample Data'!G$3:G$386)&gt;10,IF(AND(ISNUMBER('Test Sample Data'!G372),'Test Sample Data'!G372&lt;$C$389, 'Test Sample Data'!G372&gt;0),'Test Sample Data'!G372,$C$389),""))</f>
        <v/>
      </c>
      <c r="H373" s="99" t="str">
        <f>IF('Test Sample Data'!H372="","",IF(SUM('Test Sample Data'!H$3:H$386)&gt;10,IF(AND(ISNUMBER('Test Sample Data'!H372),'Test Sample Data'!H372&lt;$C$389, 'Test Sample Data'!H372&gt;0),'Test Sample Data'!H372,$C$389),""))</f>
        <v/>
      </c>
      <c r="I373" s="99" t="str">
        <f>IF('Test Sample Data'!I372="","",IF(SUM('Test Sample Data'!I$3:I$386)&gt;10,IF(AND(ISNUMBER('Test Sample Data'!I372),'Test Sample Data'!I372&lt;$C$389, 'Test Sample Data'!I372&gt;0),'Test Sample Data'!I372,$C$389),""))</f>
        <v/>
      </c>
      <c r="J373" s="99" t="str">
        <f>IF('Test Sample Data'!J372="","",IF(SUM('Test Sample Data'!J$3:J$386)&gt;10,IF(AND(ISNUMBER('Test Sample Data'!J372),'Test Sample Data'!J372&lt;$C$389, 'Test Sample Data'!J372&gt;0),'Test Sample Data'!J372,$C$389),""))</f>
        <v/>
      </c>
      <c r="K373" s="99" t="str">
        <f>IF('Test Sample Data'!K372="","",IF(SUM('Test Sample Data'!K$3:K$386)&gt;10,IF(AND(ISNUMBER('Test Sample Data'!K372),'Test Sample Data'!K372&lt;$C$389, 'Test Sample Data'!K372&gt;0),'Test Sample Data'!K372,$C$389),""))</f>
        <v/>
      </c>
      <c r="L373" s="99" t="str">
        <f>IF('Test Sample Data'!L372="","",IF(SUM('Test Sample Data'!L$3:L$386)&gt;10,IF(AND(ISNUMBER('Test Sample Data'!L372),'Test Sample Data'!L372&lt;$C$389, 'Test Sample Data'!L372&gt;0),'Test Sample Data'!L372,$C$389),""))</f>
        <v/>
      </c>
      <c r="M373" s="99" t="str">
        <f>IF('Test Sample Data'!M372="","",IF(SUM('Test Sample Data'!M$3:M$386)&gt;10,IF(AND(ISNUMBER('Test Sample Data'!M372),'Test Sample Data'!M372&lt;$C$389, 'Test Sample Data'!M372&gt;0),'Test Sample Data'!M372,$C$389),""))</f>
        <v/>
      </c>
      <c r="N373" s="99" t="str">
        <f>IF('Test Sample Data'!N372="","",IF(SUM('Test Sample Data'!N$3:N$386)&gt;10,IF(AND(ISNUMBER('Test Sample Data'!N372),'Test Sample Data'!N372&lt;$C$389, 'Test Sample Data'!N372&gt;0),'Test Sample Data'!N372,$C$389),""))</f>
        <v/>
      </c>
      <c r="O373" s="98" t="str">
        <f>'miRNA Table'!C372</f>
        <v>hsa-miR-99a-5p</v>
      </c>
      <c r="P373" s="98" t="s">
        <v>5870</v>
      </c>
      <c r="Q373" s="99">
        <f>IF('Control Sample Data'!C372="","",IF(SUM('Control Sample Data'!C$3:C$386)&gt;10,IF(AND(ISNUMBER('Control Sample Data'!C372),'Control Sample Data'!C372&lt;$C$389, 'Control Sample Data'!C372&gt;0),'Control Sample Data'!C372,$C$389),""))</f>
        <v>26.77</v>
      </c>
      <c r="R373" s="99">
        <f>IF('Control Sample Data'!D372="","",IF(SUM('Control Sample Data'!D$3:D$386)&gt;10,IF(AND(ISNUMBER('Control Sample Data'!D372),'Control Sample Data'!D372&lt;$C$389, 'Control Sample Data'!D372&gt;0),'Control Sample Data'!D372,$C$389),""))</f>
        <v>26.85</v>
      </c>
      <c r="S373" s="99">
        <f>IF('Control Sample Data'!E372="","",IF(SUM('Control Sample Data'!E$3:E$386)&gt;10,IF(AND(ISNUMBER('Control Sample Data'!E372),'Control Sample Data'!E372&lt;$C$389, 'Control Sample Data'!E372&gt;0),'Control Sample Data'!E372,$C$389),""))</f>
        <v>27.04</v>
      </c>
      <c r="T373" s="99" t="str">
        <f>IF('Control Sample Data'!F372="","",IF(SUM('Control Sample Data'!F$3:F$386)&gt;10,IF(AND(ISNUMBER('Control Sample Data'!F372),'Control Sample Data'!F372&lt;$C$389, 'Control Sample Data'!F372&gt;0),'Control Sample Data'!F372,$C$389),""))</f>
        <v/>
      </c>
      <c r="U373" s="99" t="str">
        <f>IF('Control Sample Data'!G372="","",IF(SUM('Control Sample Data'!G$3:G$386)&gt;10,IF(AND(ISNUMBER('Control Sample Data'!G372),'Control Sample Data'!G372&lt;$C$389, 'Control Sample Data'!G372&gt;0),'Control Sample Data'!G372,$C$389),""))</f>
        <v/>
      </c>
      <c r="V373" s="99" t="str">
        <f>IF('Control Sample Data'!H372="","",IF(SUM('Control Sample Data'!H$3:H$386)&gt;10,IF(AND(ISNUMBER('Control Sample Data'!H372),'Control Sample Data'!H372&lt;$C$389, 'Control Sample Data'!H372&gt;0),'Control Sample Data'!H372,$C$389),""))</f>
        <v/>
      </c>
      <c r="W373" s="99" t="str">
        <f>IF('Control Sample Data'!I372="","",IF(SUM('Control Sample Data'!I$3:I$386)&gt;10,IF(AND(ISNUMBER('Control Sample Data'!I372),'Control Sample Data'!I372&lt;$C$389, 'Control Sample Data'!I372&gt;0),'Control Sample Data'!I372,$C$389),""))</f>
        <v/>
      </c>
      <c r="X373" s="99" t="str">
        <f>IF('Control Sample Data'!J372="","",IF(SUM('Control Sample Data'!J$3:J$386)&gt;10,IF(AND(ISNUMBER('Control Sample Data'!J372),'Control Sample Data'!J372&lt;$C$389, 'Control Sample Data'!J372&gt;0),'Control Sample Data'!J372,$C$389),""))</f>
        <v/>
      </c>
      <c r="Y373" s="99" t="str">
        <f>IF('Control Sample Data'!K372="","",IF(SUM('Control Sample Data'!K$3:K$386)&gt;10,IF(AND(ISNUMBER('Control Sample Data'!K372),'Control Sample Data'!K372&lt;$C$389, 'Control Sample Data'!K372&gt;0),'Control Sample Data'!K372,$C$389),""))</f>
        <v/>
      </c>
      <c r="Z373" s="99" t="str">
        <f>IF('Control Sample Data'!L372="","",IF(SUM('Control Sample Data'!L$3:L$386)&gt;10,IF(AND(ISNUMBER('Control Sample Data'!L372),'Control Sample Data'!L372&lt;$C$389, 'Control Sample Data'!L372&gt;0),'Control Sample Data'!L372,$C$389),""))</f>
        <v/>
      </c>
      <c r="AA373" s="99" t="str">
        <f>IF('Control Sample Data'!M372="","",IF(SUM('Control Sample Data'!M$3:M$386)&gt;10,IF(AND(ISNUMBER('Control Sample Data'!M372),'Control Sample Data'!M372&lt;$C$389, 'Control Sample Data'!M372&gt;0),'Control Sample Data'!M372,$C$389),""))</f>
        <v/>
      </c>
      <c r="AB373" s="107" t="str">
        <f>IF('Control Sample Data'!N372="","",IF(SUM('Control Sample Data'!N$3:N$386)&gt;10,IF(AND(ISNUMBER('Control Sample Data'!N372),'Control Sample Data'!N372&lt;$C$389, 'Control Sample Data'!N372&gt;0),'Control Sample Data'!N372,$C$389),""))</f>
        <v/>
      </c>
      <c r="AC373" s="136">
        <f>IF(C373="","",IF(AND('miRNA Table'!$F$4="YES",'miRNA Table'!$F$6="YES"),C373-C$391,C373))</f>
        <v>28.33</v>
      </c>
      <c r="AD373" s="137">
        <f>IF(D373="","",IF(AND('miRNA Table'!$F$4="YES",'miRNA Table'!$F$6="YES"),D373-D$391,D373))</f>
        <v>28.56</v>
      </c>
      <c r="AE373" s="137">
        <f>IF(E373="","",IF(AND('miRNA Table'!$F$4="YES",'miRNA Table'!$F$6="YES"),E373-E$391,E373))</f>
        <v>28.39</v>
      </c>
      <c r="AF373" s="137" t="str">
        <f>IF(F373="","",IF(AND('miRNA Table'!$F$4="YES",'miRNA Table'!$F$6="YES"),F373-F$391,F373))</f>
        <v/>
      </c>
      <c r="AG373" s="137" t="str">
        <f>IF(G373="","",IF(AND('miRNA Table'!$F$4="YES",'miRNA Table'!$F$6="YES"),G373-G$391,G373))</f>
        <v/>
      </c>
      <c r="AH373" s="137" t="str">
        <f>IF(H373="","",IF(AND('miRNA Table'!$F$4="YES",'miRNA Table'!$F$6="YES"),H373-H$391,H373))</f>
        <v/>
      </c>
      <c r="AI373" s="137" t="str">
        <f>IF(I373="","",IF(AND('miRNA Table'!$F$4="YES",'miRNA Table'!$F$6="YES"),I373-I$391,I373))</f>
        <v/>
      </c>
      <c r="AJ373" s="137" t="str">
        <f>IF(J373="","",IF(AND('miRNA Table'!$F$4="YES",'miRNA Table'!$F$6="YES"),J373-J$391,J373))</f>
        <v/>
      </c>
      <c r="AK373" s="137" t="str">
        <f>IF(K373="","",IF(AND('miRNA Table'!$F$4="YES",'miRNA Table'!$F$6="YES"),K373-K$391,K373))</f>
        <v/>
      </c>
      <c r="AL373" s="137" t="str">
        <f>IF(L373="","",IF(AND('miRNA Table'!$F$4="YES",'miRNA Table'!$F$6="YES"),L373-L$391,L373))</f>
        <v/>
      </c>
      <c r="AM373" s="137" t="str">
        <f>IF(M373="","",IF(AND('miRNA Table'!$F$4="YES",'miRNA Table'!$F$6="YES"),M373-M$391,M373))</f>
        <v/>
      </c>
      <c r="AN373" s="138" t="str">
        <f>IF(N373="","",IF(AND('miRNA Table'!$F$4="YES",'miRNA Table'!$F$6="YES"),N373-N$391,N373))</f>
        <v/>
      </c>
      <c r="AO373" s="136">
        <f>IF(O373="","",IF(AND('miRNA Table'!$F$4="YES",'miRNA Table'!$F$6="YES"),Q373-Q$391,Q373))</f>
        <v>26.77</v>
      </c>
      <c r="AP373" s="137">
        <f>IF(P373="","",IF(AND('miRNA Table'!$F$4="YES",'miRNA Table'!$F$6="YES"),R373-R$391,R373))</f>
        <v>26.85</v>
      </c>
      <c r="AQ373" s="137">
        <f>IF(Q373="","",IF(AND('miRNA Table'!$F$4="YES",'miRNA Table'!$F$6="YES"),S373-S$391,S373))</f>
        <v>27.04</v>
      </c>
      <c r="AR373" s="137" t="str">
        <f>IF(R373="","",IF(AND('miRNA Table'!$F$4="YES",'miRNA Table'!$F$6="YES"),T373-T$391,T373))</f>
        <v/>
      </c>
      <c r="AS373" s="137" t="str">
        <f>IF(S373="","",IF(AND('miRNA Table'!$F$4="YES",'miRNA Table'!$F$6="YES"),U373-U$391,U373))</f>
        <v/>
      </c>
      <c r="AT373" s="137" t="str">
        <f>IF(T373="","",IF(AND('miRNA Table'!$F$4="YES",'miRNA Table'!$F$6="YES"),V373-V$391,V373))</f>
        <v/>
      </c>
      <c r="AU373" s="137" t="str">
        <f>IF(U373="","",IF(AND('miRNA Table'!$F$4="YES",'miRNA Table'!$F$6="YES"),W373-W$391,W373))</f>
        <v/>
      </c>
      <c r="AV373" s="137" t="str">
        <f>IF(V373="","",IF(AND('miRNA Table'!$F$4="YES",'miRNA Table'!$F$6="YES"),X373-X$391,X373))</f>
        <v/>
      </c>
      <c r="AW373" s="137" t="str">
        <f>IF(W373="","",IF(AND('miRNA Table'!$F$4="YES",'miRNA Table'!$F$6="YES"),Y373-Y$391,Y373))</f>
        <v/>
      </c>
      <c r="AX373" s="137" t="str">
        <f>IF(X373="","",IF(AND('miRNA Table'!$F$4="YES",'miRNA Table'!$F$6="YES"),Z373-Z$391,Z373))</f>
        <v/>
      </c>
      <c r="AY373" s="137" t="str">
        <f>IF(Y373="","",IF(AND('miRNA Table'!$F$4="YES",'miRNA Table'!$F$6="YES"),AA373-AA$391,AA373))</f>
        <v/>
      </c>
      <c r="AZ373" s="138" t="str">
        <f>IF(Z373="","",IF(AND('miRNA Table'!$F$4="YES",'miRNA Table'!$F$6="YES"),AB373-AB$391,AB373))</f>
        <v/>
      </c>
      <c r="BY373" s="97" t="str">
        <f t="shared" si="288"/>
        <v>hsa-miR-99a-5p</v>
      </c>
      <c r="BZ373" s="98" t="s">
        <v>5870</v>
      </c>
      <c r="CA373" s="99">
        <f t="shared" si="289"/>
        <v>7.6949999999999967</v>
      </c>
      <c r="CB373" s="99">
        <f t="shared" si="290"/>
        <v>7.9149999999999991</v>
      </c>
      <c r="CC373" s="99">
        <f t="shared" si="291"/>
        <v>7.66</v>
      </c>
      <c r="CD373" s="99" t="str">
        <f t="shared" si="292"/>
        <v/>
      </c>
      <c r="CE373" s="99" t="str">
        <f t="shared" si="293"/>
        <v/>
      </c>
      <c r="CF373" s="99" t="str">
        <f t="shared" si="294"/>
        <v/>
      </c>
      <c r="CG373" s="99" t="str">
        <f t="shared" si="295"/>
        <v/>
      </c>
      <c r="CH373" s="99" t="str">
        <f t="shared" si="296"/>
        <v/>
      </c>
      <c r="CI373" s="99" t="str">
        <f t="shared" si="297"/>
        <v/>
      </c>
      <c r="CJ373" s="99" t="str">
        <f t="shared" si="298"/>
        <v/>
      </c>
      <c r="CK373" s="99" t="str">
        <f t="shared" si="299"/>
        <v/>
      </c>
      <c r="CL373" s="99" t="str">
        <f t="shared" si="300"/>
        <v/>
      </c>
      <c r="CM373" s="99">
        <f t="shared" si="301"/>
        <v>5.8716666666666661</v>
      </c>
      <c r="CN373" s="99">
        <f t="shared" si="302"/>
        <v>5.9983333333333313</v>
      </c>
      <c r="CO373" s="99">
        <f t="shared" si="303"/>
        <v>5.9049999999999976</v>
      </c>
      <c r="CP373" s="99" t="str">
        <f t="shared" si="304"/>
        <v/>
      </c>
      <c r="CQ373" s="99" t="str">
        <f t="shared" si="305"/>
        <v/>
      </c>
      <c r="CR373" s="99" t="str">
        <f t="shared" si="306"/>
        <v/>
      </c>
      <c r="CS373" s="99" t="str">
        <f t="shared" si="307"/>
        <v/>
      </c>
      <c r="CT373" s="99" t="str">
        <f t="shared" si="308"/>
        <v/>
      </c>
      <c r="CU373" s="99" t="str">
        <f t="shared" si="309"/>
        <v/>
      </c>
      <c r="CV373" s="99" t="str">
        <f t="shared" si="310"/>
        <v/>
      </c>
      <c r="CW373" s="99" t="str">
        <f t="shared" si="311"/>
        <v/>
      </c>
      <c r="CX373" s="99" t="str">
        <f t="shared" si="312"/>
        <v/>
      </c>
      <c r="CY373" s="70">
        <f t="shared" si="313"/>
        <v>7.756666666666665</v>
      </c>
      <c r="CZ373" s="70">
        <f t="shared" si="314"/>
        <v>5.924999999999998</v>
      </c>
      <c r="DA373" s="100" t="str">
        <f t="shared" si="315"/>
        <v>hsa-miR-99a-5p</v>
      </c>
      <c r="DB373" s="98" t="s">
        <v>5870</v>
      </c>
      <c r="DC373" s="101">
        <f t="shared" si="320"/>
        <v>4.8258540512770799E-3</v>
      </c>
      <c r="DD373" s="101">
        <f t="shared" si="321"/>
        <v>4.1433114897196019E-3</v>
      </c>
      <c r="DE373" s="101">
        <f t="shared" si="322"/>
        <v>4.9443616951964078E-3</v>
      </c>
      <c r="DF373" s="101" t="str">
        <f t="shared" si="323"/>
        <v/>
      </c>
      <c r="DG373" s="101" t="str">
        <f t="shared" si="324"/>
        <v/>
      </c>
      <c r="DH373" s="101" t="str">
        <f t="shared" si="325"/>
        <v/>
      </c>
      <c r="DI373" s="101" t="str">
        <f t="shared" si="326"/>
        <v/>
      </c>
      <c r="DJ373" s="101" t="str">
        <f t="shared" si="327"/>
        <v/>
      </c>
      <c r="DK373" s="101" t="str">
        <f t="shared" si="328"/>
        <v/>
      </c>
      <c r="DL373" s="101" t="str">
        <f t="shared" si="329"/>
        <v/>
      </c>
      <c r="DM373" s="101" t="str">
        <f t="shared" si="316"/>
        <v/>
      </c>
      <c r="DN373" s="101" t="str">
        <f t="shared" si="317"/>
        <v/>
      </c>
      <c r="DO373" s="101">
        <f t="shared" si="330"/>
        <v>1.7078597711578963E-2</v>
      </c>
      <c r="DP373" s="101">
        <f t="shared" si="331"/>
        <v>1.5643061138341012E-2</v>
      </c>
      <c r="DQ373" s="101">
        <f t="shared" si="332"/>
        <v>1.6688522000747708E-2</v>
      </c>
      <c r="DR373" s="101" t="str">
        <f t="shared" si="333"/>
        <v/>
      </c>
      <c r="DS373" s="101" t="str">
        <f t="shared" si="334"/>
        <v/>
      </c>
      <c r="DT373" s="101" t="str">
        <f t="shared" si="335"/>
        <v/>
      </c>
      <c r="DU373" s="101" t="str">
        <f t="shared" si="336"/>
        <v/>
      </c>
      <c r="DV373" s="101" t="str">
        <f t="shared" si="337"/>
        <v/>
      </c>
      <c r="DW373" s="101" t="str">
        <f t="shared" si="338"/>
        <v/>
      </c>
      <c r="DX373" s="101" t="str">
        <f t="shared" si="339"/>
        <v/>
      </c>
      <c r="DY373" s="101" t="str">
        <f t="shared" si="318"/>
        <v/>
      </c>
      <c r="DZ373" s="101" t="str">
        <f t="shared" si="319"/>
        <v/>
      </c>
    </row>
    <row r="374" spans="1:130" ht="15" customHeight="1" x14ac:dyDescent="0.25">
      <c r="A374" s="106" t="str">
        <f>'miRNA Table'!C373</f>
        <v>hsa-miR-99a-3p</v>
      </c>
      <c r="B374" s="98" t="s">
        <v>5871</v>
      </c>
      <c r="C374" s="99">
        <f>IF('Test Sample Data'!C373="","",IF(SUM('Test Sample Data'!C$3:C$386)&gt;10,IF(AND(ISNUMBER('Test Sample Data'!C373),'Test Sample Data'!C373&lt;$C$389, 'Test Sample Data'!C373&gt;0),'Test Sample Data'!C373,$C$389),""))</f>
        <v>26.64</v>
      </c>
      <c r="D374" s="99">
        <f>IF('Test Sample Data'!D373="","",IF(SUM('Test Sample Data'!D$3:D$386)&gt;10,IF(AND(ISNUMBER('Test Sample Data'!D373),'Test Sample Data'!D373&lt;$C$389, 'Test Sample Data'!D373&gt;0),'Test Sample Data'!D373,$C$389),""))</f>
        <v>26.73</v>
      </c>
      <c r="E374" s="99">
        <f>IF('Test Sample Data'!E373="","",IF(SUM('Test Sample Data'!E$3:E$386)&gt;10,IF(AND(ISNUMBER('Test Sample Data'!E373),'Test Sample Data'!E373&lt;$C$389, 'Test Sample Data'!E373&gt;0),'Test Sample Data'!E373,$C$389),""))</f>
        <v>26.7</v>
      </c>
      <c r="F374" s="99" t="str">
        <f>IF('Test Sample Data'!F373="","",IF(SUM('Test Sample Data'!F$3:F$386)&gt;10,IF(AND(ISNUMBER('Test Sample Data'!F373),'Test Sample Data'!F373&lt;$C$389, 'Test Sample Data'!F373&gt;0),'Test Sample Data'!F373,$C$389),""))</f>
        <v/>
      </c>
      <c r="G374" s="99" t="str">
        <f>IF('Test Sample Data'!G373="","",IF(SUM('Test Sample Data'!G$3:G$386)&gt;10,IF(AND(ISNUMBER('Test Sample Data'!G373),'Test Sample Data'!G373&lt;$C$389, 'Test Sample Data'!G373&gt;0),'Test Sample Data'!G373,$C$389),""))</f>
        <v/>
      </c>
      <c r="H374" s="99" t="str">
        <f>IF('Test Sample Data'!H373="","",IF(SUM('Test Sample Data'!H$3:H$386)&gt;10,IF(AND(ISNUMBER('Test Sample Data'!H373),'Test Sample Data'!H373&lt;$C$389, 'Test Sample Data'!H373&gt;0),'Test Sample Data'!H373,$C$389),""))</f>
        <v/>
      </c>
      <c r="I374" s="99" t="str">
        <f>IF('Test Sample Data'!I373="","",IF(SUM('Test Sample Data'!I$3:I$386)&gt;10,IF(AND(ISNUMBER('Test Sample Data'!I373),'Test Sample Data'!I373&lt;$C$389, 'Test Sample Data'!I373&gt;0),'Test Sample Data'!I373,$C$389),""))</f>
        <v/>
      </c>
      <c r="J374" s="99" t="str">
        <f>IF('Test Sample Data'!J373="","",IF(SUM('Test Sample Data'!J$3:J$386)&gt;10,IF(AND(ISNUMBER('Test Sample Data'!J373),'Test Sample Data'!J373&lt;$C$389, 'Test Sample Data'!J373&gt;0),'Test Sample Data'!J373,$C$389),""))</f>
        <v/>
      </c>
      <c r="K374" s="99" t="str">
        <f>IF('Test Sample Data'!K373="","",IF(SUM('Test Sample Data'!K$3:K$386)&gt;10,IF(AND(ISNUMBER('Test Sample Data'!K373),'Test Sample Data'!K373&lt;$C$389, 'Test Sample Data'!K373&gt;0),'Test Sample Data'!K373,$C$389),""))</f>
        <v/>
      </c>
      <c r="L374" s="99" t="str">
        <f>IF('Test Sample Data'!L373="","",IF(SUM('Test Sample Data'!L$3:L$386)&gt;10,IF(AND(ISNUMBER('Test Sample Data'!L373),'Test Sample Data'!L373&lt;$C$389, 'Test Sample Data'!L373&gt;0),'Test Sample Data'!L373,$C$389),""))</f>
        <v/>
      </c>
      <c r="M374" s="99" t="str">
        <f>IF('Test Sample Data'!M373="","",IF(SUM('Test Sample Data'!M$3:M$386)&gt;10,IF(AND(ISNUMBER('Test Sample Data'!M373),'Test Sample Data'!M373&lt;$C$389, 'Test Sample Data'!M373&gt;0),'Test Sample Data'!M373,$C$389),""))</f>
        <v/>
      </c>
      <c r="N374" s="99" t="str">
        <f>IF('Test Sample Data'!N373="","",IF(SUM('Test Sample Data'!N$3:N$386)&gt;10,IF(AND(ISNUMBER('Test Sample Data'!N373),'Test Sample Data'!N373&lt;$C$389, 'Test Sample Data'!N373&gt;0),'Test Sample Data'!N373,$C$389),""))</f>
        <v/>
      </c>
      <c r="O374" s="98" t="str">
        <f>'miRNA Table'!C373</f>
        <v>hsa-miR-99a-3p</v>
      </c>
      <c r="P374" s="98" t="s">
        <v>5871</v>
      </c>
      <c r="Q374" s="99">
        <f>IF('Control Sample Data'!C373="","",IF(SUM('Control Sample Data'!C$3:C$386)&gt;10,IF(AND(ISNUMBER('Control Sample Data'!C373),'Control Sample Data'!C373&lt;$C$389, 'Control Sample Data'!C373&gt;0),'Control Sample Data'!C373,$C$389),""))</f>
        <v>26.25</v>
      </c>
      <c r="R374" s="99">
        <f>IF('Control Sample Data'!D373="","",IF(SUM('Control Sample Data'!D$3:D$386)&gt;10,IF(AND(ISNUMBER('Control Sample Data'!D373),'Control Sample Data'!D373&lt;$C$389, 'Control Sample Data'!D373&gt;0),'Control Sample Data'!D373,$C$389),""))</f>
        <v>26.23</v>
      </c>
      <c r="S374" s="99">
        <f>IF('Control Sample Data'!E373="","",IF(SUM('Control Sample Data'!E$3:E$386)&gt;10,IF(AND(ISNUMBER('Control Sample Data'!E373),'Control Sample Data'!E373&lt;$C$389, 'Control Sample Data'!E373&gt;0),'Control Sample Data'!E373,$C$389),""))</f>
        <v>26.38</v>
      </c>
      <c r="T374" s="99" t="str">
        <f>IF('Control Sample Data'!F373="","",IF(SUM('Control Sample Data'!F$3:F$386)&gt;10,IF(AND(ISNUMBER('Control Sample Data'!F373),'Control Sample Data'!F373&lt;$C$389, 'Control Sample Data'!F373&gt;0),'Control Sample Data'!F373,$C$389),""))</f>
        <v/>
      </c>
      <c r="U374" s="99" t="str">
        <f>IF('Control Sample Data'!G373="","",IF(SUM('Control Sample Data'!G$3:G$386)&gt;10,IF(AND(ISNUMBER('Control Sample Data'!G373),'Control Sample Data'!G373&lt;$C$389, 'Control Sample Data'!G373&gt;0),'Control Sample Data'!G373,$C$389),""))</f>
        <v/>
      </c>
      <c r="V374" s="99" t="str">
        <f>IF('Control Sample Data'!H373="","",IF(SUM('Control Sample Data'!H$3:H$386)&gt;10,IF(AND(ISNUMBER('Control Sample Data'!H373),'Control Sample Data'!H373&lt;$C$389, 'Control Sample Data'!H373&gt;0),'Control Sample Data'!H373,$C$389),""))</f>
        <v/>
      </c>
      <c r="W374" s="99" t="str">
        <f>IF('Control Sample Data'!I373="","",IF(SUM('Control Sample Data'!I$3:I$386)&gt;10,IF(AND(ISNUMBER('Control Sample Data'!I373),'Control Sample Data'!I373&lt;$C$389, 'Control Sample Data'!I373&gt;0),'Control Sample Data'!I373,$C$389),""))</f>
        <v/>
      </c>
      <c r="X374" s="99" t="str">
        <f>IF('Control Sample Data'!J373="","",IF(SUM('Control Sample Data'!J$3:J$386)&gt;10,IF(AND(ISNUMBER('Control Sample Data'!J373),'Control Sample Data'!J373&lt;$C$389, 'Control Sample Data'!J373&gt;0),'Control Sample Data'!J373,$C$389),""))</f>
        <v/>
      </c>
      <c r="Y374" s="99" t="str">
        <f>IF('Control Sample Data'!K373="","",IF(SUM('Control Sample Data'!K$3:K$386)&gt;10,IF(AND(ISNUMBER('Control Sample Data'!K373),'Control Sample Data'!K373&lt;$C$389, 'Control Sample Data'!K373&gt;0),'Control Sample Data'!K373,$C$389),""))</f>
        <v/>
      </c>
      <c r="Z374" s="99" t="str">
        <f>IF('Control Sample Data'!L373="","",IF(SUM('Control Sample Data'!L$3:L$386)&gt;10,IF(AND(ISNUMBER('Control Sample Data'!L373),'Control Sample Data'!L373&lt;$C$389, 'Control Sample Data'!L373&gt;0),'Control Sample Data'!L373,$C$389),""))</f>
        <v/>
      </c>
      <c r="AA374" s="99" t="str">
        <f>IF('Control Sample Data'!M373="","",IF(SUM('Control Sample Data'!M$3:M$386)&gt;10,IF(AND(ISNUMBER('Control Sample Data'!M373),'Control Sample Data'!M373&lt;$C$389, 'Control Sample Data'!M373&gt;0),'Control Sample Data'!M373,$C$389),""))</f>
        <v/>
      </c>
      <c r="AB374" s="107" t="str">
        <f>IF('Control Sample Data'!N373="","",IF(SUM('Control Sample Data'!N$3:N$386)&gt;10,IF(AND(ISNUMBER('Control Sample Data'!N373),'Control Sample Data'!N373&lt;$C$389, 'Control Sample Data'!N373&gt;0),'Control Sample Data'!N373,$C$389),""))</f>
        <v/>
      </c>
      <c r="AC374" s="136">
        <f>IF(C374="","",IF(AND('miRNA Table'!$F$4="YES",'miRNA Table'!$F$6="YES"),C374-C$391,C374))</f>
        <v>26.64</v>
      </c>
      <c r="AD374" s="137">
        <f>IF(D374="","",IF(AND('miRNA Table'!$F$4="YES",'miRNA Table'!$F$6="YES"),D374-D$391,D374))</f>
        <v>26.73</v>
      </c>
      <c r="AE374" s="137">
        <f>IF(E374="","",IF(AND('miRNA Table'!$F$4="YES",'miRNA Table'!$F$6="YES"),E374-E$391,E374))</f>
        <v>26.7</v>
      </c>
      <c r="AF374" s="137" t="str">
        <f>IF(F374="","",IF(AND('miRNA Table'!$F$4="YES",'miRNA Table'!$F$6="YES"),F374-F$391,F374))</f>
        <v/>
      </c>
      <c r="AG374" s="137" t="str">
        <f>IF(G374="","",IF(AND('miRNA Table'!$F$4="YES",'miRNA Table'!$F$6="YES"),G374-G$391,G374))</f>
        <v/>
      </c>
      <c r="AH374" s="137" t="str">
        <f>IF(H374="","",IF(AND('miRNA Table'!$F$4="YES",'miRNA Table'!$F$6="YES"),H374-H$391,H374))</f>
        <v/>
      </c>
      <c r="AI374" s="137" t="str">
        <f>IF(I374="","",IF(AND('miRNA Table'!$F$4="YES",'miRNA Table'!$F$6="YES"),I374-I$391,I374))</f>
        <v/>
      </c>
      <c r="AJ374" s="137" t="str">
        <f>IF(J374="","",IF(AND('miRNA Table'!$F$4="YES",'miRNA Table'!$F$6="YES"),J374-J$391,J374))</f>
        <v/>
      </c>
      <c r="AK374" s="137" t="str">
        <f>IF(K374="","",IF(AND('miRNA Table'!$F$4="YES",'miRNA Table'!$F$6="YES"),K374-K$391,K374))</f>
        <v/>
      </c>
      <c r="AL374" s="137" t="str">
        <f>IF(L374="","",IF(AND('miRNA Table'!$F$4="YES",'miRNA Table'!$F$6="YES"),L374-L$391,L374))</f>
        <v/>
      </c>
      <c r="AM374" s="137" t="str">
        <f>IF(M374="","",IF(AND('miRNA Table'!$F$4="YES",'miRNA Table'!$F$6="YES"),M374-M$391,M374))</f>
        <v/>
      </c>
      <c r="AN374" s="138" t="str">
        <f>IF(N374="","",IF(AND('miRNA Table'!$F$4="YES",'miRNA Table'!$F$6="YES"),N374-N$391,N374))</f>
        <v/>
      </c>
      <c r="AO374" s="136">
        <f>IF(O374="","",IF(AND('miRNA Table'!$F$4="YES",'miRNA Table'!$F$6="YES"),Q374-Q$391,Q374))</f>
        <v>26.25</v>
      </c>
      <c r="AP374" s="137">
        <f>IF(P374="","",IF(AND('miRNA Table'!$F$4="YES",'miRNA Table'!$F$6="YES"),R374-R$391,R374))</f>
        <v>26.23</v>
      </c>
      <c r="AQ374" s="137">
        <f>IF(Q374="","",IF(AND('miRNA Table'!$F$4="YES",'miRNA Table'!$F$6="YES"),S374-S$391,S374))</f>
        <v>26.38</v>
      </c>
      <c r="AR374" s="137" t="str">
        <f>IF(R374="","",IF(AND('miRNA Table'!$F$4="YES",'miRNA Table'!$F$6="YES"),T374-T$391,T374))</f>
        <v/>
      </c>
      <c r="AS374" s="137" t="str">
        <f>IF(S374="","",IF(AND('miRNA Table'!$F$4="YES",'miRNA Table'!$F$6="YES"),U374-U$391,U374))</f>
        <v/>
      </c>
      <c r="AT374" s="137" t="str">
        <f>IF(T374="","",IF(AND('miRNA Table'!$F$4="YES",'miRNA Table'!$F$6="YES"),V374-V$391,V374))</f>
        <v/>
      </c>
      <c r="AU374" s="137" t="str">
        <f>IF(U374="","",IF(AND('miRNA Table'!$F$4="YES",'miRNA Table'!$F$6="YES"),W374-W$391,W374))</f>
        <v/>
      </c>
      <c r="AV374" s="137" t="str">
        <f>IF(V374="","",IF(AND('miRNA Table'!$F$4="YES",'miRNA Table'!$F$6="YES"),X374-X$391,X374))</f>
        <v/>
      </c>
      <c r="AW374" s="137" t="str">
        <f>IF(W374="","",IF(AND('miRNA Table'!$F$4="YES",'miRNA Table'!$F$6="YES"),Y374-Y$391,Y374))</f>
        <v/>
      </c>
      <c r="AX374" s="137" t="str">
        <f>IF(X374="","",IF(AND('miRNA Table'!$F$4="YES",'miRNA Table'!$F$6="YES"),Z374-Z$391,Z374))</f>
        <v/>
      </c>
      <c r="AY374" s="137" t="str">
        <f>IF(Y374="","",IF(AND('miRNA Table'!$F$4="YES",'miRNA Table'!$F$6="YES"),AA374-AA$391,AA374))</f>
        <v/>
      </c>
      <c r="AZ374" s="138" t="str">
        <f>IF(Z374="","",IF(AND('miRNA Table'!$F$4="YES",'miRNA Table'!$F$6="YES"),AB374-AB$391,AB374))</f>
        <v/>
      </c>
      <c r="BY374" s="97" t="str">
        <f t="shared" si="288"/>
        <v>hsa-miR-99a-3p</v>
      </c>
      <c r="BZ374" s="98" t="s">
        <v>5871</v>
      </c>
      <c r="CA374" s="99">
        <f t="shared" si="289"/>
        <v>6.004999999999999</v>
      </c>
      <c r="CB374" s="99">
        <f t="shared" si="290"/>
        <v>6.0850000000000009</v>
      </c>
      <c r="CC374" s="99">
        <f t="shared" si="291"/>
        <v>5.9699999999999989</v>
      </c>
      <c r="CD374" s="99" t="str">
        <f t="shared" si="292"/>
        <v/>
      </c>
      <c r="CE374" s="99" t="str">
        <f t="shared" si="293"/>
        <v/>
      </c>
      <c r="CF374" s="99" t="str">
        <f t="shared" si="294"/>
        <v/>
      </c>
      <c r="CG374" s="99" t="str">
        <f t="shared" si="295"/>
        <v/>
      </c>
      <c r="CH374" s="99" t="str">
        <f t="shared" si="296"/>
        <v/>
      </c>
      <c r="CI374" s="99" t="str">
        <f t="shared" si="297"/>
        <v/>
      </c>
      <c r="CJ374" s="99" t="str">
        <f t="shared" si="298"/>
        <v/>
      </c>
      <c r="CK374" s="99" t="str">
        <f t="shared" si="299"/>
        <v/>
      </c>
      <c r="CL374" s="99" t="str">
        <f t="shared" si="300"/>
        <v/>
      </c>
      <c r="CM374" s="99">
        <f t="shared" si="301"/>
        <v>5.3516666666666666</v>
      </c>
      <c r="CN374" s="99">
        <f t="shared" si="302"/>
        <v>5.3783333333333303</v>
      </c>
      <c r="CO374" s="99">
        <f t="shared" si="303"/>
        <v>5.2449999999999974</v>
      </c>
      <c r="CP374" s="99" t="str">
        <f t="shared" si="304"/>
        <v/>
      </c>
      <c r="CQ374" s="99" t="str">
        <f t="shared" si="305"/>
        <v/>
      </c>
      <c r="CR374" s="99" t="str">
        <f t="shared" si="306"/>
        <v/>
      </c>
      <c r="CS374" s="99" t="str">
        <f t="shared" si="307"/>
        <v/>
      </c>
      <c r="CT374" s="99" t="str">
        <f t="shared" si="308"/>
        <v/>
      </c>
      <c r="CU374" s="99" t="str">
        <f t="shared" si="309"/>
        <v/>
      </c>
      <c r="CV374" s="99" t="str">
        <f t="shared" si="310"/>
        <v/>
      </c>
      <c r="CW374" s="99" t="str">
        <f t="shared" si="311"/>
        <v/>
      </c>
      <c r="CX374" s="99" t="str">
        <f t="shared" si="312"/>
        <v/>
      </c>
      <c r="CY374" s="70">
        <f t="shared" si="313"/>
        <v>6.02</v>
      </c>
      <c r="CZ374" s="70">
        <f t="shared" si="314"/>
        <v>5.3249999999999984</v>
      </c>
      <c r="DA374" s="100" t="str">
        <f t="shared" si="315"/>
        <v>hsa-miR-99a-3p</v>
      </c>
      <c r="DB374" s="98" t="s">
        <v>5871</v>
      </c>
      <c r="DC374" s="101">
        <f t="shared" si="320"/>
        <v>1.5570941606685445E-2</v>
      </c>
      <c r="DD374" s="101">
        <f t="shared" si="321"/>
        <v>1.4731008373722486E-2</v>
      </c>
      <c r="DE374" s="101">
        <f t="shared" si="322"/>
        <v>1.5953314464174913E-2</v>
      </c>
      <c r="DF374" s="101" t="str">
        <f t="shared" si="323"/>
        <v/>
      </c>
      <c r="DG374" s="101" t="str">
        <f t="shared" si="324"/>
        <v/>
      </c>
      <c r="DH374" s="101" t="str">
        <f t="shared" si="325"/>
        <v/>
      </c>
      <c r="DI374" s="101" t="str">
        <f t="shared" si="326"/>
        <v/>
      </c>
      <c r="DJ374" s="101" t="str">
        <f t="shared" si="327"/>
        <v/>
      </c>
      <c r="DK374" s="101" t="str">
        <f t="shared" si="328"/>
        <v/>
      </c>
      <c r="DL374" s="101" t="str">
        <f t="shared" si="329"/>
        <v/>
      </c>
      <c r="DM374" s="101" t="str">
        <f t="shared" si="316"/>
        <v/>
      </c>
      <c r="DN374" s="101" t="str">
        <f t="shared" si="317"/>
        <v/>
      </c>
      <c r="DO374" s="101">
        <f t="shared" si="330"/>
        <v>2.4489944817269748E-2</v>
      </c>
      <c r="DP374" s="101">
        <f t="shared" si="331"/>
        <v>2.4041432422887327E-2</v>
      </c>
      <c r="DQ374" s="101">
        <f t="shared" si="332"/>
        <v>2.6369243629063108E-2</v>
      </c>
      <c r="DR374" s="101" t="str">
        <f t="shared" si="333"/>
        <v/>
      </c>
      <c r="DS374" s="101" t="str">
        <f t="shared" si="334"/>
        <v/>
      </c>
      <c r="DT374" s="101" t="str">
        <f t="shared" si="335"/>
        <v/>
      </c>
      <c r="DU374" s="101" t="str">
        <f t="shared" si="336"/>
        <v/>
      </c>
      <c r="DV374" s="101" t="str">
        <f t="shared" si="337"/>
        <v/>
      </c>
      <c r="DW374" s="101" t="str">
        <f t="shared" si="338"/>
        <v/>
      </c>
      <c r="DX374" s="101" t="str">
        <f t="shared" si="339"/>
        <v/>
      </c>
      <c r="DY374" s="101" t="str">
        <f t="shared" si="318"/>
        <v/>
      </c>
      <c r="DZ374" s="101" t="str">
        <f t="shared" si="319"/>
        <v/>
      </c>
    </row>
    <row r="375" spans="1:130" ht="15" customHeight="1" x14ac:dyDescent="0.25">
      <c r="A375" s="106" t="str">
        <f>'miRNA Table'!C374</f>
        <v>hsa-miR-99b-5p</v>
      </c>
      <c r="B375" s="98" t="s">
        <v>5872</v>
      </c>
      <c r="C375" s="99">
        <f>IF('Test Sample Data'!C374="","",IF(SUM('Test Sample Data'!C$3:C$386)&gt;10,IF(AND(ISNUMBER('Test Sample Data'!C374),'Test Sample Data'!C374&lt;$C$389, 'Test Sample Data'!C374&gt;0),'Test Sample Data'!C374,$C$389),""))</f>
        <v>20.18</v>
      </c>
      <c r="D375" s="99">
        <f>IF('Test Sample Data'!D374="","",IF(SUM('Test Sample Data'!D$3:D$386)&gt;10,IF(AND(ISNUMBER('Test Sample Data'!D374),'Test Sample Data'!D374&lt;$C$389, 'Test Sample Data'!D374&gt;0),'Test Sample Data'!D374,$C$389),""))</f>
        <v>20.2</v>
      </c>
      <c r="E375" s="99">
        <f>IF('Test Sample Data'!E374="","",IF(SUM('Test Sample Data'!E$3:E$386)&gt;10,IF(AND(ISNUMBER('Test Sample Data'!E374),'Test Sample Data'!E374&lt;$C$389, 'Test Sample Data'!E374&gt;0),'Test Sample Data'!E374,$C$389),""))</f>
        <v>20.11</v>
      </c>
      <c r="F375" s="99" t="str">
        <f>IF('Test Sample Data'!F374="","",IF(SUM('Test Sample Data'!F$3:F$386)&gt;10,IF(AND(ISNUMBER('Test Sample Data'!F374),'Test Sample Data'!F374&lt;$C$389, 'Test Sample Data'!F374&gt;0),'Test Sample Data'!F374,$C$389),""))</f>
        <v/>
      </c>
      <c r="G375" s="99" t="str">
        <f>IF('Test Sample Data'!G374="","",IF(SUM('Test Sample Data'!G$3:G$386)&gt;10,IF(AND(ISNUMBER('Test Sample Data'!G374),'Test Sample Data'!G374&lt;$C$389, 'Test Sample Data'!G374&gt;0),'Test Sample Data'!G374,$C$389),""))</f>
        <v/>
      </c>
      <c r="H375" s="99" t="str">
        <f>IF('Test Sample Data'!H374="","",IF(SUM('Test Sample Data'!H$3:H$386)&gt;10,IF(AND(ISNUMBER('Test Sample Data'!H374),'Test Sample Data'!H374&lt;$C$389, 'Test Sample Data'!H374&gt;0),'Test Sample Data'!H374,$C$389),""))</f>
        <v/>
      </c>
      <c r="I375" s="99" t="str">
        <f>IF('Test Sample Data'!I374="","",IF(SUM('Test Sample Data'!I$3:I$386)&gt;10,IF(AND(ISNUMBER('Test Sample Data'!I374),'Test Sample Data'!I374&lt;$C$389, 'Test Sample Data'!I374&gt;0),'Test Sample Data'!I374,$C$389),""))</f>
        <v/>
      </c>
      <c r="J375" s="99" t="str">
        <f>IF('Test Sample Data'!J374="","",IF(SUM('Test Sample Data'!J$3:J$386)&gt;10,IF(AND(ISNUMBER('Test Sample Data'!J374),'Test Sample Data'!J374&lt;$C$389, 'Test Sample Data'!J374&gt;0),'Test Sample Data'!J374,$C$389),""))</f>
        <v/>
      </c>
      <c r="K375" s="99" t="str">
        <f>IF('Test Sample Data'!K374="","",IF(SUM('Test Sample Data'!K$3:K$386)&gt;10,IF(AND(ISNUMBER('Test Sample Data'!K374),'Test Sample Data'!K374&lt;$C$389, 'Test Sample Data'!K374&gt;0),'Test Sample Data'!K374,$C$389),""))</f>
        <v/>
      </c>
      <c r="L375" s="99" t="str">
        <f>IF('Test Sample Data'!L374="","",IF(SUM('Test Sample Data'!L$3:L$386)&gt;10,IF(AND(ISNUMBER('Test Sample Data'!L374),'Test Sample Data'!L374&lt;$C$389, 'Test Sample Data'!L374&gt;0),'Test Sample Data'!L374,$C$389),""))</f>
        <v/>
      </c>
      <c r="M375" s="99" t="str">
        <f>IF('Test Sample Data'!M374="","",IF(SUM('Test Sample Data'!M$3:M$386)&gt;10,IF(AND(ISNUMBER('Test Sample Data'!M374),'Test Sample Data'!M374&lt;$C$389, 'Test Sample Data'!M374&gt;0),'Test Sample Data'!M374,$C$389),""))</f>
        <v/>
      </c>
      <c r="N375" s="99" t="str">
        <f>IF('Test Sample Data'!N374="","",IF(SUM('Test Sample Data'!N$3:N$386)&gt;10,IF(AND(ISNUMBER('Test Sample Data'!N374),'Test Sample Data'!N374&lt;$C$389, 'Test Sample Data'!N374&gt;0),'Test Sample Data'!N374,$C$389),""))</f>
        <v/>
      </c>
      <c r="O375" s="98" t="str">
        <f>'miRNA Table'!C374</f>
        <v>hsa-miR-99b-5p</v>
      </c>
      <c r="P375" s="98" t="s">
        <v>5872</v>
      </c>
      <c r="Q375" s="99">
        <f>IF('Control Sample Data'!C374="","",IF(SUM('Control Sample Data'!C$3:C$386)&gt;10,IF(AND(ISNUMBER('Control Sample Data'!C374),'Control Sample Data'!C374&lt;$C$389, 'Control Sample Data'!C374&gt;0),'Control Sample Data'!C374,$C$389),""))</f>
        <v>22.3</v>
      </c>
      <c r="R375" s="99">
        <f>IF('Control Sample Data'!D374="","",IF(SUM('Control Sample Data'!D$3:D$386)&gt;10,IF(AND(ISNUMBER('Control Sample Data'!D374),'Control Sample Data'!D374&lt;$C$389, 'Control Sample Data'!D374&gt;0),'Control Sample Data'!D374,$C$389),""))</f>
        <v>22.22</v>
      </c>
      <c r="S375" s="99">
        <f>IF('Control Sample Data'!E374="","",IF(SUM('Control Sample Data'!E$3:E$386)&gt;10,IF(AND(ISNUMBER('Control Sample Data'!E374),'Control Sample Data'!E374&lt;$C$389, 'Control Sample Data'!E374&gt;0),'Control Sample Data'!E374,$C$389),""))</f>
        <v>22.28</v>
      </c>
      <c r="T375" s="99" t="str">
        <f>IF('Control Sample Data'!F374="","",IF(SUM('Control Sample Data'!F$3:F$386)&gt;10,IF(AND(ISNUMBER('Control Sample Data'!F374),'Control Sample Data'!F374&lt;$C$389, 'Control Sample Data'!F374&gt;0),'Control Sample Data'!F374,$C$389),""))</f>
        <v/>
      </c>
      <c r="U375" s="99" t="str">
        <f>IF('Control Sample Data'!G374="","",IF(SUM('Control Sample Data'!G$3:G$386)&gt;10,IF(AND(ISNUMBER('Control Sample Data'!G374),'Control Sample Data'!G374&lt;$C$389, 'Control Sample Data'!G374&gt;0),'Control Sample Data'!G374,$C$389),""))</f>
        <v/>
      </c>
      <c r="V375" s="99" t="str">
        <f>IF('Control Sample Data'!H374="","",IF(SUM('Control Sample Data'!H$3:H$386)&gt;10,IF(AND(ISNUMBER('Control Sample Data'!H374),'Control Sample Data'!H374&lt;$C$389, 'Control Sample Data'!H374&gt;0),'Control Sample Data'!H374,$C$389),""))</f>
        <v/>
      </c>
      <c r="W375" s="99" t="str">
        <f>IF('Control Sample Data'!I374="","",IF(SUM('Control Sample Data'!I$3:I$386)&gt;10,IF(AND(ISNUMBER('Control Sample Data'!I374),'Control Sample Data'!I374&lt;$C$389, 'Control Sample Data'!I374&gt;0),'Control Sample Data'!I374,$C$389),""))</f>
        <v/>
      </c>
      <c r="X375" s="99" t="str">
        <f>IF('Control Sample Data'!J374="","",IF(SUM('Control Sample Data'!J$3:J$386)&gt;10,IF(AND(ISNUMBER('Control Sample Data'!J374),'Control Sample Data'!J374&lt;$C$389, 'Control Sample Data'!J374&gt;0),'Control Sample Data'!J374,$C$389),""))</f>
        <v/>
      </c>
      <c r="Y375" s="99" t="str">
        <f>IF('Control Sample Data'!K374="","",IF(SUM('Control Sample Data'!K$3:K$386)&gt;10,IF(AND(ISNUMBER('Control Sample Data'!K374),'Control Sample Data'!K374&lt;$C$389, 'Control Sample Data'!K374&gt;0),'Control Sample Data'!K374,$C$389),""))</f>
        <v/>
      </c>
      <c r="Z375" s="99" t="str">
        <f>IF('Control Sample Data'!L374="","",IF(SUM('Control Sample Data'!L$3:L$386)&gt;10,IF(AND(ISNUMBER('Control Sample Data'!L374),'Control Sample Data'!L374&lt;$C$389, 'Control Sample Data'!L374&gt;0),'Control Sample Data'!L374,$C$389),""))</f>
        <v/>
      </c>
      <c r="AA375" s="99" t="str">
        <f>IF('Control Sample Data'!M374="","",IF(SUM('Control Sample Data'!M$3:M$386)&gt;10,IF(AND(ISNUMBER('Control Sample Data'!M374),'Control Sample Data'!M374&lt;$C$389, 'Control Sample Data'!M374&gt;0),'Control Sample Data'!M374,$C$389),""))</f>
        <v/>
      </c>
      <c r="AB375" s="107" t="str">
        <f>IF('Control Sample Data'!N374="","",IF(SUM('Control Sample Data'!N$3:N$386)&gt;10,IF(AND(ISNUMBER('Control Sample Data'!N374),'Control Sample Data'!N374&lt;$C$389, 'Control Sample Data'!N374&gt;0),'Control Sample Data'!N374,$C$389),""))</f>
        <v/>
      </c>
      <c r="AC375" s="136">
        <f>IF(C375="","",IF(AND('miRNA Table'!$F$4="YES",'miRNA Table'!$F$6="YES"),C375-C$391,C375))</f>
        <v>20.18</v>
      </c>
      <c r="AD375" s="137">
        <f>IF(D375="","",IF(AND('miRNA Table'!$F$4="YES",'miRNA Table'!$F$6="YES"),D375-D$391,D375))</f>
        <v>20.2</v>
      </c>
      <c r="AE375" s="137">
        <f>IF(E375="","",IF(AND('miRNA Table'!$F$4="YES",'miRNA Table'!$F$6="YES"),E375-E$391,E375))</f>
        <v>20.11</v>
      </c>
      <c r="AF375" s="137" t="str">
        <f>IF(F375="","",IF(AND('miRNA Table'!$F$4="YES",'miRNA Table'!$F$6="YES"),F375-F$391,F375))</f>
        <v/>
      </c>
      <c r="AG375" s="137" t="str">
        <f>IF(G375="","",IF(AND('miRNA Table'!$F$4="YES",'miRNA Table'!$F$6="YES"),G375-G$391,G375))</f>
        <v/>
      </c>
      <c r="AH375" s="137" t="str">
        <f>IF(H375="","",IF(AND('miRNA Table'!$F$4="YES",'miRNA Table'!$F$6="YES"),H375-H$391,H375))</f>
        <v/>
      </c>
      <c r="AI375" s="137" t="str">
        <f>IF(I375="","",IF(AND('miRNA Table'!$F$4="YES",'miRNA Table'!$F$6="YES"),I375-I$391,I375))</f>
        <v/>
      </c>
      <c r="AJ375" s="137" t="str">
        <f>IF(J375="","",IF(AND('miRNA Table'!$F$4="YES",'miRNA Table'!$F$6="YES"),J375-J$391,J375))</f>
        <v/>
      </c>
      <c r="AK375" s="137" t="str">
        <f>IF(K375="","",IF(AND('miRNA Table'!$F$4="YES",'miRNA Table'!$F$6="YES"),K375-K$391,K375))</f>
        <v/>
      </c>
      <c r="AL375" s="137" t="str">
        <f>IF(L375="","",IF(AND('miRNA Table'!$F$4="YES",'miRNA Table'!$F$6="YES"),L375-L$391,L375))</f>
        <v/>
      </c>
      <c r="AM375" s="137" t="str">
        <f>IF(M375="","",IF(AND('miRNA Table'!$F$4="YES",'miRNA Table'!$F$6="YES"),M375-M$391,M375))</f>
        <v/>
      </c>
      <c r="AN375" s="138" t="str">
        <f>IF(N375="","",IF(AND('miRNA Table'!$F$4="YES",'miRNA Table'!$F$6="YES"),N375-N$391,N375))</f>
        <v/>
      </c>
      <c r="AO375" s="136">
        <f>IF(O375="","",IF(AND('miRNA Table'!$F$4="YES",'miRNA Table'!$F$6="YES"),Q375-Q$391,Q375))</f>
        <v>22.3</v>
      </c>
      <c r="AP375" s="137">
        <f>IF(P375="","",IF(AND('miRNA Table'!$F$4="YES",'miRNA Table'!$F$6="YES"),R375-R$391,R375))</f>
        <v>22.22</v>
      </c>
      <c r="AQ375" s="137">
        <f>IF(Q375="","",IF(AND('miRNA Table'!$F$4="YES",'miRNA Table'!$F$6="YES"),S375-S$391,S375))</f>
        <v>22.28</v>
      </c>
      <c r="AR375" s="137" t="str">
        <f>IF(R375="","",IF(AND('miRNA Table'!$F$4="YES",'miRNA Table'!$F$6="YES"),T375-T$391,T375))</f>
        <v/>
      </c>
      <c r="AS375" s="137" t="str">
        <f>IF(S375="","",IF(AND('miRNA Table'!$F$4="YES",'miRNA Table'!$F$6="YES"),U375-U$391,U375))</f>
        <v/>
      </c>
      <c r="AT375" s="137" t="str">
        <f>IF(T375="","",IF(AND('miRNA Table'!$F$4="YES",'miRNA Table'!$F$6="YES"),V375-V$391,V375))</f>
        <v/>
      </c>
      <c r="AU375" s="137" t="str">
        <f>IF(U375="","",IF(AND('miRNA Table'!$F$4="YES",'miRNA Table'!$F$6="YES"),W375-W$391,W375))</f>
        <v/>
      </c>
      <c r="AV375" s="137" t="str">
        <f>IF(V375="","",IF(AND('miRNA Table'!$F$4="YES",'miRNA Table'!$F$6="YES"),X375-X$391,X375))</f>
        <v/>
      </c>
      <c r="AW375" s="137" t="str">
        <f>IF(W375="","",IF(AND('miRNA Table'!$F$4="YES",'miRNA Table'!$F$6="YES"),Y375-Y$391,Y375))</f>
        <v/>
      </c>
      <c r="AX375" s="137" t="str">
        <f>IF(X375="","",IF(AND('miRNA Table'!$F$4="YES",'miRNA Table'!$F$6="YES"),Z375-Z$391,Z375))</f>
        <v/>
      </c>
      <c r="AY375" s="137" t="str">
        <f>IF(Y375="","",IF(AND('miRNA Table'!$F$4="YES",'miRNA Table'!$F$6="YES"),AA375-AA$391,AA375))</f>
        <v/>
      </c>
      <c r="AZ375" s="138" t="str">
        <f>IF(Z375="","",IF(AND('miRNA Table'!$F$4="YES",'miRNA Table'!$F$6="YES"),AB375-AB$391,AB375))</f>
        <v/>
      </c>
      <c r="BY375" s="97" t="str">
        <f t="shared" si="288"/>
        <v>hsa-miR-99b-5p</v>
      </c>
      <c r="BZ375" s="98" t="s">
        <v>5872</v>
      </c>
      <c r="CA375" s="99">
        <f t="shared" si="289"/>
        <v>-0.45500000000000185</v>
      </c>
      <c r="CB375" s="99">
        <f t="shared" si="290"/>
        <v>-0.44500000000000028</v>
      </c>
      <c r="CC375" s="99">
        <f t="shared" si="291"/>
        <v>-0.62000000000000099</v>
      </c>
      <c r="CD375" s="99" t="str">
        <f t="shared" si="292"/>
        <v/>
      </c>
      <c r="CE375" s="99" t="str">
        <f t="shared" si="293"/>
        <v/>
      </c>
      <c r="CF375" s="99" t="str">
        <f t="shared" si="294"/>
        <v/>
      </c>
      <c r="CG375" s="99" t="str">
        <f t="shared" si="295"/>
        <v/>
      </c>
      <c r="CH375" s="99" t="str">
        <f t="shared" si="296"/>
        <v/>
      </c>
      <c r="CI375" s="99" t="str">
        <f t="shared" si="297"/>
        <v/>
      </c>
      <c r="CJ375" s="99" t="str">
        <f t="shared" si="298"/>
        <v/>
      </c>
      <c r="CK375" s="99" t="str">
        <f t="shared" si="299"/>
        <v/>
      </c>
      <c r="CL375" s="99" t="str">
        <f t="shared" si="300"/>
        <v/>
      </c>
      <c r="CM375" s="99">
        <f t="shared" si="301"/>
        <v>1.4016666666666673</v>
      </c>
      <c r="CN375" s="99">
        <f t="shared" si="302"/>
        <v>1.3683333333333287</v>
      </c>
      <c r="CO375" s="99">
        <f t="shared" si="303"/>
        <v>1.1449999999999996</v>
      </c>
      <c r="CP375" s="99" t="str">
        <f t="shared" si="304"/>
        <v/>
      </c>
      <c r="CQ375" s="99" t="str">
        <f t="shared" si="305"/>
        <v/>
      </c>
      <c r="CR375" s="99" t="str">
        <f t="shared" si="306"/>
        <v/>
      </c>
      <c r="CS375" s="99" t="str">
        <f t="shared" si="307"/>
        <v/>
      </c>
      <c r="CT375" s="99" t="str">
        <f t="shared" si="308"/>
        <v/>
      </c>
      <c r="CU375" s="99" t="str">
        <f t="shared" si="309"/>
        <v/>
      </c>
      <c r="CV375" s="99" t="str">
        <f t="shared" si="310"/>
        <v/>
      </c>
      <c r="CW375" s="99" t="str">
        <f t="shared" si="311"/>
        <v/>
      </c>
      <c r="CX375" s="99" t="str">
        <f t="shared" si="312"/>
        <v/>
      </c>
      <c r="CY375" s="70">
        <f t="shared" si="313"/>
        <v>-0.50666666666666771</v>
      </c>
      <c r="CZ375" s="70">
        <f t="shared" si="314"/>
        <v>1.3049999999999986</v>
      </c>
      <c r="DA375" s="100" t="str">
        <f t="shared" si="315"/>
        <v>hsa-miR-99b-5p</v>
      </c>
      <c r="DB375" s="98" t="s">
        <v>5872</v>
      </c>
      <c r="DC375" s="101">
        <f t="shared" si="320"/>
        <v>1.3707828049797051</v>
      </c>
      <c r="DD375" s="101">
        <f t="shared" si="321"/>
        <v>1.3613141164994735</v>
      </c>
      <c r="DE375" s="101">
        <f t="shared" si="322"/>
        <v>1.5368751812880135</v>
      </c>
      <c r="DF375" s="101" t="str">
        <f t="shared" si="323"/>
        <v/>
      </c>
      <c r="DG375" s="101" t="str">
        <f t="shared" si="324"/>
        <v/>
      </c>
      <c r="DH375" s="101" t="str">
        <f t="shared" si="325"/>
        <v/>
      </c>
      <c r="DI375" s="101" t="str">
        <f t="shared" si="326"/>
        <v/>
      </c>
      <c r="DJ375" s="101" t="str">
        <f t="shared" si="327"/>
        <v/>
      </c>
      <c r="DK375" s="101" t="str">
        <f t="shared" si="328"/>
        <v/>
      </c>
      <c r="DL375" s="101" t="str">
        <f t="shared" si="329"/>
        <v/>
      </c>
      <c r="DM375" s="101" t="str">
        <f t="shared" si="316"/>
        <v/>
      </c>
      <c r="DN375" s="101" t="str">
        <f t="shared" si="317"/>
        <v/>
      </c>
      <c r="DO375" s="101">
        <f t="shared" si="330"/>
        <v>0.37849163827784926</v>
      </c>
      <c r="DP375" s="101">
        <f t="shared" si="331"/>
        <v>0.38733846095263952</v>
      </c>
      <c r="DQ375" s="101">
        <f t="shared" si="332"/>
        <v>0.45218968878054422</v>
      </c>
      <c r="DR375" s="101" t="str">
        <f t="shared" si="333"/>
        <v/>
      </c>
      <c r="DS375" s="101" t="str">
        <f t="shared" si="334"/>
        <v/>
      </c>
      <c r="DT375" s="101" t="str">
        <f t="shared" si="335"/>
        <v/>
      </c>
      <c r="DU375" s="101" t="str">
        <f t="shared" si="336"/>
        <v/>
      </c>
      <c r="DV375" s="101" t="str">
        <f t="shared" si="337"/>
        <v/>
      </c>
      <c r="DW375" s="101" t="str">
        <f t="shared" si="338"/>
        <v/>
      </c>
      <c r="DX375" s="101" t="str">
        <f t="shared" si="339"/>
        <v/>
      </c>
      <c r="DY375" s="101" t="str">
        <f t="shared" si="318"/>
        <v/>
      </c>
      <c r="DZ375" s="101" t="str">
        <f t="shared" si="319"/>
        <v/>
      </c>
    </row>
    <row r="376" spans="1:130" ht="15" customHeight="1" x14ac:dyDescent="0.25">
      <c r="A376" s="106" t="str">
        <f>'miRNA Table'!C375</f>
        <v>cel-miR-39-3p</v>
      </c>
      <c r="B376" s="98" t="s">
        <v>5873</v>
      </c>
      <c r="C376" s="99">
        <f>IF('Test Sample Data'!C375="","",IF(SUM('Test Sample Data'!C$3:C$386)&gt;10,IF(AND(ISNUMBER('Test Sample Data'!C375),'Test Sample Data'!C375&lt;$C$389, 'Test Sample Data'!C375&gt;0),'Test Sample Data'!C375,$C$389),""))</f>
        <v>19.309999999999999</v>
      </c>
      <c r="D376" s="99">
        <f>IF('Test Sample Data'!D375="","",IF(SUM('Test Sample Data'!D$3:D$386)&gt;10,IF(AND(ISNUMBER('Test Sample Data'!D375),'Test Sample Data'!D375&lt;$C$389, 'Test Sample Data'!D375&gt;0),'Test Sample Data'!D375,$C$389),""))</f>
        <v>19.62</v>
      </c>
      <c r="E376" s="99">
        <f>IF('Test Sample Data'!E375="","",IF(SUM('Test Sample Data'!E$3:E$386)&gt;10,IF(AND(ISNUMBER('Test Sample Data'!E375),'Test Sample Data'!E375&lt;$C$389, 'Test Sample Data'!E375&gt;0),'Test Sample Data'!E375,$C$389),""))</f>
        <v>19.54</v>
      </c>
      <c r="F376" s="99" t="str">
        <f>IF('Test Sample Data'!F375="","",IF(SUM('Test Sample Data'!F$3:F$386)&gt;10,IF(AND(ISNUMBER('Test Sample Data'!F375),'Test Sample Data'!F375&lt;$C$389, 'Test Sample Data'!F375&gt;0),'Test Sample Data'!F375,$C$389),""))</f>
        <v/>
      </c>
      <c r="G376" s="99" t="str">
        <f>IF('Test Sample Data'!G375="","",IF(SUM('Test Sample Data'!G$3:G$386)&gt;10,IF(AND(ISNUMBER('Test Sample Data'!G375),'Test Sample Data'!G375&lt;$C$389, 'Test Sample Data'!G375&gt;0),'Test Sample Data'!G375,$C$389),""))</f>
        <v/>
      </c>
      <c r="H376" s="99" t="str">
        <f>IF('Test Sample Data'!H375="","",IF(SUM('Test Sample Data'!H$3:H$386)&gt;10,IF(AND(ISNUMBER('Test Sample Data'!H375),'Test Sample Data'!H375&lt;$C$389, 'Test Sample Data'!H375&gt;0),'Test Sample Data'!H375,$C$389),""))</f>
        <v/>
      </c>
      <c r="I376" s="99" t="str">
        <f>IF('Test Sample Data'!I375="","",IF(SUM('Test Sample Data'!I$3:I$386)&gt;10,IF(AND(ISNUMBER('Test Sample Data'!I375),'Test Sample Data'!I375&lt;$C$389, 'Test Sample Data'!I375&gt;0),'Test Sample Data'!I375,$C$389),""))</f>
        <v/>
      </c>
      <c r="J376" s="99" t="str">
        <f>IF('Test Sample Data'!J375="","",IF(SUM('Test Sample Data'!J$3:J$386)&gt;10,IF(AND(ISNUMBER('Test Sample Data'!J375),'Test Sample Data'!J375&lt;$C$389, 'Test Sample Data'!J375&gt;0),'Test Sample Data'!J375,$C$389),""))</f>
        <v/>
      </c>
      <c r="K376" s="99" t="str">
        <f>IF('Test Sample Data'!K375="","",IF(SUM('Test Sample Data'!K$3:K$386)&gt;10,IF(AND(ISNUMBER('Test Sample Data'!K375),'Test Sample Data'!K375&lt;$C$389, 'Test Sample Data'!K375&gt;0),'Test Sample Data'!K375,$C$389),""))</f>
        <v/>
      </c>
      <c r="L376" s="99" t="str">
        <f>IF('Test Sample Data'!L375="","",IF(SUM('Test Sample Data'!L$3:L$386)&gt;10,IF(AND(ISNUMBER('Test Sample Data'!L375),'Test Sample Data'!L375&lt;$C$389, 'Test Sample Data'!L375&gt;0),'Test Sample Data'!L375,$C$389),""))</f>
        <v/>
      </c>
      <c r="M376" s="99" t="str">
        <f>IF('Test Sample Data'!M375="","",IF(SUM('Test Sample Data'!M$3:M$386)&gt;10,IF(AND(ISNUMBER('Test Sample Data'!M375),'Test Sample Data'!M375&lt;$C$389, 'Test Sample Data'!M375&gt;0),'Test Sample Data'!M375,$C$389),""))</f>
        <v/>
      </c>
      <c r="N376" s="99" t="str">
        <f>IF('Test Sample Data'!N375="","",IF(SUM('Test Sample Data'!N$3:N$386)&gt;10,IF(AND(ISNUMBER('Test Sample Data'!N375),'Test Sample Data'!N375&lt;$C$389, 'Test Sample Data'!N375&gt;0),'Test Sample Data'!N375,$C$389),""))</f>
        <v/>
      </c>
      <c r="O376" s="98" t="str">
        <f>'miRNA Table'!C375</f>
        <v>cel-miR-39-3p</v>
      </c>
      <c r="P376" s="98" t="s">
        <v>5873</v>
      </c>
      <c r="Q376" s="99">
        <f>IF('Control Sample Data'!C375="","",IF(SUM('Control Sample Data'!C$3:C$386)&gt;10,IF(AND(ISNUMBER('Control Sample Data'!C375),'Control Sample Data'!C375&lt;$C$389, 'Control Sample Data'!C375&gt;0),'Control Sample Data'!C375,$C$389),""))</f>
        <v>19.420000000000002</v>
      </c>
      <c r="R376" s="99">
        <f>IF('Control Sample Data'!D375="","",IF(SUM('Control Sample Data'!D$3:D$386)&gt;10,IF(AND(ISNUMBER('Control Sample Data'!D375),'Control Sample Data'!D375&lt;$C$389, 'Control Sample Data'!D375&gt;0),'Control Sample Data'!D375,$C$389),""))</f>
        <v>19.3</v>
      </c>
      <c r="S376" s="99">
        <f>IF('Control Sample Data'!E375="","",IF(SUM('Control Sample Data'!E$3:E$386)&gt;10,IF(AND(ISNUMBER('Control Sample Data'!E375),'Control Sample Data'!E375&lt;$C$389, 'Control Sample Data'!E375&gt;0),'Control Sample Data'!E375,$C$389),""))</f>
        <v>19.850000000000001</v>
      </c>
      <c r="T376" s="99" t="str">
        <f>IF('Control Sample Data'!F375="","",IF(SUM('Control Sample Data'!F$3:F$386)&gt;10,IF(AND(ISNUMBER('Control Sample Data'!F375),'Control Sample Data'!F375&lt;$C$389, 'Control Sample Data'!F375&gt;0),'Control Sample Data'!F375,$C$389),""))</f>
        <v/>
      </c>
      <c r="U376" s="99" t="str">
        <f>IF('Control Sample Data'!G375="","",IF(SUM('Control Sample Data'!G$3:G$386)&gt;10,IF(AND(ISNUMBER('Control Sample Data'!G375),'Control Sample Data'!G375&lt;$C$389, 'Control Sample Data'!G375&gt;0),'Control Sample Data'!G375,$C$389),""))</f>
        <v/>
      </c>
      <c r="V376" s="99" t="str">
        <f>IF('Control Sample Data'!H375="","",IF(SUM('Control Sample Data'!H$3:H$386)&gt;10,IF(AND(ISNUMBER('Control Sample Data'!H375),'Control Sample Data'!H375&lt;$C$389, 'Control Sample Data'!H375&gt;0),'Control Sample Data'!H375,$C$389),""))</f>
        <v/>
      </c>
      <c r="W376" s="99" t="str">
        <f>IF('Control Sample Data'!I375="","",IF(SUM('Control Sample Data'!I$3:I$386)&gt;10,IF(AND(ISNUMBER('Control Sample Data'!I375),'Control Sample Data'!I375&lt;$C$389, 'Control Sample Data'!I375&gt;0),'Control Sample Data'!I375,$C$389),""))</f>
        <v/>
      </c>
      <c r="X376" s="99" t="str">
        <f>IF('Control Sample Data'!J375="","",IF(SUM('Control Sample Data'!J$3:J$386)&gt;10,IF(AND(ISNUMBER('Control Sample Data'!J375),'Control Sample Data'!J375&lt;$C$389, 'Control Sample Data'!J375&gt;0),'Control Sample Data'!J375,$C$389),""))</f>
        <v/>
      </c>
      <c r="Y376" s="99" t="str">
        <f>IF('Control Sample Data'!K375="","",IF(SUM('Control Sample Data'!K$3:K$386)&gt;10,IF(AND(ISNUMBER('Control Sample Data'!K375),'Control Sample Data'!K375&lt;$C$389, 'Control Sample Data'!K375&gt;0),'Control Sample Data'!K375,$C$389),""))</f>
        <v/>
      </c>
      <c r="Z376" s="99" t="str">
        <f>IF('Control Sample Data'!L375="","",IF(SUM('Control Sample Data'!L$3:L$386)&gt;10,IF(AND(ISNUMBER('Control Sample Data'!L375),'Control Sample Data'!L375&lt;$C$389, 'Control Sample Data'!L375&gt;0),'Control Sample Data'!L375,$C$389),""))</f>
        <v/>
      </c>
      <c r="AA376" s="99" t="str">
        <f>IF('Control Sample Data'!M375="","",IF(SUM('Control Sample Data'!M$3:M$386)&gt;10,IF(AND(ISNUMBER('Control Sample Data'!M375),'Control Sample Data'!M375&lt;$C$389, 'Control Sample Data'!M375&gt;0),'Control Sample Data'!M375,$C$389),""))</f>
        <v/>
      </c>
      <c r="AB376" s="107" t="str">
        <f>IF('Control Sample Data'!N375="","",IF(SUM('Control Sample Data'!N$3:N$386)&gt;10,IF(AND(ISNUMBER('Control Sample Data'!N375),'Control Sample Data'!N375&lt;$C$389, 'Control Sample Data'!N375&gt;0),'Control Sample Data'!N375,$C$389),""))</f>
        <v/>
      </c>
      <c r="AC376" s="136">
        <f>IF(C376="","",IF(AND('miRNA Table'!$F$4="YES",'miRNA Table'!$F$6="YES"),C376-C$391,C376))</f>
        <v>19.309999999999999</v>
      </c>
      <c r="AD376" s="137">
        <f>IF(D376="","",IF(AND('miRNA Table'!$F$4="YES",'miRNA Table'!$F$6="YES"),D376-D$391,D376))</f>
        <v>19.62</v>
      </c>
      <c r="AE376" s="137">
        <f>IF(E376="","",IF(AND('miRNA Table'!$F$4="YES",'miRNA Table'!$F$6="YES"),E376-E$391,E376))</f>
        <v>19.54</v>
      </c>
      <c r="AF376" s="137" t="str">
        <f>IF(F376="","",IF(AND('miRNA Table'!$F$4="YES",'miRNA Table'!$F$6="YES"),F376-F$391,F376))</f>
        <v/>
      </c>
      <c r="AG376" s="137" t="str">
        <f>IF(G376="","",IF(AND('miRNA Table'!$F$4="YES",'miRNA Table'!$F$6="YES"),G376-G$391,G376))</f>
        <v/>
      </c>
      <c r="AH376" s="137" t="str">
        <f>IF(H376="","",IF(AND('miRNA Table'!$F$4="YES",'miRNA Table'!$F$6="YES"),H376-H$391,H376))</f>
        <v/>
      </c>
      <c r="AI376" s="137" t="str">
        <f>IF(I376="","",IF(AND('miRNA Table'!$F$4="YES",'miRNA Table'!$F$6="YES"),I376-I$391,I376))</f>
        <v/>
      </c>
      <c r="AJ376" s="137" t="str">
        <f>IF(J376="","",IF(AND('miRNA Table'!$F$4="YES",'miRNA Table'!$F$6="YES"),J376-J$391,J376))</f>
        <v/>
      </c>
      <c r="AK376" s="137" t="str">
        <f>IF(K376="","",IF(AND('miRNA Table'!$F$4="YES",'miRNA Table'!$F$6="YES"),K376-K$391,K376))</f>
        <v/>
      </c>
      <c r="AL376" s="137" t="str">
        <f>IF(L376="","",IF(AND('miRNA Table'!$F$4="YES",'miRNA Table'!$F$6="YES"),L376-L$391,L376))</f>
        <v/>
      </c>
      <c r="AM376" s="137" t="str">
        <f>IF(M376="","",IF(AND('miRNA Table'!$F$4="YES",'miRNA Table'!$F$6="YES"),M376-M$391,M376))</f>
        <v/>
      </c>
      <c r="AN376" s="138" t="str">
        <f>IF(N376="","",IF(AND('miRNA Table'!$F$4="YES",'miRNA Table'!$F$6="YES"),N376-N$391,N376))</f>
        <v/>
      </c>
      <c r="AO376" s="136">
        <f>IF(O376="","",IF(AND('miRNA Table'!$F$4="YES",'miRNA Table'!$F$6="YES"),Q376-Q$391,Q376))</f>
        <v>19.420000000000002</v>
      </c>
      <c r="AP376" s="137">
        <f>IF(P376="","",IF(AND('miRNA Table'!$F$4="YES",'miRNA Table'!$F$6="YES"),R376-R$391,R376))</f>
        <v>19.3</v>
      </c>
      <c r="AQ376" s="137">
        <f>IF(Q376="","",IF(AND('miRNA Table'!$F$4="YES",'miRNA Table'!$F$6="YES"),S376-S$391,S376))</f>
        <v>19.850000000000001</v>
      </c>
      <c r="AR376" s="137" t="str">
        <f>IF(R376="","",IF(AND('miRNA Table'!$F$4="YES",'miRNA Table'!$F$6="YES"),T376-T$391,T376))</f>
        <v/>
      </c>
      <c r="AS376" s="137" t="str">
        <f>IF(S376="","",IF(AND('miRNA Table'!$F$4="YES",'miRNA Table'!$F$6="YES"),U376-U$391,U376))</f>
        <v/>
      </c>
      <c r="AT376" s="137" t="str">
        <f>IF(T376="","",IF(AND('miRNA Table'!$F$4="YES",'miRNA Table'!$F$6="YES"),V376-V$391,V376))</f>
        <v/>
      </c>
      <c r="AU376" s="137" t="str">
        <f>IF(U376="","",IF(AND('miRNA Table'!$F$4="YES",'miRNA Table'!$F$6="YES"),W376-W$391,W376))</f>
        <v/>
      </c>
      <c r="AV376" s="137" t="str">
        <f>IF(V376="","",IF(AND('miRNA Table'!$F$4="YES",'miRNA Table'!$F$6="YES"),X376-X$391,X376))</f>
        <v/>
      </c>
      <c r="AW376" s="137" t="str">
        <f>IF(W376="","",IF(AND('miRNA Table'!$F$4="YES",'miRNA Table'!$F$6="YES"),Y376-Y$391,Y376))</f>
        <v/>
      </c>
      <c r="AX376" s="137" t="str">
        <f>IF(X376="","",IF(AND('miRNA Table'!$F$4="YES",'miRNA Table'!$F$6="YES"),Z376-Z$391,Z376))</f>
        <v/>
      </c>
      <c r="AY376" s="137" t="str">
        <f>IF(Y376="","",IF(AND('miRNA Table'!$F$4="YES",'miRNA Table'!$F$6="YES"),AA376-AA$391,AA376))</f>
        <v/>
      </c>
      <c r="AZ376" s="138" t="str">
        <f>IF(Z376="","",IF(AND('miRNA Table'!$F$4="YES",'miRNA Table'!$F$6="YES"),AB376-AB$391,AB376))</f>
        <v/>
      </c>
      <c r="BY376" s="97" t="str">
        <f t="shared" si="288"/>
        <v>cel-miR-39-3p</v>
      </c>
      <c r="BZ376" s="98" t="s">
        <v>5873</v>
      </c>
      <c r="CA376" s="99">
        <f t="shared" si="289"/>
        <v>-1.3250000000000028</v>
      </c>
      <c r="CB376" s="99">
        <f t="shared" si="290"/>
        <v>-1.0249999999999986</v>
      </c>
      <c r="CC376" s="99">
        <f t="shared" si="291"/>
        <v>-1.1900000000000013</v>
      </c>
      <c r="CD376" s="99" t="str">
        <f t="shared" si="292"/>
        <v/>
      </c>
      <c r="CE376" s="99" t="str">
        <f t="shared" si="293"/>
        <v/>
      </c>
      <c r="CF376" s="99" t="str">
        <f t="shared" si="294"/>
        <v/>
      </c>
      <c r="CG376" s="99" t="str">
        <f t="shared" si="295"/>
        <v/>
      </c>
      <c r="CH376" s="99" t="str">
        <f t="shared" si="296"/>
        <v/>
      </c>
      <c r="CI376" s="99" t="str">
        <f t="shared" si="297"/>
        <v/>
      </c>
      <c r="CJ376" s="99" t="str">
        <f t="shared" si="298"/>
        <v/>
      </c>
      <c r="CK376" s="99" t="str">
        <f t="shared" si="299"/>
        <v/>
      </c>
      <c r="CL376" s="99" t="str">
        <f t="shared" si="300"/>
        <v/>
      </c>
      <c r="CM376" s="99">
        <f t="shared" si="301"/>
        <v>-1.4783333333333317</v>
      </c>
      <c r="CN376" s="99">
        <f t="shared" si="302"/>
        <v>-1.5516666666666694</v>
      </c>
      <c r="CO376" s="99">
        <f t="shared" si="303"/>
        <v>-1.2850000000000001</v>
      </c>
      <c r="CP376" s="99" t="str">
        <f t="shared" si="304"/>
        <v/>
      </c>
      <c r="CQ376" s="99" t="str">
        <f t="shared" si="305"/>
        <v/>
      </c>
      <c r="CR376" s="99" t="str">
        <f t="shared" si="306"/>
        <v/>
      </c>
      <c r="CS376" s="99" t="str">
        <f t="shared" si="307"/>
        <v/>
      </c>
      <c r="CT376" s="99" t="str">
        <f t="shared" si="308"/>
        <v/>
      </c>
      <c r="CU376" s="99" t="str">
        <f t="shared" si="309"/>
        <v/>
      </c>
      <c r="CV376" s="99" t="str">
        <f t="shared" si="310"/>
        <v/>
      </c>
      <c r="CW376" s="99" t="str">
        <f t="shared" si="311"/>
        <v/>
      </c>
      <c r="CX376" s="99" t="str">
        <f t="shared" si="312"/>
        <v/>
      </c>
      <c r="CY376" s="70">
        <f t="shared" si="313"/>
        <v>-1.1800000000000008</v>
      </c>
      <c r="CZ376" s="70">
        <f t="shared" si="314"/>
        <v>-1.4383333333333337</v>
      </c>
      <c r="DA376" s="100" t="str">
        <f t="shared" si="315"/>
        <v>cel-miR-39-3p</v>
      </c>
      <c r="DB376" s="98" t="s">
        <v>5873</v>
      </c>
      <c r="DC376" s="101">
        <f t="shared" si="320"/>
        <v>2.5053288772482607</v>
      </c>
      <c r="DD376" s="101">
        <f t="shared" si="321"/>
        <v>2.0349593842053708</v>
      </c>
      <c r="DE376" s="101">
        <f t="shared" si="322"/>
        <v>2.281527431736849</v>
      </c>
      <c r="DF376" s="101" t="str">
        <f t="shared" si="323"/>
        <v/>
      </c>
      <c r="DG376" s="101" t="str">
        <f t="shared" si="324"/>
        <v/>
      </c>
      <c r="DH376" s="101" t="str">
        <f t="shared" si="325"/>
        <v/>
      </c>
      <c r="DI376" s="101" t="str">
        <f t="shared" si="326"/>
        <v/>
      </c>
      <c r="DJ376" s="101" t="str">
        <f t="shared" si="327"/>
        <v/>
      </c>
      <c r="DK376" s="101" t="str">
        <f t="shared" si="328"/>
        <v/>
      </c>
      <c r="DL376" s="101" t="str">
        <f t="shared" si="329"/>
        <v/>
      </c>
      <c r="DM376" s="101" t="str">
        <f t="shared" si="316"/>
        <v/>
      </c>
      <c r="DN376" s="101" t="str">
        <f t="shared" si="317"/>
        <v/>
      </c>
      <c r="DO376" s="101">
        <f t="shared" si="330"/>
        <v>2.7862666512644307</v>
      </c>
      <c r="DP376" s="101">
        <f t="shared" si="331"/>
        <v>2.9315561028413417</v>
      </c>
      <c r="DQ376" s="101">
        <f t="shared" si="332"/>
        <v>2.4368205273503825</v>
      </c>
      <c r="DR376" s="101" t="str">
        <f t="shared" si="333"/>
        <v/>
      </c>
      <c r="DS376" s="101" t="str">
        <f t="shared" si="334"/>
        <v/>
      </c>
      <c r="DT376" s="101" t="str">
        <f t="shared" si="335"/>
        <v/>
      </c>
      <c r="DU376" s="101" t="str">
        <f t="shared" si="336"/>
        <v/>
      </c>
      <c r="DV376" s="101" t="str">
        <f t="shared" si="337"/>
        <v/>
      </c>
      <c r="DW376" s="101" t="str">
        <f t="shared" si="338"/>
        <v/>
      </c>
      <c r="DX376" s="101" t="str">
        <f t="shared" si="339"/>
        <v/>
      </c>
      <c r="DY376" s="101" t="str">
        <f t="shared" si="318"/>
        <v/>
      </c>
      <c r="DZ376" s="101" t="str">
        <f t="shared" si="319"/>
        <v/>
      </c>
    </row>
    <row r="377" spans="1:130" ht="15" customHeight="1" x14ac:dyDescent="0.25">
      <c r="A377" s="106" t="str">
        <f>'miRNA Table'!C376</f>
        <v>cel-miR-39-3p</v>
      </c>
      <c r="B377" s="98" t="s">
        <v>5874</v>
      </c>
      <c r="C377" s="99">
        <f>IF('Test Sample Data'!C376="","",IF(SUM('Test Sample Data'!C$3:C$386)&gt;10,IF(AND(ISNUMBER('Test Sample Data'!C376),'Test Sample Data'!C376&lt;$C$389, 'Test Sample Data'!C376&gt;0),'Test Sample Data'!C376,$C$389),""))</f>
        <v>19.850000000000001</v>
      </c>
      <c r="D377" s="99">
        <f>IF('Test Sample Data'!D376="","",IF(SUM('Test Sample Data'!D$3:D$386)&gt;10,IF(AND(ISNUMBER('Test Sample Data'!D376),'Test Sample Data'!D376&lt;$C$389, 'Test Sample Data'!D376&gt;0),'Test Sample Data'!D376,$C$389),""))</f>
        <v>19.559999999999999</v>
      </c>
      <c r="E377" s="99">
        <f>IF('Test Sample Data'!E376="","",IF(SUM('Test Sample Data'!E$3:E$386)&gt;10,IF(AND(ISNUMBER('Test Sample Data'!E376),'Test Sample Data'!E376&lt;$C$389, 'Test Sample Data'!E376&gt;0),'Test Sample Data'!E376,$C$389),""))</f>
        <v>19.96</v>
      </c>
      <c r="F377" s="99" t="str">
        <f>IF('Test Sample Data'!F376="","",IF(SUM('Test Sample Data'!F$3:F$386)&gt;10,IF(AND(ISNUMBER('Test Sample Data'!F376),'Test Sample Data'!F376&lt;$C$389, 'Test Sample Data'!F376&gt;0),'Test Sample Data'!F376,$C$389),""))</f>
        <v/>
      </c>
      <c r="G377" s="99" t="str">
        <f>IF('Test Sample Data'!G376="","",IF(SUM('Test Sample Data'!G$3:G$386)&gt;10,IF(AND(ISNUMBER('Test Sample Data'!G376),'Test Sample Data'!G376&lt;$C$389, 'Test Sample Data'!G376&gt;0),'Test Sample Data'!G376,$C$389),""))</f>
        <v/>
      </c>
      <c r="H377" s="99" t="str">
        <f>IF('Test Sample Data'!H376="","",IF(SUM('Test Sample Data'!H$3:H$386)&gt;10,IF(AND(ISNUMBER('Test Sample Data'!H376),'Test Sample Data'!H376&lt;$C$389, 'Test Sample Data'!H376&gt;0),'Test Sample Data'!H376,$C$389),""))</f>
        <v/>
      </c>
      <c r="I377" s="99" t="str">
        <f>IF('Test Sample Data'!I376="","",IF(SUM('Test Sample Data'!I$3:I$386)&gt;10,IF(AND(ISNUMBER('Test Sample Data'!I376),'Test Sample Data'!I376&lt;$C$389, 'Test Sample Data'!I376&gt;0),'Test Sample Data'!I376,$C$389),""))</f>
        <v/>
      </c>
      <c r="J377" s="99" t="str">
        <f>IF('Test Sample Data'!J376="","",IF(SUM('Test Sample Data'!J$3:J$386)&gt;10,IF(AND(ISNUMBER('Test Sample Data'!J376),'Test Sample Data'!J376&lt;$C$389, 'Test Sample Data'!J376&gt;0),'Test Sample Data'!J376,$C$389),""))</f>
        <v/>
      </c>
      <c r="K377" s="99" t="str">
        <f>IF('Test Sample Data'!K376="","",IF(SUM('Test Sample Data'!K$3:K$386)&gt;10,IF(AND(ISNUMBER('Test Sample Data'!K376),'Test Sample Data'!K376&lt;$C$389, 'Test Sample Data'!K376&gt;0),'Test Sample Data'!K376,$C$389),""))</f>
        <v/>
      </c>
      <c r="L377" s="99" t="str">
        <f>IF('Test Sample Data'!L376="","",IF(SUM('Test Sample Data'!L$3:L$386)&gt;10,IF(AND(ISNUMBER('Test Sample Data'!L376),'Test Sample Data'!L376&lt;$C$389, 'Test Sample Data'!L376&gt;0),'Test Sample Data'!L376,$C$389),""))</f>
        <v/>
      </c>
      <c r="M377" s="99" t="str">
        <f>IF('Test Sample Data'!M376="","",IF(SUM('Test Sample Data'!M$3:M$386)&gt;10,IF(AND(ISNUMBER('Test Sample Data'!M376),'Test Sample Data'!M376&lt;$C$389, 'Test Sample Data'!M376&gt;0),'Test Sample Data'!M376,$C$389),""))</f>
        <v/>
      </c>
      <c r="N377" s="99" t="str">
        <f>IF('Test Sample Data'!N376="","",IF(SUM('Test Sample Data'!N$3:N$386)&gt;10,IF(AND(ISNUMBER('Test Sample Data'!N376),'Test Sample Data'!N376&lt;$C$389, 'Test Sample Data'!N376&gt;0),'Test Sample Data'!N376,$C$389),""))</f>
        <v/>
      </c>
      <c r="O377" s="98" t="str">
        <f>'miRNA Table'!C376</f>
        <v>cel-miR-39-3p</v>
      </c>
      <c r="P377" s="98" t="s">
        <v>5874</v>
      </c>
      <c r="Q377" s="99">
        <f>IF('Control Sample Data'!C376="","",IF(SUM('Control Sample Data'!C$3:C$386)&gt;10,IF(AND(ISNUMBER('Control Sample Data'!C376),'Control Sample Data'!C376&lt;$C$389, 'Control Sample Data'!C376&gt;0),'Control Sample Data'!C376,$C$389),""))</f>
        <v>19.98</v>
      </c>
      <c r="R377" s="99">
        <f>IF('Control Sample Data'!D376="","",IF(SUM('Control Sample Data'!D$3:D$386)&gt;10,IF(AND(ISNUMBER('Control Sample Data'!D376),'Control Sample Data'!D376&lt;$C$389, 'Control Sample Data'!D376&gt;0),'Control Sample Data'!D376,$C$389),""))</f>
        <v>19.91</v>
      </c>
      <c r="S377" s="99">
        <f>IF('Control Sample Data'!E376="","",IF(SUM('Control Sample Data'!E$3:E$386)&gt;10,IF(AND(ISNUMBER('Control Sample Data'!E376),'Control Sample Data'!E376&lt;$C$389, 'Control Sample Data'!E376&gt;0),'Control Sample Data'!E376,$C$389),""))</f>
        <v>19.489999999999998</v>
      </c>
      <c r="T377" s="99" t="str">
        <f>IF('Control Sample Data'!F376="","",IF(SUM('Control Sample Data'!F$3:F$386)&gt;10,IF(AND(ISNUMBER('Control Sample Data'!F376),'Control Sample Data'!F376&lt;$C$389, 'Control Sample Data'!F376&gt;0),'Control Sample Data'!F376,$C$389),""))</f>
        <v/>
      </c>
      <c r="U377" s="99" t="str">
        <f>IF('Control Sample Data'!G376="","",IF(SUM('Control Sample Data'!G$3:G$386)&gt;10,IF(AND(ISNUMBER('Control Sample Data'!G376),'Control Sample Data'!G376&lt;$C$389, 'Control Sample Data'!G376&gt;0),'Control Sample Data'!G376,$C$389),""))</f>
        <v/>
      </c>
      <c r="V377" s="99" t="str">
        <f>IF('Control Sample Data'!H376="","",IF(SUM('Control Sample Data'!H$3:H$386)&gt;10,IF(AND(ISNUMBER('Control Sample Data'!H376),'Control Sample Data'!H376&lt;$C$389, 'Control Sample Data'!H376&gt;0),'Control Sample Data'!H376,$C$389),""))</f>
        <v/>
      </c>
      <c r="W377" s="99" t="str">
        <f>IF('Control Sample Data'!I376="","",IF(SUM('Control Sample Data'!I$3:I$386)&gt;10,IF(AND(ISNUMBER('Control Sample Data'!I376),'Control Sample Data'!I376&lt;$C$389, 'Control Sample Data'!I376&gt;0),'Control Sample Data'!I376,$C$389),""))</f>
        <v/>
      </c>
      <c r="X377" s="99" t="str">
        <f>IF('Control Sample Data'!J376="","",IF(SUM('Control Sample Data'!J$3:J$386)&gt;10,IF(AND(ISNUMBER('Control Sample Data'!J376),'Control Sample Data'!J376&lt;$C$389, 'Control Sample Data'!J376&gt;0),'Control Sample Data'!J376,$C$389),""))</f>
        <v/>
      </c>
      <c r="Y377" s="99" t="str">
        <f>IF('Control Sample Data'!K376="","",IF(SUM('Control Sample Data'!K$3:K$386)&gt;10,IF(AND(ISNUMBER('Control Sample Data'!K376),'Control Sample Data'!K376&lt;$C$389, 'Control Sample Data'!K376&gt;0),'Control Sample Data'!K376,$C$389),""))</f>
        <v/>
      </c>
      <c r="Z377" s="99" t="str">
        <f>IF('Control Sample Data'!L376="","",IF(SUM('Control Sample Data'!L$3:L$386)&gt;10,IF(AND(ISNUMBER('Control Sample Data'!L376),'Control Sample Data'!L376&lt;$C$389, 'Control Sample Data'!L376&gt;0),'Control Sample Data'!L376,$C$389),""))</f>
        <v/>
      </c>
      <c r="AA377" s="99" t="str">
        <f>IF('Control Sample Data'!M376="","",IF(SUM('Control Sample Data'!M$3:M$386)&gt;10,IF(AND(ISNUMBER('Control Sample Data'!M376),'Control Sample Data'!M376&lt;$C$389, 'Control Sample Data'!M376&gt;0),'Control Sample Data'!M376,$C$389),""))</f>
        <v/>
      </c>
      <c r="AB377" s="107" t="str">
        <f>IF('Control Sample Data'!N376="","",IF(SUM('Control Sample Data'!N$3:N$386)&gt;10,IF(AND(ISNUMBER('Control Sample Data'!N376),'Control Sample Data'!N376&lt;$C$389, 'Control Sample Data'!N376&gt;0),'Control Sample Data'!N376,$C$389),""))</f>
        <v/>
      </c>
      <c r="AC377" s="136">
        <f>IF(C377="","",IF(AND('miRNA Table'!$F$4="YES",'miRNA Table'!$F$6="YES"),C377-C$391,C377))</f>
        <v>19.850000000000001</v>
      </c>
      <c r="AD377" s="137">
        <f>IF(D377="","",IF(AND('miRNA Table'!$F$4="YES",'miRNA Table'!$F$6="YES"),D377-D$391,D377))</f>
        <v>19.559999999999999</v>
      </c>
      <c r="AE377" s="137">
        <f>IF(E377="","",IF(AND('miRNA Table'!$F$4="YES",'miRNA Table'!$F$6="YES"),E377-E$391,E377))</f>
        <v>19.96</v>
      </c>
      <c r="AF377" s="137" t="str">
        <f>IF(F377="","",IF(AND('miRNA Table'!$F$4="YES",'miRNA Table'!$F$6="YES"),F377-F$391,F377))</f>
        <v/>
      </c>
      <c r="AG377" s="137" t="str">
        <f>IF(G377="","",IF(AND('miRNA Table'!$F$4="YES",'miRNA Table'!$F$6="YES"),G377-G$391,G377))</f>
        <v/>
      </c>
      <c r="AH377" s="137" t="str">
        <f>IF(H377="","",IF(AND('miRNA Table'!$F$4="YES",'miRNA Table'!$F$6="YES"),H377-H$391,H377))</f>
        <v/>
      </c>
      <c r="AI377" s="137" t="str">
        <f>IF(I377="","",IF(AND('miRNA Table'!$F$4="YES",'miRNA Table'!$F$6="YES"),I377-I$391,I377))</f>
        <v/>
      </c>
      <c r="AJ377" s="137" t="str">
        <f>IF(J377="","",IF(AND('miRNA Table'!$F$4="YES",'miRNA Table'!$F$6="YES"),J377-J$391,J377))</f>
        <v/>
      </c>
      <c r="AK377" s="137" t="str">
        <f>IF(K377="","",IF(AND('miRNA Table'!$F$4="YES",'miRNA Table'!$F$6="YES"),K377-K$391,K377))</f>
        <v/>
      </c>
      <c r="AL377" s="137" t="str">
        <f>IF(L377="","",IF(AND('miRNA Table'!$F$4="YES",'miRNA Table'!$F$6="YES"),L377-L$391,L377))</f>
        <v/>
      </c>
      <c r="AM377" s="137" t="str">
        <f>IF(M377="","",IF(AND('miRNA Table'!$F$4="YES",'miRNA Table'!$F$6="YES"),M377-M$391,M377))</f>
        <v/>
      </c>
      <c r="AN377" s="138" t="str">
        <f>IF(N377="","",IF(AND('miRNA Table'!$F$4="YES",'miRNA Table'!$F$6="YES"),N377-N$391,N377))</f>
        <v/>
      </c>
      <c r="AO377" s="136">
        <f>IF(O377="","",IF(AND('miRNA Table'!$F$4="YES",'miRNA Table'!$F$6="YES"),Q377-Q$391,Q377))</f>
        <v>19.98</v>
      </c>
      <c r="AP377" s="137">
        <f>IF(P377="","",IF(AND('miRNA Table'!$F$4="YES",'miRNA Table'!$F$6="YES"),R377-R$391,R377))</f>
        <v>19.91</v>
      </c>
      <c r="AQ377" s="137">
        <f>IF(Q377="","",IF(AND('miRNA Table'!$F$4="YES",'miRNA Table'!$F$6="YES"),S377-S$391,S377))</f>
        <v>19.489999999999998</v>
      </c>
      <c r="AR377" s="137" t="str">
        <f>IF(R377="","",IF(AND('miRNA Table'!$F$4="YES",'miRNA Table'!$F$6="YES"),T377-T$391,T377))</f>
        <v/>
      </c>
      <c r="AS377" s="137" t="str">
        <f>IF(S377="","",IF(AND('miRNA Table'!$F$4="YES",'miRNA Table'!$F$6="YES"),U377-U$391,U377))</f>
        <v/>
      </c>
      <c r="AT377" s="137" t="str">
        <f>IF(T377="","",IF(AND('miRNA Table'!$F$4="YES",'miRNA Table'!$F$6="YES"),V377-V$391,V377))</f>
        <v/>
      </c>
      <c r="AU377" s="137" t="str">
        <f>IF(U377="","",IF(AND('miRNA Table'!$F$4="YES",'miRNA Table'!$F$6="YES"),W377-W$391,W377))</f>
        <v/>
      </c>
      <c r="AV377" s="137" t="str">
        <f>IF(V377="","",IF(AND('miRNA Table'!$F$4="YES",'miRNA Table'!$F$6="YES"),X377-X$391,X377))</f>
        <v/>
      </c>
      <c r="AW377" s="137" t="str">
        <f>IF(W377="","",IF(AND('miRNA Table'!$F$4="YES",'miRNA Table'!$F$6="YES"),Y377-Y$391,Y377))</f>
        <v/>
      </c>
      <c r="AX377" s="137" t="str">
        <f>IF(X377="","",IF(AND('miRNA Table'!$F$4="YES",'miRNA Table'!$F$6="YES"),Z377-Z$391,Z377))</f>
        <v/>
      </c>
      <c r="AY377" s="137" t="str">
        <f>IF(Y377="","",IF(AND('miRNA Table'!$F$4="YES",'miRNA Table'!$F$6="YES"),AA377-AA$391,AA377))</f>
        <v/>
      </c>
      <c r="AZ377" s="138" t="str">
        <f>IF(Z377="","",IF(AND('miRNA Table'!$F$4="YES",'miRNA Table'!$F$6="YES"),AB377-AB$391,AB377))</f>
        <v/>
      </c>
      <c r="BY377" s="97" t="str">
        <f t="shared" si="288"/>
        <v>cel-miR-39-3p</v>
      </c>
      <c r="BZ377" s="98" t="s">
        <v>5874</v>
      </c>
      <c r="CA377" s="99">
        <f t="shared" si="289"/>
        <v>-0.78500000000000014</v>
      </c>
      <c r="CB377" s="99">
        <f t="shared" si="290"/>
        <v>-1.0850000000000009</v>
      </c>
      <c r="CC377" s="99">
        <f t="shared" si="291"/>
        <v>-0.76999999999999957</v>
      </c>
      <c r="CD377" s="99" t="str">
        <f t="shared" si="292"/>
        <v/>
      </c>
      <c r="CE377" s="99" t="str">
        <f t="shared" si="293"/>
        <v/>
      </c>
      <c r="CF377" s="99" t="str">
        <f t="shared" si="294"/>
        <v/>
      </c>
      <c r="CG377" s="99" t="str">
        <f t="shared" si="295"/>
        <v/>
      </c>
      <c r="CH377" s="99" t="str">
        <f t="shared" si="296"/>
        <v/>
      </c>
      <c r="CI377" s="99" t="str">
        <f t="shared" si="297"/>
        <v/>
      </c>
      <c r="CJ377" s="99" t="str">
        <f t="shared" si="298"/>
        <v/>
      </c>
      <c r="CK377" s="99" t="str">
        <f t="shared" si="299"/>
        <v/>
      </c>
      <c r="CL377" s="99" t="str">
        <f t="shared" si="300"/>
        <v/>
      </c>
      <c r="CM377" s="99">
        <f t="shared" si="301"/>
        <v>-0.918333333333333</v>
      </c>
      <c r="CN377" s="99">
        <f t="shared" si="302"/>
        <v>-0.94166666666666998</v>
      </c>
      <c r="CO377" s="99">
        <f t="shared" si="303"/>
        <v>-1.6450000000000031</v>
      </c>
      <c r="CP377" s="99" t="str">
        <f t="shared" si="304"/>
        <v/>
      </c>
      <c r="CQ377" s="99" t="str">
        <f t="shared" si="305"/>
        <v/>
      </c>
      <c r="CR377" s="99" t="str">
        <f t="shared" si="306"/>
        <v/>
      </c>
      <c r="CS377" s="99" t="str">
        <f t="shared" si="307"/>
        <v/>
      </c>
      <c r="CT377" s="99" t="str">
        <f t="shared" si="308"/>
        <v/>
      </c>
      <c r="CU377" s="99" t="str">
        <f t="shared" si="309"/>
        <v/>
      </c>
      <c r="CV377" s="99" t="str">
        <f t="shared" si="310"/>
        <v/>
      </c>
      <c r="CW377" s="99" t="str">
        <f t="shared" si="311"/>
        <v/>
      </c>
      <c r="CX377" s="99" t="str">
        <f t="shared" si="312"/>
        <v/>
      </c>
      <c r="CY377" s="70">
        <f t="shared" si="313"/>
        <v>-0.88000000000000023</v>
      </c>
      <c r="CZ377" s="70">
        <f t="shared" si="314"/>
        <v>-1.1683333333333354</v>
      </c>
      <c r="DA377" s="100" t="str">
        <f t="shared" si="315"/>
        <v>cel-miR-39-3p</v>
      </c>
      <c r="DB377" s="98" t="s">
        <v>5874</v>
      </c>
      <c r="DC377" s="101">
        <f t="shared" si="320"/>
        <v>1.7230923194240344</v>
      </c>
      <c r="DD377" s="101">
        <f t="shared" si="321"/>
        <v>2.1213754827364348</v>
      </c>
      <c r="DE377" s="101">
        <f t="shared" si="322"/>
        <v>1.705269783535913</v>
      </c>
      <c r="DF377" s="101" t="str">
        <f t="shared" si="323"/>
        <v/>
      </c>
      <c r="DG377" s="101" t="str">
        <f t="shared" si="324"/>
        <v/>
      </c>
      <c r="DH377" s="101" t="str">
        <f t="shared" si="325"/>
        <v/>
      </c>
      <c r="DI377" s="101" t="str">
        <f t="shared" si="326"/>
        <v/>
      </c>
      <c r="DJ377" s="101" t="str">
        <f t="shared" si="327"/>
        <v/>
      </c>
      <c r="DK377" s="101" t="str">
        <f t="shared" si="328"/>
        <v/>
      </c>
      <c r="DL377" s="101" t="str">
        <f t="shared" si="329"/>
        <v/>
      </c>
      <c r="DM377" s="101" t="str">
        <f t="shared" si="316"/>
        <v/>
      </c>
      <c r="DN377" s="101" t="str">
        <f t="shared" si="317"/>
        <v/>
      </c>
      <c r="DO377" s="101">
        <f t="shared" si="330"/>
        <v>1.8899306982642319</v>
      </c>
      <c r="DP377" s="101">
        <f t="shared" si="331"/>
        <v>1.9207458901020129</v>
      </c>
      <c r="DQ377" s="101">
        <f t="shared" si="332"/>
        <v>3.1274785725143812</v>
      </c>
      <c r="DR377" s="101" t="str">
        <f t="shared" si="333"/>
        <v/>
      </c>
      <c r="DS377" s="101" t="str">
        <f t="shared" si="334"/>
        <v/>
      </c>
      <c r="DT377" s="101" t="str">
        <f t="shared" si="335"/>
        <v/>
      </c>
      <c r="DU377" s="101" t="str">
        <f t="shared" si="336"/>
        <v/>
      </c>
      <c r="DV377" s="101" t="str">
        <f t="shared" si="337"/>
        <v/>
      </c>
      <c r="DW377" s="101" t="str">
        <f t="shared" si="338"/>
        <v/>
      </c>
      <c r="DX377" s="101" t="str">
        <f t="shared" si="339"/>
        <v/>
      </c>
      <c r="DY377" s="101" t="str">
        <f t="shared" si="318"/>
        <v/>
      </c>
      <c r="DZ377" s="101" t="str">
        <f t="shared" si="319"/>
        <v/>
      </c>
    </row>
    <row r="378" spans="1:130" ht="15" customHeight="1" x14ac:dyDescent="0.25">
      <c r="A378" s="106" t="str">
        <f>'miRNA Table'!C377</f>
        <v>SNORD61</v>
      </c>
      <c r="B378" s="98" t="s">
        <v>5875</v>
      </c>
      <c r="C378" s="99">
        <f>IF('Test Sample Data'!C377="","",IF(SUM('Test Sample Data'!C$3:C$386)&gt;10,IF(AND(ISNUMBER('Test Sample Data'!C377),'Test Sample Data'!C377&lt;$C$389, 'Test Sample Data'!C377&gt;0),'Test Sample Data'!C377,$C$389),""))</f>
        <v>18.920000000000002</v>
      </c>
      <c r="D378" s="99">
        <f>IF('Test Sample Data'!D377="","",IF(SUM('Test Sample Data'!D$3:D$386)&gt;10,IF(AND(ISNUMBER('Test Sample Data'!D377),'Test Sample Data'!D377&lt;$C$389, 'Test Sample Data'!D377&gt;0),'Test Sample Data'!D377,$C$389),""))</f>
        <v>18.96</v>
      </c>
      <c r="E378" s="99">
        <f>IF('Test Sample Data'!E377="","",IF(SUM('Test Sample Data'!E$3:E$386)&gt;10,IF(AND(ISNUMBER('Test Sample Data'!E377),'Test Sample Data'!E377&lt;$C$389, 'Test Sample Data'!E377&gt;0),'Test Sample Data'!E377,$C$389),""))</f>
        <v>18.850000000000001</v>
      </c>
      <c r="F378" s="99" t="str">
        <f>IF('Test Sample Data'!F377="","",IF(SUM('Test Sample Data'!F$3:F$386)&gt;10,IF(AND(ISNUMBER('Test Sample Data'!F377),'Test Sample Data'!F377&lt;$C$389, 'Test Sample Data'!F377&gt;0),'Test Sample Data'!F377,$C$389),""))</f>
        <v/>
      </c>
      <c r="G378" s="99" t="str">
        <f>IF('Test Sample Data'!G377="","",IF(SUM('Test Sample Data'!G$3:G$386)&gt;10,IF(AND(ISNUMBER('Test Sample Data'!G377),'Test Sample Data'!G377&lt;$C$389, 'Test Sample Data'!G377&gt;0),'Test Sample Data'!G377,$C$389),""))</f>
        <v/>
      </c>
      <c r="H378" s="99" t="str">
        <f>IF('Test Sample Data'!H377="","",IF(SUM('Test Sample Data'!H$3:H$386)&gt;10,IF(AND(ISNUMBER('Test Sample Data'!H377),'Test Sample Data'!H377&lt;$C$389, 'Test Sample Data'!H377&gt;0),'Test Sample Data'!H377,$C$389),""))</f>
        <v/>
      </c>
      <c r="I378" s="99" t="str">
        <f>IF('Test Sample Data'!I377="","",IF(SUM('Test Sample Data'!I$3:I$386)&gt;10,IF(AND(ISNUMBER('Test Sample Data'!I377),'Test Sample Data'!I377&lt;$C$389, 'Test Sample Data'!I377&gt;0),'Test Sample Data'!I377,$C$389),""))</f>
        <v/>
      </c>
      <c r="J378" s="99" t="str">
        <f>IF('Test Sample Data'!J377="","",IF(SUM('Test Sample Data'!J$3:J$386)&gt;10,IF(AND(ISNUMBER('Test Sample Data'!J377),'Test Sample Data'!J377&lt;$C$389, 'Test Sample Data'!J377&gt;0),'Test Sample Data'!J377,$C$389),""))</f>
        <v/>
      </c>
      <c r="K378" s="99" t="str">
        <f>IF('Test Sample Data'!K377="","",IF(SUM('Test Sample Data'!K$3:K$386)&gt;10,IF(AND(ISNUMBER('Test Sample Data'!K377),'Test Sample Data'!K377&lt;$C$389, 'Test Sample Data'!K377&gt;0),'Test Sample Data'!K377,$C$389),""))</f>
        <v/>
      </c>
      <c r="L378" s="99" t="str">
        <f>IF('Test Sample Data'!L377="","",IF(SUM('Test Sample Data'!L$3:L$386)&gt;10,IF(AND(ISNUMBER('Test Sample Data'!L377),'Test Sample Data'!L377&lt;$C$389, 'Test Sample Data'!L377&gt;0),'Test Sample Data'!L377,$C$389),""))</f>
        <v/>
      </c>
      <c r="M378" s="99" t="str">
        <f>IF('Test Sample Data'!M377="","",IF(SUM('Test Sample Data'!M$3:M$386)&gt;10,IF(AND(ISNUMBER('Test Sample Data'!M377),'Test Sample Data'!M377&lt;$C$389, 'Test Sample Data'!M377&gt;0),'Test Sample Data'!M377,$C$389),""))</f>
        <v/>
      </c>
      <c r="N378" s="99" t="str">
        <f>IF('Test Sample Data'!N377="","",IF(SUM('Test Sample Data'!N$3:N$386)&gt;10,IF(AND(ISNUMBER('Test Sample Data'!N377),'Test Sample Data'!N377&lt;$C$389, 'Test Sample Data'!N377&gt;0),'Test Sample Data'!N377,$C$389),""))</f>
        <v/>
      </c>
      <c r="O378" s="98" t="str">
        <f>'miRNA Table'!C377</f>
        <v>SNORD61</v>
      </c>
      <c r="P378" s="98" t="s">
        <v>5875</v>
      </c>
      <c r="Q378" s="99">
        <f>IF('Control Sample Data'!C377="","",IF(SUM('Control Sample Data'!C$3:C$386)&gt;10,IF(AND(ISNUMBER('Control Sample Data'!C377),'Control Sample Data'!C377&lt;$C$389, 'Control Sample Data'!C377&gt;0),'Control Sample Data'!C377,$C$389),""))</f>
        <v>18.559999999999999</v>
      </c>
      <c r="R378" s="99">
        <f>IF('Control Sample Data'!D377="","",IF(SUM('Control Sample Data'!D$3:D$386)&gt;10,IF(AND(ISNUMBER('Control Sample Data'!D377),'Control Sample Data'!D377&lt;$C$389, 'Control Sample Data'!D377&gt;0),'Control Sample Data'!D377,$C$389),""))</f>
        <v>18.350000000000001</v>
      </c>
      <c r="S378" s="99">
        <f>IF('Control Sample Data'!E377="","",IF(SUM('Control Sample Data'!E$3:E$386)&gt;10,IF(AND(ISNUMBER('Control Sample Data'!E377),'Control Sample Data'!E377&lt;$C$389, 'Control Sample Data'!E377&gt;0),'Control Sample Data'!E377,$C$389),""))</f>
        <v>18.739999999999998</v>
      </c>
      <c r="T378" s="99" t="str">
        <f>IF('Control Sample Data'!F377="","",IF(SUM('Control Sample Data'!F$3:F$386)&gt;10,IF(AND(ISNUMBER('Control Sample Data'!F377),'Control Sample Data'!F377&lt;$C$389, 'Control Sample Data'!F377&gt;0),'Control Sample Data'!F377,$C$389),""))</f>
        <v/>
      </c>
      <c r="U378" s="99" t="str">
        <f>IF('Control Sample Data'!G377="","",IF(SUM('Control Sample Data'!G$3:G$386)&gt;10,IF(AND(ISNUMBER('Control Sample Data'!G377),'Control Sample Data'!G377&lt;$C$389, 'Control Sample Data'!G377&gt;0),'Control Sample Data'!G377,$C$389),""))</f>
        <v/>
      </c>
      <c r="V378" s="99" t="str">
        <f>IF('Control Sample Data'!H377="","",IF(SUM('Control Sample Data'!H$3:H$386)&gt;10,IF(AND(ISNUMBER('Control Sample Data'!H377),'Control Sample Data'!H377&lt;$C$389, 'Control Sample Data'!H377&gt;0),'Control Sample Data'!H377,$C$389),""))</f>
        <v/>
      </c>
      <c r="W378" s="99" t="str">
        <f>IF('Control Sample Data'!I377="","",IF(SUM('Control Sample Data'!I$3:I$386)&gt;10,IF(AND(ISNUMBER('Control Sample Data'!I377),'Control Sample Data'!I377&lt;$C$389, 'Control Sample Data'!I377&gt;0),'Control Sample Data'!I377,$C$389),""))</f>
        <v/>
      </c>
      <c r="X378" s="99" t="str">
        <f>IF('Control Sample Data'!J377="","",IF(SUM('Control Sample Data'!J$3:J$386)&gt;10,IF(AND(ISNUMBER('Control Sample Data'!J377),'Control Sample Data'!J377&lt;$C$389, 'Control Sample Data'!J377&gt;0),'Control Sample Data'!J377,$C$389),""))</f>
        <v/>
      </c>
      <c r="Y378" s="99" t="str">
        <f>IF('Control Sample Data'!K377="","",IF(SUM('Control Sample Data'!K$3:K$386)&gt;10,IF(AND(ISNUMBER('Control Sample Data'!K377),'Control Sample Data'!K377&lt;$C$389, 'Control Sample Data'!K377&gt;0),'Control Sample Data'!K377,$C$389),""))</f>
        <v/>
      </c>
      <c r="Z378" s="99" t="str">
        <f>IF('Control Sample Data'!L377="","",IF(SUM('Control Sample Data'!L$3:L$386)&gt;10,IF(AND(ISNUMBER('Control Sample Data'!L377),'Control Sample Data'!L377&lt;$C$389, 'Control Sample Data'!L377&gt;0),'Control Sample Data'!L377,$C$389),""))</f>
        <v/>
      </c>
      <c r="AA378" s="99" t="str">
        <f>IF('Control Sample Data'!M377="","",IF(SUM('Control Sample Data'!M$3:M$386)&gt;10,IF(AND(ISNUMBER('Control Sample Data'!M377),'Control Sample Data'!M377&lt;$C$389, 'Control Sample Data'!M377&gt;0),'Control Sample Data'!M377,$C$389),""))</f>
        <v/>
      </c>
      <c r="AB378" s="107" t="str">
        <f>IF('Control Sample Data'!N377="","",IF(SUM('Control Sample Data'!N$3:N$386)&gt;10,IF(AND(ISNUMBER('Control Sample Data'!N377),'Control Sample Data'!N377&lt;$C$389, 'Control Sample Data'!N377&gt;0),'Control Sample Data'!N377,$C$389),""))</f>
        <v/>
      </c>
      <c r="AC378" s="136">
        <f>IF(C378="","",IF(AND('miRNA Table'!$F$4="YES",'miRNA Table'!$F$6="YES"),C378-C$391,C378))</f>
        <v>18.920000000000002</v>
      </c>
      <c r="AD378" s="137">
        <f>IF(D378="","",IF(AND('miRNA Table'!$F$4="YES",'miRNA Table'!$F$6="YES"),D378-D$391,D378))</f>
        <v>18.96</v>
      </c>
      <c r="AE378" s="137">
        <f>IF(E378="","",IF(AND('miRNA Table'!$F$4="YES",'miRNA Table'!$F$6="YES"),E378-E$391,E378))</f>
        <v>18.850000000000001</v>
      </c>
      <c r="AF378" s="137" t="str">
        <f>IF(F378="","",IF(AND('miRNA Table'!$F$4="YES",'miRNA Table'!$F$6="YES"),F378-F$391,F378))</f>
        <v/>
      </c>
      <c r="AG378" s="137" t="str">
        <f>IF(G378="","",IF(AND('miRNA Table'!$F$4="YES",'miRNA Table'!$F$6="YES"),G378-G$391,G378))</f>
        <v/>
      </c>
      <c r="AH378" s="137" t="str">
        <f>IF(H378="","",IF(AND('miRNA Table'!$F$4="YES",'miRNA Table'!$F$6="YES"),H378-H$391,H378))</f>
        <v/>
      </c>
      <c r="AI378" s="137" t="str">
        <f>IF(I378="","",IF(AND('miRNA Table'!$F$4="YES",'miRNA Table'!$F$6="YES"),I378-I$391,I378))</f>
        <v/>
      </c>
      <c r="AJ378" s="137" t="str">
        <f>IF(J378="","",IF(AND('miRNA Table'!$F$4="YES",'miRNA Table'!$F$6="YES"),J378-J$391,J378))</f>
        <v/>
      </c>
      <c r="AK378" s="137" t="str">
        <f>IF(K378="","",IF(AND('miRNA Table'!$F$4="YES",'miRNA Table'!$F$6="YES"),K378-K$391,K378))</f>
        <v/>
      </c>
      <c r="AL378" s="137" t="str">
        <f>IF(L378="","",IF(AND('miRNA Table'!$F$4="YES",'miRNA Table'!$F$6="YES"),L378-L$391,L378))</f>
        <v/>
      </c>
      <c r="AM378" s="137" t="str">
        <f>IF(M378="","",IF(AND('miRNA Table'!$F$4="YES",'miRNA Table'!$F$6="YES"),M378-M$391,M378))</f>
        <v/>
      </c>
      <c r="AN378" s="138" t="str">
        <f>IF(N378="","",IF(AND('miRNA Table'!$F$4="YES",'miRNA Table'!$F$6="YES"),N378-N$391,N378))</f>
        <v/>
      </c>
      <c r="AO378" s="136">
        <f>IF(O378="","",IF(AND('miRNA Table'!$F$4="YES",'miRNA Table'!$F$6="YES"),Q378-Q$391,Q378))</f>
        <v>18.559999999999999</v>
      </c>
      <c r="AP378" s="137">
        <f>IF(P378="","",IF(AND('miRNA Table'!$F$4="YES",'miRNA Table'!$F$6="YES"),R378-R$391,R378))</f>
        <v>18.350000000000001</v>
      </c>
      <c r="AQ378" s="137">
        <f>IF(Q378="","",IF(AND('miRNA Table'!$F$4="YES",'miRNA Table'!$F$6="YES"),S378-S$391,S378))</f>
        <v>18.739999999999998</v>
      </c>
      <c r="AR378" s="137" t="str">
        <f>IF(R378="","",IF(AND('miRNA Table'!$F$4="YES",'miRNA Table'!$F$6="YES"),T378-T$391,T378))</f>
        <v/>
      </c>
      <c r="AS378" s="137" t="str">
        <f>IF(S378="","",IF(AND('miRNA Table'!$F$4="YES",'miRNA Table'!$F$6="YES"),U378-U$391,U378))</f>
        <v/>
      </c>
      <c r="AT378" s="137" t="str">
        <f>IF(T378="","",IF(AND('miRNA Table'!$F$4="YES",'miRNA Table'!$F$6="YES"),V378-V$391,V378))</f>
        <v/>
      </c>
      <c r="AU378" s="137" t="str">
        <f>IF(U378="","",IF(AND('miRNA Table'!$F$4="YES",'miRNA Table'!$F$6="YES"),W378-W$391,W378))</f>
        <v/>
      </c>
      <c r="AV378" s="137" t="str">
        <f>IF(V378="","",IF(AND('miRNA Table'!$F$4="YES",'miRNA Table'!$F$6="YES"),X378-X$391,X378))</f>
        <v/>
      </c>
      <c r="AW378" s="137" t="str">
        <f>IF(W378="","",IF(AND('miRNA Table'!$F$4="YES",'miRNA Table'!$F$6="YES"),Y378-Y$391,Y378))</f>
        <v/>
      </c>
      <c r="AX378" s="137" t="str">
        <f>IF(X378="","",IF(AND('miRNA Table'!$F$4="YES",'miRNA Table'!$F$6="YES"),Z378-Z$391,Z378))</f>
        <v/>
      </c>
      <c r="AY378" s="137" t="str">
        <f>IF(Y378="","",IF(AND('miRNA Table'!$F$4="YES",'miRNA Table'!$F$6="YES"),AA378-AA$391,AA378))</f>
        <v/>
      </c>
      <c r="AZ378" s="138" t="str">
        <f>IF(Z378="","",IF(AND('miRNA Table'!$F$4="YES",'miRNA Table'!$F$6="YES"),AB378-AB$391,AB378))</f>
        <v/>
      </c>
      <c r="BY378" s="97" t="str">
        <f t="shared" si="288"/>
        <v>SNORD61</v>
      </c>
      <c r="BZ378" s="98" t="s">
        <v>5875</v>
      </c>
      <c r="CA378" s="99">
        <f t="shared" si="289"/>
        <v>-1.7149999999999999</v>
      </c>
      <c r="CB378" s="99">
        <f t="shared" si="290"/>
        <v>-1.6849999999999987</v>
      </c>
      <c r="CC378" s="99">
        <f t="shared" si="291"/>
        <v>-1.879999999999999</v>
      </c>
      <c r="CD378" s="99" t="str">
        <f t="shared" si="292"/>
        <v/>
      </c>
      <c r="CE378" s="99" t="str">
        <f t="shared" si="293"/>
        <v/>
      </c>
      <c r="CF378" s="99" t="str">
        <f t="shared" si="294"/>
        <v/>
      </c>
      <c r="CG378" s="99" t="str">
        <f t="shared" si="295"/>
        <v/>
      </c>
      <c r="CH378" s="99" t="str">
        <f t="shared" si="296"/>
        <v/>
      </c>
      <c r="CI378" s="99" t="str">
        <f t="shared" si="297"/>
        <v/>
      </c>
      <c r="CJ378" s="99" t="str">
        <f t="shared" si="298"/>
        <v/>
      </c>
      <c r="CK378" s="99" t="str">
        <f t="shared" si="299"/>
        <v/>
      </c>
      <c r="CL378" s="99" t="str">
        <f t="shared" si="300"/>
        <v/>
      </c>
      <c r="CM378" s="99">
        <f t="shared" si="301"/>
        <v>-2.3383333333333347</v>
      </c>
      <c r="CN378" s="99">
        <f t="shared" si="302"/>
        <v>-2.5016666666666687</v>
      </c>
      <c r="CO378" s="99">
        <f t="shared" si="303"/>
        <v>-2.3950000000000031</v>
      </c>
      <c r="CP378" s="99" t="str">
        <f t="shared" si="304"/>
        <v/>
      </c>
      <c r="CQ378" s="99" t="str">
        <f t="shared" si="305"/>
        <v/>
      </c>
      <c r="CR378" s="99" t="str">
        <f t="shared" si="306"/>
        <v/>
      </c>
      <c r="CS378" s="99" t="str">
        <f t="shared" si="307"/>
        <v/>
      </c>
      <c r="CT378" s="99" t="str">
        <f t="shared" si="308"/>
        <v/>
      </c>
      <c r="CU378" s="99" t="str">
        <f t="shared" si="309"/>
        <v/>
      </c>
      <c r="CV378" s="99" t="str">
        <f t="shared" si="310"/>
        <v/>
      </c>
      <c r="CW378" s="99" t="str">
        <f t="shared" si="311"/>
        <v/>
      </c>
      <c r="CX378" s="99" t="str">
        <f t="shared" si="312"/>
        <v/>
      </c>
      <c r="CY378" s="70">
        <f t="shared" si="313"/>
        <v>-1.7599999999999991</v>
      </c>
      <c r="CZ378" s="70">
        <f t="shared" si="314"/>
        <v>-2.4116666666666688</v>
      </c>
      <c r="DA378" s="100" t="str">
        <f t="shared" si="315"/>
        <v>SNORD61</v>
      </c>
      <c r="DB378" s="98" t="s">
        <v>5875</v>
      </c>
      <c r="DC378" s="101">
        <f t="shared" si="320"/>
        <v>3.2829664352419932</v>
      </c>
      <c r="DD378" s="101">
        <f t="shared" si="321"/>
        <v>3.2154039629726028</v>
      </c>
      <c r="DE378" s="101">
        <f t="shared" si="322"/>
        <v>3.6807506024994971</v>
      </c>
      <c r="DF378" s="101" t="str">
        <f t="shared" si="323"/>
        <v/>
      </c>
      <c r="DG378" s="101" t="str">
        <f t="shared" si="324"/>
        <v/>
      </c>
      <c r="DH378" s="101" t="str">
        <f t="shared" si="325"/>
        <v/>
      </c>
      <c r="DI378" s="101" t="str">
        <f t="shared" si="326"/>
        <v/>
      </c>
      <c r="DJ378" s="101" t="str">
        <f t="shared" si="327"/>
        <v/>
      </c>
      <c r="DK378" s="101" t="str">
        <f t="shared" si="328"/>
        <v/>
      </c>
      <c r="DL378" s="101" t="str">
        <f t="shared" si="329"/>
        <v/>
      </c>
      <c r="DM378" s="101" t="str">
        <f t="shared" si="316"/>
        <v/>
      </c>
      <c r="DN378" s="101" t="str">
        <f t="shared" si="317"/>
        <v/>
      </c>
      <c r="DO378" s="101">
        <f t="shared" si="330"/>
        <v>5.0571807156877524</v>
      </c>
      <c r="DP378" s="101">
        <f t="shared" si="331"/>
        <v>5.6633930800315833</v>
      </c>
      <c r="DQ378" s="101">
        <f t="shared" si="332"/>
        <v>5.2597710408202945</v>
      </c>
      <c r="DR378" s="101" t="str">
        <f t="shared" si="333"/>
        <v/>
      </c>
      <c r="DS378" s="101" t="str">
        <f t="shared" si="334"/>
        <v/>
      </c>
      <c r="DT378" s="101" t="str">
        <f t="shared" si="335"/>
        <v/>
      </c>
      <c r="DU378" s="101" t="str">
        <f t="shared" si="336"/>
        <v/>
      </c>
      <c r="DV378" s="101" t="str">
        <f t="shared" si="337"/>
        <v/>
      </c>
      <c r="DW378" s="101" t="str">
        <f t="shared" si="338"/>
        <v/>
      </c>
      <c r="DX378" s="101" t="str">
        <f t="shared" si="339"/>
        <v/>
      </c>
      <c r="DY378" s="101" t="str">
        <f t="shared" si="318"/>
        <v/>
      </c>
      <c r="DZ378" s="101" t="str">
        <f t="shared" si="319"/>
        <v/>
      </c>
    </row>
    <row r="379" spans="1:130" ht="15" customHeight="1" x14ac:dyDescent="0.25">
      <c r="A379" s="106" t="str">
        <f>'miRNA Table'!C378</f>
        <v>SNORD68</v>
      </c>
      <c r="B379" s="98" t="s">
        <v>5876</v>
      </c>
      <c r="C379" s="99">
        <f>IF('Test Sample Data'!C378="","",IF(SUM('Test Sample Data'!C$3:C$386)&gt;10,IF(AND(ISNUMBER('Test Sample Data'!C378),'Test Sample Data'!C378&lt;$C$389, 'Test Sample Data'!C378&gt;0),'Test Sample Data'!C378,$C$389),""))</f>
        <v>20.6</v>
      </c>
      <c r="D379" s="99">
        <f>IF('Test Sample Data'!D378="","",IF(SUM('Test Sample Data'!D$3:D$386)&gt;10,IF(AND(ISNUMBER('Test Sample Data'!D378),'Test Sample Data'!D378&lt;$C$389, 'Test Sample Data'!D378&gt;0),'Test Sample Data'!D378,$C$389),""))</f>
        <v>20.49</v>
      </c>
      <c r="E379" s="99">
        <f>IF('Test Sample Data'!E378="","",IF(SUM('Test Sample Data'!E$3:E$386)&gt;10,IF(AND(ISNUMBER('Test Sample Data'!E378),'Test Sample Data'!E378&lt;$C$389, 'Test Sample Data'!E378&gt;0),'Test Sample Data'!E378,$C$389),""))</f>
        <v>20.62</v>
      </c>
      <c r="F379" s="99" t="str">
        <f>IF('Test Sample Data'!F378="","",IF(SUM('Test Sample Data'!F$3:F$386)&gt;10,IF(AND(ISNUMBER('Test Sample Data'!F378),'Test Sample Data'!F378&lt;$C$389, 'Test Sample Data'!F378&gt;0),'Test Sample Data'!F378,$C$389),""))</f>
        <v/>
      </c>
      <c r="G379" s="99" t="str">
        <f>IF('Test Sample Data'!G378="","",IF(SUM('Test Sample Data'!G$3:G$386)&gt;10,IF(AND(ISNUMBER('Test Sample Data'!G378),'Test Sample Data'!G378&lt;$C$389, 'Test Sample Data'!G378&gt;0),'Test Sample Data'!G378,$C$389),""))</f>
        <v/>
      </c>
      <c r="H379" s="99" t="str">
        <f>IF('Test Sample Data'!H378="","",IF(SUM('Test Sample Data'!H$3:H$386)&gt;10,IF(AND(ISNUMBER('Test Sample Data'!H378),'Test Sample Data'!H378&lt;$C$389, 'Test Sample Data'!H378&gt;0),'Test Sample Data'!H378,$C$389),""))</f>
        <v/>
      </c>
      <c r="I379" s="99" t="str">
        <f>IF('Test Sample Data'!I378="","",IF(SUM('Test Sample Data'!I$3:I$386)&gt;10,IF(AND(ISNUMBER('Test Sample Data'!I378),'Test Sample Data'!I378&lt;$C$389, 'Test Sample Data'!I378&gt;0),'Test Sample Data'!I378,$C$389),""))</f>
        <v/>
      </c>
      <c r="J379" s="99" t="str">
        <f>IF('Test Sample Data'!J378="","",IF(SUM('Test Sample Data'!J$3:J$386)&gt;10,IF(AND(ISNUMBER('Test Sample Data'!J378),'Test Sample Data'!J378&lt;$C$389, 'Test Sample Data'!J378&gt;0),'Test Sample Data'!J378,$C$389),""))</f>
        <v/>
      </c>
      <c r="K379" s="99" t="str">
        <f>IF('Test Sample Data'!K378="","",IF(SUM('Test Sample Data'!K$3:K$386)&gt;10,IF(AND(ISNUMBER('Test Sample Data'!K378),'Test Sample Data'!K378&lt;$C$389, 'Test Sample Data'!K378&gt;0),'Test Sample Data'!K378,$C$389),""))</f>
        <v/>
      </c>
      <c r="L379" s="99" t="str">
        <f>IF('Test Sample Data'!L378="","",IF(SUM('Test Sample Data'!L$3:L$386)&gt;10,IF(AND(ISNUMBER('Test Sample Data'!L378),'Test Sample Data'!L378&lt;$C$389, 'Test Sample Data'!L378&gt;0),'Test Sample Data'!L378,$C$389),""))</f>
        <v/>
      </c>
      <c r="M379" s="99" t="str">
        <f>IF('Test Sample Data'!M378="","",IF(SUM('Test Sample Data'!M$3:M$386)&gt;10,IF(AND(ISNUMBER('Test Sample Data'!M378),'Test Sample Data'!M378&lt;$C$389, 'Test Sample Data'!M378&gt;0),'Test Sample Data'!M378,$C$389),""))</f>
        <v/>
      </c>
      <c r="N379" s="99" t="str">
        <f>IF('Test Sample Data'!N378="","",IF(SUM('Test Sample Data'!N$3:N$386)&gt;10,IF(AND(ISNUMBER('Test Sample Data'!N378),'Test Sample Data'!N378&lt;$C$389, 'Test Sample Data'!N378&gt;0),'Test Sample Data'!N378,$C$389),""))</f>
        <v/>
      </c>
      <c r="O379" s="98" t="str">
        <f>'miRNA Table'!C378</f>
        <v>SNORD68</v>
      </c>
      <c r="P379" s="98" t="s">
        <v>5876</v>
      </c>
      <c r="Q379" s="99">
        <f>IF('Control Sample Data'!C378="","",IF(SUM('Control Sample Data'!C$3:C$386)&gt;10,IF(AND(ISNUMBER('Control Sample Data'!C378),'Control Sample Data'!C378&lt;$C$389, 'Control Sample Data'!C378&gt;0),'Control Sample Data'!C378,$C$389),""))</f>
        <v>20.67</v>
      </c>
      <c r="R379" s="99">
        <f>IF('Control Sample Data'!D378="","",IF(SUM('Control Sample Data'!D$3:D$386)&gt;10,IF(AND(ISNUMBER('Control Sample Data'!D378),'Control Sample Data'!D378&lt;$C$389, 'Control Sample Data'!D378&gt;0),'Control Sample Data'!D378,$C$389),""))</f>
        <v>20.29</v>
      </c>
      <c r="S379" s="99">
        <f>IF('Control Sample Data'!E378="","",IF(SUM('Control Sample Data'!E$3:E$386)&gt;10,IF(AND(ISNUMBER('Control Sample Data'!E378),'Control Sample Data'!E378&lt;$C$389, 'Control Sample Data'!E378&gt;0),'Control Sample Data'!E378,$C$389),""))</f>
        <v>20.69</v>
      </c>
      <c r="T379" s="99" t="str">
        <f>IF('Control Sample Data'!F378="","",IF(SUM('Control Sample Data'!F$3:F$386)&gt;10,IF(AND(ISNUMBER('Control Sample Data'!F378),'Control Sample Data'!F378&lt;$C$389, 'Control Sample Data'!F378&gt;0),'Control Sample Data'!F378,$C$389),""))</f>
        <v/>
      </c>
      <c r="U379" s="99" t="str">
        <f>IF('Control Sample Data'!G378="","",IF(SUM('Control Sample Data'!G$3:G$386)&gt;10,IF(AND(ISNUMBER('Control Sample Data'!G378),'Control Sample Data'!G378&lt;$C$389, 'Control Sample Data'!G378&gt;0),'Control Sample Data'!G378,$C$389),""))</f>
        <v/>
      </c>
      <c r="V379" s="99" t="str">
        <f>IF('Control Sample Data'!H378="","",IF(SUM('Control Sample Data'!H$3:H$386)&gt;10,IF(AND(ISNUMBER('Control Sample Data'!H378),'Control Sample Data'!H378&lt;$C$389, 'Control Sample Data'!H378&gt;0),'Control Sample Data'!H378,$C$389),""))</f>
        <v/>
      </c>
      <c r="W379" s="99" t="str">
        <f>IF('Control Sample Data'!I378="","",IF(SUM('Control Sample Data'!I$3:I$386)&gt;10,IF(AND(ISNUMBER('Control Sample Data'!I378),'Control Sample Data'!I378&lt;$C$389, 'Control Sample Data'!I378&gt;0),'Control Sample Data'!I378,$C$389),""))</f>
        <v/>
      </c>
      <c r="X379" s="99" t="str">
        <f>IF('Control Sample Data'!J378="","",IF(SUM('Control Sample Data'!J$3:J$386)&gt;10,IF(AND(ISNUMBER('Control Sample Data'!J378),'Control Sample Data'!J378&lt;$C$389, 'Control Sample Data'!J378&gt;0),'Control Sample Data'!J378,$C$389),""))</f>
        <v/>
      </c>
      <c r="Y379" s="99" t="str">
        <f>IF('Control Sample Data'!K378="","",IF(SUM('Control Sample Data'!K$3:K$386)&gt;10,IF(AND(ISNUMBER('Control Sample Data'!K378),'Control Sample Data'!K378&lt;$C$389, 'Control Sample Data'!K378&gt;0),'Control Sample Data'!K378,$C$389),""))</f>
        <v/>
      </c>
      <c r="Z379" s="99" t="str">
        <f>IF('Control Sample Data'!L378="","",IF(SUM('Control Sample Data'!L$3:L$386)&gt;10,IF(AND(ISNUMBER('Control Sample Data'!L378),'Control Sample Data'!L378&lt;$C$389, 'Control Sample Data'!L378&gt;0),'Control Sample Data'!L378,$C$389),""))</f>
        <v/>
      </c>
      <c r="AA379" s="99" t="str">
        <f>IF('Control Sample Data'!M378="","",IF(SUM('Control Sample Data'!M$3:M$386)&gt;10,IF(AND(ISNUMBER('Control Sample Data'!M378),'Control Sample Data'!M378&lt;$C$389, 'Control Sample Data'!M378&gt;0),'Control Sample Data'!M378,$C$389),""))</f>
        <v/>
      </c>
      <c r="AB379" s="107" t="str">
        <f>IF('Control Sample Data'!N378="","",IF(SUM('Control Sample Data'!N$3:N$386)&gt;10,IF(AND(ISNUMBER('Control Sample Data'!N378),'Control Sample Data'!N378&lt;$C$389, 'Control Sample Data'!N378&gt;0),'Control Sample Data'!N378,$C$389),""))</f>
        <v/>
      </c>
      <c r="AC379" s="136">
        <f>IF(C379="","",IF(AND('miRNA Table'!$F$4="YES",'miRNA Table'!$F$6="YES"),C379-C$391,C379))</f>
        <v>20.6</v>
      </c>
      <c r="AD379" s="137">
        <f>IF(D379="","",IF(AND('miRNA Table'!$F$4="YES",'miRNA Table'!$F$6="YES"),D379-D$391,D379))</f>
        <v>20.49</v>
      </c>
      <c r="AE379" s="137">
        <f>IF(E379="","",IF(AND('miRNA Table'!$F$4="YES",'miRNA Table'!$F$6="YES"),E379-E$391,E379))</f>
        <v>20.62</v>
      </c>
      <c r="AF379" s="137" t="str">
        <f>IF(F379="","",IF(AND('miRNA Table'!$F$4="YES",'miRNA Table'!$F$6="YES"),F379-F$391,F379))</f>
        <v/>
      </c>
      <c r="AG379" s="137" t="str">
        <f>IF(G379="","",IF(AND('miRNA Table'!$F$4="YES",'miRNA Table'!$F$6="YES"),G379-G$391,G379))</f>
        <v/>
      </c>
      <c r="AH379" s="137" t="str">
        <f>IF(H379="","",IF(AND('miRNA Table'!$F$4="YES",'miRNA Table'!$F$6="YES"),H379-H$391,H379))</f>
        <v/>
      </c>
      <c r="AI379" s="137" t="str">
        <f>IF(I379="","",IF(AND('miRNA Table'!$F$4="YES",'miRNA Table'!$F$6="YES"),I379-I$391,I379))</f>
        <v/>
      </c>
      <c r="AJ379" s="137" t="str">
        <f>IF(J379="","",IF(AND('miRNA Table'!$F$4="YES",'miRNA Table'!$F$6="YES"),J379-J$391,J379))</f>
        <v/>
      </c>
      <c r="AK379" s="137" t="str">
        <f>IF(K379="","",IF(AND('miRNA Table'!$F$4="YES",'miRNA Table'!$F$6="YES"),K379-K$391,K379))</f>
        <v/>
      </c>
      <c r="AL379" s="137" t="str">
        <f>IF(L379="","",IF(AND('miRNA Table'!$F$4="YES",'miRNA Table'!$F$6="YES"),L379-L$391,L379))</f>
        <v/>
      </c>
      <c r="AM379" s="137" t="str">
        <f>IF(M379="","",IF(AND('miRNA Table'!$F$4="YES",'miRNA Table'!$F$6="YES"),M379-M$391,M379))</f>
        <v/>
      </c>
      <c r="AN379" s="138" t="str">
        <f>IF(N379="","",IF(AND('miRNA Table'!$F$4="YES",'miRNA Table'!$F$6="YES"),N379-N$391,N379))</f>
        <v/>
      </c>
      <c r="AO379" s="136">
        <f>IF(O379="","",IF(AND('miRNA Table'!$F$4="YES",'miRNA Table'!$F$6="YES"),Q379-Q$391,Q379))</f>
        <v>20.67</v>
      </c>
      <c r="AP379" s="137">
        <f>IF(P379="","",IF(AND('miRNA Table'!$F$4="YES",'miRNA Table'!$F$6="YES"),R379-R$391,R379))</f>
        <v>20.29</v>
      </c>
      <c r="AQ379" s="137">
        <f>IF(Q379="","",IF(AND('miRNA Table'!$F$4="YES",'miRNA Table'!$F$6="YES"),S379-S$391,S379))</f>
        <v>20.69</v>
      </c>
      <c r="AR379" s="137" t="str">
        <f>IF(R379="","",IF(AND('miRNA Table'!$F$4="YES",'miRNA Table'!$F$6="YES"),T379-T$391,T379))</f>
        <v/>
      </c>
      <c r="AS379" s="137" t="str">
        <f>IF(S379="","",IF(AND('miRNA Table'!$F$4="YES",'miRNA Table'!$F$6="YES"),U379-U$391,U379))</f>
        <v/>
      </c>
      <c r="AT379" s="137" t="str">
        <f>IF(T379="","",IF(AND('miRNA Table'!$F$4="YES",'miRNA Table'!$F$6="YES"),V379-V$391,V379))</f>
        <v/>
      </c>
      <c r="AU379" s="137" t="str">
        <f>IF(U379="","",IF(AND('miRNA Table'!$F$4="YES",'miRNA Table'!$F$6="YES"),W379-W$391,W379))</f>
        <v/>
      </c>
      <c r="AV379" s="137" t="str">
        <f>IF(V379="","",IF(AND('miRNA Table'!$F$4="YES",'miRNA Table'!$F$6="YES"),X379-X$391,X379))</f>
        <v/>
      </c>
      <c r="AW379" s="137" t="str">
        <f>IF(W379="","",IF(AND('miRNA Table'!$F$4="YES",'miRNA Table'!$F$6="YES"),Y379-Y$391,Y379))</f>
        <v/>
      </c>
      <c r="AX379" s="137" t="str">
        <f>IF(X379="","",IF(AND('miRNA Table'!$F$4="YES",'miRNA Table'!$F$6="YES"),Z379-Z$391,Z379))</f>
        <v/>
      </c>
      <c r="AY379" s="137" t="str">
        <f>IF(Y379="","",IF(AND('miRNA Table'!$F$4="YES",'miRNA Table'!$F$6="YES"),AA379-AA$391,AA379))</f>
        <v/>
      </c>
      <c r="AZ379" s="138" t="str">
        <f>IF(Z379="","",IF(AND('miRNA Table'!$F$4="YES",'miRNA Table'!$F$6="YES"),AB379-AB$391,AB379))</f>
        <v/>
      </c>
      <c r="BY379" s="97" t="str">
        <f t="shared" si="288"/>
        <v>SNORD68</v>
      </c>
      <c r="BZ379" s="98" t="s">
        <v>5876</v>
      </c>
      <c r="CA379" s="99">
        <f t="shared" si="289"/>
        <v>-3.5000000000000142E-2</v>
      </c>
      <c r="CB379" s="99">
        <f t="shared" si="290"/>
        <v>-0.15500000000000114</v>
      </c>
      <c r="CC379" s="99">
        <f t="shared" si="291"/>
        <v>-0.10999999999999943</v>
      </c>
      <c r="CD379" s="99" t="str">
        <f t="shared" si="292"/>
        <v/>
      </c>
      <c r="CE379" s="99" t="str">
        <f t="shared" si="293"/>
        <v/>
      </c>
      <c r="CF379" s="99" t="str">
        <f t="shared" si="294"/>
        <v/>
      </c>
      <c r="CG379" s="99" t="str">
        <f t="shared" si="295"/>
        <v/>
      </c>
      <c r="CH379" s="99" t="str">
        <f t="shared" si="296"/>
        <v/>
      </c>
      <c r="CI379" s="99" t="str">
        <f t="shared" si="297"/>
        <v/>
      </c>
      <c r="CJ379" s="99" t="str">
        <f t="shared" si="298"/>
        <v/>
      </c>
      <c r="CK379" s="99" t="str">
        <f t="shared" si="299"/>
        <v/>
      </c>
      <c r="CL379" s="99" t="str">
        <f t="shared" si="300"/>
        <v/>
      </c>
      <c r="CM379" s="99">
        <f t="shared" si="301"/>
        <v>-0.22833333333333172</v>
      </c>
      <c r="CN379" s="99">
        <f t="shared" si="302"/>
        <v>-0.56166666666667098</v>
      </c>
      <c r="CO379" s="99">
        <f t="shared" si="303"/>
        <v>-0.44500000000000028</v>
      </c>
      <c r="CP379" s="99" t="str">
        <f t="shared" si="304"/>
        <v/>
      </c>
      <c r="CQ379" s="99" t="str">
        <f t="shared" si="305"/>
        <v/>
      </c>
      <c r="CR379" s="99" t="str">
        <f t="shared" si="306"/>
        <v/>
      </c>
      <c r="CS379" s="99" t="str">
        <f t="shared" si="307"/>
        <v/>
      </c>
      <c r="CT379" s="99" t="str">
        <f t="shared" si="308"/>
        <v/>
      </c>
      <c r="CU379" s="99" t="str">
        <f t="shared" si="309"/>
        <v/>
      </c>
      <c r="CV379" s="99" t="str">
        <f t="shared" si="310"/>
        <v/>
      </c>
      <c r="CW379" s="99" t="str">
        <f t="shared" si="311"/>
        <v/>
      </c>
      <c r="CX379" s="99" t="str">
        <f t="shared" si="312"/>
        <v/>
      </c>
      <c r="CY379" s="70">
        <f t="shared" si="313"/>
        <v>-0.10000000000000024</v>
      </c>
      <c r="CZ379" s="70">
        <f t="shared" si="314"/>
        <v>-0.41166666666666768</v>
      </c>
      <c r="DA379" s="100" t="str">
        <f t="shared" si="315"/>
        <v>SNORD68</v>
      </c>
      <c r="DB379" s="98" t="s">
        <v>5876</v>
      </c>
      <c r="DC379" s="101">
        <f t="shared" si="320"/>
        <v>1.0245568230328015</v>
      </c>
      <c r="DD379" s="101">
        <f t="shared" si="321"/>
        <v>1.1134216182286871</v>
      </c>
      <c r="DE379" s="101">
        <f t="shared" si="322"/>
        <v>1.0792282365044268</v>
      </c>
      <c r="DF379" s="101" t="str">
        <f t="shared" si="323"/>
        <v/>
      </c>
      <c r="DG379" s="101" t="str">
        <f t="shared" si="324"/>
        <v/>
      </c>
      <c r="DH379" s="101" t="str">
        <f t="shared" si="325"/>
        <v/>
      </c>
      <c r="DI379" s="101" t="str">
        <f t="shared" si="326"/>
        <v/>
      </c>
      <c r="DJ379" s="101" t="str">
        <f t="shared" si="327"/>
        <v/>
      </c>
      <c r="DK379" s="101" t="str">
        <f t="shared" si="328"/>
        <v/>
      </c>
      <c r="DL379" s="101" t="str">
        <f t="shared" si="329"/>
        <v/>
      </c>
      <c r="DM379" s="101" t="str">
        <f t="shared" si="316"/>
        <v/>
      </c>
      <c r="DN379" s="101" t="str">
        <f t="shared" si="317"/>
        <v/>
      </c>
      <c r="DO379" s="101">
        <f t="shared" si="330"/>
        <v>1.1714808194946158</v>
      </c>
      <c r="DP379" s="101">
        <f t="shared" si="331"/>
        <v>1.475973344029369</v>
      </c>
      <c r="DQ379" s="101">
        <f t="shared" si="332"/>
        <v>1.3613141164994735</v>
      </c>
      <c r="DR379" s="101" t="str">
        <f t="shared" si="333"/>
        <v/>
      </c>
      <c r="DS379" s="101" t="str">
        <f t="shared" si="334"/>
        <v/>
      </c>
      <c r="DT379" s="101" t="str">
        <f t="shared" si="335"/>
        <v/>
      </c>
      <c r="DU379" s="101" t="str">
        <f t="shared" si="336"/>
        <v/>
      </c>
      <c r="DV379" s="101" t="str">
        <f t="shared" si="337"/>
        <v/>
      </c>
      <c r="DW379" s="101" t="str">
        <f t="shared" si="338"/>
        <v/>
      </c>
      <c r="DX379" s="101" t="str">
        <f t="shared" si="339"/>
        <v/>
      </c>
      <c r="DY379" s="101" t="str">
        <f t="shared" si="318"/>
        <v/>
      </c>
      <c r="DZ379" s="101" t="str">
        <f t="shared" si="319"/>
        <v/>
      </c>
    </row>
    <row r="380" spans="1:130" ht="15" customHeight="1" x14ac:dyDescent="0.25">
      <c r="A380" s="106" t="str">
        <f>'miRNA Table'!C379</f>
        <v>SNORD72</v>
      </c>
      <c r="B380" s="98" t="s">
        <v>5877</v>
      </c>
      <c r="C380" s="99">
        <f>IF('Test Sample Data'!C379="","",IF(SUM('Test Sample Data'!C$3:C$386)&gt;10,IF(AND(ISNUMBER('Test Sample Data'!C379),'Test Sample Data'!C379&lt;$C$389, 'Test Sample Data'!C379&gt;0),'Test Sample Data'!C379,$C$389),""))</f>
        <v>21.7</v>
      </c>
      <c r="D380" s="99">
        <f>IF('Test Sample Data'!D379="","",IF(SUM('Test Sample Data'!D$3:D$386)&gt;10,IF(AND(ISNUMBER('Test Sample Data'!D379),'Test Sample Data'!D379&lt;$C$389, 'Test Sample Data'!D379&gt;0),'Test Sample Data'!D379,$C$389),""))</f>
        <v>21.86</v>
      </c>
      <c r="E380" s="99">
        <f>IF('Test Sample Data'!E379="","",IF(SUM('Test Sample Data'!E$3:E$386)&gt;10,IF(AND(ISNUMBER('Test Sample Data'!E379),'Test Sample Data'!E379&lt;$C$389, 'Test Sample Data'!E379&gt;0),'Test Sample Data'!E379,$C$389),""))</f>
        <v>21.78</v>
      </c>
      <c r="F380" s="99" t="str">
        <f>IF('Test Sample Data'!F379="","",IF(SUM('Test Sample Data'!F$3:F$386)&gt;10,IF(AND(ISNUMBER('Test Sample Data'!F379),'Test Sample Data'!F379&lt;$C$389, 'Test Sample Data'!F379&gt;0),'Test Sample Data'!F379,$C$389),""))</f>
        <v/>
      </c>
      <c r="G380" s="99" t="str">
        <f>IF('Test Sample Data'!G379="","",IF(SUM('Test Sample Data'!G$3:G$386)&gt;10,IF(AND(ISNUMBER('Test Sample Data'!G379),'Test Sample Data'!G379&lt;$C$389, 'Test Sample Data'!G379&gt;0),'Test Sample Data'!G379,$C$389),""))</f>
        <v/>
      </c>
      <c r="H380" s="99" t="str">
        <f>IF('Test Sample Data'!H379="","",IF(SUM('Test Sample Data'!H$3:H$386)&gt;10,IF(AND(ISNUMBER('Test Sample Data'!H379),'Test Sample Data'!H379&lt;$C$389, 'Test Sample Data'!H379&gt;0),'Test Sample Data'!H379,$C$389),""))</f>
        <v/>
      </c>
      <c r="I380" s="99" t="str">
        <f>IF('Test Sample Data'!I379="","",IF(SUM('Test Sample Data'!I$3:I$386)&gt;10,IF(AND(ISNUMBER('Test Sample Data'!I379),'Test Sample Data'!I379&lt;$C$389, 'Test Sample Data'!I379&gt;0),'Test Sample Data'!I379,$C$389),""))</f>
        <v/>
      </c>
      <c r="J380" s="99" t="str">
        <f>IF('Test Sample Data'!J379="","",IF(SUM('Test Sample Data'!J$3:J$386)&gt;10,IF(AND(ISNUMBER('Test Sample Data'!J379),'Test Sample Data'!J379&lt;$C$389, 'Test Sample Data'!J379&gt;0),'Test Sample Data'!J379,$C$389),""))</f>
        <v/>
      </c>
      <c r="K380" s="99" t="str">
        <f>IF('Test Sample Data'!K379="","",IF(SUM('Test Sample Data'!K$3:K$386)&gt;10,IF(AND(ISNUMBER('Test Sample Data'!K379),'Test Sample Data'!K379&lt;$C$389, 'Test Sample Data'!K379&gt;0),'Test Sample Data'!K379,$C$389),""))</f>
        <v/>
      </c>
      <c r="L380" s="99" t="str">
        <f>IF('Test Sample Data'!L379="","",IF(SUM('Test Sample Data'!L$3:L$386)&gt;10,IF(AND(ISNUMBER('Test Sample Data'!L379),'Test Sample Data'!L379&lt;$C$389, 'Test Sample Data'!L379&gt;0),'Test Sample Data'!L379,$C$389),""))</f>
        <v/>
      </c>
      <c r="M380" s="99" t="str">
        <f>IF('Test Sample Data'!M379="","",IF(SUM('Test Sample Data'!M$3:M$386)&gt;10,IF(AND(ISNUMBER('Test Sample Data'!M379),'Test Sample Data'!M379&lt;$C$389, 'Test Sample Data'!M379&gt;0),'Test Sample Data'!M379,$C$389),""))</f>
        <v/>
      </c>
      <c r="N380" s="99" t="str">
        <f>IF('Test Sample Data'!N379="","",IF(SUM('Test Sample Data'!N$3:N$386)&gt;10,IF(AND(ISNUMBER('Test Sample Data'!N379),'Test Sample Data'!N379&lt;$C$389, 'Test Sample Data'!N379&gt;0),'Test Sample Data'!N379,$C$389),""))</f>
        <v/>
      </c>
      <c r="O380" s="98" t="str">
        <f>'miRNA Table'!C379</f>
        <v>SNORD72</v>
      </c>
      <c r="P380" s="98" t="s">
        <v>5877</v>
      </c>
      <c r="Q380" s="99">
        <f>IF('Control Sample Data'!C379="","",IF(SUM('Control Sample Data'!C$3:C$386)&gt;10,IF(AND(ISNUMBER('Control Sample Data'!C379),'Control Sample Data'!C379&lt;$C$389, 'Control Sample Data'!C379&gt;0),'Control Sample Data'!C379,$C$389),""))</f>
        <v>21.58</v>
      </c>
      <c r="R380" s="99">
        <f>IF('Control Sample Data'!D379="","",IF(SUM('Control Sample Data'!D$3:D$386)&gt;10,IF(AND(ISNUMBER('Control Sample Data'!D379),'Control Sample Data'!D379&lt;$C$389, 'Control Sample Data'!D379&gt;0),'Control Sample Data'!D379,$C$389),""))</f>
        <v>21.78</v>
      </c>
      <c r="S380" s="99">
        <f>IF('Control Sample Data'!E379="","",IF(SUM('Control Sample Data'!E$3:E$386)&gt;10,IF(AND(ISNUMBER('Control Sample Data'!E379),'Control Sample Data'!E379&lt;$C$389, 'Control Sample Data'!E379&gt;0),'Control Sample Data'!E379,$C$389),""))</f>
        <v>21.53</v>
      </c>
      <c r="T380" s="99" t="str">
        <f>IF('Control Sample Data'!F379="","",IF(SUM('Control Sample Data'!F$3:F$386)&gt;10,IF(AND(ISNUMBER('Control Sample Data'!F379),'Control Sample Data'!F379&lt;$C$389, 'Control Sample Data'!F379&gt;0),'Control Sample Data'!F379,$C$389),""))</f>
        <v/>
      </c>
      <c r="U380" s="99" t="str">
        <f>IF('Control Sample Data'!G379="","",IF(SUM('Control Sample Data'!G$3:G$386)&gt;10,IF(AND(ISNUMBER('Control Sample Data'!G379),'Control Sample Data'!G379&lt;$C$389, 'Control Sample Data'!G379&gt;0),'Control Sample Data'!G379,$C$389),""))</f>
        <v/>
      </c>
      <c r="V380" s="99" t="str">
        <f>IF('Control Sample Data'!H379="","",IF(SUM('Control Sample Data'!H$3:H$386)&gt;10,IF(AND(ISNUMBER('Control Sample Data'!H379),'Control Sample Data'!H379&lt;$C$389, 'Control Sample Data'!H379&gt;0),'Control Sample Data'!H379,$C$389),""))</f>
        <v/>
      </c>
      <c r="W380" s="99" t="str">
        <f>IF('Control Sample Data'!I379="","",IF(SUM('Control Sample Data'!I$3:I$386)&gt;10,IF(AND(ISNUMBER('Control Sample Data'!I379),'Control Sample Data'!I379&lt;$C$389, 'Control Sample Data'!I379&gt;0),'Control Sample Data'!I379,$C$389),""))</f>
        <v/>
      </c>
      <c r="X380" s="99" t="str">
        <f>IF('Control Sample Data'!J379="","",IF(SUM('Control Sample Data'!J$3:J$386)&gt;10,IF(AND(ISNUMBER('Control Sample Data'!J379),'Control Sample Data'!J379&lt;$C$389, 'Control Sample Data'!J379&gt;0),'Control Sample Data'!J379,$C$389),""))</f>
        <v/>
      </c>
      <c r="Y380" s="99" t="str">
        <f>IF('Control Sample Data'!K379="","",IF(SUM('Control Sample Data'!K$3:K$386)&gt;10,IF(AND(ISNUMBER('Control Sample Data'!K379),'Control Sample Data'!K379&lt;$C$389, 'Control Sample Data'!K379&gt;0),'Control Sample Data'!K379,$C$389),""))</f>
        <v/>
      </c>
      <c r="Z380" s="99" t="str">
        <f>IF('Control Sample Data'!L379="","",IF(SUM('Control Sample Data'!L$3:L$386)&gt;10,IF(AND(ISNUMBER('Control Sample Data'!L379),'Control Sample Data'!L379&lt;$C$389, 'Control Sample Data'!L379&gt;0),'Control Sample Data'!L379,$C$389),""))</f>
        <v/>
      </c>
      <c r="AA380" s="99" t="str">
        <f>IF('Control Sample Data'!M379="","",IF(SUM('Control Sample Data'!M$3:M$386)&gt;10,IF(AND(ISNUMBER('Control Sample Data'!M379),'Control Sample Data'!M379&lt;$C$389, 'Control Sample Data'!M379&gt;0),'Control Sample Data'!M379,$C$389),""))</f>
        <v/>
      </c>
      <c r="AB380" s="107" t="str">
        <f>IF('Control Sample Data'!N379="","",IF(SUM('Control Sample Data'!N$3:N$386)&gt;10,IF(AND(ISNUMBER('Control Sample Data'!N379),'Control Sample Data'!N379&lt;$C$389, 'Control Sample Data'!N379&gt;0),'Control Sample Data'!N379,$C$389),""))</f>
        <v/>
      </c>
      <c r="AC380" s="136">
        <f>IF(C380="","",IF(AND('miRNA Table'!$F$4="YES",'miRNA Table'!$F$6="YES"),C380-C$391,C380))</f>
        <v>21.7</v>
      </c>
      <c r="AD380" s="137">
        <f>IF(D380="","",IF(AND('miRNA Table'!$F$4="YES",'miRNA Table'!$F$6="YES"),D380-D$391,D380))</f>
        <v>21.86</v>
      </c>
      <c r="AE380" s="137">
        <f>IF(E380="","",IF(AND('miRNA Table'!$F$4="YES",'miRNA Table'!$F$6="YES"),E380-E$391,E380))</f>
        <v>21.78</v>
      </c>
      <c r="AF380" s="137" t="str">
        <f>IF(F380="","",IF(AND('miRNA Table'!$F$4="YES",'miRNA Table'!$F$6="YES"),F380-F$391,F380))</f>
        <v/>
      </c>
      <c r="AG380" s="137" t="str">
        <f>IF(G380="","",IF(AND('miRNA Table'!$F$4="YES",'miRNA Table'!$F$6="YES"),G380-G$391,G380))</f>
        <v/>
      </c>
      <c r="AH380" s="137" t="str">
        <f>IF(H380="","",IF(AND('miRNA Table'!$F$4="YES",'miRNA Table'!$F$6="YES"),H380-H$391,H380))</f>
        <v/>
      </c>
      <c r="AI380" s="137" t="str">
        <f>IF(I380="","",IF(AND('miRNA Table'!$F$4="YES",'miRNA Table'!$F$6="YES"),I380-I$391,I380))</f>
        <v/>
      </c>
      <c r="AJ380" s="137" t="str">
        <f>IF(J380="","",IF(AND('miRNA Table'!$F$4="YES",'miRNA Table'!$F$6="YES"),J380-J$391,J380))</f>
        <v/>
      </c>
      <c r="AK380" s="137" t="str">
        <f>IF(K380="","",IF(AND('miRNA Table'!$F$4="YES",'miRNA Table'!$F$6="YES"),K380-K$391,K380))</f>
        <v/>
      </c>
      <c r="AL380" s="137" t="str">
        <f>IF(L380="","",IF(AND('miRNA Table'!$F$4="YES",'miRNA Table'!$F$6="YES"),L380-L$391,L380))</f>
        <v/>
      </c>
      <c r="AM380" s="137" t="str">
        <f>IF(M380="","",IF(AND('miRNA Table'!$F$4="YES",'miRNA Table'!$F$6="YES"),M380-M$391,M380))</f>
        <v/>
      </c>
      <c r="AN380" s="138" t="str">
        <f>IF(N380="","",IF(AND('miRNA Table'!$F$4="YES",'miRNA Table'!$F$6="YES"),N380-N$391,N380))</f>
        <v/>
      </c>
      <c r="AO380" s="136">
        <f>IF(O380="","",IF(AND('miRNA Table'!$F$4="YES",'miRNA Table'!$F$6="YES"),Q380-Q$391,Q380))</f>
        <v>21.58</v>
      </c>
      <c r="AP380" s="137">
        <f>IF(P380="","",IF(AND('miRNA Table'!$F$4="YES",'miRNA Table'!$F$6="YES"),R380-R$391,R380))</f>
        <v>21.78</v>
      </c>
      <c r="AQ380" s="137">
        <f>IF(Q380="","",IF(AND('miRNA Table'!$F$4="YES",'miRNA Table'!$F$6="YES"),S380-S$391,S380))</f>
        <v>21.53</v>
      </c>
      <c r="AR380" s="137" t="str">
        <f>IF(R380="","",IF(AND('miRNA Table'!$F$4="YES",'miRNA Table'!$F$6="YES"),T380-T$391,T380))</f>
        <v/>
      </c>
      <c r="AS380" s="137" t="str">
        <f>IF(S380="","",IF(AND('miRNA Table'!$F$4="YES",'miRNA Table'!$F$6="YES"),U380-U$391,U380))</f>
        <v/>
      </c>
      <c r="AT380" s="137" t="str">
        <f>IF(T380="","",IF(AND('miRNA Table'!$F$4="YES",'miRNA Table'!$F$6="YES"),V380-V$391,V380))</f>
        <v/>
      </c>
      <c r="AU380" s="137" t="str">
        <f>IF(U380="","",IF(AND('miRNA Table'!$F$4="YES",'miRNA Table'!$F$6="YES"),W380-W$391,W380))</f>
        <v/>
      </c>
      <c r="AV380" s="137" t="str">
        <f>IF(V380="","",IF(AND('miRNA Table'!$F$4="YES",'miRNA Table'!$F$6="YES"),X380-X$391,X380))</f>
        <v/>
      </c>
      <c r="AW380" s="137" t="str">
        <f>IF(W380="","",IF(AND('miRNA Table'!$F$4="YES",'miRNA Table'!$F$6="YES"),Y380-Y$391,Y380))</f>
        <v/>
      </c>
      <c r="AX380" s="137" t="str">
        <f>IF(X380="","",IF(AND('miRNA Table'!$F$4="YES",'miRNA Table'!$F$6="YES"),Z380-Z$391,Z380))</f>
        <v/>
      </c>
      <c r="AY380" s="137" t="str">
        <f>IF(Y380="","",IF(AND('miRNA Table'!$F$4="YES",'miRNA Table'!$F$6="YES"),AA380-AA$391,AA380))</f>
        <v/>
      </c>
      <c r="AZ380" s="138" t="str">
        <f>IF(Z380="","",IF(AND('miRNA Table'!$F$4="YES",'miRNA Table'!$F$6="YES"),AB380-AB$391,AB380))</f>
        <v/>
      </c>
      <c r="BY380" s="97" t="str">
        <f t="shared" si="288"/>
        <v>SNORD72</v>
      </c>
      <c r="BZ380" s="98" t="s">
        <v>5877</v>
      </c>
      <c r="CA380" s="99">
        <f t="shared" si="289"/>
        <v>1.0649999999999977</v>
      </c>
      <c r="CB380" s="99">
        <f t="shared" si="290"/>
        <v>1.2149999999999999</v>
      </c>
      <c r="CC380" s="99">
        <f t="shared" si="291"/>
        <v>1.0500000000000007</v>
      </c>
      <c r="CD380" s="99" t="str">
        <f t="shared" si="292"/>
        <v/>
      </c>
      <c r="CE380" s="99" t="str">
        <f t="shared" si="293"/>
        <v/>
      </c>
      <c r="CF380" s="99" t="str">
        <f t="shared" si="294"/>
        <v/>
      </c>
      <c r="CG380" s="99" t="str">
        <f t="shared" si="295"/>
        <v/>
      </c>
      <c r="CH380" s="99" t="str">
        <f t="shared" si="296"/>
        <v/>
      </c>
      <c r="CI380" s="99" t="str">
        <f t="shared" si="297"/>
        <v/>
      </c>
      <c r="CJ380" s="99" t="str">
        <f t="shared" si="298"/>
        <v/>
      </c>
      <c r="CK380" s="99" t="str">
        <f t="shared" si="299"/>
        <v/>
      </c>
      <c r="CL380" s="99" t="str">
        <f t="shared" si="300"/>
        <v/>
      </c>
      <c r="CM380" s="99">
        <f t="shared" si="301"/>
        <v>0.68166666666666487</v>
      </c>
      <c r="CN380" s="99">
        <f t="shared" si="302"/>
        <v>0.92833333333333101</v>
      </c>
      <c r="CO380" s="99">
        <f t="shared" si="303"/>
        <v>0.39499999999999957</v>
      </c>
      <c r="CP380" s="99" t="str">
        <f t="shared" si="304"/>
        <v/>
      </c>
      <c r="CQ380" s="99" t="str">
        <f t="shared" si="305"/>
        <v/>
      </c>
      <c r="CR380" s="99" t="str">
        <f t="shared" si="306"/>
        <v/>
      </c>
      <c r="CS380" s="99" t="str">
        <f t="shared" si="307"/>
        <v/>
      </c>
      <c r="CT380" s="99" t="str">
        <f t="shared" si="308"/>
        <v/>
      </c>
      <c r="CU380" s="99" t="str">
        <f t="shared" si="309"/>
        <v/>
      </c>
      <c r="CV380" s="99" t="str">
        <f t="shared" si="310"/>
        <v/>
      </c>
      <c r="CW380" s="99" t="str">
        <f t="shared" si="311"/>
        <v/>
      </c>
      <c r="CX380" s="99" t="str">
        <f t="shared" si="312"/>
        <v/>
      </c>
      <c r="CY380" s="70">
        <f t="shared" si="313"/>
        <v>1.1099999999999994</v>
      </c>
      <c r="CZ380" s="70">
        <f t="shared" si="314"/>
        <v>0.66833333333333178</v>
      </c>
      <c r="DA380" s="100" t="str">
        <f t="shared" si="315"/>
        <v>SNORD72</v>
      </c>
      <c r="DB380" s="98" t="s">
        <v>5877</v>
      </c>
      <c r="DC380" s="101">
        <f t="shared" si="320"/>
        <v>0.47797265879687184</v>
      </c>
      <c r="DD380" s="101">
        <f t="shared" si="321"/>
        <v>0.43077307985600866</v>
      </c>
      <c r="DE380" s="101">
        <f t="shared" si="322"/>
        <v>0.48296816446242252</v>
      </c>
      <c r="DF380" s="101" t="str">
        <f t="shared" si="323"/>
        <v/>
      </c>
      <c r="DG380" s="101" t="str">
        <f t="shared" si="324"/>
        <v/>
      </c>
      <c r="DH380" s="101" t="str">
        <f t="shared" si="325"/>
        <v/>
      </c>
      <c r="DI380" s="101" t="str">
        <f t="shared" si="326"/>
        <v/>
      </c>
      <c r="DJ380" s="101" t="str">
        <f t="shared" si="327"/>
        <v/>
      </c>
      <c r="DK380" s="101" t="str">
        <f t="shared" si="328"/>
        <v/>
      </c>
      <c r="DL380" s="101" t="str">
        <f t="shared" si="329"/>
        <v/>
      </c>
      <c r="DM380" s="101" t="str">
        <f t="shared" si="316"/>
        <v/>
      </c>
      <c r="DN380" s="101" t="str">
        <f t="shared" si="317"/>
        <v/>
      </c>
      <c r="DO380" s="101">
        <f t="shared" si="330"/>
        <v>0.62344462679304935</v>
      </c>
      <c r="DP380" s="101">
        <f t="shared" si="331"/>
        <v>0.52546503231527109</v>
      </c>
      <c r="DQ380" s="101">
        <f t="shared" si="332"/>
        <v>0.76048937662050475</v>
      </c>
      <c r="DR380" s="101" t="str">
        <f t="shared" si="333"/>
        <v/>
      </c>
      <c r="DS380" s="101" t="str">
        <f t="shared" si="334"/>
        <v/>
      </c>
      <c r="DT380" s="101" t="str">
        <f t="shared" si="335"/>
        <v/>
      </c>
      <c r="DU380" s="101" t="str">
        <f t="shared" si="336"/>
        <v/>
      </c>
      <c r="DV380" s="101" t="str">
        <f t="shared" si="337"/>
        <v/>
      </c>
      <c r="DW380" s="101" t="str">
        <f t="shared" si="338"/>
        <v/>
      </c>
      <c r="DX380" s="101" t="str">
        <f t="shared" si="339"/>
        <v/>
      </c>
      <c r="DY380" s="101" t="str">
        <f t="shared" si="318"/>
        <v/>
      </c>
      <c r="DZ380" s="101" t="str">
        <f t="shared" si="319"/>
        <v/>
      </c>
    </row>
    <row r="381" spans="1:130" ht="15" customHeight="1" x14ac:dyDescent="0.25">
      <c r="A381" s="106" t="str">
        <f>'miRNA Table'!C380</f>
        <v>SNORD95</v>
      </c>
      <c r="B381" s="98" t="s">
        <v>5878</v>
      </c>
      <c r="C381" s="99">
        <f>IF('Test Sample Data'!C380="","",IF(SUM('Test Sample Data'!C$3:C$386)&gt;10,IF(AND(ISNUMBER('Test Sample Data'!C380),'Test Sample Data'!C380&lt;$C$389, 'Test Sample Data'!C380&gt;0),'Test Sample Data'!C380,$C$389),""))</f>
        <v>22.58</v>
      </c>
      <c r="D381" s="99">
        <f>IF('Test Sample Data'!D380="","",IF(SUM('Test Sample Data'!D$3:D$386)&gt;10,IF(AND(ISNUMBER('Test Sample Data'!D380),'Test Sample Data'!D380&lt;$C$389, 'Test Sample Data'!D380&gt;0),'Test Sample Data'!D380,$C$389),""))</f>
        <v>22.05</v>
      </c>
      <c r="E381" s="99">
        <f>IF('Test Sample Data'!E380="","",IF(SUM('Test Sample Data'!E$3:E$386)&gt;10,IF(AND(ISNUMBER('Test Sample Data'!E380),'Test Sample Data'!E380&lt;$C$389, 'Test Sample Data'!E380&gt;0),'Test Sample Data'!E380,$C$389),""))</f>
        <v>22.61</v>
      </c>
      <c r="F381" s="99" t="str">
        <f>IF('Test Sample Data'!F380="","",IF(SUM('Test Sample Data'!F$3:F$386)&gt;10,IF(AND(ISNUMBER('Test Sample Data'!F380),'Test Sample Data'!F380&lt;$C$389, 'Test Sample Data'!F380&gt;0),'Test Sample Data'!F380,$C$389),""))</f>
        <v/>
      </c>
      <c r="G381" s="99" t="str">
        <f>IF('Test Sample Data'!G380="","",IF(SUM('Test Sample Data'!G$3:G$386)&gt;10,IF(AND(ISNUMBER('Test Sample Data'!G380),'Test Sample Data'!G380&lt;$C$389, 'Test Sample Data'!G380&gt;0),'Test Sample Data'!G380,$C$389),""))</f>
        <v/>
      </c>
      <c r="H381" s="99" t="str">
        <f>IF('Test Sample Data'!H380="","",IF(SUM('Test Sample Data'!H$3:H$386)&gt;10,IF(AND(ISNUMBER('Test Sample Data'!H380),'Test Sample Data'!H380&lt;$C$389, 'Test Sample Data'!H380&gt;0),'Test Sample Data'!H380,$C$389),""))</f>
        <v/>
      </c>
      <c r="I381" s="99" t="str">
        <f>IF('Test Sample Data'!I380="","",IF(SUM('Test Sample Data'!I$3:I$386)&gt;10,IF(AND(ISNUMBER('Test Sample Data'!I380),'Test Sample Data'!I380&lt;$C$389, 'Test Sample Data'!I380&gt;0),'Test Sample Data'!I380,$C$389),""))</f>
        <v/>
      </c>
      <c r="J381" s="99" t="str">
        <f>IF('Test Sample Data'!J380="","",IF(SUM('Test Sample Data'!J$3:J$386)&gt;10,IF(AND(ISNUMBER('Test Sample Data'!J380),'Test Sample Data'!J380&lt;$C$389, 'Test Sample Data'!J380&gt;0),'Test Sample Data'!J380,$C$389),""))</f>
        <v/>
      </c>
      <c r="K381" s="99" t="str">
        <f>IF('Test Sample Data'!K380="","",IF(SUM('Test Sample Data'!K$3:K$386)&gt;10,IF(AND(ISNUMBER('Test Sample Data'!K380),'Test Sample Data'!K380&lt;$C$389, 'Test Sample Data'!K380&gt;0),'Test Sample Data'!K380,$C$389),""))</f>
        <v/>
      </c>
      <c r="L381" s="99" t="str">
        <f>IF('Test Sample Data'!L380="","",IF(SUM('Test Sample Data'!L$3:L$386)&gt;10,IF(AND(ISNUMBER('Test Sample Data'!L380),'Test Sample Data'!L380&lt;$C$389, 'Test Sample Data'!L380&gt;0),'Test Sample Data'!L380,$C$389),""))</f>
        <v/>
      </c>
      <c r="M381" s="99" t="str">
        <f>IF('Test Sample Data'!M380="","",IF(SUM('Test Sample Data'!M$3:M$386)&gt;10,IF(AND(ISNUMBER('Test Sample Data'!M380),'Test Sample Data'!M380&lt;$C$389, 'Test Sample Data'!M380&gt;0),'Test Sample Data'!M380,$C$389),""))</f>
        <v/>
      </c>
      <c r="N381" s="99" t="str">
        <f>IF('Test Sample Data'!N380="","",IF(SUM('Test Sample Data'!N$3:N$386)&gt;10,IF(AND(ISNUMBER('Test Sample Data'!N380),'Test Sample Data'!N380&lt;$C$389, 'Test Sample Data'!N380&gt;0),'Test Sample Data'!N380,$C$389),""))</f>
        <v/>
      </c>
      <c r="O381" s="98" t="str">
        <f>'miRNA Table'!C380</f>
        <v>SNORD95</v>
      </c>
      <c r="P381" s="98" t="s">
        <v>5878</v>
      </c>
      <c r="Q381" s="99">
        <f>IF('Control Sample Data'!C380="","",IF(SUM('Control Sample Data'!C$3:C$386)&gt;10,IF(AND(ISNUMBER('Control Sample Data'!C380),'Control Sample Data'!C380&lt;$C$389, 'Control Sample Data'!C380&gt;0),'Control Sample Data'!C380,$C$389),""))</f>
        <v>22.14</v>
      </c>
      <c r="R381" s="99">
        <f>IF('Control Sample Data'!D380="","",IF(SUM('Control Sample Data'!D$3:D$386)&gt;10,IF(AND(ISNUMBER('Control Sample Data'!D380),'Control Sample Data'!D380&lt;$C$389, 'Control Sample Data'!D380&gt;0),'Control Sample Data'!D380,$C$389),""))</f>
        <v>22.34</v>
      </c>
      <c r="S381" s="99">
        <f>IF('Control Sample Data'!E380="","",IF(SUM('Control Sample Data'!E$3:E$386)&gt;10,IF(AND(ISNUMBER('Control Sample Data'!E380),'Control Sample Data'!E380&lt;$C$389, 'Control Sample Data'!E380&gt;0),'Control Sample Data'!E380,$C$389),""))</f>
        <v>22.98</v>
      </c>
      <c r="T381" s="99" t="str">
        <f>IF('Control Sample Data'!F380="","",IF(SUM('Control Sample Data'!F$3:F$386)&gt;10,IF(AND(ISNUMBER('Control Sample Data'!F380),'Control Sample Data'!F380&lt;$C$389, 'Control Sample Data'!F380&gt;0),'Control Sample Data'!F380,$C$389),""))</f>
        <v/>
      </c>
      <c r="U381" s="99" t="str">
        <f>IF('Control Sample Data'!G380="","",IF(SUM('Control Sample Data'!G$3:G$386)&gt;10,IF(AND(ISNUMBER('Control Sample Data'!G380),'Control Sample Data'!G380&lt;$C$389, 'Control Sample Data'!G380&gt;0),'Control Sample Data'!G380,$C$389),""))</f>
        <v/>
      </c>
      <c r="V381" s="99" t="str">
        <f>IF('Control Sample Data'!H380="","",IF(SUM('Control Sample Data'!H$3:H$386)&gt;10,IF(AND(ISNUMBER('Control Sample Data'!H380),'Control Sample Data'!H380&lt;$C$389, 'Control Sample Data'!H380&gt;0),'Control Sample Data'!H380,$C$389),""))</f>
        <v/>
      </c>
      <c r="W381" s="99" t="str">
        <f>IF('Control Sample Data'!I380="","",IF(SUM('Control Sample Data'!I$3:I$386)&gt;10,IF(AND(ISNUMBER('Control Sample Data'!I380),'Control Sample Data'!I380&lt;$C$389, 'Control Sample Data'!I380&gt;0),'Control Sample Data'!I380,$C$389),""))</f>
        <v/>
      </c>
      <c r="X381" s="99" t="str">
        <f>IF('Control Sample Data'!J380="","",IF(SUM('Control Sample Data'!J$3:J$386)&gt;10,IF(AND(ISNUMBER('Control Sample Data'!J380),'Control Sample Data'!J380&lt;$C$389, 'Control Sample Data'!J380&gt;0),'Control Sample Data'!J380,$C$389),""))</f>
        <v/>
      </c>
      <c r="Y381" s="99" t="str">
        <f>IF('Control Sample Data'!K380="","",IF(SUM('Control Sample Data'!K$3:K$386)&gt;10,IF(AND(ISNUMBER('Control Sample Data'!K380),'Control Sample Data'!K380&lt;$C$389, 'Control Sample Data'!K380&gt;0),'Control Sample Data'!K380,$C$389),""))</f>
        <v/>
      </c>
      <c r="Z381" s="99" t="str">
        <f>IF('Control Sample Data'!L380="","",IF(SUM('Control Sample Data'!L$3:L$386)&gt;10,IF(AND(ISNUMBER('Control Sample Data'!L380),'Control Sample Data'!L380&lt;$C$389, 'Control Sample Data'!L380&gt;0),'Control Sample Data'!L380,$C$389),""))</f>
        <v/>
      </c>
      <c r="AA381" s="99" t="str">
        <f>IF('Control Sample Data'!M380="","",IF(SUM('Control Sample Data'!M$3:M$386)&gt;10,IF(AND(ISNUMBER('Control Sample Data'!M380),'Control Sample Data'!M380&lt;$C$389, 'Control Sample Data'!M380&gt;0),'Control Sample Data'!M380,$C$389),""))</f>
        <v/>
      </c>
      <c r="AB381" s="107" t="str">
        <f>IF('Control Sample Data'!N380="","",IF(SUM('Control Sample Data'!N$3:N$386)&gt;10,IF(AND(ISNUMBER('Control Sample Data'!N380),'Control Sample Data'!N380&lt;$C$389, 'Control Sample Data'!N380&gt;0),'Control Sample Data'!N380,$C$389),""))</f>
        <v/>
      </c>
      <c r="AC381" s="136">
        <f>IF(C381="","",IF(AND('miRNA Table'!$F$4="YES",'miRNA Table'!$F$6="YES"),C381-C$391,C381))</f>
        <v>22.58</v>
      </c>
      <c r="AD381" s="137">
        <f>IF(D381="","",IF(AND('miRNA Table'!$F$4="YES",'miRNA Table'!$F$6="YES"),D381-D$391,D381))</f>
        <v>22.05</v>
      </c>
      <c r="AE381" s="137">
        <f>IF(E381="","",IF(AND('miRNA Table'!$F$4="YES",'miRNA Table'!$F$6="YES"),E381-E$391,E381))</f>
        <v>22.61</v>
      </c>
      <c r="AF381" s="137" t="str">
        <f>IF(F381="","",IF(AND('miRNA Table'!$F$4="YES",'miRNA Table'!$F$6="YES"),F381-F$391,F381))</f>
        <v/>
      </c>
      <c r="AG381" s="137" t="str">
        <f>IF(G381="","",IF(AND('miRNA Table'!$F$4="YES",'miRNA Table'!$F$6="YES"),G381-G$391,G381))</f>
        <v/>
      </c>
      <c r="AH381" s="137" t="str">
        <f>IF(H381="","",IF(AND('miRNA Table'!$F$4="YES",'miRNA Table'!$F$6="YES"),H381-H$391,H381))</f>
        <v/>
      </c>
      <c r="AI381" s="137" t="str">
        <f>IF(I381="","",IF(AND('miRNA Table'!$F$4="YES",'miRNA Table'!$F$6="YES"),I381-I$391,I381))</f>
        <v/>
      </c>
      <c r="AJ381" s="137" t="str">
        <f>IF(J381="","",IF(AND('miRNA Table'!$F$4="YES",'miRNA Table'!$F$6="YES"),J381-J$391,J381))</f>
        <v/>
      </c>
      <c r="AK381" s="137" t="str">
        <f>IF(K381="","",IF(AND('miRNA Table'!$F$4="YES",'miRNA Table'!$F$6="YES"),K381-K$391,K381))</f>
        <v/>
      </c>
      <c r="AL381" s="137" t="str">
        <f>IF(L381="","",IF(AND('miRNA Table'!$F$4="YES",'miRNA Table'!$F$6="YES"),L381-L$391,L381))</f>
        <v/>
      </c>
      <c r="AM381" s="137" t="str">
        <f>IF(M381="","",IF(AND('miRNA Table'!$F$4="YES",'miRNA Table'!$F$6="YES"),M381-M$391,M381))</f>
        <v/>
      </c>
      <c r="AN381" s="138" t="str">
        <f>IF(N381="","",IF(AND('miRNA Table'!$F$4="YES",'miRNA Table'!$F$6="YES"),N381-N$391,N381))</f>
        <v/>
      </c>
      <c r="AO381" s="136">
        <f>IF(O381="","",IF(AND('miRNA Table'!$F$4="YES",'miRNA Table'!$F$6="YES"),Q381-Q$391,Q381))</f>
        <v>22.14</v>
      </c>
      <c r="AP381" s="137">
        <f>IF(P381="","",IF(AND('miRNA Table'!$F$4="YES",'miRNA Table'!$F$6="YES"),R381-R$391,R381))</f>
        <v>22.34</v>
      </c>
      <c r="AQ381" s="137">
        <f>IF(Q381="","",IF(AND('miRNA Table'!$F$4="YES",'miRNA Table'!$F$6="YES"),S381-S$391,S381))</f>
        <v>22.98</v>
      </c>
      <c r="AR381" s="137" t="str">
        <f>IF(R381="","",IF(AND('miRNA Table'!$F$4="YES",'miRNA Table'!$F$6="YES"),T381-T$391,T381))</f>
        <v/>
      </c>
      <c r="AS381" s="137" t="str">
        <f>IF(S381="","",IF(AND('miRNA Table'!$F$4="YES",'miRNA Table'!$F$6="YES"),U381-U$391,U381))</f>
        <v/>
      </c>
      <c r="AT381" s="137" t="str">
        <f>IF(T381="","",IF(AND('miRNA Table'!$F$4="YES",'miRNA Table'!$F$6="YES"),V381-V$391,V381))</f>
        <v/>
      </c>
      <c r="AU381" s="137" t="str">
        <f>IF(U381="","",IF(AND('miRNA Table'!$F$4="YES",'miRNA Table'!$F$6="YES"),W381-W$391,W381))</f>
        <v/>
      </c>
      <c r="AV381" s="137" t="str">
        <f>IF(V381="","",IF(AND('miRNA Table'!$F$4="YES",'miRNA Table'!$F$6="YES"),X381-X$391,X381))</f>
        <v/>
      </c>
      <c r="AW381" s="137" t="str">
        <f>IF(W381="","",IF(AND('miRNA Table'!$F$4="YES",'miRNA Table'!$F$6="YES"),Y381-Y$391,Y381))</f>
        <v/>
      </c>
      <c r="AX381" s="137" t="str">
        <f>IF(X381="","",IF(AND('miRNA Table'!$F$4="YES",'miRNA Table'!$F$6="YES"),Z381-Z$391,Z381))</f>
        <v/>
      </c>
      <c r="AY381" s="137" t="str">
        <f>IF(Y381="","",IF(AND('miRNA Table'!$F$4="YES",'miRNA Table'!$F$6="YES"),AA381-AA$391,AA381))</f>
        <v/>
      </c>
      <c r="AZ381" s="138" t="str">
        <f>IF(Z381="","",IF(AND('miRNA Table'!$F$4="YES",'miRNA Table'!$F$6="YES"),AB381-AB$391,AB381))</f>
        <v/>
      </c>
      <c r="BY381" s="97" t="str">
        <f t="shared" si="288"/>
        <v>SNORD95</v>
      </c>
      <c r="BZ381" s="98" t="s">
        <v>5878</v>
      </c>
      <c r="CA381" s="99">
        <f t="shared" si="289"/>
        <v>1.9449999999999967</v>
      </c>
      <c r="CB381" s="99">
        <f t="shared" si="290"/>
        <v>1.4050000000000011</v>
      </c>
      <c r="CC381" s="99">
        <f t="shared" si="291"/>
        <v>1.879999999999999</v>
      </c>
      <c r="CD381" s="99" t="str">
        <f t="shared" si="292"/>
        <v/>
      </c>
      <c r="CE381" s="99" t="str">
        <f t="shared" si="293"/>
        <v/>
      </c>
      <c r="CF381" s="99" t="str">
        <f t="shared" si="294"/>
        <v/>
      </c>
      <c r="CG381" s="99" t="str">
        <f t="shared" si="295"/>
        <v/>
      </c>
      <c r="CH381" s="99" t="str">
        <f t="shared" si="296"/>
        <v/>
      </c>
      <c r="CI381" s="99" t="str">
        <f t="shared" si="297"/>
        <v/>
      </c>
      <c r="CJ381" s="99" t="str">
        <f t="shared" si="298"/>
        <v/>
      </c>
      <c r="CK381" s="99" t="str">
        <f t="shared" si="299"/>
        <v/>
      </c>
      <c r="CL381" s="99" t="str">
        <f t="shared" si="300"/>
        <v/>
      </c>
      <c r="CM381" s="99">
        <f t="shared" si="301"/>
        <v>1.2416666666666671</v>
      </c>
      <c r="CN381" s="99">
        <f t="shared" si="302"/>
        <v>1.4883333333333297</v>
      </c>
      <c r="CO381" s="99">
        <f t="shared" si="303"/>
        <v>1.8449999999999989</v>
      </c>
      <c r="CP381" s="99" t="str">
        <f t="shared" si="304"/>
        <v/>
      </c>
      <c r="CQ381" s="99" t="str">
        <f t="shared" si="305"/>
        <v/>
      </c>
      <c r="CR381" s="99" t="str">
        <f t="shared" si="306"/>
        <v/>
      </c>
      <c r="CS381" s="99" t="str">
        <f t="shared" si="307"/>
        <v/>
      </c>
      <c r="CT381" s="99" t="str">
        <f t="shared" si="308"/>
        <v/>
      </c>
      <c r="CU381" s="99" t="str">
        <f t="shared" si="309"/>
        <v/>
      </c>
      <c r="CV381" s="99" t="str">
        <f t="shared" si="310"/>
        <v/>
      </c>
      <c r="CW381" s="99" t="str">
        <f t="shared" si="311"/>
        <v/>
      </c>
      <c r="CX381" s="99" t="str">
        <f t="shared" si="312"/>
        <v/>
      </c>
      <c r="CY381" s="70">
        <f t="shared" si="313"/>
        <v>1.7433333333333323</v>
      </c>
      <c r="CZ381" s="70">
        <f t="shared" si="314"/>
        <v>1.5249999999999986</v>
      </c>
      <c r="DA381" s="100" t="str">
        <f t="shared" si="315"/>
        <v>SNORD95</v>
      </c>
      <c r="DB381" s="98" t="s">
        <v>5878</v>
      </c>
      <c r="DC381" s="101">
        <f t="shared" si="320"/>
        <v>0.25971477582441671</v>
      </c>
      <c r="DD381" s="101">
        <f t="shared" si="321"/>
        <v>0.37761814639070612</v>
      </c>
      <c r="DE381" s="101">
        <f t="shared" si="322"/>
        <v>0.27168371563151478</v>
      </c>
      <c r="DF381" s="101" t="str">
        <f t="shared" si="323"/>
        <v/>
      </c>
      <c r="DG381" s="101" t="str">
        <f t="shared" si="324"/>
        <v/>
      </c>
      <c r="DH381" s="101" t="str">
        <f t="shared" si="325"/>
        <v/>
      </c>
      <c r="DI381" s="101" t="str">
        <f t="shared" si="326"/>
        <v/>
      </c>
      <c r="DJ381" s="101" t="str">
        <f t="shared" si="327"/>
        <v/>
      </c>
      <c r="DK381" s="101" t="str">
        <f t="shared" si="328"/>
        <v/>
      </c>
      <c r="DL381" s="101" t="str">
        <f t="shared" si="329"/>
        <v/>
      </c>
      <c r="DM381" s="101" t="str">
        <f t="shared" si="316"/>
        <v/>
      </c>
      <c r="DN381" s="101" t="str">
        <f t="shared" si="317"/>
        <v/>
      </c>
      <c r="DO381" s="101">
        <f t="shared" si="330"/>
        <v>0.4228838393157241</v>
      </c>
      <c r="DP381" s="101">
        <f t="shared" si="331"/>
        <v>0.35642406838066398</v>
      </c>
      <c r="DQ381" s="101">
        <f t="shared" si="332"/>
        <v>0.27835540455717184</v>
      </c>
      <c r="DR381" s="101" t="str">
        <f t="shared" si="333"/>
        <v/>
      </c>
      <c r="DS381" s="101" t="str">
        <f t="shared" si="334"/>
        <v/>
      </c>
      <c r="DT381" s="101" t="str">
        <f t="shared" si="335"/>
        <v/>
      </c>
      <c r="DU381" s="101" t="str">
        <f t="shared" si="336"/>
        <v/>
      </c>
      <c r="DV381" s="101" t="str">
        <f t="shared" si="337"/>
        <v/>
      </c>
      <c r="DW381" s="101" t="str">
        <f t="shared" si="338"/>
        <v/>
      </c>
      <c r="DX381" s="101" t="str">
        <f t="shared" si="339"/>
        <v/>
      </c>
      <c r="DY381" s="101" t="str">
        <f t="shared" si="318"/>
        <v/>
      </c>
      <c r="DZ381" s="101" t="str">
        <f t="shared" si="319"/>
        <v/>
      </c>
    </row>
    <row r="382" spans="1:130" ht="15" customHeight="1" x14ac:dyDescent="0.25">
      <c r="A382" s="106" t="str">
        <f>'miRNA Table'!C381</f>
        <v>SNORD96A</v>
      </c>
      <c r="B382" s="98" t="s">
        <v>5879</v>
      </c>
      <c r="C382" s="99">
        <f>IF('Test Sample Data'!C381="","",IF(SUM('Test Sample Data'!C$3:C$386)&gt;10,IF(AND(ISNUMBER('Test Sample Data'!C381),'Test Sample Data'!C381&lt;$C$389, 'Test Sample Data'!C381&gt;0),'Test Sample Data'!C381,$C$389),""))</f>
        <v>20.03</v>
      </c>
      <c r="D382" s="99">
        <f>IF('Test Sample Data'!D381="","",IF(SUM('Test Sample Data'!D$3:D$386)&gt;10,IF(AND(ISNUMBER('Test Sample Data'!D381),'Test Sample Data'!D381&lt;$C$389, 'Test Sample Data'!D381&gt;0),'Test Sample Data'!D381,$C$389),""))</f>
        <v>20.28</v>
      </c>
      <c r="E382" s="99">
        <f>IF('Test Sample Data'!E381="","",IF(SUM('Test Sample Data'!E$3:E$386)&gt;10,IF(AND(ISNUMBER('Test Sample Data'!E381),'Test Sample Data'!E381&lt;$C$389, 'Test Sample Data'!E381&gt;0),'Test Sample Data'!E381,$C$389),""))</f>
        <v>20.43</v>
      </c>
      <c r="F382" s="99" t="str">
        <f>IF('Test Sample Data'!F381="","",IF(SUM('Test Sample Data'!F$3:F$386)&gt;10,IF(AND(ISNUMBER('Test Sample Data'!F381),'Test Sample Data'!F381&lt;$C$389, 'Test Sample Data'!F381&gt;0),'Test Sample Data'!F381,$C$389),""))</f>
        <v/>
      </c>
      <c r="G382" s="99" t="str">
        <f>IF('Test Sample Data'!G381="","",IF(SUM('Test Sample Data'!G$3:G$386)&gt;10,IF(AND(ISNUMBER('Test Sample Data'!G381),'Test Sample Data'!G381&lt;$C$389, 'Test Sample Data'!G381&gt;0),'Test Sample Data'!G381,$C$389),""))</f>
        <v/>
      </c>
      <c r="H382" s="99" t="str">
        <f>IF('Test Sample Data'!H381="","",IF(SUM('Test Sample Data'!H$3:H$386)&gt;10,IF(AND(ISNUMBER('Test Sample Data'!H381),'Test Sample Data'!H381&lt;$C$389, 'Test Sample Data'!H381&gt;0),'Test Sample Data'!H381,$C$389),""))</f>
        <v/>
      </c>
      <c r="I382" s="99" t="str">
        <f>IF('Test Sample Data'!I381="","",IF(SUM('Test Sample Data'!I$3:I$386)&gt;10,IF(AND(ISNUMBER('Test Sample Data'!I381),'Test Sample Data'!I381&lt;$C$389, 'Test Sample Data'!I381&gt;0),'Test Sample Data'!I381,$C$389),""))</f>
        <v/>
      </c>
      <c r="J382" s="99" t="str">
        <f>IF('Test Sample Data'!J381="","",IF(SUM('Test Sample Data'!J$3:J$386)&gt;10,IF(AND(ISNUMBER('Test Sample Data'!J381),'Test Sample Data'!J381&lt;$C$389, 'Test Sample Data'!J381&gt;0),'Test Sample Data'!J381,$C$389),""))</f>
        <v/>
      </c>
      <c r="K382" s="99" t="str">
        <f>IF('Test Sample Data'!K381="","",IF(SUM('Test Sample Data'!K$3:K$386)&gt;10,IF(AND(ISNUMBER('Test Sample Data'!K381),'Test Sample Data'!K381&lt;$C$389, 'Test Sample Data'!K381&gt;0),'Test Sample Data'!K381,$C$389),""))</f>
        <v/>
      </c>
      <c r="L382" s="99" t="str">
        <f>IF('Test Sample Data'!L381="","",IF(SUM('Test Sample Data'!L$3:L$386)&gt;10,IF(AND(ISNUMBER('Test Sample Data'!L381),'Test Sample Data'!L381&lt;$C$389, 'Test Sample Data'!L381&gt;0),'Test Sample Data'!L381,$C$389),""))</f>
        <v/>
      </c>
      <c r="M382" s="99" t="str">
        <f>IF('Test Sample Data'!M381="","",IF(SUM('Test Sample Data'!M$3:M$386)&gt;10,IF(AND(ISNUMBER('Test Sample Data'!M381),'Test Sample Data'!M381&lt;$C$389, 'Test Sample Data'!M381&gt;0),'Test Sample Data'!M381,$C$389),""))</f>
        <v/>
      </c>
      <c r="N382" s="99" t="str">
        <f>IF('Test Sample Data'!N381="","",IF(SUM('Test Sample Data'!N$3:N$386)&gt;10,IF(AND(ISNUMBER('Test Sample Data'!N381),'Test Sample Data'!N381&lt;$C$389, 'Test Sample Data'!N381&gt;0),'Test Sample Data'!N381,$C$389),""))</f>
        <v/>
      </c>
      <c r="O382" s="98" t="str">
        <f>'miRNA Table'!C381</f>
        <v>SNORD96A</v>
      </c>
      <c r="P382" s="98" t="s">
        <v>5879</v>
      </c>
      <c r="Q382" s="99">
        <f>IF('Control Sample Data'!C381="","",IF(SUM('Control Sample Data'!C$3:C$386)&gt;10,IF(AND(ISNUMBER('Control Sample Data'!C381),'Control Sample Data'!C381&lt;$C$389, 'Control Sample Data'!C381&gt;0),'Control Sample Data'!C381,$C$389),""))</f>
        <v>21.25</v>
      </c>
      <c r="R382" s="99">
        <f>IF('Control Sample Data'!D381="","",IF(SUM('Control Sample Data'!D$3:D$386)&gt;10,IF(AND(ISNUMBER('Control Sample Data'!D381),'Control Sample Data'!D381&lt;$C$389, 'Control Sample Data'!D381&gt;0),'Control Sample Data'!D381,$C$389),""))</f>
        <v>21.2</v>
      </c>
      <c r="S382" s="99">
        <f>IF('Control Sample Data'!E381="","",IF(SUM('Control Sample Data'!E$3:E$386)&gt;10,IF(AND(ISNUMBER('Control Sample Data'!E381),'Control Sample Data'!E381&lt;$C$389, 'Control Sample Data'!E381&gt;0),'Control Sample Data'!E381,$C$389),""))</f>
        <v>21.44</v>
      </c>
      <c r="T382" s="99" t="str">
        <f>IF('Control Sample Data'!F381="","",IF(SUM('Control Sample Data'!F$3:F$386)&gt;10,IF(AND(ISNUMBER('Control Sample Data'!F381),'Control Sample Data'!F381&lt;$C$389, 'Control Sample Data'!F381&gt;0),'Control Sample Data'!F381,$C$389),""))</f>
        <v/>
      </c>
      <c r="U382" s="99" t="str">
        <f>IF('Control Sample Data'!G381="","",IF(SUM('Control Sample Data'!G$3:G$386)&gt;10,IF(AND(ISNUMBER('Control Sample Data'!G381),'Control Sample Data'!G381&lt;$C$389, 'Control Sample Data'!G381&gt;0),'Control Sample Data'!G381,$C$389),""))</f>
        <v/>
      </c>
      <c r="V382" s="99" t="str">
        <f>IF('Control Sample Data'!H381="","",IF(SUM('Control Sample Data'!H$3:H$386)&gt;10,IF(AND(ISNUMBER('Control Sample Data'!H381),'Control Sample Data'!H381&lt;$C$389, 'Control Sample Data'!H381&gt;0),'Control Sample Data'!H381,$C$389),""))</f>
        <v/>
      </c>
      <c r="W382" s="99" t="str">
        <f>IF('Control Sample Data'!I381="","",IF(SUM('Control Sample Data'!I$3:I$386)&gt;10,IF(AND(ISNUMBER('Control Sample Data'!I381),'Control Sample Data'!I381&lt;$C$389, 'Control Sample Data'!I381&gt;0),'Control Sample Data'!I381,$C$389),""))</f>
        <v/>
      </c>
      <c r="X382" s="99" t="str">
        <f>IF('Control Sample Data'!J381="","",IF(SUM('Control Sample Data'!J$3:J$386)&gt;10,IF(AND(ISNUMBER('Control Sample Data'!J381),'Control Sample Data'!J381&lt;$C$389, 'Control Sample Data'!J381&gt;0),'Control Sample Data'!J381,$C$389),""))</f>
        <v/>
      </c>
      <c r="Y382" s="99" t="str">
        <f>IF('Control Sample Data'!K381="","",IF(SUM('Control Sample Data'!K$3:K$386)&gt;10,IF(AND(ISNUMBER('Control Sample Data'!K381),'Control Sample Data'!K381&lt;$C$389, 'Control Sample Data'!K381&gt;0),'Control Sample Data'!K381,$C$389),""))</f>
        <v/>
      </c>
      <c r="Z382" s="99" t="str">
        <f>IF('Control Sample Data'!L381="","",IF(SUM('Control Sample Data'!L$3:L$386)&gt;10,IF(AND(ISNUMBER('Control Sample Data'!L381),'Control Sample Data'!L381&lt;$C$389, 'Control Sample Data'!L381&gt;0),'Control Sample Data'!L381,$C$389),""))</f>
        <v/>
      </c>
      <c r="AA382" s="99" t="str">
        <f>IF('Control Sample Data'!M381="","",IF(SUM('Control Sample Data'!M$3:M$386)&gt;10,IF(AND(ISNUMBER('Control Sample Data'!M381),'Control Sample Data'!M381&lt;$C$389, 'Control Sample Data'!M381&gt;0),'Control Sample Data'!M381,$C$389),""))</f>
        <v/>
      </c>
      <c r="AB382" s="107" t="str">
        <f>IF('Control Sample Data'!N381="","",IF(SUM('Control Sample Data'!N$3:N$386)&gt;10,IF(AND(ISNUMBER('Control Sample Data'!N381),'Control Sample Data'!N381&lt;$C$389, 'Control Sample Data'!N381&gt;0),'Control Sample Data'!N381,$C$389),""))</f>
        <v/>
      </c>
      <c r="AC382" s="136">
        <f>IF(C382="","",IF(AND('miRNA Table'!$F$4="YES",'miRNA Table'!$F$6="YES"),C382-C$391,C382))</f>
        <v>20.03</v>
      </c>
      <c r="AD382" s="137">
        <f>IF(D382="","",IF(AND('miRNA Table'!$F$4="YES",'miRNA Table'!$F$6="YES"),D382-D$391,D382))</f>
        <v>20.28</v>
      </c>
      <c r="AE382" s="137">
        <f>IF(E382="","",IF(AND('miRNA Table'!$F$4="YES",'miRNA Table'!$F$6="YES"),E382-E$391,E382))</f>
        <v>20.43</v>
      </c>
      <c r="AF382" s="137" t="str">
        <f>IF(F382="","",IF(AND('miRNA Table'!$F$4="YES",'miRNA Table'!$F$6="YES"),F382-F$391,F382))</f>
        <v/>
      </c>
      <c r="AG382" s="137" t="str">
        <f>IF(G382="","",IF(AND('miRNA Table'!$F$4="YES",'miRNA Table'!$F$6="YES"),G382-G$391,G382))</f>
        <v/>
      </c>
      <c r="AH382" s="137" t="str">
        <f>IF(H382="","",IF(AND('miRNA Table'!$F$4="YES",'miRNA Table'!$F$6="YES"),H382-H$391,H382))</f>
        <v/>
      </c>
      <c r="AI382" s="137" t="str">
        <f>IF(I382="","",IF(AND('miRNA Table'!$F$4="YES",'miRNA Table'!$F$6="YES"),I382-I$391,I382))</f>
        <v/>
      </c>
      <c r="AJ382" s="137" t="str">
        <f>IF(J382="","",IF(AND('miRNA Table'!$F$4="YES",'miRNA Table'!$F$6="YES"),J382-J$391,J382))</f>
        <v/>
      </c>
      <c r="AK382" s="137" t="str">
        <f>IF(K382="","",IF(AND('miRNA Table'!$F$4="YES",'miRNA Table'!$F$6="YES"),K382-K$391,K382))</f>
        <v/>
      </c>
      <c r="AL382" s="137" t="str">
        <f>IF(L382="","",IF(AND('miRNA Table'!$F$4="YES",'miRNA Table'!$F$6="YES"),L382-L$391,L382))</f>
        <v/>
      </c>
      <c r="AM382" s="137" t="str">
        <f>IF(M382="","",IF(AND('miRNA Table'!$F$4="YES",'miRNA Table'!$F$6="YES"),M382-M$391,M382))</f>
        <v/>
      </c>
      <c r="AN382" s="138" t="str">
        <f>IF(N382="","",IF(AND('miRNA Table'!$F$4="YES",'miRNA Table'!$F$6="YES"),N382-N$391,N382))</f>
        <v/>
      </c>
      <c r="AO382" s="136">
        <f>IF(O382="","",IF(AND('miRNA Table'!$F$4="YES",'miRNA Table'!$F$6="YES"),Q382-Q$391,Q382))</f>
        <v>21.25</v>
      </c>
      <c r="AP382" s="137">
        <f>IF(P382="","",IF(AND('miRNA Table'!$F$4="YES",'miRNA Table'!$F$6="YES"),R382-R$391,R382))</f>
        <v>21.2</v>
      </c>
      <c r="AQ382" s="137">
        <f>IF(Q382="","",IF(AND('miRNA Table'!$F$4="YES",'miRNA Table'!$F$6="YES"),S382-S$391,S382))</f>
        <v>21.44</v>
      </c>
      <c r="AR382" s="137" t="str">
        <f>IF(R382="","",IF(AND('miRNA Table'!$F$4="YES",'miRNA Table'!$F$6="YES"),T382-T$391,T382))</f>
        <v/>
      </c>
      <c r="AS382" s="137" t="str">
        <f>IF(S382="","",IF(AND('miRNA Table'!$F$4="YES",'miRNA Table'!$F$6="YES"),U382-U$391,U382))</f>
        <v/>
      </c>
      <c r="AT382" s="137" t="str">
        <f>IF(T382="","",IF(AND('miRNA Table'!$F$4="YES",'miRNA Table'!$F$6="YES"),V382-V$391,V382))</f>
        <v/>
      </c>
      <c r="AU382" s="137" t="str">
        <f>IF(U382="","",IF(AND('miRNA Table'!$F$4="YES",'miRNA Table'!$F$6="YES"),W382-W$391,W382))</f>
        <v/>
      </c>
      <c r="AV382" s="137" t="str">
        <f>IF(V382="","",IF(AND('miRNA Table'!$F$4="YES",'miRNA Table'!$F$6="YES"),X382-X$391,X382))</f>
        <v/>
      </c>
      <c r="AW382" s="137" t="str">
        <f>IF(W382="","",IF(AND('miRNA Table'!$F$4="YES",'miRNA Table'!$F$6="YES"),Y382-Y$391,Y382))</f>
        <v/>
      </c>
      <c r="AX382" s="137" t="str">
        <f>IF(X382="","",IF(AND('miRNA Table'!$F$4="YES",'miRNA Table'!$F$6="YES"),Z382-Z$391,Z382))</f>
        <v/>
      </c>
      <c r="AY382" s="137" t="str">
        <f>IF(Y382="","",IF(AND('miRNA Table'!$F$4="YES",'miRNA Table'!$F$6="YES"),AA382-AA$391,AA382))</f>
        <v/>
      </c>
      <c r="AZ382" s="138" t="str">
        <f>IF(Z382="","",IF(AND('miRNA Table'!$F$4="YES",'miRNA Table'!$F$6="YES"),AB382-AB$391,AB382))</f>
        <v/>
      </c>
      <c r="BY382" s="97" t="str">
        <f t="shared" si="288"/>
        <v>SNORD96A</v>
      </c>
      <c r="BZ382" s="98" t="s">
        <v>5879</v>
      </c>
      <c r="CA382" s="99">
        <f t="shared" si="289"/>
        <v>-0.60500000000000043</v>
      </c>
      <c r="CB382" s="99">
        <f t="shared" si="290"/>
        <v>-0.36499999999999844</v>
      </c>
      <c r="CC382" s="99">
        <f t="shared" si="291"/>
        <v>-0.30000000000000071</v>
      </c>
      <c r="CD382" s="99" t="str">
        <f t="shared" si="292"/>
        <v/>
      </c>
      <c r="CE382" s="99" t="str">
        <f t="shared" si="293"/>
        <v/>
      </c>
      <c r="CF382" s="99" t="str">
        <f t="shared" si="294"/>
        <v/>
      </c>
      <c r="CG382" s="99" t="str">
        <f t="shared" si="295"/>
        <v/>
      </c>
      <c r="CH382" s="99" t="str">
        <f t="shared" si="296"/>
        <v/>
      </c>
      <c r="CI382" s="99" t="str">
        <f t="shared" si="297"/>
        <v/>
      </c>
      <c r="CJ382" s="99" t="str">
        <f t="shared" si="298"/>
        <v/>
      </c>
      <c r="CK382" s="99" t="str">
        <f t="shared" si="299"/>
        <v/>
      </c>
      <c r="CL382" s="99" t="str">
        <f t="shared" si="300"/>
        <v/>
      </c>
      <c r="CM382" s="99">
        <f t="shared" si="301"/>
        <v>0.35166666666666657</v>
      </c>
      <c r="CN382" s="99">
        <f t="shared" si="302"/>
        <v>0.34833333333332916</v>
      </c>
      <c r="CO382" s="99">
        <f t="shared" si="303"/>
        <v>0.30499999999999972</v>
      </c>
      <c r="CP382" s="99" t="str">
        <f t="shared" si="304"/>
        <v/>
      </c>
      <c r="CQ382" s="99" t="str">
        <f t="shared" si="305"/>
        <v/>
      </c>
      <c r="CR382" s="99" t="str">
        <f t="shared" si="306"/>
        <v/>
      </c>
      <c r="CS382" s="99" t="str">
        <f t="shared" si="307"/>
        <v/>
      </c>
      <c r="CT382" s="99" t="str">
        <f t="shared" si="308"/>
        <v/>
      </c>
      <c r="CU382" s="99" t="str">
        <f t="shared" si="309"/>
        <v/>
      </c>
      <c r="CV382" s="99" t="str">
        <f t="shared" si="310"/>
        <v/>
      </c>
      <c r="CW382" s="99" t="str">
        <f t="shared" si="311"/>
        <v/>
      </c>
      <c r="CX382" s="99" t="str">
        <f t="shared" si="312"/>
        <v/>
      </c>
      <c r="CY382" s="70">
        <f t="shared" si="313"/>
        <v>-0.42333333333333317</v>
      </c>
      <c r="CZ382" s="70">
        <f t="shared" si="314"/>
        <v>0.33499999999999847</v>
      </c>
      <c r="DA382" s="100" t="str">
        <f t="shared" si="315"/>
        <v>SNORD96A</v>
      </c>
      <c r="DB382" s="98" t="s">
        <v>5879</v>
      </c>
      <c r="DC382" s="101">
        <f t="shared" si="320"/>
        <v>1.5209787532410097</v>
      </c>
      <c r="DD382" s="101">
        <f t="shared" si="321"/>
        <v>1.2878816295098241</v>
      </c>
      <c r="DE382" s="101">
        <f t="shared" si="322"/>
        <v>1.231144413344917</v>
      </c>
      <c r="DF382" s="101" t="str">
        <f t="shared" si="323"/>
        <v/>
      </c>
      <c r="DG382" s="101" t="str">
        <f t="shared" si="324"/>
        <v/>
      </c>
      <c r="DH382" s="101" t="str">
        <f t="shared" si="325"/>
        <v/>
      </c>
      <c r="DI382" s="101" t="str">
        <f t="shared" si="326"/>
        <v/>
      </c>
      <c r="DJ382" s="101" t="str">
        <f t="shared" si="327"/>
        <v/>
      </c>
      <c r="DK382" s="101" t="str">
        <f t="shared" si="328"/>
        <v/>
      </c>
      <c r="DL382" s="101" t="str">
        <f t="shared" si="329"/>
        <v/>
      </c>
      <c r="DM382" s="101" t="str">
        <f t="shared" si="316"/>
        <v/>
      </c>
      <c r="DN382" s="101" t="str">
        <f t="shared" si="317"/>
        <v/>
      </c>
      <c r="DO382" s="101">
        <f t="shared" si="330"/>
        <v>0.78367823415263194</v>
      </c>
      <c r="DP382" s="101">
        <f t="shared" si="331"/>
        <v>0.78549100874041744</v>
      </c>
      <c r="DQ382" s="101">
        <f t="shared" si="332"/>
        <v>0.80944221654740856</v>
      </c>
      <c r="DR382" s="101" t="str">
        <f t="shared" si="333"/>
        <v/>
      </c>
      <c r="DS382" s="101" t="str">
        <f t="shared" si="334"/>
        <v/>
      </c>
      <c r="DT382" s="101" t="str">
        <f t="shared" si="335"/>
        <v/>
      </c>
      <c r="DU382" s="101" t="str">
        <f t="shared" si="336"/>
        <v/>
      </c>
      <c r="DV382" s="101" t="str">
        <f t="shared" si="337"/>
        <v/>
      </c>
      <c r="DW382" s="101" t="str">
        <f t="shared" si="338"/>
        <v/>
      </c>
      <c r="DX382" s="101" t="str">
        <f t="shared" si="339"/>
        <v/>
      </c>
      <c r="DY382" s="101" t="str">
        <f t="shared" si="318"/>
        <v/>
      </c>
      <c r="DZ382" s="101" t="str">
        <f t="shared" si="319"/>
        <v/>
      </c>
    </row>
    <row r="383" spans="1:130" ht="15" customHeight="1" x14ac:dyDescent="0.25">
      <c r="A383" s="106" t="str">
        <f>'miRNA Table'!C382</f>
        <v>RNU6-6P</v>
      </c>
      <c r="B383" s="98" t="s">
        <v>5880</v>
      </c>
      <c r="C383" s="99">
        <f>IF('Test Sample Data'!C382="","",IF(SUM('Test Sample Data'!C$3:C$386)&gt;10,IF(AND(ISNUMBER('Test Sample Data'!C382),'Test Sample Data'!C382&lt;$C$389, 'Test Sample Data'!C382&gt;0),'Test Sample Data'!C382,$C$389),""))</f>
        <v>19.98</v>
      </c>
      <c r="D383" s="99">
        <f>IF('Test Sample Data'!D382="","",IF(SUM('Test Sample Data'!D$3:D$386)&gt;10,IF(AND(ISNUMBER('Test Sample Data'!D382),'Test Sample Data'!D382&lt;$C$389, 'Test Sample Data'!D382&gt;0),'Test Sample Data'!D382,$C$389),""))</f>
        <v>20.23</v>
      </c>
      <c r="E383" s="99">
        <f>IF('Test Sample Data'!E382="","",IF(SUM('Test Sample Data'!E$3:E$386)&gt;10,IF(AND(ISNUMBER('Test Sample Data'!E382),'Test Sample Data'!E382&lt;$C$389, 'Test Sample Data'!E382&gt;0),'Test Sample Data'!E382,$C$389),""))</f>
        <v>20.09</v>
      </c>
      <c r="F383" s="99" t="str">
        <f>IF('Test Sample Data'!F382="","",IF(SUM('Test Sample Data'!F$3:F$386)&gt;10,IF(AND(ISNUMBER('Test Sample Data'!F382),'Test Sample Data'!F382&lt;$C$389, 'Test Sample Data'!F382&gt;0),'Test Sample Data'!F382,$C$389),""))</f>
        <v/>
      </c>
      <c r="G383" s="99" t="str">
        <f>IF('Test Sample Data'!G382="","",IF(SUM('Test Sample Data'!G$3:G$386)&gt;10,IF(AND(ISNUMBER('Test Sample Data'!G382),'Test Sample Data'!G382&lt;$C$389, 'Test Sample Data'!G382&gt;0),'Test Sample Data'!G382,$C$389),""))</f>
        <v/>
      </c>
      <c r="H383" s="99" t="str">
        <f>IF('Test Sample Data'!H382="","",IF(SUM('Test Sample Data'!H$3:H$386)&gt;10,IF(AND(ISNUMBER('Test Sample Data'!H382),'Test Sample Data'!H382&lt;$C$389, 'Test Sample Data'!H382&gt;0),'Test Sample Data'!H382,$C$389),""))</f>
        <v/>
      </c>
      <c r="I383" s="99" t="str">
        <f>IF('Test Sample Data'!I382="","",IF(SUM('Test Sample Data'!I$3:I$386)&gt;10,IF(AND(ISNUMBER('Test Sample Data'!I382),'Test Sample Data'!I382&lt;$C$389, 'Test Sample Data'!I382&gt;0),'Test Sample Data'!I382,$C$389),""))</f>
        <v/>
      </c>
      <c r="J383" s="99" t="str">
        <f>IF('Test Sample Data'!J382="","",IF(SUM('Test Sample Data'!J$3:J$386)&gt;10,IF(AND(ISNUMBER('Test Sample Data'!J382),'Test Sample Data'!J382&lt;$C$389, 'Test Sample Data'!J382&gt;0),'Test Sample Data'!J382,$C$389),""))</f>
        <v/>
      </c>
      <c r="K383" s="99" t="str">
        <f>IF('Test Sample Data'!K382="","",IF(SUM('Test Sample Data'!K$3:K$386)&gt;10,IF(AND(ISNUMBER('Test Sample Data'!K382),'Test Sample Data'!K382&lt;$C$389, 'Test Sample Data'!K382&gt;0),'Test Sample Data'!K382,$C$389),""))</f>
        <v/>
      </c>
      <c r="L383" s="99" t="str">
        <f>IF('Test Sample Data'!L382="","",IF(SUM('Test Sample Data'!L$3:L$386)&gt;10,IF(AND(ISNUMBER('Test Sample Data'!L382),'Test Sample Data'!L382&lt;$C$389, 'Test Sample Data'!L382&gt;0),'Test Sample Data'!L382,$C$389),""))</f>
        <v/>
      </c>
      <c r="M383" s="99" t="str">
        <f>IF('Test Sample Data'!M382="","",IF(SUM('Test Sample Data'!M$3:M$386)&gt;10,IF(AND(ISNUMBER('Test Sample Data'!M382),'Test Sample Data'!M382&lt;$C$389, 'Test Sample Data'!M382&gt;0),'Test Sample Data'!M382,$C$389),""))</f>
        <v/>
      </c>
      <c r="N383" s="99" t="str">
        <f>IF('Test Sample Data'!N382="","",IF(SUM('Test Sample Data'!N$3:N$386)&gt;10,IF(AND(ISNUMBER('Test Sample Data'!N382),'Test Sample Data'!N382&lt;$C$389, 'Test Sample Data'!N382&gt;0),'Test Sample Data'!N382,$C$389),""))</f>
        <v/>
      </c>
      <c r="O383" s="98" t="str">
        <f>'miRNA Table'!C382</f>
        <v>RNU6-6P</v>
      </c>
      <c r="P383" s="98" t="s">
        <v>5880</v>
      </c>
      <c r="Q383" s="99">
        <f>IF('Control Sample Data'!C382="","",IF(SUM('Control Sample Data'!C$3:C$386)&gt;10,IF(AND(ISNUMBER('Control Sample Data'!C382),'Control Sample Data'!C382&lt;$C$389, 'Control Sample Data'!C382&gt;0),'Control Sample Data'!C382,$C$389),""))</f>
        <v>21.19</v>
      </c>
      <c r="R383" s="99">
        <f>IF('Control Sample Data'!D382="","",IF(SUM('Control Sample Data'!D$3:D$386)&gt;10,IF(AND(ISNUMBER('Control Sample Data'!D382),'Control Sample Data'!D382&lt;$C$389, 'Control Sample Data'!D382&gt;0),'Control Sample Data'!D382,$C$389),""))</f>
        <v>21.15</v>
      </c>
      <c r="S383" s="99">
        <f>IF('Control Sample Data'!E382="","",IF(SUM('Control Sample Data'!E$3:E$386)&gt;10,IF(AND(ISNUMBER('Control Sample Data'!E382),'Control Sample Data'!E382&lt;$C$389, 'Control Sample Data'!E382&gt;0),'Control Sample Data'!E382,$C$389),""))</f>
        <v>21.43</v>
      </c>
      <c r="T383" s="99" t="str">
        <f>IF('Control Sample Data'!F382="","",IF(SUM('Control Sample Data'!F$3:F$386)&gt;10,IF(AND(ISNUMBER('Control Sample Data'!F382),'Control Sample Data'!F382&lt;$C$389, 'Control Sample Data'!F382&gt;0),'Control Sample Data'!F382,$C$389),""))</f>
        <v/>
      </c>
      <c r="U383" s="99" t="str">
        <f>IF('Control Sample Data'!G382="","",IF(SUM('Control Sample Data'!G$3:G$386)&gt;10,IF(AND(ISNUMBER('Control Sample Data'!G382),'Control Sample Data'!G382&lt;$C$389, 'Control Sample Data'!G382&gt;0),'Control Sample Data'!G382,$C$389),""))</f>
        <v/>
      </c>
      <c r="V383" s="99" t="str">
        <f>IF('Control Sample Data'!H382="","",IF(SUM('Control Sample Data'!H$3:H$386)&gt;10,IF(AND(ISNUMBER('Control Sample Data'!H382),'Control Sample Data'!H382&lt;$C$389, 'Control Sample Data'!H382&gt;0),'Control Sample Data'!H382,$C$389),""))</f>
        <v/>
      </c>
      <c r="W383" s="99" t="str">
        <f>IF('Control Sample Data'!I382="","",IF(SUM('Control Sample Data'!I$3:I$386)&gt;10,IF(AND(ISNUMBER('Control Sample Data'!I382),'Control Sample Data'!I382&lt;$C$389, 'Control Sample Data'!I382&gt;0),'Control Sample Data'!I382,$C$389),""))</f>
        <v/>
      </c>
      <c r="X383" s="99" t="str">
        <f>IF('Control Sample Data'!J382="","",IF(SUM('Control Sample Data'!J$3:J$386)&gt;10,IF(AND(ISNUMBER('Control Sample Data'!J382),'Control Sample Data'!J382&lt;$C$389, 'Control Sample Data'!J382&gt;0),'Control Sample Data'!J382,$C$389),""))</f>
        <v/>
      </c>
      <c r="Y383" s="99" t="str">
        <f>IF('Control Sample Data'!K382="","",IF(SUM('Control Sample Data'!K$3:K$386)&gt;10,IF(AND(ISNUMBER('Control Sample Data'!K382),'Control Sample Data'!K382&lt;$C$389, 'Control Sample Data'!K382&gt;0),'Control Sample Data'!K382,$C$389),""))</f>
        <v/>
      </c>
      <c r="Z383" s="99" t="str">
        <f>IF('Control Sample Data'!L382="","",IF(SUM('Control Sample Data'!L$3:L$386)&gt;10,IF(AND(ISNUMBER('Control Sample Data'!L382),'Control Sample Data'!L382&lt;$C$389, 'Control Sample Data'!L382&gt;0),'Control Sample Data'!L382,$C$389),""))</f>
        <v/>
      </c>
      <c r="AA383" s="99" t="str">
        <f>IF('Control Sample Data'!M382="","",IF(SUM('Control Sample Data'!M$3:M$386)&gt;10,IF(AND(ISNUMBER('Control Sample Data'!M382),'Control Sample Data'!M382&lt;$C$389, 'Control Sample Data'!M382&gt;0),'Control Sample Data'!M382,$C$389),""))</f>
        <v/>
      </c>
      <c r="AB383" s="107" t="str">
        <f>IF('Control Sample Data'!N382="","",IF(SUM('Control Sample Data'!N$3:N$386)&gt;10,IF(AND(ISNUMBER('Control Sample Data'!N382),'Control Sample Data'!N382&lt;$C$389, 'Control Sample Data'!N382&gt;0),'Control Sample Data'!N382,$C$389),""))</f>
        <v/>
      </c>
      <c r="AC383" s="136">
        <f>IF(C383="","",IF(AND('miRNA Table'!$F$4="YES",'miRNA Table'!$F$6="YES"),C383-C$391,C383))</f>
        <v>19.98</v>
      </c>
      <c r="AD383" s="137">
        <f>IF(D383="","",IF(AND('miRNA Table'!$F$4="YES",'miRNA Table'!$F$6="YES"),D383-D$391,D383))</f>
        <v>20.23</v>
      </c>
      <c r="AE383" s="137">
        <f>IF(E383="","",IF(AND('miRNA Table'!$F$4="YES",'miRNA Table'!$F$6="YES"),E383-E$391,E383))</f>
        <v>20.09</v>
      </c>
      <c r="AF383" s="137" t="str">
        <f>IF(F383="","",IF(AND('miRNA Table'!$F$4="YES",'miRNA Table'!$F$6="YES"),F383-F$391,F383))</f>
        <v/>
      </c>
      <c r="AG383" s="137" t="str">
        <f>IF(G383="","",IF(AND('miRNA Table'!$F$4="YES",'miRNA Table'!$F$6="YES"),G383-G$391,G383))</f>
        <v/>
      </c>
      <c r="AH383" s="137" t="str">
        <f>IF(H383="","",IF(AND('miRNA Table'!$F$4="YES",'miRNA Table'!$F$6="YES"),H383-H$391,H383))</f>
        <v/>
      </c>
      <c r="AI383" s="137" t="str">
        <f>IF(I383="","",IF(AND('miRNA Table'!$F$4="YES",'miRNA Table'!$F$6="YES"),I383-I$391,I383))</f>
        <v/>
      </c>
      <c r="AJ383" s="137" t="str">
        <f>IF(J383="","",IF(AND('miRNA Table'!$F$4="YES",'miRNA Table'!$F$6="YES"),J383-J$391,J383))</f>
        <v/>
      </c>
      <c r="AK383" s="137" t="str">
        <f>IF(K383="","",IF(AND('miRNA Table'!$F$4="YES",'miRNA Table'!$F$6="YES"),K383-K$391,K383))</f>
        <v/>
      </c>
      <c r="AL383" s="137" t="str">
        <f>IF(L383="","",IF(AND('miRNA Table'!$F$4="YES",'miRNA Table'!$F$6="YES"),L383-L$391,L383))</f>
        <v/>
      </c>
      <c r="AM383" s="137" t="str">
        <f>IF(M383="","",IF(AND('miRNA Table'!$F$4="YES",'miRNA Table'!$F$6="YES"),M383-M$391,M383))</f>
        <v/>
      </c>
      <c r="AN383" s="138" t="str">
        <f>IF(N383="","",IF(AND('miRNA Table'!$F$4="YES",'miRNA Table'!$F$6="YES"),N383-N$391,N383))</f>
        <v/>
      </c>
      <c r="AO383" s="136">
        <f>IF(O383="","",IF(AND('miRNA Table'!$F$4="YES",'miRNA Table'!$F$6="YES"),Q383-Q$391,Q383))</f>
        <v>21.19</v>
      </c>
      <c r="AP383" s="137">
        <f>IF(P383="","",IF(AND('miRNA Table'!$F$4="YES",'miRNA Table'!$F$6="YES"),R383-R$391,R383))</f>
        <v>21.15</v>
      </c>
      <c r="AQ383" s="137">
        <f>IF(Q383="","",IF(AND('miRNA Table'!$F$4="YES",'miRNA Table'!$F$6="YES"),S383-S$391,S383))</f>
        <v>21.43</v>
      </c>
      <c r="AR383" s="137" t="str">
        <f>IF(R383="","",IF(AND('miRNA Table'!$F$4="YES",'miRNA Table'!$F$6="YES"),T383-T$391,T383))</f>
        <v/>
      </c>
      <c r="AS383" s="137" t="str">
        <f>IF(S383="","",IF(AND('miRNA Table'!$F$4="YES",'miRNA Table'!$F$6="YES"),U383-U$391,U383))</f>
        <v/>
      </c>
      <c r="AT383" s="137" t="str">
        <f>IF(T383="","",IF(AND('miRNA Table'!$F$4="YES",'miRNA Table'!$F$6="YES"),V383-V$391,V383))</f>
        <v/>
      </c>
      <c r="AU383" s="137" t="str">
        <f>IF(U383="","",IF(AND('miRNA Table'!$F$4="YES",'miRNA Table'!$F$6="YES"),W383-W$391,W383))</f>
        <v/>
      </c>
      <c r="AV383" s="137" t="str">
        <f>IF(V383="","",IF(AND('miRNA Table'!$F$4="YES",'miRNA Table'!$F$6="YES"),X383-X$391,X383))</f>
        <v/>
      </c>
      <c r="AW383" s="137" t="str">
        <f>IF(W383="","",IF(AND('miRNA Table'!$F$4="YES",'miRNA Table'!$F$6="YES"),Y383-Y$391,Y383))</f>
        <v/>
      </c>
      <c r="AX383" s="137" t="str">
        <f>IF(X383="","",IF(AND('miRNA Table'!$F$4="YES",'miRNA Table'!$F$6="YES"),Z383-Z$391,Z383))</f>
        <v/>
      </c>
      <c r="AY383" s="137" t="str">
        <f>IF(Y383="","",IF(AND('miRNA Table'!$F$4="YES",'miRNA Table'!$F$6="YES"),AA383-AA$391,AA383))</f>
        <v/>
      </c>
      <c r="AZ383" s="138" t="str">
        <f>IF(Z383="","",IF(AND('miRNA Table'!$F$4="YES",'miRNA Table'!$F$6="YES"),AB383-AB$391,AB383))</f>
        <v/>
      </c>
      <c r="BY383" s="97" t="str">
        <f t="shared" si="288"/>
        <v>RNU6-6P</v>
      </c>
      <c r="BZ383" s="98" t="s">
        <v>5880</v>
      </c>
      <c r="CA383" s="99">
        <f t="shared" si="289"/>
        <v>-0.65500000000000114</v>
      </c>
      <c r="CB383" s="99">
        <f t="shared" si="290"/>
        <v>-0.41499999999999915</v>
      </c>
      <c r="CC383" s="99">
        <f t="shared" si="291"/>
        <v>-0.64000000000000057</v>
      </c>
      <c r="CD383" s="99" t="str">
        <f t="shared" si="292"/>
        <v/>
      </c>
      <c r="CE383" s="99" t="str">
        <f t="shared" si="293"/>
        <v/>
      </c>
      <c r="CF383" s="99" t="str">
        <f t="shared" si="294"/>
        <v/>
      </c>
      <c r="CG383" s="99" t="str">
        <f t="shared" si="295"/>
        <v/>
      </c>
      <c r="CH383" s="99" t="str">
        <f t="shared" si="296"/>
        <v/>
      </c>
      <c r="CI383" s="99" t="str">
        <f t="shared" si="297"/>
        <v/>
      </c>
      <c r="CJ383" s="99" t="str">
        <f t="shared" si="298"/>
        <v/>
      </c>
      <c r="CK383" s="99" t="str">
        <f t="shared" si="299"/>
        <v/>
      </c>
      <c r="CL383" s="99" t="str">
        <f t="shared" si="300"/>
        <v/>
      </c>
      <c r="CM383" s="99">
        <f t="shared" si="301"/>
        <v>0.29166666666666785</v>
      </c>
      <c r="CN383" s="99">
        <f t="shared" si="302"/>
        <v>0.29833333333332845</v>
      </c>
      <c r="CO383" s="99">
        <f t="shared" si="303"/>
        <v>0.29499999999999815</v>
      </c>
      <c r="CP383" s="99" t="str">
        <f t="shared" si="304"/>
        <v/>
      </c>
      <c r="CQ383" s="99" t="str">
        <f t="shared" si="305"/>
        <v/>
      </c>
      <c r="CR383" s="99" t="str">
        <f t="shared" si="306"/>
        <v/>
      </c>
      <c r="CS383" s="99" t="str">
        <f t="shared" si="307"/>
        <v/>
      </c>
      <c r="CT383" s="99" t="str">
        <f t="shared" si="308"/>
        <v/>
      </c>
      <c r="CU383" s="99" t="str">
        <f t="shared" si="309"/>
        <v/>
      </c>
      <c r="CV383" s="99" t="str">
        <f t="shared" si="310"/>
        <v/>
      </c>
      <c r="CW383" s="99" t="str">
        <f t="shared" si="311"/>
        <v/>
      </c>
      <c r="CX383" s="99" t="str">
        <f t="shared" si="312"/>
        <v/>
      </c>
      <c r="CY383" s="70">
        <f t="shared" si="313"/>
        <v>-0.57000000000000028</v>
      </c>
      <c r="CZ383" s="70">
        <f t="shared" si="314"/>
        <v>0.29499999999999815</v>
      </c>
      <c r="DA383" s="100" t="str">
        <f t="shared" si="315"/>
        <v>RNU6-6P</v>
      </c>
      <c r="DB383" s="98" t="s">
        <v>5880</v>
      </c>
      <c r="DC383" s="101">
        <f t="shared" si="320"/>
        <v>1.5746159531384079</v>
      </c>
      <c r="DD383" s="101">
        <f t="shared" si="321"/>
        <v>1.3332986770911979</v>
      </c>
      <c r="DE383" s="101">
        <f t="shared" si="322"/>
        <v>1.5583291593210002</v>
      </c>
      <c r="DF383" s="101" t="str">
        <f t="shared" si="323"/>
        <v/>
      </c>
      <c r="DG383" s="101" t="str">
        <f t="shared" si="324"/>
        <v/>
      </c>
      <c r="DH383" s="101" t="str">
        <f t="shared" si="325"/>
        <v/>
      </c>
      <c r="DI383" s="101" t="str">
        <f t="shared" si="326"/>
        <v/>
      </c>
      <c r="DJ383" s="101" t="str">
        <f t="shared" si="327"/>
        <v/>
      </c>
      <c r="DK383" s="101" t="str">
        <f t="shared" si="328"/>
        <v/>
      </c>
      <c r="DL383" s="101" t="str">
        <f t="shared" si="329"/>
        <v/>
      </c>
      <c r="DM383" s="101" t="str">
        <f t="shared" si="316"/>
        <v/>
      </c>
      <c r="DN383" s="101" t="str">
        <f t="shared" si="317"/>
        <v/>
      </c>
      <c r="DO383" s="101">
        <f t="shared" si="330"/>
        <v>0.81695772662054922</v>
      </c>
      <c r="DP383" s="101">
        <f t="shared" si="331"/>
        <v>0.81319128934173546</v>
      </c>
      <c r="DQ383" s="101">
        <f t="shared" si="332"/>
        <v>0.81507233240262644</v>
      </c>
      <c r="DR383" s="101" t="str">
        <f t="shared" si="333"/>
        <v/>
      </c>
      <c r="DS383" s="101" t="str">
        <f t="shared" si="334"/>
        <v/>
      </c>
      <c r="DT383" s="101" t="str">
        <f t="shared" si="335"/>
        <v/>
      </c>
      <c r="DU383" s="101" t="str">
        <f t="shared" si="336"/>
        <v/>
      </c>
      <c r="DV383" s="101" t="str">
        <f t="shared" si="337"/>
        <v/>
      </c>
      <c r="DW383" s="101" t="str">
        <f t="shared" si="338"/>
        <v/>
      </c>
      <c r="DX383" s="101" t="str">
        <f t="shared" si="339"/>
        <v/>
      </c>
      <c r="DY383" s="101" t="str">
        <f t="shared" si="318"/>
        <v/>
      </c>
      <c r="DZ383" s="101" t="str">
        <f t="shared" si="319"/>
        <v/>
      </c>
    </row>
    <row r="384" spans="1:130" ht="15" customHeight="1" x14ac:dyDescent="0.25">
      <c r="A384" s="106" t="str">
        <f>'miRNA Table'!C383</f>
        <v>miRTC</v>
      </c>
      <c r="B384" s="98" t="s">
        <v>5881</v>
      </c>
      <c r="C384" s="99">
        <f>IF('Test Sample Data'!C383="","",IF(SUM('Test Sample Data'!C$3:C$386)&gt;10,IF(AND(ISNUMBER('Test Sample Data'!C383),'Test Sample Data'!C383&lt;$C$389, 'Test Sample Data'!C383&gt;0),'Test Sample Data'!C383,$C$389),""))</f>
        <v>20.07</v>
      </c>
      <c r="D384" s="99">
        <f>IF('Test Sample Data'!D383="","",IF(SUM('Test Sample Data'!D$3:D$386)&gt;10,IF(AND(ISNUMBER('Test Sample Data'!D383),'Test Sample Data'!D383&lt;$C$389, 'Test Sample Data'!D383&gt;0),'Test Sample Data'!D383,$C$389),""))</f>
        <v>20.21</v>
      </c>
      <c r="E384" s="99">
        <f>IF('Test Sample Data'!E383="","",IF(SUM('Test Sample Data'!E$3:E$386)&gt;10,IF(AND(ISNUMBER('Test Sample Data'!E383),'Test Sample Data'!E383&lt;$C$389, 'Test Sample Data'!E383&gt;0),'Test Sample Data'!E383,$C$389),""))</f>
        <v>20.16</v>
      </c>
      <c r="F384" s="99" t="str">
        <f>IF('Test Sample Data'!F383="","",IF(SUM('Test Sample Data'!F$3:F$386)&gt;10,IF(AND(ISNUMBER('Test Sample Data'!F383),'Test Sample Data'!F383&lt;$C$389, 'Test Sample Data'!F383&gt;0),'Test Sample Data'!F383,$C$389),""))</f>
        <v/>
      </c>
      <c r="G384" s="99" t="str">
        <f>IF('Test Sample Data'!G383="","",IF(SUM('Test Sample Data'!G$3:G$386)&gt;10,IF(AND(ISNUMBER('Test Sample Data'!G383),'Test Sample Data'!G383&lt;$C$389, 'Test Sample Data'!G383&gt;0),'Test Sample Data'!G383,$C$389),""))</f>
        <v/>
      </c>
      <c r="H384" s="99" t="str">
        <f>IF('Test Sample Data'!H383="","",IF(SUM('Test Sample Data'!H$3:H$386)&gt;10,IF(AND(ISNUMBER('Test Sample Data'!H383),'Test Sample Data'!H383&lt;$C$389, 'Test Sample Data'!H383&gt;0),'Test Sample Data'!H383,$C$389),""))</f>
        <v/>
      </c>
      <c r="I384" s="99" t="str">
        <f>IF('Test Sample Data'!I383="","",IF(SUM('Test Sample Data'!I$3:I$386)&gt;10,IF(AND(ISNUMBER('Test Sample Data'!I383),'Test Sample Data'!I383&lt;$C$389, 'Test Sample Data'!I383&gt;0),'Test Sample Data'!I383,$C$389),""))</f>
        <v/>
      </c>
      <c r="J384" s="99" t="str">
        <f>IF('Test Sample Data'!J383="","",IF(SUM('Test Sample Data'!J$3:J$386)&gt;10,IF(AND(ISNUMBER('Test Sample Data'!J383),'Test Sample Data'!J383&lt;$C$389, 'Test Sample Data'!J383&gt;0),'Test Sample Data'!J383,$C$389),""))</f>
        <v/>
      </c>
      <c r="K384" s="99" t="str">
        <f>IF('Test Sample Data'!K383="","",IF(SUM('Test Sample Data'!K$3:K$386)&gt;10,IF(AND(ISNUMBER('Test Sample Data'!K383),'Test Sample Data'!K383&lt;$C$389, 'Test Sample Data'!K383&gt;0),'Test Sample Data'!K383,$C$389),""))</f>
        <v/>
      </c>
      <c r="L384" s="99" t="str">
        <f>IF('Test Sample Data'!L383="","",IF(SUM('Test Sample Data'!L$3:L$386)&gt;10,IF(AND(ISNUMBER('Test Sample Data'!L383),'Test Sample Data'!L383&lt;$C$389, 'Test Sample Data'!L383&gt;0),'Test Sample Data'!L383,$C$389),""))</f>
        <v/>
      </c>
      <c r="M384" s="99" t="str">
        <f>IF('Test Sample Data'!M383="","",IF(SUM('Test Sample Data'!M$3:M$386)&gt;10,IF(AND(ISNUMBER('Test Sample Data'!M383),'Test Sample Data'!M383&lt;$C$389, 'Test Sample Data'!M383&gt;0),'Test Sample Data'!M383,$C$389),""))</f>
        <v/>
      </c>
      <c r="N384" s="99" t="str">
        <f>IF('Test Sample Data'!N383="","",IF(SUM('Test Sample Data'!N$3:N$386)&gt;10,IF(AND(ISNUMBER('Test Sample Data'!N383),'Test Sample Data'!N383&lt;$C$389, 'Test Sample Data'!N383&gt;0),'Test Sample Data'!N383,$C$389),""))</f>
        <v/>
      </c>
      <c r="O384" s="98" t="str">
        <f>'miRNA Table'!C383</f>
        <v>miRTC</v>
      </c>
      <c r="P384" s="98" t="s">
        <v>5881</v>
      </c>
      <c r="Q384" s="99">
        <f>IF('Control Sample Data'!C383="","",IF(SUM('Control Sample Data'!C$3:C$386)&gt;10,IF(AND(ISNUMBER('Control Sample Data'!C383),'Control Sample Data'!C383&lt;$C$389, 'Control Sample Data'!C383&gt;0),'Control Sample Data'!C383,$C$389),""))</f>
        <v>21.36</v>
      </c>
      <c r="R384" s="99">
        <f>IF('Control Sample Data'!D383="","",IF(SUM('Control Sample Data'!D$3:D$386)&gt;10,IF(AND(ISNUMBER('Control Sample Data'!D383),'Control Sample Data'!D383&lt;$C$389, 'Control Sample Data'!D383&gt;0),'Control Sample Data'!D383,$C$389),""))</f>
        <v>21.23</v>
      </c>
      <c r="S384" s="99">
        <f>IF('Control Sample Data'!E383="","",IF(SUM('Control Sample Data'!E$3:E$386)&gt;10,IF(AND(ISNUMBER('Control Sample Data'!E383),'Control Sample Data'!E383&lt;$C$389, 'Control Sample Data'!E383&gt;0),'Control Sample Data'!E383,$C$389),""))</f>
        <v>21.56</v>
      </c>
      <c r="T384" s="99" t="str">
        <f>IF('Control Sample Data'!F383="","",IF(SUM('Control Sample Data'!F$3:F$386)&gt;10,IF(AND(ISNUMBER('Control Sample Data'!F383),'Control Sample Data'!F383&lt;$C$389, 'Control Sample Data'!F383&gt;0),'Control Sample Data'!F383,$C$389),""))</f>
        <v/>
      </c>
      <c r="U384" s="99" t="str">
        <f>IF('Control Sample Data'!G383="","",IF(SUM('Control Sample Data'!G$3:G$386)&gt;10,IF(AND(ISNUMBER('Control Sample Data'!G383),'Control Sample Data'!G383&lt;$C$389, 'Control Sample Data'!G383&gt;0),'Control Sample Data'!G383,$C$389),""))</f>
        <v/>
      </c>
      <c r="V384" s="99" t="str">
        <f>IF('Control Sample Data'!H383="","",IF(SUM('Control Sample Data'!H$3:H$386)&gt;10,IF(AND(ISNUMBER('Control Sample Data'!H383),'Control Sample Data'!H383&lt;$C$389, 'Control Sample Data'!H383&gt;0),'Control Sample Data'!H383,$C$389),""))</f>
        <v/>
      </c>
      <c r="W384" s="99" t="str">
        <f>IF('Control Sample Data'!I383="","",IF(SUM('Control Sample Data'!I$3:I$386)&gt;10,IF(AND(ISNUMBER('Control Sample Data'!I383),'Control Sample Data'!I383&lt;$C$389, 'Control Sample Data'!I383&gt;0),'Control Sample Data'!I383,$C$389),""))</f>
        <v/>
      </c>
      <c r="X384" s="99" t="str">
        <f>IF('Control Sample Data'!J383="","",IF(SUM('Control Sample Data'!J$3:J$386)&gt;10,IF(AND(ISNUMBER('Control Sample Data'!J383),'Control Sample Data'!J383&lt;$C$389, 'Control Sample Data'!J383&gt;0),'Control Sample Data'!J383,$C$389),""))</f>
        <v/>
      </c>
      <c r="Y384" s="99" t="str">
        <f>IF('Control Sample Data'!K383="","",IF(SUM('Control Sample Data'!K$3:K$386)&gt;10,IF(AND(ISNUMBER('Control Sample Data'!K383),'Control Sample Data'!K383&lt;$C$389, 'Control Sample Data'!K383&gt;0),'Control Sample Data'!K383,$C$389),""))</f>
        <v/>
      </c>
      <c r="Z384" s="99" t="str">
        <f>IF('Control Sample Data'!L383="","",IF(SUM('Control Sample Data'!L$3:L$386)&gt;10,IF(AND(ISNUMBER('Control Sample Data'!L383),'Control Sample Data'!L383&lt;$C$389, 'Control Sample Data'!L383&gt;0),'Control Sample Data'!L383,$C$389),""))</f>
        <v/>
      </c>
      <c r="AA384" s="99" t="str">
        <f>IF('Control Sample Data'!M383="","",IF(SUM('Control Sample Data'!M$3:M$386)&gt;10,IF(AND(ISNUMBER('Control Sample Data'!M383),'Control Sample Data'!M383&lt;$C$389, 'Control Sample Data'!M383&gt;0),'Control Sample Data'!M383,$C$389),""))</f>
        <v/>
      </c>
      <c r="AB384" s="107" t="str">
        <f>IF('Control Sample Data'!N383="","",IF(SUM('Control Sample Data'!N$3:N$386)&gt;10,IF(AND(ISNUMBER('Control Sample Data'!N383),'Control Sample Data'!N383&lt;$C$389, 'Control Sample Data'!N383&gt;0),'Control Sample Data'!N383,$C$389),""))</f>
        <v/>
      </c>
      <c r="AC384" s="136">
        <f>IF(C384="","",IF(AND('miRNA Table'!$F$4="YES",'miRNA Table'!$F$6="YES"),C384-C$391,C384))</f>
        <v>20.07</v>
      </c>
      <c r="AD384" s="137">
        <f>IF(D384="","",IF(AND('miRNA Table'!$F$4="YES",'miRNA Table'!$F$6="YES"),D384-D$391,D384))</f>
        <v>20.21</v>
      </c>
      <c r="AE384" s="137">
        <f>IF(E384="","",IF(AND('miRNA Table'!$F$4="YES",'miRNA Table'!$F$6="YES"),E384-E$391,E384))</f>
        <v>20.16</v>
      </c>
      <c r="AF384" s="137" t="str">
        <f>IF(F384="","",IF(AND('miRNA Table'!$F$4="YES",'miRNA Table'!$F$6="YES"),F384-F$391,F384))</f>
        <v/>
      </c>
      <c r="AG384" s="137" t="str">
        <f>IF(G384="","",IF(AND('miRNA Table'!$F$4="YES",'miRNA Table'!$F$6="YES"),G384-G$391,G384))</f>
        <v/>
      </c>
      <c r="AH384" s="137" t="str">
        <f>IF(H384="","",IF(AND('miRNA Table'!$F$4="YES",'miRNA Table'!$F$6="YES"),H384-H$391,H384))</f>
        <v/>
      </c>
      <c r="AI384" s="137" t="str">
        <f>IF(I384="","",IF(AND('miRNA Table'!$F$4="YES",'miRNA Table'!$F$6="YES"),I384-I$391,I384))</f>
        <v/>
      </c>
      <c r="AJ384" s="137" t="str">
        <f>IF(J384="","",IF(AND('miRNA Table'!$F$4="YES",'miRNA Table'!$F$6="YES"),J384-J$391,J384))</f>
        <v/>
      </c>
      <c r="AK384" s="137" t="str">
        <f>IF(K384="","",IF(AND('miRNA Table'!$F$4="YES",'miRNA Table'!$F$6="YES"),K384-K$391,K384))</f>
        <v/>
      </c>
      <c r="AL384" s="137" t="str">
        <f>IF(L384="","",IF(AND('miRNA Table'!$F$4="YES",'miRNA Table'!$F$6="YES"),L384-L$391,L384))</f>
        <v/>
      </c>
      <c r="AM384" s="137" t="str">
        <f>IF(M384="","",IF(AND('miRNA Table'!$F$4="YES",'miRNA Table'!$F$6="YES"),M384-M$391,M384))</f>
        <v/>
      </c>
      <c r="AN384" s="138" t="str">
        <f>IF(N384="","",IF(AND('miRNA Table'!$F$4="YES",'miRNA Table'!$F$6="YES"),N384-N$391,N384))</f>
        <v/>
      </c>
      <c r="AO384" s="136">
        <f>IF(O384="","",IF(AND('miRNA Table'!$F$4="YES",'miRNA Table'!$F$6="YES"),Q384-Q$391,Q384))</f>
        <v>21.36</v>
      </c>
      <c r="AP384" s="137">
        <f>IF(P384="","",IF(AND('miRNA Table'!$F$4="YES",'miRNA Table'!$F$6="YES"),R384-R$391,R384))</f>
        <v>21.23</v>
      </c>
      <c r="AQ384" s="137">
        <f>IF(Q384="","",IF(AND('miRNA Table'!$F$4="YES",'miRNA Table'!$F$6="YES"),S384-S$391,S384))</f>
        <v>21.56</v>
      </c>
      <c r="AR384" s="137" t="str">
        <f>IF(R384="","",IF(AND('miRNA Table'!$F$4="YES",'miRNA Table'!$F$6="YES"),T384-T$391,T384))</f>
        <v/>
      </c>
      <c r="AS384" s="137" t="str">
        <f>IF(S384="","",IF(AND('miRNA Table'!$F$4="YES",'miRNA Table'!$F$6="YES"),U384-U$391,U384))</f>
        <v/>
      </c>
      <c r="AT384" s="137" t="str">
        <f>IF(T384="","",IF(AND('miRNA Table'!$F$4="YES",'miRNA Table'!$F$6="YES"),V384-V$391,V384))</f>
        <v/>
      </c>
      <c r="AU384" s="137" t="str">
        <f>IF(U384="","",IF(AND('miRNA Table'!$F$4="YES",'miRNA Table'!$F$6="YES"),W384-W$391,W384))</f>
        <v/>
      </c>
      <c r="AV384" s="137" t="str">
        <f>IF(V384="","",IF(AND('miRNA Table'!$F$4="YES",'miRNA Table'!$F$6="YES"),X384-X$391,X384))</f>
        <v/>
      </c>
      <c r="AW384" s="137" t="str">
        <f>IF(W384="","",IF(AND('miRNA Table'!$F$4="YES",'miRNA Table'!$F$6="YES"),Y384-Y$391,Y384))</f>
        <v/>
      </c>
      <c r="AX384" s="137" t="str">
        <f>IF(X384="","",IF(AND('miRNA Table'!$F$4="YES",'miRNA Table'!$F$6="YES"),Z384-Z$391,Z384))</f>
        <v/>
      </c>
      <c r="AY384" s="137" t="str">
        <f>IF(Y384="","",IF(AND('miRNA Table'!$F$4="YES",'miRNA Table'!$F$6="YES"),AA384-AA$391,AA384))</f>
        <v/>
      </c>
      <c r="AZ384" s="138" t="str">
        <f>IF(Z384="","",IF(AND('miRNA Table'!$F$4="YES",'miRNA Table'!$F$6="YES"),AB384-AB$391,AB384))</f>
        <v/>
      </c>
      <c r="BY384" s="97" t="str">
        <f t="shared" si="288"/>
        <v>miRTC</v>
      </c>
      <c r="BZ384" s="98" t="s">
        <v>5881</v>
      </c>
      <c r="CA384" s="99">
        <f t="shared" si="289"/>
        <v>-0.56500000000000128</v>
      </c>
      <c r="CB384" s="99">
        <f t="shared" si="290"/>
        <v>-0.43499999999999872</v>
      </c>
      <c r="CC384" s="99">
        <f t="shared" si="291"/>
        <v>-0.57000000000000028</v>
      </c>
      <c r="CD384" s="99" t="str">
        <f t="shared" si="292"/>
        <v/>
      </c>
      <c r="CE384" s="99" t="str">
        <f t="shared" si="293"/>
        <v/>
      </c>
      <c r="CF384" s="99" t="str">
        <f t="shared" si="294"/>
        <v/>
      </c>
      <c r="CG384" s="99" t="str">
        <f t="shared" si="295"/>
        <v/>
      </c>
      <c r="CH384" s="99" t="str">
        <f t="shared" si="296"/>
        <v/>
      </c>
      <c r="CI384" s="99" t="str">
        <f t="shared" si="297"/>
        <v/>
      </c>
      <c r="CJ384" s="99" t="str">
        <f t="shared" si="298"/>
        <v/>
      </c>
      <c r="CK384" s="99" t="str">
        <f t="shared" si="299"/>
        <v/>
      </c>
      <c r="CL384" s="99" t="str">
        <f t="shared" si="300"/>
        <v/>
      </c>
      <c r="CM384" s="99">
        <f t="shared" si="301"/>
        <v>0.461666666666666</v>
      </c>
      <c r="CN384" s="99">
        <f t="shared" si="302"/>
        <v>0.3783333333333303</v>
      </c>
      <c r="CO384" s="99">
        <f t="shared" si="303"/>
        <v>0.42499999999999716</v>
      </c>
      <c r="CP384" s="99" t="str">
        <f t="shared" si="304"/>
        <v/>
      </c>
      <c r="CQ384" s="99" t="str">
        <f t="shared" si="305"/>
        <v/>
      </c>
      <c r="CR384" s="99" t="str">
        <f t="shared" si="306"/>
        <v/>
      </c>
      <c r="CS384" s="99" t="str">
        <f t="shared" si="307"/>
        <v/>
      </c>
      <c r="CT384" s="99" t="str">
        <f t="shared" si="308"/>
        <v/>
      </c>
      <c r="CU384" s="99" t="str">
        <f t="shared" si="309"/>
        <v/>
      </c>
      <c r="CV384" s="99" t="str">
        <f t="shared" si="310"/>
        <v/>
      </c>
      <c r="CW384" s="99" t="str">
        <f t="shared" si="311"/>
        <v/>
      </c>
      <c r="CX384" s="99" t="str">
        <f t="shared" si="312"/>
        <v/>
      </c>
      <c r="CY384" s="70">
        <f t="shared" si="313"/>
        <v>-0.52333333333333343</v>
      </c>
      <c r="CZ384" s="70">
        <f t="shared" si="314"/>
        <v>0.42166666666666447</v>
      </c>
      <c r="DA384" s="100" t="str">
        <f t="shared" si="315"/>
        <v>miRTC</v>
      </c>
      <c r="DB384" s="98" t="s">
        <v>5881</v>
      </c>
      <c r="DC384" s="101">
        <f t="shared" si="320"/>
        <v>1.4793875092488387</v>
      </c>
      <c r="DD384" s="101">
        <f t="shared" si="321"/>
        <v>1.3519108330281246</v>
      </c>
      <c r="DE384" s="101">
        <f t="shared" si="322"/>
        <v>1.4845235706290494</v>
      </c>
      <c r="DF384" s="101" t="str">
        <f t="shared" si="323"/>
        <v/>
      </c>
      <c r="DG384" s="101" t="str">
        <f t="shared" si="324"/>
        <v/>
      </c>
      <c r="DH384" s="101" t="str">
        <f t="shared" si="325"/>
        <v/>
      </c>
      <c r="DI384" s="101" t="str">
        <f t="shared" si="326"/>
        <v/>
      </c>
      <c r="DJ384" s="101" t="str">
        <f t="shared" si="327"/>
        <v/>
      </c>
      <c r="DK384" s="101" t="str">
        <f t="shared" si="328"/>
        <v/>
      </c>
      <c r="DL384" s="101" t="str">
        <f t="shared" si="329"/>
        <v/>
      </c>
      <c r="DM384" s="101" t="str">
        <f t="shared" si="316"/>
        <v/>
      </c>
      <c r="DN384" s="101" t="str">
        <f t="shared" si="317"/>
        <v/>
      </c>
      <c r="DO384" s="101">
        <f t="shared" si="330"/>
        <v>0.72614689612915584</v>
      </c>
      <c r="DP384" s="101">
        <f t="shared" si="331"/>
        <v>0.76932583753239436</v>
      </c>
      <c r="DQ384" s="101">
        <f t="shared" si="332"/>
        <v>0.74483873156135261</v>
      </c>
      <c r="DR384" s="101" t="str">
        <f t="shared" si="333"/>
        <v/>
      </c>
      <c r="DS384" s="101" t="str">
        <f t="shared" si="334"/>
        <v/>
      </c>
      <c r="DT384" s="101" t="str">
        <f t="shared" si="335"/>
        <v/>
      </c>
      <c r="DU384" s="101" t="str">
        <f t="shared" si="336"/>
        <v/>
      </c>
      <c r="DV384" s="101" t="str">
        <f t="shared" si="337"/>
        <v/>
      </c>
      <c r="DW384" s="101" t="str">
        <f t="shared" si="338"/>
        <v/>
      </c>
      <c r="DX384" s="101" t="str">
        <f t="shared" si="339"/>
        <v/>
      </c>
      <c r="DY384" s="101" t="str">
        <f t="shared" si="318"/>
        <v/>
      </c>
      <c r="DZ384" s="101" t="str">
        <f t="shared" si="319"/>
        <v/>
      </c>
    </row>
    <row r="385" spans="1:130" ht="15" customHeight="1" x14ac:dyDescent="0.25">
      <c r="A385" s="106" t="str">
        <f>'miRNA Table'!C384</f>
        <v>miRTC</v>
      </c>
      <c r="B385" s="98" t="s">
        <v>5882</v>
      </c>
      <c r="C385" s="99">
        <f>IF('Test Sample Data'!C384="","",IF(SUM('Test Sample Data'!C$3:C$386)&gt;10,IF(AND(ISNUMBER('Test Sample Data'!C384),'Test Sample Data'!C384&lt;$C$389, 'Test Sample Data'!C384&gt;0),'Test Sample Data'!C384,$C$389),""))</f>
        <v>18.350000000000001</v>
      </c>
      <c r="D385" s="99">
        <f>IF('Test Sample Data'!D384="","",IF(SUM('Test Sample Data'!D$3:D$386)&gt;10,IF(AND(ISNUMBER('Test Sample Data'!D384),'Test Sample Data'!D384&lt;$C$389, 'Test Sample Data'!D384&gt;0),'Test Sample Data'!D384,$C$389),""))</f>
        <v>18.11</v>
      </c>
      <c r="E385" s="99">
        <f>IF('Test Sample Data'!E384="","",IF(SUM('Test Sample Data'!E$3:E$386)&gt;10,IF(AND(ISNUMBER('Test Sample Data'!E384),'Test Sample Data'!E384&lt;$C$389, 'Test Sample Data'!E384&gt;0),'Test Sample Data'!E384,$C$389),""))</f>
        <v>18.100000000000001</v>
      </c>
      <c r="F385" s="99" t="str">
        <f>IF('Test Sample Data'!F384="","",IF(SUM('Test Sample Data'!F$3:F$386)&gt;10,IF(AND(ISNUMBER('Test Sample Data'!F384),'Test Sample Data'!F384&lt;$C$389, 'Test Sample Data'!F384&gt;0),'Test Sample Data'!F384,$C$389),""))</f>
        <v/>
      </c>
      <c r="G385" s="99" t="str">
        <f>IF('Test Sample Data'!G384="","",IF(SUM('Test Sample Data'!G$3:G$386)&gt;10,IF(AND(ISNUMBER('Test Sample Data'!G384),'Test Sample Data'!G384&lt;$C$389, 'Test Sample Data'!G384&gt;0),'Test Sample Data'!G384,$C$389),""))</f>
        <v/>
      </c>
      <c r="H385" s="99" t="str">
        <f>IF('Test Sample Data'!H384="","",IF(SUM('Test Sample Data'!H$3:H$386)&gt;10,IF(AND(ISNUMBER('Test Sample Data'!H384),'Test Sample Data'!H384&lt;$C$389, 'Test Sample Data'!H384&gt;0),'Test Sample Data'!H384,$C$389),""))</f>
        <v/>
      </c>
      <c r="I385" s="99" t="str">
        <f>IF('Test Sample Data'!I384="","",IF(SUM('Test Sample Data'!I$3:I$386)&gt;10,IF(AND(ISNUMBER('Test Sample Data'!I384),'Test Sample Data'!I384&lt;$C$389, 'Test Sample Data'!I384&gt;0),'Test Sample Data'!I384,$C$389),""))</f>
        <v/>
      </c>
      <c r="J385" s="99" t="str">
        <f>IF('Test Sample Data'!J384="","",IF(SUM('Test Sample Data'!J$3:J$386)&gt;10,IF(AND(ISNUMBER('Test Sample Data'!J384),'Test Sample Data'!J384&lt;$C$389, 'Test Sample Data'!J384&gt;0),'Test Sample Data'!J384,$C$389),""))</f>
        <v/>
      </c>
      <c r="K385" s="99" t="str">
        <f>IF('Test Sample Data'!K384="","",IF(SUM('Test Sample Data'!K$3:K$386)&gt;10,IF(AND(ISNUMBER('Test Sample Data'!K384),'Test Sample Data'!K384&lt;$C$389, 'Test Sample Data'!K384&gt;0),'Test Sample Data'!K384,$C$389),""))</f>
        <v/>
      </c>
      <c r="L385" s="99" t="str">
        <f>IF('Test Sample Data'!L384="","",IF(SUM('Test Sample Data'!L$3:L$386)&gt;10,IF(AND(ISNUMBER('Test Sample Data'!L384),'Test Sample Data'!L384&lt;$C$389, 'Test Sample Data'!L384&gt;0),'Test Sample Data'!L384,$C$389),""))</f>
        <v/>
      </c>
      <c r="M385" s="99" t="str">
        <f>IF('Test Sample Data'!M384="","",IF(SUM('Test Sample Data'!M$3:M$386)&gt;10,IF(AND(ISNUMBER('Test Sample Data'!M384),'Test Sample Data'!M384&lt;$C$389, 'Test Sample Data'!M384&gt;0),'Test Sample Data'!M384,$C$389),""))</f>
        <v/>
      </c>
      <c r="N385" s="99" t="str">
        <f>IF('Test Sample Data'!N384="","",IF(SUM('Test Sample Data'!N$3:N$386)&gt;10,IF(AND(ISNUMBER('Test Sample Data'!N384),'Test Sample Data'!N384&lt;$C$389, 'Test Sample Data'!N384&gt;0),'Test Sample Data'!N384,$C$389),""))</f>
        <v/>
      </c>
      <c r="O385" s="98" t="str">
        <f>'miRNA Table'!C384</f>
        <v>miRTC</v>
      </c>
      <c r="P385" s="98" t="s">
        <v>5882</v>
      </c>
      <c r="Q385" s="99">
        <f>IF('Control Sample Data'!C384="","",IF(SUM('Control Sample Data'!C$3:C$386)&gt;10,IF(AND(ISNUMBER('Control Sample Data'!C384),'Control Sample Data'!C384&lt;$C$389, 'Control Sample Data'!C384&gt;0),'Control Sample Data'!C384,$C$389),""))</f>
        <v>17.510000000000002</v>
      </c>
      <c r="R385" s="99">
        <f>IF('Control Sample Data'!D384="","",IF(SUM('Control Sample Data'!D$3:D$386)&gt;10,IF(AND(ISNUMBER('Control Sample Data'!D384),'Control Sample Data'!D384&lt;$C$389, 'Control Sample Data'!D384&gt;0),'Control Sample Data'!D384,$C$389),""))</f>
        <v>17.53</v>
      </c>
      <c r="S385" s="99">
        <f>IF('Control Sample Data'!E384="","",IF(SUM('Control Sample Data'!E$3:E$386)&gt;10,IF(AND(ISNUMBER('Control Sample Data'!E384),'Control Sample Data'!E384&lt;$C$389, 'Control Sample Data'!E384&gt;0),'Control Sample Data'!E384,$C$389),""))</f>
        <v>17.61</v>
      </c>
      <c r="T385" s="99" t="str">
        <f>IF('Control Sample Data'!F384="","",IF(SUM('Control Sample Data'!F$3:F$386)&gt;10,IF(AND(ISNUMBER('Control Sample Data'!F384),'Control Sample Data'!F384&lt;$C$389, 'Control Sample Data'!F384&gt;0),'Control Sample Data'!F384,$C$389),""))</f>
        <v/>
      </c>
      <c r="U385" s="99" t="str">
        <f>IF('Control Sample Data'!G384="","",IF(SUM('Control Sample Data'!G$3:G$386)&gt;10,IF(AND(ISNUMBER('Control Sample Data'!G384),'Control Sample Data'!G384&lt;$C$389, 'Control Sample Data'!G384&gt;0),'Control Sample Data'!G384,$C$389),""))</f>
        <v/>
      </c>
      <c r="V385" s="99" t="str">
        <f>IF('Control Sample Data'!H384="","",IF(SUM('Control Sample Data'!H$3:H$386)&gt;10,IF(AND(ISNUMBER('Control Sample Data'!H384),'Control Sample Data'!H384&lt;$C$389, 'Control Sample Data'!H384&gt;0),'Control Sample Data'!H384,$C$389),""))</f>
        <v/>
      </c>
      <c r="W385" s="99" t="str">
        <f>IF('Control Sample Data'!I384="","",IF(SUM('Control Sample Data'!I$3:I$386)&gt;10,IF(AND(ISNUMBER('Control Sample Data'!I384),'Control Sample Data'!I384&lt;$C$389, 'Control Sample Data'!I384&gt;0),'Control Sample Data'!I384,$C$389),""))</f>
        <v/>
      </c>
      <c r="X385" s="99" t="str">
        <f>IF('Control Sample Data'!J384="","",IF(SUM('Control Sample Data'!J$3:J$386)&gt;10,IF(AND(ISNUMBER('Control Sample Data'!J384),'Control Sample Data'!J384&lt;$C$389, 'Control Sample Data'!J384&gt;0),'Control Sample Data'!J384,$C$389),""))</f>
        <v/>
      </c>
      <c r="Y385" s="99" t="str">
        <f>IF('Control Sample Data'!K384="","",IF(SUM('Control Sample Data'!K$3:K$386)&gt;10,IF(AND(ISNUMBER('Control Sample Data'!K384),'Control Sample Data'!K384&lt;$C$389, 'Control Sample Data'!K384&gt;0),'Control Sample Data'!K384,$C$389),""))</f>
        <v/>
      </c>
      <c r="Z385" s="99" t="str">
        <f>IF('Control Sample Data'!L384="","",IF(SUM('Control Sample Data'!L$3:L$386)&gt;10,IF(AND(ISNUMBER('Control Sample Data'!L384),'Control Sample Data'!L384&lt;$C$389, 'Control Sample Data'!L384&gt;0),'Control Sample Data'!L384,$C$389),""))</f>
        <v/>
      </c>
      <c r="AA385" s="99" t="str">
        <f>IF('Control Sample Data'!M384="","",IF(SUM('Control Sample Data'!M$3:M$386)&gt;10,IF(AND(ISNUMBER('Control Sample Data'!M384),'Control Sample Data'!M384&lt;$C$389, 'Control Sample Data'!M384&gt;0),'Control Sample Data'!M384,$C$389),""))</f>
        <v/>
      </c>
      <c r="AB385" s="107" t="str">
        <f>IF('Control Sample Data'!N384="","",IF(SUM('Control Sample Data'!N$3:N$386)&gt;10,IF(AND(ISNUMBER('Control Sample Data'!N384),'Control Sample Data'!N384&lt;$C$389, 'Control Sample Data'!N384&gt;0),'Control Sample Data'!N384,$C$389),""))</f>
        <v/>
      </c>
      <c r="AC385" s="136">
        <f>IF(C385="","",IF(AND('miRNA Table'!$F$4="YES",'miRNA Table'!$F$6="YES"),C385-C$391,C385))</f>
        <v>18.350000000000001</v>
      </c>
      <c r="AD385" s="137">
        <f>IF(D385="","",IF(AND('miRNA Table'!$F$4="YES",'miRNA Table'!$F$6="YES"),D385-D$391,D385))</f>
        <v>18.11</v>
      </c>
      <c r="AE385" s="137">
        <f>IF(E385="","",IF(AND('miRNA Table'!$F$4="YES",'miRNA Table'!$F$6="YES"),E385-E$391,E385))</f>
        <v>18.100000000000001</v>
      </c>
      <c r="AF385" s="137" t="str">
        <f>IF(F385="","",IF(AND('miRNA Table'!$F$4="YES",'miRNA Table'!$F$6="YES"),F385-F$391,F385))</f>
        <v/>
      </c>
      <c r="AG385" s="137" t="str">
        <f>IF(G385="","",IF(AND('miRNA Table'!$F$4="YES",'miRNA Table'!$F$6="YES"),G385-G$391,G385))</f>
        <v/>
      </c>
      <c r="AH385" s="137" t="str">
        <f>IF(H385="","",IF(AND('miRNA Table'!$F$4="YES",'miRNA Table'!$F$6="YES"),H385-H$391,H385))</f>
        <v/>
      </c>
      <c r="AI385" s="137" t="str">
        <f>IF(I385="","",IF(AND('miRNA Table'!$F$4="YES",'miRNA Table'!$F$6="YES"),I385-I$391,I385))</f>
        <v/>
      </c>
      <c r="AJ385" s="137" t="str">
        <f>IF(J385="","",IF(AND('miRNA Table'!$F$4="YES",'miRNA Table'!$F$6="YES"),J385-J$391,J385))</f>
        <v/>
      </c>
      <c r="AK385" s="137" t="str">
        <f>IF(K385="","",IF(AND('miRNA Table'!$F$4="YES",'miRNA Table'!$F$6="YES"),K385-K$391,K385))</f>
        <v/>
      </c>
      <c r="AL385" s="137" t="str">
        <f>IF(L385="","",IF(AND('miRNA Table'!$F$4="YES",'miRNA Table'!$F$6="YES"),L385-L$391,L385))</f>
        <v/>
      </c>
      <c r="AM385" s="137" t="str">
        <f>IF(M385="","",IF(AND('miRNA Table'!$F$4="YES",'miRNA Table'!$F$6="YES"),M385-M$391,M385))</f>
        <v/>
      </c>
      <c r="AN385" s="138" t="str">
        <f>IF(N385="","",IF(AND('miRNA Table'!$F$4="YES",'miRNA Table'!$F$6="YES"),N385-N$391,N385))</f>
        <v/>
      </c>
      <c r="AO385" s="136">
        <f>IF(O385="","",IF(AND('miRNA Table'!$F$4="YES",'miRNA Table'!$F$6="YES"),Q385-Q$391,Q385))</f>
        <v>17.510000000000002</v>
      </c>
      <c r="AP385" s="137">
        <f>IF(P385="","",IF(AND('miRNA Table'!$F$4="YES",'miRNA Table'!$F$6="YES"),R385-R$391,R385))</f>
        <v>17.53</v>
      </c>
      <c r="AQ385" s="137">
        <f>IF(Q385="","",IF(AND('miRNA Table'!$F$4="YES",'miRNA Table'!$F$6="YES"),S385-S$391,S385))</f>
        <v>17.61</v>
      </c>
      <c r="AR385" s="137" t="str">
        <f>IF(R385="","",IF(AND('miRNA Table'!$F$4="YES",'miRNA Table'!$F$6="YES"),T385-T$391,T385))</f>
        <v/>
      </c>
      <c r="AS385" s="137" t="str">
        <f>IF(S385="","",IF(AND('miRNA Table'!$F$4="YES",'miRNA Table'!$F$6="YES"),U385-U$391,U385))</f>
        <v/>
      </c>
      <c r="AT385" s="137" t="str">
        <f>IF(T385="","",IF(AND('miRNA Table'!$F$4="YES",'miRNA Table'!$F$6="YES"),V385-V$391,V385))</f>
        <v/>
      </c>
      <c r="AU385" s="137" t="str">
        <f>IF(U385="","",IF(AND('miRNA Table'!$F$4="YES",'miRNA Table'!$F$6="YES"),W385-W$391,W385))</f>
        <v/>
      </c>
      <c r="AV385" s="137" t="str">
        <f>IF(V385="","",IF(AND('miRNA Table'!$F$4="YES",'miRNA Table'!$F$6="YES"),X385-X$391,X385))</f>
        <v/>
      </c>
      <c r="AW385" s="137" t="str">
        <f>IF(W385="","",IF(AND('miRNA Table'!$F$4="YES",'miRNA Table'!$F$6="YES"),Y385-Y$391,Y385))</f>
        <v/>
      </c>
      <c r="AX385" s="137" t="str">
        <f>IF(X385="","",IF(AND('miRNA Table'!$F$4="YES",'miRNA Table'!$F$6="YES"),Z385-Z$391,Z385))</f>
        <v/>
      </c>
      <c r="AY385" s="137" t="str">
        <f>IF(Y385="","",IF(AND('miRNA Table'!$F$4="YES",'miRNA Table'!$F$6="YES"),AA385-AA$391,AA385))</f>
        <v/>
      </c>
      <c r="AZ385" s="138" t="str">
        <f>IF(Z385="","",IF(AND('miRNA Table'!$F$4="YES",'miRNA Table'!$F$6="YES"),AB385-AB$391,AB385))</f>
        <v/>
      </c>
      <c r="BY385" s="97" t="str">
        <f t="shared" si="288"/>
        <v>miRTC</v>
      </c>
      <c r="BZ385" s="98" t="s">
        <v>5882</v>
      </c>
      <c r="CA385" s="99">
        <f t="shared" si="289"/>
        <v>-2.2850000000000001</v>
      </c>
      <c r="CB385" s="99">
        <f t="shared" si="290"/>
        <v>-2.5350000000000001</v>
      </c>
      <c r="CC385" s="99">
        <f t="shared" si="291"/>
        <v>-2.629999999999999</v>
      </c>
      <c r="CD385" s="99" t="str">
        <f t="shared" si="292"/>
        <v/>
      </c>
      <c r="CE385" s="99" t="str">
        <f t="shared" si="293"/>
        <v/>
      </c>
      <c r="CF385" s="99" t="str">
        <f t="shared" si="294"/>
        <v/>
      </c>
      <c r="CG385" s="99" t="str">
        <f t="shared" si="295"/>
        <v/>
      </c>
      <c r="CH385" s="99" t="str">
        <f t="shared" si="296"/>
        <v/>
      </c>
      <c r="CI385" s="99" t="str">
        <f t="shared" si="297"/>
        <v/>
      </c>
      <c r="CJ385" s="99" t="str">
        <f t="shared" si="298"/>
        <v/>
      </c>
      <c r="CK385" s="99" t="str">
        <f t="shared" si="299"/>
        <v/>
      </c>
      <c r="CL385" s="99" t="str">
        <f t="shared" si="300"/>
        <v/>
      </c>
      <c r="CM385" s="99">
        <f t="shared" si="301"/>
        <v>-3.3883333333333319</v>
      </c>
      <c r="CN385" s="99">
        <f t="shared" si="302"/>
        <v>-3.321666666666669</v>
      </c>
      <c r="CO385" s="99">
        <f t="shared" si="303"/>
        <v>-3.5250000000000021</v>
      </c>
      <c r="CP385" s="99" t="str">
        <f t="shared" si="304"/>
        <v/>
      </c>
      <c r="CQ385" s="99" t="str">
        <f t="shared" si="305"/>
        <v/>
      </c>
      <c r="CR385" s="99" t="str">
        <f t="shared" si="306"/>
        <v/>
      </c>
      <c r="CS385" s="99" t="str">
        <f t="shared" si="307"/>
        <v/>
      </c>
      <c r="CT385" s="99" t="str">
        <f t="shared" si="308"/>
        <v/>
      </c>
      <c r="CU385" s="99" t="str">
        <f t="shared" si="309"/>
        <v/>
      </c>
      <c r="CV385" s="99" t="str">
        <f t="shared" si="310"/>
        <v/>
      </c>
      <c r="CW385" s="99" t="str">
        <f t="shared" si="311"/>
        <v/>
      </c>
      <c r="CX385" s="99" t="str">
        <f t="shared" si="312"/>
        <v/>
      </c>
      <c r="CY385" s="70">
        <f t="shared" si="313"/>
        <v>-2.4833333333333329</v>
      </c>
      <c r="CZ385" s="70">
        <f t="shared" si="314"/>
        <v>-3.4116666666666675</v>
      </c>
      <c r="DA385" s="100" t="str">
        <f t="shared" si="315"/>
        <v>miRTC</v>
      </c>
      <c r="DB385" s="98" t="s">
        <v>5882</v>
      </c>
      <c r="DC385" s="101">
        <f t="shared" si="320"/>
        <v>4.8736410547007649</v>
      </c>
      <c r="DD385" s="101">
        <f t="shared" si="321"/>
        <v>5.7957686182195154</v>
      </c>
      <c r="DE385" s="101">
        <f t="shared" si="322"/>
        <v>6.190259974169555</v>
      </c>
      <c r="DF385" s="101" t="str">
        <f t="shared" si="323"/>
        <v/>
      </c>
      <c r="DG385" s="101" t="str">
        <f t="shared" si="324"/>
        <v/>
      </c>
      <c r="DH385" s="101" t="str">
        <f t="shared" si="325"/>
        <v/>
      </c>
      <c r="DI385" s="101" t="str">
        <f t="shared" si="326"/>
        <v/>
      </c>
      <c r="DJ385" s="101" t="str">
        <f t="shared" si="327"/>
        <v/>
      </c>
      <c r="DK385" s="101" t="str">
        <f t="shared" si="328"/>
        <v/>
      </c>
      <c r="DL385" s="101" t="str">
        <f t="shared" si="329"/>
        <v/>
      </c>
      <c r="DM385" s="101" t="str">
        <f t="shared" si="316"/>
        <v/>
      </c>
      <c r="DN385" s="101" t="str">
        <f t="shared" si="317"/>
        <v/>
      </c>
      <c r="DO385" s="101">
        <f t="shared" si="330"/>
        <v>10.471043616957106</v>
      </c>
      <c r="DP385" s="101">
        <f t="shared" si="331"/>
        <v>9.9981880818312803</v>
      </c>
      <c r="DQ385" s="101">
        <f t="shared" si="332"/>
        <v>11.511468640086576</v>
      </c>
      <c r="DR385" s="101" t="str">
        <f t="shared" si="333"/>
        <v/>
      </c>
      <c r="DS385" s="101" t="str">
        <f t="shared" si="334"/>
        <v/>
      </c>
      <c r="DT385" s="101" t="str">
        <f t="shared" si="335"/>
        <v/>
      </c>
      <c r="DU385" s="101" t="str">
        <f t="shared" si="336"/>
        <v/>
      </c>
      <c r="DV385" s="101" t="str">
        <f t="shared" si="337"/>
        <v/>
      </c>
      <c r="DW385" s="101" t="str">
        <f t="shared" si="338"/>
        <v/>
      </c>
      <c r="DX385" s="101" t="str">
        <f t="shared" si="339"/>
        <v/>
      </c>
      <c r="DY385" s="101" t="str">
        <f t="shared" si="318"/>
        <v/>
      </c>
      <c r="DZ385" s="101" t="str">
        <f t="shared" si="319"/>
        <v/>
      </c>
    </row>
    <row r="386" spans="1:130" ht="15" customHeight="1" x14ac:dyDescent="0.25">
      <c r="A386" s="106" t="str">
        <f>'miRNA Table'!C385</f>
        <v>PPC</v>
      </c>
      <c r="B386" s="98" t="s">
        <v>5883</v>
      </c>
      <c r="C386" s="99">
        <f>IF('Test Sample Data'!C385="","",IF(SUM('Test Sample Data'!C$3:C$386)&gt;10,IF(AND(ISNUMBER('Test Sample Data'!C385),'Test Sample Data'!C385&lt;$C$389, 'Test Sample Data'!C385&gt;0),'Test Sample Data'!C385,$C$389),""))</f>
        <v>18.190000000000001</v>
      </c>
      <c r="D386" s="99">
        <f>IF('Test Sample Data'!D385="","",IF(SUM('Test Sample Data'!D$3:D$386)&gt;10,IF(AND(ISNUMBER('Test Sample Data'!D385),'Test Sample Data'!D385&lt;$C$389, 'Test Sample Data'!D385&gt;0),'Test Sample Data'!D385,$C$389),""))</f>
        <v>18.12</v>
      </c>
      <c r="E386" s="99">
        <f>IF('Test Sample Data'!E385="","",IF(SUM('Test Sample Data'!E$3:E$386)&gt;10,IF(AND(ISNUMBER('Test Sample Data'!E385),'Test Sample Data'!E385&lt;$C$389, 'Test Sample Data'!E385&gt;0),'Test Sample Data'!E385,$C$389),""))</f>
        <v>18.09</v>
      </c>
      <c r="F386" s="99" t="str">
        <f>IF('Test Sample Data'!F385="","",IF(SUM('Test Sample Data'!F$3:F$386)&gt;10,IF(AND(ISNUMBER('Test Sample Data'!F385),'Test Sample Data'!F385&lt;$C$389, 'Test Sample Data'!F385&gt;0),'Test Sample Data'!F385,$C$389),""))</f>
        <v/>
      </c>
      <c r="G386" s="99" t="str">
        <f>IF('Test Sample Data'!G385="","",IF(SUM('Test Sample Data'!G$3:G$386)&gt;10,IF(AND(ISNUMBER('Test Sample Data'!G385),'Test Sample Data'!G385&lt;$C$389, 'Test Sample Data'!G385&gt;0),'Test Sample Data'!G385,$C$389),""))</f>
        <v/>
      </c>
      <c r="H386" s="99" t="str">
        <f>IF('Test Sample Data'!H385="","",IF(SUM('Test Sample Data'!H$3:H$386)&gt;10,IF(AND(ISNUMBER('Test Sample Data'!H385),'Test Sample Data'!H385&lt;$C$389, 'Test Sample Data'!H385&gt;0),'Test Sample Data'!H385,$C$389),""))</f>
        <v/>
      </c>
      <c r="I386" s="99" t="str">
        <f>IF('Test Sample Data'!I385="","",IF(SUM('Test Sample Data'!I$3:I$386)&gt;10,IF(AND(ISNUMBER('Test Sample Data'!I385),'Test Sample Data'!I385&lt;$C$389, 'Test Sample Data'!I385&gt;0),'Test Sample Data'!I385,$C$389),""))</f>
        <v/>
      </c>
      <c r="J386" s="99" t="str">
        <f>IF('Test Sample Data'!J385="","",IF(SUM('Test Sample Data'!J$3:J$386)&gt;10,IF(AND(ISNUMBER('Test Sample Data'!J385),'Test Sample Data'!J385&lt;$C$389, 'Test Sample Data'!J385&gt;0),'Test Sample Data'!J385,$C$389),""))</f>
        <v/>
      </c>
      <c r="K386" s="99" t="str">
        <f>IF('Test Sample Data'!K385="","",IF(SUM('Test Sample Data'!K$3:K$386)&gt;10,IF(AND(ISNUMBER('Test Sample Data'!K385),'Test Sample Data'!K385&lt;$C$389, 'Test Sample Data'!K385&gt;0),'Test Sample Data'!K385,$C$389),""))</f>
        <v/>
      </c>
      <c r="L386" s="99" t="str">
        <f>IF('Test Sample Data'!L385="","",IF(SUM('Test Sample Data'!L$3:L$386)&gt;10,IF(AND(ISNUMBER('Test Sample Data'!L385),'Test Sample Data'!L385&lt;$C$389, 'Test Sample Data'!L385&gt;0),'Test Sample Data'!L385,$C$389),""))</f>
        <v/>
      </c>
      <c r="M386" s="99" t="str">
        <f>IF('Test Sample Data'!M385="","",IF(SUM('Test Sample Data'!M$3:M$386)&gt;10,IF(AND(ISNUMBER('Test Sample Data'!M385),'Test Sample Data'!M385&lt;$C$389, 'Test Sample Data'!M385&gt;0),'Test Sample Data'!M385,$C$389),""))</f>
        <v/>
      </c>
      <c r="N386" s="99" t="str">
        <f>IF('Test Sample Data'!N385="","",IF(SUM('Test Sample Data'!N$3:N$386)&gt;10,IF(AND(ISNUMBER('Test Sample Data'!N385),'Test Sample Data'!N385&lt;$C$389, 'Test Sample Data'!N385&gt;0),'Test Sample Data'!N385,$C$389),""))</f>
        <v/>
      </c>
      <c r="O386" s="98" t="str">
        <f>'miRNA Table'!C385</f>
        <v>PPC</v>
      </c>
      <c r="P386" s="98" t="s">
        <v>5883</v>
      </c>
      <c r="Q386" s="99">
        <f>IF('Control Sample Data'!C385="","",IF(SUM('Control Sample Data'!C$3:C$386)&gt;10,IF(AND(ISNUMBER('Control Sample Data'!C385),'Control Sample Data'!C385&lt;$C$389, 'Control Sample Data'!C385&gt;0),'Control Sample Data'!C385,$C$389),""))</f>
        <v>17.64</v>
      </c>
      <c r="R386" s="99">
        <f>IF('Control Sample Data'!D385="","",IF(SUM('Control Sample Data'!D$3:D$386)&gt;10,IF(AND(ISNUMBER('Control Sample Data'!D385),'Control Sample Data'!D385&lt;$C$389, 'Control Sample Data'!D385&gt;0),'Control Sample Data'!D385,$C$389),""))</f>
        <v>17.41</v>
      </c>
      <c r="S386" s="99">
        <f>IF('Control Sample Data'!E385="","",IF(SUM('Control Sample Data'!E$3:E$386)&gt;10,IF(AND(ISNUMBER('Control Sample Data'!E385),'Control Sample Data'!E385&lt;$C$389, 'Control Sample Data'!E385&gt;0),'Control Sample Data'!E385,$C$389),""))</f>
        <v>17.54</v>
      </c>
      <c r="T386" s="99" t="str">
        <f>IF('Control Sample Data'!F385="","",IF(SUM('Control Sample Data'!F$3:F$386)&gt;10,IF(AND(ISNUMBER('Control Sample Data'!F385),'Control Sample Data'!F385&lt;$C$389, 'Control Sample Data'!F385&gt;0),'Control Sample Data'!F385,$C$389),""))</f>
        <v/>
      </c>
      <c r="U386" s="99" t="str">
        <f>IF('Control Sample Data'!G385="","",IF(SUM('Control Sample Data'!G$3:G$386)&gt;10,IF(AND(ISNUMBER('Control Sample Data'!G385),'Control Sample Data'!G385&lt;$C$389, 'Control Sample Data'!G385&gt;0),'Control Sample Data'!G385,$C$389),""))</f>
        <v/>
      </c>
      <c r="V386" s="99" t="str">
        <f>IF('Control Sample Data'!H385="","",IF(SUM('Control Sample Data'!H$3:H$386)&gt;10,IF(AND(ISNUMBER('Control Sample Data'!H385),'Control Sample Data'!H385&lt;$C$389, 'Control Sample Data'!H385&gt;0),'Control Sample Data'!H385,$C$389),""))</f>
        <v/>
      </c>
      <c r="W386" s="99" t="str">
        <f>IF('Control Sample Data'!I385="","",IF(SUM('Control Sample Data'!I$3:I$386)&gt;10,IF(AND(ISNUMBER('Control Sample Data'!I385),'Control Sample Data'!I385&lt;$C$389, 'Control Sample Data'!I385&gt;0),'Control Sample Data'!I385,$C$389),""))</f>
        <v/>
      </c>
      <c r="X386" s="99" t="str">
        <f>IF('Control Sample Data'!J385="","",IF(SUM('Control Sample Data'!J$3:J$386)&gt;10,IF(AND(ISNUMBER('Control Sample Data'!J385),'Control Sample Data'!J385&lt;$C$389, 'Control Sample Data'!J385&gt;0),'Control Sample Data'!J385,$C$389),""))</f>
        <v/>
      </c>
      <c r="Y386" s="99" t="str">
        <f>IF('Control Sample Data'!K385="","",IF(SUM('Control Sample Data'!K$3:K$386)&gt;10,IF(AND(ISNUMBER('Control Sample Data'!K385),'Control Sample Data'!K385&lt;$C$389, 'Control Sample Data'!K385&gt;0),'Control Sample Data'!K385,$C$389),""))</f>
        <v/>
      </c>
      <c r="Z386" s="99" t="str">
        <f>IF('Control Sample Data'!L385="","",IF(SUM('Control Sample Data'!L$3:L$386)&gt;10,IF(AND(ISNUMBER('Control Sample Data'!L385),'Control Sample Data'!L385&lt;$C$389, 'Control Sample Data'!L385&gt;0),'Control Sample Data'!L385,$C$389),""))</f>
        <v/>
      </c>
      <c r="AA386" s="99" t="str">
        <f>IF('Control Sample Data'!M385="","",IF(SUM('Control Sample Data'!M$3:M$386)&gt;10,IF(AND(ISNUMBER('Control Sample Data'!M385),'Control Sample Data'!M385&lt;$C$389, 'Control Sample Data'!M385&gt;0),'Control Sample Data'!M385,$C$389),""))</f>
        <v/>
      </c>
      <c r="AB386" s="107" t="str">
        <f>IF('Control Sample Data'!N385="","",IF(SUM('Control Sample Data'!N$3:N$386)&gt;10,IF(AND(ISNUMBER('Control Sample Data'!N385),'Control Sample Data'!N385&lt;$C$389, 'Control Sample Data'!N385&gt;0),'Control Sample Data'!N385,$C$389),""))</f>
        <v/>
      </c>
      <c r="AC386" s="136">
        <f>IF(C386="","",IF(AND('miRNA Table'!$F$4="YES",'miRNA Table'!$F$6="YES"),C386-C$391,C386))</f>
        <v>18.190000000000001</v>
      </c>
      <c r="AD386" s="137">
        <f>IF(D386="","",IF(AND('miRNA Table'!$F$4="YES",'miRNA Table'!$F$6="YES"),D386-D$391,D386))</f>
        <v>18.12</v>
      </c>
      <c r="AE386" s="137">
        <f>IF(E386="","",IF(AND('miRNA Table'!$F$4="YES",'miRNA Table'!$F$6="YES"),E386-E$391,E386))</f>
        <v>18.09</v>
      </c>
      <c r="AF386" s="137" t="str">
        <f>IF(F386="","",IF(AND('miRNA Table'!$F$4="YES",'miRNA Table'!$F$6="YES"),F386-F$391,F386))</f>
        <v/>
      </c>
      <c r="AG386" s="137" t="str">
        <f>IF(G386="","",IF(AND('miRNA Table'!$F$4="YES",'miRNA Table'!$F$6="YES"),G386-G$391,G386))</f>
        <v/>
      </c>
      <c r="AH386" s="137" t="str">
        <f>IF(H386="","",IF(AND('miRNA Table'!$F$4="YES",'miRNA Table'!$F$6="YES"),H386-H$391,H386))</f>
        <v/>
      </c>
      <c r="AI386" s="137" t="str">
        <f>IF(I386="","",IF(AND('miRNA Table'!$F$4="YES",'miRNA Table'!$F$6="YES"),I386-I$391,I386))</f>
        <v/>
      </c>
      <c r="AJ386" s="137" t="str">
        <f>IF(J386="","",IF(AND('miRNA Table'!$F$4="YES",'miRNA Table'!$F$6="YES"),J386-J$391,J386))</f>
        <v/>
      </c>
      <c r="AK386" s="137" t="str">
        <f>IF(K386="","",IF(AND('miRNA Table'!$F$4="YES",'miRNA Table'!$F$6="YES"),K386-K$391,K386))</f>
        <v/>
      </c>
      <c r="AL386" s="137" t="str">
        <f>IF(L386="","",IF(AND('miRNA Table'!$F$4="YES",'miRNA Table'!$F$6="YES"),L386-L$391,L386))</f>
        <v/>
      </c>
      <c r="AM386" s="137" t="str">
        <f>IF(M386="","",IF(AND('miRNA Table'!$F$4="YES",'miRNA Table'!$F$6="YES"),M386-M$391,M386))</f>
        <v/>
      </c>
      <c r="AN386" s="138" t="str">
        <f>IF(N386="","",IF(AND('miRNA Table'!$F$4="YES",'miRNA Table'!$F$6="YES"),N386-N$391,N386))</f>
        <v/>
      </c>
      <c r="AO386" s="136">
        <f>IF(O386="","",IF(AND('miRNA Table'!$F$4="YES",'miRNA Table'!$F$6="YES"),Q386-Q$391,Q386))</f>
        <v>17.64</v>
      </c>
      <c r="AP386" s="137">
        <f>IF(P386="","",IF(AND('miRNA Table'!$F$4="YES",'miRNA Table'!$F$6="YES"),R386-R$391,R386))</f>
        <v>17.41</v>
      </c>
      <c r="AQ386" s="137">
        <f>IF(Q386="","",IF(AND('miRNA Table'!$F$4="YES",'miRNA Table'!$F$6="YES"),S386-S$391,S386))</f>
        <v>17.54</v>
      </c>
      <c r="AR386" s="137" t="str">
        <f>IF(R386="","",IF(AND('miRNA Table'!$F$4="YES",'miRNA Table'!$F$6="YES"),T386-T$391,T386))</f>
        <v/>
      </c>
      <c r="AS386" s="137" t="str">
        <f>IF(S386="","",IF(AND('miRNA Table'!$F$4="YES",'miRNA Table'!$F$6="YES"),U386-U$391,U386))</f>
        <v/>
      </c>
      <c r="AT386" s="137" t="str">
        <f>IF(T386="","",IF(AND('miRNA Table'!$F$4="YES",'miRNA Table'!$F$6="YES"),V386-V$391,V386))</f>
        <v/>
      </c>
      <c r="AU386" s="137" t="str">
        <f>IF(U386="","",IF(AND('miRNA Table'!$F$4="YES",'miRNA Table'!$F$6="YES"),W386-W$391,W386))</f>
        <v/>
      </c>
      <c r="AV386" s="137" t="str">
        <f>IF(V386="","",IF(AND('miRNA Table'!$F$4="YES",'miRNA Table'!$F$6="YES"),X386-X$391,X386))</f>
        <v/>
      </c>
      <c r="AW386" s="137" t="str">
        <f>IF(W386="","",IF(AND('miRNA Table'!$F$4="YES",'miRNA Table'!$F$6="YES"),Y386-Y$391,Y386))</f>
        <v/>
      </c>
      <c r="AX386" s="137" t="str">
        <f>IF(X386="","",IF(AND('miRNA Table'!$F$4="YES",'miRNA Table'!$F$6="YES"),Z386-Z$391,Z386))</f>
        <v/>
      </c>
      <c r="AY386" s="137" t="str">
        <f>IF(Y386="","",IF(AND('miRNA Table'!$F$4="YES",'miRNA Table'!$F$6="YES"),AA386-AA$391,AA386))</f>
        <v/>
      </c>
      <c r="AZ386" s="138" t="str">
        <f>IF(Z386="","",IF(AND('miRNA Table'!$F$4="YES",'miRNA Table'!$F$6="YES"),AB386-AB$391,AB386))</f>
        <v/>
      </c>
      <c r="BY386" s="97" t="str">
        <f t="shared" si="288"/>
        <v>PPC</v>
      </c>
      <c r="BZ386" s="98" t="s">
        <v>5883</v>
      </c>
      <c r="CA386" s="99">
        <f t="shared" si="289"/>
        <v>-2.4450000000000003</v>
      </c>
      <c r="CB386" s="99">
        <f t="shared" si="290"/>
        <v>-2.5249999999999986</v>
      </c>
      <c r="CC386" s="99">
        <f t="shared" si="291"/>
        <v>-2.6400000000000006</v>
      </c>
      <c r="CD386" s="99" t="str">
        <f t="shared" si="292"/>
        <v/>
      </c>
      <c r="CE386" s="99" t="str">
        <f t="shared" si="293"/>
        <v/>
      </c>
      <c r="CF386" s="99" t="str">
        <f t="shared" si="294"/>
        <v/>
      </c>
      <c r="CG386" s="99" t="str">
        <f t="shared" si="295"/>
        <v/>
      </c>
      <c r="CH386" s="99" t="str">
        <f t="shared" si="296"/>
        <v/>
      </c>
      <c r="CI386" s="99" t="str">
        <f t="shared" si="297"/>
        <v/>
      </c>
      <c r="CJ386" s="99" t="str">
        <f t="shared" si="298"/>
        <v/>
      </c>
      <c r="CK386" s="99" t="str">
        <f t="shared" si="299"/>
        <v/>
      </c>
      <c r="CL386" s="99" t="str">
        <f t="shared" si="300"/>
        <v/>
      </c>
      <c r="CM386" s="99">
        <f t="shared" si="301"/>
        <v>-3.2583333333333329</v>
      </c>
      <c r="CN386" s="99">
        <f t="shared" si="302"/>
        <v>-3.44166666666667</v>
      </c>
      <c r="CO386" s="99">
        <f t="shared" si="303"/>
        <v>-3.5950000000000024</v>
      </c>
      <c r="CP386" s="99" t="str">
        <f t="shared" si="304"/>
        <v/>
      </c>
      <c r="CQ386" s="99" t="str">
        <f t="shared" si="305"/>
        <v/>
      </c>
      <c r="CR386" s="99" t="str">
        <f t="shared" si="306"/>
        <v/>
      </c>
      <c r="CS386" s="99" t="str">
        <f t="shared" si="307"/>
        <v/>
      </c>
      <c r="CT386" s="99" t="str">
        <f t="shared" si="308"/>
        <v/>
      </c>
      <c r="CU386" s="99" t="str">
        <f t="shared" si="309"/>
        <v/>
      </c>
      <c r="CV386" s="99" t="str">
        <f t="shared" si="310"/>
        <v/>
      </c>
      <c r="CW386" s="99" t="str">
        <f t="shared" si="311"/>
        <v/>
      </c>
      <c r="CX386" s="99" t="str">
        <f t="shared" si="312"/>
        <v/>
      </c>
      <c r="CY386" s="70">
        <f t="shared" si="313"/>
        <v>-2.5366666666666666</v>
      </c>
      <c r="CZ386" s="70">
        <f t="shared" si="314"/>
        <v>-3.4316666666666684</v>
      </c>
      <c r="DA386" s="100" t="str">
        <f t="shared" si="315"/>
        <v>PPC</v>
      </c>
      <c r="DB386" s="98" t="s">
        <v>5883</v>
      </c>
      <c r="DC386" s="101">
        <f t="shared" si="320"/>
        <v>5.4452564659978941</v>
      </c>
      <c r="DD386" s="101">
        <f t="shared" si="321"/>
        <v>5.755734320043274</v>
      </c>
      <c r="DE386" s="101">
        <f t="shared" si="322"/>
        <v>6.233316637284001</v>
      </c>
      <c r="DF386" s="101" t="str">
        <f t="shared" si="323"/>
        <v/>
      </c>
      <c r="DG386" s="101" t="str">
        <f t="shared" si="324"/>
        <v/>
      </c>
      <c r="DH386" s="101" t="str">
        <f t="shared" si="325"/>
        <v/>
      </c>
      <c r="DI386" s="101" t="str">
        <f t="shared" si="326"/>
        <v/>
      </c>
      <c r="DJ386" s="101" t="str">
        <f t="shared" si="327"/>
        <v/>
      </c>
      <c r="DK386" s="101" t="str">
        <f t="shared" si="328"/>
        <v/>
      </c>
      <c r="DL386" s="101" t="str">
        <f t="shared" si="329"/>
        <v/>
      </c>
      <c r="DM386" s="101" t="str">
        <f t="shared" si="316"/>
        <v/>
      </c>
      <c r="DN386" s="101" t="str">
        <f t="shared" si="317"/>
        <v/>
      </c>
      <c r="DO386" s="101">
        <f t="shared" si="330"/>
        <v>9.5687689738992283</v>
      </c>
      <c r="DP386" s="101">
        <f t="shared" si="331"/>
        <v>10.865379550618595</v>
      </c>
      <c r="DQ386" s="101">
        <f t="shared" si="332"/>
        <v>12.083780684502623</v>
      </c>
      <c r="DR386" s="101" t="str">
        <f t="shared" si="333"/>
        <v/>
      </c>
      <c r="DS386" s="101" t="str">
        <f t="shared" si="334"/>
        <v/>
      </c>
      <c r="DT386" s="101" t="str">
        <f t="shared" si="335"/>
        <v/>
      </c>
      <c r="DU386" s="101" t="str">
        <f t="shared" si="336"/>
        <v/>
      </c>
      <c r="DV386" s="101" t="str">
        <f t="shared" si="337"/>
        <v/>
      </c>
      <c r="DW386" s="101" t="str">
        <f t="shared" si="338"/>
        <v/>
      </c>
      <c r="DX386" s="101" t="str">
        <f t="shared" si="339"/>
        <v/>
      </c>
      <c r="DY386" s="101" t="str">
        <f t="shared" si="318"/>
        <v/>
      </c>
      <c r="DZ386" s="101" t="str">
        <f t="shared" si="319"/>
        <v/>
      </c>
    </row>
    <row r="387" spans="1:130" ht="15" customHeight="1" thickBot="1" x14ac:dyDescent="0.3">
      <c r="A387" s="108" t="str">
        <f>'miRNA Table'!C386</f>
        <v>PPC</v>
      </c>
      <c r="B387" s="109" t="s">
        <v>5884</v>
      </c>
      <c r="C387" s="110">
        <f>IF('Test Sample Data'!C386="","",IF(SUM('Test Sample Data'!C$3:C$386)&gt;10,IF(AND(ISNUMBER('Test Sample Data'!C386),'Test Sample Data'!C386&lt;$C$389, 'Test Sample Data'!C386&gt;0),'Test Sample Data'!C386,$C$389),""))</f>
        <v>18.649999999999999</v>
      </c>
      <c r="D387" s="110">
        <f>IF('Test Sample Data'!D386="","",IF(SUM('Test Sample Data'!D$3:D$386)&gt;10,IF(AND(ISNUMBER('Test Sample Data'!D386),'Test Sample Data'!D386&lt;$C$389, 'Test Sample Data'!D386&gt;0),'Test Sample Data'!D386,$C$389),""))</f>
        <v>18.149999999999999</v>
      </c>
      <c r="E387" s="110">
        <f>IF('Test Sample Data'!E386="","",IF(SUM('Test Sample Data'!E$3:E$386)&gt;10,IF(AND(ISNUMBER('Test Sample Data'!E386),'Test Sample Data'!E386&lt;$C$389, 'Test Sample Data'!E386&gt;0),'Test Sample Data'!E386,$C$389),""))</f>
        <v>18.239999999999998</v>
      </c>
      <c r="F387" s="110" t="str">
        <f>IF('Test Sample Data'!F386="","",IF(SUM('Test Sample Data'!F$3:F$386)&gt;10,IF(AND(ISNUMBER('Test Sample Data'!F386),'Test Sample Data'!F386&lt;$C$389, 'Test Sample Data'!F386&gt;0),'Test Sample Data'!F386,$C$389),""))</f>
        <v/>
      </c>
      <c r="G387" s="110" t="str">
        <f>IF('Test Sample Data'!G386="","",IF(SUM('Test Sample Data'!G$3:G$386)&gt;10,IF(AND(ISNUMBER('Test Sample Data'!G386),'Test Sample Data'!G386&lt;$C$389, 'Test Sample Data'!G386&gt;0),'Test Sample Data'!G386,$C$389),""))</f>
        <v/>
      </c>
      <c r="H387" s="110" t="str">
        <f>IF('Test Sample Data'!H386="","",IF(SUM('Test Sample Data'!H$3:H$386)&gt;10,IF(AND(ISNUMBER('Test Sample Data'!H386),'Test Sample Data'!H386&lt;$C$389, 'Test Sample Data'!H386&gt;0),'Test Sample Data'!H386,$C$389),""))</f>
        <v/>
      </c>
      <c r="I387" s="110" t="str">
        <f>IF('Test Sample Data'!I386="","",IF(SUM('Test Sample Data'!I$3:I$386)&gt;10,IF(AND(ISNUMBER('Test Sample Data'!I386),'Test Sample Data'!I386&lt;$C$389, 'Test Sample Data'!I386&gt;0),'Test Sample Data'!I386,$C$389),""))</f>
        <v/>
      </c>
      <c r="J387" s="110" t="str">
        <f>IF('Test Sample Data'!J386="","",IF(SUM('Test Sample Data'!J$3:J$386)&gt;10,IF(AND(ISNUMBER('Test Sample Data'!J386),'Test Sample Data'!J386&lt;$C$389, 'Test Sample Data'!J386&gt;0),'Test Sample Data'!J386,$C$389),""))</f>
        <v/>
      </c>
      <c r="K387" s="110" t="str">
        <f>IF('Test Sample Data'!K386="","",IF(SUM('Test Sample Data'!K$3:K$386)&gt;10,IF(AND(ISNUMBER('Test Sample Data'!K386),'Test Sample Data'!K386&lt;$C$389, 'Test Sample Data'!K386&gt;0),'Test Sample Data'!K386,$C$389),""))</f>
        <v/>
      </c>
      <c r="L387" s="110" t="str">
        <f>IF('Test Sample Data'!L386="","",IF(SUM('Test Sample Data'!L$3:L$386)&gt;10,IF(AND(ISNUMBER('Test Sample Data'!L386),'Test Sample Data'!L386&lt;$C$389, 'Test Sample Data'!L386&gt;0),'Test Sample Data'!L386,$C$389),""))</f>
        <v/>
      </c>
      <c r="M387" s="110" t="str">
        <f>IF('Test Sample Data'!M386="","",IF(SUM('Test Sample Data'!M$3:M$386)&gt;10,IF(AND(ISNUMBER('Test Sample Data'!M386),'Test Sample Data'!M386&lt;$C$389, 'Test Sample Data'!M386&gt;0),'Test Sample Data'!M386,$C$389),""))</f>
        <v/>
      </c>
      <c r="N387" s="110" t="str">
        <f>IF('Test Sample Data'!N386="","",IF(SUM('Test Sample Data'!N$3:N$386)&gt;10,IF(AND(ISNUMBER('Test Sample Data'!N386),'Test Sample Data'!N386&lt;$C$389, 'Test Sample Data'!N386&gt;0),'Test Sample Data'!N386,$C$389),""))</f>
        <v/>
      </c>
      <c r="O387" s="109" t="str">
        <f>'miRNA Table'!C386</f>
        <v>PPC</v>
      </c>
      <c r="P387" s="109" t="s">
        <v>5884</v>
      </c>
      <c r="Q387" s="110">
        <f>IF('Control Sample Data'!C386="","",IF(SUM('Control Sample Data'!C$3:C$386)&gt;10,IF(AND(ISNUMBER('Control Sample Data'!C386),'Control Sample Data'!C386&lt;$C$389, 'Control Sample Data'!C386&gt;0),'Control Sample Data'!C386,$C$389),""))</f>
        <v>17.899999999999999</v>
      </c>
      <c r="R387" s="110">
        <f>IF('Control Sample Data'!D386="","",IF(SUM('Control Sample Data'!D$3:D$386)&gt;10,IF(AND(ISNUMBER('Control Sample Data'!D386),'Control Sample Data'!D386&lt;$C$389, 'Control Sample Data'!D386&gt;0),'Control Sample Data'!D386,$C$389),""))</f>
        <v>17.93</v>
      </c>
      <c r="S387" s="110">
        <f>IF('Control Sample Data'!E386="","",IF(SUM('Control Sample Data'!E$3:E$386)&gt;10,IF(AND(ISNUMBER('Control Sample Data'!E386),'Control Sample Data'!E386&lt;$C$389, 'Control Sample Data'!E386&gt;0),'Control Sample Data'!E386,$C$389),""))</f>
        <v>17.66</v>
      </c>
      <c r="T387" s="110" t="str">
        <f>IF('Control Sample Data'!F386="","",IF(SUM('Control Sample Data'!F$3:F$386)&gt;10,IF(AND(ISNUMBER('Control Sample Data'!F386),'Control Sample Data'!F386&lt;$C$389, 'Control Sample Data'!F386&gt;0),'Control Sample Data'!F386,$C$389),""))</f>
        <v/>
      </c>
      <c r="U387" s="110" t="str">
        <f>IF('Control Sample Data'!G386="","",IF(SUM('Control Sample Data'!G$3:G$386)&gt;10,IF(AND(ISNUMBER('Control Sample Data'!G386),'Control Sample Data'!G386&lt;$C$389, 'Control Sample Data'!G386&gt;0),'Control Sample Data'!G386,$C$389),""))</f>
        <v/>
      </c>
      <c r="V387" s="110" t="str">
        <f>IF('Control Sample Data'!H386="","",IF(SUM('Control Sample Data'!H$3:H$386)&gt;10,IF(AND(ISNUMBER('Control Sample Data'!H386),'Control Sample Data'!H386&lt;$C$389, 'Control Sample Data'!H386&gt;0),'Control Sample Data'!H386,$C$389),""))</f>
        <v/>
      </c>
      <c r="W387" s="110" t="str">
        <f>IF('Control Sample Data'!I386="","",IF(SUM('Control Sample Data'!I$3:I$386)&gt;10,IF(AND(ISNUMBER('Control Sample Data'!I386),'Control Sample Data'!I386&lt;$C$389, 'Control Sample Data'!I386&gt;0),'Control Sample Data'!I386,$C$389),""))</f>
        <v/>
      </c>
      <c r="X387" s="110" t="str">
        <f>IF('Control Sample Data'!J386="","",IF(SUM('Control Sample Data'!J$3:J$386)&gt;10,IF(AND(ISNUMBER('Control Sample Data'!J386),'Control Sample Data'!J386&lt;$C$389, 'Control Sample Data'!J386&gt;0),'Control Sample Data'!J386,$C$389),""))</f>
        <v/>
      </c>
      <c r="Y387" s="110" t="str">
        <f>IF('Control Sample Data'!K386="","",IF(SUM('Control Sample Data'!K$3:K$386)&gt;10,IF(AND(ISNUMBER('Control Sample Data'!K386),'Control Sample Data'!K386&lt;$C$389, 'Control Sample Data'!K386&gt;0),'Control Sample Data'!K386,$C$389),""))</f>
        <v/>
      </c>
      <c r="Z387" s="110" t="str">
        <f>IF('Control Sample Data'!L386="","",IF(SUM('Control Sample Data'!L$3:L$386)&gt;10,IF(AND(ISNUMBER('Control Sample Data'!L386),'Control Sample Data'!L386&lt;$C$389, 'Control Sample Data'!L386&gt;0),'Control Sample Data'!L386,$C$389),""))</f>
        <v/>
      </c>
      <c r="AA387" s="110" t="str">
        <f>IF('Control Sample Data'!M386="","",IF(SUM('Control Sample Data'!M$3:M$386)&gt;10,IF(AND(ISNUMBER('Control Sample Data'!M386),'Control Sample Data'!M386&lt;$C$389, 'Control Sample Data'!M386&gt;0),'Control Sample Data'!M386,$C$389),""))</f>
        <v/>
      </c>
      <c r="AB387" s="111" t="str">
        <f>IF('Control Sample Data'!N386="","",IF(SUM('Control Sample Data'!N$3:N$386)&gt;10,IF(AND(ISNUMBER('Control Sample Data'!N386),'Control Sample Data'!N386&lt;$C$389, 'Control Sample Data'!N386&gt;0),'Control Sample Data'!N386,$C$389),""))</f>
        <v/>
      </c>
      <c r="AC387" s="139">
        <f>IF(C387="","",IF(AND('miRNA Table'!$F$4="YES",'miRNA Table'!$F$6="YES"),C387-C$391,C387))</f>
        <v>18.649999999999999</v>
      </c>
      <c r="AD387" s="140">
        <f>IF(D387="","",IF(AND('miRNA Table'!$F$4="YES",'miRNA Table'!$F$6="YES"),D387-D$391,D387))</f>
        <v>18.149999999999999</v>
      </c>
      <c r="AE387" s="140">
        <f>IF(E387="","",IF(AND('miRNA Table'!$F$4="YES",'miRNA Table'!$F$6="YES"),E387-E$391,E387))</f>
        <v>18.239999999999998</v>
      </c>
      <c r="AF387" s="140" t="str">
        <f>IF(F387="","",IF(AND('miRNA Table'!$F$4="YES",'miRNA Table'!$F$6="YES"),F387-F$391,F387))</f>
        <v/>
      </c>
      <c r="AG387" s="140" t="str">
        <f>IF(G387="","",IF(AND('miRNA Table'!$F$4="YES",'miRNA Table'!$F$6="YES"),G387-G$391,G387))</f>
        <v/>
      </c>
      <c r="AH387" s="140" t="str">
        <f>IF(H387="","",IF(AND('miRNA Table'!$F$4="YES",'miRNA Table'!$F$6="YES"),H387-H$391,H387))</f>
        <v/>
      </c>
      <c r="AI387" s="140" t="str">
        <f>IF(I387="","",IF(AND('miRNA Table'!$F$4="YES",'miRNA Table'!$F$6="YES"),I387-I$391,I387))</f>
        <v/>
      </c>
      <c r="AJ387" s="140" t="str">
        <f>IF(J387="","",IF(AND('miRNA Table'!$F$4="YES",'miRNA Table'!$F$6="YES"),J387-J$391,J387))</f>
        <v/>
      </c>
      <c r="AK387" s="140" t="str">
        <f>IF(K387="","",IF(AND('miRNA Table'!$F$4="YES",'miRNA Table'!$F$6="YES"),K387-K$391,K387))</f>
        <v/>
      </c>
      <c r="AL387" s="140" t="str">
        <f>IF(L387="","",IF(AND('miRNA Table'!$F$4="YES",'miRNA Table'!$F$6="YES"),L387-L$391,L387))</f>
        <v/>
      </c>
      <c r="AM387" s="140" t="str">
        <f>IF(M387="","",IF(AND('miRNA Table'!$F$4="YES",'miRNA Table'!$F$6="YES"),M387-M$391,M387))</f>
        <v/>
      </c>
      <c r="AN387" s="141" t="str">
        <f>IF(N387="","",IF(AND('miRNA Table'!$F$4="YES",'miRNA Table'!$F$6="YES"),N387-N$391,N387))</f>
        <v/>
      </c>
      <c r="AO387" s="139">
        <f>IF(O387="","",IF(AND('miRNA Table'!$F$4="YES",'miRNA Table'!$F$6="YES"),Q387-Q$391,Q387))</f>
        <v>17.899999999999999</v>
      </c>
      <c r="AP387" s="140">
        <f>IF(P387="","",IF(AND('miRNA Table'!$F$4="YES",'miRNA Table'!$F$6="YES"),R387-R$391,R387))</f>
        <v>17.93</v>
      </c>
      <c r="AQ387" s="140">
        <f>IF(Q387="","",IF(AND('miRNA Table'!$F$4="YES",'miRNA Table'!$F$6="YES"),S387-S$391,S387))</f>
        <v>17.66</v>
      </c>
      <c r="AR387" s="140" t="str">
        <f>IF(R387="","",IF(AND('miRNA Table'!$F$4="YES",'miRNA Table'!$F$6="YES"),T387-T$391,T387))</f>
        <v/>
      </c>
      <c r="AS387" s="140" t="str">
        <f>IF(S387="","",IF(AND('miRNA Table'!$F$4="YES",'miRNA Table'!$F$6="YES"),U387-U$391,U387))</f>
        <v/>
      </c>
      <c r="AT387" s="140" t="str">
        <f>IF(T387="","",IF(AND('miRNA Table'!$F$4="YES",'miRNA Table'!$F$6="YES"),V387-V$391,V387))</f>
        <v/>
      </c>
      <c r="AU387" s="140" t="str">
        <f>IF(U387="","",IF(AND('miRNA Table'!$F$4="YES",'miRNA Table'!$F$6="YES"),W387-W$391,W387))</f>
        <v/>
      </c>
      <c r="AV387" s="140" t="str">
        <f>IF(V387="","",IF(AND('miRNA Table'!$F$4="YES",'miRNA Table'!$F$6="YES"),X387-X$391,X387))</f>
        <v/>
      </c>
      <c r="AW387" s="140" t="str">
        <f>IF(W387="","",IF(AND('miRNA Table'!$F$4="YES",'miRNA Table'!$F$6="YES"),Y387-Y$391,Y387))</f>
        <v/>
      </c>
      <c r="AX387" s="140" t="str">
        <f>IF(X387="","",IF(AND('miRNA Table'!$F$4="YES",'miRNA Table'!$F$6="YES"),Z387-Z$391,Z387))</f>
        <v/>
      </c>
      <c r="AY387" s="140" t="str">
        <f>IF(Y387="","",IF(AND('miRNA Table'!$F$4="YES",'miRNA Table'!$F$6="YES"),AA387-AA$391,AA387))</f>
        <v/>
      </c>
      <c r="AZ387" s="141" t="str">
        <f>IF(Z387="","",IF(AND('miRNA Table'!$F$4="YES",'miRNA Table'!$F$6="YES"),AB387-AB$391,AB387))</f>
        <v/>
      </c>
      <c r="BY387" s="97" t="str">
        <f t="shared" si="288"/>
        <v>PPC</v>
      </c>
      <c r="BZ387" s="98" t="s">
        <v>5884</v>
      </c>
      <c r="CA387" s="99">
        <f t="shared" si="289"/>
        <v>-1.985000000000003</v>
      </c>
      <c r="CB387" s="99">
        <f t="shared" si="290"/>
        <v>-2.495000000000001</v>
      </c>
      <c r="CC387" s="99">
        <f t="shared" si="291"/>
        <v>-2.490000000000002</v>
      </c>
      <c r="CD387" s="99" t="str">
        <f t="shared" si="292"/>
        <v/>
      </c>
      <c r="CE387" s="99" t="str">
        <f t="shared" si="293"/>
        <v/>
      </c>
      <c r="CF387" s="99" t="str">
        <f t="shared" si="294"/>
        <v/>
      </c>
      <c r="CG387" s="99" t="str">
        <f t="shared" si="295"/>
        <v/>
      </c>
      <c r="CH387" s="99" t="str">
        <f t="shared" si="296"/>
        <v/>
      </c>
      <c r="CI387" s="99" t="str">
        <f t="shared" si="297"/>
        <v/>
      </c>
      <c r="CJ387" s="99" t="str">
        <f t="shared" si="298"/>
        <v/>
      </c>
      <c r="CK387" s="99" t="str">
        <f t="shared" si="299"/>
        <v/>
      </c>
      <c r="CL387" s="99" t="str">
        <f t="shared" si="300"/>
        <v/>
      </c>
      <c r="CM387" s="99">
        <f t="shared" si="301"/>
        <v>-2.9983333333333348</v>
      </c>
      <c r="CN387" s="99">
        <f t="shared" si="302"/>
        <v>-2.9216666666666704</v>
      </c>
      <c r="CO387" s="99">
        <f t="shared" si="303"/>
        <v>-3.4750000000000014</v>
      </c>
      <c r="CP387" s="99" t="str">
        <f t="shared" si="304"/>
        <v/>
      </c>
      <c r="CQ387" s="99" t="str">
        <f t="shared" si="305"/>
        <v/>
      </c>
      <c r="CR387" s="99" t="str">
        <f t="shared" si="306"/>
        <v/>
      </c>
      <c r="CS387" s="99" t="str">
        <f t="shared" si="307"/>
        <v/>
      </c>
      <c r="CT387" s="99" t="str">
        <f t="shared" si="308"/>
        <v/>
      </c>
      <c r="CU387" s="99" t="str">
        <f t="shared" si="309"/>
        <v/>
      </c>
      <c r="CV387" s="99" t="str">
        <f t="shared" si="310"/>
        <v/>
      </c>
      <c r="CW387" s="99" t="str">
        <f t="shared" si="311"/>
        <v/>
      </c>
      <c r="CX387" s="99" t="str">
        <f t="shared" si="312"/>
        <v/>
      </c>
      <c r="CY387" s="70">
        <f t="shared" si="313"/>
        <v>-2.3233333333333355</v>
      </c>
      <c r="CZ387" s="70">
        <f t="shared" si="314"/>
        <v>-3.131666666666669</v>
      </c>
      <c r="DA387" s="100" t="str">
        <f t="shared" si="315"/>
        <v>PPC</v>
      </c>
      <c r="DB387" s="98" t="s">
        <v>5884</v>
      </c>
      <c r="DC387" s="101">
        <f t="shared" si="320"/>
        <v>3.9586266256608353</v>
      </c>
      <c r="DD387" s="101">
        <f t="shared" si="321"/>
        <v>5.6372830205680806</v>
      </c>
      <c r="DE387" s="101">
        <f t="shared" si="322"/>
        <v>5.6177795029519961</v>
      </c>
      <c r="DF387" s="101" t="str">
        <f t="shared" si="323"/>
        <v/>
      </c>
      <c r="DG387" s="101" t="str">
        <f t="shared" si="324"/>
        <v/>
      </c>
      <c r="DH387" s="101" t="str">
        <f t="shared" si="325"/>
        <v/>
      </c>
      <c r="DI387" s="101" t="str">
        <f t="shared" si="326"/>
        <v/>
      </c>
      <c r="DJ387" s="101" t="str">
        <f t="shared" si="327"/>
        <v/>
      </c>
      <c r="DK387" s="101" t="str">
        <f t="shared" si="328"/>
        <v/>
      </c>
      <c r="DL387" s="101" t="str">
        <f t="shared" si="329"/>
        <v/>
      </c>
      <c r="DM387" s="101" t="str">
        <f t="shared" si="316"/>
        <v/>
      </c>
      <c r="DN387" s="101" t="str">
        <f t="shared" si="317"/>
        <v/>
      </c>
      <c r="DO387" s="101">
        <f t="shared" si="330"/>
        <v>7.9907633739042474</v>
      </c>
      <c r="DP387" s="101">
        <f t="shared" si="331"/>
        <v>7.5772096553592521</v>
      </c>
      <c r="DQ387" s="101">
        <f t="shared" si="332"/>
        <v>11.119345758738707</v>
      </c>
      <c r="DR387" s="101" t="str">
        <f t="shared" si="333"/>
        <v/>
      </c>
      <c r="DS387" s="101" t="str">
        <f t="shared" si="334"/>
        <v/>
      </c>
      <c r="DT387" s="101" t="str">
        <f t="shared" si="335"/>
        <v/>
      </c>
      <c r="DU387" s="101" t="str">
        <f t="shared" si="336"/>
        <v/>
      </c>
      <c r="DV387" s="101" t="str">
        <f t="shared" si="337"/>
        <v/>
      </c>
      <c r="DW387" s="101" t="str">
        <f t="shared" si="338"/>
        <v/>
      </c>
      <c r="DX387" s="101" t="str">
        <f t="shared" si="339"/>
        <v/>
      </c>
      <c r="DY387" s="101" t="str">
        <f t="shared" si="318"/>
        <v/>
      </c>
      <c r="DZ387" s="101" t="str">
        <f t="shared" si="319"/>
        <v/>
      </c>
    </row>
    <row r="388" spans="1:130" ht="15" customHeight="1" thickBot="1" x14ac:dyDescent="0.3"/>
    <row r="389" spans="1:130" ht="15" customHeight="1" thickBot="1" x14ac:dyDescent="0.3">
      <c r="A389" s="294" t="s">
        <v>5885</v>
      </c>
      <c r="B389" s="294"/>
      <c r="C389" s="155">
        <f>IF(AND('QC Report'!C8:G8='QC Report'!C6:G6,'QC Report'!C5:G5='QC Report'!C3:G3),35,IF(AND('QC Report'!C8:G8='QC Report'!C6:G6,'QC Report'!C5:G5='QC Report'!C4:G4),30,IF(AND('QC Report'!C8:G8='QC Report'!C7:G7,'QC Report'!C5:G5='QC Report'!C3:G3),33,IF(AND('QC Report'!C8:G8='QC Report'!C7:G7,'QC Report'!C5:G5='QC Report'!C4:G4),28,"OOPS"))))</f>
        <v>35</v>
      </c>
    </row>
    <row r="390" spans="1:130" ht="15" customHeight="1" x14ac:dyDescent="0.25">
      <c r="A390" s="288" t="s">
        <v>5902</v>
      </c>
      <c r="B390" s="289"/>
      <c r="C390" s="146">
        <f>IFERROR(AVERAGE(C376:C377),"")</f>
        <v>19.579999999999998</v>
      </c>
      <c r="D390" s="147">
        <f t="shared" ref="D390:N390" si="340">IFERROR(AVERAGE(D376:D377),"")</f>
        <v>19.59</v>
      </c>
      <c r="E390" s="147">
        <f t="shared" si="340"/>
        <v>19.75</v>
      </c>
      <c r="F390" s="147" t="str">
        <f t="shared" si="340"/>
        <v/>
      </c>
      <c r="G390" s="147" t="str">
        <f t="shared" si="340"/>
        <v/>
      </c>
      <c r="H390" s="147" t="str">
        <f t="shared" si="340"/>
        <v/>
      </c>
      <c r="I390" s="147" t="str">
        <f t="shared" si="340"/>
        <v/>
      </c>
      <c r="J390" s="147" t="str">
        <f t="shared" si="340"/>
        <v/>
      </c>
      <c r="K390" s="147" t="str">
        <f t="shared" si="340"/>
        <v/>
      </c>
      <c r="L390" s="147" t="str">
        <f t="shared" si="340"/>
        <v/>
      </c>
      <c r="M390" s="147" t="str">
        <f t="shared" si="340"/>
        <v/>
      </c>
      <c r="N390" s="148" t="str">
        <f t="shared" si="340"/>
        <v/>
      </c>
      <c r="O390" s="288" t="s">
        <v>5902</v>
      </c>
      <c r="P390" s="289"/>
      <c r="Q390" s="146">
        <f>IFERROR(AVERAGE(Q376:Q377),"")</f>
        <v>19.700000000000003</v>
      </c>
      <c r="R390" s="147">
        <f t="shared" ref="R390:AB390" si="341">IFERROR(AVERAGE(R376:R377),"")</f>
        <v>19.605</v>
      </c>
      <c r="S390" s="147">
        <f t="shared" si="341"/>
        <v>19.670000000000002</v>
      </c>
      <c r="T390" s="147" t="str">
        <f t="shared" si="341"/>
        <v/>
      </c>
      <c r="U390" s="147" t="str">
        <f t="shared" si="341"/>
        <v/>
      </c>
      <c r="V390" s="147" t="str">
        <f t="shared" si="341"/>
        <v/>
      </c>
      <c r="W390" s="147" t="str">
        <f t="shared" si="341"/>
        <v/>
      </c>
      <c r="X390" s="147" t="str">
        <f t="shared" si="341"/>
        <v/>
      </c>
      <c r="Y390" s="147" t="str">
        <f t="shared" si="341"/>
        <v/>
      </c>
      <c r="Z390" s="147" t="str">
        <f t="shared" si="341"/>
        <v/>
      </c>
      <c r="AA390" s="147" t="str">
        <f t="shared" si="341"/>
        <v/>
      </c>
      <c r="AB390" s="148" t="str">
        <f t="shared" si="341"/>
        <v/>
      </c>
    </row>
    <row r="391" spans="1:130" ht="15" customHeight="1" x14ac:dyDescent="0.25">
      <c r="A391" s="290" t="s">
        <v>5903</v>
      </c>
      <c r="B391" s="291"/>
      <c r="C391" s="149">
        <f>IF(C390="","",C390-MIN($C$390:$N$390))</f>
        <v>0</v>
      </c>
      <c r="D391" s="150">
        <f t="shared" ref="D391:N391" si="342">IF(D390="","",D390-MIN($C$390:$N$390))</f>
        <v>1.0000000000001563E-2</v>
      </c>
      <c r="E391" s="150">
        <f t="shared" si="342"/>
        <v>0.17000000000000171</v>
      </c>
      <c r="F391" s="150" t="str">
        <f t="shared" si="342"/>
        <v/>
      </c>
      <c r="G391" s="150" t="str">
        <f t="shared" si="342"/>
        <v/>
      </c>
      <c r="H391" s="150" t="str">
        <f t="shared" si="342"/>
        <v/>
      </c>
      <c r="I391" s="150" t="str">
        <f t="shared" si="342"/>
        <v/>
      </c>
      <c r="J391" s="150" t="str">
        <f t="shared" si="342"/>
        <v/>
      </c>
      <c r="K391" s="150" t="str">
        <f t="shared" si="342"/>
        <v/>
      </c>
      <c r="L391" s="150" t="str">
        <f t="shared" si="342"/>
        <v/>
      </c>
      <c r="M391" s="150" t="str">
        <f t="shared" si="342"/>
        <v/>
      </c>
      <c r="N391" s="151" t="str">
        <f t="shared" si="342"/>
        <v/>
      </c>
      <c r="O391" s="290" t="s">
        <v>5903</v>
      </c>
      <c r="P391" s="291"/>
      <c r="Q391" s="149">
        <f>IF(Q390="","",Q390-MIN($Q$390:$AB$390))</f>
        <v>9.5000000000002416E-2</v>
      </c>
      <c r="R391" s="150">
        <f t="shared" ref="R391:AB391" si="343">IF(R390="","",R390-MIN($Q$390:$AB$390))</f>
        <v>0</v>
      </c>
      <c r="S391" s="150">
        <f t="shared" si="343"/>
        <v>6.5000000000001279E-2</v>
      </c>
      <c r="T391" s="150" t="str">
        <f t="shared" si="343"/>
        <v/>
      </c>
      <c r="U391" s="150" t="str">
        <f t="shared" si="343"/>
        <v/>
      </c>
      <c r="V391" s="150" t="str">
        <f t="shared" si="343"/>
        <v/>
      </c>
      <c r="W391" s="150" t="str">
        <f t="shared" si="343"/>
        <v/>
      </c>
      <c r="X391" s="150" t="str">
        <f t="shared" si="343"/>
        <v/>
      </c>
      <c r="Y391" s="150" t="str">
        <f t="shared" si="343"/>
        <v/>
      </c>
      <c r="Z391" s="150" t="str">
        <f t="shared" si="343"/>
        <v/>
      </c>
      <c r="AA391" s="150" t="str">
        <f t="shared" si="343"/>
        <v/>
      </c>
      <c r="AB391" s="151" t="str">
        <f t="shared" si="343"/>
        <v/>
      </c>
    </row>
    <row r="392" spans="1:130" ht="15" customHeight="1" thickBot="1" x14ac:dyDescent="0.3">
      <c r="A392" s="292" t="s">
        <v>5904</v>
      </c>
      <c r="B392" s="293"/>
      <c r="C392" s="152">
        <f>IF(AND('QC Report'!$C$8='QC Report'!$C$6,'QC Report'!$C$5='QC Report'!$C$3),IFERROR(AVERAGEIF(AC4:AC375:AC378:AC383,"&lt;35"),""),IF(AND('QC Report'!$C$8='QC Report'!$C$6,'QC Report'!$C$5='QC Report'!$C$4),IFERROR(AVERAGEIF(AC4:AC375:AC378:AC383,"&lt;30"),""),IF(AND('QC Report'!$C$8='QC Report'!$C$7,'QC Report'!$C$5='QC Report'!$C$3),IFERROR(AVERAGEIF(AC4:AC375:AC378:AC383,"&lt;33"),""),IF(AND('QC Report'!$C$8='QC Report'!$C$7,'QC Report'!$C$5='QC Report'!$C$4),IFERROR(AVERAGEIF(AC4:AC375:AC378:AC383,"&lt;28"),""),"OOPS"))))</f>
        <v>25.166655518394663</v>
      </c>
      <c r="D392" s="153">
        <f>IF(AND('QC Report'!$C$8='QC Report'!$C$6,'QC Report'!$C$5='QC Report'!$C$3),IFERROR(AVERAGEIF(AD4:AD375:AD378:AD383,"&lt;35"),""),IF(AND('QC Report'!$C$8='QC Report'!$C$6,'QC Report'!$C$5='QC Report'!$C$4),IFERROR(AVERAGEIF(AD4:AD375:AD378:AD383,"&lt;30"),""),IF(AND('QC Report'!$C$8='QC Report'!$C$7,'QC Report'!$C$5='QC Report'!$C$3),IFERROR(AVERAGEIF(AD4:AD375:AD378:AD383,"&lt;33"),""),IF(AND('QC Report'!$C$8='QC Report'!$C$7,'QC Report'!$C$5='QC Report'!$C$4),IFERROR(AVERAGEIF(AD4:AD375:AD378:AD383,"&lt;28"),""),"OOPS"))))</f>
        <v>24.762727272727265</v>
      </c>
      <c r="E392" s="153">
        <f>IF(AND('QC Report'!$C$8='QC Report'!$C$6,'QC Report'!$C$5='QC Report'!$C$3),IFERROR(AVERAGEIF(AE4:AE375:AE378:AE383,"&lt;35"),""),IF(AND('QC Report'!$C$8='QC Report'!$C$6,'QC Report'!$C$5='QC Report'!$C$4),IFERROR(AVERAGEIF(AE4:AE375:AE378:AE383,"&lt;30"),""),IF(AND('QC Report'!$C$8='QC Report'!$C$7,'QC Report'!$C$5='QC Report'!$C$3),IFERROR(AVERAGEIF(AE4:AE375:AE378:AE383,"&lt;33"),""),IF(AND('QC Report'!$C$8='QC Report'!$C$7,'QC Report'!$C$5='QC Report'!$C$4),IFERROR(AVERAGEIF(AE4:AE375:AE378:AE383,"&lt;28"),""),"OOPS"))))</f>
        <v>25.373429487179489</v>
      </c>
      <c r="F392" s="153" t="str">
        <f>IF(AND('QC Report'!$C$8='QC Report'!$C$6,'QC Report'!$C$5='QC Report'!$C$3),IFERROR(AVERAGEIF(AF4:AF375:AF378:AF383,"&lt;35"),""),IF(AND('QC Report'!$C$8='QC Report'!$C$6,'QC Report'!$C$5='QC Report'!$C$4),IFERROR(AVERAGEIF(AF4:AF375:AF378:AF383,"&lt;30"),""),IF(AND('QC Report'!$C$8='QC Report'!$C$7,'QC Report'!$C$5='QC Report'!$C$3),IFERROR(AVERAGEIF(AF4:AF375:AF378:AF383,"&lt;33"),""),IF(AND('QC Report'!$C$8='QC Report'!$C$7,'QC Report'!$C$5='QC Report'!$C$4),IFERROR(AVERAGEIF(AF4:AF375:AF378:AF383,"&lt;28"),""),"OOPS"))))</f>
        <v/>
      </c>
      <c r="G392" s="153" t="str">
        <f>IF(AND('QC Report'!$C$8='QC Report'!$C$6,'QC Report'!$C$5='QC Report'!$C$3),IFERROR(AVERAGEIF(AG4:AG375:AG378:AG383,"&lt;35"),""),IF(AND('QC Report'!$C$8='QC Report'!$C$6,'QC Report'!$C$5='QC Report'!$C$4),IFERROR(AVERAGEIF(AG4:AG375:AG378:AG383,"&lt;30"),""),IF(AND('QC Report'!$C$8='QC Report'!$C$7,'QC Report'!$C$5='QC Report'!$C$3),IFERROR(AVERAGEIF(AG4:AG375:AG378:AG383,"&lt;33"),""),IF(AND('QC Report'!$C$8='QC Report'!$C$7,'QC Report'!$C$5='QC Report'!$C$4),IFERROR(AVERAGEIF(AG4:AG375:AG378:AG383,"&lt;28"),""),"OOPS"))))</f>
        <v/>
      </c>
      <c r="H392" s="153" t="str">
        <f>IF(AND('QC Report'!$C$8='QC Report'!$C$6,'QC Report'!$C$5='QC Report'!$C$3),IFERROR(AVERAGEIF(AH4:AH375:AH378:AH383,"&lt;35"),""),IF(AND('QC Report'!$C$8='QC Report'!$C$6,'QC Report'!$C$5='QC Report'!$C$4),IFERROR(AVERAGEIF(AH4:AH375:AH378:AH383,"&lt;30"),""),IF(AND('QC Report'!$C$8='QC Report'!$C$7,'QC Report'!$C$5='QC Report'!$C$3),IFERROR(AVERAGEIF(AH4:AH375:AH378:AH383,"&lt;33"),""),IF(AND('QC Report'!$C$8='QC Report'!$C$7,'QC Report'!$C$5='QC Report'!$C$4),IFERROR(AVERAGEIF(AH4:AH375:AH378:AH383,"&lt;28"),""),"OOPS"))))</f>
        <v/>
      </c>
      <c r="I392" s="153" t="str">
        <f>IF(AND('QC Report'!$C$8='QC Report'!$C$6,'QC Report'!$C$5='QC Report'!$C$3),IFERROR(AVERAGEIF(AI4:AI375:AI378:AI383,"&lt;35"),""),IF(AND('QC Report'!$C$8='QC Report'!$C$6,'QC Report'!$C$5='QC Report'!$C$4),IFERROR(AVERAGEIF(AI4:AI375:AI378:AI383,"&lt;30"),""),IF(AND('QC Report'!$C$8='QC Report'!$C$7,'QC Report'!$C$5='QC Report'!$C$3),IFERROR(AVERAGEIF(AI4:AI375:AI378:AI383,"&lt;33"),""),IF(AND('QC Report'!$C$8='QC Report'!$C$7,'QC Report'!$C$5='QC Report'!$C$4),IFERROR(AVERAGEIF(AI4:AI375:AI378:AI383,"&lt;28"),""),"OOPS"))))</f>
        <v/>
      </c>
      <c r="J392" s="153" t="str">
        <f>IF(AND('QC Report'!$C$8='QC Report'!$C$6,'QC Report'!$C$5='QC Report'!$C$3),IFERROR(AVERAGEIF(AJ4:AJ375:AJ378:AJ383,"&lt;35"),""),IF(AND('QC Report'!$C$8='QC Report'!$C$6,'QC Report'!$C$5='QC Report'!$C$4),IFERROR(AVERAGEIF(AJ4:AJ375:AJ378:AJ383,"&lt;30"),""),IF(AND('QC Report'!$C$8='QC Report'!$C$7,'QC Report'!$C$5='QC Report'!$C$3),IFERROR(AVERAGEIF(AJ4:AJ375:AJ378:AJ383,"&lt;33"),""),IF(AND('QC Report'!$C$8='QC Report'!$C$7,'QC Report'!$C$5='QC Report'!$C$4),IFERROR(AVERAGEIF(AJ4:AJ375:AJ378:AJ383,"&lt;28"),""),"OOPS"))))</f>
        <v/>
      </c>
      <c r="K392" s="153" t="str">
        <f>IF(AND('QC Report'!$C$8='QC Report'!$C$6,'QC Report'!$C$5='QC Report'!$C$3),IFERROR(AVERAGEIF(AK4:AK375:AK378:AK383,"&lt;35"),""),IF(AND('QC Report'!$C$8='QC Report'!$C$6,'QC Report'!$C$5='QC Report'!$C$4),IFERROR(AVERAGEIF(AK4:AK375:AK378:AK383,"&lt;30"),""),IF(AND('QC Report'!$C$8='QC Report'!$C$7,'QC Report'!$C$5='QC Report'!$C$3),IFERROR(AVERAGEIF(AK4:AK375:AK378:AK383,"&lt;33"),""),IF(AND('QC Report'!$C$8='QC Report'!$C$7,'QC Report'!$C$5='QC Report'!$C$4),IFERROR(AVERAGEIF(AK4:AK375:AK378:AK383,"&lt;28"),""),"OOPS"))))</f>
        <v/>
      </c>
      <c r="L392" s="153" t="str">
        <f>IF(AND('QC Report'!$C$8='QC Report'!$C$6,'QC Report'!$C$5='QC Report'!$C$3),IFERROR(AVERAGEIF(AL4:AL375:AL378:AL383,"&lt;35"),""),IF(AND('QC Report'!$C$8='QC Report'!$C$6,'QC Report'!$C$5='QC Report'!$C$4),IFERROR(AVERAGEIF(AL4:AL375:AL378:AL383,"&lt;30"),""),IF(AND('QC Report'!$C$8='QC Report'!$C$7,'QC Report'!$C$5='QC Report'!$C$3),IFERROR(AVERAGEIF(AL4:AL375:AL378:AL383,"&lt;33"),""),IF(AND('QC Report'!$C$8='QC Report'!$C$7,'QC Report'!$C$5='QC Report'!$C$4),IFERROR(AVERAGEIF(AL4:AL375:AL378:AL383,"&lt;28"),""),"OOPS"))))</f>
        <v/>
      </c>
      <c r="M392" s="153" t="str">
        <f>IF(AND('QC Report'!$C$8='QC Report'!$C$6,'QC Report'!$C$5='QC Report'!$C$3),IFERROR(AVERAGEIF(AM4:AM375:AM378:AM383,"&lt;35"),""),IF(AND('QC Report'!$C$8='QC Report'!$C$6,'QC Report'!$C$5='QC Report'!$C$4),IFERROR(AVERAGEIF(AM4:AM375:AM378:AM383,"&lt;30"),""),IF(AND('QC Report'!$C$8='QC Report'!$C$7,'QC Report'!$C$5='QC Report'!$C$3),IFERROR(AVERAGEIF(AM4:AM375:AM378:AM383,"&lt;33"),""),IF(AND('QC Report'!$C$8='QC Report'!$C$7,'QC Report'!$C$5='QC Report'!$C$4),IFERROR(AVERAGEIF(AM4:AM375:AM378:AM383,"&lt;28"),""),"OOPS"))))</f>
        <v/>
      </c>
      <c r="N392" s="154" t="str">
        <f>IF(AND('QC Report'!$C$8='QC Report'!$C$6,'QC Report'!$C$5='QC Report'!$C$3),IFERROR(AVERAGEIF(AN4:AN375:AN378:AN383,"&lt;35"),""),IF(AND('QC Report'!$C$8='QC Report'!$C$6,'QC Report'!$C$5='QC Report'!$C$4),IFERROR(AVERAGEIF(AN4:AN375:AN378:AN383,"&lt;30"),""),IF(AND('QC Report'!$C$8='QC Report'!$C$7,'QC Report'!$C$5='QC Report'!$C$3),IFERROR(AVERAGEIF(AN4:AN375:AN378:AN383,"&lt;33"),""),IF(AND('QC Report'!$C$8='QC Report'!$C$7,'QC Report'!$C$5='QC Report'!$C$4),IFERROR(AVERAGEIF(AN4:AN375:AN378:AN383,"&lt;28"),""),"OOPS"))))</f>
        <v/>
      </c>
      <c r="O392" s="292" t="s">
        <v>5904</v>
      </c>
      <c r="P392" s="293"/>
      <c r="Q392" s="152">
        <f>IF(AND('QC Report'!$C$8='QC Report'!$C$6,'QC Report'!$C$5='QC Report'!$C$3),IFERROR(AVERAGEIF(AO4:AO375:AO378:AO383,"&lt;35"),""),IF(AND('QC Report'!$C$8='QC Report'!$C$6,'QC Report'!$C$5='QC Report'!$C$4),IFERROR(AVERAGEIF(AO4:AO375:AO378:AO383,"&lt;30"),""),IF(AND('QC Report'!$C$8='QC Report'!$C$7,'QC Report'!$C$5='QC Report'!$C$3),IFERROR(AVERAGEIF(AO4:AO375:AO378:AO383,"&lt;33"),""),IF(AND('QC Report'!$C$8='QC Report'!$C$7,'QC Report'!$C$5='QC Report'!$C$4),IFERROR(AVERAGEIF(AO4:AO375:AO378:AO383,"&lt;28"),""),"OOPS"))))</f>
        <v>26.432558922558922</v>
      </c>
      <c r="R392" s="153">
        <f>IF(AND('QC Report'!$C$8='QC Report'!$C$6,'QC Report'!$C$5='QC Report'!$C$3),IFERROR(AVERAGEIF(AP4:AP375:AP378:AP383,"&lt;35"),""),IF(AND('QC Report'!$C$8='QC Report'!$C$6,'QC Report'!$C$5='QC Report'!$C$4),IFERROR(AVERAGEIF(AP4:AP375:AP378:AP383,"&lt;30"),""),IF(AND('QC Report'!$C$8='QC Report'!$C$7,'QC Report'!$C$5='QC Report'!$C$3),IFERROR(AVERAGEIF(AP4:AP375:AP378:AP383,"&lt;33"),""),IF(AND('QC Report'!$C$8='QC Report'!$C$7,'QC Report'!$C$5='QC Report'!$C$4),IFERROR(AVERAGEIF(AP4:AP375:AP378:AP383,"&lt;28"),""),"OOPS"))))</f>
        <v>26.340477815699671</v>
      </c>
      <c r="S392" s="153">
        <f>IF(AND('QC Report'!$C$8='QC Report'!$C$6,'QC Report'!$C$5='QC Report'!$C$3),IFERROR(AVERAGEIF(AQ4:AQ375:AQ378:AQ383,"&lt;35"),""),IF(AND('QC Report'!$C$8='QC Report'!$C$6,'QC Report'!$C$5='QC Report'!$C$4),IFERROR(AVERAGEIF(AQ4:AQ375:AQ378:AQ383,"&lt;30"),""),IF(AND('QC Report'!$C$8='QC Report'!$C$7,'QC Report'!$C$5='QC Report'!$C$3),IFERROR(AVERAGEIF(AQ4:AQ375:AQ378:AQ383,"&lt;33"),""),IF(AND('QC Report'!$C$8='QC Report'!$C$7,'QC Report'!$C$5='QC Report'!$C$4),IFERROR(AVERAGEIF(AQ4:AQ375:AQ378:AQ383,"&lt;28"),""),"OOPS"))))</f>
        <v>26.728073089700988</v>
      </c>
      <c r="T392" s="153" t="str">
        <f>IF(AND('QC Report'!$C$8='QC Report'!$C$6,'QC Report'!$C$5='QC Report'!$C$3),IFERROR(AVERAGEIF(AR4:AR375:AR378:AR383,"&lt;35"),""),IF(AND('QC Report'!$C$8='QC Report'!$C$6,'QC Report'!$C$5='QC Report'!$C$4),IFERROR(AVERAGEIF(AR4:AR375:AR378:AR383,"&lt;30"),""),IF(AND('QC Report'!$C$8='QC Report'!$C$7,'QC Report'!$C$5='QC Report'!$C$3),IFERROR(AVERAGEIF(AR4:AR375:AR378:AR383,"&lt;33"),""),IF(AND('QC Report'!$C$8='QC Report'!$C$7,'QC Report'!$C$5='QC Report'!$C$4),IFERROR(AVERAGEIF(AR4:AR375:AR378:AR383,"&lt;28"),""),"OOPS"))))</f>
        <v/>
      </c>
      <c r="U392" s="153" t="str">
        <f>IF(AND('QC Report'!$C$8='QC Report'!$C$6,'QC Report'!$C$5='QC Report'!$C$3),IFERROR(AVERAGEIF(AS4:AS375:AS378:AS383,"&lt;35"),""),IF(AND('QC Report'!$C$8='QC Report'!$C$6,'QC Report'!$C$5='QC Report'!$C$4),IFERROR(AVERAGEIF(AS4:AS375:AS378:AS383,"&lt;30"),""),IF(AND('QC Report'!$C$8='QC Report'!$C$7,'QC Report'!$C$5='QC Report'!$C$3),IFERROR(AVERAGEIF(AS4:AS375:AS378:AS383,"&lt;33"),""),IF(AND('QC Report'!$C$8='QC Report'!$C$7,'QC Report'!$C$5='QC Report'!$C$4),IFERROR(AVERAGEIF(AS4:AS375:AS378:AS383,"&lt;28"),""),"OOPS"))))</f>
        <v/>
      </c>
      <c r="V392" s="153" t="str">
        <f>IF(AND('QC Report'!$C$8='QC Report'!$C$6,'QC Report'!$C$5='QC Report'!$C$3),IFERROR(AVERAGEIF(AT4:AT375:AT378:AT383,"&lt;35"),""),IF(AND('QC Report'!$C$8='QC Report'!$C$6,'QC Report'!$C$5='QC Report'!$C$4),IFERROR(AVERAGEIF(AT4:AT375:AT378:AT383,"&lt;30"),""),IF(AND('QC Report'!$C$8='QC Report'!$C$7,'QC Report'!$C$5='QC Report'!$C$3),IFERROR(AVERAGEIF(AT4:AT375:AT378:AT383,"&lt;33"),""),IF(AND('QC Report'!$C$8='QC Report'!$C$7,'QC Report'!$C$5='QC Report'!$C$4),IFERROR(AVERAGEIF(AT4:AT375:AT378:AT383,"&lt;28"),""),"OOPS"))))</f>
        <v/>
      </c>
      <c r="W392" s="153" t="str">
        <f>IF(AND('QC Report'!$C$8='QC Report'!$C$6,'QC Report'!$C$5='QC Report'!$C$3),IFERROR(AVERAGEIF(AU4:AU375:AU378:AU383,"&lt;35"),""),IF(AND('QC Report'!$C$8='QC Report'!$C$6,'QC Report'!$C$5='QC Report'!$C$4),IFERROR(AVERAGEIF(AU4:AU375:AU378:AU383,"&lt;30"),""),IF(AND('QC Report'!$C$8='QC Report'!$C$7,'QC Report'!$C$5='QC Report'!$C$3),IFERROR(AVERAGEIF(AU4:AU375:AU378:AU383,"&lt;33"),""),IF(AND('QC Report'!$C$8='QC Report'!$C$7,'QC Report'!$C$5='QC Report'!$C$4),IFERROR(AVERAGEIF(AU4:AU375:AU378:AU383,"&lt;28"),""),"OOPS"))))</f>
        <v/>
      </c>
      <c r="X392" s="153" t="str">
        <f>IF(AND('QC Report'!$C$8='QC Report'!$C$6,'QC Report'!$C$5='QC Report'!$C$3),IFERROR(AVERAGEIF(AV4:AV375:AV378:AV383,"&lt;35"),""),IF(AND('QC Report'!$C$8='QC Report'!$C$6,'QC Report'!$C$5='QC Report'!$C$4),IFERROR(AVERAGEIF(AV4:AV375:AV378:AV383,"&lt;30"),""),IF(AND('QC Report'!$C$8='QC Report'!$C$7,'QC Report'!$C$5='QC Report'!$C$3),IFERROR(AVERAGEIF(AV4:AV375:AV378:AV383,"&lt;33"),""),IF(AND('QC Report'!$C$8='QC Report'!$C$7,'QC Report'!$C$5='QC Report'!$C$4),IFERROR(AVERAGEIF(AV4:AV375:AV378:AV383,"&lt;28"),""),"OOPS"))))</f>
        <v/>
      </c>
      <c r="Y392" s="153" t="str">
        <f>IF(AND('QC Report'!$C$8='QC Report'!$C$6,'QC Report'!$C$5='QC Report'!$C$3),IFERROR(AVERAGEIF(AW4:AW375:AW378:AW383,"&lt;35"),""),IF(AND('QC Report'!$C$8='QC Report'!$C$6,'QC Report'!$C$5='QC Report'!$C$4),IFERROR(AVERAGEIF(AW4:AW375:AW378:AW383,"&lt;30"),""),IF(AND('QC Report'!$C$8='QC Report'!$C$7,'QC Report'!$C$5='QC Report'!$C$3),IFERROR(AVERAGEIF(AW4:AW375:AW378:AW383,"&lt;33"),""),IF(AND('QC Report'!$C$8='QC Report'!$C$7,'QC Report'!$C$5='QC Report'!$C$4),IFERROR(AVERAGEIF(AW4:AW375:AW378:AW383,"&lt;28"),""),"OOPS"))))</f>
        <v/>
      </c>
      <c r="Z392" s="153" t="str">
        <f>IF(AND('QC Report'!$C$8='QC Report'!$C$6,'QC Report'!$C$5='QC Report'!$C$3),IFERROR(AVERAGEIF(AX4:AX375:AX378:AX383,"&lt;35"),""),IF(AND('QC Report'!$C$8='QC Report'!$C$6,'QC Report'!$C$5='QC Report'!$C$4),IFERROR(AVERAGEIF(AX4:AX375:AX378:AX383,"&lt;30"),""),IF(AND('QC Report'!$C$8='QC Report'!$C$7,'QC Report'!$C$5='QC Report'!$C$3),IFERROR(AVERAGEIF(AX4:AX375:AX378:AX383,"&lt;33"),""),IF(AND('QC Report'!$C$8='QC Report'!$C$7,'QC Report'!$C$5='QC Report'!$C$4),IFERROR(AVERAGEIF(AX4:AX375:AX378:AX383,"&lt;28"),""),"OOPS"))))</f>
        <v/>
      </c>
      <c r="AA392" s="153" t="str">
        <f>IF(AND('QC Report'!$C$8='QC Report'!$C$6,'QC Report'!$C$5='QC Report'!$C$3),IFERROR(AVERAGEIF(AY4:AY375:AY378:AY383,"&lt;35"),""),IF(AND('QC Report'!$C$8='QC Report'!$C$6,'QC Report'!$C$5='QC Report'!$C$4),IFERROR(AVERAGEIF(AY4:AY375:AY378:AY383,"&lt;30"),""),IF(AND('QC Report'!$C$8='QC Report'!$C$7,'QC Report'!$C$5='QC Report'!$C$3),IFERROR(AVERAGEIF(AY4:AY375:AY378:AY383,"&lt;33"),""),IF(AND('QC Report'!$C$8='QC Report'!$C$7,'QC Report'!$C$5='QC Report'!$C$4),IFERROR(AVERAGEIF(AY4:AY375:AY378:AY383,"&lt;28"),""),"OOPS"))))</f>
        <v/>
      </c>
      <c r="AB392" s="154" t="str">
        <f>IF(AND('QC Report'!$C$8='QC Report'!$C$6,'QC Report'!$C$5='QC Report'!$C$3),IFERROR(AVERAGEIF(AZ4:AZ375:AZ378:AZ383,"&lt;35"),""),IF(AND('QC Report'!$C$8='QC Report'!$C$6,'QC Report'!$C$5='QC Report'!$C$4),IFERROR(AVERAGEIF(AZ4:AZ375:AZ378:AZ383,"&lt;30"),""),IF(AND('QC Report'!$C$8='QC Report'!$C$7,'QC Report'!$C$5='QC Report'!$C$3),IFERROR(AVERAGEIF(AZ4:AZ375:AZ378:AZ383,"&lt;33"),""),IF(AND('QC Report'!$C$8='QC Report'!$C$7,'QC Report'!$C$5='QC Report'!$C$4),IFERROR(AVERAGEIF(AZ4:AZ375:AZ378:AZ383,"&lt;28"),""),"OOPS"))))</f>
        <v/>
      </c>
    </row>
  </sheetData>
  <mergeCells count="40">
    <mergeCell ref="DC1:DZ1"/>
    <mergeCell ref="DC2:DN2"/>
    <mergeCell ref="DO2:DZ2"/>
    <mergeCell ref="CY2:CY3"/>
    <mergeCell ref="CZ2:CZ3"/>
    <mergeCell ref="DB2:DB3"/>
    <mergeCell ref="DA2:DA3"/>
    <mergeCell ref="CA1:CX1"/>
    <mergeCell ref="CA2:CL2"/>
    <mergeCell ref="CM2:CX2"/>
    <mergeCell ref="BY2:BY3"/>
    <mergeCell ref="BZ2:BZ3"/>
    <mergeCell ref="A389:B389"/>
    <mergeCell ref="CY1:CZ1"/>
    <mergeCell ref="A2:A3"/>
    <mergeCell ref="B2:B3"/>
    <mergeCell ref="O2:O3"/>
    <mergeCell ref="P2:P3"/>
    <mergeCell ref="C2:N2"/>
    <mergeCell ref="C1:N1"/>
    <mergeCell ref="Q1:AB1"/>
    <mergeCell ref="Q2:AB2"/>
    <mergeCell ref="BA24:BX24"/>
    <mergeCell ref="BA25:BL25"/>
    <mergeCell ref="BM25:BX25"/>
    <mergeCell ref="BA1:BX1"/>
    <mergeCell ref="BA2:BL2"/>
    <mergeCell ref="BM2:BX2"/>
    <mergeCell ref="A390:B390"/>
    <mergeCell ref="A391:B391"/>
    <mergeCell ref="A392:B392"/>
    <mergeCell ref="O390:P390"/>
    <mergeCell ref="O391:P391"/>
    <mergeCell ref="O392:P392"/>
    <mergeCell ref="BM27:BX27"/>
    <mergeCell ref="AC1:AN1"/>
    <mergeCell ref="AO1:AZ1"/>
    <mergeCell ref="AC2:AN2"/>
    <mergeCell ref="AO2:AZ2"/>
    <mergeCell ref="BA27:BL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87"/>
  <sheetViews>
    <sheetView zoomScale="110" zoomScaleNormal="110" workbookViewId="0">
      <pane ySplit="2" topLeftCell="A3" activePane="bottomLeft" state="frozen"/>
      <selection pane="bottomLeft" activeCell="C1" sqref="C1:D1"/>
    </sheetView>
  </sheetViews>
  <sheetFormatPr defaultColWidth="6.59765625" defaultRowHeight="15" customHeight="1" x14ac:dyDescent="0.25"/>
  <cols>
    <col min="1" max="1" width="8.59765625" style="59" customWidth="1"/>
    <col min="2" max="2" width="40.59765625" style="65" customWidth="1"/>
    <col min="3" max="3" width="25.59765625" style="65" customWidth="1"/>
    <col min="4" max="4" width="15.59765625" style="65" customWidth="1"/>
    <col min="5" max="5" width="6.59765625" style="48"/>
    <col min="6" max="6" width="55.59765625" style="48" bestFit="1" customWidth="1"/>
    <col min="7" max="16384" width="6.59765625" style="48"/>
  </cols>
  <sheetData>
    <row r="1" spans="1:6" s="43" customFormat="1" ht="15" customHeight="1" x14ac:dyDescent="0.25">
      <c r="A1" s="174" t="s">
        <v>122</v>
      </c>
      <c r="B1" s="174"/>
      <c r="C1" s="205" t="s">
        <v>1476</v>
      </c>
      <c r="D1" s="206"/>
    </row>
    <row r="2" spans="1:6" ht="15" customHeight="1" thickBot="1" x14ac:dyDescent="0.3">
      <c r="A2" s="64" t="s">
        <v>7</v>
      </c>
      <c r="B2" s="64" t="s">
        <v>845</v>
      </c>
      <c r="C2" s="64" t="s">
        <v>218</v>
      </c>
      <c r="D2" s="64" t="s">
        <v>186</v>
      </c>
    </row>
    <row r="3" spans="1:6" ht="15" customHeight="1" x14ac:dyDescent="0.25">
      <c r="A3" s="71" t="s">
        <v>9</v>
      </c>
      <c r="B3" s="72" t="str">
        <f>VLOOKUP(C3,'Array Content'!$F$2:$H$1318,3,FALSE)</f>
        <v>MIMAT0000062</v>
      </c>
      <c r="C3" s="72" t="str">
        <f>VLOOKUP($C$1&amp;":"&amp;A3,'Array Content'!C$2:D$6817,2,FALSE)</f>
        <v>hsa-let-7a-5p</v>
      </c>
      <c r="D3" s="73" t="str">
        <f>VLOOKUP(C3,'Array Content'!$F$2:$H$1318,2,FALSE)</f>
        <v>MIMAT0000062</v>
      </c>
      <c r="F3" s="131" t="s">
        <v>5898</v>
      </c>
    </row>
    <row r="4" spans="1:6" ht="15" customHeight="1" thickBot="1" x14ac:dyDescent="0.3">
      <c r="A4" s="71" t="s">
        <v>10</v>
      </c>
      <c r="B4" s="72" t="str">
        <f>VLOOKUP(C4,'Array Content'!$F$2:$H$1318,3,FALSE)</f>
        <v>MIMAT0000063</v>
      </c>
      <c r="C4" s="72" t="str">
        <f>VLOOKUP($C$1&amp;":"&amp;A4,'Array Content'!C$2:D$6817,2,FALSE)</f>
        <v>hsa-let-7b-5p</v>
      </c>
      <c r="D4" s="73" t="str">
        <f>VLOOKUP(C4,'Array Content'!$F$2:$H$1318,2,FALSE)</f>
        <v>MIMAT0000063</v>
      </c>
      <c r="F4" s="132" t="s">
        <v>5897</v>
      </c>
    </row>
    <row r="5" spans="1:6" ht="15" customHeight="1" x14ac:dyDescent="0.25">
      <c r="A5" s="71" t="s">
        <v>11</v>
      </c>
      <c r="B5" s="72" t="str">
        <f>VLOOKUP(C5,'Array Content'!$F$2:$H$1318,3,FALSE)</f>
        <v>MIMAT0000064</v>
      </c>
      <c r="C5" s="72" t="str">
        <f>VLOOKUP($C$1&amp;":"&amp;A5,'Array Content'!C$2:D$6817,2,FALSE)</f>
        <v>hsa-let-7c-5p</v>
      </c>
      <c r="D5" s="73" t="str">
        <f>VLOOKUP(C5,'Array Content'!$F$2:$H$1318,2,FALSE)</f>
        <v>MIMAT0000064</v>
      </c>
      <c r="F5" s="131" t="s">
        <v>5899</v>
      </c>
    </row>
    <row r="6" spans="1:6" ht="15" customHeight="1" thickBot="1" x14ac:dyDescent="0.3">
      <c r="A6" s="71" t="s">
        <v>35</v>
      </c>
      <c r="B6" s="72" t="str">
        <f>VLOOKUP(C6,'Array Content'!$F$2:$H$1318,3,FALSE)</f>
        <v>MIMAT0000065</v>
      </c>
      <c r="C6" s="72" t="str">
        <f>VLOOKUP($C$1&amp;":"&amp;A6,'Array Content'!C$2:D$6817,2,FALSE)</f>
        <v>hsa-let-7d-5p</v>
      </c>
      <c r="D6" s="73" t="str">
        <f>VLOOKUP(C6,'Array Content'!$F$2:$H$1318,2,FALSE)</f>
        <v>MIMAT0000065</v>
      </c>
      <c r="F6" s="132" t="s">
        <v>5897</v>
      </c>
    </row>
    <row r="7" spans="1:6" ht="15" customHeight="1" x14ac:dyDescent="0.25">
      <c r="A7" s="71" t="s">
        <v>36</v>
      </c>
      <c r="B7" s="72" t="str">
        <f>VLOOKUP(C7,'Array Content'!$F$2:$H$1318,3,FALSE)</f>
        <v>MIMAT0004484</v>
      </c>
      <c r="C7" s="72" t="str">
        <f>VLOOKUP($C$1&amp;":"&amp;A7,'Array Content'!C$2:D$6817,2,FALSE)</f>
        <v>hsa-let-7d-3p</v>
      </c>
      <c r="D7" s="73" t="str">
        <f>VLOOKUP(C7,'Array Content'!$F$2:$H$1318,2,FALSE)</f>
        <v>MIMAT0004484</v>
      </c>
    </row>
    <row r="8" spans="1:6" ht="15" customHeight="1" x14ac:dyDescent="0.25">
      <c r="A8" s="71" t="s">
        <v>37</v>
      </c>
      <c r="B8" s="72" t="str">
        <f>VLOOKUP(C8,'Array Content'!$F$2:$H$1318,3,FALSE)</f>
        <v>MIMAT0000066</v>
      </c>
      <c r="C8" s="72" t="str">
        <f>VLOOKUP($C$1&amp;":"&amp;A8,'Array Content'!C$2:D$6817,2,FALSE)</f>
        <v>hsa-let-7e-5p</v>
      </c>
      <c r="D8" s="73" t="str">
        <f>VLOOKUP(C8,'Array Content'!$F$2:$H$1318,2,FALSE)</f>
        <v>MIMAT0000066</v>
      </c>
    </row>
    <row r="9" spans="1:6" ht="15" customHeight="1" x14ac:dyDescent="0.25">
      <c r="A9" s="71" t="s">
        <v>38</v>
      </c>
      <c r="B9" s="72" t="str">
        <f>VLOOKUP(C9,'Array Content'!$F$2:$H$1318,3,FALSE)</f>
        <v>MIMAT0000067</v>
      </c>
      <c r="C9" s="72" t="str">
        <f>VLOOKUP($C$1&amp;":"&amp;A9,'Array Content'!C$2:D$6817,2,FALSE)</f>
        <v>hsa-let-7f-5p</v>
      </c>
      <c r="D9" s="73" t="str">
        <f>VLOOKUP(C9,'Array Content'!$F$2:$H$1318,2,FALSE)</f>
        <v>MIMAT0000067</v>
      </c>
    </row>
    <row r="10" spans="1:6" ht="15" customHeight="1" x14ac:dyDescent="0.25">
      <c r="A10" s="71" t="s">
        <v>39</v>
      </c>
      <c r="B10" s="72" t="str">
        <f>VLOOKUP(C10,'Array Content'!$F$2:$H$1318,3,FALSE)</f>
        <v>MIMAT0000414</v>
      </c>
      <c r="C10" s="72" t="str">
        <f>VLOOKUP($C$1&amp;":"&amp;A10,'Array Content'!C$2:D$6817,2,FALSE)</f>
        <v>hsa-let-7g-5p</v>
      </c>
      <c r="D10" s="73" t="str">
        <f>VLOOKUP(C10,'Array Content'!$F$2:$H$1318,2,FALSE)</f>
        <v>MIMAT0000414</v>
      </c>
    </row>
    <row r="11" spans="1:6" ht="15" customHeight="1" x14ac:dyDescent="0.25">
      <c r="A11" s="71" t="s">
        <v>40</v>
      </c>
      <c r="B11" s="72" t="str">
        <f>VLOOKUP(C11,'Array Content'!$F$2:$H$1318,3,FALSE)</f>
        <v>MIMAT0004584</v>
      </c>
      <c r="C11" s="72" t="str">
        <f>VLOOKUP($C$1&amp;":"&amp;A11,'Array Content'!C$2:D$6817,2,FALSE)</f>
        <v>hsa-let-7g-3p</v>
      </c>
      <c r="D11" s="73" t="str">
        <f>VLOOKUP(C11,'Array Content'!$F$2:$H$1318,2,FALSE)</f>
        <v>MIMAT0004584</v>
      </c>
    </row>
    <row r="12" spans="1:6" ht="15" customHeight="1" x14ac:dyDescent="0.25">
      <c r="A12" s="71" t="s">
        <v>41</v>
      </c>
      <c r="B12" s="72" t="str">
        <f>VLOOKUP(C12,'Array Content'!$F$2:$H$1318,3,FALSE)</f>
        <v>MIMAT0000415</v>
      </c>
      <c r="C12" s="72" t="str">
        <f>VLOOKUP($C$1&amp;":"&amp;A12,'Array Content'!C$2:D$6817,2,FALSE)</f>
        <v>hsa-let-7i-5p</v>
      </c>
      <c r="D12" s="73" t="str">
        <f>VLOOKUP(C12,'Array Content'!$F$2:$H$1318,2,FALSE)</f>
        <v>MIMAT0000415</v>
      </c>
    </row>
    <row r="13" spans="1:6" ht="15" customHeight="1" x14ac:dyDescent="0.25">
      <c r="A13" s="71" t="s">
        <v>42</v>
      </c>
      <c r="B13" s="72" t="str">
        <f>VLOOKUP(C13,'Array Content'!$F$2:$H$1318,3,FALSE)</f>
        <v>MIMAT0000416</v>
      </c>
      <c r="C13" s="72" t="str">
        <f>VLOOKUP($C$1&amp;":"&amp;A13,'Array Content'!C$2:D$6817,2,FALSE)</f>
        <v>hsa-miR-1-3p</v>
      </c>
      <c r="D13" s="73" t="str">
        <f>VLOOKUP(C13,'Array Content'!$F$2:$H$1318,2,FALSE)</f>
        <v>MIMAT0000416</v>
      </c>
    </row>
    <row r="14" spans="1:6" ht="15" customHeight="1" x14ac:dyDescent="0.25">
      <c r="A14" s="71" t="s">
        <v>43</v>
      </c>
      <c r="B14" s="72" t="str">
        <f>VLOOKUP(C14,'Array Content'!$F$2:$H$1318,3,FALSE)</f>
        <v>MIMAT0000098</v>
      </c>
      <c r="C14" s="72" t="str">
        <f>VLOOKUP($C$1&amp;":"&amp;A14,'Array Content'!C$2:D$6817,2,FALSE)</f>
        <v>hsa-miR-100-5p</v>
      </c>
      <c r="D14" s="73" t="str">
        <f>VLOOKUP(C14,'Array Content'!$F$2:$H$1318,2,FALSE)</f>
        <v>MIMAT0000098</v>
      </c>
    </row>
    <row r="15" spans="1:6" ht="15" customHeight="1" x14ac:dyDescent="0.25">
      <c r="A15" s="71" t="s">
        <v>134</v>
      </c>
      <c r="B15" s="72" t="str">
        <f>VLOOKUP(C15,'Array Content'!$F$2:$H$1318,3,FALSE)</f>
        <v>MIMAT0000099</v>
      </c>
      <c r="C15" s="72" t="str">
        <f>VLOOKUP($C$1&amp;":"&amp;A15,'Array Content'!C$2:D$6817,2,FALSE)</f>
        <v>hsa-miR-101-3p</v>
      </c>
      <c r="D15" s="73" t="str">
        <f>VLOOKUP(C15,'Array Content'!$F$2:$H$1318,2,FALSE)</f>
        <v>MIMAT0000099</v>
      </c>
    </row>
    <row r="16" spans="1:6" ht="15" customHeight="1" x14ac:dyDescent="0.25">
      <c r="A16" s="71" t="s">
        <v>135</v>
      </c>
      <c r="B16" s="72" t="str">
        <f>VLOOKUP(C16,'Array Content'!$F$2:$H$1318,3,FALSE)</f>
        <v>MIMAT0004513</v>
      </c>
      <c r="C16" s="72" t="str">
        <f>VLOOKUP($C$1&amp;":"&amp;A16,'Array Content'!C$2:D$6817,2,FALSE)</f>
        <v>hsa-miR-101-5p</v>
      </c>
      <c r="D16" s="73" t="str">
        <f>VLOOKUP(C16,'Array Content'!$F$2:$H$1318,2,FALSE)</f>
        <v>MIMAT0004513</v>
      </c>
    </row>
    <row r="17" spans="1:4" ht="15" customHeight="1" x14ac:dyDescent="0.25">
      <c r="A17" s="71" t="s">
        <v>136</v>
      </c>
      <c r="B17" s="72" t="str">
        <f>VLOOKUP(C17,'Array Content'!$F$2:$H$1318,3,FALSE)</f>
        <v>MIMAT0000101</v>
      </c>
      <c r="C17" s="72" t="str">
        <f>VLOOKUP($C$1&amp;":"&amp;A17,'Array Content'!C$2:D$6817,2,FALSE)</f>
        <v>hsa-miR-103a-3p</v>
      </c>
      <c r="D17" s="73" t="str">
        <f>VLOOKUP(C17,'Array Content'!$F$2:$H$1318,2,FALSE)</f>
        <v>MIMAT0000101</v>
      </c>
    </row>
    <row r="18" spans="1:4" ht="15" customHeight="1" x14ac:dyDescent="0.25">
      <c r="A18" s="71" t="s">
        <v>137</v>
      </c>
      <c r="B18" s="72" t="str">
        <f>VLOOKUP(C18,'Array Content'!$F$2:$H$1318,3,FALSE)</f>
        <v>MIMAT0000102</v>
      </c>
      <c r="C18" s="72" t="str">
        <f>VLOOKUP($C$1&amp;":"&amp;A18,'Array Content'!C$2:D$6817,2,FALSE)</f>
        <v>hsa-miR-105-5p</v>
      </c>
      <c r="D18" s="73" t="str">
        <f>VLOOKUP(C18,'Array Content'!$F$2:$H$1318,2,FALSE)</f>
        <v>MIMAT0000102</v>
      </c>
    </row>
    <row r="19" spans="1:4" ht="15" customHeight="1" x14ac:dyDescent="0.25">
      <c r="A19" s="71" t="s">
        <v>138</v>
      </c>
      <c r="B19" s="72" t="str">
        <f>VLOOKUP(C19,'Array Content'!$F$2:$H$1318,3,FALSE)</f>
        <v>MIMAT0004517</v>
      </c>
      <c r="C19" s="72" t="str">
        <f>VLOOKUP($C$1&amp;":"&amp;A19,'Array Content'!C$2:D$6817,2,FALSE)</f>
        <v>hsa-miR-106a-3p</v>
      </c>
      <c r="D19" s="73" t="str">
        <f>VLOOKUP(C19,'Array Content'!$F$2:$H$1318,2,FALSE)</f>
        <v>MIMAT0004517</v>
      </c>
    </row>
    <row r="20" spans="1:4" ht="15" customHeight="1" x14ac:dyDescent="0.25">
      <c r="A20" s="71" t="s">
        <v>139</v>
      </c>
      <c r="B20" s="72" t="str">
        <f>VLOOKUP(C20,'Array Content'!$F$2:$H$1318,3,FALSE)</f>
        <v>MIMAT0000680</v>
      </c>
      <c r="C20" s="72" t="str">
        <f>VLOOKUP($C$1&amp;":"&amp;A20,'Array Content'!C$2:D$6817,2,FALSE)</f>
        <v>hsa-miR-106b-5p</v>
      </c>
      <c r="D20" s="73" t="str">
        <f>VLOOKUP(C20,'Array Content'!$F$2:$H$1318,2,FALSE)</f>
        <v>MIMAT0000680</v>
      </c>
    </row>
    <row r="21" spans="1:4" ht="15" customHeight="1" x14ac:dyDescent="0.25">
      <c r="A21" s="71" t="s">
        <v>140</v>
      </c>
      <c r="B21" s="72" t="str">
        <f>VLOOKUP(C21,'Array Content'!$F$2:$H$1318,3,FALSE)</f>
        <v>MIMAT0004672</v>
      </c>
      <c r="C21" s="72" t="str">
        <f>VLOOKUP($C$1&amp;":"&amp;A21,'Array Content'!C$2:D$6817,2,FALSE)</f>
        <v>hsa-miR-106b-3p</v>
      </c>
      <c r="D21" s="73" t="str">
        <f>VLOOKUP(C21,'Array Content'!$F$2:$H$1318,2,FALSE)</f>
        <v>MIMAT0004672</v>
      </c>
    </row>
    <row r="22" spans="1:4" ht="15" customHeight="1" x14ac:dyDescent="0.25">
      <c r="A22" s="71" t="s">
        <v>141</v>
      </c>
      <c r="B22" s="72" t="str">
        <f>VLOOKUP(C22,'Array Content'!$F$2:$H$1318,3,FALSE)</f>
        <v>MIMAT0000104</v>
      </c>
      <c r="C22" s="72" t="str">
        <f>VLOOKUP($C$1&amp;":"&amp;A22,'Array Content'!C$2:D$6817,2,FALSE)</f>
        <v>hsa-miR-107</v>
      </c>
      <c r="D22" s="73" t="str">
        <f>VLOOKUP(C22,'Array Content'!$F$2:$H$1318,2,FALSE)</f>
        <v>MIMAT0000104</v>
      </c>
    </row>
    <row r="23" spans="1:4" ht="15" customHeight="1" x14ac:dyDescent="0.25">
      <c r="A23" s="71" t="s">
        <v>142</v>
      </c>
      <c r="B23" s="72" t="str">
        <f>VLOOKUP(C23,'Array Content'!$F$2:$H$1318,3,FALSE)</f>
        <v>MIMAT0000253</v>
      </c>
      <c r="C23" s="72" t="str">
        <f>VLOOKUP($C$1&amp;":"&amp;A23,'Array Content'!C$2:D$6817,2,FALSE)</f>
        <v>hsa-miR-10a-5p</v>
      </c>
      <c r="D23" s="73" t="str">
        <f>VLOOKUP(C23,'Array Content'!$F$2:$H$1318,2,FALSE)</f>
        <v>MIMAT0000253</v>
      </c>
    </row>
    <row r="24" spans="1:4" ht="15" customHeight="1" x14ac:dyDescent="0.25">
      <c r="A24" s="71" t="s">
        <v>143</v>
      </c>
      <c r="B24" s="72" t="str">
        <f>VLOOKUP(C24,'Array Content'!$F$2:$H$1318,3,FALSE)</f>
        <v>MIMAT0004555</v>
      </c>
      <c r="C24" s="72" t="str">
        <f>VLOOKUP($C$1&amp;":"&amp;A24,'Array Content'!C$2:D$6817,2,FALSE)</f>
        <v>hsa-miR-10a-3p</v>
      </c>
      <c r="D24" s="73" t="str">
        <f>VLOOKUP(C24,'Array Content'!$F$2:$H$1318,2,FALSE)</f>
        <v>MIMAT0004555</v>
      </c>
    </row>
    <row r="25" spans="1:4" ht="15" customHeight="1" x14ac:dyDescent="0.25">
      <c r="A25" s="71" t="s">
        <v>144</v>
      </c>
      <c r="B25" s="72" t="str">
        <f>VLOOKUP(C25,'Array Content'!$F$2:$H$1318,3,FALSE)</f>
        <v>MIMAT0000254</v>
      </c>
      <c r="C25" s="72" t="str">
        <f>VLOOKUP($C$1&amp;":"&amp;A25,'Array Content'!C$2:D$6817,2,FALSE)</f>
        <v>hsa-miR-10b-5p</v>
      </c>
      <c r="D25" s="73" t="str">
        <f>VLOOKUP(C25,'Array Content'!$F$2:$H$1318,2,FALSE)</f>
        <v>MIMAT0000254</v>
      </c>
    </row>
    <row r="26" spans="1:4" ht="15" customHeight="1" x14ac:dyDescent="0.25">
      <c r="A26" s="71" t="s">
        <v>145</v>
      </c>
      <c r="B26" s="72" t="str">
        <f>VLOOKUP(C26,'Array Content'!$F$2:$H$1318,3,FALSE)</f>
        <v>MIMAT0004556</v>
      </c>
      <c r="C26" s="72" t="str">
        <f>VLOOKUP($C$1&amp;":"&amp;A26,'Array Content'!C$2:D$6817,2,FALSE)</f>
        <v>hsa-miR-10b-3p</v>
      </c>
      <c r="D26" s="73" t="str">
        <f>VLOOKUP(C26,'Array Content'!$F$2:$H$1318,2,FALSE)</f>
        <v>MIMAT0004556</v>
      </c>
    </row>
    <row r="27" spans="1:4" ht="15" customHeight="1" x14ac:dyDescent="0.25">
      <c r="A27" s="71" t="s">
        <v>44</v>
      </c>
      <c r="B27" s="72" t="str">
        <f>VLOOKUP(C27,'Array Content'!$F$2:$H$1318,3,FALSE)</f>
        <v>MIMAT0005825</v>
      </c>
      <c r="C27" s="72" t="str">
        <f>VLOOKUP($C$1&amp;":"&amp;A27,'Array Content'!C$2:D$6817,2,FALSE)</f>
        <v>hsa-miR-1180-3p</v>
      </c>
      <c r="D27" s="73" t="str">
        <f>VLOOKUP(C27,'Array Content'!$F$2:$H$1318,2,FALSE)</f>
        <v>MIMAT0005825</v>
      </c>
    </row>
    <row r="28" spans="1:4" ht="15" customHeight="1" x14ac:dyDescent="0.25">
      <c r="A28" s="71" t="s">
        <v>45</v>
      </c>
      <c r="B28" s="72" t="str">
        <f>VLOOKUP(C28,'Array Content'!$F$2:$H$1318,3,FALSE)</f>
        <v>MIMAT0005871</v>
      </c>
      <c r="C28" s="72" t="str">
        <f>VLOOKUP($C$1&amp;":"&amp;A28,'Array Content'!C$2:D$6817,2,FALSE)</f>
        <v>hsa-miR-1207-5p</v>
      </c>
      <c r="D28" s="73" t="str">
        <f>VLOOKUP(C28,'Array Content'!$F$2:$H$1318,2,FALSE)</f>
        <v>MIMAT0005871</v>
      </c>
    </row>
    <row r="29" spans="1:4" ht="15" customHeight="1" x14ac:dyDescent="0.25">
      <c r="A29" s="71" t="s">
        <v>46</v>
      </c>
      <c r="B29" s="72" t="str">
        <f>VLOOKUP(C29,'Array Content'!$F$2:$H$1318,3,FALSE)</f>
        <v>MIMAT0000421</v>
      </c>
      <c r="C29" s="72" t="str">
        <f>VLOOKUP($C$1&amp;":"&amp;A29,'Array Content'!C$2:D$6817,2,FALSE)</f>
        <v>hsa-miR-122-5p</v>
      </c>
      <c r="D29" s="73" t="str">
        <f>VLOOKUP(C29,'Array Content'!$F$2:$H$1318,2,FALSE)</f>
        <v>MIMAT0000421</v>
      </c>
    </row>
    <row r="30" spans="1:4" ht="15" customHeight="1" x14ac:dyDescent="0.25">
      <c r="A30" s="71" t="s">
        <v>47</v>
      </c>
      <c r="B30" s="72" t="str">
        <f>VLOOKUP(C30,'Array Content'!$F$2:$H$1318,3,FALSE)</f>
        <v>MIMAT0004590</v>
      </c>
      <c r="C30" s="72" t="str">
        <f>VLOOKUP($C$1&amp;":"&amp;A30,'Array Content'!C$2:D$6817,2,FALSE)</f>
        <v>hsa-miR-122-3p</v>
      </c>
      <c r="D30" s="73" t="str">
        <f>VLOOKUP(C30,'Array Content'!$F$2:$H$1318,2,FALSE)</f>
        <v>MIMAT0004590</v>
      </c>
    </row>
    <row r="31" spans="1:4" ht="15" customHeight="1" x14ac:dyDescent="0.25">
      <c r="A31" s="71" t="s">
        <v>48</v>
      </c>
      <c r="B31" s="72" t="str">
        <f>VLOOKUP(C31,'Array Content'!$F$2:$H$1318,3,FALSE)</f>
        <v>MIMAT0005459</v>
      </c>
      <c r="C31" s="72" t="str">
        <f>VLOOKUP($C$1&amp;":"&amp;A31,'Array Content'!C$2:D$6817,2,FALSE)</f>
        <v>hsa-miR-1224-3p</v>
      </c>
      <c r="D31" s="73" t="str">
        <f>VLOOKUP(C31,'Array Content'!$F$2:$H$1318,2,FALSE)</f>
        <v>MIMAT0005459</v>
      </c>
    </row>
    <row r="32" spans="1:4" ht="15" customHeight="1" x14ac:dyDescent="0.25">
      <c r="A32" s="71" t="s">
        <v>49</v>
      </c>
      <c r="B32" s="72" t="str">
        <f>VLOOKUP(C32,'Array Content'!$F$2:$H$1318,3,FALSE)</f>
        <v>MIMAT0005458</v>
      </c>
      <c r="C32" s="72" t="str">
        <f>VLOOKUP($C$1&amp;":"&amp;A32,'Array Content'!C$2:D$6817,2,FALSE)</f>
        <v>hsa-miR-1224-5p</v>
      </c>
      <c r="D32" s="73" t="str">
        <f>VLOOKUP(C32,'Array Content'!$F$2:$H$1318,2,FALSE)</f>
        <v>MIMAT0005458</v>
      </c>
    </row>
    <row r="33" spans="1:4" ht="15" customHeight="1" x14ac:dyDescent="0.25">
      <c r="A33" s="71" t="s">
        <v>50</v>
      </c>
      <c r="B33" s="72" t="str">
        <f>VLOOKUP(C33,'Array Content'!$F$2:$H$1318,3,FALSE)</f>
        <v>MIMAT0000422</v>
      </c>
      <c r="C33" s="72" t="str">
        <f>VLOOKUP($C$1&amp;":"&amp;A33,'Array Content'!C$2:D$6817,2,FALSE)</f>
        <v>hsa-miR-124-3p</v>
      </c>
      <c r="D33" s="73" t="str">
        <f>VLOOKUP(C33,'Array Content'!$F$2:$H$1318,2,FALSE)</f>
        <v>MIMAT0000422</v>
      </c>
    </row>
    <row r="34" spans="1:4" ht="15" customHeight="1" x14ac:dyDescent="0.25">
      <c r="A34" s="71" t="s">
        <v>51</v>
      </c>
      <c r="B34" s="72" t="str">
        <f>VLOOKUP(C34,'Array Content'!$F$2:$H$1318,3,FALSE)</f>
        <v>MIMAT0004591</v>
      </c>
      <c r="C34" s="72" t="str">
        <f>VLOOKUP($C$1&amp;":"&amp;A34,'Array Content'!C$2:D$6817,2,FALSE)</f>
        <v>hsa-miR-124-5p</v>
      </c>
      <c r="D34" s="73" t="str">
        <f>VLOOKUP(C34,'Array Content'!$F$2:$H$1318,2,FALSE)</f>
        <v>MIMAT0004591</v>
      </c>
    </row>
    <row r="35" spans="1:4" ht="15" customHeight="1" x14ac:dyDescent="0.25">
      <c r="A35" s="71" t="s">
        <v>52</v>
      </c>
      <c r="B35" s="72" t="str">
        <f>VLOOKUP(C35,'Array Content'!$F$2:$H$1318,3,FALSE)</f>
        <v>MIMAT0004602</v>
      </c>
      <c r="C35" s="72" t="str">
        <f>VLOOKUP($C$1&amp;":"&amp;A35,'Array Content'!C$2:D$6817,2,FALSE)</f>
        <v>hsa-miR-125a-3p</v>
      </c>
      <c r="D35" s="73" t="str">
        <f>VLOOKUP(C35,'Array Content'!$F$2:$H$1318,2,FALSE)</f>
        <v>MIMAT0004602</v>
      </c>
    </row>
    <row r="36" spans="1:4" ht="15" customHeight="1" x14ac:dyDescent="0.25">
      <c r="A36" s="71" t="s">
        <v>53</v>
      </c>
      <c r="B36" s="72" t="str">
        <f>VLOOKUP(C36,'Array Content'!$F$2:$H$1318,3,FALSE)</f>
        <v>MIMAT0000443</v>
      </c>
      <c r="C36" s="72" t="str">
        <f>VLOOKUP($C$1&amp;":"&amp;A36,'Array Content'!C$2:D$6817,2,FALSE)</f>
        <v>hsa-miR-125a-5p</v>
      </c>
      <c r="D36" s="73" t="str">
        <f>VLOOKUP(C36,'Array Content'!$F$2:$H$1318,2,FALSE)</f>
        <v>MIMAT0000443</v>
      </c>
    </row>
    <row r="37" spans="1:4" ht="15" customHeight="1" x14ac:dyDescent="0.25">
      <c r="A37" s="71" t="s">
        <v>54</v>
      </c>
      <c r="B37" s="72" t="str">
        <f>VLOOKUP(C37,'Array Content'!$F$2:$H$1318,3,FALSE)</f>
        <v>MIMAT0000423</v>
      </c>
      <c r="C37" s="72" t="str">
        <f>VLOOKUP($C$1&amp;":"&amp;A37,'Array Content'!C$2:D$6817,2,FALSE)</f>
        <v>hsa-miR-125b-5p</v>
      </c>
      <c r="D37" s="73" t="str">
        <f>VLOOKUP(C37,'Array Content'!$F$2:$H$1318,2,FALSE)</f>
        <v>MIMAT0000423</v>
      </c>
    </row>
    <row r="38" spans="1:4" ht="15" customHeight="1" x14ac:dyDescent="0.25">
      <c r="A38" s="71" t="s">
        <v>55</v>
      </c>
      <c r="B38" s="72" t="str">
        <f>VLOOKUP(C38,'Array Content'!$F$2:$H$1318,3,FALSE)</f>
        <v>MIMAT0000445</v>
      </c>
      <c r="C38" s="72" t="str">
        <f>VLOOKUP($C$1&amp;":"&amp;A38,'Array Content'!C$2:D$6817,2,FALSE)</f>
        <v>hsa-miR-126-3p</v>
      </c>
      <c r="D38" s="73" t="str">
        <f>VLOOKUP(C38,'Array Content'!$F$2:$H$1318,2,FALSE)</f>
        <v>MIMAT0000445</v>
      </c>
    </row>
    <row r="39" spans="1:4" ht="15" customHeight="1" x14ac:dyDescent="0.25">
      <c r="A39" s="71" t="s">
        <v>5609</v>
      </c>
      <c r="B39" s="72" t="str">
        <f>VLOOKUP(C39,'Array Content'!$F$2:$H$1318,3,FALSE)</f>
        <v>MIMAT0000444</v>
      </c>
      <c r="C39" s="72" t="str">
        <f>VLOOKUP($C$1&amp;":"&amp;A39,'Array Content'!C$2:D$6817,2,FALSE)</f>
        <v>hsa-miR-126-5p</v>
      </c>
      <c r="D39" s="73" t="str">
        <f>VLOOKUP(C39,'Array Content'!$F$2:$H$1318,2,FALSE)</f>
        <v>MIMAT0000444</v>
      </c>
    </row>
    <row r="40" spans="1:4" ht="15" customHeight="1" x14ac:dyDescent="0.25">
      <c r="A40" s="71" t="s">
        <v>5610</v>
      </c>
      <c r="B40" s="72" t="str">
        <f>VLOOKUP(C40,'Array Content'!$F$2:$H$1318,3,FALSE)</f>
        <v>MIMAT0005918</v>
      </c>
      <c r="C40" s="72" t="str">
        <f>VLOOKUP($C$1&amp;":"&amp;A40,'Array Content'!C$2:D$6817,2,FALSE)</f>
        <v>hsa-miR-1265</v>
      </c>
      <c r="D40" s="73" t="str">
        <f>VLOOKUP(C40,'Array Content'!$F$2:$H$1318,2,FALSE)</f>
        <v>MIMAT0005918</v>
      </c>
    </row>
    <row r="41" spans="1:4" ht="15" customHeight="1" x14ac:dyDescent="0.25">
      <c r="A41" s="71" t="s">
        <v>5611</v>
      </c>
      <c r="B41" s="72" t="str">
        <f>VLOOKUP(C41,'Array Content'!$F$2:$H$1318,3,FALSE)</f>
        <v>MIMAT0000446</v>
      </c>
      <c r="C41" s="72" t="str">
        <f>VLOOKUP($C$1&amp;":"&amp;A41,'Array Content'!C$2:D$6817,2,FALSE)</f>
        <v>hsa-miR-127-3p</v>
      </c>
      <c r="D41" s="73" t="str">
        <f>VLOOKUP(C41,'Array Content'!$F$2:$H$1318,2,FALSE)</f>
        <v>MIMAT0000446</v>
      </c>
    </row>
    <row r="42" spans="1:4" ht="15" customHeight="1" x14ac:dyDescent="0.25">
      <c r="A42" s="71" t="s">
        <v>5612</v>
      </c>
      <c r="B42" s="72" t="str">
        <f>VLOOKUP(C42,'Array Content'!$F$2:$H$1318,3,FALSE)</f>
        <v>MIMAT0004604</v>
      </c>
      <c r="C42" s="72" t="str">
        <f>VLOOKUP($C$1&amp;":"&amp;A42,'Array Content'!C$2:D$6817,2,FALSE)</f>
        <v>hsa-miR-127-5p</v>
      </c>
      <c r="D42" s="73" t="str">
        <f>VLOOKUP(C42,'Array Content'!$F$2:$H$1318,2,FALSE)</f>
        <v>MIMAT0004604</v>
      </c>
    </row>
    <row r="43" spans="1:4" ht="15" customHeight="1" x14ac:dyDescent="0.25">
      <c r="A43" s="71" t="s">
        <v>5613</v>
      </c>
      <c r="B43" s="72" t="str">
        <f>VLOOKUP(C43,'Array Content'!$F$2:$H$1318,3,FALSE)</f>
        <v>MIMAT0000424</v>
      </c>
      <c r="C43" s="72" t="str">
        <f>VLOOKUP($C$1&amp;":"&amp;A43,'Array Content'!C$2:D$6817,2,FALSE)</f>
        <v>hsa-miR-128-3p</v>
      </c>
      <c r="D43" s="73" t="str">
        <f>VLOOKUP(C43,'Array Content'!$F$2:$H$1318,2,FALSE)</f>
        <v>MIMAT0000424</v>
      </c>
    </row>
    <row r="44" spans="1:4" ht="15" customHeight="1" x14ac:dyDescent="0.25">
      <c r="A44" s="71" t="s">
        <v>5614</v>
      </c>
      <c r="B44" s="72" t="str">
        <f>VLOOKUP(C44,'Array Content'!$F$2:$H$1318,3,FALSE)</f>
        <v>MIMAT0005941</v>
      </c>
      <c r="C44" s="72" t="str">
        <f>VLOOKUP($C$1&amp;":"&amp;A44,'Array Content'!C$2:D$6817,2,FALSE)</f>
        <v>hsa-miR-1284</v>
      </c>
      <c r="D44" s="73" t="str">
        <f>VLOOKUP(C44,'Array Content'!$F$2:$H$1318,2,FALSE)</f>
        <v>MIMAT0005941</v>
      </c>
    </row>
    <row r="45" spans="1:4" ht="15" customHeight="1" x14ac:dyDescent="0.25">
      <c r="A45" s="71" t="s">
        <v>5615</v>
      </c>
      <c r="B45" s="72" t="str">
        <f>VLOOKUP(C45,'Array Content'!$F$2:$H$1318,3,FALSE)</f>
        <v>MIMAT0004548</v>
      </c>
      <c r="C45" s="72" t="str">
        <f>VLOOKUP($C$1&amp;":"&amp;A45,'Array Content'!C$2:D$6817,2,FALSE)</f>
        <v>hsa-miR-129-1-3p</v>
      </c>
      <c r="D45" s="73" t="str">
        <f>VLOOKUP(C45,'Array Content'!$F$2:$H$1318,2,FALSE)</f>
        <v>MIMAT0004548</v>
      </c>
    </row>
    <row r="46" spans="1:4" ht="15" customHeight="1" x14ac:dyDescent="0.25">
      <c r="A46" s="71" t="s">
        <v>5616</v>
      </c>
      <c r="B46" s="72" t="str">
        <f>VLOOKUP(C46,'Array Content'!$F$2:$H$1318,3,FALSE)</f>
        <v>MIMAT0005880</v>
      </c>
      <c r="C46" s="72" t="str">
        <f>VLOOKUP($C$1&amp;":"&amp;A46,'Array Content'!C$2:D$6817,2,FALSE)</f>
        <v>hsa-miR-1290</v>
      </c>
      <c r="D46" s="73" t="str">
        <f>VLOOKUP(C46,'Array Content'!$F$2:$H$1318,2,FALSE)</f>
        <v>MIMAT0005880</v>
      </c>
    </row>
    <row r="47" spans="1:4" ht="15" customHeight="1" x14ac:dyDescent="0.25">
      <c r="A47" s="71" t="s">
        <v>5617</v>
      </c>
      <c r="B47" s="72" t="str">
        <f>VLOOKUP(C47,'Array Content'!$F$2:$H$1318,3,FALSE)</f>
        <v>MIMAT0004605</v>
      </c>
      <c r="C47" s="72" t="str">
        <f>VLOOKUP($C$1&amp;":"&amp;A47,'Array Content'!C$2:D$6817,2,FALSE)</f>
        <v>hsa-miR-129-2-3p</v>
      </c>
      <c r="D47" s="73" t="str">
        <f>VLOOKUP(C47,'Array Content'!$F$2:$H$1318,2,FALSE)</f>
        <v>MIMAT0004605</v>
      </c>
    </row>
    <row r="48" spans="1:4" ht="15" customHeight="1" x14ac:dyDescent="0.25">
      <c r="A48" s="71" t="s">
        <v>5618</v>
      </c>
      <c r="B48" s="72" t="str">
        <f>VLOOKUP(C48,'Array Content'!$F$2:$H$1318,3,FALSE)</f>
        <v>MIMAT0000242</v>
      </c>
      <c r="C48" s="72" t="str">
        <f>VLOOKUP($C$1&amp;":"&amp;A48,'Array Content'!C$2:D$6817,2,FALSE)</f>
        <v>hsa-miR-129-5p</v>
      </c>
      <c r="D48" s="73" t="str">
        <f>VLOOKUP(C48,'Array Content'!$F$2:$H$1318,2,FALSE)</f>
        <v>MIMAT0000242</v>
      </c>
    </row>
    <row r="49" spans="1:4" ht="15" customHeight="1" x14ac:dyDescent="0.25">
      <c r="A49" s="71" t="s">
        <v>5619</v>
      </c>
      <c r="B49" s="72" t="str">
        <f>VLOOKUP(C49,'Array Content'!$F$2:$H$1318,3,FALSE)</f>
        <v>MIMAT0000425</v>
      </c>
      <c r="C49" s="72" t="str">
        <f>VLOOKUP($C$1&amp;":"&amp;A49,'Array Content'!C$2:D$6817,2,FALSE)</f>
        <v>hsa-miR-130a-3p</v>
      </c>
      <c r="D49" s="73" t="str">
        <f>VLOOKUP(C49,'Array Content'!$F$2:$H$1318,2,FALSE)</f>
        <v>MIMAT0000425</v>
      </c>
    </row>
    <row r="50" spans="1:4" ht="15" customHeight="1" x14ac:dyDescent="0.25">
      <c r="A50" s="71" t="s">
        <v>5620</v>
      </c>
      <c r="B50" s="72" t="str">
        <f>VLOOKUP(C50,'Array Content'!$F$2:$H$1318,3,FALSE)</f>
        <v>MIMAT0000691</v>
      </c>
      <c r="C50" s="72" t="str">
        <f>VLOOKUP($C$1&amp;":"&amp;A50,'Array Content'!C$2:D$6817,2,FALSE)</f>
        <v>hsa-miR-130b-3p</v>
      </c>
      <c r="D50" s="73" t="str">
        <f>VLOOKUP(C50,'Array Content'!$F$2:$H$1318,2,FALSE)</f>
        <v>MIMAT0000691</v>
      </c>
    </row>
    <row r="51" spans="1:4" ht="15" customHeight="1" x14ac:dyDescent="0.25">
      <c r="A51" s="71" t="s">
        <v>56</v>
      </c>
      <c r="B51" s="72" t="str">
        <f>VLOOKUP(C51,'Array Content'!$F$2:$H$1318,3,FALSE)</f>
        <v>MIMAT0000426</v>
      </c>
      <c r="C51" s="72" t="str">
        <f>VLOOKUP($C$1&amp;":"&amp;A51,'Array Content'!C$2:D$6817,2,FALSE)</f>
        <v>hsa-miR-132-3p</v>
      </c>
      <c r="D51" s="73" t="str">
        <f>VLOOKUP(C51,'Array Content'!$F$2:$H$1318,2,FALSE)</f>
        <v>MIMAT0000426</v>
      </c>
    </row>
    <row r="52" spans="1:4" ht="15" customHeight="1" x14ac:dyDescent="0.25">
      <c r="A52" s="71" t="s">
        <v>57</v>
      </c>
      <c r="B52" s="72" t="str">
        <f>VLOOKUP(C52,'Array Content'!$F$2:$H$1318,3,FALSE)</f>
        <v>MIMAT0004594</v>
      </c>
      <c r="C52" s="72" t="str">
        <f>VLOOKUP($C$1&amp;":"&amp;A52,'Array Content'!C$2:D$6817,2,FALSE)</f>
        <v>hsa-miR-132-5p</v>
      </c>
      <c r="D52" s="73" t="str">
        <f>VLOOKUP(C52,'Array Content'!$F$2:$H$1318,2,FALSE)</f>
        <v>MIMAT0004594</v>
      </c>
    </row>
    <row r="53" spans="1:4" ht="15" customHeight="1" x14ac:dyDescent="0.25">
      <c r="A53" s="71" t="s">
        <v>58</v>
      </c>
      <c r="B53" s="72" t="str">
        <f>VLOOKUP(C53,'Array Content'!$F$2:$H$1318,3,FALSE)</f>
        <v>MIMAT0005956</v>
      </c>
      <c r="C53" s="72" t="str">
        <f>VLOOKUP($C$1&amp;":"&amp;A53,'Array Content'!C$2:D$6817,2,FALSE)</f>
        <v>hsa-miR-1324</v>
      </c>
      <c r="D53" s="73" t="str">
        <f>VLOOKUP(C53,'Array Content'!$F$2:$H$1318,2,FALSE)</f>
        <v>MIMAT0005956</v>
      </c>
    </row>
    <row r="54" spans="1:4" ht="15" customHeight="1" x14ac:dyDescent="0.25">
      <c r="A54" s="71" t="s">
        <v>59</v>
      </c>
      <c r="B54" s="72" t="str">
        <f>VLOOKUP(C54,'Array Content'!$F$2:$H$1318,3,FALSE)</f>
        <v>MIMAT0000427</v>
      </c>
      <c r="C54" s="72" t="str">
        <f>VLOOKUP($C$1&amp;":"&amp;A54,'Array Content'!C$2:D$6817,2,FALSE)</f>
        <v>hsa-miR-133a-3p</v>
      </c>
      <c r="D54" s="73" t="str">
        <f>VLOOKUP(C54,'Array Content'!$F$2:$H$1318,2,FALSE)</f>
        <v>MIMAT0000427</v>
      </c>
    </row>
    <row r="55" spans="1:4" ht="15" customHeight="1" x14ac:dyDescent="0.25">
      <c r="A55" s="71" t="s">
        <v>60</v>
      </c>
      <c r="B55" s="72" t="str">
        <f>VLOOKUP(C55,'Array Content'!$F$2:$H$1318,3,FALSE)</f>
        <v>MIMAT0000770</v>
      </c>
      <c r="C55" s="72" t="str">
        <f>VLOOKUP($C$1&amp;":"&amp;A55,'Array Content'!C$2:D$6817,2,FALSE)</f>
        <v>hsa-miR-133b</v>
      </c>
      <c r="D55" s="73" t="str">
        <f>VLOOKUP(C55,'Array Content'!$F$2:$H$1318,2,FALSE)</f>
        <v>MIMAT0000770</v>
      </c>
    </row>
    <row r="56" spans="1:4" ht="15" customHeight="1" x14ac:dyDescent="0.25">
      <c r="A56" s="71" t="s">
        <v>61</v>
      </c>
      <c r="B56" s="72" t="str">
        <f>VLOOKUP(C56,'Array Content'!$F$2:$H$1318,3,FALSE)</f>
        <v>MIMAT0000447</v>
      </c>
      <c r="C56" s="72" t="str">
        <f>VLOOKUP($C$1&amp;":"&amp;A56,'Array Content'!C$2:D$6817,2,FALSE)</f>
        <v>hsa-miR-134-5p</v>
      </c>
      <c r="D56" s="73" t="str">
        <f>VLOOKUP(C56,'Array Content'!$F$2:$H$1318,2,FALSE)</f>
        <v>MIMAT0000447</v>
      </c>
    </row>
    <row r="57" spans="1:4" ht="15" customHeight="1" x14ac:dyDescent="0.25">
      <c r="A57" s="71" t="s">
        <v>62</v>
      </c>
      <c r="B57" s="72" t="str">
        <f>VLOOKUP(C57,'Array Content'!$F$2:$H$1318,3,FALSE)</f>
        <v>MIMAT0000428</v>
      </c>
      <c r="C57" s="72" t="str">
        <f>VLOOKUP($C$1&amp;":"&amp;A57,'Array Content'!C$2:D$6817,2,FALSE)</f>
        <v>hsa-miR-135a-5p</v>
      </c>
      <c r="D57" s="73" t="str">
        <f>VLOOKUP(C57,'Array Content'!$F$2:$H$1318,2,FALSE)</f>
        <v>MIMAT0000428</v>
      </c>
    </row>
    <row r="58" spans="1:4" ht="15" customHeight="1" x14ac:dyDescent="0.25">
      <c r="A58" s="71" t="s">
        <v>63</v>
      </c>
      <c r="B58" s="72" t="str">
        <f>VLOOKUP(C58,'Array Content'!$F$2:$H$1318,3,FALSE)</f>
        <v>MIMAT0000758</v>
      </c>
      <c r="C58" s="72" t="str">
        <f>VLOOKUP($C$1&amp;":"&amp;A58,'Array Content'!C$2:D$6817,2,FALSE)</f>
        <v>hsa-miR-135b-5p</v>
      </c>
      <c r="D58" s="73" t="str">
        <f>VLOOKUP(C58,'Array Content'!$F$2:$H$1318,2,FALSE)</f>
        <v>MIMAT0000758</v>
      </c>
    </row>
    <row r="59" spans="1:4" ht="15" customHeight="1" x14ac:dyDescent="0.25">
      <c r="A59" s="71" t="s">
        <v>64</v>
      </c>
      <c r="B59" s="72" t="str">
        <f>VLOOKUP(C59,'Array Content'!$F$2:$H$1318,3,FALSE)</f>
        <v>MIMAT0000448</v>
      </c>
      <c r="C59" s="72" t="str">
        <f>VLOOKUP($C$1&amp;":"&amp;A59,'Array Content'!C$2:D$6817,2,FALSE)</f>
        <v>hsa-miR-136-5p</v>
      </c>
      <c r="D59" s="73" t="str">
        <f>VLOOKUP(C59,'Array Content'!$F$2:$H$1318,2,FALSE)</f>
        <v>MIMAT0000448</v>
      </c>
    </row>
    <row r="60" spans="1:4" ht="15" customHeight="1" x14ac:dyDescent="0.25">
      <c r="A60" s="71" t="s">
        <v>65</v>
      </c>
      <c r="B60" s="72" t="str">
        <f>VLOOKUP(C60,'Array Content'!$F$2:$H$1318,3,FALSE)</f>
        <v>MIMAT0000429</v>
      </c>
      <c r="C60" s="72" t="str">
        <f>VLOOKUP($C$1&amp;":"&amp;A60,'Array Content'!C$2:D$6817,2,FALSE)</f>
        <v>hsa-miR-137</v>
      </c>
      <c r="D60" s="73" t="str">
        <f>VLOOKUP(C60,'Array Content'!$F$2:$H$1318,2,FALSE)</f>
        <v>MIMAT0000429</v>
      </c>
    </row>
    <row r="61" spans="1:4" ht="15" customHeight="1" x14ac:dyDescent="0.25">
      <c r="A61" s="71" t="s">
        <v>66</v>
      </c>
      <c r="B61" s="72" t="str">
        <f>VLOOKUP(C61,'Array Content'!$F$2:$H$1318,3,FALSE)</f>
        <v>MIMAT0000430</v>
      </c>
      <c r="C61" s="72" t="str">
        <f>VLOOKUP($C$1&amp;":"&amp;A61,'Array Content'!C$2:D$6817,2,FALSE)</f>
        <v>hsa-miR-138-5p</v>
      </c>
      <c r="D61" s="73" t="str">
        <f>VLOOKUP(C61,'Array Content'!$F$2:$H$1318,2,FALSE)</f>
        <v>MIMAT0000430</v>
      </c>
    </row>
    <row r="62" spans="1:4" ht="15" customHeight="1" x14ac:dyDescent="0.25">
      <c r="A62" s="71" t="s">
        <v>67</v>
      </c>
      <c r="B62" s="72" t="str">
        <f>VLOOKUP(C62,'Array Content'!$F$2:$H$1318,3,FALSE)</f>
        <v>MIMAT0004552</v>
      </c>
      <c r="C62" s="72" t="str">
        <f>VLOOKUP($C$1&amp;":"&amp;A62,'Array Content'!C$2:D$6817,2,FALSE)</f>
        <v>hsa-miR-139-3p</v>
      </c>
      <c r="D62" s="73" t="str">
        <f>VLOOKUP(C62,'Array Content'!$F$2:$H$1318,2,FALSE)</f>
        <v>MIMAT0004552</v>
      </c>
    </row>
    <row r="63" spans="1:4" ht="15" customHeight="1" x14ac:dyDescent="0.25">
      <c r="A63" s="71" t="s">
        <v>5621</v>
      </c>
      <c r="B63" s="72" t="str">
        <f>VLOOKUP(C63,'Array Content'!$F$2:$H$1318,3,FALSE)</f>
        <v>MIMAT0000250</v>
      </c>
      <c r="C63" s="72" t="str">
        <f>VLOOKUP($C$1&amp;":"&amp;A63,'Array Content'!C$2:D$6817,2,FALSE)</f>
        <v>hsa-miR-139-5p</v>
      </c>
      <c r="D63" s="73" t="str">
        <f>VLOOKUP(C63,'Array Content'!$F$2:$H$1318,2,FALSE)</f>
        <v>MIMAT0000250</v>
      </c>
    </row>
    <row r="64" spans="1:4" ht="15" customHeight="1" x14ac:dyDescent="0.25">
      <c r="A64" s="71" t="s">
        <v>5622</v>
      </c>
      <c r="B64" s="72" t="str">
        <f>VLOOKUP(C64,'Array Content'!$F$2:$H$1318,3,FALSE)</f>
        <v>MIMAT0004597</v>
      </c>
      <c r="C64" s="72" t="str">
        <f>VLOOKUP($C$1&amp;":"&amp;A64,'Array Content'!C$2:D$6817,2,FALSE)</f>
        <v>hsa-miR-140-3p</v>
      </c>
      <c r="D64" s="73" t="str">
        <f>VLOOKUP(C64,'Array Content'!$F$2:$H$1318,2,FALSE)</f>
        <v>MIMAT0004597</v>
      </c>
    </row>
    <row r="65" spans="1:4" ht="15" customHeight="1" x14ac:dyDescent="0.25">
      <c r="A65" s="71" t="s">
        <v>5623</v>
      </c>
      <c r="B65" s="72" t="str">
        <f>VLOOKUP(C65,'Array Content'!$F$2:$H$1318,3,FALSE)</f>
        <v>MIMAT0000431</v>
      </c>
      <c r="C65" s="72" t="str">
        <f>VLOOKUP($C$1&amp;":"&amp;A65,'Array Content'!C$2:D$6817,2,FALSE)</f>
        <v>hsa-miR-140-5p</v>
      </c>
      <c r="D65" s="73" t="str">
        <f>VLOOKUP(C65,'Array Content'!$F$2:$H$1318,2,FALSE)</f>
        <v>MIMAT0000431</v>
      </c>
    </row>
    <row r="66" spans="1:4" ht="15" customHeight="1" x14ac:dyDescent="0.25">
      <c r="A66" s="71" t="s">
        <v>5624</v>
      </c>
      <c r="B66" s="72" t="str">
        <f>VLOOKUP(C66,'Array Content'!$F$2:$H$1318,3,FALSE)</f>
        <v>MIMAT0000432</v>
      </c>
      <c r="C66" s="72" t="str">
        <f>VLOOKUP($C$1&amp;":"&amp;A66,'Array Content'!C$2:D$6817,2,FALSE)</f>
        <v>hsa-miR-141-3p</v>
      </c>
      <c r="D66" s="73" t="str">
        <f>VLOOKUP(C66,'Array Content'!$F$2:$H$1318,2,FALSE)</f>
        <v>MIMAT0000432</v>
      </c>
    </row>
    <row r="67" spans="1:4" ht="15" customHeight="1" x14ac:dyDescent="0.25">
      <c r="A67" s="71" t="s">
        <v>5625</v>
      </c>
      <c r="B67" s="72" t="str">
        <f>VLOOKUP(C67,'Array Content'!$F$2:$H$1318,3,FALSE)</f>
        <v>MIMAT0000434</v>
      </c>
      <c r="C67" s="72" t="str">
        <f>VLOOKUP($C$1&amp;":"&amp;A67,'Array Content'!C$2:D$6817,2,FALSE)</f>
        <v>hsa-miR-142-3p</v>
      </c>
      <c r="D67" s="73" t="str">
        <f>VLOOKUP(C67,'Array Content'!$F$2:$H$1318,2,FALSE)</f>
        <v>MIMAT0000434</v>
      </c>
    </row>
    <row r="68" spans="1:4" ht="15" customHeight="1" x14ac:dyDescent="0.25">
      <c r="A68" s="71" t="s">
        <v>5626</v>
      </c>
      <c r="B68" s="72" t="str">
        <f>VLOOKUP(C68,'Array Content'!$F$2:$H$1318,3,FALSE)</f>
        <v>MIMAT0000433</v>
      </c>
      <c r="C68" s="72" t="str">
        <f>VLOOKUP($C$1&amp;":"&amp;A68,'Array Content'!C$2:D$6817,2,FALSE)</f>
        <v>hsa-miR-142-5p</v>
      </c>
      <c r="D68" s="73" t="str">
        <f>VLOOKUP(C68,'Array Content'!$F$2:$H$1318,2,FALSE)</f>
        <v>MIMAT0000433</v>
      </c>
    </row>
    <row r="69" spans="1:4" ht="15" customHeight="1" x14ac:dyDescent="0.25">
      <c r="A69" s="71" t="s">
        <v>5627</v>
      </c>
      <c r="B69" s="72" t="str">
        <f>VLOOKUP(C69,'Array Content'!$F$2:$H$1318,3,FALSE)</f>
        <v>MIMAT0000435</v>
      </c>
      <c r="C69" s="72" t="str">
        <f>VLOOKUP($C$1&amp;":"&amp;A69,'Array Content'!C$2:D$6817,2,FALSE)</f>
        <v>hsa-miR-143-3p</v>
      </c>
      <c r="D69" s="73" t="str">
        <f>VLOOKUP(C69,'Array Content'!$F$2:$H$1318,2,FALSE)</f>
        <v>MIMAT0000435</v>
      </c>
    </row>
    <row r="70" spans="1:4" ht="15" customHeight="1" x14ac:dyDescent="0.25">
      <c r="A70" s="71" t="s">
        <v>5628</v>
      </c>
      <c r="B70" s="72" t="str">
        <f>VLOOKUP(C70,'Array Content'!$F$2:$H$1318,3,FALSE)</f>
        <v>MIMAT0004599</v>
      </c>
      <c r="C70" s="72" t="str">
        <f>VLOOKUP($C$1&amp;":"&amp;A70,'Array Content'!C$2:D$6817,2,FALSE)</f>
        <v>hsa-miR-143-5p</v>
      </c>
      <c r="D70" s="73" t="str">
        <f>VLOOKUP(C70,'Array Content'!$F$2:$H$1318,2,FALSE)</f>
        <v>MIMAT0004599</v>
      </c>
    </row>
    <row r="71" spans="1:4" ht="15" customHeight="1" x14ac:dyDescent="0.25">
      <c r="A71" s="71" t="s">
        <v>5629</v>
      </c>
      <c r="B71" s="72" t="str">
        <f>VLOOKUP(C71,'Array Content'!$F$2:$H$1318,3,FALSE)</f>
        <v>MIMAT0000436</v>
      </c>
      <c r="C71" s="72" t="str">
        <f>VLOOKUP($C$1&amp;":"&amp;A71,'Array Content'!C$2:D$6817,2,FALSE)</f>
        <v>hsa-miR-144-3p</v>
      </c>
      <c r="D71" s="73" t="str">
        <f>VLOOKUP(C71,'Array Content'!$F$2:$H$1318,2,FALSE)</f>
        <v>MIMAT0000436</v>
      </c>
    </row>
    <row r="72" spans="1:4" ht="15" customHeight="1" x14ac:dyDescent="0.25">
      <c r="A72" s="71" t="s">
        <v>5630</v>
      </c>
      <c r="B72" s="72" t="str">
        <f>VLOOKUP(C72,'Array Content'!$F$2:$H$1318,3,FALSE)</f>
        <v>MIMAT0004600</v>
      </c>
      <c r="C72" s="72" t="str">
        <f>VLOOKUP($C$1&amp;":"&amp;A72,'Array Content'!C$2:D$6817,2,FALSE)</f>
        <v>hsa-miR-144-5p</v>
      </c>
      <c r="D72" s="73" t="str">
        <f>VLOOKUP(C72,'Array Content'!$F$2:$H$1318,2,FALSE)</f>
        <v>MIMAT0004600</v>
      </c>
    </row>
    <row r="73" spans="1:4" ht="15" customHeight="1" x14ac:dyDescent="0.25">
      <c r="A73" s="71" t="s">
        <v>5631</v>
      </c>
      <c r="B73" s="72" t="str">
        <f>VLOOKUP(C73,'Array Content'!$F$2:$H$1318,3,FALSE)</f>
        <v>MIMAT0000437</v>
      </c>
      <c r="C73" s="72" t="str">
        <f>VLOOKUP($C$1&amp;":"&amp;A73,'Array Content'!C$2:D$6817,2,FALSE)</f>
        <v>hsa-miR-145-5p</v>
      </c>
      <c r="D73" s="73" t="str">
        <f>VLOOKUP(C73,'Array Content'!$F$2:$H$1318,2,FALSE)</f>
        <v>MIMAT0000437</v>
      </c>
    </row>
    <row r="74" spans="1:4" ht="15" customHeight="1" x14ac:dyDescent="0.25">
      <c r="A74" s="71" t="s">
        <v>5632</v>
      </c>
      <c r="B74" s="72" t="str">
        <f>VLOOKUP(C74,'Array Content'!$F$2:$H$1318,3,FALSE)</f>
        <v>MIMAT0004601</v>
      </c>
      <c r="C74" s="72" t="str">
        <f>VLOOKUP($C$1&amp;":"&amp;A74,'Array Content'!C$2:D$6817,2,FALSE)</f>
        <v>hsa-miR-145-3p</v>
      </c>
      <c r="D74" s="73" t="str">
        <f>VLOOKUP(C74,'Array Content'!$F$2:$H$1318,2,FALSE)</f>
        <v>MIMAT0004601</v>
      </c>
    </row>
    <row r="75" spans="1:4" ht="15" customHeight="1" x14ac:dyDescent="0.25">
      <c r="A75" s="71" t="s">
        <v>68</v>
      </c>
      <c r="B75" s="72" t="str">
        <f>VLOOKUP(C75,'Array Content'!$F$2:$H$1318,3,FALSE)</f>
        <v>MIMAT0000449</v>
      </c>
      <c r="C75" s="72" t="str">
        <f>VLOOKUP($C$1&amp;":"&amp;A75,'Array Content'!C$2:D$6817,2,FALSE)</f>
        <v>hsa-miR-146a-5p</v>
      </c>
      <c r="D75" s="73" t="str">
        <f>VLOOKUP(C75,'Array Content'!$F$2:$H$1318,2,FALSE)</f>
        <v>MIMAT0000449</v>
      </c>
    </row>
    <row r="76" spans="1:4" ht="15" customHeight="1" x14ac:dyDescent="0.25">
      <c r="A76" s="71" t="s">
        <v>69</v>
      </c>
      <c r="B76" s="72" t="str">
        <f>VLOOKUP(C76,'Array Content'!$F$2:$H$1318,3,FALSE)</f>
        <v>MIMAT0002809</v>
      </c>
      <c r="C76" s="72" t="str">
        <f>VLOOKUP($C$1&amp;":"&amp;A76,'Array Content'!C$2:D$6817,2,FALSE)</f>
        <v>hsa-miR-146b-5p</v>
      </c>
      <c r="D76" s="73" t="str">
        <f>VLOOKUP(C76,'Array Content'!$F$2:$H$1318,2,FALSE)</f>
        <v>MIMAT0002809</v>
      </c>
    </row>
    <row r="77" spans="1:4" ht="15" customHeight="1" x14ac:dyDescent="0.25">
      <c r="A77" s="71" t="s">
        <v>70</v>
      </c>
      <c r="B77" s="72" t="str">
        <f>VLOOKUP(C77,'Array Content'!$F$2:$H$1318,3,FALSE)</f>
        <v>MIMAT0000251</v>
      </c>
      <c r="C77" s="72" t="str">
        <f>VLOOKUP($C$1&amp;":"&amp;A77,'Array Content'!C$2:D$6817,2,FALSE)</f>
        <v>hsa-miR-147a</v>
      </c>
      <c r="D77" s="73" t="str">
        <f>VLOOKUP(C77,'Array Content'!$F$2:$H$1318,2,FALSE)</f>
        <v>MIMAT0000251</v>
      </c>
    </row>
    <row r="78" spans="1:4" ht="15" customHeight="1" x14ac:dyDescent="0.25">
      <c r="A78" s="71" t="s">
        <v>71</v>
      </c>
      <c r="B78" s="72" t="str">
        <f>VLOOKUP(C78,'Array Content'!$F$2:$H$1318,3,FALSE)</f>
        <v>MIMAT0000243</v>
      </c>
      <c r="C78" s="72" t="str">
        <f>VLOOKUP($C$1&amp;":"&amp;A78,'Array Content'!C$2:D$6817,2,FALSE)</f>
        <v>hsa-miR-148a-3p</v>
      </c>
      <c r="D78" s="73" t="str">
        <f>VLOOKUP(C78,'Array Content'!$F$2:$H$1318,2,FALSE)</f>
        <v>MIMAT0000243</v>
      </c>
    </row>
    <row r="79" spans="1:4" ht="15" customHeight="1" x14ac:dyDescent="0.25">
      <c r="A79" s="71" t="s">
        <v>72</v>
      </c>
      <c r="B79" s="72" t="str">
        <f>VLOOKUP(C79,'Array Content'!$F$2:$H$1318,3,FALSE)</f>
        <v>MIMAT0000759</v>
      </c>
      <c r="C79" s="72" t="str">
        <f>VLOOKUP($C$1&amp;":"&amp;A79,'Array Content'!C$2:D$6817,2,FALSE)</f>
        <v>hsa-miR-148b-3p</v>
      </c>
      <c r="D79" s="73" t="str">
        <f>VLOOKUP(C79,'Array Content'!$F$2:$H$1318,2,FALSE)</f>
        <v>MIMAT0000759</v>
      </c>
    </row>
    <row r="80" spans="1:4" ht="15" customHeight="1" x14ac:dyDescent="0.25">
      <c r="A80" s="71" t="s">
        <v>73</v>
      </c>
      <c r="B80" s="72" t="str">
        <f>VLOOKUP(C80,'Array Content'!$F$2:$H$1318,3,FALSE)</f>
        <v>MIMAT0000450</v>
      </c>
      <c r="C80" s="72" t="str">
        <f>VLOOKUP($C$1&amp;":"&amp;A80,'Array Content'!C$2:D$6817,2,FALSE)</f>
        <v>hsa-miR-149-5p</v>
      </c>
      <c r="D80" s="73" t="str">
        <f>VLOOKUP(C80,'Array Content'!$F$2:$H$1318,2,FALSE)</f>
        <v>MIMAT0000450</v>
      </c>
    </row>
    <row r="81" spans="1:4" ht="15" customHeight="1" x14ac:dyDescent="0.25">
      <c r="A81" s="71" t="s">
        <v>74</v>
      </c>
      <c r="B81" s="72" t="str">
        <f>VLOOKUP(C81,'Array Content'!$F$2:$H$1318,3,FALSE)</f>
        <v>MIMAT0000451</v>
      </c>
      <c r="C81" s="72" t="str">
        <f>VLOOKUP($C$1&amp;":"&amp;A81,'Array Content'!C$2:D$6817,2,FALSE)</f>
        <v>hsa-miR-150-5p</v>
      </c>
      <c r="D81" s="73" t="str">
        <f>VLOOKUP(C81,'Array Content'!$F$2:$H$1318,2,FALSE)</f>
        <v>MIMAT0000451</v>
      </c>
    </row>
    <row r="82" spans="1:4" ht="15" customHeight="1" x14ac:dyDescent="0.25">
      <c r="A82" s="71" t="s">
        <v>75</v>
      </c>
      <c r="B82" s="72" t="str">
        <f>VLOOKUP(C82,'Array Content'!$F$2:$H$1318,3,FALSE)</f>
        <v>MIMAT0000757</v>
      </c>
      <c r="C82" s="72" t="str">
        <f>VLOOKUP($C$1&amp;":"&amp;A82,'Array Content'!C$2:D$6817,2,FALSE)</f>
        <v>hsa-miR-151a-3p</v>
      </c>
      <c r="D82" s="73" t="str">
        <f>VLOOKUP(C82,'Array Content'!$F$2:$H$1318,2,FALSE)</f>
        <v>MIMAT0000757</v>
      </c>
    </row>
    <row r="83" spans="1:4" ht="15" customHeight="1" x14ac:dyDescent="0.25">
      <c r="A83" s="71" t="s">
        <v>76</v>
      </c>
      <c r="B83" s="72" t="str">
        <f>VLOOKUP(C83,'Array Content'!$F$2:$H$1318,3,FALSE)</f>
        <v>MIMAT0004697</v>
      </c>
      <c r="C83" s="72" t="str">
        <f>VLOOKUP($C$1&amp;":"&amp;A83,'Array Content'!C$2:D$6817,2,FALSE)</f>
        <v>hsa-miR-151a-5p</v>
      </c>
      <c r="D83" s="73" t="str">
        <f>VLOOKUP(C83,'Array Content'!$F$2:$H$1318,2,FALSE)</f>
        <v>MIMAT0004697</v>
      </c>
    </row>
    <row r="84" spans="1:4" ht="15" customHeight="1" x14ac:dyDescent="0.25">
      <c r="A84" s="71" t="s">
        <v>77</v>
      </c>
      <c r="B84" s="72" t="str">
        <f>VLOOKUP(C84,'Array Content'!$F$2:$H$1325,3,FALSE)</f>
        <v>MIMAT0000438</v>
      </c>
      <c r="C84" s="72" t="str">
        <f>VLOOKUP($C$1&amp;":"&amp;A84,'Array Content'!C$2:D$2689,2,FALSE)</f>
        <v>hsa-miR-152-3p</v>
      </c>
      <c r="D84" s="73" t="str">
        <f>VLOOKUP(C84,'Array Content'!$F$2:$H$1325,2,FALSE)</f>
        <v>MIMAT0000438</v>
      </c>
    </row>
    <row r="85" spans="1:4" ht="15" customHeight="1" x14ac:dyDescent="0.25">
      <c r="A85" s="71" t="s">
        <v>78</v>
      </c>
      <c r="B85" s="72" t="str">
        <f>VLOOKUP(C85,'Array Content'!$F$2:$H$1325,3,FALSE)</f>
        <v>MIMAT0000439</v>
      </c>
      <c r="C85" s="72" t="str">
        <f>VLOOKUP($C$1&amp;":"&amp;A85,'Array Content'!C$2:D$2689,2,FALSE)</f>
        <v>hsa-miR-153-3p</v>
      </c>
      <c r="D85" s="73" t="str">
        <f>VLOOKUP(C85,'Array Content'!$F$2:$H$1325,2,FALSE)</f>
        <v>MIMAT0000439</v>
      </c>
    </row>
    <row r="86" spans="1:4" ht="15" customHeight="1" x14ac:dyDescent="0.25">
      <c r="A86" s="71" t="s">
        <v>79</v>
      </c>
      <c r="B86" s="72" t="str">
        <f>VLOOKUP(C86,'Array Content'!$F$2:$H$1325,3,FALSE)</f>
        <v>MIMAT0000452</v>
      </c>
      <c r="C86" s="72" t="str">
        <f>VLOOKUP($C$1&amp;":"&amp;A86,'Array Content'!C$2:D$2689,2,FALSE)</f>
        <v>hsa-miR-154-5p</v>
      </c>
      <c r="D86" s="73" t="str">
        <f>VLOOKUP(C86,'Array Content'!$F$2:$H$1325,2,FALSE)</f>
        <v>MIMAT0000452</v>
      </c>
    </row>
    <row r="87" spans="1:4" ht="15" customHeight="1" x14ac:dyDescent="0.25">
      <c r="A87" s="71" t="s">
        <v>5633</v>
      </c>
      <c r="B87" s="72" t="str">
        <f>VLOOKUP(C87,'Array Content'!$F$2:$H$1325,3,FALSE)</f>
        <v>MIMAT0000646</v>
      </c>
      <c r="C87" s="72" t="str">
        <f>VLOOKUP($C$1&amp;":"&amp;A87,'Array Content'!C$2:D$2689,2,FALSE)</f>
        <v>hsa-miR-155-5p</v>
      </c>
      <c r="D87" s="73" t="str">
        <f>VLOOKUP(C87,'Array Content'!$F$2:$H$1325,2,FALSE)</f>
        <v>MIMAT0000646</v>
      </c>
    </row>
    <row r="88" spans="1:4" ht="15" customHeight="1" x14ac:dyDescent="0.25">
      <c r="A88" s="71" t="s">
        <v>5634</v>
      </c>
      <c r="B88" s="72" t="str">
        <f>VLOOKUP(C88,'Array Content'!$F$2:$H$1325,3,FALSE)</f>
        <v>MIMAT0004658</v>
      </c>
      <c r="C88" s="72" t="str">
        <f>VLOOKUP($C$1&amp;":"&amp;A88,'Array Content'!C$2:D$2689,2,FALSE)</f>
        <v>hsa-miR-155-3p</v>
      </c>
      <c r="D88" s="73" t="str">
        <f>VLOOKUP(C88,'Array Content'!$F$2:$H$1325,2,FALSE)</f>
        <v>MIMAT0004658</v>
      </c>
    </row>
    <row r="89" spans="1:4" ht="15" customHeight="1" x14ac:dyDescent="0.25">
      <c r="A89" s="71" t="s">
        <v>5635</v>
      </c>
      <c r="B89" s="72" t="str">
        <f>VLOOKUP(C89,'Array Content'!$F$2:$H$1325,3,FALSE)</f>
        <v>MIMAT0000068</v>
      </c>
      <c r="C89" s="72" t="str">
        <f>VLOOKUP($C$1&amp;":"&amp;A89,'Array Content'!C$2:D$2689,2,FALSE)</f>
        <v>hsa-miR-15a-5p</v>
      </c>
      <c r="D89" s="73" t="str">
        <f>VLOOKUP(C89,'Array Content'!$F$2:$H$1325,2,FALSE)</f>
        <v>MIMAT0000068</v>
      </c>
    </row>
    <row r="90" spans="1:4" ht="15" customHeight="1" x14ac:dyDescent="0.25">
      <c r="A90" s="71" t="s">
        <v>5636</v>
      </c>
      <c r="B90" s="72" t="str">
        <f>VLOOKUP(C90,'Array Content'!$F$2:$H$1325,3,FALSE)</f>
        <v>MIMAT0000417</v>
      </c>
      <c r="C90" s="72" t="str">
        <f>VLOOKUP($C$1&amp;":"&amp;A90,'Array Content'!C$2:D$2689,2,FALSE)</f>
        <v>hsa-miR-15b-5p</v>
      </c>
      <c r="D90" s="73" t="str">
        <f>VLOOKUP(C90,'Array Content'!$F$2:$H$1325,2,FALSE)</f>
        <v>MIMAT0000417</v>
      </c>
    </row>
    <row r="91" spans="1:4" ht="15" customHeight="1" x14ac:dyDescent="0.25">
      <c r="A91" s="71" t="s">
        <v>5637</v>
      </c>
      <c r="B91" s="72" t="str">
        <f>VLOOKUP(C91,'Array Content'!$F$2:$H$1325,3,FALSE)</f>
        <v>MIMAT0004586</v>
      </c>
      <c r="C91" s="72" t="str">
        <f>VLOOKUP($C$1&amp;":"&amp;A91,'Array Content'!C$2:D$2689,2,FALSE)</f>
        <v>hsa-miR-15b-3p</v>
      </c>
      <c r="D91" s="73" t="str">
        <f>VLOOKUP(C91,'Array Content'!$F$2:$H$1325,2,FALSE)</f>
        <v>MIMAT0004586</v>
      </c>
    </row>
    <row r="92" spans="1:4" ht="15" customHeight="1" x14ac:dyDescent="0.25">
      <c r="A92" s="71" t="s">
        <v>5638</v>
      </c>
      <c r="B92" s="72" t="str">
        <f>VLOOKUP(C92,'Array Content'!$F$2:$H$1325,3,FALSE)</f>
        <v>MIMAT0000069</v>
      </c>
      <c r="C92" s="72" t="str">
        <f>VLOOKUP($C$1&amp;":"&amp;A92,'Array Content'!C$2:D$2689,2,FALSE)</f>
        <v>hsa-miR-16-5p</v>
      </c>
      <c r="D92" s="73" t="str">
        <f>VLOOKUP(C92,'Array Content'!$F$2:$H$1325,2,FALSE)</f>
        <v>MIMAT0000069</v>
      </c>
    </row>
    <row r="93" spans="1:4" ht="15" customHeight="1" x14ac:dyDescent="0.25">
      <c r="A93" s="71" t="s">
        <v>5639</v>
      </c>
      <c r="B93" s="72" t="e">
        <f>VLOOKUP(C93,'Array Content'!$F$2:$H$1325,3,FALSE)</f>
        <v>#N/A</v>
      </c>
      <c r="C93" s="72" t="str">
        <f>VLOOKUP($C$1&amp;":"&amp;A93,'Array Content'!C$2:D$2689,2,FALSE)</f>
        <v>hsa-miR-106a-5p hsa-miR-17-5p</v>
      </c>
      <c r="D93" s="73" t="e">
        <f>VLOOKUP(C93,'Array Content'!$F$2:$H$1325,2,FALSE)</f>
        <v>#N/A</v>
      </c>
    </row>
    <row r="94" spans="1:4" ht="15" customHeight="1" x14ac:dyDescent="0.25">
      <c r="A94" s="71" t="s">
        <v>5640</v>
      </c>
      <c r="B94" s="72" t="str">
        <f>VLOOKUP(C94,'Array Content'!$F$2:$H$1325,3,FALSE)</f>
        <v>MIMAT0000256</v>
      </c>
      <c r="C94" s="72" t="str">
        <f>VLOOKUP($C$1&amp;":"&amp;A94,'Array Content'!C$2:D$2689,2,FALSE)</f>
        <v>hsa-miR-181a-5p</v>
      </c>
      <c r="D94" s="73" t="str">
        <f>VLOOKUP(C94,'Array Content'!$F$2:$H$1325,2,FALSE)</f>
        <v>MIMAT0000256</v>
      </c>
    </row>
    <row r="95" spans="1:4" ht="15" customHeight="1" x14ac:dyDescent="0.25">
      <c r="A95" s="71" t="s">
        <v>5641</v>
      </c>
      <c r="B95" s="72" t="str">
        <f>VLOOKUP(C95,'Array Content'!$F$2:$H$1325,3,FALSE)</f>
        <v>MIMAT0000270</v>
      </c>
      <c r="C95" s="72" t="str">
        <f>VLOOKUP($C$1&amp;":"&amp;A95,'Array Content'!C$2:D$2689,2,FALSE)</f>
        <v>hsa-miR-181a-3p</v>
      </c>
      <c r="D95" s="73" t="str">
        <f>VLOOKUP(C95,'Array Content'!$F$2:$H$1325,2,FALSE)</f>
        <v>MIMAT0000270</v>
      </c>
    </row>
    <row r="96" spans="1:4" ht="15" customHeight="1" x14ac:dyDescent="0.25">
      <c r="A96" s="71" t="s">
        <v>5642</v>
      </c>
      <c r="B96" s="72" t="str">
        <f>VLOOKUP(C96,'Array Content'!$F$2:$H$1325,3,FALSE)</f>
        <v>MIMAT0000257</v>
      </c>
      <c r="C96" s="72" t="str">
        <f>VLOOKUP($C$1&amp;":"&amp;A96,'Array Content'!C$2:D$2689,2,FALSE)</f>
        <v>hsa-miR-181b-5p</v>
      </c>
      <c r="D96" s="73" t="str">
        <f>VLOOKUP(C96,'Array Content'!$F$2:$H$1325,2,FALSE)</f>
        <v>MIMAT0000257</v>
      </c>
    </row>
    <row r="97" spans="1:4" ht="15" customHeight="1" x14ac:dyDescent="0.25">
      <c r="A97" s="71" t="s">
        <v>5643</v>
      </c>
      <c r="B97" s="72" t="str">
        <f>VLOOKUP(C97,'Array Content'!$F$2:$H$1325,3,FALSE)</f>
        <v>MIMAT0000258</v>
      </c>
      <c r="C97" s="72" t="str">
        <f>VLOOKUP($C$1&amp;":"&amp;A97,'Array Content'!C$2:D$2689,2,FALSE)</f>
        <v>hsa-miR-181c-5p</v>
      </c>
      <c r="D97" s="73" t="str">
        <f>VLOOKUP(C97,'Array Content'!$F$2:$H$1325,2,FALSE)</f>
        <v>MIMAT0000258</v>
      </c>
    </row>
    <row r="98" spans="1:4" ht="15" customHeight="1" x14ac:dyDescent="0.25">
      <c r="A98" s="71" t="s">
        <v>5644</v>
      </c>
      <c r="B98" s="72" t="str">
        <f>VLOOKUP(C98,'Array Content'!$F$2:$H$1325,3,FALSE)</f>
        <v>MIMAT0004559</v>
      </c>
      <c r="C98" s="72" t="str">
        <f>VLOOKUP($C$1&amp;":"&amp;A98,'Array Content'!C$2:D$2689,2,FALSE)</f>
        <v>hsa-miR-181c-3p</v>
      </c>
      <c r="D98" s="73" t="str">
        <f>VLOOKUP(C98,'Array Content'!$F$2:$H$1325,2,FALSE)</f>
        <v>MIMAT0004559</v>
      </c>
    </row>
    <row r="99" spans="1:4" ht="15" customHeight="1" x14ac:dyDescent="0.25">
      <c r="A99" s="71" t="s">
        <v>80</v>
      </c>
      <c r="B99" s="72" t="str">
        <f>VLOOKUP(C99,'Array Content'!$F$2:$H$1325,3,FALSE)</f>
        <v>MIMAT0002821</v>
      </c>
      <c r="C99" s="72" t="str">
        <f>VLOOKUP($C$1&amp;":"&amp;A99,'Array Content'!C$2:D$2689,2,FALSE)</f>
        <v>hsa-miR-181d-5p</v>
      </c>
      <c r="D99" s="73" t="str">
        <f>VLOOKUP(C99,'Array Content'!$F$2:$H$1325,2,FALSE)</f>
        <v>MIMAT0002821</v>
      </c>
    </row>
    <row r="100" spans="1:4" ht="15" customHeight="1" x14ac:dyDescent="0.25">
      <c r="A100" s="71" t="s">
        <v>81</v>
      </c>
      <c r="B100" s="72" t="str">
        <f>VLOOKUP(C100,'Array Content'!$F$2:$H$1325,3,FALSE)</f>
        <v>MIMAT0000259</v>
      </c>
      <c r="C100" s="72" t="str">
        <f>VLOOKUP($C$1&amp;":"&amp;A100,'Array Content'!C$2:D$2689,2,FALSE)</f>
        <v>hsa-miR-182-5p</v>
      </c>
      <c r="D100" s="73" t="str">
        <f>VLOOKUP(C100,'Array Content'!$F$2:$H$1325,2,FALSE)</f>
        <v>MIMAT0000259</v>
      </c>
    </row>
    <row r="101" spans="1:4" ht="15" customHeight="1" x14ac:dyDescent="0.25">
      <c r="A101" s="71" t="s">
        <v>82</v>
      </c>
      <c r="B101" s="72" t="str">
        <f>VLOOKUP(C101,'Array Content'!$F$2:$H$1325,3,FALSE)</f>
        <v>MIMAT0000260</v>
      </c>
      <c r="C101" s="72" t="str">
        <f>VLOOKUP($C$1&amp;":"&amp;A101,'Array Content'!C$2:D$2689,2,FALSE)</f>
        <v>hsa-miR-182-3p</v>
      </c>
      <c r="D101" s="73" t="str">
        <f>VLOOKUP(C101,'Array Content'!$F$2:$H$1325,2,FALSE)</f>
        <v>MIMAT0000260</v>
      </c>
    </row>
    <row r="102" spans="1:4" ht="15" customHeight="1" x14ac:dyDescent="0.25">
      <c r="A102" s="71" t="s">
        <v>83</v>
      </c>
      <c r="B102" s="72" t="str">
        <f>VLOOKUP(C102,'Array Content'!$F$2:$H$1325,3,FALSE)</f>
        <v>MIMAT0000261</v>
      </c>
      <c r="C102" s="72" t="str">
        <f>VLOOKUP($C$1&amp;":"&amp;A102,'Array Content'!C$2:D$2689,2,FALSE)</f>
        <v>hsa-miR-183-5p</v>
      </c>
      <c r="D102" s="73" t="str">
        <f>VLOOKUP(C102,'Array Content'!$F$2:$H$1325,2,FALSE)</f>
        <v>MIMAT0000261</v>
      </c>
    </row>
    <row r="103" spans="1:4" ht="15" customHeight="1" x14ac:dyDescent="0.25">
      <c r="A103" s="71" t="s">
        <v>84</v>
      </c>
      <c r="B103" s="72" t="str">
        <f>VLOOKUP(C103,'Array Content'!$F$2:$H$1325,3,FALSE)</f>
        <v>MIMAT0004560</v>
      </c>
      <c r="C103" s="72" t="str">
        <f>VLOOKUP($C$1&amp;":"&amp;A103,'Array Content'!C$2:D$2689,2,FALSE)</f>
        <v>hsa-miR-183-3p</v>
      </c>
      <c r="D103" s="73" t="str">
        <f>VLOOKUP(C103,'Array Content'!$F$2:$H$1325,2,FALSE)</f>
        <v>MIMAT0004560</v>
      </c>
    </row>
    <row r="104" spans="1:4" ht="15" customHeight="1" x14ac:dyDescent="0.25">
      <c r="A104" s="71" t="s">
        <v>85</v>
      </c>
      <c r="B104" s="72" t="str">
        <f>VLOOKUP(C104,'Array Content'!$F$2:$H$1325,3,FALSE)</f>
        <v>MIMAT0000454</v>
      </c>
      <c r="C104" s="72" t="str">
        <f>VLOOKUP($C$1&amp;":"&amp;A104,'Array Content'!C$2:D$2689,2,FALSE)</f>
        <v>hsa-miR-184</v>
      </c>
      <c r="D104" s="73" t="str">
        <f>VLOOKUP(C104,'Array Content'!$F$2:$H$1325,2,FALSE)</f>
        <v>MIMAT0000454</v>
      </c>
    </row>
    <row r="105" spans="1:4" ht="15" customHeight="1" x14ac:dyDescent="0.25">
      <c r="A105" s="71" t="s">
        <v>86</v>
      </c>
      <c r="B105" s="72" t="str">
        <f>VLOOKUP(C105,'Array Content'!$F$2:$H$1325,3,FALSE)</f>
        <v>MIMAT0000455</v>
      </c>
      <c r="C105" s="72" t="str">
        <f>VLOOKUP($C$1&amp;":"&amp;A105,'Array Content'!C$2:D$2689,2,FALSE)</f>
        <v>hsa-miR-185-5p</v>
      </c>
      <c r="D105" s="73" t="str">
        <f>VLOOKUP(C105,'Array Content'!$F$2:$H$1325,2,FALSE)</f>
        <v>MIMAT0000455</v>
      </c>
    </row>
    <row r="106" spans="1:4" ht="15" customHeight="1" x14ac:dyDescent="0.25">
      <c r="A106" s="71" t="s">
        <v>87</v>
      </c>
      <c r="B106" s="72" t="str">
        <f>VLOOKUP(C106,'Array Content'!$F$2:$H$1325,3,FALSE)</f>
        <v>MIMAT0000456</v>
      </c>
      <c r="C106" s="72" t="str">
        <f>VLOOKUP($C$1&amp;":"&amp;A106,'Array Content'!C$2:D$2689,2,FALSE)</f>
        <v>hsa-miR-186-5p</v>
      </c>
      <c r="D106" s="73" t="str">
        <f>VLOOKUP(C106,'Array Content'!$F$2:$H$1325,2,FALSE)</f>
        <v>MIMAT0000456</v>
      </c>
    </row>
    <row r="107" spans="1:4" ht="15" customHeight="1" x14ac:dyDescent="0.25">
      <c r="A107" s="71" t="s">
        <v>88</v>
      </c>
      <c r="B107" s="72" t="str">
        <f>VLOOKUP(C107,'Array Content'!$F$2:$H$1325,3,FALSE)</f>
        <v>MIMAT0004612</v>
      </c>
      <c r="C107" s="72" t="str">
        <f>VLOOKUP($C$1&amp;":"&amp;A107,'Array Content'!C$2:D$2689,2,FALSE)</f>
        <v>hsa-miR-186-3p</v>
      </c>
      <c r="D107" s="73" t="str">
        <f>VLOOKUP(C107,'Array Content'!$F$2:$H$1325,2,FALSE)</f>
        <v>MIMAT0004612</v>
      </c>
    </row>
    <row r="108" spans="1:4" ht="15" customHeight="1" x14ac:dyDescent="0.25">
      <c r="A108" s="71" t="s">
        <v>89</v>
      </c>
      <c r="B108" s="72" t="str">
        <f>VLOOKUP(C108,'Array Content'!$F$2:$H$1325,3,FALSE)</f>
        <v>MIMAT0000262</v>
      </c>
      <c r="C108" s="72" t="str">
        <f>VLOOKUP($C$1&amp;":"&amp;A108,'Array Content'!C$2:D$2689,2,FALSE)</f>
        <v>hsa-miR-187-3p</v>
      </c>
      <c r="D108" s="73" t="str">
        <f>VLOOKUP(C108,'Array Content'!$F$2:$H$1325,2,FALSE)</f>
        <v>MIMAT0000262</v>
      </c>
    </row>
    <row r="109" spans="1:4" ht="15" customHeight="1" x14ac:dyDescent="0.25">
      <c r="A109" s="71" t="s">
        <v>90</v>
      </c>
      <c r="B109" s="72" t="str">
        <f>VLOOKUP(C109,'Array Content'!$F$2:$H$1325,3,FALSE)</f>
        <v>MIMAT0004561</v>
      </c>
      <c r="C109" s="72" t="str">
        <f>VLOOKUP($C$1&amp;":"&amp;A109,'Array Content'!C$2:D$2689,2,FALSE)</f>
        <v>hsa-miR-187-5p</v>
      </c>
      <c r="D109" s="73" t="str">
        <f>VLOOKUP(C109,'Array Content'!$F$2:$H$1325,2,FALSE)</f>
        <v>MIMAT0004561</v>
      </c>
    </row>
    <row r="110" spans="1:4" ht="15" customHeight="1" x14ac:dyDescent="0.25">
      <c r="A110" s="71" t="s">
        <v>91</v>
      </c>
      <c r="B110" s="72" t="str">
        <f>VLOOKUP(C110,'Array Content'!$F$2:$H$1325,3,FALSE)</f>
        <v>MIMAT0000072</v>
      </c>
      <c r="C110" s="72" t="str">
        <f>VLOOKUP($C$1&amp;":"&amp;A110,'Array Content'!C$2:D$2689,2,FALSE)</f>
        <v>hsa-miR-18a-5p</v>
      </c>
      <c r="D110" s="73" t="str">
        <f>VLOOKUP(C110,'Array Content'!$F$2:$H$1325,2,FALSE)</f>
        <v>MIMAT0000072</v>
      </c>
    </row>
    <row r="111" spans="1:4" ht="15" customHeight="1" x14ac:dyDescent="0.25">
      <c r="A111" s="71" t="s">
        <v>5645</v>
      </c>
      <c r="B111" s="72" t="str">
        <f>VLOOKUP(C111,'Array Content'!$F$2:$H$1325,3,FALSE)</f>
        <v>MIMAT0002891</v>
      </c>
      <c r="C111" s="72" t="str">
        <f>VLOOKUP($C$1&amp;":"&amp;A111,'Array Content'!C$2:D$2689,2,FALSE)</f>
        <v>hsa-miR-18a-3p</v>
      </c>
      <c r="D111" s="73" t="str">
        <f>VLOOKUP(C111,'Array Content'!$F$2:$H$1325,2,FALSE)</f>
        <v>MIMAT0002891</v>
      </c>
    </row>
    <row r="112" spans="1:4" ht="15" customHeight="1" x14ac:dyDescent="0.25">
      <c r="A112" s="71" t="s">
        <v>5646</v>
      </c>
      <c r="B112" s="72" t="str">
        <f>VLOOKUP(C112,'Array Content'!$F$2:$H$1325,3,FALSE)</f>
        <v>MIMAT0001412</v>
      </c>
      <c r="C112" s="72" t="str">
        <f>VLOOKUP($C$1&amp;":"&amp;A112,'Array Content'!C$2:D$2689,2,FALSE)</f>
        <v>hsa-miR-18b-5p</v>
      </c>
      <c r="D112" s="73" t="str">
        <f>VLOOKUP(C112,'Array Content'!$F$2:$H$1325,2,FALSE)</f>
        <v>MIMAT0001412</v>
      </c>
    </row>
    <row r="113" spans="1:4" ht="15" customHeight="1" x14ac:dyDescent="0.25">
      <c r="A113" s="71" t="s">
        <v>5647</v>
      </c>
      <c r="B113" s="72" t="str">
        <f>VLOOKUP(C113,'Array Content'!$F$2:$H$1325,3,FALSE)</f>
        <v>MIMAT0004751</v>
      </c>
      <c r="C113" s="72" t="str">
        <f>VLOOKUP($C$1&amp;":"&amp;A113,'Array Content'!C$2:D$2689,2,FALSE)</f>
        <v>hsa-miR-18b-3p</v>
      </c>
      <c r="D113" s="73" t="str">
        <f>VLOOKUP(C113,'Array Content'!$F$2:$H$1325,2,FALSE)</f>
        <v>MIMAT0004751</v>
      </c>
    </row>
    <row r="114" spans="1:4" ht="15" customHeight="1" x14ac:dyDescent="0.25">
      <c r="A114" s="71" t="s">
        <v>5648</v>
      </c>
      <c r="B114" s="72" t="str">
        <f>VLOOKUP(C114,'Array Content'!$F$2:$H$1325,3,FALSE)</f>
        <v>MIMAT0000458</v>
      </c>
      <c r="C114" s="72" t="str">
        <f>VLOOKUP($C$1&amp;":"&amp;A114,'Array Content'!C$2:D$2689,2,FALSE)</f>
        <v>hsa-miR-190a-5p</v>
      </c>
      <c r="D114" s="73" t="str">
        <f>VLOOKUP(C114,'Array Content'!$F$2:$H$1325,2,FALSE)</f>
        <v>MIMAT0000458</v>
      </c>
    </row>
    <row r="115" spans="1:4" ht="15" customHeight="1" x14ac:dyDescent="0.25">
      <c r="A115" s="71" t="s">
        <v>5649</v>
      </c>
      <c r="B115" s="72" t="str">
        <f>VLOOKUP(C115,'Array Content'!$F$2:$H$1325,3,FALSE)</f>
        <v>MIMAT0007881</v>
      </c>
      <c r="C115" s="72" t="str">
        <f>VLOOKUP($C$1&amp;":"&amp;A115,'Array Content'!C$2:D$2689,2,FALSE)</f>
        <v>hsa-miR-1908-5p</v>
      </c>
      <c r="D115" s="73" t="str">
        <f>VLOOKUP(C115,'Array Content'!$F$2:$H$1325,2,FALSE)</f>
        <v>MIMAT0007881</v>
      </c>
    </row>
    <row r="116" spans="1:4" ht="15" customHeight="1" x14ac:dyDescent="0.25">
      <c r="A116" s="71" t="s">
        <v>5650</v>
      </c>
      <c r="B116" s="72" t="str">
        <f>VLOOKUP(C116,'Array Content'!$F$2:$H$1325,3,FALSE)</f>
        <v>MIMAT0000440</v>
      </c>
      <c r="C116" s="72" t="str">
        <f>VLOOKUP($C$1&amp;":"&amp;A116,'Array Content'!C$2:D$2689,2,FALSE)</f>
        <v>hsa-miR-191-5p</v>
      </c>
      <c r="D116" s="73" t="str">
        <f>VLOOKUP(C116,'Array Content'!$F$2:$H$1325,2,FALSE)</f>
        <v>MIMAT0000440</v>
      </c>
    </row>
    <row r="117" spans="1:4" ht="15" customHeight="1" x14ac:dyDescent="0.25">
      <c r="A117" s="71" t="s">
        <v>5651</v>
      </c>
      <c r="B117" s="72" t="str">
        <f>VLOOKUP(C117,'Array Content'!$F$2:$H$1325,3,FALSE)</f>
        <v>MIMAT0001618</v>
      </c>
      <c r="C117" s="72" t="str">
        <f>VLOOKUP($C$1&amp;":"&amp;A117,'Array Content'!C$2:D$2689,2,FALSE)</f>
        <v>hsa-miR-191-3p</v>
      </c>
      <c r="D117" s="73" t="str">
        <f>VLOOKUP(C117,'Array Content'!$F$2:$H$1325,2,FALSE)</f>
        <v>MIMAT0001618</v>
      </c>
    </row>
    <row r="118" spans="1:4" ht="15" customHeight="1" x14ac:dyDescent="0.25">
      <c r="A118" s="71" t="s">
        <v>5652</v>
      </c>
      <c r="B118" s="72" t="str">
        <f>VLOOKUP(C118,'Array Content'!$F$2:$H$1325,3,FALSE)</f>
        <v>MIMAT0007890</v>
      </c>
      <c r="C118" s="72" t="str">
        <f>VLOOKUP($C$1&amp;":"&amp;A118,'Array Content'!C$2:D$2689,2,FALSE)</f>
        <v>hsa-miR-1914-3p</v>
      </c>
      <c r="D118" s="73" t="str">
        <f>VLOOKUP(C118,'Array Content'!$F$2:$H$1325,2,FALSE)</f>
        <v>MIMAT0007890</v>
      </c>
    </row>
    <row r="119" spans="1:4" ht="15" customHeight="1" x14ac:dyDescent="0.25">
      <c r="A119" s="71" t="s">
        <v>5653</v>
      </c>
      <c r="B119" s="72" t="str">
        <f>VLOOKUP(C119,'Array Content'!$F$2:$H$1325,3,FALSE)</f>
        <v>MIMAT0000222</v>
      </c>
      <c r="C119" s="72" t="str">
        <f>VLOOKUP($C$1&amp;":"&amp;A119,'Array Content'!C$2:D$2689,2,FALSE)</f>
        <v>hsa-miR-192-5p</v>
      </c>
      <c r="D119" s="73" t="str">
        <f>VLOOKUP(C119,'Array Content'!$F$2:$H$1325,2,FALSE)</f>
        <v>MIMAT0000222</v>
      </c>
    </row>
    <row r="120" spans="1:4" ht="15" customHeight="1" x14ac:dyDescent="0.25">
      <c r="A120" s="71" t="s">
        <v>5654</v>
      </c>
      <c r="B120" s="72" t="str">
        <f>VLOOKUP(C120,'Array Content'!$F$2:$H$1325,3,FALSE)</f>
        <v>MIMAT0004543</v>
      </c>
      <c r="C120" s="72" t="str">
        <f>VLOOKUP($C$1&amp;":"&amp;A120,'Array Content'!C$2:D$2689,2,FALSE)</f>
        <v>hsa-miR-192-3p</v>
      </c>
      <c r="D120" s="73" t="str">
        <f>VLOOKUP(C120,'Array Content'!$F$2:$H$1325,2,FALSE)</f>
        <v>MIMAT0004543</v>
      </c>
    </row>
    <row r="121" spans="1:4" ht="15" customHeight="1" x14ac:dyDescent="0.25">
      <c r="A121" s="71" t="s">
        <v>5655</v>
      </c>
      <c r="B121" s="72" t="str">
        <f>VLOOKUP(C121,'Array Content'!$F$2:$H$1325,3,FALSE)</f>
        <v>MIMAT0000459</v>
      </c>
      <c r="C121" s="72" t="str">
        <f>VLOOKUP($C$1&amp;":"&amp;A121,'Array Content'!C$2:D$2689,2,FALSE)</f>
        <v>hsa-miR-193a-3p</v>
      </c>
      <c r="D121" s="73" t="str">
        <f>VLOOKUP(C121,'Array Content'!$F$2:$H$1325,2,FALSE)</f>
        <v>MIMAT0000459</v>
      </c>
    </row>
    <row r="122" spans="1:4" ht="15" customHeight="1" x14ac:dyDescent="0.25">
      <c r="A122" s="71" t="s">
        <v>5656</v>
      </c>
      <c r="B122" s="72" t="str">
        <f>VLOOKUP(C122,'Array Content'!$F$2:$H$1325,3,FALSE)</f>
        <v>MIMAT0004614</v>
      </c>
      <c r="C122" s="72" t="str">
        <f>VLOOKUP($C$1&amp;":"&amp;A122,'Array Content'!C$2:D$2689,2,FALSE)</f>
        <v>hsa-miR-193a-5p</v>
      </c>
      <c r="D122" s="73" t="str">
        <f>VLOOKUP(C122,'Array Content'!$F$2:$H$1325,2,FALSE)</f>
        <v>MIMAT0004614</v>
      </c>
    </row>
    <row r="123" spans="1:4" ht="15" customHeight="1" x14ac:dyDescent="0.25">
      <c r="A123" s="71" t="s">
        <v>92</v>
      </c>
      <c r="B123" s="72" t="str">
        <f>VLOOKUP(C123,'Array Content'!$F$2:$H$1325,3,FALSE)</f>
        <v>MIMAT0002819</v>
      </c>
      <c r="C123" s="72" t="str">
        <f>VLOOKUP($C$1&amp;":"&amp;A123,'Array Content'!C$2:D$2689,2,FALSE)</f>
        <v>hsa-miR-193b-3p</v>
      </c>
      <c r="D123" s="73" t="str">
        <f>VLOOKUP(C123,'Array Content'!$F$2:$H$1325,2,FALSE)</f>
        <v>MIMAT0002819</v>
      </c>
    </row>
    <row r="124" spans="1:4" ht="15" customHeight="1" x14ac:dyDescent="0.25">
      <c r="A124" s="71" t="s">
        <v>93</v>
      </c>
      <c r="B124" s="72" t="str">
        <f>VLOOKUP(C124,'Array Content'!$F$2:$H$1325,3,FALSE)</f>
        <v>MIMAT0004767</v>
      </c>
      <c r="C124" s="72" t="str">
        <f>VLOOKUP($C$1&amp;":"&amp;A124,'Array Content'!C$2:D$2689,2,FALSE)</f>
        <v>hsa-miR-193b-5p</v>
      </c>
      <c r="D124" s="73" t="str">
        <f>VLOOKUP(C124,'Array Content'!$F$2:$H$1325,2,FALSE)</f>
        <v>MIMAT0004767</v>
      </c>
    </row>
    <row r="125" spans="1:4" ht="15" customHeight="1" x14ac:dyDescent="0.25">
      <c r="A125" s="71" t="s">
        <v>94</v>
      </c>
      <c r="B125" s="72" t="str">
        <f>VLOOKUP(C125,'Array Content'!$F$2:$H$1325,3,FALSE)</f>
        <v>MIMAT0000460</v>
      </c>
      <c r="C125" s="72" t="str">
        <f>VLOOKUP($C$1&amp;":"&amp;A125,'Array Content'!C$2:D$2689,2,FALSE)</f>
        <v>hsa-miR-194-5p</v>
      </c>
      <c r="D125" s="73" t="str">
        <f>VLOOKUP(C125,'Array Content'!$F$2:$H$1325,2,FALSE)</f>
        <v>MIMAT0000460</v>
      </c>
    </row>
    <row r="126" spans="1:4" ht="15" customHeight="1" x14ac:dyDescent="0.25">
      <c r="A126" s="71" t="s">
        <v>95</v>
      </c>
      <c r="B126" s="72" t="str">
        <f>VLOOKUP(C126,'Array Content'!$F$2:$H$1325,3,FALSE)</f>
        <v>MIMAT0000461</v>
      </c>
      <c r="C126" s="72" t="str">
        <f>VLOOKUP($C$1&amp;":"&amp;A126,'Array Content'!C$2:D$2689,2,FALSE)</f>
        <v>hsa-miR-195-5p</v>
      </c>
      <c r="D126" s="73" t="str">
        <f>VLOOKUP(C126,'Array Content'!$F$2:$H$1325,2,FALSE)</f>
        <v>MIMAT0000461</v>
      </c>
    </row>
    <row r="127" spans="1:4" ht="15" customHeight="1" x14ac:dyDescent="0.25">
      <c r="A127" s="71" t="s">
        <v>96</v>
      </c>
      <c r="B127" s="72" t="str">
        <f>VLOOKUP(C127,'Array Content'!$F$2:$H$1325,3,FALSE)</f>
        <v>MIMAT0004615</v>
      </c>
      <c r="C127" s="72" t="str">
        <f>VLOOKUP($C$1&amp;":"&amp;A127,'Array Content'!C$2:D$2689,2,FALSE)</f>
        <v>hsa-miR-195-3p</v>
      </c>
      <c r="D127" s="73" t="str">
        <f>VLOOKUP(C127,'Array Content'!$F$2:$H$1325,2,FALSE)</f>
        <v>MIMAT0004615</v>
      </c>
    </row>
    <row r="128" spans="1:4" ht="15" customHeight="1" x14ac:dyDescent="0.25">
      <c r="A128" s="71" t="s">
        <v>97</v>
      </c>
      <c r="B128" s="72" t="str">
        <f>VLOOKUP(C128,'Array Content'!$F$2:$H$1325,3,FALSE)</f>
        <v>MIMAT0000226</v>
      </c>
      <c r="C128" s="72" t="str">
        <f>VLOOKUP($C$1&amp;":"&amp;A128,'Array Content'!C$2:D$2689,2,FALSE)</f>
        <v>hsa-miR-196a-5p</v>
      </c>
      <c r="D128" s="73" t="str">
        <f>VLOOKUP(C128,'Array Content'!$F$2:$H$1325,2,FALSE)</f>
        <v>MIMAT0000226</v>
      </c>
    </row>
    <row r="129" spans="1:4" ht="15" customHeight="1" x14ac:dyDescent="0.25">
      <c r="A129" s="71" t="s">
        <v>98</v>
      </c>
      <c r="B129" s="72" t="str">
        <f>VLOOKUP(C129,'Array Content'!$F$2:$H$1325,3,FALSE)</f>
        <v>MIMAT0004562</v>
      </c>
      <c r="C129" s="72" t="str">
        <f>VLOOKUP($C$1&amp;":"&amp;A129,'Array Content'!C$2:D$2689,2,FALSE)</f>
        <v>hsa-miR-196a-3p</v>
      </c>
      <c r="D129" s="73" t="str">
        <f>VLOOKUP(C129,'Array Content'!$F$2:$H$1325,2,FALSE)</f>
        <v>MIMAT0004562</v>
      </c>
    </row>
    <row r="130" spans="1:4" ht="15" customHeight="1" x14ac:dyDescent="0.25">
      <c r="A130" s="71" t="s">
        <v>99</v>
      </c>
      <c r="B130" s="72" t="str">
        <f>VLOOKUP(C130,'Array Content'!$F$2:$H$1325,3,FALSE)</f>
        <v>MIMAT0001080</v>
      </c>
      <c r="C130" s="72" t="str">
        <f>VLOOKUP($C$1&amp;":"&amp;A130,'Array Content'!C$2:D$2689,2,FALSE)</f>
        <v>hsa-miR-196b-5p</v>
      </c>
      <c r="D130" s="73" t="str">
        <f>VLOOKUP(C130,'Array Content'!$F$2:$H$1325,2,FALSE)</f>
        <v>MIMAT0001080</v>
      </c>
    </row>
    <row r="131" spans="1:4" ht="15" customHeight="1" x14ac:dyDescent="0.25">
      <c r="A131" s="71" t="s">
        <v>100</v>
      </c>
      <c r="B131" s="72" t="str">
        <f>VLOOKUP(C131,'Array Content'!$F$2:$H$1325,3,FALSE)</f>
        <v>MIMAT0000227</v>
      </c>
      <c r="C131" s="72" t="str">
        <f>VLOOKUP($C$1&amp;":"&amp;A131,'Array Content'!C$2:D$2689,2,FALSE)</f>
        <v>hsa-miR-197-3p</v>
      </c>
      <c r="D131" s="73" t="str">
        <f>VLOOKUP(C131,'Array Content'!$F$2:$H$1325,2,FALSE)</f>
        <v>MIMAT0000227</v>
      </c>
    </row>
    <row r="132" spans="1:4" ht="15" customHeight="1" x14ac:dyDescent="0.25">
      <c r="A132" s="71" t="s">
        <v>101</v>
      </c>
      <c r="B132" s="72" t="e">
        <f>VLOOKUP(C132,'Array Content'!$F$2:$H$1325,3,FALSE)</f>
        <v>#N/A</v>
      </c>
      <c r="C132" s="72" t="str">
        <f>VLOOKUP($C$1&amp;":"&amp;A132,'Array Content'!C$2:D$2689,2,FALSE)</f>
        <v>hsa-miR-199a-3p hsa-miR-199b-3p</v>
      </c>
      <c r="D132" s="73" t="e">
        <f>VLOOKUP(C132,'Array Content'!$F$2:$H$1325,2,FALSE)</f>
        <v>#N/A</v>
      </c>
    </row>
    <row r="133" spans="1:4" ht="15" customHeight="1" x14ac:dyDescent="0.25">
      <c r="A133" s="71" t="s">
        <v>102</v>
      </c>
      <c r="B133" s="72" t="str">
        <f>VLOOKUP(C133,'Array Content'!$F$2:$H$1325,3,FALSE)</f>
        <v>MIMAT0000231</v>
      </c>
      <c r="C133" s="72" t="str">
        <f>VLOOKUP($C$1&amp;":"&amp;A133,'Array Content'!C$2:D$2689,2,FALSE)</f>
        <v>hsa-miR-199a-5p</v>
      </c>
      <c r="D133" s="73" t="str">
        <f>VLOOKUP(C133,'Array Content'!$F$2:$H$1325,2,FALSE)</f>
        <v>MIMAT0000231</v>
      </c>
    </row>
    <row r="134" spans="1:4" ht="15" customHeight="1" x14ac:dyDescent="0.25">
      <c r="A134" s="71" t="s">
        <v>103</v>
      </c>
      <c r="B134" s="72" t="str">
        <f>VLOOKUP(C134,'Array Content'!$F$2:$H$1325,3,FALSE)</f>
        <v>MIMAT0000263</v>
      </c>
      <c r="C134" s="72" t="str">
        <f>VLOOKUP($C$1&amp;":"&amp;A134,'Array Content'!C$2:D$2689,2,FALSE)</f>
        <v>hsa-miR-199b-5p</v>
      </c>
      <c r="D134" s="73" t="str">
        <f>VLOOKUP(C134,'Array Content'!$F$2:$H$1325,2,FALSE)</f>
        <v>MIMAT0000263</v>
      </c>
    </row>
    <row r="135" spans="1:4" ht="15" customHeight="1" x14ac:dyDescent="0.25">
      <c r="A135" s="71" t="s">
        <v>5657</v>
      </c>
      <c r="B135" s="72" t="str">
        <f>VLOOKUP(C135,'Array Content'!$F$2:$H$1325,3,FALSE)</f>
        <v>MIMAT0000073</v>
      </c>
      <c r="C135" s="72" t="str">
        <f>VLOOKUP($C$1&amp;":"&amp;A135,'Array Content'!C$2:D$2689,2,FALSE)</f>
        <v>hsa-miR-19a-3p</v>
      </c>
      <c r="D135" s="73" t="str">
        <f>VLOOKUP(C135,'Array Content'!$F$2:$H$1325,2,FALSE)</f>
        <v>MIMAT0000073</v>
      </c>
    </row>
    <row r="136" spans="1:4" ht="15" customHeight="1" x14ac:dyDescent="0.25">
      <c r="A136" s="71" t="s">
        <v>5658</v>
      </c>
      <c r="B136" s="72" t="str">
        <f>VLOOKUP(C136,'Array Content'!$F$2:$H$1325,3,FALSE)</f>
        <v>MIMAT0004490</v>
      </c>
      <c r="C136" s="72" t="str">
        <f>VLOOKUP($C$1&amp;":"&amp;A136,'Array Content'!C$2:D$2689,2,FALSE)</f>
        <v>hsa-miR-19a-5p</v>
      </c>
      <c r="D136" s="73" t="str">
        <f>VLOOKUP(C136,'Array Content'!$F$2:$H$1325,2,FALSE)</f>
        <v>MIMAT0004490</v>
      </c>
    </row>
    <row r="137" spans="1:4" ht="15" customHeight="1" x14ac:dyDescent="0.25">
      <c r="A137" s="71" t="s">
        <v>5659</v>
      </c>
      <c r="B137" s="72" t="str">
        <f>VLOOKUP(C137,'Array Content'!$F$2:$H$1325,3,FALSE)</f>
        <v>MIMAT0000074</v>
      </c>
      <c r="C137" s="72" t="str">
        <f>VLOOKUP($C$1&amp;":"&amp;A137,'Array Content'!C$2:D$2689,2,FALSE)</f>
        <v>hsa-miR-19b-3p</v>
      </c>
      <c r="D137" s="73" t="str">
        <f>VLOOKUP(C137,'Array Content'!$F$2:$H$1325,2,FALSE)</f>
        <v>MIMAT0000074</v>
      </c>
    </row>
    <row r="138" spans="1:4" ht="15" customHeight="1" x14ac:dyDescent="0.25">
      <c r="A138" s="71" t="s">
        <v>5660</v>
      </c>
      <c r="B138" s="72" t="str">
        <f>VLOOKUP(C138,'Array Content'!$F$2:$H$1325,3,FALSE)</f>
        <v>MIMAT0000682</v>
      </c>
      <c r="C138" s="72" t="str">
        <f>VLOOKUP($C$1&amp;":"&amp;A138,'Array Content'!C$2:D$2689,2,FALSE)</f>
        <v>hsa-miR-200a-3p</v>
      </c>
      <c r="D138" s="73" t="str">
        <f>VLOOKUP(C138,'Array Content'!$F$2:$H$1325,2,FALSE)</f>
        <v>MIMAT0000682</v>
      </c>
    </row>
    <row r="139" spans="1:4" ht="15" customHeight="1" x14ac:dyDescent="0.25">
      <c r="A139" s="71" t="s">
        <v>5661</v>
      </c>
      <c r="B139" s="72" t="str">
        <f>VLOOKUP(C139,'Array Content'!$F$2:$H$1325,3,FALSE)</f>
        <v>MIMAT0001620</v>
      </c>
      <c r="C139" s="72" t="str">
        <f>VLOOKUP($C$1&amp;":"&amp;A139,'Array Content'!C$2:D$2689,2,FALSE)</f>
        <v>hsa-miR-200a-5p</v>
      </c>
      <c r="D139" s="73" t="str">
        <f>VLOOKUP(C139,'Array Content'!$F$2:$H$1325,2,FALSE)</f>
        <v>MIMAT0001620</v>
      </c>
    </row>
    <row r="140" spans="1:4" ht="15" customHeight="1" x14ac:dyDescent="0.25">
      <c r="A140" s="71" t="s">
        <v>5662</v>
      </c>
      <c r="B140" s="72" t="str">
        <f>VLOOKUP(C140,'Array Content'!$F$2:$H$1325,3,FALSE)</f>
        <v>MIMAT0000318</v>
      </c>
      <c r="C140" s="72" t="str">
        <f>VLOOKUP($C$1&amp;":"&amp;A140,'Array Content'!C$2:D$2689,2,FALSE)</f>
        <v>hsa-miR-200b-3p</v>
      </c>
      <c r="D140" s="73" t="str">
        <f>VLOOKUP(C140,'Array Content'!$F$2:$H$1325,2,FALSE)</f>
        <v>MIMAT0000318</v>
      </c>
    </row>
    <row r="141" spans="1:4" ht="15" customHeight="1" x14ac:dyDescent="0.25">
      <c r="A141" s="71" t="s">
        <v>5663</v>
      </c>
      <c r="B141" s="72" t="str">
        <f>VLOOKUP(C141,'Array Content'!$F$2:$H$1325,3,FALSE)</f>
        <v>MIMAT0000617</v>
      </c>
      <c r="C141" s="72" t="str">
        <f>VLOOKUP($C$1&amp;":"&amp;A141,'Array Content'!C$2:D$2689,2,FALSE)</f>
        <v>hsa-miR-200c-3p</v>
      </c>
      <c r="D141" s="73" t="str">
        <f>VLOOKUP(C141,'Array Content'!$F$2:$H$1325,2,FALSE)</f>
        <v>MIMAT0000617</v>
      </c>
    </row>
    <row r="142" spans="1:4" ht="15" customHeight="1" x14ac:dyDescent="0.25">
      <c r="A142" s="71" t="s">
        <v>5664</v>
      </c>
      <c r="B142" s="72" t="str">
        <f>VLOOKUP(C142,'Array Content'!$F$2:$H$1325,3,FALSE)</f>
        <v>MIMAT0004657</v>
      </c>
      <c r="C142" s="72" t="str">
        <f>VLOOKUP($C$1&amp;":"&amp;A142,'Array Content'!C$2:D$2689,2,FALSE)</f>
        <v>hsa-miR-200c-5p</v>
      </c>
      <c r="D142" s="73" t="str">
        <f>VLOOKUP(C142,'Array Content'!$F$2:$H$1325,2,FALSE)</f>
        <v>MIMAT0004657</v>
      </c>
    </row>
    <row r="143" spans="1:4" ht="15" customHeight="1" x14ac:dyDescent="0.25">
      <c r="A143" s="71" t="s">
        <v>5665</v>
      </c>
      <c r="B143" s="72" t="str">
        <f>VLOOKUP(C143,'Array Content'!$F$2:$H$1325,3,FALSE)</f>
        <v>MIMAT0002811</v>
      </c>
      <c r="C143" s="72" t="str">
        <f>VLOOKUP($C$1&amp;":"&amp;A143,'Array Content'!C$2:D$2689,2,FALSE)</f>
        <v>hsa-miR-202-3p</v>
      </c>
      <c r="D143" s="73" t="str">
        <f>VLOOKUP(C143,'Array Content'!$F$2:$H$1325,2,FALSE)</f>
        <v>MIMAT0002811</v>
      </c>
    </row>
    <row r="144" spans="1:4" ht="15" customHeight="1" x14ac:dyDescent="0.25">
      <c r="A144" s="71" t="s">
        <v>5666</v>
      </c>
      <c r="B144" s="72" t="str">
        <f>VLOOKUP(C144,'Array Content'!$F$2:$H$1325,3,FALSE)</f>
        <v>MIMAT0000264</v>
      </c>
      <c r="C144" s="72" t="str">
        <f>VLOOKUP($C$1&amp;":"&amp;A144,'Array Content'!C$2:D$2689,2,FALSE)</f>
        <v>hsa-miR-203a-3p</v>
      </c>
      <c r="D144" s="73" t="str">
        <f>VLOOKUP(C144,'Array Content'!$F$2:$H$1325,2,FALSE)</f>
        <v>MIMAT0000264</v>
      </c>
    </row>
    <row r="145" spans="1:4" ht="15" customHeight="1" x14ac:dyDescent="0.25">
      <c r="A145" s="71" t="s">
        <v>5667</v>
      </c>
      <c r="B145" s="72" t="str">
        <f>VLOOKUP(C145,'Array Content'!$F$2:$H$1325,3,FALSE)</f>
        <v>MIMAT0000265</v>
      </c>
      <c r="C145" s="72" t="str">
        <f>VLOOKUP($C$1&amp;":"&amp;A145,'Array Content'!C$2:D$2689,2,FALSE)</f>
        <v>hsa-miR-204-5p</v>
      </c>
      <c r="D145" s="73" t="str">
        <f>VLOOKUP(C145,'Array Content'!$F$2:$H$1325,2,FALSE)</f>
        <v>MIMAT0000265</v>
      </c>
    </row>
    <row r="146" spans="1:4" ht="15" customHeight="1" x14ac:dyDescent="0.25">
      <c r="A146" s="71" t="s">
        <v>5668</v>
      </c>
      <c r="B146" s="72" t="str">
        <f>VLOOKUP(C146,'Array Content'!$F$2:$H$1325,3,FALSE)</f>
        <v>MIMAT0000266</v>
      </c>
      <c r="C146" s="72" t="str">
        <f>VLOOKUP($C$1&amp;":"&amp;A146,'Array Content'!C$2:D$2689,2,FALSE)</f>
        <v>hsa-miR-205-5p</v>
      </c>
      <c r="D146" s="73" t="str">
        <f>VLOOKUP(C146,'Array Content'!$F$2:$H$1325,2,FALSE)</f>
        <v>MIMAT0000266</v>
      </c>
    </row>
    <row r="147" spans="1:4" ht="15" customHeight="1" x14ac:dyDescent="0.25">
      <c r="A147" s="71" t="s">
        <v>104</v>
      </c>
      <c r="B147" s="72" t="str">
        <f>VLOOKUP(C147,'Array Content'!$F$2:$H$1325,3,FALSE)</f>
        <v>MIMAT0009197</v>
      </c>
      <c r="C147" s="72" t="str">
        <f>VLOOKUP($C$1&amp;":"&amp;A147,'Array Content'!C$2:D$2689,2,FALSE)</f>
        <v>hsa-miR-205-3p</v>
      </c>
      <c r="D147" s="73" t="str">
        <f>VLOOKUP(C147,'Array Content'!$F$2:$H$1325,2,FALSE)</f>
        <v>MIMAT0009197</v>
      </c>
    </row>
    <row r="148" spans="1:4" ht="15" customHeight="1" x14ac:dyDescent="0.25">
      <c r="A148" s="71" t="s">
        <v>105</v>
      </c>
      <c r="B148" s="72" t="str">
        <f>VLOOKUP(C148,'Array Content'!$F$2:$H$1325,3,FALSE)</f>
        <v>MIMAT0000462</v>
      </c>
      <c r="C148" s="72" t="str">
        <f>VLOOKUP($C$1&amp;":"&amp;A148,'Array Content'!C$2:D$2689,2,FALSE)</f>
        <v>hsa-miR-206</v>
      </c>
      <c r="D148" s="73" t="str">
        <f>VLOOKUP(C148,'Array Content'!$F$2:$H$1325,2,FALSE)</f>
        <v>MIMAT0000462</v>
      </c>
    </row>
    <row r="149" spans="1:4" ht="15" customHeight="1" x14ac:dyDescent="0.25">
      <c r="A149" s="71" t="s">
        <v>106</v>
      </c>
      <c r="B149" s="72" t="str">
        <f>VLOOKUP(C149,'Array Content'!$F$2:$H$1325,3,FALSE)</f>
        <v>MIMAT0000241</v>
      </c>
      <c r="C149" s="72" t="str">
        <f>VLOOKUP($C$1&amp;":"&amp;A149,'Array Content'!C$2:D$2689,2,FALSE)</f>
        <v>hsa-miR-208a-3p</v>
      </c>
      <c r="D149" s="73" t="str">
        <f>VLOOKUP(C149,'Array Content'!$F$2:$H$1325,2,FALSE)</f>
        <v>MIMAT0000241</v>
      </c>
    </row>
    <row r="150" spans="1:4" ht="15" customHeight="1" x14ac:dyDescent="0.25">
      <c r="A150" s="71" t="s">
        <v>107</v>
      </c>
      <c r="B150" s="72" t="str">
        <f>VLOOKUP(C150,'Array Content'!$F$2:$H$1325,3,FALSE)</f>
        <v>MIMAT0004960</v>
      </c>
      <c r="C150" s="72" t="str">
        <f>VLOOKUP($C$1&amp;":"&amp;A150,'Array Content'!C$2:D$2689,2,FALSE)</f>
        <v>hsa-miR-208b-3p</v>
      </c>
      <c r="D150" s="73" t="str">
        <f>VLOOKUP(C150,'Array Content'!$F$2:$H$1325,2,FALSE)</f>
        <v>MIMAT0004960</v>
      </c>
    </row>
    <row r="151" spans="1:4" ht="15" customHeight="1" x14ac:dyDescent="0.25">
      <c r="A151" s="71" t="s">
        <v>108</v>
      </c>
      <c r="B151" s="72" t="str">
        <f>VLOOKUP(C151,'Array Content'!$F$2:$H$1325,3,FALSE)</f>
        <v>MIMAT0000075</v>
      </c>
      <c r="C151" s="72" t="str">
        <f>VLOOKUP($C$1&amp;":"&amp;A151,'Array Content'!C$2:D$2689,2,FALSE)</f>
        <v>hsa-miR-20a-5p</v>
      </c>
      <c r="D151" s="73" t="str">
        <f>VLOOKUP(C151,'Array Content'!$F$2:$H$1325,2,FALSE)</f>
        <v>MIMAT0000075</v>
      </c>
    </row>
    <row r="152" spans="1:4" ht="15" customHeight="1" x14ac:dyDescent="0.25">
      <c r="A152" s="71" t="s">
        <v>109</v>
      </c>
      <c r="B152" s="72" t="str">
        <f>VLOOKUP(C152,'Array Content'!$F$2:$H$1325,3,FALSE)</f>
        <v>MIMAT0004493</v>
      </c>
      <c r="C152" s="72" t="str">
        <f>VLOOKUP($C$1&amp;":"&amp;A152,'Array Content'!C$2:D$2689,2,FALSE)</f>
        <v>hsa-miR-20a-3p</v>
      </c>
      <c r="D152" s="73" t="str">
        <f>VLOOKUP(C152,'Array Content'!$F$2:$H$1325,2,FALSE)</f>
        <v>MIMAT0004493</v>
      </c>
    </row>
    <row r="153" spans="1:4" ht="15" customHeight="1" x14ac:dyDescent="0.25">
      <c r="A153" s="71" t="s">
        <v>110</v>
      </c>
      <c r="B153" s="72" t="str">
        <f>VLOOKUP(C153,'Array Content'!$F$2:$H$1325,3,FALSE)</f>
        <v>MIMAT0001413</v>
      </c>
      <c r="C153" s="72" t="str">
        <f>VLOOKUP($C$1&amp;":"&amp;A153,'Array Content'!C$2:D$2689,2,FALSE)</f>
        <v>hsa-miR-20b-5p</v>
      </c>
      <c r="D153" s="73" t="str">
        <f>VLOOKUP(C153,'Array Content'!$F$2:$H$1325,2,FALSE)</f>
        <v>MIMAT0001413</v>
      </c>
    </row>
    <row r="154" spans="1:4" ht="15" customHeight="1" x14ac:dyDescent="0.25">
      <c r="A154" s="71" t="s">
        <v>111</v>
      </c>
      <c r="B154" s="72" t="str">
        <f>VLOOKUP(C154,'Array Content'!$F$2:$H$1325,3,FALSE)</f>
        <v>MIMAT0004752</v>
      </c>
      <c r="C154" s="72" t="str">
        <f>VLOOKUP($C$1&amp;":"&amp;A154,'Array Content'!C$2:D$2689,2,FALSE)</f>
        <v>hsa-miR-20b-3p</v>
      </c>
      <c r="D154" s="73" t="str">
        <f>VLOOKUP(C154,'Array Content'!$F$2:$H$1325,2,FALSE)</f>
        <v>MIMAT0004752</v>
      </c>
    </row>
    <row r="155" spans="1:4" ht="15" customHeight="1" x14ac:dyDescent="0.25">
      <c r="A155" s="71" t="s">
        <v>112</v>
      </c>
      <c r="B155" s="72" t="str">
        <f>VLOOKUP(C155,'Array Content'!$F$2:$H$1325,3,FALSE)</f>
        <v>MIMAT0000076</v>
      </c>
      <c r="C155" s="72" t="str">
        <f>VLOOKUP($C$1&amp;":"&amp;A155,'Array Content'!C$2:D$2689,2,FALSE)</f>
        <v>hsa-miR-21-5p</v>
      </c>
      <c r="D155" s="73" t="str">
        <f>VLOOKUP(C155,'Array Content'!$F$2:$H$1325,2,FALSE)</f>
        <v>MIMAT0000076</v>
      </c>
    </row>
    <row r="156" spans="1:4" ht="15" customHeight="1" x14ac:dyDescent="0.25">
      <c r="A156" s="71" t="s">
        <v>113</v>
      </c>
      <c r="B156" s="72" t="str">
        <f>VLOOKUP(C156,'Array Content'!$F$2:$H$1325,3,FALSE)</f>
        <v>MIMAT0004494</v>
      </c>
      <c r="C156" s="72" t="str">
        <f>VLOOKUP($C$1&amp;":"&amp;A156,'Array Content'!C$2:D$2689,2,FALSE)</f>
        <v>hsa-miR-21-3p</v>
      </c>
      <c r="D156" s="73" t="str">
        <f>VLOOKUP(C156,'Array Content'!$F$2:$H$1325,2,FALSE)</f>
        <v>MIMAT0004494</v>
      </c>
    </row>
    <row r="157" spans="1:4" ht="15" customHeight="1" x14ac:dyDescent="0.25">
      <c r="A157" s="71" t="s">
        <v>114</v>
      </c>
      <c r="B157" s="72" t="str">
        <f>VLOOKUP(C157,'Array Content'!$F$2:$H$1325,3,FALSE)</f>
        <v>MIMAT0000267</v>
      </c>
      <c r="C157" s="72" t="str">
        <f>VLOOKUP($C$1&amp;":"&amp;A157,'Array Content'!C$2:D$2689,2,FALSE)</f>
        <v>hsa-miR-210-3p</v>
      </c>
      <c r="D157" s="73" t="str">
        <f>VLOOKUP(C157,'Array Content'!$F$2:$H$1325,2,FALSE)</f>
        <v>MIMAT0000267</v>
      </c>
    </row>
    <row r="158" spans="1:4" ht="15" customHeight="1" x14ac:dyDescent="0.25">
      <c r="A158" s="71" t="s">
        <v>115</v>
      </c>
      <c r="B158" s="72" t="str">
        <f>VLOOKUP(C158,'Array Content'!$F$2:$H$1325,3,FALSE)</f>
        <v>MIMAT0000268</v>
      </c>
      <c r="C158" s="72" t="str">
        <f>VLOOKUP($C$1&amp;":"&amp;A158,'Array Content'!C$2:D$2689,2,FALSE)</f>
        <v>hsa-miR-211-5p</v>
      </c>
      <c r="D158" s="73" t="str">
        <f>VLOOKUP(C158,'Array Content'!$F$2:$H$1325,2,FALSE)</f>
        <v>MIMAT0000268</v>
      </c>
    </row>
    <row r="159" spans="1:4" ht="15" customHeight="1" x14ac:dyDescent="0.25">
      <c r="A159" s="71" t="s">
        <v>5669</v>
      </c>
      <c r="B159" s="72" t="str">
        <f>VLOOKUP(C159,'Array Content'!$F$2:$H$1325,3,FALSE)</f>
        <v>MIMAT0000269</v>
      </c>
      <c r="C159" s="72" t="str">
        <f>VLOOKUP($C$1&amp;":"&amp;A159,'Array Content'!C$2:D$2689,2,FALSE)</f>
        <v>hsa-miR-212-3p</v>
      </c>
      <c r="D159" s="73" t="str">
        <f>VLOOKUP(C159,'Array Content'!$F$2:$H$1325,2,FALSE)</f>
        <v>MIMAT0000269</v>
      </c>
    </row>
    <row r="160" spans="1:4" ht="15" customHeight="1" x14ac:dyDescent="0.25">
      <c r="A160" s="71" t="s">
        <v>5670</v>
      </c>
      <c r="B160" s="72" t="str">
        <f>VLOOKUP(C160,'Array Content'!$F$2:$H$1325,3,FALSE)</f>
        <v>MIMAT0000271</v>
      </c>
      <c r="C160" s="72" t="str">
        <f>VLOOKUP($C$1&amp;":"&amp;A160,'Array Content'!C$2:D$2689,2,FALSE)</f>
        <v>hsa-miR-214-3p</v>
      </c>
      <c r="D160" s="73" t="str">
        <f>VLOOKUP(C160,'Array Content'!$F$2:$H$1325,2,FALSE)</f>
        <v>MIMAT0000271</v>
      </c>
    </row>
    <row r="161" spans="1:4" ht="15" customHeight="1" x14ac:dyDescent="0.25">
      <c r="A161" s="71" t="s">
        <v>5671</v>
      </c>
      <c r="B161" s="72" t="str">
        <f>VLOOKUP(C161,'Array Content'!$F$2:$H$1325,3,FALSE)</f>
        <v>MIMAT0000272</v>
      </c>
      <c r="C161" s="72" t="str">
        <f>VLOOKUP($C$1&amp;":"&amp;A161,'Array Content'!C$2:D$2689,2,FALSE)</f>
        <v>hsa-miR-215-5p</v>
      </c>
      <c r="D161" s="73" t="str">
        <f>VLOOKUP(C161,'Array Content'!$F$2:$H$1325,2,FALSE)</f>
        <v>MIMAT0000272</v>
      </c>
    </row>
    <row r="162" spans="1:4" ht="15" customHeight="1" x14ac:dyDescent="0.25">
      <c r="A162" s="71" t="s">
        <v>5672</v>
      </c>
      <c r="B162" s="72" t="str">
        <f>VLOOKUP(C162,'Array Content'!$F$2:$H$1325,3,FALSE)</f>
        <v>MIMAT0000273</v>
      </c>
      <c r="C162" s="72" t="str">
        <f>VLOOKUP($C$1&amp;":"&amp;A162,'Array Content'!C$2:D$2689,2,FALSE)</f>
        <v>hsa-miR-216a-5p</v>
      </c>
      <c r="D162" s="73" t="str">
        <f>VLOOKUP(C162,'Array Content'!$F$2:$H$1325,2,FALSE)</f>
        <v>MIMAT0000273</v>
      </c>
    </row>
    <row r="163" spans="1:4" ht="15" customHeight="1" x14ac:dyDescent="0.25">
      <c r="A163" s="71" t="s">
        <v>5673</v>
      </c>
      <c r="B163" s="72" t="str">
        <f>VLOOKUP(C163,'Array Content'!$F$2:$H$1325,3,FALSE)</f>
        <v>MIMAT0000274</v>
      </c>
      <c r="C163" s="72" t="str">
        <f>VLOOKUP($C$1&amp;":"&amp;A163,'Array Content'!C$2:D$2689,2,FALSE)</f>
        <v>hsa-miR-217</v>
      </c>
      <c r="D163" s="73" t="str">
        <f>VLOOKUP(C163,'Array Content'!$F$2:$H$1325,2,FALSE)</f>
        <v>MIMAT0000274</v>
      </c>
    </row>
    <row r="164" spans="1:4" ht="15" customHeight="1" x14ac:dyDescent="0.25">
      <c r="A164" s="71" t="s">
        <v>5674</v>
      </c>
      <c r="B164" s="72" t="str">
        <f>VLOOKUP(C164,'Array Content'!$F$2:$H$1325,3,FALSE)</f>
        <v>MIMAT0000275</v>
      </c>
      <c r="C164" s="72" t="str">
        <f>VLOOKUP($C$1&amp;":"&amp;A164,'Array Content'!C$2:D$2689,2,FALSE)</f>
        <v>hsa-miR-218-5p</v>
      </c>
      <c r="D164" s="73" t="str">
        <f>VLOOKUP(C164,'Array Content'!$F$2:$H$1325,2,FALSE)</f>
        <v>MIMAT0000275</v>
      </c>
    </row>
    <row r="165" spans="1:4" ht="15" customHeight="1" x14ac:dyDescent="0.25">
      <c r="A165" s="71" t="s">
        <v>5675</v>
      </c>
      <c r="B165" s="72" t="str">
        <f>VLOOKUP(C165,'Array Content'!$F$2:$H$1325,3,FALSE)</f>
        <v>MIMAT0004565</v>
      </c>
      <c r="C165" s="72" t="str">
        <f>VLOOKUP($C$1&amp;":"&amp;A165,'Array Content'!C$2:D$2689,2,FALSE)</f>
        <v>hsa-miR-218-1-3p</v>
      </c>
      <c r="D165" s="73" t="str">
        <f>VLOOKUP(C165,'Array Content'!$F$2:$H$1325,2,FALSE)</f>
        <v>MIMAT0004565</v>
      </c>
    </row>
    <row r="166" spans="1:4" ht="15" customHeight="1" x14ac:dyDescent="0.25">
      <c r="A166" s="71" t="s">
        <v>5676</v>
      </c>
      <c r="B166" s="72" t="str">
        <f>VLOOKUP(C166,'Array Content'!$F$2:$H$1325,3,FALSE)</f>
        <v>MIMAT0000276</v>
      </c>
      <c r="C166" s="72" t="str">
        <f>VLOOKUP($C$1&amp;":"&amp;A166,'Array Content'!C$2:D$2689,2,FALSE)</f>
        <v>hsa-miR-219a-5p</v>
      </c>
      <c r="D166" s="73" t="str">
        <f>VLOOKUP(C166,'Array Content'!$F$2:$H$1325,2,FALSE)</f>
        <v>MIMAT0000276</v>
      </c>
    </row>
    <row r="167" spans="1:4" ht="15" customHeight="1" x14ac:dyDescent="0.25">
      <c r="A167" s="71" t="s">
        <v>5677</v>
      </c>
      <c r="B167" s="72" t="str">
        <f>VLOOKUP(C167,'Array Content'!$F$2:$H$1325,3,FALSE)</f>
        <v>MIMAT0000077</v>
      </c>
      <c r="C167" s="72" t="str">
        <f>VLOOKUP($C$1&amp;":"&amp;A167,'Array Content'!C$2:D$2689,2,FALSE)</f>
        <v>hsa-miR-22-3p</v>
      </c>
      <c r="D167" s="73" t="str">
        <f>VLOOKUP(C167,'Array Content'!$F$2:$H$1325,2,FALSE)</f>
        <v>MIMAT0000077</v>
      </c>
    </row>
    <row r="168" spans="1:4" ht="15" customHeight="1" x14ac:dyDescent="0.25">
      <c r="A168" s="71" t="s">
        <v>5678</v>
      </c>
      <c r="B168" s="72" t="str">
        <f>VLOOKUP(C168,'Array Content'!$F$2:$H$1325,3,FALSE)</f>
        <v>MIMAT0004495</v>
      </c>
      <c r="C168" s="72" t="str">
        <f>VLOOKUP($C$1&amp;":"&amp;A168,'Array Content'!C$2:D$2689,2,FALSE)</f>
        <v>hsa-miR-22-5p</v>
      </c>
      <c r="D168" s="73" t="str">
        <f>VLOOKUP(C168,'Array Content'!$F$2:$H$1325,2,FALSE)</f>
        <v>MIMAT0004495</v>
      </c>
    </row>
    <row r="169" spans="1:4" ht="15" customHeight="1" x14ac:dyDescent="0.25">
      <c r="A169" s="71" t="s">
        <v>5679</v>
      </c>
      <c r="B169" s="72" t="str">
        <f>VLOOKUP(C169,'Array Content'!$F$2:$H$1325,3,FALSE)</f>
        <v>MIMAT0000278</v>
      </c>
      <c r="C169" s="72" t="str">
        <f>VLOOKUP($C$1&amp;":"&amp;A169,'Array Content'!C$2:D$2689,2,FALSE)</f>
        <v>hsa-miR-221-3p</v>
      </c>
      <c r="D169" s="73" t="str">
        <f>VLOOKUP(C169,'Array Content'!$F$2:$H$1325,2,FALSE)</f>
        <v>MIMAT0000278</v>
      </c>
    </row>
    <row r="170" spans="1:4" ht="15" customHeight="1" x14ac:dyDescent="0.25">
      <c r="A170" s="71" t="s">
        <v>5680</v>
      </c>
      <c r="B170" s="72" t="str">
        <f>VLOOKUP(C170,'Array Content'!$F$2:$H$1325,3,FALSE)</f>
        <v>MIMAT0004568</v>
      </c>
      <c r="C170" s="72" t="str">
        <f>VLOOKUP($C$1&amp;":"&amp;A170,'Array Content'!C$2:D$2689,2,FALSE)</f>
        <v>hsa-miR-221-5p</v>
      </c>
      <c r="D170" s="73" t="str">
        <f>VLOOKUP(C170,'Array Content'!$F$2:$H$1325,2,FALSE)</f>
        <v>MIMAT0004568</v>
      </c>
    </row>
    <row r="171" spans="1:4" ht="15" customHeight="1" x14ac:dyDescent="0.25">
      <c r="A171" s="71" t="s">
        <v>28</v>
      </c>
      <c r="B171" s="72" t="str">
        <f>VLOOKUP(C171,'Array Content'!$F$2:$H$1325,3,FALSE)</f>
        <v>MIMAT0000279</v>
      </c>
      <c r="C171" s="72" t="str">
        <f>VLOOKUP($C$1&amp;":"&amp;A171,'Array Content'!C$2:D$2689,2,FALSE)</f>
        <v>hsa-miR-222-3p</v>
      </c>
      <c r="D171" s="73" t="str">
        <f>VLOOKUP(C171,'Array Content'!$F$2:$H$1325,2,FALSE)</f>
        <v>MIMAT0000279</v>
      </c>
    </row>
    <row r="172" spans="1:4" ht="15" customHeight="1" x14ac:dyDescent="0.25">
      <c r="A172" s="71" t="s">
        <v>29</v>
      </c>
      <c r="B172" s="72" t="str">
        <f>VLOOKUP(C172,'Array Content'!$F$2:$H$1325,3,FALSE)</f>
        <v>MIMAT0004569</v>
      </c>
      <c r="C172" s="72" t="str">
        <f>VLOOKUP($C$1&amp;":"&amp;A172,'Array Content'!C$2:D$2689,2,FALSE)</f>
        <v>hsa-miR-222-5p</v>
      </c>
      <c r="D172" s="73" t="str">
        <f>VLOOKUP(C172,'Array Content'!$F$2:$H$1325,2,FALSE)</f>
        <v>MIMAT0004569</v>
      </c>
    </row>
    <row r="173" spans="1:4" ht="15" customHeight="1" x14ac:dyDescent="0.25">
      <c r="A173" s="71" t="s">
        <v>30</v>
      </c>
      <c r="B173" s="72" t="str">
        <f>VLOOKUP(C173,'Array Content'!$F$2:$H$1325,3,FALSE)</f>
        <v>MIMAT0000280</v>
      </c>
      <c r="C173" s="72" t="str">
        <f>VLOOKUP($C$1&amp;":"&amp;A173,'Array Content'!C$2:D$2689,2,FALSE)</f>
        <v>hsa-miR-223-3p</v>
      </c>
      <c r="D173" s="73" t="str">
        <f>VLOOKUP(C173,'Array Content'!$F$2:$H$1325,2,FALSE)</f>
        <v>MIMAT0000280</v>
      </c>
    </row>
    <row r="174" spans="1:4" ht="15" customHeight="1" x14ac:dyDescent="0.25">
      <c r="A174" s="71" t="s">
        <v>31</v>
      </c>
      <c r="B174" s="72" t="str">
        <f>VLOOKUP(C174,'Array Content'!$F$2:$H$1325,3,FALSE)</f>
        <v>MIMAT0004570</v>
      </c>
      <c r="C174" s="72" t="str">
        <f>VLOOKUP($C$1&amp;":"&amp;A174,'Array Content'!C$2:D$2689,2,FALSE)</f>
        <v>hsa-miR-223-5p</v>
      </c>
      <c r="D174" s="73" t="str">
        <f>VLOOKUP(C174,'Array Content'!$F$2:$H$1325,2,FALSE)</f>
        <v>MIMAT0004570</v>
      </c>
    </row>
    <row r="175" spans="1:4" ht="15" customHeight="1" x14ac:dyDescent="0.25">
      <c r="A175" s="71" t="s">
        <v>32</v>
      </c>
      <c r="B175" s="72" t="str">
        <f>VLOOKUP(C175,'Array Content'!$F$2:$H$1325,3,FALSE)</f>
        <v>MIMAT0000281</v>
      </c>
      <c r="C175" s="72" t="str">
        <f>VLOOKUP($C$1&amp;":"&amp;A175,'Array Content'!C$2:D$2689,2,FALSE)</f>
        <v>hsa-miR-224-5p</v>
      </c>
      <c r="D175" s="73" t="str">
        <f>VLOOKUP(C175,'Array Content'!$F$2:$H$1325,2,FALSE)</f>
        <v>MIMAT0000281</v>
      </c>
    </row>
    <row r="176" spans="1:4" ht="15" customHeight="1" x14ac:dyDescent="0.25">
      <c r="A176" s="71" t="s">
        <v>116</v>
      </c>
      <c r="B176" s="72" t="str">
        <f>VLOOKUP(C176,'Array Content'!$F$2:$H$1325,3,FALSE)</f>
        <v>MIMAT0009198</v>
      </c>
      <c r="C176" s="72" t="str">
        <f>VLOOKUP($C$1&amp;":"&amp;A176,'Array Content'!C$2:D$2689,2,FALSE)</f>
        <v>hsa-miR-224-3p</v>
      </c>
      <c r="D176" s="73" t="str">
        <f>VLOOKUP(C176,'Array Content'!$F$2:$H$1325,2,FALSE)</f>
        <v>MIMAT0009198</v>
      </c>
    </row>
    <row r="177" spans="1:4" ht="15" customHeight="1" x14ac:dyDescent="0.25">
      <c r="A177" s="71" t="s">
        <v>117</v>
      </c>
      <c r="B177" s="72" t="str">
        <f>VLOOKUP(C177,'Array Content'!$F$2:$H$1325,3,FALSE)</f>
        <v>MIMAT0000078</v>
      </c>
      <c r="C177" s="72" t="str">
        <f>VLOOKUP($C$1&amp;":"&amp;A177,'Array Content'!C$2:D$2689,2,FALSE)</f>
        <v>hsa-miR-23a-3p</v>
      </c>
      <c r="D177" s="73" t="str">
        <f>VLOOKUP(C177,'Array Content'!$F$2:$H$1325,2,FALSE)</f>
        <v>MIMAT0000078</v>
      </c>
    </row>
    <row r="178" spans="1:4" ht="15" customHeight="1" x14ac:dyDescent="0.25">
      <c r="A178" s="71" t="s">
        <v>118</v>
      </c>
      <c r="B178" s="72" t="str">
        <f>VLOOKUP(C178,'Array Content'!$F$2:$H$1325,3,FALSE)</f>
        <v>MIMAT0004496</v>
      </c>
      <c r="C178" s="72" t="str">
        <f>VLOOKUP($C$1&amp;":"&amp;A178,'Array Content'!C$2:D$2689,2,FALSE)</f>
        <v>hsa-miR-23a-5p</v>
      </c>
      <c r="D178" s="73" t="str">
        <f>VLOOKUP(C178,'Array Content'!$F$2:$H$1325,2,FALSE)</f>
        <v>MIMAT0004496</v>
      </c>
    </row>
    <row r="179" spans="1:4" ht="15" customHeight="1" x14ac:dyDescent="0.25">
      <c r="A179" s="71" t="s">
        <v>119</v>
      </c>
      <c r="B179" s="72" t="str">
        <f>VLOOKUP(C179,'Array Content'!$F$2:$H$1325,3,FALSE)</f>
        <v>MIMAT0000418</v>
      </c>
      <c r="C179" s="72" t="str">
        <f>VLOOKUP($C$1&amp;":"&amp;A179,'Array Content'!C$2:D$2689,2,FALSE)</f>
        <v>hsa-miR-23b-3p</v>
      </c>
      <c r="D179" s="73" t="str">
        <f>VLOOKUP(C179,'Array Content'!$F$2:$H$1325,2,FALSE)</f>
        <v>MIMAT0000418</v>
      </c>
    </row>
    <row r="180" spans="1:4" ht="15" customHeight="1" x14ac:dyDescent="0.25">
      <c r="A180" s="71" t="s">
        <v>120</v>
      </c>
      <c r="B180" s="72" t="str">
        <f>VLOOKUP(C180,'Array Content'!$F$2:$H$1325,3,FALSE)</f>
        <v>MIMAT0004587</v>
      </c>
      <c r="C180" s="72" t="str">
        <f>VLOOKUP($C$1&amp;":"&amp;A180,'Array Content'!C$2:D$2689,2,FALSE)</f>
        <v>hsa-miR-23b-5p</v>
      </c>
      <c r="D180" s="73" t="str">
        <f>VLOOKUP(C180,'Array Content'!$F$2:$H$1325,2,FALSE)</f>
        <v>MIMAT0004587</v>
      </c>
    </row>
    <row r="181" spans="1:4" ht="15" customHeight="1" x14ac:dyDescent="0.25">
      <c r="A181" s="71" t="s">
        <v>121</v>
      </c>
      <c r="B181" s="72" t="str">
        <f>VLOOKUP(C181,'Array Content'!$F$2:$H$1325,3,FALSE)</f>
        <v>MIMAT0000080</v>
      </c>
      <c r="C181" s="72" t="str">
        <f>VLOOKUP($C$1&amp;":"&amp;A181,'Array Content'!C$2:D$2689,2,FALSE)</f>
        <v>hsa-miR-24-3p</v>
      </c>
      <c r="D181" s="73" t="str">
        <f>VLOOKUP(C181,'Array Content'!$F$2:$H$1325,2,FALSE)</f>
        <v>MIMAT0000080</v>
      </c>
    </row>
    <row r="182" spans="1:4" ht="15" customHeight="1" x14ac:dyDescent="0.25">
      <c r="A182" s="71" t="s">
        <v>13</v>
      </c>
      <c r="B182" s="72" t="str">
        <f>VLOOKUP(C182,'Array Content'!$F$2:$H$1325,3,FALSE)</f>
        <v>MIMAT0000081</v>
      </c>
      <c r="C182" s="72" t="str">
        <f>VLOOKUP($C$1&amp;":"&amp;A182,'Array Content'!C$2:D$2689,2,FALSE)</f>
        <v>hsa-miR-25-3p</v>
      </c>
      <c r="D182" s="73" t="str">
        <f>VLOOKUP(C182,'Array Content'!$F$2:$H$1325,2,FALSE)</f>
        <v>MIMAT0000081</v>
      </c>
    </row>
    <row r="183" spans="1:4" ht="15" customHeight="1" x14ac:dyDescent="0.25">
      <c r="A183" s="71" t="s">
        <v>5681</v>
      </c>
      <c r="B183" s="72" t="str">
        <f>VLOOKUP(C183,'Array Content'!$F$2:$H$1325,3,FALSE)</f>
        <v>MIMAT0004498</v>
      </c>
      <c r="C183" s="72" t="str">
        <f>VLOOKUP($C$1&amp;":"&amp;A183,'Array Content'!C$2:D$2689,2,FALSE)</f>
        <v>hsa-miR-25-5p</v>
      </c>
      <c r="D183" s="73" t="str">
        <f>VLOOKUP(C183,'Array Content'!$F$2:$H$1325,2,FALSE)</f>
        <v>MIMAT0004498</v>
      </c>
    </row>
    <row r="184" spans="1:4" ht="15" customHeight="1" x14ac:dyDescent="0.25">
      <c r="A184" s="71" t="s">
        <v>5682</v>
      </c>
      <c r="B184" s="72" t="str">
        <f>VLOOKUP(C184,'Array Content'!$F$2:$H$1325,3,FALSE)</f>
        <v>MIMAT0000082</v>
      </c>
      <c r="C184" s="72" t="str">
        <f>VLOOKUP($C$1&amp;":"&amp;A184,'Array Content'!C$2:D$2689,2,FALSE)</f>
        <v>hsa-miR-26a-5p</v>
      </c>
      <c r="D184" s="73" t="str">
        <f>VLOOKUP(C184,'Array Content'!$F$2:$H$1325,2,FALSE)</f>
        <v>MIMAT0000082</v>
      </c>
    </row>
    <row r="185" spans="1:4" ht="15" customHeight="1" x14ac:dyDescent="0.25">
      <c r="A185" s="71" t="s">
        <v>5683</v>
      </c>
      <c r="B185" s="72" t="str">
        <f>VLOOKUP(C185,'Array Content'!$F$2:$H$1325,3,FALSE)</f>
        <v>MIMAT0000083</v>
      </c>
      <c r="C185" s="72" t="str">
        <f>VLOOKUP($C$1&amp;":"&amp;A185,'Array Content'!C$2:D$2689,2,FALSE)</f>
        <v>hsa-miR-26b-5p</v>
      </c>
      <c r="D185" s="73" t="str">
        <f>VLOOKUP(C185,'Array Content'!$F$2:$H$1325,2,FALSE)</f>
        <v>MIMAT0000083</v>
      </c>
    </row>
    <row r="186" spans="1:4" ht="15" customHeight="1" x14ac:dyDescent="0.25">
      <c r="A186" s="71" t="s">
        <v>5684</v>
      </c>
      <c r="B186" s="72" t="str">
        <f>VLOOKUP(C186,'Array Content'!$F$2:$H$1325,3,FALSE)</f>
        <v>MIMAT0000084</v>
      </c>
      <c r="C186" s="72" t="str">
        <f>VLOOKUP($C$1&amp;":"&amp;A186,'Array Content'!C$2:D$2689,2,FALSE)</f>
        <v>hsa-miR-27a-3p</v>
      </c>
      <c r="D186" s="73" t="str">
        <f>VLOOKUP(C186,'Array Content'!$F$2:$H$1325,2,FALSE)</f>
        <v>MIMAT0000084</v>
      </c>
    </row>
    <row r="187" spans="1:4" ht="15" customHeight="1" x14ac:dyDescent="0.25">
      <c r="A187" s="71" t="s">
        <v>5685</v>
      </c>
      <c r="B187" s="72" t="str">
        <f>VLOOKUP(C187,'Array Content'!$F$2:$H$1325,3,FALSE)</f>
        <v>MIMAT0004501</v>
      </c>
      <c r="C187" s="72" t="str">
        <f>VLOOKUP($C$1&amp;":"&amp;A187,'Array Content'!C$2:D$2689,2,FALSE)</f>
        <v>hsa-miR-27a-5p</v>
      </c>
      <c r="D187" s="73" t="str">
        <f>VLOOKUP(C187,'Array Content'!$F$2:$H$1325,2,FALSE)</f>
        <v>MIMAT0004501</v>
      </c>
    </row>
    <row r="188" spans="1:4" ht="15" customHeight="1" x14ac:dyDescent="0.25">
      <c r="A188" s="71" t="s">
        <v>5686</v>
      </c>
      <c r="B188" s="72" t="str">
        <f>VLOOKUP(C188,'Array Content'!$F$2:$H$1325,3,FALSE)</f>
        <v>MIMAT0000419</v>
      </c>
      <c r="C188" s="72" t="str">
        <f>VLOOKUP($C$1&amp;":"&amp;A188,'Array Content'!C$2:D$2689,2,FALSE)</f>
        <v>hsa-miR-27b-3p</v>
      </c>
      <c r="D188" s="73" t="str">
        <f>VLOOKUP(C188,'Array Content'!$F$2:$H$1325,2,FALSE)</f>
        <v>MIMAT0000419</v>
      </c>
    </row>
    <row r="189" spans="1:4" ht="15" customHeight="1" x14ac:dyDescent="0.25">
      <c r="A189" s="71" t="s">
        <v>5687</v>
      </c>
      <c r="B189" s="72" t="str">
        <f>VLOOKUP(C189,'Array Content'!$F$2:$H$1325,3,FALSE)</f>
        <v>MIMAT0004588</v>
      </c>
      <c r="C189" s="72" t="str">
        <f>VLOOKUP($C$1&amp;":"&amp;A189,'Array Content'!C$2:D$2689,2,FALSE)</f>
        <v>hsa-miR-27b-5p</v>
      </c>
      <c r="D189" s="73" t="str">
        <f>VLOOKUP(C189,'Array Content'!$F$2:$H$1325,2,FALSE)</f>
        <v>MIMAT0004588</v>
      </c>
    </row>
    <row r="190" spans="1:4" ht="15" customHeight="1" x14ac:dyDescent="0.25">
      <c r="A190" s="71" t="s">
        <v>5688</v>
      </c>
      <c r="B190" s="72" t="str">
        <f>VLOOKUP(C190,'Array Content'!$F$2:$H$1325,3,FALSE)</f>
        <v>MIMAT0004502</v>
      </c>
      <c r="C190" s="72" t="str">
        <f>VLOOKUP($C$1&amp;":"&amp;A190,'Array Content'!C$2:D$2689,2,FALSE)</f>
        <v>hsa-miR-28-3p</v>
      </c>
      <c r="D190" s="73" t="str">
        <f>VLOOKUP(C190,'Array Content'!$F$2:$H$1325,2,FALSE)</f>
        <v>MIMAT0004502</v>
      </c>
    </row>
    <row r="191" spans="1:4" ht="15" customHeight="1" x14ac:dyDescent="0.25">
      <c r="A191" s="71" t="s">
        <v>5689</v>
      </c>
      <c r="B191" s="72" t="str">
        <f>VLOOKUP(C191,'Array Content'!$F$2:$H$1325,3,FALSE)</f>
        <v>MIMAT0000085</v>
      </c>
      <c r="C191" s="72" t="str">
        <f>VLOOKUP($C$1&amp;":"&amp;A191,'Array Content'!C$2:D$2689,2,FALSE)</f>
        <v>hsa-miR-28-5p</v>
      </c>
      <c r="D191" s="73" t="str">
        <f>VLOOKUP(C191,'Array Content'!$F$2:$H$1325,2,FALSE)</f>
        <v>MIMAT0000085</v>
      </c>
    </row>
    <row r="192" spans="1:4" ht="15" customHeight="1" x14ac:dyDescent="0.25">
      <c r="A192" s="71" t="s">
        <v>5690</v>
      </c>
      <c r="B192" s="72" t="str">
        <f>VLOOKUP(C192,'Array Content'!$F$2:$H$1325,3,FALSE)</f>
        <v>MIMAT0004679</v>
      </c>
      <c r="C192" s="72" t="str">
        <f>VLOOKUP($C$1&amp;":"&amp;A192,'Array Content'!C$2:D$2689,2,FALSE)</f>
        <v>hsa-miR-296-3p</v>
      </c>
      <c r="D192" s="73" t="str">
        <f>VLOOKUP(C192,'Array Content'!$F$2:$H$1325,2,FALSE)</f>
        <v>MIMAT0004679</v>
      </c>
    </row>
    <row r="193" spans="1:4" ht="15" customHeight="1" x14ac:dyDescent="0.25">
      <c r="A193" s="71" t="s">
        <v>5691</v>
      </c>
      <c r="B193" s="72" t="str">
        <f>VLOOKUP(C193,'Array Content'!$F$2:$H$1325,3,FALSE)</f>
        <v>MIMAT0004901</v>
      </c>
      <c r="C193" s="72" t="str">
        <f>VLOOKUP($C$1&amp;":"&amp;A193,'Array Content'!C$2:D$2689,2,FALSE)</f>
        <v>hsa-miR-298</v>
      </c>
      <c r="D193" s="73" t="str">
        <f>VLOOKUP(C193,'Array Content'!$F$2:$H$1325,2,FALSE)</f>
        <v>MIMAT0004901</v>
      </c>
    </row>
    <row r="194" spans="1:4" ht="15" customHeight="1" x14ac:dyDescent="0.25">
      <c r="A194" s="71" t="s">
        <v>5692</v>
      </c>
      <c r="B194" s="72" t="str">
        <f>VLOOKUP(C194,'Array Content'!$F$2:$H$1325,3,FALSE)</f>
        <v>MIMAT0002890</v>
      </c>
      <c r="C194" s="72" t="str">
        <f>VLOOKUP($C$1&amp;":"&amp;A194,'Array Content'!C$2:D$2689,2,FALSE)</f>
        <v>hsa-miR-299-5p</v>
      </c>
      <c r="D194" s="73" t="str">
        <f>VLOOKUP(C194,'Array Content'!$F$2:$H$1325,2,FALSE)</f>
        <v>MIMAT0002890</v>
      </c>
    </row>
    <row r="195" spans="1:4" ht="15" customHeight="1" x14ac:dyDescent="0.25">
      <c r="A195" s="71" t="s">
        <v>5693</v>
      </c>
      <c r="B195" s="72" t="str">
        <f>VLOOKUP(C195,'Array Content'!$F$2:$H$1325,3,FALSE)</f>
        <v>MIMAT0000086</v>
      </c>
      <c r="C195" s="72" t="str">
        <f>VLOOKUP($C$1&amp;":"&amp;A195,'Array Content'!C$2:D$2689,2,FALSE)</f>
        <v>hsa-miR-29a-3p</v>
      </c>
      <c r="D195" s="73" t="str">
        <f>VLOOKUP(C195,'Array Content'!$F$2:$H$1325,2,FALSE)</f>
        <v>MIMAT0000086</v>
      </c>
    </row>
    <row r="196" spans="1:4" ht="15" customHeight="1" x14ac:dyDescent="0.25">
      <c r="A196" s="71" t="s">
        <v>5694</v>
      </c>
      <c r="B196" s="72" t="str">
        <f>VLOOKUP(C196,'Array Content'!$F$2:$H$1325,3,FALSE)</f>
        <v>MIMAT0004503</v>
      </c>
      <c r="C196" s="72" t="str">
        <f>VLOOKUP($C$1&amp;":"&amp;A196,'Array Content'!C$2:D$2689,2,FALSE)</f>
        <v>hsa-miR-29a-5p</v>
      </c>
      <c r="D196" s="73" t="str">
        <f>VLOOKUP(C196,'Array Content'!$F$2:$H$1325,2,FALSE)</f>
        <v>MIMAT0004503</v>
      </c>
    </row>
    <row r="197" spans="1:4" ht="15" customHeight="1" x14ac:dyDescent="0.25">
      <c r="A197" s="71" t="s">
        <v>5695</v>
      </c>
      <c r="B197" s="72" t="str">
        <f>VLOOKUP(C197,'Array Content'!$F$2:$H$1325,3,FALSE)</f>
        <v>MIMAT0000100</v>
      </c>
      <c r="C197" s="72" t="str">
        <f>VLOOKUP($C$1&amp;":"&amp;A197,'Array Content'!C$2:D$2689,2,FALSE)</f>
        <v>hsa-miR-29b-3p</v>
      </c>
      <c r="D197" s="73" t="str">
        <f>VLOOKUP(C197,'Array Content'!$F$2:$H$1325,2,FALSE)</f>
        <v>MIMAT0000100</v>
      </c>
    </row>
    <row r="198" spans="1:4" ht="15" customHeight="1" x14ac:dyDescent="0.25">
      <c r="A198" s="71" t="s">
        <v>5696</v>
      </c>
      <c r="B198" s="72" t="str">
        <f>VLOOKUP(C198,'Array Content'!$F$2:$H$1325,3,FALSE)</f>
        <v>MIMAT0004515</v>
      </c>
      <c r="C198" s="72" t="str">
        <f>VLOOKUP($C$1&amp;":"&amp;A198,'Array Content'!C$2:D$2689,2,FALSE)</f>
        <v>hsa-miR-29b-2-5p</v>
      </c>
      <c r="D198" s="73" t="str">
        <f>VLOOKUP(C198,'Array Content'!$F$2:$H$1325,2,FALSE)</f>
        <v>MIMAT0004515</v>
      </c>
    </row>
    <row r="199" spans="1:4" ht="15" customHeight="1" x14ac:dyDescent="0.25">
      <c r="A199" s="71" t="s">
        <v>5697</v>
      </c>
      <c r="B199" s="72" t="str">
        <f>VLOOKUP(C199,'Array Content'!$F$2:$H$1325,3,FALSE)</f>
        <v>MIMAT0000681</v>
      </c>
      <c r="C199" s="72" t="str">
        <f>VLOOKUP($C$1&amp;":"&amp;A199,'Array Content'!C$2:D$2689,2,FALSE)</f>
        <v>hsa-miR-29c-3p</v>
      </c>
      <c r="D199" s="73" t="str">
        <f>VLOOKUP(C199,'Array Content'!$F$2:$H$1325,2,FALSE)</f>
        <v>MIMAT0000681</v>
      </c>
    </row>
    <row r="200" spans="1:4" ht="15" customHeight="1" x14ac:dyDescent="0.25">
      <c r="A200" s="71" t="s">
        <v>5698</v>
      </c>
      <c r="B200" s="72" t="str">
        <f>VLOOKUP(C200,'Array Content'!$F$2:$H$1325,3,FALSE)</f>
        <v>MIMAT0004903</v>
      </c>
      <c r="C200" s="72" t="str">
        <f>VLOOKUP($C$1&amp;":"&amp;A200,'Array Content'!C$2:D$2689,2,FALSE)</f>
        <v>hsa-miR-300</v>
      </c>
      <c r="D200" s="73" t="str">
        <f>VLOOKUP(C200,'Array Content'!$F$2:$H$1325,2,FALSE)</f>
        <v>MIMAT0004903</v>
      </c>
    </row>
    <row r="201" spans="1:4" ht="15" customHeight="1" x14ac:dyDescent="0.25">
      <c r="A201" s="71" t="s">
        <v>5699</v>
      </c>
      <c r="B201" s="72" t="str">
        <f>VLOOKUP(C201,'Array Content'!$F$2:$H$1325,3,FALSE)</f>
        <v>MIMAT0000688</v>
      </c>
      <c r="C201" s="72" t="str">
        <f>VLOOKUP($C$1&amp;":"&amp;A201,'Array Content'!C$2:D$2689,2,FALSE)</f>
        <v>hsa-miR-301a-3p</v>
      </c>
      <c r="D201" s="73" t="str">
        <f>VLOOKUP(C201,'Array Content'!$F$2:$H$1325,2,FALSE)</f>
        <v>MIMAT0000688</v>
      </c>
    </row>
    <row r="202" spans="1:4" ht="15" customHeight="1" x14ac:dyDescent="0.25">
      <c r="A202" s="71" t="s">
        <v>5700</v>
      </c>
      <c r="B202" s="72" t="str">
        <f>VLOOKUP(C202,'Array Content'!$F$2:$H$1325,3,FALSE)</f>
        <v>MIMAT0000684</v>
      </c>
      <c r="C202" s="72" t="str">
        <f>VLOOKUP($C$1&amp;":"&amp;A202,'Array Content'!C$2:D$2689,2,FALSE)</f>
        <v>hsa-miR-302a-3p</v>
      </c>
      <c r="D202" s="73" t="str">
        <f>VLOOKUP(C202,'Array Content'!$F$2:$H$1325,2,FALSE)</f>
        <v>MIMAT0000684</v>
      </c>
    </row>
    <row r="203" spans="1:4" ht="15" customHeight="1" x14ac:dyDescent="0.25">
      <c r="A203" s="71" t="s">
        <v>5701</v>
      </c>
      <c r="B203" s="72" t="str">
        <f>VLOOKUP(C203,'Array Content'!$F$2:$H$1325,3,FALSE)</f>
        <v>MIMAT0000683</v>
      </c>
      <c r="C203" s="72" t="str">
        <f>VLOOKUP($C$1&amp;":"&amp;A203,'Array Content'!C$2:D$2689,2,FALSE)</f>
        <v>hsa-miR-302a-5p</v>
      </c>
      <c r="D203" s="73" t="str">
        <f>VLOOKUP(C203,'Array Content'!$F$2:$H$1325,2,FALSE)</f>
        <v>MIMAT0000683</v>
      </c>
    </row>
    <row r="204" spans="1:4" ht="15" customHeight="1" x14ac:dyDescent="0.25">
      <c r="A204" s="71" t="s">
        <v>5702</v>
      </c>
      <c r="B204" s="72" t="str">
        <f>VLOOKUP(C204,'Array Content'!$F$2:$H$1325,3,FALSE)</f>
        <v>MIMAT0000715</v>
      </c>
      <c r="C204" s="72" t="str">
        <f>VLOOKUP($C$1&amp;":"&amp;A204,'Array Content'!C$2:D$2689,2,FALSE)</f>
        <v>hsa-miR-302b-3p</v>
      </c>
      <c r="D204" s="73" t="str">
        <f>VLOOKUP(C204,'Array Content'!$F$2:$H$1325,2,FALSE)</f>
        <v>MIMAT0000715</v>
      </c>
    </row>
    <row r="205" spans="1:4" ht="15" customHeight="1" x14ac:dyDescent="0.25">
      <c r="A205" s="71" t="s">
        <v>5703</v>
      </c>
      <c r="B205" s="72" t="str">
        <f>VLOOKUP(C205,'Array Content'!$F$2:$H$1325,3,FALSE)</f>
        <v>MIMAT0000714</v>
      </c>
      <c r="C205" s="72" t="str">
        <f>VLOOKUP($C$1&amp;":"&amp;A205,'Array Content'!C$2:D$2689,2,FALSE)</f>
        <v>hsa-miR-302b-5p</v>
      </c>
      <c r="D205" s="73" t="str">
        <f>VLOOKUP(C205,'Array Content'!$F$2:$H$1325,2,FALSE)</f>
        <v>MIMAT0000714</v>
      </c>
    </row>
    <row r="206" spans="1:4" ht="15" customHeight="1" x14ac:dyDescent="0.25">
      <c r="A206" s="71" t="s">
        <v>5704</v>
      </c>
      <c r="B206" s="72" t="str">
        <f>VLOOKUP(C206,'Array Content'!$F$2:$H$1325,3,FALSE)</f>
        <v>MIMAT0000717</v>
      </c>
      <c r="C206" s="72" t="str">
        <f>VLOOKUP($C$1&amp;":"&amp;A206,'Array Content'!C$2:D$2689,2,FALSE)</f>
        <v>hsa-miR-302c-3p</v>
      </c>
      <c r="D206" s="73" t="str">
        <f>VLOOKUP(C206,'Array Content'!$F$2:$H$1325,2,FALSE)</f>
        <v>MIMAT0000717</v>
      </c>
    </row>
    <row r="207" spans="1:4" ht="15" customHeight="1" x14ac:dyDescent="0.25">
      <c r="A207" s="71" t="s">
        <v>5705</v>
      </c>
      <c r="B207" s="72" t="str">
        <f>VLOOKUP(C207,'Array Content'!$F$2:$H$1325,3,FALSE)</f>
        <v>MIMAT0000087</v>
      </c>
      <c r="C207" s="72" t="str">
        <f>VLOOKUP($C$1&amp;":"&amp;A207,'Array Content'!C$2:D$2689,2,FALSE)</f>
        <v>hsa-miR-30a-5p</v>
      </c>
      <c r="D207" s="73" t="str">
        <f>VLOOKUP(C207,'Array Content'!$F$2:$H$1325,2,FALSE)</f>
        <v>MIMAT0000087</v>
      </c>
    </row>
    <row r="208" spans="1:4" ht="15" customHeight="1" x14ac:dyDescent="0.25">
      <c r="A208" s="71" t="s">
        <v>5706</v>
      </c>
      <c r="B208" s="72" t="str">
        <f>VLOOKUP(C208,'Array Content'!$F$2:$H$1325,3,FALSE)</f>
        <v>MIMAT0000420</v>
      </c>
      <c r="C208" s="72" t="str">
        <f>VLOOKUP($C$1&amp;":"&amp;A208,'Array Content'!C$2:D$2689,2,FALSE)</f>
        <v>hsa-miR-30b-5p</v>
      </c>
      <c r="D208" s="73" t="str">
        <f>VLOOKUP(C208,'Array Content'!$F$2:$H$1325,2,FALSE)</f>
        <v>MIMAT0000420</v>
      </c>
    </row>
    <row r="209" spans="1:4" ht="15" customHeight="1" x14ac:dyDescent="0.25">
      <c r="A209" s="71" t="s">
        <v>5707</v>
      </c>
      <c r="B209" s="72" t="str">
        <f>VLOOKUP(C209,'Array Content'!$F$2:$H$1325,3,FALSE)</f>
        <v>MIMAT0000244</v>
      </c>
      <c r="C209" s="72" t="str">
        <f>VLOOKUP($C$1&amp;":"&amp;A209,'Array Content'!C$2:D$2689,2,FALSE)</f>
        <v>hsa-miR-30c-5p</v>
      </c>
      <c r="D209" s="73" t="str">
        <f>VLOOKUP(C209,'Array Content'!$F$2:$H$1325,2,FALSE)</f>
        <v>MIMAT0000244</v>
      </c>
    </row>
    <row r="210" spans="1:4" ht="15" customHeight="1" x14ac:dyDescent="0.25">
      <c r="A210" s="71" t="s">
        <v>5708</v>
      </c>
      <c r="B210" s="72" t="str">
        <f>VLOOKUP(C210,'Array Content'!$F$2:$H$1325,3,FALSE)</f>
        <v>MIMAT0004674</v>
      </c>
      <c r="C210" s="72" t="str">
        <f>VLOOKUP($C$1&amp;":"&amp;A210,'Array Content'!C$2:D$2689,2,FALSE)</f>
        <v>hsa-miR-30c-1-3p</v>
      </c>
      <c r="D210" s="73" t="str">
        <f>VLOOKUP(C210,'Array Content'!$F$2:$H$1325,2,FALSE)</f>
        <v>MIMAT0004674</v>
      </c>
    </row>
    <row r="211" spans="1:4" ht="15" customHeight="1" x14ac:dyDescent="0.25">
      <c r="A211" s="71" t="s">
        <v>5709</v>
      </c>
      <c r="B211" s="72" t="str">
        <f>VLOOKUP(C211,'Array Content'!$F$2:$H$1325,3,FALSE)</f>
        <v>MIMAT0000245</v>
      </c>
      <c r="C211" s="72" t="str">
        <f>VLOOKUP($C$1&amp;":"&amp;A211,'Array Content'!C$2:D$2689,2,FALSE)</f>
        <v>hsa-miR-30d-5p</v>
      </c>
      <c r="D211" s="73" t="str">
        <f>VLOOKUP(C211,'Array Content'!$F$2:$H$1325,2,FALSE)</f>
        <v>MIMAT0000245</v>
      </c>
    </row>
    <row r="212" spans="1:4" ht="15" customHeight="1" x14ac:dyDescent="0.25">
      <c r="A212" s="71" t="s">
        <v>5710</v>
      </c>
      <c r="B212" s="72" t="str">
        <f>VLOOKUP(C212,'Array Content'!$F$2:$H$1325,3,FALSE)</f>
        <v>MIMAT0004551</v>
      </c>
      <c r="C212" s="72" t="str">
        <f>VLOOKUP($C$1&amp;":"&amp;A212,'Array Content'!C$2:D$2689,2,FALSE)</f>
        <v>hsa-miR-30d-3p</v>
      </c>
      <c r="D212" s="73" t="str">
        <f>VLOOKUP(C212,'Array Content'!$F$2:$H$1325,2,FALSE)</f>
        <v>MIMAT0004551</v>
      </c>
    </row>
    <row r="213" spans="1:4" ht="15" customHeight="1" x14ac:dyDescent="0.25">
      <c r="A213" s="71" t="s">
        <v>5711</v>
      </c>
      <c r="B213" s="72" t="str">
        <f>VLOOKUP(C213,'Array Content'!$F$2:$H$1325,3,FALSE)</f>
        <v>MIMAT0000692</v>
      </c>
      <c r="C213" s="72" t="str">
        <f>VLOOKUP($C$1&amp;":"&amp;A213,'Array Content'!C$2:D$2689,2,FALSE)</f>
        <v>hsa-miR-30e-5p</v>
      </c>
      <c r="D213" s="73" t="str">
        <f>VLOOKUP(C213,'Array Content'!$F$2:$H$1325,2,FALSE)</f>
        <v>MIMAT0000692</v>
      </c>
    </row>
    <row r="214" spans="1:4" ht="15" customHeight="1" x14ac:dyDescent="0.25">
      <c r="A214" s="71" t="s">
        <v>5712</v>
      </c>
      <c r="B214" s="72" t="str">
        <f>VLOOKUP(C214,'Array Content'!$F$2:$H$1325,3,FALSE)</f>
        <v>MIMAT0000693</v>
      </c>
      <c r="C214" s="72" t="str">
        <f>VLOOKUP($C$1&amp;":"&amp;A214,'Array Content'!C$2:D$2689,2,FALSE)</f>
        <v>hsa-miR-30e-3p</v>
      </c>
      <c r="D214" s="73" t="str">
        <f>VLOOKUP(C214,'Array Content'!$F$2:$H$1325,2,FALSE)</f>
        <v>MIMAT0000693</v>
      </c>
    </row>
    <row r="215" spans="1:4" ht="15" customHeight="1" x14ac:dyDescent="0.25">
      <c r="A215" s="71" t="s">
        <v>5713</v>
      </c>
      <c r="B215" s="72" t="str">
        <f>VLOOKUP(C215,'Array Content'!$F$2:$H$1325,3,FALSE)</f>
        <v>MIMAT0000089</v>
      </c>
      <c r="C215" s="72" t="str">
        <f>VLOOKUP($C$1&amp;":"&amp;A215,'Array Content'!C$2:D$2689,2,FALSE)</f>
        <v>hsa-miR-31-5p</v>
      </c>
      <c r="D215" s="73" t="str">
        <f>VLOOKUP(C215,'Array Content'!$F$2:$H$1325,2,FALSE)</f>
        <v>MIMAT0000089</v>
      </c>
    </row>
    <row r="216" spans="1:4" ht="15" customHeight="1" x14ac:dyDescent="0.25">
      <c r="A216" s="71" t="s">
        <v>5714</v>
      </c>
      <c r="B216" s="72" t="str">
        <f>VLOOKUP(C216,'Array Content'!$F$2:$H$1325,3,FALSE)</f>
        <v>MIMAT0004504</v>
      </c>
      <c r="C216" s="72" t="str">
        <f>VLOOKUP($C$1&amp;":"&amp;A216,'Array Content'!C$2:D$2689,2,FALSE)</f>
        <v>hsa-miR-31-3p</v>
      </c>
      <c r="D216" s="73" t="str">
        <f>VLOOKUP(C216,'Array Content'!$F$2:$H$1325,2,FALSE)</f>
        <v>MIMAT0004504</v>
      </c>
    </row>
    <row r="217" spans="1:4" ht="15" customHeight="1" x14ac:dyDescent="0.25">
      <c r="A217" s="71" t="s">
        <v>5715</v>
      </c>
      <c r="B217" s="72" t="str">
        <f>VLOOKUP(C217,'Array Content'!$F$2:$H$1325,3,FALSE)</f>
        <v>MIMAT0000090</v>
      </c>
      <c r="C217" s="72" t="str">
        <f>VLOOKUP($C$1&amp;":"&amp;A217,'Array Content'!C$2:D$2689,2,FALSE)</f>
        <v>hsa-miR-32-5p</v>
      </c>
      <c r="D217" s="73" t="str">
        <f>VLOOKUP(C217,'Array Content'!$F$2:$H$1325,2,FALSE)</f>
        <v>MIMAT0000090</v>
      </c>
    </row>
    <row r="218" spans="1:4" ht="15" customHeight="1" x14ac:dyDescent="0.25">
      <c r="A218" s="71" t="s">
        <v>5716</v>
      </c>
      <c r="B218" s="72" t="str">
        <f>VLOOKUP(C218,'Array Content'!$F$2:$H$1325,3,FALSE)</f>
        <v>MIMAT0004505</v>
      </c>
      <c r="C218" s="72" t="str">
        <f>VLOOKUP($C$1&amp;":"&amp;A218,'Array Content'!C$2:D$2689,2,FALSE)</f>
        <v>hsa-miR-32-3p</v>
      </c>
      <c r="D218" s="73" t="str">
        <f>VLOOKUP(C218,'Array Content'!$F$2:$H$1325,2,FALSE)</f>
        <v>MIMAT0004505</v>
      </c>
    </row>
    <row r="219" spans="1:4" ht="15" customHeight="1" x14ac:dyDescent="0.25">
      <c r="A219" s="71" t="s">
        <v>5717</v>
      </c>
      <c r="B219" s="72" t="str">
        <f>VLOOKUP(C219,'Array Content'!$F$2:$H$1325,3,FALSE)</f>
        <v>MIMAT0000510</v>
      </c>
      <c r="C219" s="72" t="str">
        <f>VLOOKUP($C$1&amp;":"&amp;A219,'Array Content'!C$2:D$2689,2,FALSE)</f>
        <v>hsa-miR-320a</v>
      </c>
      <c r="D219" s="73" t="str">
        <f>VLOOKUP(C219,'Array Content'!$F$2:$H$1325,2,FALSE)</f>
        <v>MIMAT0000510</v>
      </c>
    </row>
    <row r="220" spans="1:4" ht="15" customHeight="1" x14ac:dyDescent="0.25">
      <c r="A220" s="71" t="s">
        <v>5718</v>
      </c>
      <c r="B220" s="72" t="str">
        <f>VLOOKUP(C220,'Array Content'!$F$2:$H$1325,3,FALSE)</f>
        <v>MIMAT0005792</v>
      </c>
      <c r="C220" s="72" t="str">
        <f>VLOOKUP($C$1&amp;":"&amp;A220,'Array Content'!C$2:D$2689,2,FALSE)</f>
        <v>hsa-miR-320b</v>
      </c>
      <c r="D220" s="73" t="str">
        <f>VLOOKUP(C220,'Array Content'!$F$2:$H$1325,2,FALSE)</f>
        <v>MIMAT0005792</v>
      </c>
    </row>
    <row r="221" spans="1:4" ht="15" customHeight="1" x14ac:dyDescent="0.25">
      <c r="A221" s="71" t="s">
        <v>5719</v>
      </c>
      <c r="B221" s="72" t="str">
        <f>VLOOKUP(C221,'Array Content'!$F$2:$H$1325,3,FALSE)</f>
        <v>MIMAT0001630</v>
      </c>
      <c r="C221" s="72" t="str">
        <f>VLOOKUP($C$1&amp;":"&amp;A221,'Array Content'!C$2:D$2689,2,FALSE)</f>
        <v>hsa-miR-323b-5p</v>
      </c>
      <c r="D221" s="73" t="str">
        <f>VLOOKUP(C221,'Array Content'!$F$2:$H$1325,2,FALSE)</f>
        <v>MIMAT0001630</v>
      </c>
    </row>
    <row r="222" spans="1:4" ht="15" customHeight="1" x14ac:dyDescent="0.25">
      <c r="A222" s="71" t="s">
        <v>5720</v>
      </c>
      <c r="B222" s="72" t="str">
        <f>VLOOKUP(C222,'Array Content'!$F$2:$H$1325,3,FALSE)</f>
        <v>MIMAT0000762</v>
      </c>
      <c r="C222" s="72" t="str">
        <f>VLOOKUP($C$1&amp;":"&amp;A222,'Array Content'!C$2:D$2689,2,FALSE)</f>
        <v>hsa-miR-324-3p</v>
      </c>
      <c r="D222" s="73" t="str">
        <f>VLOOKUP(C222,'Array Content'!$F$2:$H$1325,2,FALSE)</f>
        <v>MIMAT0000762</v>
      </c>
    </row>
    <row r="223" spans="1:4" ht="15" customHeight="1" x14ac:dyDescent="0.25">
      <c r="A223" s="71" t="s">
        <v>5721</v>
      </c>
      <c r="B223" s="72" t="str">
        <f>VLOOKUP(C223,'Array Content'!$F$2:$H$1325,3,FALSE)</f>
        <v>MIMAT0000761</v>
      </c>
      <c r="C223" s="72" t="str">
        <f>VLOOKUP($C$1&amp;":"&amp;A223,'Array Content'!C$2:D$2689,2,FALSE)</f>
        <v>hsa-miR-324-5p</v>
      </c>
      <c r="D223" s="73" t="str">
        <f>VLOOKUP(C223,'Array Content'!$F$2:$H$1325,2,FALSE)</f>
        <v>MIMAT0000761</v>
      </c>
    </row>
    <row r="224" spans="1:4" ht="15" customHeight="1" x14ac:dyDescent="0.25">
      <c r="A224" s="71" t="s">
        <v>5722</v>
      </c>
      <c r="B224" s="72" t="str">
        <f>VLOOKUP(C224,'Array Content'!$F$2:$H$1325,3,FALSE)</f>
        <v>MIMAT0000771</v>
      </c>
      <c r="C224" s="72" t="str">
        <f>VLOOKUP($C$1&amp;":"&amp;A224,'Array Content'!C$2:D$2689,2,FALSE)</f>
        <v>hsa-miR-325</v>
      </c>
      <c r="D224" s="73" t="str">
        <f>VLOOKUP(C224,'Array Content'!$F$2:$H$1325,2,FALSE)</f>
        <v>MIMAT0000771</v>
      </c>
    </row>
    <row r="225" spans="1:4" ht="15" customHeight="1" x14ac:dyDescent="0.25">
      <c r="A225" s="71" t="s">
        <v>5723</v>
      </c>
      <c r="B225" s="72" t="str">
        <f>VLOOKUP(C225,'Array Content'!$F$2:$H$1325,3,FALSE)</f>
        <v>MIMAT0000756</v>
      </c>
      <c r="C225" s="72" t="str">
        <f>VLOOKUP($C$1&amp;":"&amp;A225,'Array Content'!C$2:D$2689,2,FALSE)</f>
        <v>hsa-miR-326</v>
      </c>
      <c r="D225" s="73" t="str">
        <f>VLOOKUP(C225,'Array Content'!$F$2:$H$1325,2,FALSE)</f>
        <v>MIMAT0000756</v>
      </c>
    </row>
    <row r="226" spans="1:4" ht="15" customHeight="1" x14ac:dyDescent="0.25">
      <c r="A226" s="71" t="s">
        <v>5724</v>
      </c>
      <c r="B226" s="72" t="str">
        <f>VLOOKUP(C226,'Array Content'!$F$2:$H$1325,3,FALSE)</f>
        <v>MIMAT0000752</v>
      </c>
      <c r="C226" s="72" t="str">
        <f>VLOOKUP($C$1&amp;":"&amp;A226,'Array Content'!C$2:D$2689,2,FALSE)</f>
        <v>hsa-miR-328-3p</v>
      </c>
      <c r="D226" s="73" t="str">
        <f>VLOOKUP(C226,'Array Content'!$F$2:$H$1325,2,FALSE)</f>
        <v>MIMAT0000752</v>
      </c>
    </row>
    <row r="227" spans="1:4" ht="15" customHeight="1" x14ac:dyDescent="0.25">
      <c r="A227" s="71" t="s">
        <v>5725</v>
      </c>
      <c r="B227" s="72" t="str">
        <f>VLOOKUP(C227,'Array Content'!$F$2:$H$1325,3,FALSE)</f>
        <v>MIMAT0000751</v>
      </c>
      <c r="C227" s="72" t="str">
        <f>VLOOKUP($C$1&amp;":"&amp;A227,'Array Content'!C$2:D$2689,2,FALSE)</f>
        <v>hsa-miR-330-3p</v>
      </c>
      <c r="D227" s="73" t="str">
        <f>VLOOKUP(C227,'Array Content'!$F$2:$H$1325,2,FALSE)</f>
        <v>MIMAT0000751</v>
      </c>
    </row>
    <row r="228" spans="1:4" ht="15" customHeight="1" x14ac:dyDescent="0.25">
      <c r="A228" s="71" t="s">
        <v>5726</v>
      </c>
      <c r="B228" s="72" t="str">
        <f>VLOOKUP(C228,'Array Content'!$F$2:$H$1325,3,FALSE)</f>
        <v>MIMAT0004700</v>
      </c>
      <c r="C228" s="72" t="str">
        <f>VLOOKUP($C$1&amp;":"&amp;A228,'Array Content'!C$2:D$2689,2,FALSE)</f>
        <v>hsa-miR-331-5p</v>
      </c>
      <c r="D228" s="73" t="str">
        <f>VLOOKUP(C228,'Array Content'!$F$2:$H$1325,2,FALSE)</f>
        <v>MIMAT0004700</v>
      </c>
    </row>
    <row r="229" spans="1:4" ht="15" customHeight="1" x14ac:dyDescent="0.25">
      <c r="A229" s="71" t="s">
        <v>5727</v>
      </c>
      <c r="B229" s="72" t="str">
        <f>VLOOKUP(C229,'Array Content'!$F$2:$H$1325,3,FALSE)</f>
        <v>MIMAT0000765</v>
      </c>
      <c r="C229" s="72" t="str">
        <f>VLOOKUP($C$1&amp;":"&amp;A229,'Array Content'!C$2:D$2689,2,FALSE)</f>
        <v>hsa-miR-335-5p</v>
      </c>
      <c r="D229" s="73" t="str">
        <f>VLOOKUP(C229,'Array Content'!$F$2:$H$1325,2,FALSE)</f>
        <v>MIMAT0000765</v>
      </c>
    </row>
    <row r="230" spans="1:4" ht="15" customHeight="1" x14ac:dyDescent="0.25">
      <c r="A230" s="71" t="s">
        <v>5728</v>
      </c>
      <c r="B230" s="72" t="str">
        <f>VLOOKUP(C230,'Array Content'!$F$2:$H$1325,3,FALSE)</f>
        <v>MIMAT0004703</v>
      </c>
      <c r="C230" s="72" t="str">
        <f>VLOOKUP($C$1&amp;":"&amp;A230,'Array Content'!C$2:D$2689,2,FALSE)</f>
        <v>hsa-miR-335-3p</v>
      </c>
      <c r="D230" s="73" t="str">
        <f>VLOOKUP(C230,'Array Content'!$F$2:$H$1325,2,FALSE)</f>
        <v>MIMAT0004703</v>
      </c>
    </row>
    <row r="231" spans="1:4" ht="15" customHeight="1" x14ac:dyDescent="0.25">
      <c r="A231" s="71" t="s">
        <v>5729</v>
      </c>
      <c r="B231" s="72" t="str">
        <f>VLOOKUP(C231,'Array Content'!$F$2:$H$1325,3,FALSE)</f>
        <v>MIMAT0004695</v>
      </c>
      <c r="C231" s="72" t="str">
        <f>VLOOKUP($C$1&amp;":"&amp;A231,'Array Content'!C$2:D$2689,2,FALSE)</f>
        <v>hsa-miR-337-5p</v>
      </c>
      <c r="D231" s="73" t="str">
        <f>VLOOKUP(C231,'Array Content'!$F$2:$H$1325,2,FALSE)</f>
        <v>MIMAT0004695</v>
      </c>
    </row>
    <row r="232" spans="1:4" ht="15" customHeight="1" x14ac:dyDescent="0.25">
      <c r="A232" s="71" t="s">
        <v>5730</v>
      </c>
      <c r="B232" s="72" t="str">
        <f>VLOOKUP(C232,'Array Content'!$F$2:$H$1325,3,FALSE)</f>
        <v>MIMAT0000763</v>
      </c>
      <c r="C232" s="72" t="str">
        <f>VLOOKUP($C$1&amp;":"&amp;A232,'Array Content'!C$2:D$2689,2,FALSE)</f>
        <v>hsa-miR-338-3p</v>
      </c>
      <c r="D232" s="73" t="str">
        <f>VLOOKUP(C232,'Array Content'!$F$2:$H$1325,2,FALSE)</f>
        <v>MIMAT0000763</v>
      </c>
    </row>
    <row r="233" spans="1:4" ht="15" customHeight="1" x14ac:dyDescent="0.25">
      <c r="A233" s="71" t="s">
        <v>5731</v>
      </c>
      <c r="B233" s="72" t="str">
        <f>VLOOKUP(C233,'Array Content'!$F$2:$H$1325,3,FALSE)</f>
        <v>MIMAT0004701</v>
      </c>
      <c r="C233" s="72" t="str">
        <f>VLOOKUP($C$1&amp;":"&amp;A233,'Array Content'!C$2:D$2689,2,FALSE)</f>
        <v>hsa-miR-338-5p</v>
      </c>
      <c r="D233" s="73" t="str">
        <f>VLOOKUP(C233,'Array Content'!$F$2:$H$1325,2,FALSE)</f>
        <v>MIMAT0004701</v>
      </c>
    </row>
    <row r="234" spans="1:4" ht="15" customHeight="1" x14ac:dyDescent="0.25">
      <c r="A234" s="71" t="s">
        <v>5732</v>
      </c>
      <c r="B234" s="72" t="str">
        <f>VLOOKUP(C234,'Array Content'!$F$2:$H$1325,3,FALSE)</f>
        <v>MIMAT0004702</v>
      </c>
      <c r="C234" s="72" t="str">
        <f>VLOOKUP($C$1&amp;":"&amp;A234,'Array Content'!C$2:D$2689,2,FALSE)</f>
        <v>hsa-miR-339-3p</v>
      </c>
      <c r="D234" s="73" t="str">
        <f>VLOOKUP(C234,'Array Content'!$F$2:$H$1325,2,FALSE)</f>
        <v>MIMAT0004702</v>
      </c>
    </row>
    <row r="235" spans="1:4" ht="15" customHeight="1" x14ac:dyDescent="0.25">
      <c r="A235" s="71" t="s">
        <v>5733</v>
      </c>
      <c r="B235" s="72" t="str">
        <f>VLOOKUP(C235,'Array Content'!$F$2:$H$1325,3,FALSE)</f>
        <v>MIMAT0000091</v>
      </c>
      <c r="C235" s="72" t="str">
        <f>VLOOKUP($C$1&amp;":"&amp;A235,'Array Content'!C$2:D$2689,2,FALSE)</f>
        <v>hsa-miR-33a-5p</v>
      </c>
      <c r="D235" s="73" t="str">
        <f>VLOOKUP(C235,'Array Content'!$F$2:$H$1325,2,FALSE)</f>
        <v>MIMAT0000091</v>
      </c>
    </row>
    <row r="236" spans="1:4" ht="15" customHeight="1" x14ac:dyDescent="0.25">
      <c r="A236" s="71" t="s">
        <v>5734</v>
      </c>
      <c r="B236" s="72" t="str">
        <f>VLOOKUP(C236,'Array Content'!$F$2:$H$1325,3,FALSE)</f>
        <v>MIMAT0004506</v>
      </c>
      <c r="C236" s="72" t="str">
        <f>VLOOKUP($C$1&amp;":"&amp;A236,'Array Content'!C$2:D$2689,2,FALSE)</f>
        <v>hsa-miR-33a-3p</v>
      </c>
      <c r="D236" s="73" t="str">
        <f>VLOOKUP(C236,'Array Content'!$F$2:$H$1325,2,FALSE)</f>
        <v>MIMAT0004506</v>
      </c>
    </row>
    <row r="237" spans="1:4" ht="15" customHeight="1" x14ac:dyDescent="0.25">
      <c r="A237" s="71" t="s">
        <v>5735</v>
      </c>
      <c r="B237" s="72" t="str">
        <f>VLOOKUP(C237,'Array Content'!$F$2:$H$1325,3,FALSE)</f>
        <v>MIMAT0003301</v>
      </c>
      <c r="C237" s="72" t="str">
        <f>VLOOKUP($C$1&amp;":"&amp;A237,'Array Content'!C$2:D$2689,2,FALSE)</f>
        <v>hsa-miR-33b-5p</v>
      </c>
      <c r="D237" s="73" t="str">
        <f>VLOOKUP(C237,'Array Content'!$F$2:$H$1325,2,FALSE)</f>
        <v>MIMAT0003301</v>
      </c>
    </row>
    <row r="238" spans="1:4" ht="15" customHeight="1" x14ac:dyDescent="0.25">
      <c r="A238" s="71" t="s">
        <v>5736</v>
      </c>
      <c r="B238" s="72" t="str">
        <f>VLOOKUP(C238,'Array Content'!$F$2:$H$1325,3,FALSE)</f>
        <v>MIMAT0004692</v>
      </c>
      <c r="C238" s="72" t="str">
        <f>VLOOKUP($C$1&amp;":"&amp;A238,'Array Content'!C$2:D$2689,2,FALSE)</f>
        <v>hsa-miR-340-5p</v>
      </c>
      <c r="D238" s="73" t="str">
        <f>VLOOKUP(C238,'Array Content'!$F$2:$H$1325,2,FALSE)</f>
        <v>MIMAT0004692</v>
      </c>
    </row>
    <row r="239" spans="1:4" ht="15" customHeight="1" x14ac:dyDescent="0.25">
      <c r="A239" s="71" t="s">
        <v>5737</v>
      </c>
      <c r="B239" s="72" t="str">
        <f>VLOOKUP(C239,'Array Content'!$F$2:$H$1325,3,FALSE)</f>
        <v>MIMAT0000750</v>
      </c>
      <c r="C239" s="72" t="str">
        <f>VLOOKUP($C$1&amp;":"&amp;A239,'Array Content'!C$2:D$2689,2,FALSE)</f>
        <v>hsa-miR-340-3p</v>
      </c>
      <c r="D239" s="73" t="str">
        <f>VLOOKUP(C239,'Array Content'!$F$2:$H$1325,2,FALSE)</f>
        <v>MIMAT0000750</v>
      </c>
    </row>
    <row r="240" spans="1:4" ht="15" customHeight="1" x14ac:dyDescent="0.25">
      <c r="A240" s="71" t="s">
        <v>5738</v>
      </c>
      <c r="B240" s="72" t="str">
        <f>VLOOKUP(C240,'Array Content'!$F$2:$H$1325,3,FALSE)</f>
        <v>MIMAT0000753</v>
      </c>
      <c r="C240" s="72" t="str">
        <f>VLOOKUP($C$1&amp;":"&amp;A240,'Array Content'!C$2:D$2689,2,FALSE)</f>
        <v>hsa-miR-342-3p</v>
      </c>
      <c r="D240" s="73" t="str">
        <f>VLOOKUP(C240,'Array Content'!$F$2:$H$1325,2,FALSE)</f>
        <v>MIMAT0000753</v>
      </c>
    </row>
    <row r="241" spans="1:4" ht="15" customHeight="1" x14ac:dyDescent="0.25">
      <c r="A241" s="71" t="s">
        <v>5739</v>
      </c>
      <c r="B241" s="72" t="str">
        <f>VLOOKUP(C241,'Array Content'!$F$2:$H$1325,3,FALSE)</f>
        <v>MIMAT0004694</v>
      </c>
      <c r="C241" s="72" t="str">
        <f>VLOOKUP($C$1&amp;":"&amp;A241,'Array Content'!C$2:D$2689,2,FALSE)</f>
        <v>hsa-miR-342-5p</v>
      </c>
      <c r="D241" s="73" t="str">
        <f>VLOOKUP(C241,'Array Content'!$F$2:$H$1325,2,FALSE)</f>
        <v>MIMAT0004694</v>
      </c>
    </row>
    <row r="242" spans="1:4" ht="15" customHeight="1" x14ac:dyDescent="0.25">
      <c r="A242" s="71" t="s">
        <v>5740</v>
      </c>
      <c r="B242" s="72" t="str">
        <f>VLOOKUP(C242,'Array Content'!$F$2:$H$1325,3,FALSE)</f>
        <v>MIMAT0000772</v>
      </c>
      <c r="C242" s="72" t="str">
        <f>VLOOKUP($C$1&amp;":"&amp;A242,'Array Content'!C$2:D$2689,2,FALSE)</f>
        <v>hsa-miR-345-5p</v>
      </c>
      <c r="D242" s="73" t="str">
        <f>VLOOKUP(C242,'Array Content'!$F$2:$H$1325,2,FALSE)</f>
        <v>MIMAT0000772</v>
      </c>
    </row>
    <row r="243" spans="1:4" ht="15" customHeight="1" x14ac:dyDescent="0.25">
      <c r="A243" s="71" t="s">
        <v>5741</v>
      </c>
      <c r="B243" s="72" t="str">
        <f>VLOOKUP(C243,'Array Content'!$F$2:$H$1325,3,FALSE)</f>
        <v>MIMAT0000773</v>
      </c>
      <c r="C243" s="72" t="str">
        <f>VLOOKUP($C$1&amp;":"&amp;A243,'Array Content'!C$2:D$2689,2,FALSE)</f>
        <v>hsa-miR-346</v>
      </c>
      <c r="D243" s="73" t="str">
        <f>VLOOKUP(C243,'Array Content'!$F$2:$H$1325,2,FALSE)</f>
        <v>MIMAT0000773</v>
      </c>
    </row>
    <row r="244" spans="1:4" ht="15" customHeight="1" x14ac:dyDescent="0.25">
      <c r="A244" s="71" t="s">
        <v>5742</v>
      </c>
      <c r="B244" s="72" t="str">
        <f>VLOOKUP(C244,'Array Content'!$F$2:$H$1325,3,FALSE)</f>
        <v>MIMAT0000255</v>
      </c>
      <c r="C244" s="72" t="str">
        <f>VLOOKUP($C$1&amp;":"&amp;A244,'Array Content'!C$2:D$2689,2,FALSE)</f>
        <v>hsa-miR-34a-5p</v>
      </c>
      <c r="D244" s="73" t="str">
        <f>VLOOKUP(C244,'Array Content'!$F$2:$H$1325,2,FALSE)</f>
        <v>MIMAT0000255</v>
      </c>
    </row>
    <row r="245" spans="1:4" ht="15" customHeight="1" x14ac:dyDescent="0.25">
      <c r="A245" s="71" t="s">
        <v>5743</v>
      </c>
      <c r="B245" s="72" t="str">
        <f>VLOOKUP(C245,'Array Content'!$F$2:$H$1325,3,FALSE)</f>
        <v>MIMAT0004557</v>
      </c>
      <c r="C245" s="72" t="str">
        <f>VLOOKUP($C$1&amp;":"&amp;A245,'Array Content'!C$2:D$2689,2,FALSE)</f>
        <v>hsa-miR-34a-3p</v>
      </c>
      <c r="D245" s="73" t="str">
        <f>VLOOKUP(C245,'Array Content'!$F$2:$H$1325,2,FALSE)</f>
        <v>MIMAT0004557</v>
      </c>
    </row>
    <row r="246" spans="1:4" ht="15" customHeight="1" x14ac:dyDescent="0.25">
      <c r="A246" s="71" t="s">
        <v>5744</v>
      </c>
      <c r="B246" s="72" t="str">
        <f>VLOOKUP(C246,'Array Content'!$F$2:$H$1325,3,FALSE)</f>
        <v>MIMAT0004676</v>
      </c>
      <c r="C246" s="72" t="str">
        <f>VLOOKUP($C$1&amp;":"&amp;A246,'Array Content'!C$2:D$2689,2,FALSE)</f>
        <v>hsa-miR-34b-3p</v>
      </c>
      <c r="D246" s="73" t="str">
        <f>VLOOKUP(C246,'Array Content'!$F$2:$H$1325,2,FALSE)</f>
        <v>MIMAT0004676</v>
      </c>
    </row>
    <row r="247" spans="1:4" ht="15" customHeight="1" x14ac:dyDescent="0.25">
      <c r="A247" s="71" t="s">
        <v>5745</v>
      </c>
      <c r="B247" s="72" t="str">
        <f>VLOOKUP(C247,'Array Content'!$F$2:$H$1325,3,FALSE)</f>
        <v>MIMAT0000685</v>
      </c>
      <c r="C247" s="72" t="str">
        <f>VLOOKUP($C$1&amp;":"&amp;A247,'Array Content'!C$2:D$2689,2,FALSE)</f>
        <v>hsa-miR-34b-5p</v>
      </c>
      <c r="D247" s="73" t="str">
        <f>VLOOKUP(C247,'Array Content'!$F$2:$H$1325,2,FALSE)</f>
        <v>MIMAT0000685</v>
      </c>
    </row>
    <row r="248" spans="1:4" ht="15" customHeight="1" x14ac:dyDescent="0.25">
      <c r="A248" s="71" t="s">
        <v>5746</v>
      </c>
      <c r="B248" s="72" t="str">
        <f>VLOOKUP(C248,'Array Content'!$F$2:$H$1325,3,FALSE)</f>
        <v>MIMAT0004677</v>
      </c>
      <c r="C248" s="72" t="str">
        <f>VLOOKUP($C$1&amp;":"&amp;A248,'Array Content'!C$2:D$2689,2,FALSE)</f>
        <v>hsa-miR-34c-3p</v>
      </c>
      <c r="D248" s="73" t="str">
        <f>VLOOKUP(C248,'Array Content'!$F$2:$H$1325,2,FALSE)</f>
        <v>MIMAT0004677</v>
      </c>
    </row>
    <row r="249" spans="1:4" ht="15" customHeight="1" x14ac:dyDescent="0.25">
      <c r="A249" s="71" t="s">
        <v>5747</v>
      </c>
      <c r="B249" s="72" t="str">
        <f>VLOOKUP(C249,'Array Content'!$F$2:$H$1325,3,FALSE)</f>
        <v>MIMAT0000686</v>
      </c>
      <c r="C249" s="72" t="str">
        <f>VLOOKUP($C$1&amp;":"&amp;A249,'Array Content'!C$2:D$2689,2,FALSE)</f>
        <v>hsa-miR-34c-5p</v>
      </c>
      <c r="D249" s="73" t="str">
        <f>VLOOKUP(C249,'Array Content'!$F$2:$H$1325,2,FALSE)</f>
        <v>MIMAT0000686</v>
      </c>
    </row>
    <row r="250" spans="1:4" ht="15" customHeight="1" x14ac:dyDescent="0.25">
      <c r="A250" s="71" t="s">
        <v>5748</v>
      </c>
      <c r="B250" s="72" t="str">
        <f>VLOOKUP(C250,'Array Content'!$F$2:$H$1325,3,FALSE)</f>
        <v>MIMAT0000703</v>
      </c>
      <c r="C250" s="72" t="str">
        <f>VLOOKUP($C$1&amp;":"&amp;A250,'Array Content'!C$2:D$2689,2,FALSE)</f>
        <v>hsa-miR-361-5p</v>
      </c>
      <c r="D250" s="73" t="str">
        <f>VLOOKUP(C250,'Array Content'!$F$2:$H$1325,2,FALSE)</f>
        <v>MIMAT0000703</v>
      </c>
    </row>
    <row r="251" spans="1:4" ht="15" customHeight="1" x14ac:dyDescent="0.25">
      <c r="A251" s="71" t="s">
        <v>5749</v>
      </c>
      <c r="B251" s="72" t="str">
        <f>VLOOKUP(C251,'Array Content'!$F$2:$H$1325,3,FALSE)</f>
        <v>MIMAT0000707</v>
      </c>
      <c r="C251" s="72" t="str">
        <f>VLOOKUP($C$1&amp;":"&amp;A251,'Array Content'!C$2:D$2689,2,FALSE)</f>
        <v>hsa-miR-363-3p</v>
      </c>
      <c r="D251" s="73" t="str">
        <f>VLOOKUP(C251,'Array Content'!$F$2:$H$1325,2,FALSE)</f>
        <v>MIMAT0000707</v>
      </c>
    </row>
    <row r="252" spans="1:4" ht="15" customHeight="1" x14ac:dyDescent="0.25">
      <c r="A252" s="71" t="s">
        <v>5750</v>
      </c>
      <c r="B252" s="72" t="str">
        <f>VLOOKUP(C252,'Array Content'!$F$2:$H$1325,3,FALSE)</f>
        <v>MIMAT0003385</v>
      </c>
      <c r="C252" s="72" t="str">
        <f>VLOOKUP($C$1&amp;":"&amp;A252,'Array Content'!C$2:D$2689,2,FALSE)</f>
        <v>hsa-miR-363-5p</v>
      </c>
      <c r="D252" s="73" t="str">
        <f>VLOOKUP(C252,'Array Content'!$F$2:$H$1325,2,FALSE)</f>
        <v>MIMAT0003385</v>
      </c>
    </row>
    <row r="253" spans="1:4" ht="15" customHeight="1" x14ac:dyDescent="0.25">
      <c r="A253" s="71" t="s">
        <v>5751</v>
      </c>
      <c r="B253" s="72" t="e">
        <f>VLOOKUP(C253,'Array Content'!$F$2:$H$1325,3,FALSE)</f>
        <v>#N/A</v>
      </c>
      <c r="C253" s="72" t="str">
        <f>VLOOKUP($C$1&amp;":"&amp;A253,'Array Content'!C$2:D$2689,2,FALSE)</f>
        <v>hsa-miR-365a-3p hsa-miR-365b-3p</v>
      </c>
      <c r="D253" s="73" t="e">
        <f>VLOOKUP(C253,'Array Content'!$F$2:$H$1325,2,FALSE)</f>
        <v>#N/A</v>
      </c>
    </row>
    <row r="254" spans="1:4" ht="15" customHeight="1" x14ac:dyDescent="0.25">
      <c r="A254" s="71" t="s">
        <v>5752</v>
      </c>
      <c r="B254" s="72" t="str">
        <f>VLOOKUP(C254,'Array Content'!$F$2:$H$1325,3,FALSE)</f>
        <v>MIMAT0000722</v>
      </c>
      <c r="C254" s="72" t="str">
        <f>VLOOKUP($C$1&amp;":"&amp;A254,'Array Content'!C$2:D$2689,2,FALSE)</f>
        <v>hsa-miR-370-3p</v>
      </c>
      <c r="D254" s="73" t="str">
        <f>VLOOKUP(C254,'Array Content'!$F$2:$H$1325,2,FALSE)</f>
        <v>MIMAT0000722</v>
      </c>
    </row>
    <row r="255" spans="1:4" ht="15" customHeight="1" x14ac:dyDescent="0.25">
      <c r="A255" s="71" t="s">
        <v>5753</v>
      </c>
      <c r="B255" s="72" t="str">
        <f>VLOOKUP(C255,'Array Content'!$F$2:$H$1325,3,FALSE)</f>
        <v>MIMAT0000724</v>
      </c>
      <c r="C255" s="72" t="str">
        <f>VLOOKUP($C$1&amp;":"&amp;A255,'Array Content'!C$2:D$2689,2,FALSE)</f>
        <v>hsa-miR-372-3p</v>
      </c>
      <c r="D255" s="73" t="str">
        <f>VLOOKUP(C255,'Array Content'!$F$2:$H$1325,2,FALSE)</f>
        <v>MIMAT0000724</v>
      </c>
    </row>
    <row r="256" spans="1:4" ht="15" customHeight="1" x14ac:dyDescent="0.25">
      <c r="A256" s="71" t="s">
        <v>5754</v>
      </c>
      <c r="B256" s="72" t="str">
        <f>VLOOKUP(C256,'Array Content'!$F$2:$H$1325,3,FALSE)</f>
        <v>MIMAT0000726</v>
      </c>
      <c r="C256" s="72" t="str">
        <f>VLOOKUP($C$1&amp;":"&amp;A256,'Array Content'!C$2:D$2689,2,FALSE)</f>
        <v>hsa-miR-373-3p</v>
      </c>
      <c r="D256" s="73" t="str">
        <f>VLOOKUP(C256,'Array Content'!$F$2:$H$1325,2,FALSE)</f>
        <v>MIMAT0000726</v>
      </c>
    </row>
    <row r="257" spans="1:4" ht="15" customHeight="1" x14ac:dyDescent="0.25">
      <c r="A257" s="71" t="s">
        <v>5755</v>
      </c>
      <c r="B257" s="72" t="str">
        <f>VLOOKUP(C257,'Array Content'!$F$2:$H$1325,3,FALSE)</f>
        <v>MIMAT0000725</v>
      </c>
      <c r="C257" s="72" t="str">
        <f>VLOOKUP($C$1&amp;":"&amp;A257,'Array Content'!C$2:D$2689,2,FALSE)</f>
        <v>hsa-miR-373-5p</v>
      </c>
      <c r="D257" s="73" t="str">
        <f>VLOOKUP(C257,'Array Content'!$F$2:$H$1325,2,FALSE)</f>
        <v>MIMAT0000725</v>
      </c>
    </row>
    <row r="258" spans="1:4" ht="15" customHeight="1" x14ac:dyDescent="0.25">
      <c r="A258" s="71" t="s">
        <v>5756</v>
      </c>
      <c r="B258" s="72" t="str">
        <f>VLOOKUP(C258,'Array Content'!$F$2:$H$1325,3,FALSE)</f>
        <v>MIMAT0000727</v>
      </c>
      <c r="C258" s="72" t="str">
        <f>VLOOKUP($C$1&amp;":"&amp;A258,'Array Content'!C$2:D$2689,2,FALSE)</f>
        <v>hsa-miR-374a-5p</v>
      </c>
      <c r="D258" s="73" t="str">
        <f>VLOOKUP(C258,'Array Content'!$F$2:$H$1325,2,FALSE)</f>
        <v>MIMAT0000727</v>
      </c>
    </row>
    <row r="259" spans="1:4" ht="15" customHeight="1" x14ac:dyDescent="0.25">
      <c r="A259" s="71" t="s">
        <v>5757</v>
      </c>
      <c r="B259" s="72" t="e">
        <f>VLOOKUP(C259,'Array Content'!$F$2:$H$1325,3,FALSE)</f>
        <v>#N/A</v>
      </c>
      <c r="C259" s="72" t="str">
        <f>VLOOKUP($C$1&amp;":"&amp;A259,'Array Content'!C$2:D$2689,2,FALSE)</f>
        <v>hsa-miR-374b-5p hsa-miR-374c-5p</v>
      </c>
      <c r="D259" s="73" t="e">
        <f>VLOOKUP(C259,'Array Content'!$F$2:$H$1325,2,FALSE)</f>
        <v>#N/A</v>
      </c>
    </row>
    <row r="260" spans="1:4" ht="15" customHeight="1" x14ac:dyDescent="0.25">
      <c r="A260" s="71" t="s">
        <v>5758</v>
      </c>
      <c r="B260" s="72" t="str">
        <f>VLOOKUP(C260,'Array Content'!$F$2:$H$1325,3,FALSE)</f>
        <v>MIMAT0000728</v>
      </c>
      <c r="C260" s="72" t="str">
        <f>VLOOKUP($C$1&amp;":"&amp;A260,'Array Content'!C$2:D$2689,2,FALSE)</f>
        <v>hsa-miR-375</v>
      </c>
      <c r="D260" s="73" t="str">
        <f>VLOOKUP(C260,'Array Content'!$F$2:$H$1325,2,FALSE)</f>
        <v>MIMAT0000728</v>
      </c>
    </row>
    <row r="261" spans="1:4" ht="15" customHeight="1" x14ac:dyDescent="0.25">
      <c r="A261" s="71" t="s">
        <v>5759</v>
      </c>
      <c r="B261" s="72" t="str">
        <f>VLOOKUP(C261,'Array Content'!$F$2:$H$1325,3,FALSE)</f>
        <v>MIMAT0000729</v>
      </c>
      <c r="C261" s="72" t="str">
        <f>VLOOKUP($C$1&amp;":"&amp;A261,'Array Content'!C$2:D$2689,2,FALSE)</f>
        <v>hsa-miR-376a-3p</v>
      </c>
      <c r="D261" s="73" t="str">
        <f>VLOOKUP(C261,'Array Content'!$F$2:$H$1325,2,FALSE)</f>
        <v>MIMAT0000729</v>
      </c>
    </row>
    <row r="262" spans="1:4" ht="15" customHeight="1" x14ac:dyDescent="0.25">
      <c r="A262" s="71" t="s">
        <v>5760</v>
      </c>
      <c r="B262" s="72" t="str">
        <f>VLOOKUP(C262,'Array Content'!$F$2:$H$1325,3,FALSE)</f>
        <v>MIMAT0002172</v>
      </c>
      <c r="C262" s="72" t="str">
        <f>VLOOKUP($C$1&amp;":"&amp;A262,'Array Content'!C$2:D$2689,2,FALSE)</f>
        <v>hsa-miR-376b-3p</v>
      </c>
      <c r="D262" s="73" t="str">
        <f>VLOOKUP(C262,'Array Content'!$F$2:$H$1325,2,FALSE)</f>
        <v>MIMAT0002172</v>
      </c>
    </row>
    <row r="263" spans="1:4" ht="15" customHeight="1" x14ac:dyDescent="0.25">
      <c r="A263" s="71" t="s">
        <v>5761</v>
      </c>
      <c r="B263" s="72" t="str">
        <f>VLOOKUP(C263,'Array Content'!$F$2:$H$1325,3,FALSE)</f>
        <v>MIMAT0000720</v>
      </c>
      <c r="C263" s="72" t="str">
        <f>VLOOKUP($C$1&amp;":"&amp;A263,'Array Content'!C$2:D$2689,2,FALSE)</f>
        <v>hsa-miR-376c-3p</v>
      </c>
      <c r="D263" s="73" t="str">
        <f>VLOOKUP(C263,'Array Content'!$F$2:$H$1325,2,FALSE)</f>
        <v>MIMAT0000720</v>
      </c>
    </row>
    <row r="264" spans="1:4" ht="15" customHeight="1" x14ac:dyDescent="0.25">
      <c r="A264" s="71" t="s">
        <v>5762</v>
      </c>
      <c r="B264" s="72" t="str">
        <f>VLOOKUP(C264,'Array Content'!$F$2:$H$1325,3,FALSE)</f>
        <v>MIMAT0000730</v>
      </c>
      <c r="C264" s="72" t="str">
        <f>VLOOKUP($C$1&amp;":"&amp;A264,'Array Content'!C$2:D$2689,2,FALSE)</f>
        <v>hsa-miR-377-3p</v>
      </c>
      <c r="D264" s="73" t="str">
        <f>VLOOKUP(C264,'Array Content'!$F$2:$H$1325,2,FALSE)</f>
        <v>MIMAT0000730</v>
      </c>
    </row>
    <row r="265" spans="1:4" ht="15" customHeight="1" x14ac:dyDescent="0.25">
      <c r="A265" s="71" t="s">
        <v>5763</v>
      </c>
      <c r="B265" s="72" t="str">
        <f>VLOOKUP(C265,'Array Content'!$F$2:$H$1325,3,FALSE)</f>
        <v>MIMAT0004689</v>
      </c>
      <c r="C265" s="72" t="str">
        <f>VLOOKUP($C$1&amp;":"&amp;A265,'Array Content'!C$2:D$2689,2,FALSE)</f>
        <v>hsa-miR-377-5p</v>
      </c>
      <c r="D265" s="73" t="str">
        <f>VLOOKUP(C265,'Array Content'!$F$2:$H$1325,2,FALSE)</f>
        <v>MIMAT0004689</v>
      </c>
    </row>
    <row r="266" spans="1:4" ht="15" customHeight="1" x14ac:dyDescent="0.25">
      <c r="A266" s="71" t="s">
        <v>5764</v>
      </c>
      <c r="B266" s="72" t="str">
        <f>VLOOKUP(C266,'Array Content'!$F$2:$H$1325,3,FALSE)</f>
        <v>MIMAT0000732</v>
      </c>
      <c r="C266" s="72" t="str">
        <f>VLOOKUP($C$1&amp;":"&amp;A266,'Array Content'!C$2:D$2689,2,FALSE)</f>
        <v>hsa-miR-378a-3p</v>
      </c>
      <c r="D266" s="73" t="str">
        <f>VLOOKUP(C266,'Array Content'!$F$2:$H$1325,2,FALSE)</f>
        <v>MIMAT0000732</v>
      </c>
    </row>
    <row r="267" spans="1:4" ht="15" customHeight="1" x14ac:dyDescent="0.25">
      <c r="A267" s="71" t="s">
        <v>5765</v>
      </c>
      <c r="B267" s="72" t="str">
        <f>VLOOKUP(C267,'Array Content'!$F$2:$H$1325,3,FALSE)</f>
        <v>MIMAT0000731</v>
      </c>
      <c r="C267" s="72" t="str">
        <f>VLOOKUP($C$1&amp;":"&amp;A267,'Array Content'!C$2:D$2689,2,FALSE)</f>
        <v>hsa-miR-378a-5p</v>
      </c>
      <c r="D267" s="73" t="str">
        <f>VLOOKUP(C267,'Array Content'!$F$2:$H$1325,2,FALSE)</f>
        <v>MIMAT0000731</v>
      </c>
    </row>
    <row r="268" spans="1:4" ht="15" customHeight="1" x14ac:dyDescent="0.25">
      <c r="A268" s="71" t="s">
        <v>5766</v>
      </c>
      <c r="B268" s="72" t="str">
        <f>VLOOKUP(C268,'Array Content'!$F$2:$H$1325,3,FALSE)</f>
        <v>MIMAT0000733</v>
      </c>
      <c r="C268" s="72" t="str">
        <f>VLOOKUP($C$1&amp;":"&amp;A268,'Array Content'!C$2:D$2689,2,FALSE)</f>
        <v>hsa-miR-379-5p</v>
      </c>
      <c r="D268" s="73" t="str">
        <f>VLOOKUP(C268,'Array Content'!$F$2:$H$1325,2,FALSE)</f>
        <v>MIMAT0000733</v>
      </c>
    </row>
    <row r="269" spans="1:4" ht="15" customHeight="1" x14ac:dyDescent="0.25">
      <c r="A269" s="71" t="s">
        <v>5767</v>
      </c>
      <c r="B269" s="72" t="str">
        <f>VLOOKUP(C269,'Array Content'!$F$2:$H$1325,3,FALSE)</f>
        <v>MIMAT0000736</v>
      </c>
      <c r="C269" s="72" t="str">
        <f>VLOOKUP($C$1&amp;":"&amp;A269,'Array Content'!C$2:D$2689,2,FALSE)</f>
        <v>hsa-miR-381-3p</v>
      </c>
      <c r="D269" s="73" t="str">
        <f>VLOOKUP(C269,'Array Content'!$F$2:$H$1325,2,FALSE)</f>
        <v>MIMAT0000736</v>
      </c>
    </row>
    <row r="270" spans="1:4" ht="15" customHeight="1" x14ac:dyDescent="0.25">
      <c r="A270" s="71" t="s">
        <v>5768</v>
      </c>
      <c r="B270" s="72" t="str">
        <f>VLOOKUP(C270,'Array Content'!$F$2:$H$1325,3,FALSE)</f>
        <v>MIMAT0000737</v>
      </c>
      <c r="C270" s="72" t="str">
        <f>VLOOKUP($C$1&amp;":"&amp;A270,'Array Content'!C$2:D$2689,2,FALSE)</f>
        <v>hsa-miR-382-5p</v>
      </c>
      <c r="D270" s="73" t="str">
        <f>VLOOKUP(C270,'Array Content'!$F$2:$H$1325,2,FALSE)</f>
        <v>MIMAT0000737</v>
      </c>
    </row>
    <row r="271" spans="1:4" ht="15" customHeight="1" x14ac:dyDescent="0.25">
      <c r="A271" s="71" t="s">
        <v>5769</v>
      </c>
      <c r="B271" s="72" t="str">
        <f>VLOOKUP(C271,'Array Content'!$F$2:$H$1325,3,FALSE)</f>
        <v>MIMAT0000738</v>
      </c>
      <c r="C271" s="72" t="str">
        <f>VLOOKUP($C$1&amp;":"&amp;A271,'Array Content'!C$2:D$2689,2,FALSE)</f>
        <v>hsa-miR-383-5p</v>
      </c>
      <c r="D271" s="73" t="str">
        <f>VLOOKUP(C271,'Array Content'!$F$2:$H$1325,2,FALSE)</f>
        <v>MIMAT0000738</v>
      </c>
    </row>
    <row r="272" spans="1:4" ht="15" customHeight="1" x14ac:dyDescent="0.25">
      <c r="A272" s="71" t="s">
        <v>5770</v>
      </c>
      <c r="B272" s="72" t="str">
        <f>VLOOKUP(C272,'Array Content'!$F$2:$H$1325,3,FALSE)</f>
        <v>MIMAT0001639</v>
      </c>
      <c r="C272" s="72" t="str">
        <f>VLOOKUP($C$1&amp;":"&amp;A272,'Array Content'!C$2:D$2689,2,FALSE)</f>
        <v>hsa-miR-409-3p</v>
      </c>
      <c r="D272" s="73" t="str">
        <f>VLOOKUP(C272,'Array Content'!$F$2:$H$1325,2,FALSE)</f>
        <v>MIMAT0001639</v>
      </c>
    </row>
    <row r="273" spans="1:4" ht="15" customHeight="1" x14ac:dyDescent="0.25">
      <c r="A273" s="71" t="s">
        <v>5771</v>
      </c>
      <c r="B273" s="72" t="str">
        <f>VLOOKUP(C273,'Array Content'!$F$2:$H$1325,3,FALSE)</f>
        <v>MIMAT0002171</v>
      </c>
      <c r="C273" s="72" t="str">
        <f>VLOOKUP($C$1&amp;":"&amp;A273,'Array Content'!C$2:D$2689,2,FALSE)</f>
        <v>hsa-miR-410-3p</v>
      </c>
      <c r="D273" s="73" t="str">
        <f>VLOOKUP(C273,'Array Content'!$F$2:$H$1325,2,FALSE)</f>
        <v>MIMAT0002171</v>
      </c>
    </row>
    <row r="274" spans="1:4" ht="15" customHeight="1" x14ac:dyDescent="0.25">
      <c r="A274" s="71" t="s">
        <v>5772</v>
      </c>
      <c r="B274" s="72" t="str">
        <f>VLOOKUP(C274,'Array Content'!$F$2:$H$1325,3,FALSE)</f>
        <v>MIMAT0003329</v>
      </c>
      <c r="C274" s="72" t="str">
        <f>VLOOKUP($C$1&amp;":"&amp;A274,'Array Content'!C$2:D$2689,2,FALSE)</f>
        <v>hsa-miR-411-5p</v>
      </c>
      <c r="D274" s="73" t="str">
        <f>VLOOKUP(C274,'Array Content'!$F$2:$H$1325,2,FALSE)</f>
        <v>MIMAT0003329</v>
      </c>
    </row>
    <row r="275" spans="1:4" ht="15" customHeight="1" x14ac:dyDescent="0.25">
      <c r="A275" s="71" t="s">
        <v>5773</v>
      </c>
      <c r="B275" s="72" t="str">
        <f>VLOOKUP(C275,'Array Content'!$F$2:$H$1325,3,FALSE)</f>
        <v>MIMAT0003339</v>
      </c>
      <c r="C275" s="72" t="str">
        <f>VLOOKUP($C$1&amp;":"&amp;A275,'Array Content'!C$2:D$2689,2,FALSE)</f>
        <v>hsa-miR-421</v>
      </c>
      <c r="D275" s="73" t="str">
        <f>VLOOKUP(C275,'Array Content'!$F$2:$H$1325,2,FALSE)</f>
        <v>MIMAT0003339</v>
      </c>
    </row>
    <row r="276" spans="1:4" ht="15" customHeight="1" x14ac:dyDescent="0.25">
      <c r="A276" s="71" t="s">
        <v>5774</v>
      </c>
      <c r="B276" s="72" t="str">
        <f>VLOOKUP(C276,'Array Content'!$F$2:$H$1325,3,FALSE)</f>
        <v>MIMAT0001340</v>
      </c>
      <c r="C276" s="72" t="str">
        <f>VLOOKUP($C$1&amp;":"&amp;A276,'Array Content'!C$2:D$2689,2,FALSE)</f>
        <v>hsa-miR-423-3p</v>
      </c>
      <c r="D276" s="73" t="str">
        <f>VLOOKUP(C276,'Array Content'!$F$2:$H$1325,2,FALSE)</f>
        <v>MIMAT0001340</v>
      </c>
    </row>
    <row r="277" spans="1:4" ht="15" customHeight="1" x14ac:dyDescent="0.25">
      <c r="A277" s="71" t="s">
        <v>5775</v>
      </c>
      <c r="B277" s="72" t="str">
        <f>VLOOKUP(C277,'Array Content'!$F$2:$H$1325,3,FALSE)</f>
        <v>MIMAT0004748</v>
      </c>
      <c r="C277" s="72" t="str">
        <f>VLOOKUP($C$1&amp;":"&amp;A277,'Array Content'!C$2:D$2689,2,FALSE)</f>
        <v>hsa-miR-423-5p</v>
      </c>
      <c r="D277" s="73" t="str">
        <f>VLOOKUP(C277,'Array Content'!$F$2:$H$1325,2,FALSE)</f>
        <v>MIMAT0004748</v>
      </c>
    </row>
    <row r="278" spans="1:4" ht="15" customHeight="1" x14ac:dyDescent="0.25">
      <c r="A278" s="71" t="s">
        <v>5776</v>
      </c>
      <c r="B278" s="72" t="str">
        <f>VLOOKUP(C278,'Array Content'!$F$2:$H$1325,3,FALSE)</f>
        <v>MIMAT0001341</v>
      </c>
      <c r="C278" s="72" t="str">
        <f>VLOOKUP($C$1&amp;":"&amp;A278,'Array Content'!C$2:D$2689,2,FALSE)</f>
        <v>hsa-miR-424-5p</v>
      </c>
      <c r="D278" s="73" t="str">
        <f>VLOOKUP(C278,'Array Content'!$F$2:$H$1325,2,FALSE)</f>
        <v>MIMAT0001341</v>
      </c>
    </row>
    <row r="279" spans="1:4" ht="15" customHeight="1" x14ac:dyDescent="0.25">
      <c r="A279" s="71" t="s">
        <v>5777</v>
      </c>
      <c r="B279" s="72" t="str">
        <f>VLOOKUP(C279,'Array Content'!$F$2:$H$1325,3,FALSE)</f>
        <v>MIMAT0004749</v>
      </c>
      <c r="C279" s="72" t="str">
        <f>VLOOKUP($C$1&amp;":"&amp;A279,'Array Content'!C$2:D$2689,2,FALSE)</f>
        <v>hsa-miR-424-3p</v>
      </c>
      <c r="D279" s="73" t="str">
        <f>VLOOKUP(C279,'Array Content'!$F$2:$H$1325,2,FALSE)</f>
        <v>MIMAT0004749</v>
      </c>
    </row>
    <row r="280" spans="1:4" ht="15" customHeight="1" x14ac:dyDescent="0.25">
      <c r="A280" s="71" t="s">
        <v>5778</v>
      </c>
      <c r="B280" s="72" t="str">
        <f>VLOOKUP(C280,'Array Content'!$F$2:$H$1325,3,FALSE)</f>
        <v>MIMAT0003393</v>
      </c>
      <c r="C280" s="72" t="str">
        <f>VLOOKUP($C$1&amp;":"&amp;A280,'Array Content'!C$2:D$2689,2,FALSE)</f>
        <v>hsa-miR-425-5p</v>
      </c>
      <c r="D280" s="73" t="str">
        <f>VLOOKUP(C280,'Array Content'!$F$2:$H$1325,2,FALSE)</f>
        <v>MIMAT0003393</v>
      </c>
    </row>
    <row r="281" spans="1:4" ht="15" customHeight="1" x14ac:dyDescent="0.25">
      <c r="A281" s="71" t="s">
        <v>5779</v>
      </c>
      <c r="B281" s="72" t="str">
        <f>VLOOKUP(C281,'Array Content'!$F$2:$H$1325,3,FALSE)</f>
        <v>MIMAT0001343</v>
      </c>
      <c r="C281" s="72" t="str">
        <f>VLOOKUP($C$1&amp;":"&amp;A281,'Array Content'!C$2:D$2689,2,FALSE)</f>
        <v>hsa-miR-425-3p</v>
      </c>
      <c r="D281" s="73" t="str">
        <f>VLOOKUP(C281,'Array Content'!$F$2:$H$1325,2,FALSE)</f>
        <v>MIMAT0001343</v>
      </c>
    </row>
    <row r="282" spans="1:4" ht="15" customHeight="1" x14ac:dyDescent="0.25">
      <c r="A282" s="71" t="s">
        <v>5780</v>
      </c>
      <c r="B282" s="72" t="str">
        <f>VLOOKUP(C282,'Array Content'!$F$2:$H$1325,3,FALSE)</f>
        <v>MIMAT0016879</v>
      </c>
      <c r="C282" s="72" t="str">
        <f>VLOOKUP($C$1&amp;":"&amp;A282,'Array Content'!C$2:D$2689,2,FALSE)</f>
        <v>hsa-miR-4258</v>
      </c>
      <c r="D282" s="73" t="str">
        <f>VLOOKUP(C282,'Array Content'!$F$2:$H$1325,2,FALSE)</f>
        <v>MIMAT0016879</v>
      </c>
    </row>
    <row r="283" spans="1:4" ht="15" customHeight="1" x14ac:dyDescent="0.25">
      <c r="A283" s="71" t="s">
        <v>5781</v>
      </c>
      <c r="B283" s="72" t="str">
        <f>VLOOKUP(C283,'Array Content'!$F$2:$H$1325,3,FALSE)</f>
        <v>MIMAT0001536</v>
      </c>
      <c r="C283" s="72" t="str">
        <f>VLOOKUP($C$1&amp;":"&amp;A283,'Array Content'!C$2:D$2689,2,FALSE)</f>
        <v>hsa-miR-429</v>
      </c>
      <c r="D283" s="73" t="str">
        <f>VLOOKUP(C283,'Array Content'!$F$2:$H$1325,2,FALSE)</f>
        <v>MIMAT0001536</v>
      </c>
    </row>
    <row r="284" spans="1:4" ht="15" customHeight="1" x14ac:dyDescent="0.25">
      <c r="A284" s="71" t="s">
        <v>5782</v>
      </c>
      <c r="B284" s="72" t="str">
        <f>VLOOKUP(C284,'Array Content'!$F$2:$H$1325,3,FALSE)</f>
        <v>MIMAT0001625</v>
      </c>
      <c r="C284" s="72" t="str">
        <f>VLOOKUP($C$1&amp;":"&amp;A284,'Array Content'!C$2:D$2689,2,FALSE)</f>
        <v>hsa-miR-431-5p</v>
      </c>
      <c r="D284" s="73" t="str">
        <f>VLOOKUP(C284,'Array Content'!$F$2:$H$1325,2,FALSE)</f>
        <v>MIMAT0001625</v>
      </c>
    </row>
    <row r="285" spans="1:4" ht="15" customHeight="1" x14ac:dyDescent="0.25">
      <c r="A285" s="71" t="s">
        <v>5783</v>
      </c>
      <c r="B285" s="72" t="str">
        <f>VLOOKUP(C285,'Array Content'!$F$2:$H$1325,3,FALSE)</f>
        <v>MIMAT0002814</v>
      </c>
      <c r="C285" s="72" t="str">
        <f>VLOOKUP($C$1&amp;":"&amp;A285,'Array Content'!C$2:D$2689,2,FALSE)</f>
        <v>hsa-miR-432-5p</v>
      </c>
      <c r="D285" s="73" t="str">
        <f>VLOOKUP(C285,'Array Content'!$F$2:$H$1325,2,FALSE)</f>
        <v>MIMAT0002814</v>
      </c>
    </row>
    <row r="286" spans="1:4" ht="15" customHeight="1" x14ac:dyDescent="0.25">
      <c r="A286" s="71" t="s">
        <v>5784</v>
      </c>
      <c r="B286" s="72" t="str">
        <f>VLOOKUP(C286,'Array Content'!$F$2:$H$1325,3,FALSE)</f>
        <v>MIMAT0001627</v>
      </c>
      <c r="C286" s="72" t="str">
        <f>VLOOKUP($C$1&amp;":"&amp;A286,'Array Content'!C$2:D$2689,2,FALSE)</f>
        <v>hsa-miR-433-3p</v>
      </c>
      <c r="D286" s="73" t="str">
        <f>VLOOKUP(C286,'Array Content'!$F$2:$H$1325,2,FALSE)</f>
        <v>MIMAT0001627</v>
      </c>
    </row>
    <row r="287" spans="1:4" ht="15" customHeight="1" x14ac:dyDescent="0.25">
      <c r="A287" s="71" t="s">
        <v>5785</v>
      </c>
      <c r="B287" s="72" t="str">
        <f>VLOOKUP(C287,'Array Content'!$F$2:$H$1325,3,FALSE)</f>
        <v>MIMAT0001541</v>
      </c>
      <c r="C287" s="72" t="str">
        <f>VLOOKUP($C$1&amp;":"&amp;A287,'Array Content'!C$2:D$2689,2,FALSE)</f>
        <v>hsa-miR-449a</v>
      </c>
      <c r="D287" s="73" t="str">
        <f>VLOOKUP(C287,'Array Content'!$F$2:$H$1325,2,FALSE)</f>
        <v>MIMAT0001541</v>
      </c>
    </row>
    <row r="288" spans="1:4" ht="15" customHeight="1" x14ac:dyDescent="0.25">
      <c r="A288" s="71" t="s">
        <v>5786</v>
      </c>
      <c r="B288" s="72" t="str">
        <f>VLOOKUP(C288,'Array Content'!$F$2:$H$1325,3,FALSE)</f>
        <v>MIMAT0001631</v>
      </c>
      <c r="C288" s="72" t="str">
        <f>VLOOKUP($C$1&amp;":"&amp;A288,'Array Content'!C$2:D$2689,2,FALSE)</f>
        <v>hsa-miR-451a</v>
      </c>
      <c r="D288" s="73" t="str">
        <f>VLOOKUP(C288,'Array Content'!$F$2:$H$1325,2,FALSE)</f>
        <v>MIMAT0001631</v>
      </c>
    </row>
    <row r="289" spans="1:4" ht="15" customHeight="1" x14ac:dyDescent="0.25">
      <c r="A289" s="71" t="s">
        <v>5787</v>
      </c>
      <c r="B289" s="72" t="str">
        <f>VLOOKUP(C289,'Array Content'!$F$2:$H$1325,3,FALSE)</f>
        <v>MIMAT0003885</v>
      </c>
      <c r="C289" s="72" t="str">
        <f>VLOOKUP($C$1&amp;":"&amp;A289,'Array Content'!C$2:D$2689,2,FALSE)</f>
        <v>hsa-miR-454-3p</v>
      </c>
      <c r="D289" s="73" t="str">
        <f>VLOOKUP(C289,'Array Content'!$F$2:$H$1325,2,FALSE)</f>
        <v>MIMAT0003885</v>
      </c>
    </row>
    <row r="290" spans="1:4" ht="15" customHeight="1" x14ac:dyDescent="0.25">
      <c r="A290" s="71" t="s">
        <v>5788</v>
      </c>
      <c r="B290" s="72" t="str">
        <f>VLOOKUP(C290,'Array Content'!$F$2:$H$1325,3,FALSE)</f>
        <v>MIMAT0003150</v>
      </c>
      <c r="C290" s="72" t="str">
        <f>VLOOKUP($C$1&amp;":"&amp;A290,'Array Content'!C$2:D$2689,2,FALSE)</f>
        <v>hsa-miR-455-5p</v>
      </c>
      <c r="D290" s="73" t="str">
        <f>VLOOKUP(C290,'Array Content'!$F$2:$H$1325,2,FALSE)</f>
        <v>MIMAT0003150</v>
      </c>
    </row>
    <row r="291" spans="1:4" ht="15" customHeight="1" x14ac:dyDescent="0.25">
      <c r="A291" s="71" t="s">
        <v>5789</v>
      </c>
      <c r="B291" s="72" t="str">
        <f>VLOOKUP(C291,'Array Content'!$F$2:$H$1325,3,FALSE)</f>
        <v>MIMAT0004761</v>
      </c>
      <c r="C291" s="72" t="str">
        <f>VLOOKUP($C$1&amp;":"&amp;A291,'Array Content'!C$2:D$2689,2,FALSE)</f>
        <v>hsa-miR-483-5p</v>
      </c>
      <c r="D291" s="73" t="str">
        <f>VLOOKUP(C291,'Array Content'!$F$2:$H$1325,2,FALSE)</f>
        <v>MIMAT0004761</v>
      </c>
    </row>
    <row r="292" spans="1:4" ht="15" customHeight="1" x14ac:dyDescent="0.25">
      <c r="A292" s="71" t="s">
        <v>5790</v>
      </c>
      <c r="B292" s="72" t="str">
        <f>VLOOKUP(C292,'Array Content'!$F$2:$H$1325,3,FALSE)</f>
        <v>MIMAT0002174</v>
      </c>
      <c r="C292" s="72" t="str">
        <f>VLOOKUP($C$1&amp;":"&amp;A292,'Array Content'!C$2:D$2689,2,FALSE)</f>
        <v>hsa-miR-484</v>
      </c>
      <c r="D292" s="73" t="str">
        <f>VLOOKUP(C292,'Array Content'!$F$2:$H$1325,2,FALSE)</f>
        <v>MIMAT0002174</v>
      </c>
    </row>
    <row r="293" spans="1:4" ht="15" customHeight="1" x14ac:dyDescent="0.25">
      <c r="A293" s="71" t="s">
        <v>5791</v>
      </c>
      <c r="B293" s="72" t="str">
        <f>VLOOKUP(C293,'Array Content'!$F$2:$H$1325,3,FALSE)</f>
        <v>MIMAT0002175</v>
      </c>
      <c r="C293" s="72" t="str">
        <f>VLOOKUP($C$1&amp;":"&amp;A293,'Array Content'!C$2:D$2689,2,FALSE)</f>
        <v>hsa-miR-485-5p</v>
      </c>
      <c r="D293" s="73" t="str">
        <f>VLOOKUP(C293,'Array Content'!$F$2:$H$1325,2,FALSE)</f>
        <v>MIMAT0002175</v>
      </c>
    </row>
    <row r="294" spans="1:4" ht="15" customHeight="1" x14ac:dyDescent="0.25">
      <c r="A294" s="71" t="s">
        <v>5792</v>
      </c>
      <c r="B294" s="72" t="str">
        <f>VLOOKUP(C294,'Array Content'!$F$2:$H$1325,3,FALSE)</f>
        <v>MIMAT0004762</v>
      </c>
      <c r="C294" s="72" t="str">
        <f>VLOOKUP($C$1&amp;":"&amp;A294,'Array Content'!C$2:D$2689,2,FALSE)</f>
        <v>hsa-miR-486-3p</v>
      </c>
      <c r="D294" s="73" t="str">
        <f>VLOOKUP(C294,'Array Content'!$F$2:$H$1325,2,FALSE)</f>
        <v>MIMAT0004762</v>
      </c>
    </row>
    <row r="295" spans="1:4" ht="15" customHeight="1" x14ac:dyDescent="0.25">
      <c r="A295" s="71" t="s">
        <v>5793</v>
      </c>
      <c r="B295" s="72" t="str">
        <f>VLOOKUP(C295,'Array Content'!$F$2:$H$1325,3,FALSE)</f>
        <v>MIMAT0002177</v>
      </c>
      <c r="C295" s="72" t="str">
        <f>VLOOKUP($C$1&amp;":"&amp;A295,'Array Content'!C$2:D$2689,2,FALSE)</f>
        <v>hsa-miR-486-5p</v>
      </c>
      <c r="D295" s="73" t="str">
        <f>VLOOKUP(C295,'Array Content'!$F$2:$H$1325,2,FALSE)</f>
        <v>MIMAT0002177</v>
      </c>
    </row>
    <row r="296" spans="1:4" ht="15" customHeight="1" x14ac:dyDescent="0.25">
      <c r="A296" s="71" t="s">
        <v>5794</v>
      </c>
      <c r="B296" s="72" t="str">
        <f>VLOOKUP(C296,'Array Content'!$F$2:$H$1325,3,FALSE)</f>
        <v>MIMAT0004763</v>
      </c>
      <c r="C296" s="72" t="str">
        <f>VLOOKUP($C$1&amp;":"&amp;A296,'Array Content'!C$2:D$2689,2,FALSE)</f>
        <v>hsa-miR-488-3p</v>
      </c>
      <c r="D296" s="73" t="str">
        <f>VLOOKUP(C296,'Array Content'!$F$2:$H$1325,2,FALSE)</f>
        <v>MIMAT0004763</v>
      </c>
    </row>
    <row r="297" spans="1:4" ht="15" customHeight="1" x14ac:dyDescent="0.25">
      <c r="A297" s="71" t="s">
        <v>5795</v>
      </c>
      <c r="B297" s="72" t="str">
        <f>VLOOKUP(C297,'Array Content'!$F$2:$H$1325,3,FALSE)</f>
        <v>MIMAT0002805</v>
      </c>
      <c r="C297" s="72" t="str">
        <f>VLOOKUP($C$1&amp;":"&amp;A297,'Array Content'!C$2:D$2689,2,FALSE)</f>
        <v>hsa-miR-489-3p</v>
      </c>
      <c r="D297" s="73" t="str">
        <f>VLOOKUP(C297,'Array Content'!$F$2:$H$1325,2,FALSE)</f>
        <v>MIMAT0002805</v>
      </c>
    </row>
    <row r="298" spans="1:4" ht="15" customHeight="1" x14ac:dyDescent="0.25">
      <c r="A298" s="71" t="s">
        <v>5796</v>
      </c>
      <c r="B298" s="72" t="str">
        <f>VLOOKUP(C298,'Array Content'!$F$2:$H$1325,3,FALSE)</f>
        <v>MIMAT0002806</v>
      </c>
      <c r="C298" s="72" t="str">
        <f>VLOOKUP($C$1&amp;":"&amp;A298,'Array Content'!C$2:D$2689,2,FALSE)</f>
        <v>hsa-miR-490-3p</v>
      </c>
      <c r="D298" s="73" t="str">
        <f>VLOOKUP(C298,'Array Content'!$F$2:$H$1325,2,FALSE)</f>
        <v>MIMAT0002806</v>
      </c>
    </row>
    <row r="299" spans="1:4" ht="15" customHeight="1" x14ac:dyDescent="0.25">
      <c r="A299" s="71" t="s">
        <v>5797</v>
      </c>
      <c r="B299" s="72" t="str">
        <f>VLOOKUP(C299,'Array Content'!$F$2:$H$1325,3,FALSE)</f>
        <v>MIMAT0002807</v>
      </c>
      <c r="C299" s="72" t="str">
        <f>VLOOKUP($C$1&amp;":"&amp;A299,'Array Content'!C$2:D$2689,2,FALSE)</f>
        <v>hsa-miR-491-5p</v>
      </c>
      <c r="D299" s="73" t="str">
        <f>VLOOKUP(C299,'Array Content'!$F$2:$H$1325,2,FALSE)</f>
        <v>MIMAT0002807</v>
      </c>
    </row>
    <row r="300" spans="1:4" ht="15" customHeight="1" x14ac:dyDescent="0.25">
      <c r="A300" s="71" t="s">
        <v>5798</v>
      </c>
      <c r="B300" s="72" t="str">
        <f>VLOOKUP(C300,'Array Content'!$F$2:$H$1325,3,FALSE)</f>
        <v>MIMAT0003161</v>
      </c>
      <c r="C300" s="72" t="str">
        <f>VLOOKUP($C$1&amp;":"&amp;A300,'Array Content'!C$2:D$2689,2,FALSE)</f>
        <v>hsa-miR-493-3p</v>
      </c>
      <c r="D300" s="73" t="str">
        <f>VLOOKUP(C300,'Array Content'!$F$2:$H$1325,2,FALSE)</f>
        <v>MIMAT0003161</v>
      </c>
    </row>
    <row r="301" spans="1:4" ht="15" customHeight="1" x14ac:dyDescent="0.25">
      <c r="A301" s="71" t="s">
        <v>5799</v>
      </c>
      <c r="B301" s="72" t="str">
        <f>VLOOKUP(C301,'Array Content'!$F$2:$H$1325,3,FALSE)</f>
        <v>MIMAT0002817</v>
      </c>
      <c r="C301" s="72" t="str">
        <f>VLOOKUP($C$1&amp;":"&amp;A301,'Array Content'!C$2:D$2689,2,FALSE)</f>
        <v>hsa-miR-495-3p</v>
      </c>
      <c r="D301" s="73" t="str">
        <f>VLOOKUP(C301,'Array Content'!$F$2:$H$1325,2,FALSE)</f>
        <v>MIMAT0002817</v>
      </c>
    </row>
    <row r="302" spans="1:4" ht="15" customHeight="1" x14ac:dyDescent="0.25">
      <c r="A302" s="71" t="s">
        <v>5800</v>
      </c>
      <c r="B302" s="72" t="str">
        <f>VLOOKUP(C302,'Array Content'!$F$2:$H$1325,3,FALSE)</f>
        <v>MIMAT0002820</v>
      </c>
      <c r="C302" s="72" t="str">
        <f>VLOOKUP($C$1&amp;":"&amp;A302,'Array Content'!C$2:D$2689,2,FALSE)</f>
        <v>hsa-miR-497-5p</v>
      </c>
      <c r="D302" s="73" t="str">
        <f>VLOOKUP(C302,'Array Content'!$F$2:$H$1325,2,FALSE)</f>
        <v>MIMAT0002820</v>
      </c>
    </row>
    <row r="303" spans="1:4" ht="15" customHeight="1" x14ac:dyDescent="0.25">
      <c r="A303" s="71" t="s">
        <v>5801</v>
      </c>
      <c r="B303" s="72" t="str">
        <f>VLOOKUP(C303,'Array Content'!$F$2:$H$1325,3,FALSE)</f>
        <v>MIMAT0002824</v>
      </c>
      <c r="C303" s="72" t="str">
        <f>VLOOKUP($C$1&amp;":"&amp;A303,'Array Content'!C$2:D$2689,2,FALSE)</f>
        <v>hsa-miR-498</v>
      </c>
      <c r="D303" s="73" t="str">
        <f>VLOOKUP(C303,'Array Content'!$F$2:$H$1325,2,FALSE)</f>
        <v>MIMAT0002824</v>
      </c>
    </row>
    <row r="304" spans="1:4" ht="15" customHeight="1" x14ac:dyDescent="0.25">
      <c r="A304" s="71" t="s">
        <v>5802</v>
      </c>
      <c r="B304" s="72" t="str">
        <f>VLOOKUP(C304,'Array Content'!$F$2:$H$1325,3,FALSE)</f>
        <v>MIMAT0004772</v>
      </c>
      <c r="C304" s="72" t="str">
        <f>VLOOKUP($C$1&amp;":"&amp;A304,'Array Content'!C$2:D$2689,2,FALSE)</f>
        <v>hsa-miR-499a-3p</v>
      </c>
      <c r="D304" s="73" t="str">
        <f>VLOOKUP(C304,'Array Content'!$F$2:$H$1325,2,FALSE)</f>
        <v>MIMAT0004772</v>
      </c>
    </row>
    <row r="305" spans="1:4" ht="15" customHeight="1" x14ac:dyDescent="0.25">
      <c r="A305" s="71" t="s">
        <v>5803</v>
      </c>
      <c r="B305" s="72" t="str">
        <f>VLOOKUP(C305,'Array Content'!$F$2:$H$1325,3,FALSE)</f>
        <v>MIMAT0002870</v>
      </c>
      <c r="C305" s="72" t="str">
        <f>VLOOKUP($C$1&amp;":"&amp;A305,'Array Content'!C$2:D$2689,2,FALSE)</f>
        <v>hsa-miR-499a-5p</v>
      </c>
      <c r="D305" s="73" t="str">
        <f>VLOOKUP(C305,'Array Content'!$F$2:$H$1325,2,FALSE)</f>
        <v>MIMAT0002870</v>
      </c>
    </row>
    <row r="306" spans="1:4" ht="15" customHeight="1" x14ac:dyDescent="0.25">
      <c r="A306" s="71" t="s">
        <v>5804</v>
      </c>
      <c r="B306" s="72" t="str">
        <f>VLOOKUP(C306,'Array Content'!$F$2:$H$1325,3,FALSE)</f>
        <v>MIMAT0004773</v>
      </c>
      <c r="C306" s="72" t="str">
        <f>VLOOKUP($C$1&amp;":"&amp;A306,'Array Content'!C$2:D$2689,2,FALSE)</f>
        <v>hsa-miR-500a-5p</v>
      </c>
      <c r="D306" s="73" t="str">
        <f>VLOOKUP(C306,'Array Content'!$F$2:$H$1325,2,FALSE)</f>
        <v>MIMAT0004773</v>
      </c>
    </row>
    <row r="307" spans="1:4" ht="15" customHeight="1" x14ac:dyDescent="0.25">
      <c r="A307" s="71" t="s">
        <v>5805</v>
      </c>
      <c r="B307" s="72" t="str">
        <f>VLOOKUP(C307,'Array Content'!$F$2:$H$1325,3,FALSE)</f>
        <v>MIMAT0002875</v>
      </c>
      <c r="C307" s="72" t="str">
        <f>VLOOKUP($C$1&amp;":"&amp;A307,'Array Content'!C$2:D$2689,2,FALSE)</f>
        <v>hsa-miR-504-5p</v>
      </c>
      <c r="D307" s="73" t="str">
        <f>VLOOKUP(C307,'Array Content'!$F$2:$H$1325,2,FALSE)</f>
        <v>MIMAT0002875</v>
      </c>
    </row>
    <row r="308" spans="1:4" ht="15" customHeight="1" x14ac:dyDescent="0.25">
      <c r="A308" s="71" t="s">
        <v>5806</v>
      </c>
      <c r="B308" s="72" t="str">
        <f>VLOOKUP(C308,'Array Content'!$F$2:$H$1325,3,FALSE)</f>
        <v>MIMAT0002876</v>
      </c>
      <c r="C308" s="72" t="str">
        <f>VLOOKUP($C$1&amp;":"&amp;A308,'Array Content'!C$2:D$2689,2,FALSE)</f>
        <v>hsa-miR-505-3p</v>
      </c>
      <c r="D308" s="73" t="str">
        <f>VLOOKUP(C308,'Array Content'!$F$2:$H$1325,2,FALSE)</f>
        <v>MIMAT0002876</v>
      </c>
    </row>
    <row r="309" spans="1:4" ht="15" customHeight="1" x14ac:dyDescent="0.25">
      <c r="A309" s="71" t="s">
        <v>5807</v>
      </c>
      <c r="B309" s="72" t="str">
        <f>VLOOKUP(C309,'Array Content'!$F$2:$H$1325,3,FALSE)</f>
        <v>MIMAT0002878</v>
      </c>
      <c r="C309" s="72" t="str">
        <f>VLOOKUP($C$1&amp;":"&amp;A309,'Array Content'!C$2:D$2689,2,FALSE)</f>
        <v>hsa-miR-506-3p</v>
      </c>
      <c r="D309" s="73" t="str">
        <f>VLOOKUP(C309,'Array Content'!$F$2:$H$1325,2,FALSE)</f>
        <v>MIMAT0002878</v>
      </c>
    </row>
    <row r="310" spans="1:4" ht="15" customHeight="1" x14ac:dyDescent="0.25">
      <c r="A310" s="71" t="s">
        <v>5808</v>
      </c>
      <c r="B310" s="72" t="str">
        <f>VLOOKUP(C310,'Array Content'!$F$2:$H$1325,3,FALSE)</f>
        <v>MIMAT0004778</v>
      </c>
      <c r="C310" s="72" t="str">
        <f>VLOOKUP($C$1&amp;":"&amp;A310,'Array Content'!C$2:D$2689,2,FALSE)</f>
        <v>hsa-miR-508-5p</v>
      </c>
      <c r="D310" s="73" t="str">
        <f>VLOOKUP(C310,'Array Content'!$F$2:$H$1325,2,FALSE)</f>
        <v>MIMAT0004778</v>
      </c>
    </row>
    <row r="311" spans="1:4" ht="15" customHeight="1" x14ac:dyDescent="0.25">
      <c r="A311" s="71" t="s">
        <v>5809</v>
      </c>
      <c r="B311" s="72" t="str">
        <f>VLOOKUP(C311,'Array Content'!$F$2:$H$1325,3,FALSE)</f>
        <v>MIMAT0002881</v>
      </c>
      <c r="C311" s="72" t="str">
        <f>VLOOKUP($C$1&amp;":"&amp;A311,'Array Content'!C$2:D$2689,2,FALSE)</f>
        <v>hsa-miR-509-3p</v>
      </c>
      <c r="D311" s="73" t="str">
        <f>VLOOKUP(C311,'Array Content'!$F$2:$H$1325,2,FALSE)</f>
        <v>MIMAT0002881</v>
      </c>
    </row>
    <row r="312" spans="1:4" ht="15" customHeight="1" x14ac:dyDescent="0.25">
      <c r="A312" s="71" t="s">
        <v>5810</v>
      </c>
      <c r="B312" s="72" t="str">
        <f>VLOOKUP(C312,'Array Content'!$F$2:$H$1325,3,FALSE)</f>
        <v>MIMAT0002808</v>
      </c>
      <c r="C312" s="72" t="str">
        <f>VLOOKUP($C$1&amp;":"&amp;A312,'Array Content'!C$2:D$2689,2,FALSE)</f>
        <v>hsa-miR-511-5p</v>
      </c>
      <c r="D312" s="73" t="str">
        <f>VLOOKUP(C312,'Array Content'!$F$2:$H$1325,2,FALSE)</f>
        <v>MIMAT0002808</v>
      </c>
    </row>
    <row r="313" spans="1:4" ht="15" customHeight="1" x14ac:dyDescent="0.25">
      <c r="A313" s="71" t="s">
        <v>5811</v>
      </c>
      <c r="B313" s="72" t="str">
        <f>VLOOKUP(C313,'Array Content'!$F$2:$H$1325,3,FALSE)</f>
        <v>MIMAT0002822</v>
      </c>
      <c r="C313" s="72" t="str">
        <f>VLOOKUP($C$1&amp;":"&amp;A313,'Array Content'!C$2:D$2689,2,FALSE)</f>
        <v>hsa-miR-512-5p</v>
      </c>
      <c r="D313" s="73" t="str">
        <f>VLOOKUP(C313,'Array Content'!$F$2:$H$1325,2,FALSE)</f>
        <v>MIMAT0002822</v>
      </c>
    </row>
    <row r="314" spans="1:4" ht="15" customHeight="1" x14ac:dyDescent="0.25">
      <c r="A314" s="71" t="s">
        <v>5812</v>
      </c>
      <c r="B314" s="72" t="str">
        <f>VLOOKUP(C314,'Array Content'!$F$2:$H$1325,3,FALSE)</f>
        <v>MIMAT0002877</v>
      </c>
      <c r="C314" s="72" t="str">
        <f>VLOOKUP($C$1&amp;":"&amp;A314,'Array Content'!C$2:D$2689,2,FALSE)</f>
        <v>hsa-miR-513a-5p</v>
      </c>
      <c r="D314" s="73" t="str">
        <f>VLOOKUP(C314,'Array Content'!$F$2:$H$1325,2,FALSE)</f>
        <v>MIMAT0002877</v>
      </c>
    </row>
    <row r="315" spans="1:4" ht="15" customHeight="1" x14ac:dyDescent="0.25">
      <c r="A315" s="71" t="s">
        <v>5813</v>
      </c>
      <c r="B315" s="72" t="str">
        <f>VLOOKUP(C315,'Array Content'!$F$2:$H$1325,3,FALSE)</f>
        <v>MIMAT0002883</v>
      </c>
      <c r="C315" s="72" t="str">
        <f>VLOOKUP($C$1&amp;":"&amp;A315,'Array Content'!C$2:D$2689,2,FALSE)</f>
        <v>hsa-miR-514a-3p</v>
      </c>
      <c r="D315" s="73" t="str">
        <f>VLOOKUP(C315,'Array Content'!$F$2:$H$1325,2,FALSE)</f>
        <v>MIMAT0002883</v>
      </c>
    </row>
    <row r="316" spans="1:4" ht="15" customHeight="1" x14ac:dyDescent="0.25">
      <c r="A316" s="71" t="s">
        <v>5814</v>
      </c>
      <c r="B316" s="72" t="e">
        <f>VLOOKUP(C316,'Array Content'!$F$2:$H$1325,3,FALSE)</f>
        <v>#N/A</v>
      </c>
      <c r="C316" s="72" t="str">
        <f>VLOOKUP($C$1&amp;":"&amp;A316,'Array Content'!C$2:D$2689,2,FALSE)</f>
        <v>hsa-miR-517a-3p hsa-miR-517b-3p</v>
      </c>
      <c r="D316" s="73" t="e">
        <f>VLOOKUP(C316,'Array Content'!$F$2:$H$1325,2,FALSE)</f>
        <v>#N/A</v>
      </c>
    </row>
    <row r="317" spans="1:4" ht="15" customHeight="1" x14ac:dyDescent="0.25">
      <c r="A317" s="71" t="s">
        <v>5815</v>
      </c>
      <c r="B317" s="72" t="str">
        <f>VLOOKUP(C317,'Array Content'!$F$2:$H$1325,3,FALSE)</f>
        <v>MIMAT0002844</v>
      </c>
      <c r="C317" s="72" t="str">
        <f>VLOOKUP($C$1&amp;":"&amp;A317,'Array Content'!C$2:D$2689,2,FALSE)</f>
        <v>hsa-miR-518b</v>
      </c>
      <c r="D317" s="73" t="str">
        <f>VLOOKUP(C317,'Array Content'!$F$2:$H$1325,2,FALSE)</f>
        <v>MIMAT0002844</v>
      </c>
    </row>
    <row r="318" spans="1:4" ht="15" customHeight="1" x14ac:dyDescent="0.25">
      <c r="A318" s="71" t="s">
        <v>5816</v>
      </c>
      <c r="B318" s="72" t="str">
        <f>VLOOKUP(C318,'Array Content'!$F$2:$H$1325,3,FALSE)</f>
        <v>MIMAT0002853</v>
      </c>
      <c r="C318" s="72" t="str">
        <f>VLOOKUP($C$1&amp;":"&amp;A318,'Array Content'!C$2:D$2689,2,FALSE)</f>
        <v>hsa-miR-519d-3p</v>
      </c>
      <c r="D318" s="73" t="str">
        <f>VLOOKUP(C318,'Array Content'!$F$2:$H$1325,2,FALSE)</f>
        <v>MIMAT0002853</v>
      </c>
    </row>
    <row r="319" spans="1:4" ht="15" customHeight="1" x14ac:dyDescent="0.25">
      <c r="A319" s="71" t="s">
        <v>5817</v>
      </c>
      <c r="B319" s="72" t="e">
        <f>VLOOKUP(C319,'Array Content'!$F$2:$H$1325,3,FALSE)</f>
        <v>#N/A</v>
      </c>
      <c r="C319" s="72" t="str">
        <f>VLOOKUP($C$1&amp;":"&amp;A319,'Array Content'!C$2:D$2689,2,FALSE)</f>
        <v>hsa-miR-520c-3p hsa-miR-520f-3p</v>
      </c>
      <c r="D319" s="73" t="e">
        <f>VLOOKUP(C319,'Array Content'!$F$2:$H$1325,2,FALSE)</f>
        <v>#N/A</v>
      </c>
    </row>
    <row r="320" spans="1:4" ht="15" customHeight="1" x14ac:dyDescent="0.25">
      <c r="A320" s="71" t="s">
        <v>5818</v>
      </c>
      <c r="B320" s="72" t="str">
        <f>VLOOKUP(C320,'Array Content'!$F$2:$H$1325,3,FALSE)</f>
        <v>MIMAT0002858</v>
      </c>
      <c r="C320" s="72" t="str">
        <f>VLOOKUP($C$1&amp;":"&amp;A320,'Array Content'!C$2:D$2689,2,FALSE)</f>
        <v>hsa-miR-520g-3p</v>
      </c>
      <c r="D320" s="73" t="str">
        <f>VLOOKUP(C320,'Array Content'!$F$2:$H$1325,2,FALSE)</f>
        <v>MIMAT0002858</v>
      </c>
    </row>
    <row r="321" spans="1:4" ht="15" customHeight="1" x14ac:dyDescent="0.25">
      <c r="A321" s="71" t="s">
        <v>5819</v>
      </c>
      <c r="B321" s="72" t="str">
        <f>VLOOKUP(C321,'Array Content'!$F$2:$H$1325,3,FALSE)</f>
        <v>MIMAT0002868</v>
      </c>
      <c r="C321" s="72" t="str">
        <f>VLOOKUP($C$1&amp;":"&amp;A321,'Array Content'!C$2:D$2689,2,FALSE)</f>
        <v>hsa-miR-522-3p</v>
      </c>
      <c r="D321" s="73" t="str">
        <f>VLOOKUP(C321,'Array Content'!$F$2:$H$1325,2,FALSE)</f>
        <v>MIMAT0002868</v>
      </c>
    </row>
    <row r="322" spans="1:4" ht="15" customHeight="1" x14ac:dyDescent="0.25">
      <c r="A322" s="71" t="s">
        <v>5820</v>
      </c>
      <c r="B322" s="72" t="str">
        <f>VLOOKUP(C322,'Array Content'!$F$2:$H$1325,3,FALSE)</f>
        <v>MIMAT0002849</v>
      </c>
      <c r="C322" s="72" t="str">
        <f>VLOOKUP($C$1&amp;":"&amp;A322,'Array Content'!C$2:D$2689,2,FALSE)</f>
        <v>hsa-miR-524-5p</v>
      </c>
      <c r="D322" s="73" t="str">
        <f>VLOOKUP(C322,'Array Content'!$F$2:$H$1325,2,FALSE)</f>
        <v>MIMAT0002849</v>
      </c>
    </row>
    <row r="323" spans="1:4" ht="15" customHeight="1" x14ac:dyDescent="0.25">
      <c r="A323" s="71" t="s">
        <v>5821</v>
      </c>
      <c r="B323" s="72" t="str">
        <f>VLOOKUP(C323,'Array Content'!$F$2:$H$1325,3,FALSE)</f>
        <v>MIMAT0002888</v>
      </c>
      <c r="C323" s="72" t="str">
        <f>VLOOKUP($C$1&amp;":"&amp;A323,'Array Content'!C$2:D$2689,2,FALSE)</f>
        <v>hsa-miR-532-5p</v>
      </c>
      <c r="D323" s="73" t="str">
        <f>VLOOKUP(C323,'Array Content'!$F$2:$H$1325,2,FALSE)</f>
        <v>MIMAT0002888</v>
      </c>
    </row>
    <row r="324" spans="1:4" ht="15" customHeight="1" x14ac:dyDescent="0.25">
      <c r="A324" s="71" t="s">
        <v>5822</v>
      </c>
      <c r="B324" s="72" t="str">
        <f>VLOOKUP(C324,'Array Content'!$F$2:$H$1325,3,FALSE)</f>
        <v>MIMAT0003163</v>
      </c>
      <c r="C324" s="72" t="str">
        <f>VLOOKUP($C$1&amp;":"&amp;A324,'Array Content'!C$2:D$2689,2,FALSE)</f>
        <v>hsa-miR-539-5p</v>
      </c>
      <c r="D324" s="73" t="str">
        <f>VLOOKUP(C324,'Array Content'!$F$2:$H$1325,2,FALSE)</f>
        <v>MIMAT0003163</v>
      </c>
    </row>
    <row r="325" spans="1:4" ht="15" customHeight="1" x14ac:dyDescent="0.25">
      <c r="A325" s="71" t="s">
        <v>5823</v>
      </c>
      <c r="B325" s="72" t="str">
        <f>VLOOKUP(C325,'Array Content'!$F$2:$H$1325,3,FALSE)</f>
        <v>MIMAT0003389</v>
      </c>
      <c r="C325" s="72" t="str">
        <f>VLOOKUP($C$1&amp;":"&amp;A325,'Array Content'!C$2:D$2689,2,FALSE)</f>
        <v>hsa-miR-542-3p</v>
      </c>
      <c r="D325" s="73" t="str">
        <f>VLOOKUP(C325,'Array Content'!$F$2:$H$1325,2,FALSE)</f>
        <v>MIMAT0003389</v>
      </c>
    </row>
    <row r="326" spans="1:4" ht="15" customHeight="1" x14ac:dyDescent="0.25">
      <c r="A326" s="71" t="s">
        <v>5824</v>
      </c>
      <c r="B326" s="72" t="str">
        <f>VLOOKUP(C326,'Array Content'!$F$2:$H$1325,3,FALSE)</f>
        <v>MIMAT0003340</v>
      </c>
      <c r="C326" s="72" t="str">
        <f>VLOOKUP($C$1&amp;":"&amp;A326,'Array Content'!C$2:D$2689,2,FALSE)</f>
        <v>hsa-miR-542-5p</v>
      </c>
      <c r="D326" s="73" t="str">
        <f>VLOOKUP(C326,'Array Content'!$F$2:$H$1325,2,FALSE)</f>
        <v>MIMAT0003340</v>
      </c>
    </row>
    <row r="327" spans="1:4" ht="15" customHeight="1" x14ac:dyDescent="0.25">
      <c r="A327" s="71" t="s">
        <v>5825</v>
      </c>
      <c r="B327" s="72" t="str">
        <f>VLOOKUP(C327,'Array Content'!$F$2:$H$1325,3,FALSE)</f>
        <v>MIMAT0003333</v>
      </c>
      <c r="C327" s="72" t="str">
        <f>VLOOKUP($C$1&amp;":"&amp;A327,'Array Content'!C$2:D$2689,2,FALSE)</f>
        <v>hsa-miR-549a</v>
      </c>
      <c r="D327" s="73" t="str">
        <f>VLOOKUP(C327,'Array Content'!$F$2:$H$1325,2,FALSE)</f>
        <v>MIMAT0003333</v>
      </c>
    </row>
    <row r="328" spans="1:4" ht="15" customHeight="1" x14ac:dyDescent="0.25">
      <c r="A328" s="71" t="s">
        <v>5826</v>
      </c>
      <c r="B328" s="72" t="str">
        <f>VLOOKUP(C328,'Array Content'!$F$2:$H$1325,3,FALSE)</f>
        <v>MIMAT0003233</v>
      </c>
      <c r="C328" s="72" t="str">
        <f>VLOOKUP($C$1&amp;":"&amp;A328,'Array Content'!C$2:D$2689,2,FALSE)</f>
        <v>hsa-miR-551b-3p</v>
      </c>
      <c r="D328" s="73" t="str">
        <f>VLOOKUP(C328,'Array Content'!$F$2:$H$1325,2,FALSE)</f>
        <v>MIMAT0003233</v>
      </c>
    </row>
    <row r="329" spans="1:4" ht="15" customHeight="1" x14ac:dyDescent="0.25">
      <c r="A329" s="71" t="s">
        <v>5827</v>
      </c>
      <c r="B329" s="72" t="str">
        <f>VLOOKUP(C329,'Array Content'!$F$2:$H$1325,3,FALSE)</f>
        <v>MIMAT0003231</v>
      </c>
      <c r="C329" s="72" t="str">
        <f>VLOOKUP($C$1&amp;":"&amp;A329,'Array Content'!C$2:D$2689,2,FALSE)</f>
        <v>hsa-miR-567</v>
      </c>
      <c r="D329" s="73" t="str">
        <f>VLOOKUP(C329,'Array Content'!$F$2:$H$1325,2,FALSE)</f>
        <v>MIMAT0003231</v>
      </c>
    </row>
    <row r="330" spans="1:4" ht="15" customHeight="1" x14ac:dyDescent="0.25">
      <c r="A330" s="71" t="s">
        <v>5828</v>
      </c>
      <c r="B330" s="72" t="str">
        <f>VLOOKUP(C330,'Array Content'!$F$2:$H$1325,3,FALSE)</f>
        <v>MIMAT0003235</v>
      </c>
      <c r="C330" s="72" t="str">
        <f>VLOOKUP($C$1&amp;":"&amp;A330,'Array Content'!C$2:D$2689,2,FALSE)</f>
        <v>hsa-miR-570-3p</v>
      </c>
      <c r="D330" s="73" t="str">
        <f>VLOOKUP(C330,'Array Content'!$F$2:$H$1325,2,FALSE)</f>
        <v>MIMAT0003235</v>
      </c>
    </row>
    <row r="331" spans="1:4" ht="15" customHeight="1" x14ac:dyDescent="0.25">
      <c r="A331" s="71" t="s">
        <v>5829</v>
      </c>
      <c r="B331" s="72" t="str">
        <f>VLOOKUP(C331,'Array Content'!$F$2:$H$1325,3,FALSE)</f>
        <v>MIMAT0003239</v>
      </c>
      <c r="C331" s="72" t="str">
        <f>VLOOKUP($C$1&amp;":"&amp;A331,'Array Content'!C$2:D$2689,2,FALSE)</f>
        <v>hsa-miR-574-3p</v>
      </c>
      <c r="D331" s="73" t="str">
        <f>VLOOKUP(C331,'Array Content'!$F$2:$H$1325,2,FALSE)</f>
        <v>MIMAT0003239</v>
      </c>
    </row>
    <row r="332" spans="1:4" ht="15" customHeight="1" x14ac:dyDescent="0.25">
      <c r="A332" s="71" t="s">
        <v>5830</v>
      </c>
      <c r="B332" s="72" t="str">
        <f>VLOOKUP(C332,'Array Content'!$F$2:$H$1325,3,FALSE)</f>
        <v>MIMAT0003240</v>
      </c>
      <c r="C332" s="72" t="str">
        <f>VLOOKUP($C$1&amp;":"&amp;A332,'Array Content'!C$2:D$2689,2,FALSE)</f>
        <v>hsa-miR-575</v>
      </c>
      <c r="D332" s="73" t="str">
        <f>VLOOKUP(C332,'Array Content'!$F$2:$H$1325,2,FALSE)</f>
        <v>MIMAT0003240</v>
      </c>
    </row>
    <row r="333" spans="1:4" ht="15" customHeight="1" x14ac:dyDescent="0.25">
      <c r="A333" s="71" t="s">
        <v>5831</v>
      </c>
      <c r="B333" s="72" t="str">
        <f>VLOOKUP(C333,'Array Content'!$F$2:$H$1325,3,FALSE)</f>
        <v>MIMAT0003245</v>
      </c>
      <c r="C333" s="72" t="str">
        <f>VLOOKUP($C$1&amp;":"&amp;A333,'Array Content'!C$2:D$2689,2,FALSE)</f>
        <v>hsa-miR-580-3p</v>
      </c>
      <c r="D333" s="73" t="str">
        <f>VLOOKUP(C333,'Array Content'!$F$2:$H$1325,2,FALSE)</f>
        <v>MIMAT0003245</v>
      </c>
    </row>
    <row r="334" spans="1:4" ht="15" customHeight="1" x14ac:dyDescent="0.25">
      <c r="A334" s="71" t="s">
        <v>5832</v>
      </c>
      <c r="B334" s="72" t="str">
        <f>VLOOKUP(C334,'Array Content'!$F$2:$H$1325,3,FALSE)</f>
        <v>MIMAT0003246</v>
      </c>
      <c r="C334" s="72" t="str">
        <f>VLOOKUP($C$1&amp;":"&amp;A334,'Array Content'!C$2:D$2689,2,FALSE)</f>
        <v>hsa-miR-581</v>
      </c>
      <c r="D334" s="73" t="str">
        <f>VLOOKUP(C334,'Array Content'!$F$2:$H$1325,2,FALSE)</f>
        <v>MIMAT0003246</v>
      </c>
    </row>
    <row r="335" spans="1:4" ht="15" customHeight="1" x14ac:dyDescent="0.25">
      <c r="A335" s="71" t="s">
        <v>5833</v>
      </c>
      <c r="B335" s="72" t="str">
        <f>VLOOKUP(C335,'Array Content'!$F$2:$H$1325,3,FALSE)</f>
        <v>MIMAT0003248</v>
      </c>
      <c r="C335" s="72" t="str">
        <f>VLOOKUP($C$1&amp;":"&amp;A335,'Array Content'!C$2:D$2689,2,FALSE)</f>
        <v>hsa-miR-583</v>
      </c>
      <c r="D335" s="73" t="str">
        <f>VLOOKUP(C335,'Array Content'!$F$2:$H$1325,2,FALSE)</f>
        <v>MIMAT0003248</v>
      </c>
    </row>
    <row r="336" spans="1:4" ht="15" customHeight="1" x14ac:dyDescent="0.25">
      <c r="A336" s="71" t="s">
        <v>5834</v>
      </c>
      <c r="B336" s="72" t="str">
        <f>VLOOKUP(C336,'Array Content'!$F$2:$H$1325,3,FALSE)</f>
        <v>MIMAT0003255</v>
      </c>
      <c r="C336" s="72" t="str">
        <f>VLOOKUP($C$1&amp;":"&amp;A336,'Array Content'!C$2:D$2689,2,FALSE)</f>
        <v>hsa-miR-588</v>
      </c>
      <c r="D336" s="73" t="str">
        <f>VLOOKUP(C336,'Array Content'!$F$2:$H$1325,2,FALSE)</f>
        <v>MIMAT0003255</v>
      </c>
    </row>
    <row r="337" spans="1:4" ht="15" customHeight="1" x14ac:dyDescent="0.25">
      <c r="A337" s="71" t="s">
        <v>5835</v>
      </c>
      <c r="B337" s="72" t="str">
        <f>VLOOKUP(C337,'Array Content'!$F$2:$H$1325,3,FALSE)</f>
        <v>MIMAT0003256</v>
      </c>
      <c r="C337" s="72" t="str">
        <f>VLOOKUP($C$1&amp;":"&amp;A337,'Array Content'!C$2:D$2689,2,FALSE)</f>
        <v>hsa-miR-589-3p</v>
      </c>
      <c r="D337" s="73" t="str">
        <f>VLOOKUP(C337,'Array Content'!$F$2:$H$1325,2,FALSE)</f>
        <v>MIMAT0003256</v>
      </c>
    </row>
    <row r="338" spans="1:4" ht="15" customHeight="1" x14ac:dyDescent="0.25">
      <c r="A338" s="71" t="s">
        <v>5836</v>
      </c>
      <c r="B338" s="72" t="str">
        <f>VLOOKUP(C338,'Array Content'!$F$2:$H$1325,3,FALSE)</f>
        <v>MIMAT0003268</v>
      </c>
      <c r="C338" s="72" t="str">
        <f>VLOOKUP($C$1&amp;":"&amp;A338,'Array Content'!C$2:D$2689,2,FALSE)</f>
        <v>hsa-miR-600</v>
      </c>
      <c r="D338" s="73" t="str">
        <f>VLOOKUP(C338,'Array Content'!$F$2:$H$1325,2,FALSE)</f>
        <v>MIMAT0003268</v>
      </c>
    </row>
    <row r="339" spans="1:4" ht="15" customHeight="1" x14ac:dyDescent="0.25">
      <c r="A339" s="71" t="s">
        <v>5837</v>
      </c>
      <c r="B339" s="72" t="str">
        <f>VLOOKUP(C339,'Array Content'!$F$2:$H$1325,3,FALSE)</f>
        <v>MIMAT0003273</v>
      </c>
      <c r="C339" s="72" t="str">
        <f>VLOOKUP($C$1&amp;":"&amp;A339,'Array Content'!C$2:D$2689,2,FALSE)</f>
        <v>hsa-miR-605-5p</v>
      </c>
      <c r="D339" s="73" t="str">
        <f>VLOOKUP(C339,'Array Content'!$F$2:$H$1325,2,FALSE)</f>
        <v>MIMAT0003273</v>
      </c>
    </row>
    <row r="340" spans="1:4" ht="15" customHeight="1" x14ac:dyDescent="0.25">
      <c r="A340" s="71" t="s">
        <v>5838</v>
      </c>
      <c r="B340" s="72" t="str">
        <f>VLOOKUP(C340,'Array Content'!$F$2:$H$1325,3,FALSE)</f>
        <v>MIMAT0003274</v>
      </c>
      <c r="C340" s="72" t="str">
        <f>VLOOKUP($C$1&amp;":"&amp;A340,'Array Content'!C$2:D$2689,2,FALSE)</f>
        <v>hsa-miR-606</v>
      </c>
      <c r="D340" s="73" t="str">
        <f>VLOOKUP(C340,'Array Content'!$F$2:$H$1325,2,FALSE)</f>
        <v>MIMAT0003274</v>
      </c>
    </row>
    <row r="341" spans="1:4" ht="15" customHeight="1" x14ac:dyDescent="0.25">
      <c r="A341" s="71" t="s">
        <v>5839</v>
      </c>
      <c r="B341" s="72" t="str">
        <f>VLOOKUP(C341,'Array Content'!$F$2:$H$1325,3,FALSE)</f>
        <v>MIMAT0003276</v>
      </c>
      <c r="C341" s="72" t="str">
        <f>VLOOKUP($C$1&amp;":"&amp;A341,'Array Content'!C$2:D$2689,2,FALSE)</f>
        <v>hsa-miR-608</v>
      </c>
      <c r="D341" s="73" t="str">
        <f>VLOOKUP(C341,'Array Content'!$F$2:$H$1325,2,FALSE)</f>
        <v>MIMAT0003276</v>
      </c>
    </row>
    <row r="342" spans="1:4" ht="15" customHeight="1" x14ac:dyDescent="0.25">
      <c r="A342" s="71" t="s">
        <v>5840</v>
      </c>
      <c r="B342" s="72" t="str">
        <f>VLOOKUP(C342,'Array Content'!$F$2:$H$1325,3,FALSE)</f>
        <v>MIMAT0003291</v>
      </c>
      <c r="C342" s="72" t="str">
        <f>VLOOKUP($C$1&amp;":"&amp;A342,'Array Content'!C$2:D$2689,2,FALSE)</f>
        <v>hsa-miR-622</v>
      </c>
      <c r="D342" s="73" t="str">
        <f>VLOOKUP(C342,'Array Content'!$F$2:$H$1325,2,FALSE)</f>
        <v>MIMAT0003291</v>
      </c>
    </row>
    <row r="343" spans="1:4" ht="15" customHeight="1" x14ac:dyDescent="0.25">
      <c r="A343" s="71" t="s">
        <v>5841</v>
      </c>
      <c r="B343" s="72" t="str">
        <f>VLOOKUP(C343,'Array Content'!$F$2:$H$1325,3,FALSE)</f>
        <v>MIMAT0003295</v>
      </c>
      <c r="C343" s="72" t="str">
        <f>VLOOKUP($C$1&amp;":"&amp;A343,'Array Content'!C$2:D$2689,2,FALSE)</f>
        <v>hsa-miR-626</v>
      </c>
      <c r="D343" s="73" t="str">
        <f>VLOOKUP(C343,'Array Content'!$F$2:$H$1325,2,FALSE)</f>
        <v>MIMAT0003295</v>
      </c>
    </row>
    <row r="344" spans="1:4" ht="15" customHeight="1" x14ac:dyDescent="0.25">
      <c r="A344" s="71" t="s">
        <v>5842</v>
      </c>
      <c r="B344" s="72" t="str">
        <f>VLOOKUP(C344,'Array Content'!$F$2:$H$1325,3,FALSE)</f>
        <v>MIMAT0003309</v>
      </c>
      <c r="C344" s="72" t="str">
        <f>VLOOKUP($C$1&amp;":"&amp;A344,'Array Content'!C$2:D$2689,2,FALSE)</f>
        <v>hsa-miR-639</v>
      </c>
      <c r="D344" s="73" t="str">
        <f>VLOOKUP(C344,'Array Content'!$F$2:$H$1325,2,FALSE)</f>
        <v>MIMAT0003309</v>
      </c>
    </row>
    <row r="345" spans="1:4" ht="15" customHeight="1" x14ac:dyDescent="0.25">
      <c r="A345" s="71" t="s">
        <v>5843</v>
      </c>
      <c r="B345" s="72" t="str">
        <f>VLOOKUP(C345,'Array Content'!$F$2:$H$1325,3,FALSE)</f>
        <v>MIMAT0003313</v>
      </c>
      <c r="C345" s="72" t="str">
        <f>VLOOKUP($C$1&amp;":"&amp;A345,'Array Content'!C$2:D$2689,2,FALSE)</f>
        <v>hsa-miR-643</v>
      </c>
      <c r="D345" s="73" t="str">
        <f>VLOOKUP(C345,'Array Content'!$F$2:$H$1325,2,FALSE)</f>
        <v>MIMAT0003313</v>
      </c>
    </row>
    <row r="346" spans="1:4" ht="15" customHeight="1" x14ac:dyDescent="0.25">
      <c r="A346" s="71" t="s">
        <v>5844</v>
      </c>
      <c r="B346" s="72" t="str">
        <f>VLOOKUP(C346,'Array Content'!$F$2:$H$1325,3,FALSE)</f>
        <v>MIMAT0003319</v>
      </c>
      <c r="C346" s="72" t="str">
        <f>VLOOKUP($C$1&amp;":"&amp;A346,'Array Content'!C$2:D$2689,2,FALSE)</f>
        <v>hsa-miR-649</v>
      </c>
      <c r="D346" s="73" t="str">
        <f>VLOOKUP(C346,'Array Content'!$F$2:$H$1325,2,FALSE)</f>
        <v>MIMAT0003319</v>
      </c>
    </row>
    <row r="347" spans="1:4" ht="15" customHeight="1" x14ac:dyDescent="0.25">
      <c r="A347" s="71" t="s">
        <v>5845</v>
      </c>
      <c r="B347" s="72" t="str">
        <f>VLOOKUP(C347,'Array Content'!$F$2:$H$1325,3,FALSE)</f>
        <v>MIMAT0003322</v>
      </c>
      <c r="C347" s="72" t="str">
        <f>VLOOKUP($C$1&amp;":"&amp;A347,'Array Content'!C$2:D$2689,2,FALSE)</f>
        <v>hsa-miR-652-3p</v>
      </c>
      <c r="D347" s="73" t="str">
        <f>VLOOKUP(C347,'Array Content'!$F$2:$H$1325,2,FALSE)</f>
        <v>MIMAT0003322</v>
      </c>
    </row>
    <row r="348" spans="1:4" ht="15" customHeight="1" x14ac:dyDescent="0.25">
      <c r="A348" s="71" t="s">
        <v>5846</v>
      </c>
      <c r="B348" s="72" t="str">
        <f>VLOOKUP(C348,'Array Content'!$F$2:$H$1325,3,FALSE)</f>
        <v>MIMAT0003324</v>
      </c>
      <c r="C348" s="72" t="str">
        <f>VLOOKUP($C$1&amp;":"&amp;A348,'Array Content'!C$2:D$2689,2,FALSE)</f>
        <v>hsa-miR-661</v>
      </c>
      <c r="D348" s="73" t="str">
        <f>VLOOKUP(C348,'Array Content'!$F$2:$H$1325,2,FALSE)</f>
        <v>MIMAT0003324</v>
      </c>
    </row>
    <row r="349" spans="1:4" ht="15" customHeight="1" x14ac:dyDescent="0.25">
      <c r="A349" s="71" t="s">
        <v>5847</v>
      </c>
      <c r="B349" s="72" t="str">
        <f>VLOOKUP(C349,'Array Content'!$F$2:$H$1325,3,FALSE)</f>
        <v>MIMAT0000252</v>
      </c>
      <c r="C349" s="72" t="str">
        <f>VLOOKUP($C$1&amp;":"&amp;A349,'Array Content'!C$2:D$2689,2,FALSE)</f>
        <v>hsa-miR-7-5p</v>
      </c>
      <c r="D349" s="73" t="str">
        <f>VLOOKUP(C349,'Array Content'!$F$2:$H$1325,2,FALSE)</f>
        <v>MIMAT0000252</v>
      </c>
    </row>
    <row r="350" spans="1:4" ht="15" customHeight="1" x14ac:dyDescent="0.25">
      <c r="A350" s="71" t="s">
        <v>5848</v>
      </c>
      <c r="B350" s="72" t="str">
        <f>VLOOKUP(C350,'Array Content'!$F$2:$H$1325,3,FALSE)</f>
        <v>MIMAT0004926</v>
      </c>
      <c r="C350" s="72" t="str">
        <f>VLOOKUP($C$1&amp;":"&amp;A350,'Array Content'!C$2:D$2689,2,FALSE)</f>
        <v>hsa-miR-708-5p</v>
      </c>
      <c r="D350" s="73" t="str">
        <f>VLOOKUP(C350,'Array Content'!$F$2:$H$1325,2,FALSE)</f>
        <v>MIMAT0004926</v>
      </c>
    </row>
    <row r="351" spans="1:4" ht="15" customHeight="1" x14ac:dyDescent="0.25">
      <c r="A351" s="71" t="s">
        <v>5849</v>
      </c>
      <c r="B351" s="72" t="str">
        <f>VLOOKUP(C351,'Array Content'!$F$2:$H$1325,3,FALSE)</f>
        <v>MIMAT0004927</v>
      </c>
      <c r="C351" s="72" t="str">
        <f>VLOOKUP($C$1&amp;":"&amp;A351,'Array Content'!C$2:D$2689,2,FALSE)</f>
        <v>hsa-miR-708-3p</v>
      </c>
      <c r="D351" s="73" t="str">
        <f>VLOOKUP(C351,'Array Content'!$F$2:$H$1325,2,FALSE)</f>
        <v>MIMAT0004927</v>
      </c>
    </row>
    <row r="352" spans="1:4" ht="15" customHeight="1" x14ac:dyDescent="0.25">
      <c r="A352" s="71" t="s">
        <v>5850</v>
      </c>
      <c r="B352" s="72" t="str">
        <f>VLOOKUP(C352,'Array Content'!$F$2:$H$1325,3,FALSE)</f>
        <v>MIMAT0005954</v>
      </c>
      <c r="C352" s="72" t="str">
        <f>VLOOKUP($C$1&amp;":"&amp;A352,'Array Content'!C$2:D$2689,2,FALSE)</f>
        <v>hsa-miR-720</v>
      </c>
      <c r="D352" s="73" t="str">
        <f>VLOOKUP(C352,'Array Content'!$F$2:$H$1325,2,FALSE)</f>
        <v>MIMAT0005954</v>
      </c>
    </row>
    <row r="353" spans="1:4" ht="15" customHeight="1" x14ac:dyDescent="0.25">
      <c r="A353" s="71" t="s">
        <v>5851</v>
      </c>
      <c r="B353" s="72" t="str">
        <f>VLOOKUP(C353,'Array Content'!$F$2:$H$1325,3,FALSE)</f>
        <v>MIMAT0004945</v>
      </c>
      <c r="C353" s="72" t="str">
        <f>VLOOKUP($C$1&amp;":"&amp;A353,'Array Content'!C$2:D$2689,2,FALSE)</f>
        <v>hsa-miR-744-5p</v>
      </c>
      <c r="D353" s="73" t="str">
        <f>VLOOKUP(C353,'Array Content'!$F$2:$H$1325,2,FALSE)</f>
        <v>MIMAT0004945</v>
      </c>
    </row>
    <row r="354" spans="1:4" ht="15" customHeight="1" x14ac:dyDescent="0.25">
      <c r="A354" s="71" t="s">
        <v>5852</v>
      </c>
      <c r="B354" s="72" t="str">
        <f>VLOOKUP(C354,'Array Content'!$F$2:$H$1325,3,FALSE)</f>
        <v>MIMAT0003945</v>
      </c>
      <c r="C354" s="72" t="str">
        <f>VLOOKUP($C$1&amp;":"&amp;A354,'Array Content'!C$2:D$2689,2,FALSE)</f>
        <v>hsa-miR-765</v>
      </c>
      <c r="D354" s="73" t="str">
        <f>VLOOKUP(C354,'Array Content'!$F$2:$H$1325,2,FALSE)</f>
        <v>MIMAT0003945</v>
      </c>
    </row>
    <row r="355" spans="1:4" ht="15" customHeight="1" x14ac:dyDescent="0.25">
      <c r="A355" s="71" t="s">
        <v>5853</v>
      </c>
      <c r="B355" s="72" t="str">
        <f>VLOOKUP(C355,'Array Content'!$F$2:$H$1325,3,FALSE)</f>
        <v>MIMAT0003948</v>
      </c>
      <c r="C355" s="72" t="str">
        <f>VLOOKUP($C$1&amp;":"&amp;A355,'Array Content'!C$2:D$2689,2,FALSE)</f>
        <v>hsa-miR-770-5p</v>
      </c>
      <c r="D355" s="73" t="str">
        <f>VLOOKUP(C355,'Array Content'!$F$2:$H$1325,2,FALSE)</f>
        <v>MIMAT0003948</v>
      </c>
    </row>
    <row r="356" spans="1:4" ht="15" customHeight="1" x14ac:dyDescent="0.25">
      <c r="A356" s="71" t="s">
        <v>5854</v>
      </c>
      <c r="B356" s="72" t="str">
        <f>VLOOKUP(C356,'Array Content'!$F$2:$H$1325,3,FALSE)</f>
        <v>MIMAT0004185</v>
      </c>
      <c r="C356" s="72" t="str">
        <f>VLOOKUP($C$1&amp;":"&amp;A356,'Array Content'!C$2:D$2689,2,FALSE)</f>
        <v>hsa-miR-802</v>
      </c>
      <c r="D356" s="73" t="str">
        <f>VLOOKUP(C356,'Array Content'!$F$2:$H$1325,2,FALSE)</f>
        <v>MIMAT0004185</v>
      </c>
    </row>
    <row r="357" spans="1:4" ht="15" customHeight="1" x14ac:dyDescent="0.25">
      <c r="A357" s="71" t="s">
        <v>5855</v>
      </c>
      <c r="B357" s="72" t="str">
        <f>VLOOKUP(C357,'Array Content'!$F$2:$H$1325,3,FALSE)</f>
        <v>MIMAT0004947</v>
      </c>
      <c r="C357" s="72" t="str">
        <f>VLOOKUP($C$1&amp;":"&amp;A357,'Array Content'!C$2:D$2689,2,FALSE)</f>
        <v>hsa-miR-885-5p</v>
      </c>
      <c r="D357" s="73" t="str">
        <f>VLOOKUP(C357,'Array Content'!$F$2:$H$1325,2,FALSE)</f>
        <v>MIMAT0004947</v>
      </c>
    </row>
    <row r="358" spans="1:4" ht="15" customHeight="1" x14ac:dyDescent="0.25">
      <c r="A358" s="71" t="s">
        <v>5856</v>
      </c>
      <c r="B358" s="72" t="str">
        <f>VLOOKUP(C358,'Array Content'!$F$2:$H$1325,3,FALSE)</f>
        <v>MIMAT0004916</v>
      </c>
      <c r="C358" s="72" t="str">
        <f>VLOOKUP($C$1&amp;":"&amp;A358,'Array Content'!C$2:D$2689,2,FALSE)</f>
        <v>hsa-miR-888-5p</v>
      </c>
      <c r="D358" s="73" t="str">
        <f>VLOOKUP(C358,'Array Content'!$F$2:$H$1325,2,FALSE)</f>
        <v>MIMAT0004916</v>
      </c>
    </row>
    <row r="359" spans="1:4" ht="15" customHeight="1" x14ac:dyDescent="0.25">
      <c r="A359" s="71" t="s">
        <v>5857</v>
      </c>
      <c r="B359" s="72" t="str">
        <f>VLOOKUP(C359,'Array Content'!$F$2:$H$1325,3,FALSE)</f>
        <v>MIMAT0000441</v>
      </c>
      <c r="C359" s="72" t="str">
        <f>VLOOKUP($C$1&amp;":"&amp;A359,'Array Content'!C$2:D$2689,2,FALSE)</f>
        <v>hsa-miR-9-5p</v>
      </c>
      <c r="D359" s="73" t="str">
        <f>VLOOKUP(C359,'Array Content'!$F$2:$H$1325,2,FALSE)</f>
        <v>MIMAT0000441</v>
      </c>
    </row>
    <row r="360" spans="1:4" ht="15" customHeight="1" x14ac:dyDescent="0.25">
      <c r="A360" s="71" t="s">
        <v>5858</v>
      </c>
      <c r="B360" s="72" t="str">
        <f>VLOOKUP(C360,'Array Content'!$F$2:$H$1325,3,FALSE)</f>
        <v>MIMAT0000442</v>
      </c>
      <c r="C360" s="72" t="str">
        <f>VLOOKUP($C$1&amp;":"&amp;A360,'Array Content'!C$2:D$2689,2,FALSE)</f>
        <v>hsa-miR-9-3p</v>
      </c>
      <c r="D360" s="73" t="str">
        <f>VLOOKUP(C360,'Array Content'!$F$2:$H$1325,2,FALSE)</f>
        <v>MIMAT0000442</v>
      </c>
    </row>
    <row r="361" spans="1:4" ht="15" customHeight="1" x14ac:dyDescent="0.25">
      <c r="A361" s="71" t="s">
        <v>5859</v>
      </c>
      <c r="B361" s="72" t="str">
        <f>VLOOKUP(C361,'Array Content'!$F$2:$H$1325,3,FALSE)</f>
        <v>MIMAT0004970</v>
      </c>
      <c r="C361" s="72" t="str">
        <f>VLOOKUP($C$1&amp;":"&amp;A361,'Array Content'!C$2:D$2689,2,FALSE)</f>
        <v>hsa-miR-920</v>
      </c>
      <c r="D361" s="73" t="str">
        <f>VLOOKUP(C361,'Array Content'!$F$2:$H$1325,2,FALSE)</f>
        <v>MIMAT0004970</v>
      </c>
    </row>
    <row r="362" spans="1:4" ht="15" customHeight="1" x14ac:dyDescent="0.25">
      <c r="A362" s="71" t="s">
        <v>5860</v>
      </c>
      <c r="B362" s="72" t="str">
        <f>VLOOKUP(C362,'Array Content'!$F$2:$H$1325,3,FALSE)</f>
        <v>MIMAT0004974</v>
      </c>
      <c r="C362" s="72" t="str">
        <f>VLOOKUP($C$1&amp;":"&amp;A362,'Array Content'!C$2:D$2689,2,FALSE)</f>
        <v>hsa-miR-924</v>
      </c>
      <c r="D362" s="73" t="str">
        <f>VLOOKUP(C362,'Array Content'!$F$2:$H$1325,2,FALSE)</f>
        <v>MIMAT0004974</v>
      </c>
    </row>
    <row r="363" spans="1:4" ht="15" customHeight="1" x14ac:dyDescent="0.25">
      <c r="A363" s="71" t="s">
        <v>5861</v>
      </c>
      <c r="B363" s="72" t="str">
        <f>VLOOKUP(C363,'Array Content'!$F$2:$H$1325,3,FALSE)</f>
        <v>MIMAT0000092</v>
      </c>
      <c r="C363" s="72" t="str">
        <f>VLOOKUP($C$1&amp;":"&amp;A363,'Array Content'!C$2:D$2689,2,FALSE)</f>
        <v>hsa-miR-92a-3p</v>
      </c>
      <c r="D363" s="73" t="str">
        <f>VLOOKUP(C363,'Array Content'!$F$2:$H$1325,2,FALSE)</f>
        <v>MIMAT0000092</v>
      </c>
    </row>
    <row r="364" spans="1:4" ht="15" customHeight="1" x14ac:dyDescent="0.25">
      <c r="A364" s="71" t="s">
        <v>5862</v>
      </c>
      <c r="B364" s="72" t="str">
        <f>VLOOKUP(C364,'Array Content'!$F$2:$H$1325,3,FALSE)</f>
        <v>MIMAT0004507</v>
      </c>
      <c r="C364" s="72" t="str">
        <f>VLOOKUP($C$1&amp;":"&amp;A364,'Array Content'!C$2:D$2689,2,FALSE)</f>
        <v>hsa-miR-92a-1-5p</v>
      </c>
      <c r="D364" s="73" t="str">
        <f>VLOOKUP(C364,'Array Content'!$F$2:$H$1325,2,FALSE)</f>
        <v>MIMAT0004507</v>
      </c>
    </row>
    <row r="365" spans="1:4" ht="15" customHeight="1" x14ac:dyDescent="0.25">
      <c r="A365" s="71" t="s">
        <v>5863</v>
      </c>
      <c r="B365" s="72" t="str">
        <f>VLOOKUP(C365,'Array Content'!$F$2:$H$1325,3,FALSE)</f>
        <v>MIMAT0003218</v>
      </c>
      <c r="C365" s="72" t="str">
        <f>VLOOKUP($C$1&amp;":"&amp;A365,'Array Content'!C$2:D$2689,2,FALSE)</f>
        <v>hsa-miR-92b-3p</v>
      </c>
      <c r="D365" s="73" t="str">
        <f>VLOOKUP(C365,'Array Content'!$F$2:$H$1325,2,FALSE)</f>
        <v>MIMAT0003218</v>
      </c>
    </row>
    <row r="366" spans="1:4" ht="15" customHeight="1" x14ac:dyDescent="0.25">
      <c r="A366" s="71" t="s">
        <v>5864</v>
      </c>
      <c r="B366" s="72" t="str">
        <f>VLOOKUP(C366,'Array Content'!$F$2:$H$1325,3,FALSE)</f>
        <v>MIMAT0004792</v>
      </c>
      <c r="C366" s="72" t="str">
        <f>VLOOKUP($C$1&amp;":"&amp;A366,'Array Content'!C$2:D$2689,2,FALSE)</f>
        <v>hsa-miR-92b-5p</v>
      </c>
      <c r="D366" s="73" t="str">
        <f>VLOOKUP(C366,'Array Content'!$F$2:$H$1325,2,FALSE)</f>
        <v>MIMAT0004792</v>
      </c>
    </row>
    <row r="367" spans="1:4" ht="15" customHeight="1" x14ac:dyDescent="0.25">
      <c r="A367" s="71" t="s">
        <v>5865</v>
      </c>
      <c r="B367" s="72" t="str">
        <f>VLOOKUP(C367,'Array Content'!$F$2:$H$1325,3,FALSE)</f>
        <v>MIMAT0000093</v>
      </c>
      <c r="C367" s="72" t="str">
        <f>VLOOKUP($C$1&amp;":"&amp;A367,'Array Content'!C$2:D$2689,2,FALSE)</f>
        <v>hsa-miR-93-5p</v>
      </c>
      <c r="D367" s="73" t="str">
        <f>VLOOKUP(C367,'Array Content'!$F$2:$H$1325,2,FALSE)</f>
        <v>MIMAT0000093</v>
      </c>
    </row>
    <row r="368" spans="1:4" ht="15" customHeight="1" x14ac:dyDescent="0.25">
      <c r="A368" s="71" t="s">
        <v>5866</v>
      </c>
      <c r="B368" s="72" t="str">
        <f>VLOOKUP(C368,'Array Content'!$F$2:$H$1325,3,FALSE)</f>
        <v>MIMAT0004509</v>
      </c>
      <c r="C368" s="72" t="str">
        <f>VLOOKUP($C$1&amp;":"&amp;A368,'Array Content'!C$2:D$2689,2,FALSE)</f>
        <v>hsa-miR-93-3p</v>
      </c>
      <c r="D368" s="73" t="str">
        <f>VLOOKUP(C368,'Array Content'!$F$2:$H$1325,2,FALSE)</f>
        <v>MIMAT0004509</v>
      </c>
    </row>
    <row r="369" spans="1:4" ht="15" customHeight="1" x14ac:dyDescent="0.25">
      <c r="A369" s="71" t="s">
        <v>5867</v>
      </c>
      <c r="B369" s="72" t="str">
        <f>VLOOKUP(C369,'Array Content'!$F$2:$H$1325,3,FALSE)</f>
        <v>MIMAT0000094</v>
      </c>
      <c r="C369" s="72" t="str">
        <f>VLOOKUP($C$1&amp;":"&amp;A369,'Array Content'!C$2:D$2689,2,FALSE)</f>
        <v>hsa-miR-95-3p</v>
      </c>
      <c r="D369" s="73" t="str">
        <f>VLOOKUP(C369,'Array Content'!$F$2:$H$1325,2,FALSE)</f>
        <v>MIMAT0000094</v>
      </c>
    </row>
    <row r="370" spans="1:4" ht="15" customHeight="1" x14ac:dyDescent="0.25">
      <c r="A370" s="71" t="s">
        <v>5868</v>
      </c>
      <c r="B370" s="72" t="str">
        <f>VLOOKUP(C370,'Array Content'!$F$2:$H$1325,3,FALSE)</f>
        <v>MIMAT0000095</v>
      </c>
      <c r="C370" s="72" t="str">
        <f>VLOOKUP($C$1&amp;":"&amp;A370,'Array Content'!C$2:D$2689,2,FALSE)</f>
        <v>hsa-miR-96-5p</v>
      </c>
      <c r="D370" s="73" t="str">
        <f>VLOOKUP(C370,'Array Content'!$F$2:$H$1325,2,FALSE)</f>
        <v>MIMAT0000095</v>
      </c>
    </row>
    <row r="371" spans="1:4" ht="15" customHeight="1" x14ac:dyDescent="0.25">
      <c r="A371" s="71" t="s">
        <v>5869</v>
      </c>
      <c r="B371" s="72" t="str">
        <f>VLOOKUP(C371,'Array Content'!$F$2:$H$1325,3,FALSE)</f>
        <v>MIMAT0000096</v>
      </c>
      <c r="C371" s="72" t="str">
        <f>VLOOKUP($C$1&amp;":"&amp;A371,'Array Content'!C$2:D$2689,2,FALSE)</f>
        <v>hsa-miR-98-5p</v>
      </c>
      <c r="D371" s="73" t="str">
        <f>VLOOKUP(C371,'Array Content'!$F$2:$H$1325,2,FALSE)</f>
        <v>MIMAT0000096</v>
      </c>
    </row>
    <row r="372" spans="1:4" ht="15" customHeight="1" x14ac:dyDescent="0.25">
      <c r="A372" s="71" t="s">
        <v>5870</v>
      </c>
      <c r="B372" s="72" t="str">
        <f>VLOOKUP(C372,'Array Content'!$F$2:$H$1325,3,FALSE)</f>
        <v>MIMAT0000097</v>
      </c>
      <c r="C372" s="72" t="str">
        <f>VLOOKUP($C$1&amp;":"&amp;A372,'Array Content'!C$2:D$2689,2,FALSE)</f>
        <v>hsa-miR-99a-5p</v>
      </c>
      <c r="D372" s="73" t="str">
        <f>VLOOKUP(C372,'Array Content'!$F$2:$H$1325,2,FALSE)</f>
        <v>MIMAT0000097</v>
      </c>
    </row>
    <row r="373" spans="1:4" ht="15" customHeight="1" x14ac:dyDescent="0.25">
      <c r="A373" s="71" t="s">
        <v>5871</v>
      </c>
      <c r="B373" s="72" t="str">
        <f>VLOOKUP(C373,'Array Content'!$F$2:$H$1325,3,FALSE)</f>
        <v>MIMAT0004511</v>
      </c>
      <c r="C373" s="72" t="str">
        <f>VLOOKUP($C$1&amp;":"&amp;A373,'Array Content'!C$2:D$2689,2,FALSE)</f>
        <v>hsa-miR-99a-3p</v>
      </c>
      <c r="D373" s="73" t="str">
        <f>VLOOKUP(C373,'Array Content'!$F$2:$H$1325,2,FALSE)</f>
        <v>MIMAT0004511</v>
      </c>
    </row>
    <row r="374" spans="1:4" ht="15" customHeight="1" x14ac:dyDescent="0.25">
      <c r="A374" s="71" t="s">
        <v>5872</v>
      </c>
      <c r="B374" s="72" t="str">
        <f>VLOOKUP(C374,'Array Content'!$F$2:$H$1325,3,FALSE)</f>
        <v>MIMAT0000689</v>
      </c>
      <c r="C374" s="72" t="str">
        <f>VLOOKUP($C$1&amp;":"&amp;A374,'Array Content'!C$2:D$2689,2,FALSE)</f>
        <v>hsa-miR-99b-5p</v>
      </c>
      <c r="D374" s="73" t="str">
        <f>VLOOKUP(C374,'Array Content'!$F$2:$H$1325,2,FALSE)</f>
        <v>MIMAT0000689</v>
      </c>
    </row>
    <row r="375" spans="1:4" ht="15" customHeight="1" x14ac:dyDescent="0.25">
      <c r="A375" s="71" t="s">
        <v>5873</v>
      </c>
      <c r="B375" s="72" t="str">
        <f>VLOOKUP(C375,'Array Content'!$F$2:$H$1325,3,FALSE)</f>
        <v>MIMAT0000010</v>
      </c>
      <c r="C375" s="72" t="str">
        <f>VLOOKUP($C$1&amp;":"&amp;A375,'Array Content'!C$2:D$2689,2,FALSE)</f>
        <v>cel-miR-39-3p</v>
      </c>
      <c r="D375" s="73" t="str">
        <f>VLOOKUP(C375,'Array Content'!$F$2:$H$1325,2,FALSE)</f>
        <v>MIMAT0000010</v>
      </c>
    </row>
    <row r="376" spans="1:4" ht="15" customHeight="1" x14ac:dyDescent="0.25">
      <c r="A376" s="71" t="s">
        <v>5874</v>
      </c>
      <c r="B376" s="72" t="str">
        <f>VLOOKUP(C376,'Array Content'!$F$2:$H$1325,3,FALSE)</f>
        <v>MIMAT0000010</v>
      </c>
      <c r="C376" s="72" t="str">
        <f>VLOOKUP($C$1&amp;":"&amp;A376,'Array Content'!C$2:D$2689,2,FALSE)</f>
        <v>cel-miR-39-3p</v>
      </c>
      <c r="D376" s="73" t="str">
        <f>VLOOKUP(C376,'Array Content'!$F$2:$H$1325,2,FALSE)</f>
        <v>MIMAT0000010</v>
      </c>
    </row>
    <row r="377" spans="1:4" ht="15" customHeight="1" x14ac:dyDescent="0.25">
      <c r="A377" s="71" t="s">
        <v>5875</v>
      </c>
      <c r="B377" s="72" t="str">
        <f>VLOOKUP(C377,'Array Content'!$F$2:$H$1325,3,FALSE)</f>
        <v>N/A</v>
      </c>
      <c r="C377" s="72" t="str">
        <f>VLOOKUP($C$1&amp;":"&amp;A377,'Array Content'!C$2:D$2689,2,FALSE)</f>
        <v>SNORD61</v>
      </c>
      <c r="D377" s="73" t="str">
        <f>VLOOKUP(C377,'Array Content'!$F$2:$H$1325,2,FALSE)</f>
        <v>N/A</v>
      </c>
    </row>
    <row r="378" spans="1:4" ht="15" customHeight="1" x14ac:dyDescent="0.25">
      <c r="A378" s="71" t="s">
        <v>5876</v>
      </c>
      <c r="B378" s="72" t="str">
        <f>VLOOKUP(C378,'Array Content'!$F$2:$H$1325,3,FALSE)</f>
        <v>N/A</v>
      </c>
      <c r="C378" s="72" t="str">
        <f>VLOOKUP($C$1&amp;":"&amp;A378,'Array Content'!C$2:D$2689,2,FALSE)</f>
        <v>SNORD68</v>
      </c>
      <c r="D378" s="73" t="str">
        <f>VLOOKUP(C378,'Array Content'!$F$2:$H$1325,2,FALSE)</f>
        <v>N/A</v>
      </c>
    </row>
    <row r="379" spans="1:4" ht="15" customHeight="1" x14ac:dyDescent="0.25">
      <c r="A379" s="71" t="s">
        <v>5877</v>
      </c>
      <c r="B379" s="72" t="str">
        <f>VLOOKUP(C379,'Array Content'!$F$2:$H$1325,3,FALSE)</f>
        <v>N/A</v>
      </c>
      <c r="C379" s="72" t="str">
        <f>VLOOKUP($C$1&amp;":"&amp;A379,'Array Content'!C$2:D$2689,2,FALSE)</f>
        <v>SNORD72</v>
      </c>
      <c r="D379" s="73" t="str">
        <f>VLOOKUP(C379,'Array Content'!$F$2:$H$1325,2,FALSE)</f>
        <v>N/A</v>
      </c>
    </row>
    <row r="380" spans="1:4" ht="15" customHeight="1" x14ac:dyDescent="0.25">
      <c r="A380" s="71" t="s">
        <v>5878</v>
      </c>
      <c r="B380" s="72" t="str">
        <f>VLOOKUP(C380,'Array Content'!$F$2:$H$1325,3,FALSE)</f>
        <v>N/A</v>
      </c>
      <c r="C380" s="72" t="str">
        <f>VLOOKUP($C$1&amp;":"&amp;A380,'Array Content'!C$2:D$2689,2,FALSE)</f>
        <v>SNORD95</v>
      </c>
      <c r="D380" s="73" t="str">
        <f>VLOOKUP(C380,'Array Content'!$F$2:$H$1325,2,FALSE)</f>
        <v>N/A</v>
      </c>
    </row>
    <row r="381" spans="1:4" ht="15" customHeight="1" x14ac:dyDescent="0.25">
      <c r="A381" s="71" t="s">
        <v>5879</v>
      </c>
      <c r="B381" s="72" t="str">
        <f>VLOOKUP(C381,'Array Content'!$F$2:$H$1325,3,FALSE)</f>
        <v>N/A</v>
      </c>
      <c r="C381" s="72" t="str">
        <f>VLOOKUP($C$1&amp;":"&amp;A381,'Array Content'!C$2:D$2689,2,FALSE)</f>
        <v>SNORD96A</v>
      </c>
      <c r="D381" s="73" t="str">
        <f>VLOOKUP(C381,'Array Content'!$F$2:$H$1325,2,FALSE)</f>
        <v>N/A</v>
      </c>
    </row>
    <row r="382" spans="1:4" ht="15" customHeight="1" x14ac:dyDescent="0.25">
      <c r="A382" s="71" t="s">
        <v>5880</v>
      </c>
      <c r="B382" s="72" t="str">
        <f>VLOOKUP(C382,'Array Content'!$F$2:$H$1325,3,FALSE)</f>
        <v>N/A</v>
      </c>
      <c r="C382" s="72" t="str">
        <f>VLOOKUP($C$1&amp;":"&amp;A382,'Array Content'!C$2:D$2689,2,FALSE)</f>
        <v>RNU6-6P</v>
      </c>
      <c r="D382" s="73" t="str">
        <f>VLOOKUP(C382,'Array Content'!$F$2:$H$1325,2,FALSE)</f>
        <v>N/A</v>
      </c>
    </row>
    <row r="383" spans="1:4" ht="15" customHeight="1" x14ac:dyDescent="0.25">
      <c r="A383" s="71" t="s">
        <v>5881</v>
      </c>
      <c r="B383" s="72" t="str">
        <f>VLOOKUP(C383,'Array Content'!$F$2:$H$1325,3,FALSE)</f>
        <v>SA_miRNA_005</v>
      </c>
      <c r="C383" s="72" t="str">
        <f>VLOOKUP($C$1&amp;":"&amp;A383,'Array Content'!C$2:D$2689,2,FALSE)</f>
        <v>miRTC</v>
      </c>
      <c r="D383" s="73" t="str">
        <f>VLOOKUP(C383,'Array Content'!$F$2:$H$1325,2,FALSE)</f>
        <v>SA_miRNA_005</v>
      </c>
    </row>
    <row r="384" spans="1:4" ht="15" customHeight="1" x14ac:dyDescent="0.25">
      <c r="A384" s="71" t="s">
        <v>5882</v>
      </c>
      <c r="B384" s="72" t="str">
        <f>VLOOKUP(C384,'Array Content'!$F$2:$H$1325,3,FALSE)</f>
        <v>SA_miRNA_005</v>
      </c>
      <c r="C384" s="72" t="str">
        <f>VLOOKUP($C$1&amp;":"&amp;A384,'Array Content'!C$2:D$2689,2,FALSE)</f>
        <v>miRTC</v>
      </c>
      <c r="D384" s="73" t="str">
        <f>VLOOKUP(C384,'Array Content'!$F$2:$H$1325,2,FALSE)</f>
        <v>SA_miRNA_005</v>
      </c>
    </row>
    <row r="385" spans="1:4" ht="15" customHeight="1" x14ac:dyDescent="0.25">
      <c r="A385" s="71" t="s">
        <v>5883</v>
      </c>
      <c r="B385" s="72" t="str">
        <f>VLOOKUP(C385,'Array Content'!$F$2:$H$1325,3,FALSE)</f>
        <v>SA_00104</v>
      </c>
      <c r="C385" s="72" t="str">
        <f>VLOOKUP($C$1&amp;":"&amp;A385,'Array Content'!C$2:D$2689,2,FALSE)</f>
        <v>PPC</v>
      </c>
      <c r="D385" s="73" t="str">
        <f>VLOOKUP(C385,'Array Content'!$F$2:$H$1325,2,FALSE)</f>
        <v>SA_00104</v>
      </c>
    </row>
    <row r="386" spans="1:4" ht="15" customHeight="1" x14ac:dyDescent="0.25">
      <c r="A386" s="71" t="s">
        <v>5884</v>
      </c>
      <c r="B386" s="72" t="str">
        <f>VLOOKUP(C386,'Array Content'!$F$2:$H$1325,3,FALSE)</f>
        <v>SA_00104</v>
      </c>
      <c r="C386" s="72" t="str">
        <f>VLOOKUP($C$1&amp;":"&amp;A386,'Array Content'!C$2:D$2689,2,FALSE)</f>
        <v>PPC</v>
      </c>
      <c r="D386" s="73" t="str">
        <f>VLOOKUP(C386,'Array Content'!$F$2:$H$1325,2,FALSE)</f>
        <v>SA_00104</v>
      </c>
    </row>
    <row r="387" spans="1:4" ht="15" customHeight="1" x14ac:dyDescent="0.25">
      <c r="A387" s="207"/>
      <c r="B387" s="208"/>
      <c r="C387" s="208"/>
      <c r="D387" s="209"/>
    </row>
  </sheetData>
  <mergeCells count="3">
    <mergeCell ref="C1:D1"/>
    <mergeCell ref="A1:B1"/>
    <mergeCell ref="A387:D387"/>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'Array Content'!$A$2:$A$8</xm:f>
          </x14:formula1>
          <xm:sqref>C1:D1</xm:sqref>
        </x14:dataValidation>
        <x14:dataValidation type="list" allowBlank="1" showInputMessage="1" showErrorMessage="1" xr:uid="{00000000-0002-0000-0100-000001000000}">
          <x14:formula1>
            <xm:f>'Array Content'!$J$2:$J$3</xm:f>
          </x14:formula1>
          <xm:sqref>F6 F4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4689"/>
  <sheetViews>
    <sheetView workbookViewId="0"/>
  </sheetViews>
  <sheetFormatPr defaultColWidth="6.59765625" defaultRowHeight="15" customHeight="1" x14ac:dyDescent="0.25"/>
  <cols>
    <col min="1" max="1" width="14.19921875" style="48" bestFit="1" customWidth="1"/>
    <col min="2" max="2" width="6.59765625" style="48"/>
    <col min="3" max="3" width="18.8984375" style="42" bestFit="1" customWidth="1"/>
    <col min="4" max="4" width="49.5" style="45" bestFit="1" customWidth="1"/>
    <col min="5" max="5" width="6.59765625" style="45" customWidth="1"/>
    <col min="6" max="6" width="49.5" style="7" bestFit="1" customWidth="1"/>
    <col min="7" max="7" width="14.69921875" style="7" bestFit="1" customWidth="1"/>
    <col min="8" max="8" width="39.8984375" style="7" bestFit="1" customWidth="1"/>
    <col min="9" max="9" width="6.59765625" style="7"/>
    <col min="10" max="10" width="8.3984375" style="7" bestFit="1" customWidth="1"/>
    <col min="11" max="16384" width="6.59765625" style="7"/>
  </cols>
  <sheetData>
    <row r="1" spans="1:10" s="43" customFormat="1" ht="15" customHeight="1" x14ac:dyDescent="0.25">
      <c r="A1" s="43" t="s">
        <v>844</v>
      </c>
      <c r="C1" s="43" t="s">
        <v>217</v>
      </c>
      <c r="D1" s="44" t="s">
        <v>218</v>
      </c>
      <c r="E1" s="44"/>
      <c r="F1" s="43" t="s">
        <v>218</v>
      </c>
      <c r="G1" s="43" t="s">
        <v>186</v>
      </c>
      <c r="H1" s="43" t="s">
        <v>1471</v>
      </c>
      <c r="J1" s="43" t="s">
        <v>5895</v>
      </c>
    </row>
    <row r="2" spans="1:10" ht="15" customHeight="1" x14ac:dyDescent="0.25">
      <c r="A2" s="48" t="s">
        <v>1476</v>
      </c>
      <c r="C2" s="42" t="s">
        <v>1483</v>
      </c>
      <c r="D2" s="45" t="s">
        <v>263</v>
      </c>
      <c r="F2" s="48" t="s">
        <v>310</v>
      </c>
      <c r="G2" s="48" t="s">
        <v>4868</v>
      </c>
      <c r="H2" s="48" t="s">
        <v>4868</v>
      </c>
      <c r="J2" s="48" t="s">
        <v>5896</v>
      </c>
    </row>
    <row r="3" spans="1:10" ht="15" customHeight="1" x14ac:dyDescent="0.25">
      <c r="A3" s="48" t="s">
        <v>1477</v>
      </c>
      <c r="C3" s="42" t="s">
        <v>1484</v>
      </c>
      <c r="D3" s="45" t="s">
        <v>283</v>
      </c>
      <c r="F3" s="48" t="s">
        <v>34</v>
      </c>
      <c r="G3" s="48" t="s">
        <v>4869</v>
      </c>
      <c r="H3" s="48" t="s">
        <v>4869</v>
      </c>
      <c r="J3" s="48" t="s">
        <v>5897</v>
      </c>
    </row>
    <row r="4" spans="1:10" ht="15" customHeight="1" x14ac:dyDescent="0.25">
      <c r="A4" s="48" t="s">
        <v>1478</v>
      </c>
      <c r="C4" s="42" t="s">
        <v>1485</v>
      </c>
      <c r="D4" s="45" t="s">
        <v>292</v>
      </c>
      <c r="F4" s="48" t="s">
        <v>570</v>
      </c>
      <c r="G4" s="48" t="s">
        <v>1177</v>
      </c>
      <c r="H4" s="48" t="s">
        <v>1177</v>
      </c>
    </row>
    <row r="5" spans="1:10" ht="15" customHeight="1" x14ac:dyDescent="0.25">
      <c r="A5" s="48" t="s">
        <v>1479</v>
      </c>
      <c r="C5" s="42" t="s">
        <v>1486</v>
      </c>
      <c r="D5" s="45" t="s">
        <v>224</v>
      </c>
      <c r="F5" s="48" t="s">
        <v>592</v>
      </c>
      <c r="G5" s="48" t="s">
        <v>1179</v>
      </c>
      <c r="H5" s="48" t="s">
        <v>1179</v>
      </c>
    </row>
    <row r="6" spans="1:10" ht="15" customHeight="1" x14ac:dyDescent="0.25">
      <c r="A6" s="48" t="s">
        <v>1480</v>
      </c>
      <c r="C6" s="42" t="s">
        <v>1487</v>
      </c>
      <c r="D6" s="45" t="s">
        <v>1488</v>
      </c>
      <c r="F6" s="48" t="s">
        <v>584</v>
      </c>
      <c r="G6" s="48" t="s">
        <v>1183</v>
      </c>
      <c r="H6" s="48" t="s">
        <v>1183</v>
      </c>
    </row>
    <row r="7" spans="1:10" ht="15" customHeight="1" x14ac:dyDescent="0.25">
      <c r="A7" s="48" t="s">
        <v>1481</v>
      </c>
      <c r="C7" s="42" t="s">
        <v>1489</v>
      </c>
      <c r="D7" s="45" t="s">
        <v>268</v>
      </c>
      <c r="F7" s="48" t="s">
        <v>4507</v>
      </c>
      <c r="G7" s="48" t="s">
        <v>4870</v>
      </c>
      <c r="H7" s="48" t="s">
        <v>4870</v>
      </c>
    </row>
    <row r="8" spans="1:10" ht="15" customHeight="1" x14ac:dyDescent="0.25">
      <c r="A8" s="48" t="s">
        <v>1482</v>
      </c>
      <c r="C8" s="42" t="s">
        <v>1490</v>
      </c>
      <c r="D8" s="45" t="s">
        <v>296</v>
      </c>
      <c r="F8" s="48" t="s">
        <v>555</v>
      </c>
      <c r="G8" s="48" t="s">
        <v>1242</v>
      </c>
      <c r="H8" s="48" t="s">
        <v>1242</v>
      </c>
    </row>
    <row r="9" spans="1:10" ht="15" customHeight="1" x14ac:dyDescent="0.25">
      <c r="C9" s="42" t="s">
        <v>1491</v>
      </c>
      <c r="D9" s="45" t="s">
        <v>230</v>
      </c>
      <c r="F9" s="48" t="s">
        <v>610</v>
      </c>
      <c r="G9" s="48" t="s">
        <v>1276</v>
      </c>
      <c r="H9" s="48" t="s">
        <v>1276</v>
      </c>
    </row>
    <row r="10" spans="1:10" ht="15" customHeight="1" x14ac:dyDescent="0.25">
      <c r="C10" s="42" t="s">
        <v>1492</v>
      </c>
      <c r="D10" s="45" t="s">
        <v>1493</v>
      </c>
      <c r="F10" s="48" t="s">
        <v>585</v>
      </c>
      <c r="G10" s="48" t="s">
        <v>1291</v>
      </c>
      <c r="H10" s="48" t="s">
        <v>1291</v>
      </c>
    </row>
    <row r="11" spans="1:10" ht="15" customHeight="1" x14ac:dyDescent="0.25">
      <c r="C11" s="42" t="s">
        <v>1494</v>
      </c>
      <c r="D11" s="45" t="s">
        <v>280</v>
      </c>
      <c r="F11" s="48" t="s">
        <v>632</v>
      </c>
      <c r="G11" s="48" t="s">
        <v>1292</v>
      </c>
      <c r="H11" s="48" t="s">
        <v>1292</v>
      </c>
    </row>
    <row r="12" spans="1:10" ht="15" customHeight="1" x14ac:dyDescent="0.25">
      <c r="C12" s="42" t="s">
        <v>1495</v>
      </c>
      <c r="D12" s="45" t="s">
        <v>336</v>
      </c>
      <c r="F12" s="48" t="s">
        <v>562</v>
      </c>
      <c r="G12" s="48" t="s">
        <v>1306</v>
      </c>
      <c r="H12" s="48" t="s">
        <v>1306</v>
      </c>
    </row>
    <row r="13" spans="1:10" ht="15" customHeight="1" x14ac:dyDescent="0.25">
      <c r="C13" s="42" t="s">
        <v>1496</v>
      </c>
      <c r="D13" s="45" t="s">
        <v>301</v>
      </c>
      <c r="F13" s="48" t="s">
        <v>598</v>
      </c>
      <c r="G13" s="48" t="s">
        <v>1313</v>
      </c>
      <c r="H13" s="48" t="s">
        <v>1313</v>
      </c>
    </row>
    <row r="14" spans="1:10" ht="15" customHeight="1" x14ac:dyDescent="0.25">
      <c r="C14" s="42" t="s">
        <v>1497</v>
      </c>
      <c r="D14" s="45" t="s">
        <v>223</v>
      </c>
      <c r="F14" s="48" t="s">
        <v>667</v>
      </c>
      <c r="G14" s="48" t="s">
        <v>1315</v>
      </c>
      <c r="H14" s="48" t="s">
        <v>1315</v>
      </c>
    </row>
    <row r="15" spans="1:10" ht="15" customHeight="1" x14ac:dyDescent="0.25">
      <c r="C15" s="42" t="s">
        <v>1498</v>
      </c>
      <c r="D15" s="45" t="s">
        <v>1499</v>
      </c>
      <c r="F15" s="48" t="s">
        <v>560</v>
      </c>
      <c r="G15" s="48" t="s">
        <v>1316</v>
      </c>
      <c r="H15" s="48" t="s">
        <v>1316</v>
      </c>
    </row>
    <row r="16" spans="1:10" ht="15" customHeight="1" x14ac:dyDescent="0.25">
      <c r="C16" s="42" t="s">
        <v>1500</v>
      </c>
      <c r="D16" s="45" t="s">
        <v>225</v>
      </c>
      <c r="F16" s="48" t="s">
        <v>573</v>
      </c>
      <c r="G16" s="48" t="s">
        <v>1317</v>
      </c>
      <c r="H16" s="48" t="s">
        <v>1317</v>
      </c>
    </row>
    <row r="17" spans="3:8" ht="15" customHeight="1" x14ac:dyDescent="0.25">
      <c r="C17" s="42" t="s">
        <v>1501</v>
      </c>
      <c r="D17" s="45" t="s">
        <v>361</v>
      </c>
      <c r="F17" s="48" t="s">
        <v>4871</v>
      </c>
      <c r="G17" s="48" t="s">
        <v>4872</v>
      </c>
      <c r="H17" s="48" t="s">
        <v>1318</v>
      </c>
    </row>
    <row r="18" spans="3:8" ht="15" customHeight="1" x14ac:dyDescent="0.25">
      <c r="C18" s="42" t="s">
        <v>1502</v>
      </c>
      <c r="D18" s="45" t="s">
        <v>1503</v>
      </c>
      <c r="F18" s="48" t="s">
        <v>575</v>
      </c>
      <c r="G18" s="48" t="s">
        <v>1328</v>
      </c>
      <c r="H18" s="48" t="s">
        <v>1328</v>
      </c>
    </row>
    <row r="19" spans="3:8" ht="15" customHeight="1" x14ac:dyDescent="0.25">
      <c r="C19" s="42" t="s">
        <v>1504</v>
      </c>
      <c r="D19" s="45" t="s">
        <v>299</v>
      </c>
      <c r="F19" s="48" t="s">
        <v>688</v>
      </c>
      <c r="G19" s="48" t="s">
        <v>1331</v>
      </c>
      <c r="H19" s="48" t="s">
        <v>1331</v>
      </c>
    </row>
    <row r="20" spans="3:8" ht="15" customHeight="1" x14ac:dyDescent="0.25">
      <c r="C20" s="42" t="s">
        <v>1505</v>
      </c>
      <c r="D20" s="45" t="s">
        <v>1506</v>
      </c>
      <c r="F20" s="48" t="s">
        <v>689</v>
      </c>
      <c r="G20" s="48" t="s">
        <v>1342</v>
      </c>
      <c r="H20" s="48" t="s">
        <v>1342</v>
      </c>
    </row>
    <row r="21" spans="3:8" ht="15" customHeight="1" x14ac:dyDescent="0.25">
      <c r="C21" s="42" t="s">
        <v>1507</v>
      </c>
      <c r="D21" s="45" t="s">
        <v>409</v>
      </c>
      <c r="F21" s="48" t="s">
        <v>601</v>
      </c>
      <c r="G21" s="48" t="s">
        <v>1348</v>
      </c>
      <c r="H21" s="48" t="s">
        <v>1348</v>
      </c>
    </row>
    <row r="22" spans="3:8" ht="15" customHeight="1" x14ac:dyDescent="0.25">
      <c r="C22" s="42" t="s">
        <v>1508</v>
      </c>
      <c r="D22" s="45" t="s">
        <v>338</v>
      </c>
      <c r="F22" s="48" t="s">
        <v>577</v>
      </c>
      <c r="G22" s="48" t="s">
        <v>1356</v>
      </c>
      <c r="H22" s="48" t="s">
        <v>1356</v>
      </c>
    </row>
    <row r="23" spans="3:8" ht="15" customHeight="1" x14ac:dyDescent="0.25">
      <c r="C23" s="42" t="s">
        <v>1509</v>
      </c>
      <c r="D23" s="45" t="s">
        <v>1510</v>
      </c>
      <c r="F23" s="48" t="s">
        <v>654</v>
      </c>
      <c r="G23" s="48" t="s">
        <v>1373</v>
      </c>
      <c r="H23" s="48" t="s">
        <v>1373</v>
      </c>
    </row>
    <row r="24" spans="3:8" ht="15" customHeight="1" x14ac:dyDescent="0.25">
      <c r="C24" s="42" t="s">
        <v>1511</v>
      </c>
      <c r="D24" s="45" t="s">
        <v>335</v>
      </c>
      <c r="F24" s="48" t="s">
        <v>596</v>
      </c>
      <c r="G24" s="48" t="s">
        <v>1375</v>
      </c>
      <c r="H24" s="48" t="s">
        <v>1375</v>
      </c>
    </row>
    <row r="25" spans="3:8" ht="15" customHeight="1" x14ac:dyDescent="0.25">
      <c r="C25" s="42" t="s">
        <v>1512</v>
      </c>
      <c r="D25" s="45" t="s">
        <v>1513</v>
      </c>
      <c r="F25" s="48" t="s">
        <v>581</v>
      </c>
      <c r="G25" s="48" t="s">
        <v>1464</v>
      </c>
      <c r="H25" s="48" t="s">
        <v>1464</v>
      </c>
    </row>
    <row r="26" spans="3:8" ht="15" customHeight="1" x14ac:dyDescent="0.25">
      <c r="C26" s="42" t="s">
        <v>1514</v>
      </c>
      <c r="D26" s="45" t="s">
        <v>1515</v>
      </c>
      <c r="F26" s="48" t="s">
        <v>600</v>
      </c>
      <c r="G26" s="48" t="s">
        <v>1467</v>
      </c>
      <c r="H26" s="48" t="s">
        <v>1467</v>
      </c>
    </row>
    <row r="27" spans="3:8" ht="15" customHeight="1" x14ac:dyDescent="0.25">
      <c r="C27" s="42" t="s">
        <v>1516</v>
      </c>
      <c r="D27" s="45" t="s">
        <v>521</v>
      </c>
      <c r="F27" s="48" t="s">
        <v>653</v>
      </c>
      <c r="G27" s="48" t="s">
        <v>1468</v>
      </c>
      <c r="H27" s="48" t="s">
        <v>1468</v>
      </c>
    </row>
    <row r="28" spans="3:8" ht="15" customHeight="1" x14ac:dyDescent="0.25">
      <c r="C28" s="42" t="s">
        <v>1517</v>
      </c>
      <c r="D28" s="45" t="s">
        <v>297</v>
      </c>
      <c r="F28" s="48" t="s">
        <v>595</v>
      </c>
      <c r="G28" s="48" t="s">
        <v>1190</v>
      </c>
      <c r="H28" s="48" t="s">
        <v>1190</v>
      </c>
    </row>
    <row r="29" spans="3:8" ht="15" customHeight="1" x14ac:dyDescent="0.25">
      <c r="C29" s="42" t="s">
        <v>1518</v>
      </c>
      <c r="D29" s="45" t="s">
        <v>493</v>
      </c>
      <c r="F29" s="48" t="s">
        <v>631</v>
      </c>
      <c r="G29" s="48" t="s">
        <v>1197</v>
      </c>
      <c r="H29" s="48" t="s">
        <v>1197</v>
      </c>
    </row>
    <row r="30" spans="3:8" ht="15" customHeight="1" x14ac:dyDescent="0.25">
      <c r="C30" s="42" t="s">
        <v>1519</v>
      </c>
      <c r="D30" s="45" t="s">
        <v>1520</v>
      </c>
      <c r="F30" s="48" t="s">
        <v>607</v>
      </c>
      <c r="G30" s="48" t="s">
        <v>1199</v>
      </c>
      <c r="H30" s="48" t="s">
        <v>1199</v>
      </c>
    </row>
    <row r="31" spans="3:8" ht="15" customHeight="1" x14ac:dyDescent="0.25">
      <c r="C31" s="42" t="s">
        <v>1521</v>
      </c>
      <c r="D31" s="45" t="s">
        <v>1522</v>
      </c>
      <c r="F31" s="48" t="s">
        <v>804</v>
      </c>
      <c r="G31" s="48" t="s">
        <v>1203</v>
      </c>
      <c r="H31" s="48" t="s">
        <v>1203</v>
      </c>
    </row>
    <row r="32" spans="3:8" ht="15" customHeight="1" x14ac:dyDescent="0.25">
      <c r="C32" s="42" t="s">
        <v>1523</v>
      </c>
      <c r="D32" s="45" t="s">
        <v>264</v>
      </c>
      <c r="F32" s="48" t="s">
        <v>569</v>
      </c>
      <c r="G32" s="48" t="s">
        <v>1207</v>
      </c>
      <c r="H32" s="48" t="s">
        <v>1207</v>
      </c>
    </row>
    <row r="33" spans="3:8" ht="15" customHeight="1" x14ac:dyDescent="0.25">
      <c r="C33" s="42" t="s">
        <v>1524</v>
      </c>
      <c r="D33" s="45" t="s">
        <v>1525</v>
      </c>
      <c r="F33" s="48" t="s">
        <v>696</v>
      </c>
      <c r="G33" s="48" t="s">
        <v>1208</v>
      </c>
      <c r="H33" s="48" t="s">
        <v>1208</v>
      </c>
    </row>
    <row r="34" spans="3:8" ht="15" customHeight="1" x14ac:dyDescent="0.25">
      <c r="C34" s="42" t="s">
        <v>1526</v>
      </c>
      <c r="D34" s="45" t="s">
        <v>1527</v>
      </c>
      <c r="F34" s="48" t="s">
        <v>640</v>
      </c>
      <c r="G34" s="48" t="s">
        <v>1209</v>
      </c>
      <c r="H34" s="48" t="s">
        <v>1209</v>
      </c>
    </row>
    <row r="35" spans="3:8" ht="15" customHeight="1" x14ac:dyDescent="0.25">
      <c r="C35" s="42" t="s">
        <v>1528</v>
      </c>
      <c r="D35" s="45" t="s">
        <v>255</v>
      </c>
      <c r="F35" s="48" t="s">
        <v>643</v>
      </c>
      <c r="G35" s="48" t="s">
        <v>1213</v>
      </c>
      <c r="H35" s="48" t="s">
        <v>1213</v>
      </c>
    </row>
    <row r="36" spans="3:8" ht="15" customHeight="1" x14ac:dyDescent="0.25">
      <c r="C36" s="42" t="s">
        <v>1529</v>
      </c>
      <c r="D36" s="45" t="s">
        <v>251</v>
      </c>
      <c r="F36" s="48" t="s">
        <v>644</v>
      </c>
      <c r="G36" s="48" t="s">
        <v>1215</v>
      </c>
      <c r="H36" s="48" t="s">
        <v>1215</v>
      </c>
    </row>
    <row r="37" spans="3:8" ht="15" customHeight="1" x14ac:dyDescent="0.25">
      <c r="C37" s="42" t="s">
        <v>1530</v>
      </c>
      <c r="D37" s="45" t="s">
        <v>270</v>
      </c>
      <c r="F37" s="48" t="s">
        <v>816</v>
      </c>
      <c r="G37" s="48" t="s">
        <v>1216</v>
      </c>
      <c r="H37" s="48" t="s">
        <v>1216</v>
      </c>
    </row>
    <row r="38" spans="3:8" ht="15" customHeight="1" x14ac:dyDescent="0.25">
      <c r="C38" s="42" t="s">
        <v>1531</v>
      </c>
      <c r="D38" s="45" t="s">
        <v>411</v>
      </c>
      <c r="F38" s="48" t="s">
        <v>638</v>
      </c>
      <c r="G38" s="48" t="s">
        <v>1217</v>
      </c>
      <c r="H38" s="48" t="s">
        <v>1217</v>
      </c>
    </row>
    <row r="39" spans="3:8" ht="15" customHeight="1" x14ac:dyDescent="0.25">
      <c r="C39" s="42" t="s">
        <v>1532</v>
      </c>
      <c r="D39" s="45" t="s">
        <v>1533</v>
      </c>
      <c r="F39" s="48" t="s">
        <v>726</v>
      </c>
      <c r="G39" s="48" t="s">
        <v>1219</v>
      </c>
      <c r="H39" s="48" t="s">
        <v>1219</v>
      </c>
    </row>
    <row r="40" spans="3:8" ht="15" customHeight="1" x14ac:dyDescent="0.25">
      <c r="C40" s="42" t="s">
        <v>1534</v>
      </c>
      <c r="D40" s="45" t="s">
        <v>484</v>
      </c>
      <c r="F40" s="48" t="s">
        <v>628</v>
      </c>
      <c r="G40" s="48" t="s">
        <v>1222</v>
      </c>
      <c r="H40" s="48" t="s">
        <v>1222</v>
      </c>
    </row>
    <row r="41" spans="3:8" ht="15" customHeight="1" x14ac:dyDescent="0.25">
      <c r="C41" s="42" t="s">
        <v>1535</v>
      </c>
      <c r="D41" s="45" t="s">
        <v>337</v>
      </c>
      <c r="F41" s="48" t="s">
        <v>713</v>
      </c>
      <c r="G41" s="48" t="s">
        <v>1225</v>
      </c>
      <c r="H41" s="48" t="s">
        <v>1225</v>
      </c>
    </row>
    <row r="42" spans="3:8" ht="15" customHeight="1" x14ac:dyDescent="0.25">
      <c r="C42" s="42" t="s">
        <v>1536</v>
      </c>
      <c r="D42" s="45" t="s">
        <v>295</v>
      </c>
      <c r="F42" s="48" t="s">
        <v>678</v>
      </c>
      <c r="G42" s="48" t="s">
        <v>1227</v>
      </c>
      <c r="H42" s="48" t="s">
        <v>1227</v>
      </c>
    </row>
    <row r="43" spans="3:8" ht="15" customHeight="1" x14ac:dyDescent="0.25">
      <c r="C43" s="42" t="s">
        <v>1537</v>
      </c>
      <c r="D43" s="45" t="s">
        <v>1538</v>
      </c>
      <c r="F43" s="48" t="s">
        <v>582</v>
      </c>
      <c r="G43" s="48" t="s">
        <v>1228</v>
      </c>
      <c r="H43" s="48" t="s">
        <v>1228</v>
      </c>
    </row>
    <row r="44" spans="3:8" ht="15" customHeight="1" x14ac:dyDescent="0.25">
      <c r="C44" s="42" t="s">
        <v>1539</v>
      </c>
      <c r="D44" s="45" t="s">
        <v>1540</v>
      </c>
      <c r="F44" s="48" t="s">
        <v>639</v>
      </c>
      <c r="G44" s="48" t="s">
        <v>1229</v>
      </c>
      <c r="H44" s="48" t="s">
        <v>1229</v>
      </c>
    </row>
    <row r="45" spans="3:8" ht="15" customHeight="1" x14ac:dyDescent="0.25">
      <c r="C45" s="42" t="s">
        <v>1541</v>
      </c>
      <c r="D45" s="45" t="s">
        <v>1542</v>
      </c>
      <c r="F45" s="48" t="s">
        <v>642</v>
      </c>
      <c r="G45" s="48" t="s">
        <v>1231</v>
      </c>
      <c r="H45" s="48" t="s">
        <v>1231</v>
      </c>
    </row>
    <row r="46" spans="3:8" ht="15" customHeight="1" x14ac:dyDescent="0.25">
      <c r="C46" s="42" t="s">
        <v>1543</v>
      </c>
      <c r="D46" s="45" t="s">
        <v>485</v>
      </c>
      <c r="F46" s="48" t="s">
        <v>727</v>
      </c>
      <c r="G46" s="48" t="s">
        <v>1232</v>
      </c>
      <c r="H46" s="48" t="s">
        <v>1232</v>
      </c>
    </row>
    <row r="47" spans="3:8" ht="15" customHeight="1" x14ac:dyDescent="0.25">
      <c r="C47" s="42" t="s">
        <v>1544</v>
      </c>
      <c r="D47" s="45" t="s">
        <v>353</v>
      </c>
      <c r="F47" s="48" t="s">
        <v>660</v>
      </c>
      <c r="G47" s="48" t="s">
        <v>1233</v>
      </c>
      <c r="H47" s="48" t="s">
        <v>1233</v>
      </c>
    </row>
    <row r="48" spans="3:8" ht="15" customHeight="1" x14ac:dyDescent="0.25">
      <c r="C48" s="42" t="s">
        <v>1545</v>
      </c>
      <c r="D48" s="45" t="s">
        <v>291</v>
      </c>
      <c r="F48" s="48" t="s">
        <v>589</v>
      </c>
      <c r="G48" s="48" t="s">
        <v>1234</v>
      </c>
      <c r="H48" s="48" t="s">
        <v>1234</v>
      </c>
    </row>
    <row r="49" spans="3:8" ht="15" customHeight="1" x14ac:dyDescent="0.25">
      <c r="C49" s="42" t="s">
        <v>1546</v>
      </c>
      <c r="D49" s="45" t="s">
        <v>379</v>
      </c>
      <c r="F49" s="48" t="s">
        <v>680</v>
      </c>
      <c r="G49" s="48" t="s">
        <v>1237</v>
      </c>
      <c r="H49" s="48" t="s">
        <v>1237</v>
      </c>
    </row>
    <row r="50" spans="3:8" ht="15" customHeight="1" x14ac:dyDescent="0.25">
      <c r="C50" s="42" t="s">
        <v>1547</v>
      </c>
      <c r="D50" s="45" t="s">
        <v>322</v>
      </c>
      <c r="F50" s="48" t="s">
        <v>568</v>
      </c>
      <c r="G50" s="48" t="s">
        <v>1241</v>
      </c>
      <c r="H50" s="48" t="s">
        <v>1241</v>
      </c>
    </row>
    <row r="51" spans="3:8" ht="15" customHeight="1" x14ac:dyDescent="0.25">
      <c r="C51" s="42" t="s">
        <v>1548</v>
      </c>
      <c r="D51" s="45" t="s">
        <v>534</v>
      </c>
      <c r="F51" s="48" t="s">
        <v>617</v>
      </c>
      <c r="G51" s="48" t="s">
        <v>1254</v>
      </c>
      <c r="H51" s="48" t="s">
        <v>1254</v>
      </c>
    </row>
    <row r="52" spans="3:8" ht="15" customHeight="1" x14ac:dyDescent="0.25">
      <c r="C52" s="42" t="s">
        <v>1549</v>
      </c>
      <c r="D52" s="45" t="s">
        <v>380</v>
      </c>
      <c r="F52" s="48" t="s">
        <v>634</v>
      </c>
      <c r="G52" s="48" t="s">
        <v>1255</v>
      </c>
      <c r="H52" s="48" t="s">
        <v>1255</v>
      </c>
    </row>
    <row r="53" spans="3:8" ht="15" customHeight="1" x14ac:dyDescent="0.25">
      <c r="C53" s="42" t="s">
        <v>1550</v>
      </c>
      <c r="D53" s="45" t="s">
        <v>401</v>
      </c>
      <c r="F53" s="48" t="s">
        <v>672</v>
      </c>
      <c r="G53" s="48" t="s">
        <v>1256</v>
      </c>
      <c r="H53" s="48" t="s">
        <v>1256</v>
      </c>
    </row>
    <row r="54" spans="3:8" ht="15" customHeight="1" x14ac:dyDescent="0.25">
      <c r="C54" s="42" t="s">
        <v>1551</v>
      </c>
      <c r="D54" s="45" t="s">
        <v>311</v>
      </c>
      <c r="F54" s="48" t="s">
        <v>682</v>
      </c>
      <c r="G54" s="48" t="s">
        <v>1258</v>
      </c>
      <c r="H54" s="48" t="s">
        <v>1258</v>
      </c>
    </row>
    <row r="55" spans="3:8" ht="15" customHeight="1" x14ac:dyDescent="0.25">
      <c r="C55" s="42" t="s">
        <v>1552</v>
      </c>
      <c r="D55" s="45" t="s">
        <v>327</v>
      </c>
      <c r="F55" s="48" t="s">
        <v>834</v>
      </c>
      <c r="G55" s="48" t="s">
        <v>1259</v>
      </c>
      <c r="H55" s="48" t="s">
        <v>1259</v>
      </c>
    </row>
    <row r="56" spans="3:8" ht="15" customHeight="1" x14ac:dyDescent="0.25">
      <c r="C56" s="42" t="s">
        <v>1553</v>
      </c>
      <c r="D56" s="45" t="s">
        <v>362</v>
      </c>
      <c r="F56" s="48" t="s">
        <v>579</v>
      </c>
      <c r="G56" s="48" t="s">
        <v>1263</v>
      </c>
      <c r="H56" s="48" t="s">
        <v>1263</v>
      </c>
    </row>
    <row r="57" spans="3:8" ht="15" customHeight="1" x14ac:dyDescent="0.25">
      <c r="C57" s="42" t="s">
        <v>1554</v>
      </c>
      <c r="D57" s="45" t="s">
        <v>331</v>
      </c>
      <c r="F57" s="48" t="s">
        <v>721</v>
      </c>
      <c r="G57" s="48" t="s">
        <v>1266</v>
      </c>
      <c r="H57" s="48" t="s">
        <v>1266</v>
      </c>
    </row>
    <row r="58" spans="3:8" ht="15" customHeight="1" x14ac:dyDescent="0.25">
      <c r="C58" s="42" t="s">
        <v>1555</v>
      </c>
      <c r="D58" s="45" t="s">
        <v>544</v>
      </c>
      <c r="F58" s="48" t="s">
        <v>647</v>
      </c>
      <c r="G58" s="48" t="s">
        <v>1270</v>
      </c>
      <c r="H58" s="48" t="s">
        <v>1270</v>
      </c>
    </row>
    <row r="59" spans="3:8" ht="15" customHeight="1" x14ac:dyDescent="0.25">
      <c r="C59" s="42" t="s">
        <v>1556</v>
      </c>
      <c r="D59" s="45" t="s">
        <v>350</v>
      </c>
      <c r="F59" s="48" t="s">
        <v>684</v>
      </c>
      <c r="G59" s="48" t="s">
        <v>1279</v>
      </c>
      <c r="H59" s="48" t="s">
        <v>1279</v>
      </c>
    </row>
    <row r="60" spans="3:8" ht="15" customHeight="1" x14ac:dyDescent="0.25">
      <c r="C60" s="42" t="s">
        <v>1557</v>
      </c>
      <c r="D60" s="45" t="s">
        <v>328</v>
      </c>
      <c r="F60" s="48" t="s">
        <v>697</v>
      </c>
      <c r="G60" s="48" t="s">
        <v>1282</v>
      </c>
      <c r="H60" s="48" t="s">
        <v>1282</v>
      </c>
    </row>
    <row r="61" spans="3:8" ht="15" customHeight="1" x14ac:dyDescent="0.25">
      <c r="C61" s="42" t="s">
        <v>1558</v>
      </c>
      <c r="D61" s="45" t="s">
        <v>1559</v>
      </c>
      <c r="F61" s="48" t="s">
        <v>661</v>
      </c>
      <c r="G61" s="48" t="s">
        <v>1283</v>
      </c>
      <c r="H61" s="48" t="s">
        <v>1283</v>
      </c>
    </row>
    <row r="62" spans="3:8" ht="15" customHeight="1" x14ac:dyDescent="0.25">
      <c r="C62" s="42" t="s">
        <v>1560</v>
      </c>
      <c r="D62" s="45" t="s">
        <v>412</v>
      </c>
      <c r="F62" s="48" t="s">
        <v>637</v>
      </c>
      <c r="G62" s="48" t="s">
        <v>1286</v>
      </c>
      <c r="H62" s="48" t="s">
        <v>1286</v>
      </c>
    </row>
    <row r="63" spans="3:8" ht="15" customHeight="1" x14ac:dyDescent="0.25">
      <c r="C63" s="42" t="s">
        <v>1561</v>
      </c>
      <c r="D63" s="45" t="s">
        <v>294</v>
      </c>
      <c r="F63" s="48" t="s">
        <v>723</v>
      </c>
      <c r="G63" s="48" t="s">
        <v>1287</v>
      </c>
      <c r="H63" s="48" t="s">
        <v>1287</v>
      </c>
    </row>
    <row r="64" spans="3:8" ht="15" customHeight="1" x14ac:dyDescent="0.25">
      <c r="C64" s="42" t="s">
        <v>1562</v>
      </c>
      <c r="D64" s="45" t="s">
        <v>320</v>
      </c>
      <c r="F64" s="48" t="s">
        <v>685</v>
      </c>
      <c r="G64" s="48" t="s">
        <v>1288</v>
      </c>
      <c r="H64" s="48" t="s">
        <v>1288</v>
      </c>
    </row>
    <row r="65" spans="3:8" ht="15" customHeight="1" x14ac:dyDescent="0.25">
      <c r="C65" s="42" t="s">
        <v>1563</v>
      </c>
      <c r="D65" s="45" t="s">
        <v>258</v>
      </c>
      <c r="F65" s="48" t="s">
        <v>724</v>
      </c>
      <c r="G65" s="48" t="s">
        <v>1294</v>
      </c>
      <c r="H65" s="48" t="s">
        <v>1294</v>
      </c>
    </row>
    <row r="66" spans="3:8" ht="15" customHeight="1" x14ac:dyDescent="0.25">
      <c r="C66" s="42" t="s">
        <v>1564</v>
      </c>
      <c r="D66" s="45" t="s">
        <v>234</v>
      </c>
      <c r="F66" s="48" t="s">
        <v>657</v>
      </c>
      <c r="G66" s="48" t="s">
        <v>1297</v>
      </c>
      <c r="H66" s="48" t="s">
        <v>1297</v>
      </c>
    </row>
    <row r="67" spans="3:8" ht="15" customHeight="1" x14ac:dyDescent="0.25">
      <c r="C67" s="42" t="s">
        <v>1565</v>
      </c>
      <c r="D67" s="45" t="s">
        <v>219</v>
      </c>
      <c r="F67" s="48" t="s">
        <v>839</v>
      </c>
      <c r="G67" s="48" t="s">
        <v>1320</v>
      </c>
      <c r="H67" s="48" t="s">
        <v>1320</v>
      </c>
    </row>
    <row r="68" spans="3:8" ht="15" customHeight="1" x14ac:dyDescent="0.25">
      <c r="C68" s="42" t="s">
        <v>1566</v>
      </c>
      <c r="D68" s="45" t="s">
        <v>277</v>
      </c>
      <c r="F68" s="48" t="s">
        <v>4130</v>
      </c>
      <c r="G68" s="48" t="s">
        <v>4873</v>
      </c>
      <c r="H68" s="48" t="s">
        <v>4873</v>
      </c>
    </row>
    <row r="69" spans="3:8" ht="15" customHeight="1" x14ac:dyDescent="0.25">
      <c r="C69" s="42" t="s">
        <v>1567</v>
      </c>
      <c r="D69" s="45" t="s">
        <v>1568</v>
      </c>
      <c r="F69" s="48" t="s">
        <v>698</v>
      </c>
      <c r="G69" s="48" t="s">
        <v>1323</v>
      </c>
      <c r="H69" s="48" t="s">
        <v>1323</v>
      </c>
    </row>
    <row r="70" spans="3:8" ht="15" customHeight="1" x14ac:dyDescent="0.25">
      <c r="C70" s="42" t="s">
        <v>1569</v>
      </c>
      <c r="D70" s="45" t="s">
        <v>271</v>
      </c>
      <c r="F70" s="48" t="s">
        <v>620</v>
      </c>
      <c r="G70" s="48" t="s">
        <v>1325</v>
      </c>
      <c r="H70" s="48" t="s">
        <v>1325</v>
      </c>
    </row>
    <row r="71" spans="3:8" ht="15" customHeight="1" x14ac:dyDescent="0.25">
      <c r="C71" s="42" t="s">
        <v>1570</v>
      </c>
      <c r="D71" s="45" t="s">
        <v>1571</v>
      </c>
      <c r="F71" s="48" t="s">
        <v>687</v>
      </c>
      <c r="G71" s="48" t="s">
        <v>1327</v>
      </c>
      <c r="H71" s="48" t="s">
        <v>1327</v>
      </c>
    </row>
    <row r="72" spans="3:8" ht="15" customHeight="1" x14ac:dyDescent="0.25">
      <c r="C72" s="42" t="s">
        <v>1572</v>
      </c>
      <c r="D72" s="45" t="s">
        <v>363</v>
      </c>
      <c r="F72" s="48" t="s">
        <v>700</v>
      </c>
      <c r="G72" s="48" t="s">
        <v>1336</v>
      </c>
      <c r="H72" s="48" t="s">
        <v>1336</v>
      </c>
    </row>
    <row r="73" spans="3:8" ht="15" customHeight="1" x14ac:dyDescent="0.25">
      <c r="C73" s="42" t="s">
        <v>1573</v>
      </c>
      <c r="D73" s="45" t="s">
        <v>495</v>
      </c>
      <c r="F73" s="48" t="s">
        <v>616</v>
      </c>
      <c r="G73" s="48" t="s">
        <v>1339</v>
      </c>
      <c r="H73" s="48" t="s">
        <v>1339</v>
      </c>
    </row>
    <row r="74" spans="3:8" ht="15" customHeight="1" x14ac:dyDescent="0.25">
      <c r="C74" s="42" t="s">
        <v>1574</v>
      </c>
      <c r="D74" s="45" t="s">
        <v>237</v>
      </c>
      <c r="F74" s="48" t="s">
        <v>758</v>
      </c>
      <c r="G74" s="48" t="s">
        <v>1357</v>
      </c>
      <c r="H74" s="48" t="s">
        <v>1357</v>
      </c>
    </row>
    <row r="75" spans="3:8" ht="15" customHeight="1" x14ac:dyDescent="0.25">
      <c r="C75" s="42" t="s">
        <v>1575</v>
      </c>
      <c r="D75" s="45" t="s">
        <v>321</v>
      </c>
      <c r="F75" s="48" t="s">
        <v>4497</v>
      </c>
      <c r="G75" s="48" t="s">
        <v>4874</v>
      </c>
      <c r="H75" s="48" t="s">
        <v>4874</v>
      </c>
    </row>
    <row r="76" spans="3:8" ht="15" customHeight="1" x14ac:dyDescent="0.25">
      <c r="C76" s="42" t="s">
        <v>1576</v>
      </c>
      <c r="D76" s="45" t="s">
        <v>364</v>
      </c>
      <c r="F76" s="48" t="s">
        <v>776</v>
      </c>
      <c r="G76" s="48" t="s">
        <v>1361</v>
      </c>
      <c r="H76" s="48" t="s">
        <v>1361</v>
      </c>
    </row>
    <row r="77" spans="3:8" ht="15" customHeight="1" x14ac:dyDescent="0.25">
      <c r="C77" s="42" t="s">
        <v>1577</v>
      </c>
      <c r="D77" s="45" t="s">
        <v>326</v>
      </c>
      <c r="F77" s="48" t="s">
        <v>626</v>
      </c>
      <c r="G77" s="48" t="s">
        <v>1363</v>
      </c>
      <c r="H77" s="48" t="s">
        <v>1363</v>
      </c>
    </row>
    <row r="78" spans="3:8" ht="15" customHeight="1" x14ac:dyDescent="0.25">
      <c r="C78" s="42" t="s">
        <v>1578</v>
      </c>
      <c r="D78" s="45" t="s">
        <v>315</v>
      </c>
      <c r="F78" s="48" t="s">
        <v>734</v>
      </c>
      <c r="G78" s="48" t="s">
        <v>1366</v>
      </c>
      <c r="H78" s="48" t="s">
        <v>1366</v>
      </c>
    </row>
    <row r="79" spans="3:8" ht="15" customHeight="1" x14ac:dyDescent="0.25">
      <c r="C79" s="42" t="s">
        <v>1579</v>
      </c>
      <c r="D79" s="45" t="s">
        <v>344</v>
      </c>
      <c r="F79" s="48" t="s">
        <v>735</v>
      </c>
      <c r="G79" s="48" t="s">
        <v>1368</v>
      </c>
      <c r="H79" s="48" t="s">
        <v>1368</v>
      </c>
    </row>
    <row r="80" spans="3:8" ht="15" customHeight="1" x14ac:dyDescent="0.25">
      <c r="C80" s="42" t="s">
        <v>1580</v>
      </c>
      <c r="D80" s="45" t="s">
        <v>221</v>
      </c>
      <c r="F80" s="48" t="s">
        <v>4190</v>
      </c>
      <c r="G80" s="48" t="s">
        <v>4875</v>
      </c>
      <c r="H80" s="48" t="s">
        <v>4875</v>
      </c>
    </row>
    <row r="81" spans="3:8" ht="15" customHeight="1" x14ac:dyDescent="0.25">
      <c r="C81" s="42" t="s">
        <v>1581</v>
      </c>
      <c r="D81" s="45" t="s">
        <v>413</v>
      </c>
      <c r="F81" s="48" t="s">
        <v>736</v>
      </c>
      <c r="G81" s="48" t="s">
        <v>1370</v>
      </c>
      <c r="H81" s="48" t="s">
        <v>1370</v>
      </c>
    </row>
    <row r="82" spans="3:8" ht="15" customHeight="1" x14ac:dyDescent="0.25">
      <c r="C82" s="42" t="s">
        <v>1582</v>
      </c>
      <c r="D82" s="45" t="s">
        <v>275</v>
      </c>
      <c r="F82" s="48" t="s">
        <v>666</v>
      </c>
      <c r="G82" s="48" t="s">
        <v>1371</v>
      </c>
      <c r="H82" s="48" t="s">
        <v>1371</v>
      </c>
    </row>
    <row r="83" spans="3:8" ht="15" customHeight="1" x14ac:dyDescent="0.25">
      <c r="C83" s="42" t="s">
        <v>1583</v>
      </c>
      <c r="D83" s="45" t="s">
        <v>365</v>
      </c>
      <c r="F83" s="48" t="s">
        <v>800</v>
      </c>
      <c r="G83" s="48" t="s">
        <v>1377</v>
      </c>
      <c r="H83" s="48" t="s">
        <v>1377</v>
      </c>
    </row>
    <row r="84" spans="3:8" ht="15" customHeight="1" x14ac:dyDescent="0.25">
      <c r="C84" s="42" t="s">
        <v>1584</v>
      </c>
      <c r="D84" s="45" t="s">
        <v>439</v>
      </c>
      <c r="F84" s="48" t="s">
        <v>789</v>
      </c>
      <c r="G84" s="48" t="s">
        <v>1378</v>
      </c>
      <c r="H84" s="48" t="s">
        <v>1378</v>
      </c>
    </row>
    <row r="85" spans="3:8" ht="15" customHeight="1" x14ac:dyDescent="0.25">
      <c r="C85" s="42" t="s">
        <v>1585</v>
      </c>
      <c r="D85" s="45" t="s">
        <v>454</v>
      </c>
      <c r="F85" s="48" t="s">
        <v>821</v>
      </c>
      <c r="G85" s="48" t="s">
        <v>1381</v>
      </c>
      <c r="H85" s="48" t="s">
        <v>1381</v>
      </c>
    </row>
    <row r="86" spans="3:8" ht="15" customHeight="1" x14ac:dyDescent="0.25">
      <c r="C86" s="42" t="s">
        <v>1586</v>
      </c>
      <c r="D86" s="45" t="s">
        <v>236</v>
      </c>
      <c r="F86" s="48" t="s">
        <v>768</v>
      </c>
      <c r="G86" s="48" t="s">
        <v>1385</v>
      </c>
      <c r="H86" s="48" t="s">
        <v>1385</v>
      </c>
    </row>
    <row r="87" spans="3:8" ht="15" customHeight="1" x14ac:dyDescent="0.25">
      <c r="C87" s="42" t="s">
        <v>1587</v>
      </c>
      <c r="D87" s="45" t="s">
        <v>1588</v>
      </c>
      <c r="F87" s="48" t="s">
        <v>738</v>
      </c>
      <c r="G87" s="48" t="s">
        <v>1386</v>
      </c>
      <c r="H87" s="48" t="s">
        <v>1386</v>
      </c>
    </row>
    <row r="88" spans="3:8" ht="15" customHeight="1" x14ac:dyDescent="0.25">
      <c r="C88" s="42" t="s">
        <v>1589</v>
      </c>
      <c r="D88" s="45" t="s">
        <v>249</v>
      </c>
      <c r="F88" s="48" t="s">
        <v>725</v>
      </c>
      <c r="G88" s="48" t="s">
        <v>1387</v>
      </c>
      <c r="H88" s="48" t="s">
        <v>1387</v>
      </c>
    </row>
    <row r="89" spans="3:8" ht="15" customHeight="1" x14ac:dyDescent="0.25">
      <c r="C89" s="42" t="s">
        <v>1590</v>
      </c>
      <c r="D89" s="45" t="s">
        <v>245</v>
      </c>
      <c r="F89" s="48" t="s">
        <v>769</v>
      </c>
      <c r="G89" s="48" t="s">
        <v>1388</v>
      </c>
      <c r="H89" s="48" t="s">
        <v>1388</v>
      </c>
    </row>
    <row r="90" spans="3:8" ht="15" customHeight="1" x14ac:dyDescent="0.25">
      <c r="C90" s="42" t="s">
        <v>1591</v>
      </c>
      <c r="D90" s="45" t="s">
        <v>1592</v>
      </c>
      <c r="F90" s="48" t="s">
        <v>691</v>
      </c>
      <c r="G90" s="48" t="s">
        <v>1394</v>
      </c>
      <c r="H90" s="48" t="s">
        <v>1394</v>
      </c>
    </row>
    <row r="91" spans="3:8" ht="15" customHeight="1" x14ac:dyDescent="0.25">
      <c r="C91" s="42" t="s">
        <v>1593</v>
      </c>
      <c r="D91" s="45" t="s">
        <v>226</v>
      </c>
      <c r="F91" s="48" t="s">
        <v>798</v>
      </c>
      <c r="G91" s="48" t="s">
        <v>1397</v>
      </c>
      <c r="H91" s="48" t="s">
        <v>1397</v>
      </c>
    </row>
    <row r="92" spans="3:8" ht="15" customHeight="1" x14ac:dyDescent="0.25">
      <c r="C92" s="42" t="s">
        <v>1594</v>
      </c>
      <c r="D92" s="45" t="s">
        <v>285</v>
      </c>
      <c r="F92" s="48" t="s">
        <v>663</v>
      </c>
      <c r="G92" s="48" t="s">
        <v>1400</v>
      </c>
      <c r="H92" s="48" t="s">
        <v>1400</v>
      </c>
    </row>
    <row r="93" spans="3:8" ht="15" customHeight="1" x14ac:dyDescent="0.25">
      <c r="C93" s="42" t="s">
        <v>1595</v>
      </c>
      <c r="D93" s="45" t="s">
        <v>250</v>
      </c>
      <c r="F93" s="48" t="s">
        <v>740</v>
      </c>
      <c r="G93" s="48" t="s">
        <v>1401</v>
      </c>
      <c r="H93" s="48" t="s">
        <v>1401</v>
      </c>
    </row>
    <row r="94" spans="3:8" ht="15" customHeight="1" x14ac:dyDescent="0.25">
      <c r="C94" s="42" t="s">
        <v>1596</v>
      </c>
      <c r="D94" s="45" t="s">
        <v>1597</v>
      </c>
      <c r="F94" s="48" t="s">
        <v>791</v>
      </c>
      <c r="G94" s="48" t="s">
        <v>1406</v>
      </c>
      <c r="H94" s="48" t="s">
        <v>1406</v>
      </c>
    </row>
    <row r="95" spans="3:8" ht="15" customHeight="1" x14ac:dyDescent="0.25">
      <c r="C95" s="42" t="s">
        <v>1598</v>
      </c>
      <c r="D95" s="45" t="s">
        <v>239</v>
      </c>
      <c r="F95" s="48" t="s">
        <v>665</v>
      </c>
      <c r="G95" s="48" t="s">
        <v>1408</v>
      </c>
      <c r="H95" s="48" t="s">
        <v>1408</v>
      </c>
    </row>
    <row r="96" spans="3:8" ht="15" customHeight="1" x14ac:dyDescent="0.25">
      <c r="C96" s="42" t="s">
        <v>1599</v>
      </c>
      <c r="D96" s="45" t="s">
        <v>346</v>
      </c>
      <c r="F96" s="48" t="s">
        <v>743</v>
      </c>
      <c r="G96" s="48" t="s">
        <v>1419</v>
      </c>
      <c r="H96" s="48" t="s">
        <v>1419</v>
      </c>
    </row>
    <row r="97" spans="3:8" ht="15" customHeight="1" x14ac:dyDescent="0.25">
      <c r="C97" s="42" t="s">
        <v>1600</v>
      </c>
      <c r="D97" s="45" t="s">
        <v>1601</v>
      </c>
      <c r="F97" s="48" t="s">
        <v>773</v>
      </c>
      <c r="G97" s="48" t="s">
        <v>1423</v>
      </c>
      <c r="H97" s="48" t="s">
        <v>1423</v>
      </c>
    </row>
    <row r="98" spans="3:8" ht="15" customHeight="1" x14ac:dyDescent="0.25">
      <c r="C98" s="42" t="s">
        <v>1602</v>
      </c>
      <c r="D98" s="45" t="s">
        <v>333</v>
      </c>
      <c r="F98" s="48" t="s">
        <v>746</v>
      </c>
      <c r="G98" s="48" t="s">
        <v>1425</v>
      </c>
      <c r="H98" s="48" t="s">
        <v>1425</v>
      </c>
    </row>
    <row r="99" spans="3:8" ht="15" customHeight="1" x14ac:dyDescent="0.25">
      <c r="C99" s="42" t="s">
        <v>1603</v>
      </c>
      <c r="D99" s="45" t="s">
        <v>347</v>
      </c>
      <c r="F99" s="48" t="s">
        <v>801</v>
      </c>
      <c r="G99" s="48" t="s">
        <v>1427</v>
      </c>
      <c r="H99" s="48" t="s">
        <v>1427</v>
      </c>
    </row>
    <row r="100" spans="3:8" ht="15" customHeight="1" x14ac:dyDescent="0.25">
      <c r="C100" s="42" t="s">
        <v>1604</v>
      </c>
      <c r="D100" s="45" t="s">
        <v>1605</v>
      </c>
      <c r="F100" s="48" t="s">
        <v>3759</v>
      </c>
      <c r="G100" s="48" t="s">
        <v>4876</v>
      </c>
      <c r="H100" s="48" t="s">
        <v>4876</v>
      </c>
    </row>
    <row r="101" spans="3:8" ht="15" customHeight="1" x14ac:dyDescent="0.25">
      <c r="C101" s="42" t="s">
        <v>1606</v>
      </c>
      <c r="D101" s="45" t="s">
        <v>324</v>
      </c>
      <c r="F101" s="48" t="s">
        <v>707</v>
      </c>
      <c r="G101" s="48" t="s">
        <v>1431</v>
      </c>
      <c r="H101" s="48" t="s">
        <v>1431</v>
      </c>
    </row>
    <row r="102" spans="3:8" ht="15" customHeight="1" x14ac:dyDescent="0.25">
      <c r="C102" s="42" t="s">
        <v>1607</v>
      </c>
      <c r="D102" s="45" t="s">
        <v>1608</v>
      </c>
      <c r="F102" s="48" t="s">
        <v>719</v>
      </c>
      <c r="G102" s="48" t="s">
        <v>1432</v>
      </c>
      <c r="H102" s="48" t="s">
        <v>1432</v>
      </c>
    </row>
    <row r="103" spans="3:8" ht="15" customHeight="1" x14ac:dyDescent="0.25">
      <c r="C103" s="42" t="s">
        <v>1609</v>
      </c>
      <c r="D103" s="45" t="s">
        <v>316</v>
      </c>
      <c r="F103" s="48" t="s">
        <v>597</v>
      </c>
      <c r="G103" s="48" t="s">
        <v>1433</v>
      </c>
      <c r="H103" s="48" t="s">
        <v>1433</v>
      </c>
    </row>
    <row r="104" spans="3:8" ht="15" customHeight="1" x14ac:dyDescent="0.25">
      <c r="C104" s="42" t="s">
        <v>1610</v>
      </c>
      <c r="D104" s="45" t="s">
        <v>233</v>
      </c>
      <c r="F104" s="48" t="s">
        <v>3768</v>
      </c>
      <c r="G104" s="48" t="s">
        <v>4877</v>
      </c>
      <c r="H104" s="48" t="s">
        <v>4877</v>
      </c>
    </row>
    <row r="105" spans="3:8" ht="15" customHeight="1" x14ac:dyDescent="0.25">
      <c r="C105" s="42" t="s">
        <v>1611</v>
      </c>
      <c r="D105" s="45" t="s">
        <v>287</v>
      </c>
      <c r="F105" s="48" t="s">
        <v>3770</v>
      </c>
      <c r="G105" s="48" t="s">
        <v>4878</v>
      </c>
      <c r="H105" s="48" t="s">
        <v>4878</v>
      </c>
    </row>
    <row r="106" spans="3:8" ht="15" customHeight="1" x14ac:dyDescent="0.25">
      <c r="C106" s="42" t="s">
        <v>1612</v>
      </c>
      <c r="D106" s="45" t="s">
        <v>479</v>
      </c>
      <c r="F106" s="48" t="s">
        <v>3774</v>
      </c>
      <c r="G106" s="48" t="s">
        <v>4879</v>
      </c>
      <c r="H106" s="48" t="s">
        <v>4879</v>
      </c>
    </row>
    <row r="107" spans="3:8" ht="15" customHeight="1" x14ac:dyDescent="0.25">
      <c r="C107" s="42" t="s">
        <v>1613</v>
      </c>
      <c r="D107" s="45" t="s">
        <v>366</v>
      </c>
      <c r="F107" s="48" t="s">
        <v>3779</v>
      </c>
      <c r="G107" s="48" t="s">
        <v>4880</v>
      </c>
      <c r="H107" s="48" t="s">
        <v>4880</v>
      </c>
    </row>
    <row r="108" spans="3:8" ht="15" customHeight="1" x14ac:dyDescent="0.25">
      <c r="C108" s="42" t="s">
        <v>1614</v>
      </c>
      <c r="D108" s="45" t="s">
        <v>1615</v>
      </c>
      <c r="F108" s="48" t="s">
        <v>4307</v>
      </c>
      <c r="G108" s="48" t="s">
        <v>4881</v>
      </c>
      <c r="H108" s="48" t="s">
        <v>4881</v>
      </c>
    </row>
    <row r="109" spans="3:8" ht="15" customHeight="1" x14ac:dyDescent="0.25">
      <c r="C109" s="42" t="s">
        <v>1616</v>
      </c>
      <c r="D109" s="45" t="s">
        <v>260</v>
      </c>
      <c r="F109" s="48" t="s">
        <v>4310</v>
      </c>
      <c r="G109" s="48" t="s">
        <v>4882</v>
      </c>
      <c r="H109" s="48" t="s">
        <v>4882</v>
      </c>
    </row>
    <row r="110" spans="3:8" ht="15" customHeight="1" x14ac:dyDescent="0.25">
      <c r="C110" s="42" t="s">
        <v>1617</v>
      </c>
      <c r="D110" s="45" t="s">
        <v>1618</v>
      </c>
      <c r="F110" s="48" t="s">
        <v>3790</v>
      </c>
      <c r="G110" s="48" t="s">
        <v>4883</v>
      </c>
      <c r="H110" s="48" t="s">
        <v>4883</v>
      </c>
    </row>
    <row r="111" spans="3:8" ht="15" customHeight="1" x14ac:dyDescent="0.25">
      <c r="C111" s="42" t="s">
        <v>1619</v>
      </c>
      <c r="D111" s="45" t="s">
        <v>351</v>
      </c>
      <c r="F111" s="48" t="s">
        <v>793</v>
      </c>
      <c r="G111" s="48" t="s">
        <v>1446</v>
      </c>
      <c r="H111" s="48" t="s">
        <v>1446</v>
      </c>
    </row>
    <row r="112" spans="3:8" ht="15" customHeight="1" x14ac:dyDescent="0.25">
      <c r="C112" s="42" t="s">
        <v>1620</v>
      </c>
      <c r="D112" s="45" t="s">
        <v>1621</v>
      </c>
      <c r="F112" s="48" t="s">
        <v>3805</v>
      </c>
      <c r="G112" s="48" t="s">
        <v>4884</v>
      </c>
      <c r="H112" s="48" t="s">
        <v>4884</v>
      </c>
    </row>
    <row r="113" spans="3:8" ht="15" customHeight="1" x14ac:dyDescent="0.25">
      <c r="C113" s="42" t="s">
        <v>1622</v>
      </c>
      <c r="D113" s="45" t="s">
        <v>440</v>
      </c>
      <c r="F113" s="48" t="s">
        <v>3809</v>
      </c>
      <c r="G113" s="48" t="s">
        <v>4885</v>
      </c>
      <c r="H113" s="48" t="s">
        <v>4885</v>
      </c>
    </row>
    <row r="114" spans="3:8" ht="15" customHeight="1" x14ac:dyDescent="0.25">
      <c r="C114" s="42" t="s">
        <v>1623</v>
      </c>
      <c r="D114" s="45" t="s">
        <v>1624</v>
      </c>
      <c r="F114" s="48" t="s">
        <v>3818</v>
      </c>
      <c r="G114" s="48" t="s">
        <v>4886</v>
      </c>
      <c r="H114" s="48" t="s">
        <v>4886</v>
      </c>
    </row>
    <row r="115" spans="3:8" ht="15" customHeight="1" x14ac:dyDescent="0.25">
      <c r="C115" s="42" t="s">
        <v>1625</v>
      </c>
      <c r="D115" s="45" t="s">
        <v>279</v>
      </c>
      <c r="F115" s="48" t="s">
        <v>3822</v>
      </c>
      <c r="G115" s="48" t="s">
        <v>4887</v>
      </c>
      <c r="H115" s="48" t="s">
        <v>4887</v>
      </c>
    </row>
    <row r="116" spans="3:8" ht="15" customHeight="1" x14ac:dyDescent="0.25">
      <c r="C116" s="42" t="s">
        <v>1626</v>
      </c>
      <c r="D116" s="45" t="s">
        <v>1627</v>
      </c>
      <c r="F116" s="48" t="s">
        <v>4622</v>
      </c>
      <c r="G116" s="48" t="s">
        <v>4888</v>
      </c>
      <c r="H116" s="48" t="s">
        <v>4888</v>
      </c>
    </row>
    <row r="117" spans="3:8" ht="15" customHeight="1" x14ac:dyDescent="0.25">
      <c r="C117" s="42" t="s">
        <v>1628</v>
      </c>
      <c r="D117" s="45" t="s">
        <v>1629</v>
      </c>
      <c r="F117" s="48" t="s">
        <v>4630</v>
      </c>
      <c r="G117" s="48" t="s">
        <v>4889</v>
      </c>
      <c r="H117" s="48" t="s">
        <v>4889</v>
      </c>
    </row>
    <row r="118" spans="3:8" ht="15" customHeight="1" x14ac:dyDescent="0.25">
      <c r="C118" s="42" t="s">
        <v>1630</v>
      </c>
      <c r="D118" s="45" t="s">
        <v>349</v>
      </c>
      <c r="F118" s="48" t="s">
        <v>3826</v>
      </c>
      <c r="G118" s="48" t="s">
        <v>4890</v>
      </c>
      <c r="H118" s="48" t="s">
        <v>4890</v>
      </c>
    </row>
    <row r="119" spans="3:8" ht="15" customHeight="1" x14ac:dyDescent="0.25">
      <c r="C119" s="42" t="s">
        <v>1631</v>
      </c>
      <c r="D119" s="45" t="s">
        <v>496</v>
      </c>
      <c r="F119" s="48" t="s">
        <v>3829</v>
      </c>
      <c r="G119" s="48" t="s">
        <v>4891</v>
      </c>
      <c r="H119" s="48" t="s">
        <v>4891</v>
      </c>
    </row>
    <row r="120" spans="3:8" ht="15" customHeight="1" x14ac:dyDescent="0.25">
      <c r="C120" s="42" t="s">
        <v>1632</v>
      </c>
      <c r="D120" s="45" t="s">
        <v>486</v>
      </c>
      <c r="F120" s="48" t="s">
        <v>3831</v>
      </c>
      <c r="G120" s="48" t="s">
        <v>4892</v>
      </c>
      <c r="H120" s="48" t="s">
        <v>4892</v>
      </c>
    </row>
    <row r="121" spans="3:8" ht="15" customHeight="1" x14ac:dyDescent="0.25">
      <c r="C121" s="42" t="s">
        <v>1633</v>
      </c>
      <c r="D121" s="45" t="s">
        <v>342</v>
      </c>
      <c r="F121" s="48" t="s">
        <v>710</v>
      </c>
      <c r="G121" s="48" t="s">
        <v>1451</v>
      </c>
      <c r="H121" s="48" t="s">
        <v>1451</v>
      </c>
    </row>
    <row r="122" spans="3:8" ht="15" customHeight="1" x14ac:dyDescent="0.25">
      <c r="C122" s="42" t="s">
        <v>1634</v>
      </c>
      <c r="D122" s="45" t="s">
        <v>323</v>
      </c>
      <c r="F122" s="48" t="s">
        <v>3834</v>
      </c>
      <c r="G122" s="48" t="s">
        <v>4893</v>
      </c>
      <c r="H122" s="48" t="s">
        <v>4893</v>
      </c>
    </row>
    <row r="123" spans="3:8" ht="15" customHeight="1" x14ac:dyDescent="0.25">
      <c r="C123" s="42" t="s">
        <v>1635</v>
      </c>
      <c r="D123" s="45" t="s">
        <v>1636</v>
      </c>
      <c r="F123" s="48" t="s">
        <v>3836</v>
      </c>
      <c r="G123" s="48" t="s">
        <v>4894</v>
      </c>
      <c r="H123" s="48" t="s">
        <v>4894</v>
      </c>
    </row>
    <row r="124" spans="3:8" ht="15" customHeight="1" x14ac:dyDescent="0.25">
      <c r="C124" s="42" t="s">
        <v>1637</v>
      </c>
      <c r="D124" s="45" t="s">
        <v>247</v>
      </c>
      <c r="F124" s="48" t="s">
        <v>3838</v>
      </c>
      <c r="G124" s="48" t="s">
        <v>4895</v>
      </c>
      <c r="H124" s="48" t="s">
        <v>4895</v>
      </c>
    </row>
    <row r="125" spans="3:8" ht="15" customHeight="1" x14ac:dyDescent="0.25">
      <c r="C125" s="42" t="s">
        <v>1638</v>
      </c>
      <c r="D125" s="45" t="s">
        <v>276</v>
      </c>
      <c r="F125" s="48" t="s">
        <v>629</v>
      </c>
      <c r="G125" s="48" t="s">
        <v>1454</v>
      </c>
      <c r="H125" s="48" t="s">
        <v>1454</v>
      </c>
    </row>
    <row r="126" spans="3:8" ht="15" customHeight="1" x14ac:dyDescent="0.25">
      <c r="C126" s="42" t="s">
        <v>1639</v>
      </c>
      <c r="D126" s="45" t="s">
        <v>1640</v>
      </c>
      <c r="F126" s="48" t="s">
        <v>3847</v>
      </c>
      <c r="G126" s="48" t="s">
        <v>4896</v>
      </c>
      <c r="H126" s="48" t="s">
        <v>4896</v>
      </c>
    </row>
    <row r="127" spans="3:8" ht="15" customHeight="1" x14ac:dyDescent="0.25">
      <c r="C127" s="42" t="s">
        <v>1641</v>
      </c>
      <c r="D127" s="45" t="s">
        <v>314</v>
      </c>
      <c r="F127" s="48" t="s">
        <v>3853</v>
      </c>
      <c r="G127" s="48" t="s">
        <v>4897</v>
      </c>
      <c r="H127" s="48" t="s">
        <v>4897</v>
      </c>
    </row>
    <row r="128" spans="3:8" ht="15" customHeight="1" x14ac:dyDescent="0.25">
      <c r="C128" s="42" t="s">
        <v>1642</v>
      </c>
      <c r="D128" s="45" t="s">
        <v>1643</v>
      </c>
      <c r="F128" s="48" t="s">
        <v>283</v>
      </c>
      <c r="G128" s="48" t="s">
        <v>855</v>
      </c>
      <c r="H128" s="48" t="s">
        <v>855</v>
      </c>
    </row>
    <row r="129" spans="3:8" ht="15" customHeight="1" x14ac:dyDescent="0.25">
      <c r="C129" s="42" t="s">
        <v>1644</v>
      </c>
      <c r="D129" s="45" t="s">
        <v>288</v>
      </c>
      <c r="F129" s="48" t="s">
        <v>292</v>
      </c>
      <c r="G129" s="48" t="s">
        <v>856</v>
      </c>
      <c r="H129" s="48" t="s">
        <v>856</v>
      </c>
    </row>
    <row r="130" spans="3:8" ht="15" customHeight="1" x14ac:dyDescent="0.25">
      <c r="C130" s="42" t="s">
        <v>1645</v>
      </c>
      <c r="D130" s="45" t="s">
        <v>1646</v>
      </c>
      <c r="F130" s="48" t="s">
        <v>224</v>
      </c>
      <c r="G130" s="48" t="s">
        <v>857</v>
      </c>
      <c r="H130" s="48" t="s">
        <v>857</v>
      </c>
    </row>
    <row r="131" spans="3:8" ht="15" customHeight="1" x14ac:dyDescent="0.25">
      <c r="C131" s="42" t="s">
        <v>1647</v>
      </c>
      <c r="D131" s="45" t="s">
        <v>450</v>
      </c>
      <c r="F131" s="48" t="s">
        <v>280</v>
      </c>
      <c r="G131" s="48" t="s">
        <v>861</v>
      </c>
      <c r="H131" s="48" t="s">
        <v>861</v>
      </c>
    </row>
    <row r="132" spans="3:8" ht="15" customHeight="1" x14ac:dyDescent="0.25">
      <c r="C132" s="42" t="s">
        <v>1648</v>
      </c>
      <c r="D132" s="45" t="s">
        <v>451</v>
      </c>
      <c r="F132" s="48" t="s">
        <v>249</v>
      </c>
      <c r="G132" s="48" t="s">
        <v>927</v>
      </c>
      <c r="H132" s="48" t="s">
        <v>927</v>
      </c>
    </row>
    <row r="133" spans="3:8" ht="15" customHeight="1" x14ac:dyDescent="0.25">
      <c r="C133" s="42" t="s">
        <v>1649</v>
      </c>
      <c r="D133" s="45" t="s">
        <v>514</v>
      </c>
      <c r="F133" s="48" t="s">
        <v>259</v>
      </c>
      <c r="G133" s="48" t="s">
        <v>960</v>
      </c>
      <c r="H133" s="48" t="s">
        <v>960</v>
      </c>
    </row>
    <row r="134" spans="3:8" ht="15" customHeight="1" x14ac:dyDescent="0.25">
      <c r="C134" s="42" t="s">
        <v>1650</v>
      </c>
      <c r="D134" s="45" t="s">
        <v>259</v>
      </c>
      <c r="F134" s="48" t="s">
        <v>298</v>
      </c>
      <c r="G134" s="48" t="s">
        <v>973</v>
      </c>
      <c r="H134" s="48" t="s">
        <v>973</v>
      </c>
    </row>
    <row r="135" spans="3:8" ht="15" customHeight="1" x14ac:dyDescent="0.25">
      <c r="C135" s="42" t="s">
        <v>1651</v>
      </c>
      <c r="D135" s="45" t="s">
        <v>1652</v>
      </c>
      <c r="F135" s="48" t="s">
        <v>312</v>
      </c>
      <c r="G135" s="48" t="s">
        <v>974</v>
      </c>
      <c r="H135" s="48" t="s">
        <v>974</v>
      </c>
    </row>
    <row r="136" spans="3:8" ht="15" customHeight="1" x14ac:dyDescent="0.25">
      <c r="C136" s="42" t="s">
        <v>1653</v>
      </c>
      <c r="D136" s="45" t="s">
        <v>284</v>
      </c>
      <c r="F136" s="48" t="s">
        <v>290</v>
      </c>
      <c r="G136" s="48" t="s">
        <v>990</v>
      </c>
      <c r="H136" s="48" t="s">
        <v>990</v>
      </c>
    </row>
    <row r="137" spans="3:8" ht="15" customHeight="1" x14ac:dyDescent="0.25">
      <c r="C137" s="42" t="s">
        <v>1654</v>
      </c>
      <c r="D137" s="45" t="s">
        <v>367</v>
      </c>
      <c r="F137" s="48" t="s">
        <v>267</v>
      </c>
      <c r="G137" s="48" t="s">
        <v>996</v>
      </c>
      <c r="H137" s="48" t="s">
        <v>996</v>
      </c>
    </row>
    <row r="138" spans="3:8" ht="15" customHeight="1" x14ac:dyDescent="0.25">
      <c r="C138" s="42" t="s">
        <v>1655</v>
      </c>
      <c r="D138" s="45" t="s">
        <v>1656</v>
      </c>
      <c r="F138" s="48" t="s">
        <v>229</v>
      </c>
      <c r="G138" s="48" t="s">
        <v>998</v>
      </c>
      <c r="H138" s="48" t="s">
        <v>998</v>
      </c>
    </row>
    <row r="139" spans="3:8" ht="15" customHeight="1" x14ac:dyDescent="0.25">
      <c r="C139" s="42" t="s">
        <v>1657</v>
      </c>
      <c r="D139" s="45" t="s">
        <v>403</v>
      </c>
      <c r="F139" s="48" t="s">
        <v>289</v>
      </c>
      <c r="G139" s="48" t="s">
        <v>999</v>
      </c>
      <c r="H139" s="48" t="s">
        <v>999</v>
      </c>
    </row>
    <row r="140" spans="3:8" ht="15" customHeight="1" x14ac:dyDescent="0.25">
      <c r="C140" s="42" t="s">
        <v>1658</v>
      </c>
      <c r="D140" s="45" t="s">
        <v>244</v>
      </c>
      <c r="F140" s="48" t="s">
        <v>253</v>
      </c>
      <c r="G140" s="48" t="s">
        <v>1001</v>
      </c>
      <c r="H140" s="48" t="s">
        <v>1001</v>
      </c>
    </row>
    <row r="141" spans="3:8" ht="15" customHeight="1" x14ac:dyDescent="0.25">
      <c r="C141" s="42" t="s">
        <v>1659</v>
      </c>
      <c r="D141" s="45" t="s">
        <v>1660</v>
      </c>
      <c r="F141" s="48" t="s">
        <v>257</v>
      </c>
      <c r="G141" s="48" t="s">
        <v>1005</v>
      </c>
      <c r="H141" s="48" t="s">
        <v>1005</v>
      </c>
    </row>
    <row r="142" spans="3:8" ht="15" customHeight="1" x14ac:dyDescent="0.25">
      <c r="C142" s="42" t="s">
        <v>1661</v>
      </c>
      <c r="D142" s="45" t="s">
        <v>381</v>
      </c>
      <c r="F142" s="48" t="s">
        <v>293</v>
      </c>
      <c r="G142" s="48" t="s">
        <v>1008</v>
      </c>
      <c r="H142" s="48" t="s">
        <v>1008</v>
      </c>
    </row>
    <row r="143" spans="3:8" ht="15" customHeight="1" x14ac:dyDescent="0.25">
      <c r="C143" s="42" t="s">
        <v>1662</v>
      </c>
      <c r="D143" s="45" t="s">
        <v>345</v>
      </c>
      <c r="F143" s="48" t="s">
        <v>241</v>
      </c>
      <c r="G143" s="48" t="s">
        <v>1020</v>
      </c>
      <c r="H143" s="48" t="s">
        <v>1020</v>
      </c>
    </row>
    <row r="144" spans="3:8" ht="15" customHeight="1" x14ac:dyDescent="0.25">
      <c r="C144" s="42" t="s">
        <v>1663</v>
      </c>
      <c r="D144" s="45" t="s">
        <v>410</v>
      </c>
      <c r="F144" s="48" t="s">
        <v>369</v>
      </c>
      <c r="G144" s="48" t="s">
        <v>1024</v>
      </c>
      <c r="H144" s="48" t="s">
        <v>1024</v>
      </c>
    </row>
    <row r="145" spans="3:8" ht="15" customHeight="1" x14ac:dyDescent="0.25">
      <c r="C145" s="42" t="s">
        <v>1664</v>
      </c>
      <c r="D145" s="45" t="s">
        <v>319</v>
      </c>
      <c r="F145" s="48" t="s">
        <v>228</v>
      </c>
      <c r="G145" s="48" t="s">
        <v>1033</v>
      </c>
      <c r="H145" s="48" t="s">
        <v>1033</v>
      </c>
    </row>
    <row r="146" spans="3:8" ht="15" customHeight="1" x14ac:dyDescent="0.25">
      <c r="C146" s="42" t="s">
        <v>1665</v>
      </c>
      <c r="D146" s="45" t="s">
        <v>1666</v>
      </c>
      <c r="F146" s="48" t="s">
        <v>356</v>
      </c>
      <c r="G146" s="48" t="s">
        <v>1044</v>
      </c>
      <c r="H146" s="48" t="s">
        <v>1044</v>
      </c>
    </row>
    <row r="147" spans="3:8" ht="15" customHeight="1" x14ac:dyDescent="0.25">
      <c r="C147" s="42" t="s">
        <v>1667</v>
      </c>
      <c r="D147" s="45" t="s">
        <v>332</v>
      </c>
      <c r="F147" s="48" t="s">
        <v>340</v>
      </c>
      <c r="G147" s="48" t="s">
        <v>1050</v>
      </c>
      <c r="H147" s="48" t="s">
        <v>1050</v>
      </c>
    </row>
    <row r="148" spans="3:8" ht="15" customHeight="1" x14ac:dyDescent="0.25">
      <c r="C148" s="42" t="s">
        <v>1668</v>
      </c>
      <c r="D148" s="45" t="s">
        <v>357</v>
      </c>
      <c r="F148" s="48" t="s">
        <v>325</v>
      </c>
      <c r="G148" s="48" t="s">
        <v>1052</v>
      </c>
      <c r="H148" s="48" t="s">
        <v>1052</v>
      </c>
    </row>
    <row r="149" spans="3:8" ht="15" customHeight="1" x14ac:dyDescent="0.25">
      <c r="C149" s="42" t="s">
        <v>1669</v>
      </c>
      <c r="D149" s="45" t="s">
        <v>475</v>
      </c>
      <c r="F149" s="48" t="s">
        <v>286</v>
      </c>
      <c r="G149" s="48" t="s">
        <v>1167</v>
      </c>
      <c r="H149" s="48" t="s">
        <v>1167</v>
      </c>
    </row>
    <row r="150" spans="3:8" ht="15" customHeight="1" x14ac:dyDescent="0.25">
      <c r="C150" s="42" t="s">
        <v>1670</v>
      </c>
      <c r="D150" s="45" t="s">
        <v>298</v>
      </c>
      <c r="F150" s="48" t="s">
        <v>232</v>
      </c>
      <c r="G150" s="48" t="s">
        <v>1172</v>
      </c>
      <c r="H150" s="48" t="s">
        <v>1172</v>
      </c>
    </row>
    <row r="151" spans="3:8" ht="15" customHeight="1" x14ac:dyDescent="0.25">
      <c r="C151" s="42" t="s">
        <v>1671</v>
      </c>
      <c r="D151" s="45" t="s">
        <v>1672</v>
      </c>
      <c r="F151" s="48" t="s">
        <v>339</v>
      </c>
      <c r="G151" s="48" t="s">
        <v>1173</v>
      </c>
      <c r="H151" s="48" t="s">
        <v>1173</v>
      </c>
    </row>
    <row r="152" spans="3:8" ht="15" customHeight="1" x14ac:dyDescent="0.25">
      <c r="C152" s="42" t="s">
        <v>1673</v>
      </c>
      <c r="D152" s="45" t="s">
        <v>312</v>
      </c>
      <c r="F152" s="48" t="s">
        <v>299</v>
      </c>
      <c r="G152" s="48" t="s">
        <v>867</v>
      </c>
      <c r="H152" s="48" t="s">
        <v>867</v>
      </c>
    </row>
    <row r="153" spans="3:8" ht="15" customHeight="1" x14ac:dyDescent="0.25">
      <c r="C153" s="42" t="s">
        <v>1674</v>
      </c>
      <c r="D153" s="45" t="s">
        <v>1675</v>
      </c>
      <c r="F153" s="48" t="s">
        <v>297</v>
      </c>
      <c r="G153" s="48" t="s">
        <v>873</v>
      </c>
      <c r="H153" s="48" t="s">
        <v>873</v>
      </c>
    </row>
    <row r="154" spans="3:8" ht="15" customHeight="1" x14ac:dyDescent="0.25">
      <c r="C154" s="42" t="s">
        <v>1676</v>
      </c>
      <c r="D154" s="45" t="s">
        <v>242</v>
      </c>
      <c r="F154" s="48" t="s">
        <v>255</v>
      </c>
      <c r="G154" s="48" t="s">
        <v>875</v>
      </c>
      <c r="H154" s="48" t="s">
        <v>875</v>
      </c>
    </row>
    <row r="155" spans="3:8" ht="15" customHeight="1" x14ac:dyDescent="0.25">
      <c r="C155" s="42" t="s">
        <v>1677</v>
      </c>
      <c r="D155" s="45" t="s">
        <v>1678</v>
      </c>
      <c r="F155" s="48" t="s">
        <v>270</v>
      </c>
      <c r="G155" s="48" t="s">
        <v>879</v>
      </c>
      <c r="H155" s="48" t="s">
        <v>879</v>
      </c>
    </row>
    <row r="156" spans="3:8" ht="15" customHeight="1" x14ac:dyDescent="0.25">
      <c r="C156" s="42" t="s">
        <v>1679</v>
      </c>
      <c r="D156" s="45" t="s">
        <v>248</v>
      </c>
      <c r="F156" s="48" t="s">
        <v>484</v>
      </c>
      <c r="G156" s="48" t="s">
        <v>881</v>
      </c>
      <c r="H156" s="48" t="s">
        <v>881</v>
      </c>
    </row>
    <row r="157" spans="3:8" ht="15" customHeight="1" x14ac:dyDescent="0.25">
      <c r="C157" s="42" t="s">
        <v>1680</v>
      </c>
      <c r="D157" s="45" t="s">
        <v>382</v>
      </c>
      <c r="F157" s="48" t="s">
        <v>291</v>
      </c>
      <c r="G157" s="48" t="s">
        <v>887</v>
      </c>
      <c r="H157" s="48" t="s">
        <v>887</v>
      </c>
    </row>
    <row r="158" spans="3:8" ht="15" customHeight="1" x14ac:dyDescent="0.25">
      <c r="C158" s="42" t="s">
        <v>1681</v>
      </c>
      <c r="D158" s="45" t="s">
        <v>414</v>
      </c>
      <c r="F158" s="48" t="s">
        <v>379</v>
      </c>
      <c r="G158" s="48" t="s">
        <v>888</v>
      </c>
      <c r="H158" s="48" t="s">
        <v>888</v>
      </c>
    </row>
    <row r="159" spans="3:8" ht="15" customHeight="1" x14ac:dyDescent="0.25">
      <c r="C159" s="42" t="s">
        <v>1682</v>
      </c>
      <c r="D159" s="45" t="s">
        <v>317</v>
      </c>
      <c r="F159" s="48" t="s">
        <v>322</v>
      </c>
      <c r="G159" s="48" t="s">
        <v>889</v>
      </c>
      <c r="H159" s="48" t="s">
        <v>889</v>
      </c>
    </row>
    <row r="160" spans="3:8" ht="15" customHeight="1" x14ac:dyDescent="0.25">
      <c r="C160" s="42" t="s">
        <v>1683</v>
      </c>
      <c r="D160" s="45" t="s">
        <v>341</v>
      </c>
      <c r="F160" s="48" t="s">
        <v>331</v>
      </c>
      <c r="G160" s="48" t="s">
        <v>896</v>
      </c>
      <c r="H160" s="48" t="s">
        <v>896</v>
      </c>
    </row>
    <row r="161" spans="3:8" ht="15" customHeight="1" x14ac:dyDescent="0.25">
      <c r="C161" s="42" t="s">
        <v>1684</v>
      </c>
      <c r="D161" s="45" t="s">
        <v>441</v>
      </c>
      <c r="F161" s="48" t="s">
        <v>544</v>
      </c>
      <c r="G161" s="48" t="s">
        <v>897</v>
      </c>
      <c r="H161" s="48" t="s">
        <v>897</v>
      </c>
    </row>
    <row r="162" spans="3:8" ht="15" customHeight="1" x14ac:dyDescent="0.25">
      <c r="C162" s="42" t="s">
        <v>1685</v>
      </c>
      <c r="D162" s="45" t="s">
        <v>442</v>
      </c>
      <c r="F162" s="48" t="s">
        <v>350</v>
      </c>
      <c r="G162" s="48" t="s">
        <v>898</v>
      </c>
      <c r="H162" s="48" t="s">
        <v>898</v>
      </c>
    </row>
    <row r="163" spans="3:8" ht="15" customHeight="1" x14ac:dyDescent="0.25">
      <c r="C163" s="42" t="s">
        <v>1686</v>
      </c>
      <c r="D163" s="45" t="s">
        <v>330</v>
      </c>
      <c r="F163" s="48" t="s">
        <v>412</v>
      </c>
      <c r="G163" s="48" t="s">
        <v>900</v>
      </c>
      <c r="H163" s="48" t="s">
        <v>900</v>
      </c>
    </row>
    <row r="164" spans="3:8" ht="15" customHeight="1" x14ac:dyDescent="0.25">
      <c r="C164" s="42" t="s">
        <v>1687</v>
      </c>
      <c r="D164" s="45" t="s">
        <v>1688</v>
      </c>
      <c r="F164" s="48" t="s">
        <v>320</v>
      </c>
      <c r="G164" s="48" t="s">
        <v>903</v>
      </c>
      <c r="H164" s="48" t="s">
        <v>903</v>
      </c>
    </row>
    <row r="165" spans="3:8" ht="15" customHeight="1" x14ac:dyDescent="0.25">
      <c r="C165" s="42" t="s">
        <v>1689</v>
      </c>
      <c r="D165" s="45" t="s">
        <v>359</v>
      </c>
      <c r="F165" s="48" t="s">
        <v>258</v>
      </c>
      <c r="G165" s="48" t="s">
        <v>904</v>
      </c>
      <c r="H165" s="48" t="s">
        <v>904</v>
      </c>
    </row>
    <row r="166" spans="3:8" ht="15" customHeight="1" x14ac:dyDescent="0.25">
      <c r="C166" s="42" t="s">
        <v>1690</v>
      </c>
      <c r="D166" s="45" t="s">
        <v>290</v>
      </c>
      <c r="F166" s="48" t="s">
        <v>277</v>
      </c>
      <c r="G166" s="48" t="s">
        <v>907</v>
      </c>
      <c r="H166" s="48" t="s">
        <v>907</v>
      </c>
    </row>
    <row r="167" spans="3:8" ht="15" customHeight="1" x14ac:dyDescent="0.25">
      <c r="C167" s="42" t="s">
        <v>1691</v>
      </c>
      <c r="D167" s="45" t="s">
        <v>497</v>
      </c>
      <c r="F167" s="48" t="s">
        <v>363</v>
      </c>
      <c r="G167" s="48" t="s">
        <v>910</v>
      </c>
      <c r="H167" s="48" t="s">
        <v>910</v>
      </c>
    </row>
    <row r="168" spans="3:8" ht="15" customHeight="1" x14ac:dyDescent="0.25">
      <c r="C168" s="42" t="s">
        <v>1692</v>
      </c>
      <c r="D168" s="45" t="s">
        <v>404</v>
      </c>
      <c r="F168" s="48" t="s">
        <v>237</v>
      </c>
      <c r="G168" s="48" t="s">
        <v>911</v>
      </c>
      <c r="H168" s="48" t="s">
        <v>911</v>
      </c>
    </row>
    <row r="169" spans="3:8" ht="15" customHeight="1" x14ac:dyDescent="0.25">
      <c r="C169" s="42" t="s">
        <v>1693</v>
      </c>
      <c r="D169" s="45" t="s">
        <v>1694</v>
      </c>
      <c r="F169" s="48" t="s">
        <v>321</v>
      </c>
      <c r="G169" s="48" t="s">
        <v>912</v>
      </c>
      <c r="H169" s="48" t="s">
        <v>912</v>
      </c>
    </row>
    <row r="170" spans="3:8" ht="15" customHeight="1" x14ac:dyDescent="0.25">
      <c r="C170" s="42" t="s">
        <v>1695</v>
      </c>
      <c r="D170" s="45" t="s">
        <v>282</v>
      </c>
      <c r="F170" s="48" t="s">
        <v>364</v>
      </c>
      <c r="G170" s="48" t="s">
        <v>913</v>
      </c>
      <c r="H170" s="48" t="s">
        <v>913</v>
      </c>
    </row>
    <row r="171" spans="3:8" ht="15" customHeight="1" x14ac:dyDescent="0.25">
      <c r="C171" s="42" t="s">
        <v>1696</v>
      </c>
      <c r="D171" s="45" t="s">
        <v>443</v>
      </c>
      <c r="F171" s="48" t="s">
        <v>326</v>
      </c>
      <c r="G171" s="48" t="s">
        <v>914</v>
      </c>
      <c r="H171" s="48" t="s">
        <v>914</v>
      </c>
    </row>
    <row r="172" spans="3:8" ht="15" customHeight="1" x14ac:dyDescent="0.25">
      <c r="C172" s="42" t="s">
        <v>1697</v>
      </c>
      <c r="D172" s="45" t="s">
        <v>246</v>
      </c>
      <c r="F172" s="48" t="s">
        <v>344</v>
      </c>
      <c r="G172" s="48" t="s">
        <v>917</v>
      </c>
      <c r="H172" s="48" t="s">
        <v>917</v>
      </c>
    </row>
    <row r="173" spans="3:8" ht="15" customHeight="1" x14ac:dyDescent="0.25">
      <c r="C173" s="42" t="s">
        <v>1698</v>
      </c>
      <c r="D173" s="45" t="s">
        <v>1699</v>
      </c>
      <c r="F173" s="48" t="s">
        <v>221</v>
      </c>
      <c r="G173" s="48" t="s">
        <v>918</v>
      </c>
      <c r="H173" s="48" t="s">
        <v>918</v>
      </c>
    </row>
    <row r="174" spans="3:8" ht="15" customHeight="1" x14ac:dyDescent="0.25">
      <c r="C174" s="42" t="s">
        <v>1700</v>
      </c>
      <c r="D174" s="45" t="s">
        <v>405</v>
      </c>
      <c r="F174" s="48" t="s">
        <v>365</v>
      </c>
      <c r="G174" s="48" t="s">
        <v>921</v>
      </c>
      <c r="H174" s="48" t="s">
        <v>921</v>
      </c>
    </row>
    <row r="175" spans="3:8" ht="15" customHeight="1" x14ac:dyDescent="0.25">
      <c r="C175" s="42" t="s">
        <v>1701</v>
      </c>
      <c r="D175" s="45" t="s">
        <v>1702</v>
      </c>
      <c r="F175" s="48" t="s">
        <v>454</v>
      </c>
      <c r="G175" s="48" t="s">
        <v>924</v>
      </c>
      <c r="H175" s="48" t="s">
        <v>924</v>
      </c>
    </row>
    <row r="176" spans="3:8" ht="15" customHeight="1" x14ac:dyDescent="0.25">
      <c r="C176" s="42" t="s">
        <v>1703</v>
      </c>
      <c r="D176" s="45" t="s">
        <v>266</v>
      </c>
      <c r="F176" s="48" t="s">
        <v>316</v>
      </c>
      <c r="G176" s="48" t="s">
        <v>938</v>
      </c>
      <c r="H176" s="48" t="s">
        <v>938</v>
      </c>
    </row>
    <row r="177" spans="3:8" ht="15" customHeight="1" x14ac:dyDescent="0.25">
      <c r="C177" s="42" t="s">
        <v>1704</v>
      </c>
      <c r="D177" s="45" t="s">
        <v>1705</v>
      </c>
      <c r="F177" s="48" t="s">
        <v>233</v>
      </c>
      <c r="G177" s="48" t="s">
        <v>939</v>
      </c>
      <c r="H177" s="48" t="s">
        <v>939</v>
      </c>
    </row>
    <row r="178" spans="3:8" ht="15" customHeight="1" x14ac:dyDescent="0.25">
      <c r="C178" s="42" t="s">
        <v>1706</v>
      </c>
      <c r="D178" s="45" t="s">
        <v>274</v>
      </c>
      <c r="F178" s="48" t="s">
        <v>287</v>
      </c>
      <c r="G178" s="48" t="s">
        <v>941</v>
      </c>
      <c r="H178" s="48" t="s">
        <v>941</v>
      </c>
    </row>
    <row r="179" spans="3:8" ht="15" customHeight="1" x14ac:dyDescent="0.25">
      <c r="C179" s="42" t="s">
        <v>1707</v>
      </c>
      <c r="D179" s="45" t="s">
        <v>1708</v>
      </c>
      <c r="F179" s="48" t="s">
        <v>366</v>
      </c>
      <c r="G179" s="48" t="s">
        <v>942</v>
      </c>
      <c r="H179" s="48" t="s">
        <v>942</v>
      </c>
    </row>
    <row r="180" spans="3:8" ht="15" customHeight="1" x14ac:dyDescent="0.25">
      <c r="C180" s="42" t="s">
        <v>1709</v>
      </c>
      <c r="D180" s="45" t="s">
        <v>235</v>
      </c>
      <c r="F180" s="48" t="s">
        <v>541</v>
      </c>
      <c r="G180" s="48" t="s">
        <v>943</v>
      </c>
      <c r="H180" s="48" t="s">
        <v>943</v>
      </c>
    </row>
    <row r="181" spans="3:8" ht="15" customHeight="1" x14ac:dyDescent="0.25">
      <c r="C181" s="42" t="s">
        <v>1710</v>
      </c>
      <c r="D181" s="45" t="s">
        <v>267</v>
      </c>
      <c r="F181" s="48" t="s">
        <v>279</v>
      </c>
      <c r="G181" s="48" t="s">
        <v>947</v>
      </c>
      <c r="H181" s="48" t="s">
        <v>947</v>
      </c>
    </row>
    <row r="182" spans="3:8" ht="15" customHeight="1" x14ac:dyDescent="0.25">
      <c r="C182" s="42" t="s">
        <v>1711</v>
      </c>
      <c r="D182" s="45" t="s">
        <v>1712</v>
      </c>
      <c r="F182" s="48" t="s">
        <v>349</v>
      </c>
      <c r="G182" s="48" t="s">
        <v>949</v>
      </c>
      <c r="H182" s="48" t="s">
        <v>949</v>
      </c>
    </row>
    <row r="183" spans="3:8" ht="15" customHeight="1" x14ac:dyDescent="0.25">
      <c r="C183" s="42" t="s">
        <v>1713</v>
      </c>
      <c r="D183" s="45" t="s">
        <v>227</v>
      </c>
      <c r="F183" s="48" t="s">
        <v>276</v>
      </c>
      <c r="G183" s="48" t="s">
        <v>954</v>
      </c>
      <c r="H183" s="48" t="s">
        <v>954</v>
      </c>
    </row>
    <row r="184" spans="3:8" ht="15" customHeight="1" x14ac:dyDescent="0.25">
      <c r="C184" s="42" t="s">
        <v>1714</v>
      </c>
      <c r="D184" s="45" t="s">
        <v>229</v>
      </c>
      <c r="F184" s="48" t="s">
        <v>514</v>
      </c>
      <c r="G184" s="48" t="s">
        <v>959</v>
      </c>
      <c r="H184" s="48" t="s">
        <v>959</v>
      </c>
    </row>
    <row r="185" spans="3:8" ht="15" customHeight="1" x14ac:dyDescent="0.25">
      <c r="C185" s="42" t="s">
        <v>1715</v>
      </c>
      <c r="D185" s="45" t="s">
        <v>289</v>
      </c>
      <c r="F185" s="48" t="s">
        <v>367</v>
      </c>
      <c r="G185" s="48" t="s">
        <v>962</v>
      </c>
      <c r="H185" s="48" t="s">
        <v>962</v>
      </c>
    </row>
    <row r="186" spans="3:8" ht="15" customHeight="1" x14ac:dyDescent="0.25">
      <c r="C186" s="42" t="s">
        <v>1716</v>
      </c>
      <c r="D186" s="45" t="s">
        <v>1717</v>
      </c>
      <c r="F186" s="48" t="s">
        <v>244</v>
      </c>
      <c r="G186" s="48" t="s">
        <v>964</v>
      </c>
      <c r="H186" s="48" t="s">
        <v>964</v>
      </c>
    </row>
    <row r="187" spans="3:8" ht="15" customHeight="1" x14ac:dyDescent="0.25">
      <c r="C187" s="42" t="s">
        <v>1718</v>
      </c>
      <c r="D187" s="45" t="s">
        <v>222</v>
      </c>
      <c r="F187" s="48" t="s">
        <v>345</v>
      </c>
      <c r="G187" s="48" t="s">
        <v>966</v>
      </c>
      <c r="H187" s="48" t="s">
        <v>966</v>
      </c>
    </row>
    <row r="188" spans="3:8" ht="15" customHeight="1" x14ac:dyDescent="0.25">
      <c r="C188" s="42" t="s">
        <v>1719</v>
      </c>
      <c r="D188" s="45" t="s">
        <v>1720</v>
      </c>
      <c r="F188" s="48" t="s">
        <v>410</v>
      </c>
      <c r="G188" s="48" t="s">
        <v>968</v>
      </c>
      <c r="H188" s="48" t="s">
        <v>968</v>
      </c>
    </row>
    <row r="189" spans="3:8" ht="15" customHeight="1" x14ac:dyDescent="0.25">
      <c r="C189" s="42" t="s">
        <v>1721</v>
      </c>
      <c r="D189" s="45" t="s">
        <v>1722</v>
      </c>
      <c r="F189" s="48" t="s">
        <v>319</v>
      </c>
      <c r="G189" s="48" t="s">
        <v>969</v>
      </c>
      <c r="H189" s="48" t="s">
        <v>969</v>
      </c>
    </row>
    <row r="190" spans="3:8" ht="15" customHeight="1" x14ac:dyDescent="0.25">
      <c r="C190" s="42" t="s">
        <v>1723</v>
      </c>
      <c r="D190" s="45" t="s">
        <v>253</v>
      </c>
      <c r="F190" s="48" t="s">
        <v>332</v>
      </c>
      <c r="G190" s="48" t="s">
        <v>970</v>
      </c>
      <c r="H190" s="48" t="s">
        <v>970</v>
      </c>
    </row>
    <row r="191" spans="3:8" ht="15" customHeight="1" x14ac:dyDescent="0.25">
      <c r="C191" s="42" t="s">
        <v>1724</v>
      </c>
      <c r="D191" s="45" t="s">
        <v>1725</v>
      </c>
      <c r="F191" s="48" t="s">
        <v>357</v>
      </c>
      <c r="G191" s="48" t="s">
        <v>971</v>
      </c>
      <c r="H191" s="48" t="s">
        <v>971</v>
      </c>
    </row>
    <row r="192" spans="3:8" ht="15" customHeight="1" x14ac:dyDescent="0.25">
      <c r="C192" s="42" t="s">
        <v>1726</v>
      </c>
      <c r="D192" s="45" t="s">
        <v>368</v>
      </c>
      <c r="F192" s="48" t="s">
        <v>248</v>
      </c>
      <c r="G192" s="48" t="s">
        <v>975</v>
      </c>
      <c r="H192" s="48" t="s">
        <v>975</v>
      </c>
    </row>
    <row r="193" spans="3:8" ht="15" customHeight="1" x14ac:dyDescent="0.25">
      <c r="C193" s="42" t="s">
        <v>1727</v>
      </c>
      <c r="D193" s="45" t="s">
        <v>523</v>
      </c>
      <c r="F193" s="48" t="s">
        <v>382</v>
      </c>
      <c r="G193" s="48" t="s">
        <v>976</v>
      </c>
      <c r="H193" s="48" t="s">
        <v>976</v>
      </c>
    </row>
    <row r="194" spans="3:8" ht="15" customHeight="1" x14ac:dyDescent="0.25">
      <c r="C194" s="42" t="s">
        <v>1728</v>
      </c>
      <c r="D194" s="45" t="s">
        <v>257</v>
      </c>
      <c r="F194" s="48" t="s">
        <v>414</v>
      </c>
      <c r="G194" s="48" t="s">
        <v>977</v>
      </c>
      <c r="H194" s="48" t="s">
        <v>977</v>
      </c>
    </row>
    <row r="195" spans="3:8" ht="15" customHeight="1" x14ac:dyDescent="0.25">
      <c r="C195" s="42" t="s">
        <v>1729</v>
      </c>
      <c r="D195" s="45" t="s">
        <v>498</v>
      </c>
      <c r="F195" s="48" t="s">
        <v>341</v>
      </c>
      <c r="G195" s="48" t="s">
        <v>979</v>
      </c>
      <c r="H195" s="48" t="s">
        <v>979</v>
      </c>
    </row>
    <row r="196" spans="3:8" ht="15" customHeight="1" x14ac:dyDescent="0.25">
      <c r="C196" s="42" t="s">
        <v>1730</v>
      </c>
      <c r="D196" s="45" t="s">
        <v>256</v>
      </c>
      <c r="F196" s="48" t="s">
        <v>442</v>
      </c>
      <c r="G196" s="48" t="s">
        <v>983</v>
      </c>
      <c r="H196" s="48" t="s">
        <v>983</v>
      </c>
    </row>
    <row r="197" spans="3:8" ht="15" customHeight="1" x14ac:dyDescent="0.25">
      <c r="C197" s="42" t="s">
        <v>1731</v>
      </c>
      <c r="D197" s="45" t="s">
        <v>1732</v>
      </c>
      <c r="F197" s="48" t="s">
        <v>404</v>
      </c>
      <c r="G197" s="48" t="s">
        <v>986</v>
      </c>
      <c r="H197" s="48" t="s">
        <v>986</v>
      </c>
    </row>
    <row r="198" spans="3:8" ht="15" customHeight="1" x14ac:dyDescent="0.25">
      <c r="C198" s="42" t="s">
        <v>1733</v>
      </c>
      <c r="D198" s="45" t="s">
        <v>293</v>
      </c>
      <c r="F198" s="48" t="s">
        <v>246</v>
      </c>
      <c r="G198" s="48" t="s">
        <v>989</v>
      </c>
      <c r="H198" s="48" t="s">
        <v>989</v>
      </c>
    </row>
    <row r="199" spans="3:8" ht="15" customHeight="1" x14ac:dyDescent="0.25">
      <c r="C199" s="42" t="s">
        <v>1734</v>
      </c>
      <c r="D199" s="45" t="s">
        <v>383</v>
      </c>
      <c r="F199" s="48" t="s">
        <v>405</v>
      </c>
      <c r="G199" s="48" t="s">
        <v>991</v>
      </c>
      <c r="H199" s="48" t="s">
        <v>991</v>
      </c>
    </row>
    <row r="200" spans="3:8" ht="15" customHeight="1" x14ac:dyDescent="0.25">
      <c r="C200" s="42" t="s">
        <v>1735</v>
      </c>
      <c r="D200" s="45" t="s">
        <v>334</v>
      </c>
      <c r="F200" s="48" t="s">
        <v>240</v>
      </c>
      <c r="G200" s="48" t="s">
        <v>1014</v>
      </c>
      <c r="H200" s="48" t="s">
        <v>1014</v>
      </c>
    </row>
    <row r="201" spans="3:8" ht="15" customHeight="1" x14ac:dyDescent="0.25">
      <c r="C201" s="42" t="s">
        <v>1736</v>
      </c>
      <c r="D201" s="45" t="s">
        <v>281</v>
      </c>
      <c r="F201" s="48" t="s">
        <v>302</v>
      </c>
      <c r="G201" s="48" t="s">
        <v>1016</v>
      </c>
      <c r="H201" s="48" t="s">
        <v>1016</v>
      </c>
    </row>
    <row r="202" spans="3:8" ht="15" customHeight="1" x14ac:dyDescent="0.25">
      <c r="C202" s="42" t="s">
        <v>1737</v>
      </c>
      <c r="D202" s="45" t="s">
        <v>415</v>
      </c>
      <c r="F202" s="48" t="s">
        <v>536</v>
      </c>
      <c r="G202" s="48" t="s">
        <v>1017</v>
      </c>
      <c r="H202" s="48" t="s">
        <v>1017</v>
      </c>
    </row>
    <row r="203" spans="3:8" ht="15" customHeight="1" x14ac:dyDescent="0.25">
      <c r="C203" s="42" t="s">
        <v>1738</v>
      </c>
      <c r="D203" s="45" t="s">
        <v>240</v>
      </c>
      <c r="F203" s="48" t="s">
        <v>370</v>
      </c>
      <c r="G203" s="48" t="s">
        <v>1032</v>
      </c>
      <c r="H203" s="48" t="s">
        <v>1032</v>
      </c>
    </row>
    <row r="204" spans="3:8" ht="15" customHeight="1" x14ac:dyDescent="0.25">
      <c r="C204" s="42" t="s">
        <v>1739</v>
      </c>
      <c r="D204" s="45" t="s">
        <v>416</v>
      </c>
      <c r="F204" s="48" t="s">
        <v>446</v>
      </c>
      <c r="G204" s="48" t="s">
        <v>1034</v>
      </c>
      <c r="H204" s="48" t="s">
        <v>1034</v>
      </c>
    </row>
    <row r="205" spans="3:8" ht="15" customHeight="1" x14ac:dyDescent="0.25">
      <c r="C205" s="42" t="s">
        <v>1740</v>
      </c>
      <c r="D205" s="45" t="s">
        <v>302</v>
      </c>
      <c r="F205" s="48" t="s">
        <v>469</v>
      </c>
      <c r="G205" s="48" t="s">
        <v>1037</v>
      </c>
      <c r="H205" s="48" t="s">
        <v>1037</v>
      </c>
    </row>
    <row r="206" spans="3:8" ht="15" customHeight="1" x14ac:dyDescent="0.25">
      <c r="C206" s="42" t="s">
        <v>1741</v>
      </c>
      <c r="D206" s="45" t="s">
        <v>273</v>
      </c>
      <c r="F206" s="48" t="s">
        <v>313</v>
      </c>
      <c r="G206" s="48" t="s">
        <v>1039</v>
      </c>
      <c r="H206" s="48" t="s">
        <v>1039</v>
      </c>
    </row>
    <row r="207" spans="3:8" ht="15" customHeight="1" x14ac:dyDescent="0.25">
      <c r="C207" s="42" t="s">
        <v>1742</v>
      </c>
      <c r="D207" s="45" t="s">
        <v>241</v>
      </c>
      <c r="F207" s="48" t="s">
        <v>419</v>
      </c>
      <c r="G207" s="48" t="s">
        <v>1041</v>
      </c>
      <c r="H207" s="48" t="s">
        <v>1041</v>
      </c>
    </row>
    <row r="208" spans="3:8" ht="15" customHeight="1" x14ac:dyDescent="0.25">
      <c r="C208" s="42" t="s">
        <v>1743</v>
      </c>
      <c r="D208" s="45" t="s">
        <v>231</v>
      </c>
      <c r="F208" s="48" t="s">
        <v>420</v>
      </c>
      <c r="G208" s="48" t="s">
        <v>1043</v>
      </c>
      <c r="H208" s="48" t="s">
        <v>1043</v>
      </c>
    </row>
    <row r="209" spans="3:8" ht="15" customHeight="1" x14ac:dyDescent="0.25">
      <c r="C209" s="42" t="s">
        <v>1744</v>
      </c>
      <c r="D209" s="45" t="s">
        <v>1745</v>
      </c>
      <c r="F209" s="48" t="s">
        <v>1785</v>
      </c>
      <c r="G209" s="48" t="s">
        <v>4898</v>
      </c>
      <c r="H209" s="48" t="s">
        <v>4898</v>
      </c>
    </row>
    <row r="210" spans="3:8" ht="15" customHeight="1" x14ac:dyDescent="0.25">
      <c r="C210" s="42" t="s">
        <v>1746</v>
      </c>
      <c r="D210" s="45" t="s">
        <v>278</v>
      </c>
      <c r="F210" s="48" t="s">
        <v>421</v>
      </c>
      <c r="G210" s="48" t="s">
        <v>1046</v>
      </c>
      <c r="H210" s="48" t="s">
        <v>1046</v>
      </c>
    </row>
    <row r="211" spans="3:8" ht="15" customHeight="1" x14ac:dyDescent="0.25">
      <c r="C211" s="42" t="s">
        <v>1747</v>
      </c>
      <c r="D211" s="45" t="s">
        <v>1748</v>
      </c>
      <c r="F211" s="48" t="s">
        <v>471</v>
      </c>
      <c r="G211" s="48" t="s">
        <v>1054</v>
      </c>
      <c r="H211" s="48" t="s">
        <v>1054</v>
      </c>
    </row>
    <row r="212" spans="3:8" ht="15" customHeight="1" x14ac:dyDescent="0.25">
      <c r="C212" s="42" t="s">
        <v>1749</v>
      </c>
      <c r="D212" s="45" t="s">
        <v>243</v>
      </c>
      <c r="F212" s="48" t="s">
        <v>269</v>
      </c>
      <c r="G212" s="48" t="s">
        <v>1069</v>
      </c>
      <c r="H212" s="48" t="s">
        <v>1069</v>
      </c>
    </row>
    <row r="213" spans="3:8" ht="15" customHeight="1" x14ac:dyDescent="0.25">
      <c r="C213" s="42" t="s">
        <v>1750</v>
      </c>
      <c r="D213" s="45" t="s">
        <v>1751</v>
      </c>
      <c r="F213" s="48" t="s">
        <v>459</v>
      </c>
      <c r="G213" s="48" t="s">
        <v>1060</v>
      </c>
      <c r="H213" s="48" t="s">
        <v>1060</v>
      </c>
    </row>
    <row r="214" spans="3:8" ht="15" customHeight="1" x14ac:dyDescent="0.25">
      <c r="C214" s="42" t="s">
        <v>1752</v>
      </c>
      <c r="D214" s="45" t="s">
        <v>369</v>
      </c>
      <c r="F214" s="48" t="s">
        <v>2265</v>
      </c>
      <c r="G214" s="48" t="s">
        <v>4899</v>
      </c>
      <c r="H214" s="48" t="s">
        <v>4899</v>
      </c>
    </row>
    <row r="215" spans="3:8" ht="15" customHeight="1" x14ac:dyDescent="0.25">
      <c r="C215" s="42" t="s">
        <v>1753</v>
      </c>
      <c r="D215" s="45" t="s">
        <v>1754</v>
      </c>
      <c r="F215" s="48" t="s">
        <v>343</v>
      </c>
      <c r="G215" s="48" t="s">
        <v>1061</v>
      </c>
      <c r="H215" s="48" t="s">
        <v>1061</v>
      </c>
    </row>
    <row r="216" spans="3:8" ht="15" customHeight="1" x14ac:dyDescent="0.25">
      <c r="C216" s="42" t="s">
        <v>1755</v>
      </c>
      <c r="D216" s="45" t="s">
        <v>228</v>
      </c>
      <c r="F216" s="48" t="s">
        <v>461</v>
      </c>
      <c r="G216" s="48" t="s">
        <v>1070</v>
      </c>
      <c r="H216" s="48" t="s">
        <v>1070</v>
      </c>
    </row>
    <row r="217" spans="3:8" ht="15" customHeight="1" x14ac:dyDescent="0.25">
      <c r="C217" s="42" t="s">
        <v>1756</v>
      </c>
      <c r="D217" s="45" t="s">
        <v>1757</v>
      </c>
      <c r="F217" s="48" t="s">
        <v>386</v>
      </c>
      <c r="G217" s="48" t="s">
        <v>1074</v>
      </c>
      <c r="H217" s="48" t="s">
        <v>1074</v>
      </c>
    </row>
    <row r="218" spans="3:8" ht="15" customHeight="1" x14ac:dyDescent="0.25">
      <c r="C218" s="42" t="s">
        <v>1758</v>
      </c>
      <c r="D218" s="45" t="s">
        <v>254</v>
      </c>
      <c r="F218" s="48" t="s">
        <v>373</v>
      </c>
      <c r="G218" s="48" t="s">
        <v>1076</v>
      </c>
      <c r="H218" s="48" t="s">
        <v>1076</v>
      </c>
    </row>
    <row r="219" spans="3:8" ht="15" customHeight="1" x14ac:dyDescent="0.25">
      <c r="C219" s="42" t="s">
        <v>1759</v>
      </c>
      <c r="D219" s="45" t="s">
        <v>487</v>
      </c>
      <c r="F219" s="48" t="s">
        <v>387</v>
      </c>
      <c r="G219" s="48" t="s">
        <v>1079</v>
      </c>
      <c r="H219" s="48" t="s">
        <v>1079</v>
      </c>
    </row>
    <row r="220" spans="3:8" ht="15" customHeight="1" x14ac:dyDescent="0.25">
      <c r="C220" s="42" t="s">
        <v>1760</v>
      </c>
      <c r="D220" s="45" t="s">
        <v>1761</v>
      </c>
      <c r="F220" s="48" t="s">
        <v>1827</v>
      </c>
      <c r="G220" s="48" t="s">
        <v>4900</v>
      </c>
      <c r="H220" s="48" t="s">
        <v>4900</v>
      </c>
    </row>
    <row r="221" spans="3:8" ht="15" customHeight="1" x14ac:dyDescent="0.25">
      <c r="C221" s="42" t="s">
        <v>1762</v>
      </c>
      <c r="D221" s="45" t="s">
        <v>488</v>
      </c>
      <c r="F221" s="48" t="s">
        <v>2656</v>
      </c>
      <c r="G221" s="48" t="s">
        <v>4901</v>
      </c>
      <c r="H221" s="48" t="s">
        <v>4901</v>
      </c>
    </row>
    <row r="222" spans="3:8" ht="15" customHeight="1" x14ac:dyDescent="0.25">
      <c r="C222" s="42" t="s">
        <v>1763</v>
      </c>
      <c r="D222" s="45" t="s">
        <v>445</v>
      </c>
      <c r="F222" s="48" t="s">
        <v>1829</v>
      </c>
      <c r="G222" s="48" t="s">
        <v>4902</v>
      </c>
      <c r="H222" s="48" t="s">
        <v>4902</v>
      </c>
    </row>
    <row r="223" spans="3:8" ht="15" customHeight="1" x14ac:dyDescent="0.25">
      <c r="C223" s="42" t="s">
        <v>1764</v>
      </c>
      <c r="D223" s="45" t="s">
        <v>370</v>
      </c>
      <c r="F223" s="48" t="s">
        <v>2288</v>
      </c>
      <c r="G223" s="48" t="s">
        <v>4903</v>
      </c>
      <c r="H223" s="48" t="s">
        <v>4903</v>
      </c>
    </row>
    <row r="224" spans="3:8" ht="15" customHeight="1" x14ac:dyDescent="0.25">
      <c r="C224" s="42" t="s">
        <v>1765</v>
      </c>
      <c r="D224" s="45" t="s">
        <v>446</v>
      </c>
      <c r="F224" s="48" t="s">
        <v>476</v>
      </c>
      <c r="G224" s="48" t="s">
        <v>1080</v>
      </c>
      <c r="H224" s="48" t="s">
        <v>1080</v>
      </c>
    </row>
    <row r="225" spans="3:8" ht="15" customHeight="1" x14ac:dyDescent="0.25">
      <c r="C225" s="42" t="s">
        <v>1766</v>
      </c>
      <c r="D225" s="45" t="s">
        <v>417</v>
      </c>
      <c r="F225" s="48" t="s">
        <v>272</v>
      </c>
      <c r="G225" s="48" t="s">
        <v>1082</v>
      </c>
      <c r="H225" s="48" t="s">
        <v>1082</v>
      </c>
    </row>
    <row r="226" spans="3:8" ht="15" customHeight="1" x14ac:dyDescent="0.25">
      <c r="C226" s="42" t="s">
        <v>1767</v>
      </c>
      <c r="D226" s="45" t="s">
        <v>470</v>
      </c>
      <c r="F226" s="48" t="s">
        <v>452</v>
      </c>
      <c r="G226" s="48" t="s">
        <v>1085</v>
      </c>
      <c r="H226" s="48" t="s">
        <v>1085</v>
      </c>
    </row>
    <row r="227" spans="3:8" ht="15" customHeight="1" x14ac:dyDescent="0.25">
      <c r="C227" s="42" t="s">
        <v>1768</v>
      </c>
      <c r="D227" s="45" t="s">
        <v>447</v>
      </c>
      <c r="F227" s="48" t="s">
        <v>424</v>
      </c>
      <c r="G227" s="48" t="s">
        <v>1088</v>
      </c>
      <c r="H227" s="48" t="s">
        <v>1088</v>
      </c>
    </row>
    <row r="228" spans="3:8" ht="15" customHeight="1" x14ac:dyDescent="0.25">
      <c r="C228" s="42" t="s">
        <v>1769</v>
      </c>
      <c r="D228" s="45" t="s">
        <v>313</v>
      </c>
      <c r="F228" s="48" t="s">
        <v>426</v>
      </c>
      <c r="G228" s="48" t="s">
        <v>1090</v>
      </c>
      <c r="H228" s="48" t="s">
        <v>1090</v>
      </c>
    </row>
    <row r="229" spans="3:8" ht="15" customHeight="1" x14ac:dyDescent="0.25">
      <c r="C229" s="42" t="s">
        <v>1770</v>
      </c>
      <c r="D229" s="45" t="s">
        <v>1771</v>
      </c>
      <c r="F229" s="48" t="s">
        <v>388</v>
      </c>
      <c r="G229" s="48" t="s">
        <v>1092</v>
      </c>
      <c r="H229" s="48" t="s">
        <v>1092</v>
      </c>
    </row>
    <row r="230" spans="3:8" ht="15" customHeight="1" x14ac:dyDescent="0.25">
      <c r="C230" s="42" t="s">
        <v>1772</v>
      </c>
      <c r="D230" s="45" t="s">
        <v>1773</v>
      </c>
      <c r="F230" s="48" t="s">
        <v>389</v>
      </c>
      <c r="G230" s="48" t="s">
        <v>1093</v>
      </c>
      <c r="H230" s="48" t="s">
        <v>1093</v>
      </c>
    </row>
    <row r="231" spans="3:8" ht="15" customHeight="1" x14ac:dyDescent="0.25">
      <c r="C231" s="42" t="s">
        <v>1774</v>
      </c>
      <c r="D231" s="45" t="s">
        <v>419</v>
      </c>
      <c r="F231" s="48" t="s">
        <v>375</v>
      </c>
      <c r="G231" s="48" t="s">
        <v>1096</v>
      </c>
      <c r="H231" s="48" t="s">
        <v>1096</v>
      </c>
    </row>
    <row r="232" spans="3:8" ht="15" customHeight="1" x14ac:dyDescent="0.25">
      <c r="C232" s="42" t="s">
        <v>1775</v>
      </c>
      <c r="D232" s="45" t="s">
        <v>515</v>
      </c>
      <c r="F232" s="48" t="s">
        <v>428</v>
      </c>
      <c r="G232" s="48" t="s">
        <v>1102</v>
      </c>
      <c r="H232" s="48" t="s">
        <v>1102</v>
      </c>
    </row>
    <row r="233" spans="3:8" ht="15" customHeight="1" x14ac:dyDescent="0.25">
      <c r="C233" s="42" t="s">
        <v>1776</v>
      </c>
      <c r="D233" s="45" t="s">
        <v>1777</v>
      </c>
      <c r="F233" s="48" t="s">
        <v>448</v>
      </c>
      <c r="G233" s="48" t="s">
        <v>1105</v>
      </c>
      <c r="H233" s="48" t="s">
        <v>1105</v>
      </c>
    </row>
    <row r="234" spans="3:8" ht="15" customHeight="1" x14ac:dyDescent="0.25">
      <c r="C234" s="42" t="s">
        <v>1778</v>
      </c>
      <c r="D234" s="45" t="s">
        <v>356</v>
      </c>
      <c r="F234" s="48" t="s">
        <v>431</v>
      </c>
      <c r="G234" s="48" t="s">
        <v>1106</v>
      </c>
      <c r="H234" s="48" t="s">
        <v>1106</v>
      </c>
    </row>
    <row r="235" spans="3:8" ht="15" customHeight="1" x14ac:dyDescent="0.25">
      <c r="C235" s="42" t="s">
        <v>1779</v>
      </c>
      <c r="D235" s="45" t="s">
        <v>1780</v>
      </c>
      <c r="F235" s="48" t="s">
        <v>462</v>
      </c>
      <c r="G235" s="48" t="s">
        <v>1107</v>
      </c>
      <c r="H235" s="48" t="s">
        <v>1107</v>
      </c>
    </row>
    <row r="236" spans="3:8" ht="15" customHeight="1" x14ac:dyDescent="0.25">
      <c r="C236" s="42" t="s">
        <v>1781</v>
      </c>
      <c r="D236" s="45" t="s">
        <v>1782</v>
      </c>
      <c r="F236" s="48" t="s">
        <v>491</v>
      </c>
      <c r="G236" s="48" t="s">
        <v>1110</v>
      </c>
      <c r="H236" s="48" t="s">
        <v>1110</v>
      </c>
    </row>
    <row r="237" spans="3:8" ht="15" customHeight="1" x14ac:dyDescent="0.25">
      <c r="C237" s="42" t="s">
        <v>1783</v>
      </c>
      <c r="D237" s="45" t="s">
        <v>385</v>
      </c>
      <c r="F237" s="48" t="s">
        <v>463</v>
      </c>
      <c r="G237" s="48" t="s">
        <v>1112</v>
      </c>
      <c r="H237" s="48" t="s">
        <v>1112</v>
      </c>
    </row>
    <row r="238" spans="3:8" ht="15" customHeight="1" x14ac:dyDescent="0.25">
      <c r="C238" s="42" t="s">
        <v>1784</v>
      </c>
      <c r="D238" s="45" t="s">
        <v>1785</v>
      </c>
      <c r="F238" s="48" t="s">
        <v>453</v>
      </c>
      <c r="G238" s="48" t="s">
        <v>1115</v>
      </c>
      <c r="H238" s="48" t="s">
        <v>1115</v>
      </c>
    </row>
    <row r="239" spans="3:8" ht="15" customHeight="1" x14ac:dyDescent="0.25">
      <c r="C239" s="42" t="s">
        <v>1786</v>
      </c>
      <c r="D239" s="45" t="s">
        <v>421</v>
      </c>
      <c r="F239" s="48" t="s">
        <v>391</v>
      </c>
      <c r="G239" s="48" t="s">
        <v>1116</v>
      </c>
      <c r="H239" s="48" t="s">
        <v>1116</v>
      </c>
    </row>
    <row r="240" spans="3:8" ht="15" customHeight="1" x14ac:dyDescent="0.25">
      <c r="C240" s="42" t="s">
        <v>1787</v>
      </c>
      <c r="D240" s="45" t="s">
        <v>1788</v>
      </c>
      <c r="F240" s="48" t="s">
        <v>358</v>
      </c>
      <c r="G240" s="48" t="s">
        <v>1117</v>
      </c>
      <c r="H240" s="48" t="s">
        <v>1117</v>
      </c>
    </row>
    <row r="241" spans="3:8" ht="15" customHeight="1" x14ac:dyDescent="0.25">
      <c r="C241" s="42" t="s">
        <v>1789</v>
      </c>
      <c r="D241" s="45" t="s">
        <v>352</v>
      </c>
      <c r="F241" s="48" t="s">
        <v>407</v>
      </c>
      <c r="G241" s="48" t="s">
        <v>1118</v>
      </c>
      <c r="H241" s="48" t="s">
        <v>1118</v>
      </c>
    </row>
    <row r="242" spans="3:8" ht="15" customHeight="1" x14ac:dyDescent="0.25">
      <c r="C242" s="42" t="s">
        <v>1790</v>
      </c>
      <c r="D242" s="45" t="s">
        <v>422</v>
      </c>
      <c r="F242" s="48" t="s">
        <v>542</v>
      </c>
      <c r="G242" s="48" t="s">
        <v>1120</v>
      </c>
      <c r="H242" s="48" t="s">
        <v>1120</v>
      </c>
    </row>
    <row r="243" spans="3:8" ht="15" customHeight="1" x14ac:dyDescent="0.25">
      <c r="C243" s="42" t="s">
        <v>1791</v>
      </c>
      <c r="D243" s="45" t="s">
        <v>340</v>
      </c>
      <c r="F243" s="48" t="s">
        <v>1869</v>
      </c>
      <c r="G243" s="48" t="s">
        <v>4904</v>
      </c>
      <c r="H243" s="48" t="s">
        <v>4904</v>
      </c>
    </row>
    <row r="244" spans="3:8" ht="15" customHeight="1" x14ac:dyDescent="0.25">
      <c r="C244" s="42" t="s">
        <v>1792</v>
      </c>
      <c r="D244" s="45" t="s">
        <v>500</v>
      </c>
      <c r="F244" s="48" t="s">
        <v>4905</v>
      </c>
      <c r="G244" s="48" t="s">
        <v>4906</v>
      </c>
      <c r="H244" s="48" t="s">
        <v>1130</v>
      </c>
    </row>
    <row r="245" spans="3:8" ht="15" customHeight="1" x14ac:dyDescent="0.25">
      <c r="C245" s="42" t="s">
        <v>1793</v>
      </c>
      <c r="D245" s="45" t="s">
        <v>457</v>
      </c>
      <c r="F245" s="48" t="s">
        <v>354</v>
      </c>
      <c r="G245" s="48" t="s">
        <v>1131</v>
      </c>
      <c r="H245" s="48" t="s">
        <v>1131</v>
      </c>
    </row>
    <row r="246" spans="3:8" ht="15" customHeight="1" x14ac:dyDescent="0.25">
      <c r="C246" s="42" t="s">
        <v>1794</v>
      </c>
      <c r="D246" s="45" t="s">
        <v>1795</v>
      </c>
      <c r="F246" s="48" t="s">
        <v>547</v>
      </c>
      <c r="G246" s="48" t="s">
        <v>1132</v>
      </c>
      <c r="H246" s="48" t="s">
        <v>1132</v>
      </c>
    </row>
    <row r="247" spans="3:8" ht="15" customHeight="1" x14ac:dyDescent="0.25">
      <c r="C247" s="42" t="s">
        <v>1796</v>
      </c>
      <c r="D247" s="45" t="s">
        <v>1797</v>
      </c>
      <c r="F247" s="48" t="s">
        <v>394</v>
      </c>
      <c r="G247" s="48" t="s">
        <v>1134</v>
      </c>
      <c r="H247" s="48" t="s">
        <v>1134</v>
      </c>
    </row>
    <row r="248" spans="3:8" ht="15" customHeight="1" x14ac:dyDescent="0.25">
      <c r="C248" s="42" t="s">
        <v>1798</v>
      </c>
      <c r="D248" s="45" t="s">
        <v>325</v>
      </c>
      <c r="F248" s="48" t="s">
        <v>395</v>
      </c>
      <c r="G248" s="48" t="s">
        <v>1138</v>
      </c>
      <c r="H248" s="48" t="s">
        <v>1138</v>
      </c>
    </row>
    <row r="249" spans="3:8" ht="15" customHeight="1" x14ac:dyDescent="0.25">
      <c r="C249" s="42" t="s">
        <v>1799</v>
      </c>
      <c r="D249" s="45" t="s">
        <v>471</v>
      </c>
      <c r="F249" s="48" t="s">
        <v>2349</v>
      </c>
      <c r="G249" s="48" t="s">
        <v>4907</v>
      </c>
      <c r="H249" s="48" t="s">
        <v>4907</v>
      </c>
    </row>
    <row r="250" spans="3:8" ht="15" customHeight="1" x14ac:dyDescent="0.25">
      <c r="C250" s="42" t="s">
        <v>1800</v>
      </c>
      <c r="D250" s="45" t="s">
        <v>371</v>
      </c>
      <c r="F250" s="48" t="s">
        <v>1887</v>
      </c>
      <c r="G250" s="48" t="s">
        <v>4908</v>
      </c>
      <c r="H250" s="48" t="s">
        <v>4908</v>
      </c>
    </row>
    <row r="251" spans="3:8" ht="15" customHeight="1" x14ac:dyDescent="0.25">
      <c r="C251" s="42" t="s">
        <v>1801</v>
      </c>
      <c r="D251" s="45" t="s">
        <v>1802</v>
      </c>
      <c r="F251" s="48" t="s">
        <v>435</v>
      </c>
      <c r="G251" s="48" t="s">
        <v>1142</v>
      </c>
      <c r="H251" s="48" t="s">
        <v>1142</v>
      </c>
    </row>
    <row r="252" spans="3:8" ht="15" customHeight="1" x14ac:dyDescent="0.25">
      <c r="C252" s="42" t="s">
        <v>1803</v>
      </c>
      <c r="D252" s="45" t="s">
        <v>458</v>
      </c>
      <c r="F252" s="48" t="s">
        <v>1892</v>
      </c>
      <c r="G252" s="48" t="s">
        <v>4909</v>
      </c>
      <c r="H252" s="48" t="s">
        <v>4909</v>
      </c>
    </row>
    <row r="253" spans="3:8" ht="15" customHeight="1" x14ac:dyDescent="0.25">
      <c r="C253" s="42" t="s">
        <v>1804</v>
      </c>
      <c r="D253" s="45" t="s">
        <v>459</v>
      </c>
      <c r="F253" s="48" t="s">
        <v>1894</v>
      </c>
      <c r="G253" s="48" t="s">
        <v>4910</v>
      </c>
      <c r="H253" s="48" t="s">
        <v>4910</v>
      </c>
    </row>
    <row r="254" spans="3:8" ht="15" customHeight="1" x14ac:dyDescent="0.25">
      <c r="C254" s="42" t="s">
        <v>1805</v>
      </c>
      <c r="D254" s="45" t="s">
        <v>343</v>
      </c>
      <c r="F254" s="48" t="s">
        <v>1896</v>
      </c>
      <c r="G254" s="48" t="s">
        <v>4911</v>
      </c>
      <c r="H254" s="48" t="s">
        <v>4911</v>
      </c>
    </row>
    <row r="255" spans="3:8" ht="15" customHeight="1" x14ac:dyDescent="0.25">
      <c r="C255" s="42" t="s">
        <v>1806</v>
      </c>
      <c r="D255" s="45" t="s">
        <v>329</v>
      </c>
      <c r="F255" s="48" t="s">
        <v>1901</v>
      </c>
      <c r="G255" s="48" t="s">
        <v>4912</v>
      </c>
      <c r="H255" s="48" t="s">
        <v>4912</v>
      </c>
    </row>
    <row r="256" spans="3:8" ht="15" customHeight="1" x14ac:dyDescent="0.25">
      <c r="C256" s="42" t="s">
        <v>1807</v>
      </c>
      <c r="D256" s="45" t="s">
        <v>546</v>
      </c>
      <c r="F256" s="48" t="s">
        <v>1905</v>
      </c>
      <c r="G256" s="48" t="s">
        <v>4913</v>
      </c>
      <c r="H256" s="48" t="s">
        <v>4913</v>
      </c>
    </row>
    <row r="257" spans="3:8" ht="15" customHeight="1" x14ac:dyDescent="0.25">
      <c r="C257" s="42" t="s">
        <v>1808</v>
      </c>
      <c r="D257" s="45" t="s">
        <v>261</v>
      </c>
      <c r="F257" s="48" t="s">
        <v>1907</v>
      </c>
      <c r="G257" s="48" t="s">
        <v>4914</v>
      </c>
      <c r="H257" s="48" t="s">
        <v>4914</v>
      </c>
    </row>
    <row r="258" spans="3:8" ht="15" customHeight="1" x14ac:dyDescent="0.25">
      <c r="C258" s="42" t="s">
        <v>1809</v>
      </c>
      <c r="D258" s="45" t="s">
        <v>472</v>
      </c>
      <c r="F258" s="48" t="s">
        <v>1909</v>
      </c>
      <c r="G258" s="48" t="s">
        <v>4915</v>
      </c>
      <c r="H258" s="48" t="s">
        <v>4915</v>
      </c>
    </row>
    <row r="259" spans="3:8" ht="15" customHeight="1" x14ac:dyDescent="0.25">
      <c r="C259" s="42" t="s">
        <v>1810</v>
      </c>
      <c r="D259" s="45" t="s">
        <v>360</v>
      </c>
      <c r="F259" s="48" t="s">
        <v>398</v>
      </c>
      <c r="G259" s="48" t="s">
        <v>1149</v>
      </c>
      <c r="H259" s="48" t="s">
        <v>1149</v>
      </c>
    </row>
    <row r="260" spans="3:8" ht="15" customHeight="1" x14ac:dyDescent="0.25">
      <c r="C260" s="42" t="s">
        <v>1811</v>
      </c>
      <c r="D260" s="45" t="s">
        <v>460</v>
      </c>
      <c r="F260" s="48" t="s">
        <v>2361</v>
      </c>
      <c r="G260" s="48" t="s">
        <v>4916</v>
      </c>
      <c r="H260" s="48" t="s">
        <v>4916</v>
      </c>
    </row>
    <row r="261" spans="3:8" ht="15" customHeight="1" x14ac:dyDescent="0.25">
      <c r="C261" s="42" t="s">
        <v>1812</v>
      </c>
      <c r="D261" s="45" t="s">
        <v>423</v>
      </c>
      <c r="F261" s="48" t="s">
        <v>1913</v>
      </c>
      <c r="G261" s="48" t="s">
        <v>4917</v>
      </c>
      <c r="H261" s="48" t="s">
        <v>4917</v>
      </c>
    </row>
    <row r="262" spans="3:8" ht="15" customHeight="1" x14ac:dyDescent="0.25">
      <c r="C262" s="42" t="s">
        <v>1813</v>
      </c>
      <c r="D262" s="45" t="s">
        <v>269</v>
      </c>
      <c r="F262" s="48" t="s">
        <v>2365</v>
      </c>
      <c r="G262" s="48" t="s">
        <v>4918</v>
      </c>
      <c r="H262" s="48" t="s">
        <v>4918</v>
      </c>
    </row>
    <row r="263" spans="3:8" ht="15" customHeight="1" x14ac:dyDescent="0.25">
      <c r="C263" s="42" t="s">
        <v>1814</v>
      </c>
      <c r="D263" s="45" t="s">
        <v>461</v>
      </c>
      <c r="F263" s="48" t="s">
        <v>1915</v>
      </c>
      <c r="G263" s="48" t="s">
        <v>4919</v>
      </c>
      <c r="H263" s="48" t="s">
        <v>4919</v>
      </c>
    </row>
    <row r="264" spans="3:8" ht="15" customHeight="1" x14ac:dyDescent="0.25">
      <c r="C264" s="42" t="s">
        <v>1815</v>
      </c>
      <c r="D264" s="45" t="s">
        <v>1816</v>
      </c>
      <c r="F264" s="48" t="s">
        <v>1917</v>
      </c>
      <c r="G264" s="48" t="s">
        <v>4920</v>
      </c>
      <c r="H264" s="48" t="s">
        <v>4920</v>
      </c>
    </row>
    <row r="265" spans="3:8" ht="15" customHeight="1" x14ac:dyDescent="0.25">
      <c r="C265" s="42" t="s">
        <v>1817</v>
      </c>
      <c r="D265" s="45" t="s">
        <v>318</v>
      </c>
      <c r="F265" s="48" t="s">
        <v>399</v>
      </c>
      <c r="G265" s="48" t="s">
        <v>1150</v>
      </c>
      <c r="H265" s="48" t="s">
        <v>1150</v>
      </c>
    </row>
    <row r="266" spans="3:8" ht="15" customHeight="1" x14ac:dyDescent="0.25">
      <c r="C266" s="42" t="s">
        <v>1818</v>
      </c>
      <c r="D266" s="45" t="s">
        <v>1819</v>
      </c>
      <c r="F266" s="48" t="s">
        <v>1919</v>
      </c>
      <c r="G266" s="48" t="s">
        <v>4921</v>
      </c>
      <c r="H266" s="48" t="s">
        <v>4921</v>
      </c>
    </row>
    <row r="267" spans="3:8" ht="15" customHeight="1" x14ac:dyDescent="0.25">
      <c r="C267" s="42" t="s">
        <v>1820</v>
      </c>
      <c r="D267" s="45" t="s">
        <v>372</v>
      </c>
      <c r="F267" s="48" t="s">
        <v>533</v>
      </c>
      <c r="G267" s="48" t="s">
        <v>1152</v>
      </c>
      <c r="H267" s="48" t="s">
        <v>1152</v>
      </c>
    </row>
    <row r="268" spans="3:8" ht="15" customHeight="1" x14ac:dyDescent="0.25">
      <c r="C268" s="42" t="s">
        <v>1821</v>
      </c>
      <c r="D268" s="45" t="s">
        <v>386</v>
      </c>
      <c r="F268" s="48" t="s">
        <v>2449</v>
      </c>
      <c r="G268" s="48" t="s">
        <v>4922</v>
      </c>
      <c r="H268" s="48" t="s">
        <v>4922</v>
      </c>
    </row>
    <row r="269" spans="3:8" ht="15" customHeight="1" x14ac:dyDescent="0.25">
      <c r="C269" s="42" t="s">
        <v>1822</v>
      </c>
      <c r="D269" s="45" t="s">
        <v>489</v>
      </c>
      <c r="F269" s="48" t="s">
        <v>2669</v>
      </c>
      <c r="G269" s="48" t="s">
        <v>4923</v>
      </c>
      <c r="H269" s="48" t="s">
        <v>4923</v>
      </c>
    </row>
    <row r="270" spans="3:8" ht="15" customHeight="1" x14ac:dyDescent="0.25">
      <c r="C270" s="42" t="s">
        <v>1823</v>
      </c>
      <c r="D270" s="45" t="s">
        <v>373</v>
      </c>
      <c r="F270" s="48" t="s">
        <v>2376</v>
      </c>
      <c r="G270" s="48" t="s">
        <v>4924</v>
      </c>
      <c r="H270" s="48" t="s">
        <v>4924</v>
      </c>
    </row>
    <row r="271" spans="3:8" ht="15" customHeight="1" x14ac:dyDescent="0.25">
      <c r="C271" s="42" t="s">
        <v>1824</v>
      </c>
      <c r="D271" s="45" t="s">
        <v>374</v>
      </c>
      <c r="F271" s="48" t="s">
        <v>2378</v>
      </c>
      <c r="G271" s="48" t="s">
        <v>4925</v>
      </c>
      <c r="H271" s="48" t="s">
        <v>4925</v>
      </c>
    </row>
    <row r="272" spans="3:8" ht="15" customHeight="1" x14ac:dyDescent="0.25">
      <c r="C272" s="42" t="s">
        <v>1825</v>
      </c>
      <c r="D272" s="45" t="s">
        <v>387</v>
      </c>
      <c r="F272" s="48" t="s">
        <v>467</v>
      </c>
      <c r="G272" s="48" t="s">
        <v>1153</v>
      </c>
      <c r="H272" s="48" t="s">
        <v>1153</v>
      </c>
    </row>
    <row r="273" spans="3:8" ht="15" customHeight="1" x14ac:dyDescent="0.25">
      <c r="C273" s="42" t="s">
        <v>1826</v>
      </c>
      <c r="D273" s="45" t="s">
        <v>1827</v>
      </c>
      <c r="F273" s="48" t="s">
        <v>1926</v>
      </c>
      <c r="G273" s="48" t="s">
        <v>4926</v>
      </c>
      <c r="H273" s="48" t="s">
        <v>4926</v>
      </c>
    </row>
    <row r="274" spans="3:8" ht="15" customHeight="1" x14ac:dyDescent="0.25">
      <c r="C274" s="42" t="s">
        <v>1828</v>
      </c>
      <c r="D274" s="45" t="s">
        <v>1829</v>
      </c>
      <c r="F274" s="48" t="s">
        <v>1928</v>
      </c>
      <c r="G274" s="48" t="s">
        <v>4927</v>
      </c>
      <c r="H274" s="48" t="s">
        <v>4927</v>
      </c>
    </row>
    <row r="275" spans="3:8" ht="15" customHeight="1" x14ac:dyDescent="0.25">
      <c r="C275" s="42" t="s">
        <v>1830</v>
      </c>
      <c r="D275" s="45" t="s">
        <v>476</v>
      </c>
      <c r="F275" s="48" t="s">
        <v>2381</v>
      </c>
      <c r="G275" s="48" t="s">
        <v>4928</v>
      </c>
      <c r="H275" s="48" t="s">
        <v>4928</v>
      </c>
    </row>
    <row r="276" spans="3:8" ht="15" customHeight="1" x14ac:dyDescent="0.25">
      <c r="C276" s="42" t="s">
        <v>1831</v>
      </c>
      <c r="D276" s="45" t="s">
        <v>262</v>
      </c>
      <c r="F276" s="48" t="s">
        <v>400</v>
      </c>
      <c r="G276" s="48" t="s">
        <v>1155</v>
      </c>
      <c r="H276" s="48" t="s">
        <v>1155</v>
      </c>
    </row>
    <row r="277" spans="3:8" ht="15" customHeight="1" x14ac:dyDescent="0.25">
      <c r="C277" s="42" t="s">
        <v>1832</v>
      </c>
      <c r="D277" s="45" t="s">
        <v>272</v>
      </c>
      <c r="F277" s="48" t="s">
        <v>2466</v>
      </c>
      <c r="G277" s="48" t="s">
        <v>4929</v>
      </c>
      <c r="H277" s="48" t="s">
        <v>4929</v>
      </c>
    </row>
    <row r="278" spans="3:8" ht="15" customHeight="1" x14ac:dyDescent="0.25">
      <c r="C278" s="42" t="s">
        <v>1833</v>
      </c>
      <c r="D278" s="45" t="s">
        <v>1834</v>
      </c>
      <c r="F278" s="48" t="s">
        <v>517</v>
      </c>
      <c r="G278" s="48" t="s">
        <v>1156</v>
      </c>
      <c r="H278" s="48" t="s">
        <v>1156</v>
      </c>
    </row>
    <row r="279" spans="3:8" ht="15" customHeight="1" x14ac:dyDescent="0.25">
      <c r="C279" s="42" t="s">
        <v>1835</v>
      </c>
      <c r="D279" s="45" t="s">
        <v>238</v>
      </c>
      <c r="F279" s="48" t="s">
        <v>2686</v>
      </c>
      <c r="G279" s="48" t="s">
        <v>4930</v>
      </c>
      <c r="H279" s="48" t="s">
        <v>4930</v>
      </c>
    </row>
    <row r="280" spans="3:8" ht="15" customHeight="1" x14ac:dyDescent="0.25">
      <c r="C280" s="42" t="s">
        <v>1836</v>
      </c>
      <c r="D280" s="45" t="s">
        <v>1837</v>
      </c>
      <c r="F280" s="48" t="s">
        <v>558</v>
      </c>
      <c r="G280" s="48" t="s">
        <v>1178</v>
      </c>
      <c r="H280" s="48" t="s">
        <v>1178</v>
      </c>
    </row>
    <row r="281" spans="3:8" ht="15" customHeight="1" x14ac:dyDescent="0.25">
      <c r="C281" s="42" t="s">
        <v>1838</v>
      </c>
      <c r="D281" s="45" t="s">
        <v>1839</v>
      </c>
      <c r="F281" s="48" t="s">
        <v>3371</v>
      </c>
      <c r="G281" s="48" t="s">
        <v>4931</v>
      </c>
      <c r="H281" s="48" t="s">
        <v>4931</v>
      </c>
    </row>
    <row r="282" spans="3:8" ht="15" customHeight="1" x14ac:dyDescent="0.25">
      <c r="C282" s="42" t="s">
        <v>1840</v>
      </c>
      <c r="D282" s="45" t="s">
        <v>452</v>
      </c>
      <c r="F282" s="48" t="s">
        <v>567</v>
      </c>
      <c r="G282" s="48" t="s">
        <v>1181</v>
      </c>
      <c r="H282" s="48" t="s">
        <v>1181</v>
      </c>
    </row>
    <row r="283" spans="3:8" ht="15" customHeight="1" x14ac:dyDescent="0.25">
      <c r="C283" s="42" t="s">
        <v>1841</v>
      </c>
      <c r="D283" s="45" t="s">
        <v>424</v>
      </c>
      <c r="F283" s="48" t="s">
        <v>649</v>
      </c>
      <c r="G283" s="48" t="s">
        <v>1457</v>
      </c>
      <c r="H283" s="48" t="s">
        <v>1457</v>
      </c>
    </row>
    <row r="284" spans="3:8" ht="15" customHeight="1" x14ac:dyDescent="0.25">
      <c r="C284" s="42" t="s">
        <v>1842</v>
      </c>
      <c r="D284" s="45" t="s">
        <v>425</v>
      </c>
      <c r="F284" s="48" t="s">
        <v>749</v>
      </c>
      <c r="G284" s="48" t="s">
        <v>1465</v>
      </c>
      <c r="H284" s="48" t="s">
        <v>1465</v>
      </c>
    </row>
    <row r="285" spans="3:8" ht="15" customHeight="1" x14ac:dyDescent="0.25">
      <c r="C285" s="42" t="s">
        <v>1843</v>
      </c>
      <c r="D285" s="45" t="s">
        <v>426</v>
      </c>
      <c r="F285" s="48" t="s">
        <v>550</v>
      </c>
      <c r="G285" s="48" t="s">
        <v>1245</v>
      </c>
      <c r="H285" s="48" t="s">
        <v>1245</v>
      </c>
    </row>
    <row r="286" spans="3:8" ht="15" customHeight="1" x14ac:dyDescent="0.25">
      <c r="C286" s="42" t="s">
        <v>1844</v>
      </c>
      <c r="D286" s="45" t="s">
        <v>388</v>
      </c>
      <c r="F286" s="48" t="s">
        <v>714</v>
      </c>
      <c r="G286" s="48" t="s">
        <v>1246</v>
      </c>
      <c r="H286" s="48" t="s">
        <v>1246</v>
      </c>
    </row>
    <row r="287" spans="3:8" ht="15" customHeight="1" x14ac:dyDescent="0.25">
      <c r="C287" s="42" t="s">
        <v>1845</v>
      </c>
      <c r="D287" s="45" t="s">
        <v>375</v>
      </c>
      <c r="F287" s="48" t="s">
        <v>578</v>
      </c>
      <c r="G287" s="48" t="s">
        <v>1277</v>
      </c>
      <c r="H287" s="48" t="s">
        <v>1277</v>
      </c>
    </row>
    <row r="288" spans="3:8" ht="15" customHeight="1" x14ac:dyDescent="0.25">
      <c r="C288" s="42" t="s">
        <v>1846</v>
      </c>
      <c r="D288" s="45" t="s">
        <v>390</v>
      </c>
      <c r="F288" s="48" t="s">
        <v>559</v>
      </c>
      <c r="G288" s="48" t="s">
        <v>1312</v>
      </c>
      <c r="H288" s="48" t="s">
        <v>1312</v>
      </c>
    </row>
    <row r="289" spans="3:8" ht="15" customHeight="1" x14ac:dyDescent="0.25">
      <c r="C289" s="42" t="s">
        <v>1847</v>
      </c>
      <c r="D289" s="45" t="s">
        <v>427</v>
      </c>
      <c r="F289" s="48" t="s">
        <v>556</v>
      </c>
      <c r="G289" s="48" t="s">
        <v>1330</v>
      </c>
      <c r="H289" s="48" t="s">
        <v>1330</v>
      </c>
    </row>
    <row r="290" spans="3:8" ht="15" customHeight="1" x14ac:dyDescent="0.25">
      <c r="C290" s="42" t="s">
        <v>1848</v>
      </c>
      <c r="D290" s="45" t="s">
        <v>530</v>
      </c>
      <c r="F290" s="48" t="s">
        <v>815</v>
      </c>
      <c r="G290" s="48" t="s">
        <v>1345</v>
      </c>
      <c r="H290" s="48" t="s">
        <v>1345</v>
      </c>
    </row>
    <row r="291" spans="3:8" ht="15" customHeight="1" x14ac:dyDescent="0.25">
      <c r="C291" s="42" t="s">
        <v>1849</v>
      </c>
      <c r="D291" s="45" t="s">
        <v>428</v>
      </c>
      <c r="F291" s="48" t="s">
        <v>590</v>
      </c>
      <c r="G291" s="48" t="s">
        <v>1462</v>
      </c>
      <c r="H291" s="48" t="s">
        <v>1462</v>
      </c>
    </row>
    <row r="292" spans="3:8" ht="15" customHeight="1" x14ac:dyDescent="0.25">
      <c r="C292" s="42" t="s">
        <v>1850</v>
      </c>
      <c r="D292" s="45" t="s">
        <v>430</v>
      </c>
      <c r="F292" s="48" t="s">
        <v>574</v>
      </c>
      <c r="G292" s="48" t="s">
        <v>1200</v>
      </c>
      <c r="H292" s="48" t="s">
        <v>1200</v>
      </c>
    </row>
    <row r="293" spans="3:8" ht="15" customHeight="1" x14ac:dyDescent="0.25">
      <c r="C293" s="42" t="s">
        <v>1851</v>
      </c>
      <c r="D293" s="45" t="s">
        <v>1852</v>
      </c>
      <c r="F293" s="48" t="s">
        <v>554</v>
      </c>
      <c r="G293" s="48" t="s">
        <v>1201</v>
      </c>
      <c r="H293" s="48" t="s">
        <v>1201</v>
      </c>
    </row>
    <row r="294" spans="3:8" ht="15" customHeight="1" x14ac:dyDescent="0.25">
      <c r="C294" s="42" t="s">
        <v>1853</v>
      </c>
      <c r="D294" s="45" t="s">
        <v>448</v>
      </c>
      <c r="F294" s="48" t="s">
        <v>580</v>
      </c>
      <c r="G294" s="48" t="s">
        <v>1202</v>
      </c>
      <c r="H294" s="48" t="s">
        <v>1202</v>
      </c>
    </row>
    <row r="295" spans="3:8" ht="15" customHeight="1" x14ac:dyDescent="0.25">
      <c r="C295" s="42" t="s">
        <v>1854</v>
      </c>
      <c r="D295" s="45" t="s">
        <v>348</v>
      </c>
      <c r="F295" s="48" t="s">
        <v>669</v>
      </c>
      <c r="G295" s="48" t="s">
        <v>1206</v>
      </c>
      <c r="H295" s="48" t="s">
        <v>1206</v>
      </c>
    </row>
    <row r="296" spans="3:8" ht="15" customHeight="1" x14ac:dyDescent="0.25">
      <c r="C296" s="42" t="s">
        <v>1855</v>
      </c>
      <c r="D296" s="45" t="s">
        <v>432</v>
      </c>
      <c r="F296" s="48" t="s">
        <v>3402</v>
      </c>
      <c r="G296" s="48" t="s">
        <v>4932</v>
      </c>
      <c r="H296" s="48" t="s">
        <v>4932</v>
      </c>
    </row>
    <row r="297" spans="3:8" ht="15" customHeight="1" x14ac:dyDescent="0.25">
      <c r="C297" s="42" t="s">
        <v>1856</v>
      </c>
      <c r="D297" s="45" t="s">
        <v>491</v>
      </c>
      <c r="F297" s="48" t="s">
        <v>623</v>
      </c>
      <c r="G297" s="48" t="s">
        <v>1218</v>
      </c>
      <c r="H297" s="48" t="s">
        <v>1218</v>
      </c>
    </row>
    <row r="298" spans="3:8" ht="15" customHeight="1" x14ac:dyDescent="0.25">
      <c r="C298" s="42" t="s">
        <v>1857</v>
      </c>
      <c r="D298" s="45" t="s">
        <v>480</v>
      </c>
      <c r="F298" s="48" t="s">
        <v>619</v>
      </c>
      <c r="G298" s="48" t="s">
        <v>1220</v>
      </c>
      <c r="H298" s="48" t="s">
        <v>1220</v>
      </c>
    </row>
    <row r="299" spans="3:8" ht="15" customHeight="1" x14ac:dyDescent="0.25">
      <c r="C299" s="42" t="s">
        <v>1858</v>
      </c>
      <c r="D299" s="45" t="s">
        <v>376</v>
      </c>
      <c r="F299" s="48" t="s">
        <v>551</v>
      </c>
      <c r="G299" s="48" t="s">
        <v>1223</v>
      </c>
      <c r="H299" s="48" t="s">
        <v>1223</v>
      </c>
    </row>
    <row r="300" spans="3:8" ht="15" customHeight="1" x14ac:dyDescent="0.25">
      <c r="C300" s="42" t="s">
        <v>1859</v>
      </c>
      <c r="D300" s="45" t="s">
        <v>453</v>
      </c>
      <c r="F300" s="48" t="s">
        <v>549</v>
      </c>
      <c r="G300" s="48" t="s">
        <v>1224</v>
      </c>
      <c r="H300" s="48" t="s">
        <v>1224</v>
      </c>
    </row>
    <row r="301" spans="3:8" ht="15" customHeight="1" x14ac:dyDescent="0.25">
      <c r="C301" s="42" t="s">
        <v>1860</v>
      </c>
      <c r="D301" s="45" t="s">
        <v>391</v>
      </c>
      <c r="F301" s="48" t="s">
        <v>671</v>
      </c>
      <c r="G301" s="48" t="s">
        <v>1269</v>
      </c>
      <c r="H301" s="48" t="s">
        <v>1269</v>
      </c>
    </row>
    <row r="302" spans="3:8" ht="15" customHeight="1" x14ac:dyDescent="0.25">
      <c r="C302" s="42" t="s">
        <v>1861</v>
      </c>
      <c r="D302" s="45" t="s">
        <v>358</v>
      </c>
      <c r="F302" s="48" t="s">
        <v>625</v>
      </c>
      <c r="G302" s="48" t="s">
        <v>1300</v>
      </c>
      <c r="H302" s="48" t="s">
        <v>1300</v>
      </c>
    </row>
    <row r="303" spans="3:8" ht="15" customHeight="1" x14ac:dyDescent="0.25">
      <c r="C303" s="42" t="s">
        <v>1862</v>
      </c>
      <c r="D303" s="45" t="s">
        <v>1863</v>
      </c>
      <c r="F303" s="48" t="s">
        <v>827</v>
      </c>
      <c r="G303" s="48" t="s">
        <v>1301</v>
      </c>
      <c r="H303" s="48" t="s">
        <v>1301</v>
      </c>
    </row>
    <row r="304" spans="3:8" ht="15" customHeight="1" x14ac:dyDescent="0.25">
      <c r="C304" s="42" t="s">
        <v>1864</v>
      </c>
      <c r="D304" s="45" t="s">
        <v>407</v>
      </c>
      <c r="F304" s="48" t="s">
        <v>675</v>
      </c>
      <c r="G304" s="48" t="s">
        <v>1321</v>
      </c>
      <c r="H304" s="48" t="s">
        <v>1321</v>
      </c>
    </row>
    <row r="305" spans="3:8" ht="15" customHeight="1" x14ac:dyDescent="0.25">
      <c r="C305" s="42" t="s">
        <v>1865</v>
      </c>
      <c r="D305" s="45" t="s">
        <v>1866</v>
      </c>
      <c r="F305" s="48" t="s">
        <v>4135</v>
      </c>
      <c r="G305" s="48" t="s">
        <v>4933</v>
      </c>
      <c r="H305" s="48" t="s">
        <v>4933</v>
      </c>
    </row>
    <row r="306" spans="3:8" ht="15" customHeight="1" x14ac:dyDescent="0.25">
      <c r="C306" s="42" t="s">
        <v>1867</v>
      </c>
      <c r="D306" s="45" t="s">
        <v>542</v>
      </c>
      <c r="F306" s="48" t="s">
        <v>731</v>
      </c>
      <c r="G306" s="48" t="s">
        <v>1337</v>
      </c>
      <c r="H306" s="48" t="s">
        <v>1337</v>
      </c>
    </row>
    <row r="307" spans="3:8" ht="15" customHeight="1" x14ac:dyDescent="0.25">
      <c r="C307" s="42" t="s">
        <v>1868</v>
      </c>
      <c r="D307" s="45" t="s">
        <v>1869</v>
      </c>
      <c r="F307" s="48" t="s">
        <v>806</v>
      </c>
      <c r="G307" s="48" t="s">
        <v>1353</v>
      </c>
      <c r="H307" s="48" t="s">
        <v>1353</v>
      </c>
    </row>
    <row r="308" spans="3:8" ht="15" customHeight="1" x14ac:dyDescent="0.25">
      <c r="C308" s="42" t="s">
        <v>1870</v>
      </c>
      <c r="D308" s="45" t="s">
        <v>492</v>
      </c>
      <c r="F308" s="48" t="s">
        <v>757</v>
      </c>
      <c r="G308" s="48" t="s">
        <v>1354</v>
      </c>
      <c r="H308" s="48" t="s">
        <v>1354</v>
      </c>
    </row>
    <row r="309" spans="3:8" ht="15" customHeight="1" x14ac:dyDescent="0.25">
      <c r="C309" s="42" t="s">
        <v>1871</v>
      </c>
      <c r="D309" s="45" t="s">
        <v>1872</v>
      </c>
      <c r="F309" s="48" t="s">
        <v>4934</v>
      </c>
      <c r="G309" s="48" t="s">
        <v>4935</v>
      </c>
      <c r="H309" s="48" t="s">
        <v>1383</v>
      </c>
    </row>
    <row r="310" spans="3:8" ht="15" customHeight="1" x14ac:dyDescent="0.25">
      <c r="C310" s="42" t="s">
        <v>1873</v>
      </c>
      <c r="D310" s="45" t="s">
        <v>433</v>
      </c>
      <c r="F310" s="48" t="s">
        <v>4224</v>
      </c>
      <c r="G310" s="48" t="s">
        <v>4936</v>
      </c>
      <c r="H310" s="48" t="s">
        <v>4936</v>
      </c>
    </row>
    <row r="311" spans="3:8" ht="15" customHeight="1" x14ac:dyDescent="0.25">
      <c r="C311" s="42" t="s">
        <v>1874</v>
      </c>
      <c r="D311" s="45" t="s">
        <v>392</v>
      </c>
      <c r="F311" s="48" t="s">
        <v>741</v>
      </c>
      <c r="G311" s="48" t="s">
        <v>1403</v>
      </c>
      <c r="H311" s="48" t="s">
        <v>1403</v>
      </c>
    </row>
    <row r="312" spans="3:8" ht="15" customHeight="1" x14ac:dyDescent="0.25">
      <c r="C312" s="42" t="s">
        <v>1875</v>
      </c>
      <c r="D312" s="45" t="s">
        <v>481</v>
      </c>
      <c r="F312" s="48" t="s">
        <v>4256</v>
      </c>
      <c r="G312" s="48" t="s">
        <v>4937</v>
      </c>
      <c r="H312" s="48" t="s">
        <v>4937</v>
      </c>
    </row>
    <row r="313" spans="3:8" ht="15" customHeight="1" x14ac:dyDescent="0.25">
      <c r="C313" s="42" t="s">
        <v>1876</v>
      </c>
      <c r="D313" s="45" t="s">
        <v>1877</v>
      </c>
      <c r="F313" s="48" t="s">
        <v>830</v>
      </c>
      <c r="G313" s="48" t="s">
        <v>1404</v>
      </c>
      <c r="H313" s="48" t="s">
        <v>1404</v>
      </c>
    </row>
    <row r="314" spans="3:8" ht="15" customHeight="1" x14ac:dyDescent="0.25">
      <c r="C314" s="42" t="s">
        <v>1878</v>
      </c>
      <c r="D314" s="45" t="s">
        <v>465</v>
      </c>
      <c r="F314" s="48" t="s">
        <v>742</v>
      </c>
      <c r="G314" s="48" t="s">
        <v>1410</v>
      </c>
      <c r="H314" s="48" t="s">
        <v>1410</v>
      </c>
    </row>
    <row r="315" spans="3:8" ht="15" customHeight="1" x14ac:dyDescent="0.25">
      <c r="C315" s="42" t="s">
        <v>1879</v>
      </c>
      <c r="D315" s="45" t="s">
        <v>525</v>
      </c>
      <c r="F315" s="48" t="s">
        <v>745</v>
      </c>
      <c r="G315" s="48" t="s">
        <v>1420</v>
      </c>
      <c r="H315" s="48" t="s">
        <v>1420</v>
      </c>
    </row>
    <row r="316" spans="3:8" ht="15" customHeight="1" x14ac:dyDescent="0.25">
      <c r="C316" s="42" t="s">
        <v>1880</v>
      </c>
      <c r="D316" s="45" t="s">
        <v>354</v>
      </c>
      <c r="F316" s="48" t="s">
        <v>744</v>
      </c>
      <c r="G316" s="48" t="s">
        <v>1421</v>
      </c>
      <c r="H316" s="48" t="s">
        <v>1421</v>
      </c>
    </row>
    <row r="317" spans="3:8" ht="15" customHeight="1" x14ac:dyDescent="0.25">
      <c r="C317" s="42" t="s">
        <v>1881</v>
      </c>
      <c r="D317" s="45" t="s">
        <v>394</v>
      </c>
      <c r="F317" s="48" t="s">
        <v>612</v>
      </c>
      <c r="G317" s="48" t="s">
        <v>1424</v>
      </c>
      <c r="H317" s="48" t="s">
        <v>1424</v>
      </c>
    </row>
    <row r="318" spans="3:8" ht="15" customHeight="1" x14ac:dyDescent="0.25">
      <c r="C318" s="42" t="s">
        <v>1882</v>
      </c>
      <c r="D318" s="45" t="s">
        <v>531</v>
      </c>
      <c r="F318" s="48" t="s">
        <v>823</v>
      </c>
      <c r="G318" s="48" t="s">
        <v>1439</v>
      </c>
      <c r="H318" s="48" t="s">
        <v>1439</v>
      </c>
    </row>
    <row r="319" spans="3:8" ht="15" customHeight="1" x14ac:dyDescent="0.25">
      <c r="C319" s="42" t="s">
        <v>1883</v>
      </c>
      <c r="D319" s="45" t="s">
        <v>355</v>
      </c>
      <c r="F319" s="48" t="s">
        <v>3801</v>
      </c>
      <c r="G319" s="48" t="s">
        <v>4938</v>
      </c>
      <c r="H319" s="48" t="s">
        <v>4938</v>
      </c>
    </row>
    <row r="320" spans="3:8" ht="15" customHeight="1" x14ac:dyDescent="0.25">
      <c r="C320" s="42" t="s">
        <v>1884</v>
      </c>
      <c r="D320" s="45" t="s">
        <v>526</v>
      </c>
      <c r="F320" s="48" t="s">
        <v>3803</v>
      </c>
      <c r="G320" s="48" t="s">
        <v>4939</v>
      </c>
      <c r="H320" s="48" t="s">
        <v>4939</v>
      </c>
    </row>
    <row r="321" spans="3:8" ht="15" customHeight="1" x14ac:dyDescent="0.25">
      <c r="C321" s="42" t="s">
        <v>1885</v>
      </c>
      <c r="D321" s="45" t="s">
        <v>396</v>
      </c>
      <c r="F321" s="48" t="s">
        <v>3849</v>
      </c>
      <c r="G321" s="48" t="s">
        <v>4940</v>
      </c>
      <c r="H321" s="48" t="s">
        <v>4940</v>
      </c>
    </row>
    <row r="322" spans="3:8" ht="15" customHeight="1" x14ac:dyDescent="0.25">
      <c r="C322" s="42" t="s">
        <v>1886</v>
      </c>
      <c r="D322" s="45" t="s">
        <v>1887</v>
      </c>
      <c r="F322" s="48" t="s">
        <v>3851</v>
      </c>
      <c r="G322" s="48" t="s">
        <v>4941</v>
      </c>
      <c r="H322" s="48" t="s">
        <v>4941</v>
      </c>
    </row>
    <row r="323" spans="3:8" ht="15" customHeight="1" x14ac:dyDescent="0.25">
      <c r="C323" s="42" t="s">
        <v>1888</v>
      </c>
      <c r="D323" s="45" t="s">
        <v>435</v>
      </c>
      <c r="F323" s="48" t="s">
        <v>296</v>
      </c>
      <c r="G323" s="48" t="s">
        <v>859</v>
      </c>
      <c r="H323" s="48" t="s">
        <v>859</v>
      </c>
    </row>
    <row r="324" spans="3:8" ht="15" customHeight="1" x14ac:dyDescent="0.25">
      <c r="C324" s="42" t="s">
        <v>1889</v>
      </c>
      <c r="D324" s="45" t="s">
        <v>482</v>
      </c>
      <c r="F324" s="48" t="s">
        <v>437</v>
      </c>
      <c r="G324" s="48" t="s">
        <v>1168</v>
      </c>
      <c r="H324" s="48" t="s">
        <v>1168</v>
      </c>
    </row>
    <row r="325" spans="3:8" ht="15" customHeight="1" x14ac:dyDescent="0.25">
      <c r="C325" s="42" t="s">
        <v>1890</v>
      </c>
      <c r="D325" s="45" t="s">
        <v>532</v>
      </c>
      <c r="F325" s="48" t="s">
        <v>402</v>
      </c>
      <c r="G325" s="48" t="s">
        <v>931</v>
      </c>
      <c r="H325" s="48" t="s">
        <v>931</v>
      </c>
    </row>
    <row r="326" spans="3:8" ht="15" customHeight="1" x14ac:dyDescent="0.25">
      <c r="C326" s="42" t="s">
        <v>1891</v>
      </c>
      <c r="D326" s="45" t="s">
        <v>1892</v>
      </c>
      <c r="F326" s="48" t="s">
        <v>1618</v>
      </c>
      <c r="G326" s="48" t="s">
        <v>4942</v>
      </c>
      <c r="H326" s="48" t="s">
        <v>4942</v>
      </c>
    </row>
    <row r="327" spans="3:8" ht="15" customHeight="1" x14ac:dyDescent="0.25">
      <c r="C327" s="42" t="s">
        <v>1893</v>
      </c>
      <c r="D327" s="45" t="s">
        <v>1894</v>
      </c>
      <c r="F327" s="48" t="s">
        <v>235</v>
      </c>
      <c r="G327" s="48" t="s">
        <v>995</v>
      </c>
      <c r="H327" s="48" t="s">
        <v>995</v>
      </c>
    </row>
    <row r="328" spans="3:8" ht="15" customHeight="1" x14ac:dyDescent="0.25">
      <c r="C328" s="42" t="s">
        <v>1895</v>
      </c>
      <c r="D328" s="45" t="s">
        <v>1896</v>
      </c>
      <c r="F328" s="48" t="s">
        <v>256</v>
      </c>
      <c r="G328" s="48" t="s">
        <v>1007</v>
      </c>
      <c r="H328" s="48" t="s">
        <v>1007</v>
      </c>
    </row>
    <row r="329" spans="3:8" ht="15" customHeight="1" x14ac:dyDescent="0.25">
      <c r="C329" s="42" t="s">
        <v>1897</v>
      </c>
      <c r="D329" s="45" t="s">
        <v>1898</v>
      </c>
      <c r="F329" s="48" t="s">
        <v>265</v>
      </c>
      <c r="G329" s="48" t="s">
        <v>1165</v>
      </c>
      <c r="H329" s="48" t="s">
        <v>1165</v>
      </c>
    </row>
    <row r="330" spans="3:8" ht="15" customHeight="1" x14ac:dyDescent="0.25">
      <c r="C330" s="42" t="s">
        <v>1899</v>
      </c>
      <c r="D330" s="45" t="s">
        <v>377</v>
      </c>
      <c r="F330" s="48" t="s">
        <v>264</v>
      </c>
      <c r="G330" s="48" t="s">
        <v>874</v>
      </c>
      <c r="H330" s="48" t="s">
        <v>874</v>
      </c>
    </row>
    <row r="331" spans="3:8" ht="15" customHeight="1" x14ac:dyDescent="0.25">
      <c r="C331" s="42" t="s">
        <v>1900</v>
      </c>
      <c r="D331" s="45" t="s">
        <v>1901</v>
      </c>
      <c r="F331" s="48" t="s">
        <v>251</v>
      </c>
      <c r="G331" s="48" t="s">
        <v>877</v>
      </c>
      <c r="H331" s="48" t="s">
        <v>877</v>
      </c>
    </row>
    <row r="332" spans="3:8" ht="15" customHeight="1" x14ac:dyDescent="0.25">
      <c r="C332" s="42" t="s">
        <v>1902</v>
      </c>
      <c r="D332" s="45" t="s">
        <v>1903</v>
      </c>
      <c r="F332" s="48" t="s">
        <v>411</v>
      </c>
      <c r="G332" s="48" t="s">
        <v>880</v>
      </c>
      <c r="H332" s="48" t="s">
        <v>880</v>
      </c>
    </row>
    <row r="333" spans="3:8" ht="15" customHeight="1" x14ac:dyDescent="0.25">
      <c r="C333" s="42" t="s">
        <v>1904</v>
      </c>
      <c r="D333" s="45" t="s">
        <v>1905</v>
      </c>
      <c r="F333" s="48" t="s">
        <v>353</v>
      </c>
      <c r="G333" s="48" t="s">
        <v>886</v>
      </c>
      <c r="H333" s="48" t="s">
        <v>886</v>
      </c>
    </row>
    <row r="334" spans="3:8" ht="15" customHeight="1" x14ac:dyDescent="0.25">
      <c r="C334" s="42" t="s">
        <v>1906</v>
      </c>
      <c r="D334" s="45" t="s">
        <v>1907</v>
      </c>
      <c r="F334" s="48" t="s">
        <v>328</v>
      </c>
      <c r="G334" s="48" t="s">
        <v>899</v>
      </c>
      <c r="H334" s="48" t="s">
        <v>899</v>
      </c>
    </row>
    <row r="335" spans="3:8" ht="15" customHeight="1" x14ac:dyDescent="0.25">
      <c r="C335" s="42" t="s">
        <v>1908</v>
      </c>
      <c r="D335" s="45" t="s">
        <v>1909</v>
      </c>
      <c r="F335" s="48" t="s">
        <v>219</v>
      </c>
      <c r="G335" s="48" t="s">
        <v>906</v>
      </c>
      <c r="H335" s="48" t="s">
        <v>906</v>
      </c>
    </row>
    <row r="336" spans="3:8" ht="15" customHeight="1" x14ac:dyDescent="0.25">
      <c r="C336" s="42" t="s">
        <v>1910</v>
      </c>
      <c r="D336" s="45" t="s">
        <v>1911</v>
      </c>
      <c r="F336" s="48" t="s">
        <v>1597</v>
      </c>
      <c r="G336" s="48" t="s">
        <v>4943</v>
      </c>
      <c r="H336" s="48" t="s">
        <v>4943</v>
      </c>
    </row>
    <row r="337" spans="3:8" ht="15" customHeight="1" x14ac:dyDescent="0.25">
      <c r="C337" s="42" t="s">
        <v>1912</v>
      </c>
      <c r="D337" s="45" t="s">
        <v>1913</v>
      </c>
      <c r="F337" s="48" t="s">
        <v>239</v>
      </c>
      <c r="G337" s="48" t="s">
        <v>933</v>
      </c>
      <c r="H337" s="48" t="s">
        <v>933</v>
      </c>
    </row>
    <row r="338" spans="3:8" ht="15" customHeight="1" x14ac:dyDescent="0.25">
      <c r="C338" s="42" t="s">
        <v>1914</v>
      </c>
      <c r="D338" s="45" t="s">
        <v>1915</v>
      </c>
      <c r="F338" s="48" t="s">
        <v>247</v>
      </c>
      <c r="G338" s="48" t="s">
        <v>953</v>
      </c>
      <c r="H338" s="48" t="s">
        <v>953</v>
      </c>
    </row>
    <row r="339" spans="3:8" ht="15" customHeight="1" x14ac:dyDescent="0.25">
      <c r="C339" s="42" t="s">
        <v>1916</v>
      </c>
      <c r="D339" s="45" t="s">
        <v>1917</v>
      </c>
      <c r="F339" s="48" t="s">
        <v>451</v>
      </c>
      <c r="G339" s="48" t="s">
        <v>958</v>
      </c>
      <c r="H339" s="48" t="s">
        <v>958</v>
      </c>
    </row>
    <row r="340" spans="3:8" ht="15" customHeight="1" x14ac:dyDescent="0.25">
      <c r="C340" s="42" t="s">
        <v>1918</v>
      </c>
      <c r="D340" s="45" t="s">
        <v>1919</v>
      </c>
      <c r="F340" s="48" t="s">
        <v>330</v>
      </c>
      <c r="G340" s="48" t="s">
        <v>984</v>
      </c>
      <c r="H340" s="48" t="s">
        <v>984</v>
      </c>
    </row>
    <row r="341" spans="3:8" ht="15" customHeight="1" x14ac:dyDescent="0.25">
      <c r="C341" s="42" t="s">
        <v>1920</v>
      </c>
      <c r="D341" s="45" t="s">
        <v>533</v>
      </c>
      <c r="F341" s="48" t="s">
        <v>359</v>
      </c>
      <c r="G341" s="48" t="s">
        <v>985</v>
      </c>
      <c r="H341" s="48" t="s">
        <v>985</v>
      </c>
    </row>
    <row r="342" spans="3:8" ht="15" customHeight="1" x14ac:dyDescent="0.25">
      <c r="C342" s="42" t="s">
        <v>1921</v>
      </c>
      <c r="D342" s="45" t="s">
        <v>1922</v>
      </c>
      <c r="F342" s="48" t="s">
        <v>523</v>
      </c>
      <c r="G342" s="48" t="s">
        <v>1004</v>
      </c>
      <c r="H342" s="48" t="s">
        <v>1004</v>
      </c>
    </row>
    <row r="343" spans="3:8" ht="15" customHeight="1" x14ac:dyDescent="0.25">
      <c r="C343" s="42" t="s">
        <v>1923</v>
      </c>
      <c r="D343" s="45" t="s">
        <v>1924</v>
      </c>
      <c r="F343" s="48" t="s">
        <v>445</v>
      </c>
      <c r="G343" s="48" t="s">
        <v>1031</v>
      </c>
      <c r="H343" s="48" t="s">
        <v>1031</v>
      </c>
    </row>
    <row r="344" spans="3:8" ht="15" customHeight="1" x14ac:dyDescent="0.25">
      <c r="C344" s="42" t="s">
        <v>1925</v>
      </c>
      <c r="D344" s="45" t="s">
        <v>1926</v>
      </c>
      <c r="F344" s="48" t="s">
        <v>2481</v>
      </c>
      <c r="G344" s="48" t="s">
        <v>4944</v>
      </c>
      <c r="H344" s="48" t="s">
        <v>4944</v>
      </c>
    </row>
    <row r="345" spans="3:8" ht="15" customHeight="1" x14ac:dyDescent="0.25">
      <c r="C345" s="42" t="s">
        <v>1927</v>
      </c>
      <c r="D345" s="45" t="s">
        <v>1928</v>
      </c>
      <c r="F345" s="48" t="s">
        <v>1802</v>
      </c>
      <c r="G345" s="48" t="s">
        <v>4945</v>
      </c>
      <c r="H345" s="48" t="s">
        <v>4945</v>
      </c>
    </row>
    <row r="346" spans="3:8" ht="15" customHeight="1" x14ac:dyDescent="0.25">
      <c r="C346" s="42" t="s">
        <v>1929</v>
      </c>
      <c r="D346" s="45" t="s">
        <v>436</v>
      </c>
      <c r="F346" s="48" t="s">
        <v>2897</v>
      </c>
      <c r="G346" s="48" t="s">
        <v>4946</v>
      </c>
      <c r="H346" s="48" t="s">
        <v>4946</v>
      </c>
    </row>
    <row r="347" spans="3:8" ht="15" customHeight="1" x14ac:dyDescent="0.25">
      <c r="C347" s="42" t="s">
        <v>1930</v>
      </c>
      <c r="D347" s="45" t="s">
        <v>517</v>
      </c>
      <c r="F347" s="48" t="s">
        <v>374</v>
      </c>
      <c r="G347" s="48" t="s">
        <v>1078</v>
      </c>
      <c r="H347" s="48" t="s">
        <v>1078</v>
      </c>
    </row>
    <row r="348" spans="3:8" ht="15" customHeight="1" x14ac:dyDescent="0.25">
      <c r="C348" s="42" t="s">
        <v>1931</v>
      </c>
      <c r="D348" s="45" t="s">
        <v>300</v>
      </c>
      <c r="F348" s="48" t="s">
        <v>2284</v>
      </c>
      <c r="G348" s="48" t="s">
        <v>4947</v>
      </c>
      <c r="H348" s="48" t="s">
        <v>4947</v>
      </c>
    </row>
    <row r="349" spans="3:8" ht="15" customHeight="1" x14ac:dyDescent="0.25">
      <c r="C349" s="42" t="s">
        <v>1932</v>
      </c>
      <c r="D349" s="45" t="s">
        <v>483</v>
      </c>
      <c r="F349" s="48" t="s">
        <v>318</v>
      </c>
      <c r="G349" s="48" t="s">
        <v>1071</v>
      </c>
      <c r="H349" s="48" t="s">
        <v>1071</v>
      </c>
    </row>
    <row r="350" spans="3:8" ht="15" customHeight="1" x14ac:dyDescent="0.25">
      <c r="C350" s="42" t="s">
        <v>1933</v>
      </c>
      <c r="D350" s="45" t="s">
        <v>1934</v>
      </c>
      <c r="F350" s="48" t="s">
        <v>1837</v>
      </c>
      <c r="G350" s="48" t="s">
        <v>4948</v>
      </c>
      <c r="H350" s="48" t="s">
        <v>4948</v>
      </c>
    </row>
    <row r="351" spans="3:8" ht="15" customHeight="1" x14ac:dyDescent="0.25">
      <c r="C351" s="42" t="s">
        <v>1935</v>
      </c>
      <c r="D351" s="45" t="s">
        <v>1936</v>
      </c>
      <c r="F351" s="48" t="s">
        <v>490</v>
      </c>
      <c r="G351" s="48" t="s">
        <v>1094</v>
      </c>
      <c r="H351" s="48" t="s">
        <v>1094</v>
      </c>
    </row>
    <row r="352" spans="3:8" ht="15" customHeight="1" x14ac:dyDescent="0.25">
      <c r="C352" s="42" t="s">
        <v>1937</v>
      </c>
      <c r="D352" s="45" t="s">
        <v>519</v>
      </c>
      <c r="F352" s="48" t="s">
        <v>430</v>
      </c>
      <c r="G352" s="48" t="s">
        <v>1104</v>
      </c>
      <c r="H352" s="48" t="s">
        <v>1104</v>
      </c>
    </row>
    <row r="353" spans="3:8" ht="15" customHeight="1" x14ac:dyDescent="0.25">
      <c r="C353" s="42" t="s">
        <v>1938</v>
      </c>
      <c r="D353" s="45" t="s">
        <v>1939</v>
      </c>
      <c r="F353" s="48" t="s">
        <v>376</v>
      </c>
      <c r="G353" s="48" t="s">
        <v>1113</v>
      </c>
      <c r="H353" s="48" t="s">
        <v>1113</v>
      </c>
    </row>
    <row r="354" spans="3:8" ht="15" customHeight="1" x14ac:dyDescent="0.25">
      <c r="C354" s="42" t="s">
        <v>1940</v>
      </c>
      <c r="D354" s="45" t="s">
        <v>1941</v>
      </c>
      <c r="F354" s="48" t="s">
        <v>392</v>
      </c>
      <c r="G354" s="48" t="s">
        <v>1126</v>
      </c>
      <c r="H354" s="48" t="s">
        <v>1126</v>
      </c>
    </row>
    <row r="355" spans="3:8" ht="15" customHeight="1" x14ac:dyDescent="0.25">
      <c r="C355" s="42" t="s">
        <v>1942</v>
      </c>
      <c r="D355" s="45" t="s">
        <v>1943</v>
      </c>
      <c r="F355" s="48" t="s">
        <v>434</v>
      </c>
      <c r="G355" s="48" t="s">
        <v>1127</v>
      </c>
      <c r="H355" s="48" t="s">
        <v>1127</v>
      </c>
    </row>
    <row r="356" spans="3:8" ht="15" customHeight="1" x14ac:dyDescent="0.25">
      <c r="C356" s="42" t="s">
        <v>1944</v>
      </c>
      <c r="D356" s="45" t="s">
        <v>408</v>
      </c>
      <c r="F356" s="48" t="s">
        <v>532</v>
      </c>
      <c r="G356" s="48" t="s">
        <v>1144</v>
      </c>
      <c r="H356" s="48" t="s">
        <v>1144</v>
      </c>
    </row>
    <row r="357" spans="3:8" ht="15" customHeight="1" x14ac:dyDescent="0.25">
      <c r="C357" s="42" t="s">
        <v>1945</v>
      </c>
      <c r="D357" s="45" t="s">
        <v>1946</v>
      </c>
      <c r="F357" s="48" t="s">
        <v>2504</v>
      </c>
      <c r="G357" s="48" t="s">
        <v>4949</v>
      </c>
      <c r="H357" s="48" t="s">
        <v>4949</v>
      </c>
    </row>
    <row r="358" spans="3:8" ht="15" customHeight="1" x14ac:dyDescent="0.25">
      <c r="C358" s="42" t="s">
        <v>1947</v>
      </c>
      <c r="D358" s="45" t="s">
        <v>220</v>
      </c>
      <c r="F358" s="48" t="s">
        <v>273</v>
      </c>
      <c r="G358" s="48" t="s">
        <v>1019</v>
      </c>
      <c r="H358" s="48" t="s">
        <v>1019</v>
      </c>
    </row>
    <row r="359" spans="3:8" ht="15" customHeight="1" x14ac:dyDescent="0.25">
      <c r="C359" s="42" t="s">
        <v>1948</v>
      </c>
      <c r="D359" s="45" t="s">
        <v>437</v>
      </c>
      <c r="F359" s="48" t="s">
        <v>460</v>
      </c>
      <c r="G359" s="48" t="s">
        <v>1067</v>
      </c>
      <c r="H359" s="48" t="s">
        <v>1067</v>
      </c>
    </row>
    <row r="360" spans="3:8" ht="15" customHeight="1" x14ac:dyDescent="0.25">
      <c r="C360" s="42" t="s">
        <v>1949</v>
      </c>
      <c r="D360" s="45" t="s">
        <v>1950</v>
      </c>
      <c r="F360" s="48" t="s">
        <v>423</v>
      </c>
      <c r="G360" s="48" t="s">
        <v>1068</v>
      </c>
      <c r="H360" s="48" t="s">
        <v>1068</v>
      </c>
    </row>
    <row r="361" spans="3:8" ht="15" customHeight="1" x14ac:dyDescent="0.25">
      <c r="C361" s="42" t="s">
        <v>1951</v>
      </c>
      <c r="D361" s="45" t="s">
        <v>1952</v>
      </c>
      <c r="F361" s="48" t="s">
        <v>4950</v>
      </c>
      <c r="G361" s="48" t="s">
        <v>4951</v>
      </c>
      <c r="H361" s="48" t="s">
        <v>1137</v>
      </c>
    </row>
    <row r="362" spans="3:8" ht="15" customHeight="1" x14ac:dyDescent="0.25">
      <c r="C362" s="42" t="s">
        <v>1953</v>
      </c>
      <c r="D362" s="45" t="s">
        <v>265</v>
      </c>
      <c r="F362" s="48" t="s">
        <v>4952</v>
      </c>
      <c r="G362" s="48" t="s">
        <v>4953</v>
      </c>
      <c r="H362" s="48" t="s">
        <v>957</v>
      </c>
    </row>
    <row r="363" spans="3:8" ht="15" customHeight="1" x14ac:dyDescent="0.25">
      <c r="C363" s="42" t="s">
        <v>1954</v>
      </c>
      <c r="D363" s="45" t="s">
        <v>1955</v>
      </c>
      <c r="F363" s="48" t="s">
        <v>282</v>
      </c>
      <c r="G363" s="48" t="s">
        <v>987</v>
      </c>
      <c r="H363" s="48" t="s">
        <v>987</v>
      </c>
    </row>
    <row r="364" spans="3:8" ht="15" customHeight="1" x14ac:dyDescent="0.25">
      <c r="C364" s="42" t="s">
        <v>1956</v>
      </c>
      <c r="D364" s="45" t="s">
        <v>540</v>
      </c>
      <c r="F364" s="48" t="s">
        <v>416</v>
      </c>
      <c r="G364" s="48" t="s">
        <v>1015</v>
      </c>
      <c r="H364" s="48" t="s">
        <v>1015</v>
      </c>
    </row>
    <row r="365" spans="3:8" ht="15" customHeight="1" x14ac:dyDescent="0.25">
      <c r="C365" s="42" t="s">
        <v>1957</v>
      </c>
      <c r="D365" s="45" t="s">
        <v>1958</v>
      </c>
      <c r="F365" s="48" t="s">
        <v>418</v>
      </c>
      <c r="G365" s="48" t="s">
        <v>1040</v>
      </c>
      <c r="H365" s="48" t="s">
        <v>1040</v>
      </c>
    </row>
    <row r="366" spans="3:8" ht="15" customHeight="1" x14ac:dyDescent="0.25">
      <c r="C366" s="42" t="s">
        <v>1959</v>
      </c>
      <c r="D366" s="45" t="s">
        <v>286</v>
      </c>
      <c r="F366" s="48" t="s">
        <v>413</v>
      </c>
      <c r="G366" s="48" t="s">
        <v>919</v>
      </c>
      <c r="H366" s="48" t="s">
        <v>919</v>
      </c>
    </row>
    <row r="367" spans="3:8" ht="15" customHeight="1" x14ac:dyDescent="0.25">
      <c r="C367" s="42" t="s">
        <v>1960</v>
      </c>
      <c r="D367" s="45" t="s">
        <v>1961</v>
      </c>
      <c r="F367" s="48" t="s">
        <v>488</v>
      </c>
      <c r="G367" s="48" t="s">
        <v>1030</v>
      </c>
      <c r="H367" s="48" t="s">
        <v>1030</v>
      </c>
    </row>
    <row r="368" spans="3:8" ht="15" customHeight="1" x14ac:dyDescent="0.25">
      <c r="C368" s="42" t="s">
        <v>1962</v>
      </c>
      <c r="D368" s="45" t="s">
        <v>438</v>
      </c>
      <c r="F368" s="48" t="s">
        <v>432</v>
      </c>
      <c r="G368" s="48" t="s">
        <v>1109</v>
      </c>
      <c r="H368" s="48" t="s">
        <v>1109</v>
      </c>
    </row>
    <row r="369" spans="3:8" ht="15" customHeight="1" x14ac:dyDescent="0.25">
      <c r="C369" s="42" t="s">
        <v>1963</v>
      </c>
      <c r="D369" s="45" t="s">
        <v>232</v>
      </c>
      <c r="F369" s="48" t="s">
        <v>526</v>
      </c>
      <c r="G369" s="48" t="s">
        <v>1140</v>
      </c>
      <c r="H369" s="48" t="s">
        <v>1140</v>
      </c>
    </row>
    <row r="370" spans="3:8" ht="15" customHeight="1" x14ac:dyDescent="0.25">
      <c r="C370" s="42" t="s">
        <v>1964</v>
      </c>
      <c r="D370" s="45" t="s">
        <v>339</v>
      </c>
      <c r="F370" s="48" t="s">
        <v>1898</v>
      </c>
      <c r="G370" s="48" t="s">
        <v>4954</v>
      </c>
      <c r="H370" s="48" t="s">
        <v>4954</v>
      </c>
    </row>
    <row r="371" spans="3:8" ht="15" customHeight="1" x14ac:dyDescent="0.25">
      <c r="C371" s="42" t="s">
        <v>1965</v>
      </c>
      <c r="D371" s="45" t="s">
        <v>252</v>
      </c>
      <c r="F371" s="48" t="s">
        <v>2861</v>
      </c>
      <c r="G371" s="48" t="s">
        <v>4955</v>
      </c>
      <c r="H371" s="48" t="s">
        <v>4955</v>
      </c>
    </row>
    <row r="372" spans="3:8" ht="15" customHeight="1" x14ac:dyDescent="0.25">
      <c r="C372" s="42" t="s">
        <v>1966</v>
      </c>
      <c r="D372" s="45" t="s">
        <v>1967</v>
      </c>
      <c r="F372" s="48" t="s">
        <v>1782</v>
      </c>
      <c r="G372" s="48" t="s">
        <v>4956</v>
      </c>
      <c r="H372" s="48" t="s">
        <v>4956</v>
      </c>
    </row>
    <row r="373" spans="3:8" ht="15" customHeight="1" x14ac:dyDescent="0.25">
      <c r="C373" s="42" t="s">
        <v>1968</v>
      </c>
      <c r="D373" s="45" t="s">
        <v>378</v>
      </c>
      <c r="F373" s="48" t="s">
        <v>390</v>
      </c>
      <c r="G373" s="48" t="s">
        <v>1097</v>
      </c>
      <c r="H373" s="48" t="s">
        <v>1097</v>
      </c>
    </row>
    <row r="374" spans="3:8" ht="15" customHeight="1" x14ac:dyDescent="0.25">
      <c r="C374" s="42" t="s">
        <v>1969</v>
      </c>
      <c r="D374" s="45" t="s">
        <v>303</v>
      </c>
      <c r="F374" s="48" t="s">
        <v>4957</v>
      </c>
      <c r="G374" s="48" t="s">
        <v>4958</v>
      </c>
      <c r="H374" s="48" t="s">
        <v>1273</v>
      </c>
    </row>
    <row r="375" spans="3:8" ht="15" customHeight="1" x14ac:dyDescent="0.25">
      <c r="C375" s="42" t="s">
        <v>1970</v>
      </c>
      <c r="D375" s="45" t="s">
        <v>303</v>
      </c>
      <c r="F375" s="48" t="s">
        <v>4204</v>
      </c>
      <c r="G375" s="48" t="s">
        <v>4959</v>
      </c>
      <c r="H375" s="48" t="s">
        <v>4959</v>
      </c>
    </row>
    <row r="376" spans="3:8" ht="15" customHeight="1" x14ac:dyDescent="0.25">
      <c r="C376" s="42" t="s">
        <v>1971</v>
      </c>
      <c r="D376" s="45" t="s">
        <v>304</v>
      </c>
      <c r="F376" s="48" t="s">
        <v>3708</v>
      </c>
      <c r="G376" s="48" t="s">
        <v>4960</v>
      </c>
      <c r="H376" s="48" t="s">
        <v>4960</v>
      </c>
    </row>
    <row r="377" spans="3:8" ht="15" customHeight="1" x14ac:dyDescent="0.25">
      <c r="C377" s="42" t="s">
        <v>1972</v>
      </c>
      <c r="D377" s="45" t="s">
        <v>305</v>
      </c>
      <c r="F377" s="48" t="s">
        <v>703</v>
      </c>
      <c r="G377" s="48" t="s">
        <v>1376</v>
      </c>
      <c r="H377" s="48" t="s">
        <v>1376</v>
      </c>
    </row>
    <row r="378" spans="3:8" ht="15" customHeight="1" x14ac:dyDescent="0.25">
      <c r="C378" s="42" t="s">
        <v>1973</v>
      </c>
      <c r="D378" s="45" t="s">
        <v>306</v>
      </c>
      <c r="F378" s="48" t="s">
        <v>633</v>
      </c>
      <c r="G378" s="48" t="s">
        <v>1304</v>
      </c>
      <c r="H378" s="48" t="s">
        <v>1304</v>
      </c>
    </row>
    <row r="379" spans="3:8" ht="15" customHeight="1" x14ac:dyDescent="0.25">
      <c r="C379" s="42" t="s">
        <v>1974</v>
      </c>
      <c r="D379" s="45" t="s">
        <v>307</v>
      </c>
      <c r="F379" s="48" t="s">
        <v>755</v>
      </c>
      <c r="G379" s="48" t="s">
        <v>1299</v>
      </c>
      <c r="H379" s="48" t="s">
        <v>1299</v>
      </c>
    </row>
    <row r="380" spans="3:8" ht="15" customHeight="1" x14ac:dyDescent="0.25">
      <c r="C380" s="42" t="s">
        <v>1975</v>
      </c>
      <c r="D380" s="45" t="s">
        <v>308</v>
      </c>
      <c r="F380" s="48" t="s">
        <v>3731</v>
      </c>
      <c r="G380" s="48" t="s">
        <v>4961</v>
      </c>
      <c r="H380" s="48" t="s">
        <v>4961</v>
      </c>
    </row>
    <row r="381" spans="3:8" ht="15" customHeight="1" x14ac:dyDescent="0.25">
      <c r="C381" s="42" t="s">
        <v>1976</v>
      </c>
      <c r="D381" s="45" t="s">
        <v>309</v>
      </c>
      <c r="F381" s="48" t="s">
        <v>3753</v>
      </c>
      <c r="G381" s="48" t="s">
        <v>4962</v>
      </c>
      <c r="H381" s="48" t="s">
        <v>4962</v>
      </c>
    </row>
    <row r="382" spans="3:8" ht="15" customHeight="1" x14ac:dyDescent="0.25">
      <c r="C382" s="42" t="s">
        <v>1977</v>
      </c>
      <c r="D382" s="45" t="s">
        <v>310</v>
      </c>
      <c r="F382" s="48" t="s">
        <v>3697</v>
      </c>
      <c r="G382" s="48" t="s">
        <v>4963</v>
      </c>
      <c r="H382" s="48" t="s">
        <v>4963</v>
      </c>
    </row>
    <row r="383" spans="3:8" ht="15" customHeight="1" x14ac:dyDescent="0.25">
      <c r="C383" s="42" t="s">
        <v>1978</v>
      </c>
      <c r="D383" s="45" t="s">
        <v>310</v>
      </c>
      <c r="F383" s="48" t="s">
        <v>765</v>
      </c>
      <c r="G383" s="48" t="s">
        <v>1338</v>
      </c>
      <c r="H383" s="48" t="s">
        <v>1338</v>
      </c>
    </row>
    <row r="384" spans="3:8" ht="15" customHeight="1" x14ac:dyDescent="0.25">
      <c r="C384" s="42" t="s">
        <v>1979</v>
      </c>
      <c r="D384" s="45" t="s">
        <v>34</v>
      </c>
      <c r="F384" s="48" t="s">
        <v>3761</v>
      </c>
      <c r="G384" s="48" t="s">
        <v>4964</v>
      </c>
      <c r="H384" s="48" t="s">
        <v>4964</v>
      </c>
    </row>
    <row r="385" spans="3:8" ht="15" customHeight="1" x14ac:dyDescent="0.25">
      <c r="C385" s="42" t="s">
        <v>1980</v>
      </c>
      <c r="D385" s="45" t="s">
        <v>34</v>
      </c>
      <c r="F385" s="48" t="s">
        <v>831</v>
      </c>
      <c r="G385" s="48" t="s">
        <v>1445</v>
      </c>
      <c r="H385" s="48" t="s">
        <v>1445</v>
      </c>
    </row>
    <row r="386" spans="3:8" ht="15" customHeight="1" x14ac:dyDescent="0.25">
      <c r="C386" s="42" t="s">
        <v>1981</v>
      </c>
      <c r="D386" s="45" t="s">
        <v>1982</v>
      </c>
      <c r="F386" s="48" t="s">
        <v>819</v>
      </c>
      <c r="G386" s="48" t="s">
        <v>1409</v>
      </c>
      <c r="H386" s="48" t="s">
        <v>1409</v>
      </c>
    </row>
    <row r="387" spans="3:8" ht="15" customHeight="1" x14ac:dyDescent="0.25">
      <c r="C387" s="42" t="s">
        <v>1983</v>
      </c>
      <c r="D387" s="45" t="s">
        <v>263</v>
      </c>
      <c r="F387" s="48" t="s">
        <v>699</v>
      </c>
      <c r="G387" s="48" t="s">
        <v>1333</v>
      </c>
      <c r="H387" s="48" t="s">
        <v>1333</v>
      </c>
    </row>
    <row r="388" spans="3:8" ht="15" customHeight="1" x14ac:dyDescent="0.25">
      <c r="C388" s="42" t="s">
        <v>1984</v>
      </c>
      <c r="D388" s="45" t="s">
        <v>1985</v>
      </c>
      <c r="F388" s="48" t="s">
        <v>457</v>
      </c>
      <c r="G388" s="48" t="s">
        <v>1051</v>
      </c>
      <c r="H388" s="48" t="s">
        <v>1051</v>
      </c>
    </row>
    <row r="389" spans="3:8" ht="15" customHeight="1" x14ac:dyDescent="0.25">
      <c r="C389" s="42" t="s">
        <v>1986</v>
      </c>
      <c r="D389" s="45" t="s">
        <v>283</v>
      </c>
      <c r="F389" s="48" t="s">
        <v>1982</v>
      </c>
      <c r="G389" s="48" t="s">
        <v>4965</v>
      </c>
      <c r="H389" s="48" t="s">
        <v>4965</v>
      </c>
    </row>
    <row r="390" spans="3:8" ht="15" customHeight="1" x14ac:dyDescent="0.25">
      <c r="C390" s="42" t="s">
        <v>1987</v>
      </c>
      <c r="D390" s="45" t="s">
        <v>292</v>
      </c>
      <c r="F390" s="48" t="s">
        <v>1985</v>
      </c>
      <c r="G390" s="48" t="s">
        <v>4966</v>
      </c>
      <c r="H390" s="48" t="s">
        <v>4966</v>
      </c>
    </row>
    <row r="391" spans="3:8" ht="15" customHeight="1" x14ac:dyDescent="0.25">
      <c r="C391" s="42" t="s">
        <v>1988</v>
      </c>
      <c r="D391" s="45" t="s">
        <v>224</v>
      </c>
      <c r="F391" s="48" t="s">
        <v>1488</v>
      </c>
      <c r="G391" s="48" t="s">
        <v>4967</v>
      </c>
      <c r="H391" s="48" t="s">
        <v>4967</v>
      </c>
    </row>
    <row r="392" spans="3:8" ht="15" customHeight="1" x14ac:dyDescent="0.25">
      <c r="C392" s="42" t="s">
        <v>1989</v>
      </c>
      <c r="D392" s="45" t="s">
        <v>1990</v>
      </c>
      <c r="F392" s="48" t="s">
        <v>1990</v>
      </c>
      <c r="G392" s="48" t="s">
        <v>4968</v>
      </c>
      <c r="H392" s="48" t="s">
        <v>4968</v>
      </c>
    </row>
    <row r="393" spans="3:8" ht="15" customHeight="1" x14ac:dyDescent="0.25">
      <c r="C393" s="42" t="s">
        <v>1991</v>
      </c>
      <c r="D393" s="45" t="s">
        <v>268</v>
      </c>
      <c r="F393" s="48" t="s">
        <v>2600</v>
      </c>
      <c r="G393" s="48" t="s">
        <v>4969</v>
      </c>
      <c r="H393" s="48" t="s">
        <v>4969</v>
      </c>
    </row>
    <row r="394" spans="3:8" ht="15" customHeight="1" x14ac:dyDescent="0.25">
      <c r="C394" s="42" t="s">
        <v>1992</v>
      </c>
      <c r="D394" s="45" t="s">
        <v>296</v>
      </c>
      <c r="F394" s="48" t="s">
        <v>2704</v>
      </c>
      <c r="G394" s="48" t="s">
        <v>4970</v>
      </c>
      <c r="H394" s="48" t="s">
        <v>4970</v>
      </c>
    </row>
    <row r="395" spans="3:8" ht="15" customHeight="1" x14ac:dyDescent="0.25">
      <c r="C395" s="42" t="s">
        <v>1993</v>
      </c>
      <c r="D395" s="45" t="s">
        <v>230</v>
      </c>
      <c r="F395" s="48" t="s">
        <v>230</v>
      </c>
      <c r="G395" s="48" t="s">
        <v>860</v>
      </c>
      <c r="H395" s="48" t="s">
        <v>860</v>
      </c>
    </row>
    <row r="396" spans="3:8" ht="15" customHeight="1" x14ac:dyDescent="0.25">
      <c r="C396" s="42" t="s">
        <v>1994</v>
      </c>
      <c r="D396" s="45" t="s">
        <v>1995</v>
      </c>
      <c r="F396" s="48" t="s">
        <v>1493</v>
      </c>
      <c r="G396" s="48" t="s">
        <v>4971</v>
      </c>
      <c r="H396" s="48" t="s">
        <v>4971</v>
      </c>
    </row>
    <row r="397" spans="3:8" ht="15" customHeight="1" x14ac:dyDescent="0.25">
      <c r="C397" s="42" t="s">
        <v>1996</v>
      </c>
      <c r="D397" s="45" t="s">
        <v>280</v>
      </c>
      <c r="F397" s="48" t="s">
        <v>1995</v>
      </c>
      <c r="G397" s="48" t="s">
        <v>4972</v>
      </c>
      <c r="H397" s="48" t="s">
        <v>4972</v>
      </c>
    </row>
    <row r="398" spans="3:8" ht="15" customHeight="1" x14ac:dyDescent="0.25">
      <c r="C398" s="42" t="s">
        <v>1997</v>
      </c>
      <c r="D398" s="45" t="s">
        <v>336</v>
      </c>
      <c r="F398" s="48" t="s">
        <v>336</v>
      </c>
      <c r="G398" s="48" t="s">
        <v>901</v>
      </c>
      <c r="H398" s="48" t="s">
        <v>901</v>
      </c>
    </row>
    <row r="399" spans="3:8" ht="15" customHeight="1" x14ac:dyDescent="0.25">
      <c r="C399" s="42" t="s">
        <v>1998</v>
      </c>
      <c r="D399" s="45" t="s">
        <v>1999</v>
      </c>
      <c r="F399" s="48" t="s">
        <v>1999</v>
      </c>
      <c r="G399" s="48" t="s">
        <v>4973</v>
      </c>
      <c r="H399" s="48" t="s">
        <v>4973</v>
      </c>
    </row>
    <row r="400" spans="3:8" ht="15" customHeight="1" x14ac:dyDescent="0.25">
      <c r="C400" s="42" t="s">
        <v>2000</v>
      </c>
      <c r="D400" s="45" t="s">
        <v>301</v>
      </c>
      <c r="F400" s="48" t="s">
        <v>223</v>
      </c>
      <c r="G400" s="48" t="s">
        <v>863</v>
      </c>
      <c r="H400" s="48" t="s">
        <v>863</v>
      </c>
    </row>
    <row r="401" spans="3:8" ht="15" customHeight="1" x14ac:dyDescent="0.25">
      <c r="C401" s="42" t="s">
        <v>2001</v>
      </c>
      <c r="D401" s="45" t="s">
        <v>223</v>
      </c>
      <c r="F401" s="48" t="s">
        <v>1499</v>
      </c>
      <c r="G401" s="48" t="s">
        <v>4974</v>
      </c>
      <c r="H401" s="48" t="s">
        <v>4974</v>
      </c>
    </row>
    <row r="402" spans="3:8" ht="15" customHeight="1" x14ac:dyDescent="0.25">
      <c r="C402" s="42" t="s">
        <v>2002</v>
      </c>
      <c r="D402" s="45" t="s">
        <v>225</v>
      </c>
      <c r="F402" s="48" t="s">
        <v>1503</v>
      </c>
      <c r="G402" s="48" t="s">
        <v>4975</v>
      </c>
      <c r="H402" s="48" t="s">
        <v>4975</v>
      </c>
    </row>
    <row r="403" spans="3:8" ht="15" customHeight="1" x14ac:dyDescent="0.25">
      <c r="C403" s="42" t="s">
        <v>2003</v>
      </c>
      <c r="D403" s="45" t="s">
        <v>361</v>
      </c>
      <c r="F403" s="48" t="s">
        <v>1506</v>
      </c>
      <c r="G403" s="48" t="s">
        <v>4976</v>
      </c>
      <c r="H403" s="48" t="s">
        <v>4976</v>
      </c>
    </row>
    <row r="404" spans="3:8" ht="15" customHeight="1" x14ac:dyDescent="0.25">
      <c r="C404" s="42" t="s">
        <v>2004</v>
      </c>
      <c r="D404" s="45" t="s">
        <v>1503</v>
      </c>
      <c r="F404" s="48" t="s">
        <v>1510</v>
      </c>
      <c r="G404" s="48" t="s">
        <v>4977</v>
      </c>
      <c r="H404" s="48" t="s">
        <v>4977</v>
      </c>
    </row>
    <row r="405" spans="3:8" ht="15" customHeight="1" x14ac:dyDescent="0.25">
      <c r="C405" s="42" t="s">
        <v>2005</v>
      </c>
      <c r="D405" s="45" t="s">
        <v>1506</v>
      </c>
      <c r="F405" s="48" t="s">
        <v>1513</v>
      </c>
      <c r="G405" s="48" t="s">
        <v>4978</v>
      </c>
      <c r="H405" s="48" t="s">
        <v>4978</v>
      </c>
    </row>
    <row r="406" spans="3:8" ht="15" customHeight="1" x14ac:dyDescent="0.25">
      <c r="C406" s="42" t="s">
        <v>2006</v>
      </c>
      <c r="D406" s="45" t="s">
        <v>299</v>
      </c>
      <c r="F406" s="48" t="s">
        <v>493</v>
      </c>
      <c r="G406" s="48" t="s">
        <v>872</v>
      </c>
      <c r="H406" s="48" t="s">
        <v>872</v>
      </c>
    </row>
    <row r="407" spans="3:8" ht="15" customHeight="1" x14ac:dyDescent="0.25">
      <c r="C407" s="42" t="s">
        <v>2007</v>
      </c>
      <c r="D407" s="45" t="s">
        <v>409</v>
      </c>
      <c r="F407" s="48" t="s">
        <v>1520</v>
      </c>
      <c r="G407" s="48" t="s">
        <v>4979</v>
      </c>
      <c r="H407" s="48" t="s">
        <v>4979</v>
      </c>
    </row>
    <row r="408" spans="3:8" ht="15" customHeight="1" x14ac:dyDescent="0.25">
      <c r="C408" s="42" t="s">
        <v>2008</v>
      </c>
      <c r="D408" s="45" t="s">
        <v>1510</v>
      </c>
      <c r="F408" s="48" t="s">
        <v>1522</v>
      </c>
      <c r="G408" s="48" t="s">
        <v>4980</v>
      </c>
      <c r="H408" s="48" t="s">
        <v>4980</v>
      </c>
    </row>
    <row r="409" spans="3:8" ht="15" customHeight="1" x14ac:dyDescent="0.25">
      <c r="C409" s="42" t="s">
        <v>2009</v>
      </c>
      <c r="D409" s="45" t="s">
        <v>338</v>
      </c>
      <c r="F409" s="48" t="s">
        <v>2895</v>
      </c>
      <c r="G409" s="48" t="s">
        <v>4981</v>
      </c>
      <c r="H409" s="48" t="s">
        <v>4981</v>
      </c>
    </row>
    <row r="410" spans="3:8" ht="15" customHeight="1" x14ac:dyDescent="0.25">
      <c r="C410" s="42" t="s">
        <v>2010</v>
      </c>
      <c r="D410" s="45" t="s">
        <v>335</v>
      </c>
      <c r="F410" s="48" t="s">
        <v>2846</v>
      </c>
      <c r="G410" s="48" t="s">
        <v>4982</v>
      </c>
      <c r="H410" s="48" t="s">
        <v>4982</v>
      </c>
    </row>
    <row r="411" spans="3:8" ht="15" customHeight="1" x14ac:dyDescent="0.25">
      <c r="C411" s="42" t="s">
        <v>2011</v>
      </c>
      <c r="D411" s="45" t="s">
        <v>2012</v>
      </c>
      <c r="F411" s="48" t="s">
        <v>1525</v>
      </c>
      <c r="G411" s="48" t="s">
        <v>4983</v>
      </c>
      <c r="H411" s="48" t="s">
        <v>4983</v>
      </c>
    </row>
    <row r="412" spans="3:8" ht="15" customHeight="1" x14ac:dyDescent="0.25">
      <c r="C412" s="42" t="s">
        <v>2013</v>
      </c>
      <c r="D412" s="45" t="s">
        <v>2014</v>
      </c>
      <c r="F412" s="48" t="s">
        <v>1527</v>
      </c>
      <c r="G412" s="48" t="s">
        <v>4984</v>
      </c>
      <c r="H412" s="48" t="s">
        <v>4984</v>
      </c>
    </row>
    <row r="413" spans="3:8" ht="15" customHeight="1" x14ac:dyDescent="0.25">
      <c r="C413" s="42" t="s">
        <v>2015</v>
      </c>
      <c r="D413" s="45" t="s">
        <v>297</v>
      </c>
      <c r="F413" s="48" t="s">
        <v>449</v>
      </c>
      <c r="G413" s="48" t="s">
        <v>876</v>
      </c>
      <c r="H413" s="48" t="s">
        <v>876</v>
      </c>
    </row>
    <row r="414" spans="3:8" ht="15" customHeight="1" x14ac:dyDescent="0.25">
      <c r="C414" s="42" t="s">
        <v>2016</v>
      </c>
      <c r="D414" s="45" t="s">
        <v>2017</v>
      </c>
      <c r="F414" s="48" t="s">
        <v>2950</v>
      </c>
      <c r="G414" s="48" t="s">
        <v>4985</v>
      </c>
      <c r="H414" s="48" t="s">
        <v>4985</v>
      </c>
    </row>
    <row r="415" spans="3:8" ht="15" customHeight="1" x14ac:dyDescent="0.25">
      <c r="C415" s="42" t="s">
        <v>2018</v>
      </c>
      <c r="D415" s="45" t="s">
        <v>2019</v>
      </c>
      <c r="F415" s="48" t="s">
        <v>337</v>
      </c>
      <c r="G415" s="48" t="s">
        <v>882</v>
      </c>
      <c r="H415" s="48" t="s">
        <v>882</v>
      </c>
    </row>
    <row r="416" spans="3:8" ht="15" customHeight="1" x14ac:dyDescent="0.25">
      <c r="C416" s="42" t="s">
        <v>2020</v>
      </c>
      <c r="D416" s="45" t="s">
        <v>264</v>
      </c>
      <c r="F416" s="48" t="s">
        <v>295</v>
      </c>
      <c r="G416" s="48" t="s">
        <v>883</v>
      </c>
      <c r="H416" s="48" t="s">
        <v>883</v>
      </c>
    </row>
    <row r="417" spans="3:8" ht="15" customHeight="1" x14ac:dyDescent="0.25">
      <c r="C417" s="42" t="s">
        <v>2021</v>
      </c>
      <c r="D417" s="45" t="s">
        <v>1527</v>
      </c>
      <c r="F417" s="48" t="s">
        <v>1540</v>
      </c>
      <c r="G417" s="48" t="s">
        <v>4986</v>
      </c>
      <c r="H417" s="48" t="s">
        <v>4986</v>
      </c>
    </row>
    <row r="418" spans="3:8" ht="15" customHeight="1" x14ac:dyDescent="0.25">
      <c r="C418" s="42" t="s">
        <v>2022</v>
      </c>
      <c r="D418" s="45" t="s">
        <v>255</v>
      </c>
      <c r="F418" s="48" t="s">
        <v>485</v>
      </c>
      <c r="G418" s="48" t="s">
        <v>885</v>
      </c>
      <c r="H418" s="48" t="s">
        <v>885</v>
      </c>
    </row>
    <row r="419" spans="3:8" ht="15" customHeight="1" x14ac:dyDescent="0.25">
      <c r="C419" s="42" t="s">
        <v>2023</v>
      </c>
      <c r="D419" s="45" t="s">
        <v>449</v>
      </c>
      <c r="F419" s="48" t="s">
        <v>2038</v>
      </c>
      <c r="G419" s="48" t="s">
        <v>4987</v>
      </c>
      <c r="H419" s="48" t="s">
        <v>4987</v>
      </c>
    </row>
    <row r="420" spans="3:8" ht="15" customHeight="1" x14ac:dyDescent="0.25">
      <c r="C420" s="42" t="s">
        <v>2024</v>
      </c>
      <c r="D420" s="45" t="s">
        <v>251</v>
      </c>
      <c r="F420" s="48" t="s">
        <v>2521</v>
      </c>
      <c r="G420" s="48" t="s">
        <v>4988</v>
      </c>
      <c r="H420" s="48" t="s">
        <v>4988</v>
      </c>
    </row>
    <row r="421" spans="3:8" ht="15" customHeight="1" x14ac:dyDescent="0.25">
      <c r="C421" s="42" t="s">
        <v>2025</v>
      </c>
      <c r="D421" s="45" t="s">
        <v>270</v>
      </c>
      <c r="F421" s="48" t="s">
        <v>362</v>
      </c>
      <c r="G421" s="48" t="s">
        <v>895</v>
      </c>
      <c r="H421" s="48" t="s">
        <v>895</v>
      </c>
    </row>
    <row r="422" spans="3:8" ht="15" customHeight="1" x14ac:dyDescent="0.25">
      <c r="C422" s="42" t="s">
        <v>2026</v>
      </c>
      <c r="D422" s="45" t="s">
        <v>411</v>
      </c>
      <c r="F422" s="48" t="s">
        <v>2659</v>
      </c>
      <c r="G422" s="48" t="s">
        <v>4989</v>
      </c>
      <c r="H422" s="48" t="s">
        <v>4989</v>
      </c>
    </row>
    <row r="423" spans="3:8" ht="15" customHeight="1" x14ac:dyDescent="0.25">
      <c r="C423" s="42" t="s">
        <v>2027</v>
      </c>
      <c r="D423" s="45" t="s">
        <v>484</v>
      </c>
      <c r="F423" s="48" t="s">
        <v>2488</v>
      </c>
      <c r="G423" s="48" t="s">
        <v>4990</v>
      </c>
      <c r="H423" s="48" t="s">
        <v>4990</v>
      </c>
    </row>
    <row r="424" spans="3:8" ht="15" customHeight="1" x14ac:dyDescent="0.25">
      <c r="C424" s="42" t="s">
        <v>2028</v>
      </c>
      <c r="D424" s="45" t="s">
        <v>2029</v>
      </c>
      <c r="F424" s="48" t="s">
        <v>2976</v>
      </c>
      <c r="G424" s="48" t="s">
        <v>4991</v>
      </c>
      <c r="H424" s="48" t="s">
        <v>4991</v>
      </c>
    </row>
    <row r="425" spans="3:8" ht="15" customHeight="1" x14ac:dyDescent="0.25">
      <c r="C425" s="42" t="s">
        <v>2030</v>
      </c>
      <c r="D425" s="45" t="s">
        <v>337</v>
      </c>
      <c r="F425" s="48" t="s">
        <v>1559</v>
      </c>
      <c r="G425" s="48" t="s">
        <v>4992</v>
      </c>
      <c r="H425" s="48" t="s">
        <v>4992</v>
      </c>
    </row>
    <row r="426" spans="3:8" ht="15" customHeight="1" x14ac:dyDescent="0.25">
      <c r="C426" s="42" t="s">
        <v>2031</v>
      </c>
      <c r="D426" s="45" t="s">
        <v>295</v>
      </c>
      <c r="F426" s="48" t="s">
        <v>294</v>
      </c>
      <c r="G426" s="48" t="s">
        <v>902</v>
      </c>
      <c r="H426" s="48" t="s">
        <v>902</v>
      </c>
    </row>
    <row r="427" spans="3:8" ht="15" customHeight="1" x14ac:dyDescent="0.25">
      <c r="C427" s="42" t="s">
        <v>2032</v>
      </c>
      <c r="D427" s="45" t="s">
        <v>477</v>
      </c>
      <c r="F427" s="48" t="s">
        <v>2060</v>
      </c>
      <c r="G427" s="48" t="s">
        <v>4993</v>
      </c>
      <c r="H427" s="48" t="s">
        <v>4993</v>
      </c>
    </row>
    <row r="428" spans="3:8" ht="15" customHeight="1" x14ac:dyDescent="0.25">
      <c r="C428" s="42" t="s">
        <v>2033</v>
      </c>
      <c r="D428" s="45" t="s">
        <v>2034</v>
      </c>
      <c r="F428" s="48" t="s">
        <v>1568</v>
      </c>
      <c r="G428" s="48" t="s">
        <v>4994</v>
      </c>
      <c r="H428" s="48" t="s">
        <v>4994</v>
      </c>
    </row>
    <row r="429" spans="3:8" ht="15" customHeight="1" x14ac:dyDescent="0.25">
      <c r="C429" s="42" t="s">
        <v>2035</v>
      </c>
      <c r="D429" s="45" t="s">
        <v>353</v>
      </c>
      <c r="F429" s="48" t="s">
        <v>1571</v>
      </c>
      <c r="G429" s="48" t="s">
        <v>4995</v>
      </c>
      <c r="H429" s="48" t="s">
        <v>4995</v>
      </c>
    </row>
    <row r="430" spans="3:8" ht="15" customHeight="1" x14ac:dyDescent="0.25">
      <c r="C430" s="42" t="s">
        <v>2036</v>
      </c>
      <c r="D430" s="45" t="s">
        <v>291</v>
      </c>
      <c r="F430" s="48" t="s">
        <v>495</v>
      </c>
      <c r="G430" s="48" t="s">
        <v>909</v>
      </c>
      <c r="H430" s="48" t="s">
        <v>909</v>
      </c>
    </row>
    <row r="431" spans="3:8" ht="15" customHeight="1" x14ac:dyDescent="0.25">
      <c r="C431" s="42" t="s">
        <v>2037</v>
      </c>
      <c r="D431" s="45" t="s">
        <v>2038</v>
      </c>
      <c r="F431" s="48" t="s">
        <v>2069</v>
      </c>
      <c r="G431" s="48" t="s">
        <v>4996</v>
      </c>
      <c r="H431" s="48" t="s">
        <v>4996</v>
      </c>
    </row>
    <row r="432" spans="3:8" ht="15" customHeight="1" x14ac:dyDescent="0.25">
      <c r="C432" s="42" t="s">
        <v>2039</v>
      </c>
      <c r="D432" s="45" t="s">
        <v>379</v>
      </c>
      <c r="F432" s="48" t="s">
        <v>2072</v>
      </c>
      <c r="G432" s="48" t="s">
        <v>4997</v>
      </c>
      <c r="H432" s="48" t="s">
        <v>4997</v>
      </c>
    </row>
    <row r="433" spans="3:8" ht="15" customHeight="1" x14ac:dyDescent="0.25">
      <c r="C433" s="42" t="s">
        <v>2040</v>
      </c>
      <c r="D433" s="45" t="s">
        <v>322</v>
      </c>
      <c r="F433" s="48" t="s">
        <v>2077</v>
      </c>
      <c r="G433" s="48" t="s">
        <v>4998</v>
      </c>
      <c r="H433" s="48" t="s">
        <v>4998</v>
      </c>
    </row>
    <row r="434" spans="3:8" ht="15" customHeight="1" x14ac:dyDescent="0.25">
      <c r="C434" s="42" t="s">
        <v>2041</v>
      </c>
      <c r="D434" s="45" t="s">
        <v>534</v>
      </c>
      <c r="F434" s="48" t="s">
        <v>2080</v>
      </c>
      <c r="G434" s="48" t="s">
        <v>4999</v>
      </c>
      <c r="H434" s="48" t="s">
        <v>4999</v>
      </c>
    </row>
    <row r="435" spans="3:8" ht="15" customHeight="1" x14ac:dyDescent="0.25">
      <c r="C435" s="42" t="s">
        <v>2042</v>
      </c>
      <c r="D435" s="45" t="s">
        <v>401</v>
      </c>
      <c r="F435" s="48" t="s">
        <v>275</v>
      </c>
      <c r="G435" s="48" t="s">
        <v>920</v>
      </c>
      <c r="H435" s="48" t="s">
        <v>920</v>
      </c>
    </row>
    <row r="436" spans="3:8" ht="15" customHeight="1" x14ac:dyDescent="0.25">
      <c r="C436" s="42" t="s">
        <v>2043</v>
      </c>
      <c r="D436" s="45" t="s">
        <v>311</v>
      </c>
      <c r="F436" s="48" t="s">
        <v>439</v>
      </c>
      <c r="G436" s="48" t="s">
        <v>922</v>
      </c>
      <c r="H436" s="48" t="s">
        <v>922</v>
      </c>
    </row>
    <row r="437" spans="3:8" ht="15" customHeight="1" x14ac:dyDescent="0.25">
      <c r="C437" s="42" t="s">
        <v>2044</v>
      </c>
      <c r="D437" s="45" t="s">
        <v>327</v>
      </c>
      <c r="F437" s="48" t="s">
        <v>1588</v>
      </c>
      <c r="G437" s="48" t="s">
        <v>5000</v>
      </c>
      <c r="H437" s="48" t="s">
        <v>5000</v>
      </c>
    </row>
    <row r="438" spans="3:8" ht="15" customHeight="1" x14ac:dyDescent="0.25">
      <c r="C438" s="42" t="s">
        <v>2045</v>
      </c>
      <c r="D438" s="45" t="s">
        <v>2046</v>
      </c>
      <c r="F438" s="48" t="s">
        <v>468</v>
      </c>
      <c r="G438" s="48" t="s">
        <v>926</v>
      </c>
      <c r="H438" s="48" t="s">
        <v>926</v>
      </c>
    </row>
    <row r="439" spans="3:8" ht="15" customHeight="1" x14ac:dyDescent="0.25">
      <c r="C439" s="42" t="s">
        <v>2047</v>
      </c>
      <c r="D439" s="45" t="s">
        <v>362</v>
      </c>
      <c r="F439" s="48" t="s">
        <v>245</v>
      </c>
      <c r="G439" s="48" t="s">
        <v>928</v>
      </c>
      <c r="H439" s="48" t="s">
        <v>928</v>
      </c>
    </row>
    <row r="440" spans="3:8" ht="15" customHeight="1" x14ac:dyDescent="0.25">
      <c r="C440" s="42" t="s">
        <v>2048</v>
      </c>
      <c r="D440" s="45" t="s">
        <v>2049</v>
      </c>
      <c r="F440" s="48" t="s">
        <v>1592</v>
      </c>
      <c r="G440" s="48" t="s">
        <v>5001</v>
      </c>
      <c r="H440" s="48" t="s">
        <v>5001</v>
      </c>
    </row>
    <row r="441" spans="3:8" ht="15" customHeight="1" x14ac:dyDescent="0.25">
      <c r="C441" s="42" t="s">
        <v>2050</v>
      </c>
      <c r="D441" s="45" t="s">
        <v>331</v>
      </c>
      <c r="F441" s="48" t="s">
        <v>522</v>
      </c>
      <c r="G441" s="48" t="s">
        <v>929</v>
      </c>
      <c r="H441" s="48" t="s">
        <v>929</v>
      </c>
    </row>
    <row r="442" spans="3:8" ht="15" customHeight="1" x14ac:dyDescent="0.25">
      <c r="C442" s="42" t="s">
        <v>2051</v>
      </c>
      <c r="D442" s="45" t="s">
        <v>544</v>
      </c>
      <c r="F442" s="48" t="s">
        <v>250</v>
      </c>
      <c r="G442" s="48" t="s">
        <v>932</v>
      </c>
      <c r="H442" s="48" t="s">
        <v>932</v>
      </c>
    </row>
    <row r="443" spans="3:8" ht="15" customHeight="1" x14ac:dyDescent="0.25">
      <c r="C443" s="42" t="s">
        <v>2052</v>
      </c>
      <c r="D443" s="45" t="s">
        <v>350</v>
      </c>
      <c r="F443" s="48" t="s">
        <v>346</v>
      </c>
      <c r="G443" s="48" t="s">
        <v>934</v>
      </c>
      <c r="H443" s="48" t="s">
        <v>934</v>
      </c>
    </row>
    <row r="444" spans="3:8" ht="15" customHeight="1" x14ac:dyDescent="0.25">
      <c r="C444" s="42" t="s">
        <v>2053</v>
      </c>
      <c r="D444" s="45" t="s">
        <v>328</v>
      </c>
      <c r="F444" s="48" t="s">
        <v>1601</v>
      </c>
      <c r="G444" s="48" t="s">
        <v>5002</v>
      </c>
      <c r="H444" s="48" t="s">
        <v>5002</v>
      </c>
    </row>
    <row r="445" spans="3:8" ht="15" customHeight="1" x14ac:dyDescent="0.25">
      <c r="C445" s="42" t="s">
        <v>2054</v>
      </c>
      <c r="D445" s="45" t="s">
        <v>1559</v>
      </c>
      <c r="F445" s="48" t="s">
        <v>347</v>
      </c>
      <c r="G445" s="48" t="s">
        <v>936</v>
      </c>
      <c r="H445" s="48" t="s">
        <v>936</v>
      </c>
    </row>
    <row r="446" spans="3:8" ht="15" customHeight="1" x14ac:dyDescent="0.25">
      <c r="C446" s="42" t="s">
        <v>2055</v>
      </c>
      <c r="D446" s="45" t="s">
        <v>412</v>
      </c>
      <c r="F446" s="48" t="s">
        <v>1605</v>
      </c>
      <c r="G446" s="48" t="s">
        <v>5003</v>
      </c>
      <c r="H446" s="48" t="s">
        <v>5003</v>
      </c>
    </row>
    <row r="447" spans="3:8" ht="15" customHeight="1" x14ac:dyDescent="0.25">
      <c r="C447" s="42" t="s">
        <v>2056</v>
      </c>
      <c r="D447" s="45" t="s">
        <v>294</v>
      </c>
      <c r="F447" s="48" t="s">
        <v>1608</v>
      </c>
      <c r="G447" s="48" t="s">
        <v>5004</v>
      </c>
      <c r="H447" s="48" t="s">
        <v>5004</v>
      </c>
    </row>
    <row r="448" spans="3:8" ht="15" customHeight="1" x14ac:dyDescent="0.25">
      <c r="C448" s="42" t="s">
        <v>2057</v>
      </c>
      <c r="D448" s="45" t="s">
        <v>320</v>
      </c>
      <c r="F448" s="48" t="s">
        <v>2110</v>
      </c>
      <c r="G448" s="48" t="s">
        <v>5005</v>
      </c>
      <c r="H448" s="48" t="s">
        <v>5005</v>
      </c>
    </row>
    <row r="449" spans="3:8" ht="15" customHeight="1" x14ac:dyDescent="0.25">
      <c r="C449" s="42" t="s">
        <v>2058</v>
      </c>
      <c r="D449" s="45" t="s">
        <v>258</v>
      </c>
      <c r="F449" s="48" t="s">
        <v>479</v>
      </c>
      <c r="G449" s="48" t="s">
        <v>940</v>
      </c>
      <c r="H449" s="48" t="s">
        <v>940</v>
      </c>
    </row>
    <row r="450" spans="3:8" ht="15" customHeight="1" x14ac:dyDescent="0.25">
      <c r="C450" s="42" t="s">
        <v>2059</v>
      </c>
      <c r="D450" s="45" t="s">
        <v>2060</v>
      </c>
      <c r="F450" s="48" t="s">
        <v>1615</v>
      </c>
      <c r="G450" s="48" t="s">
        <v>5006</v>
      </c>
      <c r="H450" s="48" t="s">
        <v>5006</v>
      </c>
    </row>
    <row r="451" spans="3:8" ht="15" customHeight="1" x14ac:dyDescent="0.25">
      <c r="C451" s="42" t="s">
        <v>2061</v>
      </c>
      <c r="D451" s="45" t="s">
        <v>234</v>
      </c>
      <c r="F451" s="48" t="s">
        <v>3023</v>
      </c>
      <c r="G451" s="48" t="s">
        <v>5007</v>
      </c>
      <c r="H451" s="48" t="s">
        <v>5007</v>
      </c>
    </row>
    <row r="452" spans="3:8" ht="15" customHeight="1" x14ac:dyDescent="0.25">
      <c r="C452" s="42" t="s">
        <v>2062</v>
      </c>
      <c r="D452" s="45" t="s">
        <v>219</v>
      </c>
      <c r="F452" s="48" t="s">
        <v>1621</v>
      </c>
      <c r="G452" s="48" t="s">
        <v>5008</v>
      </c>
      <c r="H452" s="48" t="s">
        <v>5008</v>
      </c>
    </row>
    <row r="453" spans="3:8" ht="15" customHeight="1" x14ac:dyDescent="0.25">
      <c r="C453" s="42" t="s">
        <v>2063</v>
      </c>
      <c r="D453" s="45" t="s">
        <v>277</v>
      </c>
      <c r="F453" s="48" t="s">
        <v>440</v>
      </c>
      <c r="G453" s="48" t="s">
        <v>946</v>
      </c>
      <c r="H453" s="48" t="s">
        <v>946</v>
      </c>
    </row>
    <row r="454" spans="3:8" ht="15" customHeight="1" x14ac:dyDescent="0.25">
      <c r="C454" s="42" t="s">
        <v>2064</v>
      </c>
      <c r="D454" s="45" t="s">
        <v>271</v>
      </c>
      <c r="F454" s="48" t="s">
        <v>496</v>
      </c>
      <c r="G454" s="48" t="s">
        <v>948</v>
      </c>
      <c r="H454" s="48" t="s">
        <v>948</v>
      </c>
    </row>
    <row r="455" spans="3:8" ht="15" customHeight="1" x14ac:dyDescent="0.25">
      <c r="C455" s="42" t="s">
        <v>2065</v>
      </c>
      <c r="D455" s="45" t="s">
        <v>1571</v>
      </c>
      <c r="F455" s="48" t="s">
        <v>342</v>
      </c>
      <c r="G455" s="48" t="s">
        <v>951</v>
      </c>
      <c r="H455" s="48" t="s">
        <v>951</v>
      </c>
    </row>
    <row r="456" spans="3:8" ht="15" customHeight="1" x14ac:dyDescent="0.25">
      <c r="C456" s="42" t="s">
        <v>2066</v>
      </c>
      <c r="D456" s="45" t="s">
        <v>495</v>
      </c>
      <c r="F456" s="48" t="s">
        <v>1636</v>
      </c>
      <c r="G456" s="48" t="s">
        <v>5009</v>
      </c>
      <c r="H456" s="48" t="s">
        <v>5009</v>
      </c>
    </row>
    <row r="457" spans="3:8" ht="15" customHeight="1" x14ac:dyDescent="0.25">
      <c r="C457" s="42" t="s">
        <v>2067</v>
      </c>
      <c r="D457" s="45" t="s">
        <v>363</v>
      </c>
      <c r="F457" s="48" t="s">
        <v>1640</v>
      </c>
      <c r="G457" s="48" t="s">
        <v>5010</v>
      </c>
      <c r="H457" s="48" t="s">
        <v>5010</v>
      </c>
    </row>
    <row r="458" spans="3:8" ht="15" customHeight="1" x14ac:dyDescent="0.25">
      <c r="C458" s="42" t="s">
        <v>2068</v>
      </c>
      <c r="D458" s="45" t="s">
        <v>2069</v>
      </c>
      <c r="F458" s="48" t="s">
        <v>1643</v>
      </c>
      <c r="G458" s="48" t="s">
        <v>5011</v>
      </c>
      <c r="H458" s="48" t="s">
        <v>5011</v>
      </c>
    </row>
    <row r="459" spans="3:8" ht="15" customHeight="1" x14ac:dyDescent="0.25">
      <c r="C459" s="42" t="s">
        <v>2070</v>
      </c>
      <c r="D459" s="45" t="s">
        <v>237</v>
      </c>
      <c r="F459" s="48" t="s">
        <v>1646</v>
      </c>
      <c r="G459" s="48" t="s">
        <v>5012</v>
      </c>
      <c r="H459" s="48" t="s">
        <v>5012</v>
      </c>
    </row>
    <row r="460" spans="3:8" ht="15" customHeight="1" x14ac:dyDescent="0.25">
      <c r="C460" s="42" t="s">
        <v>2071</v>
      </c>
      <c r="D460" s="45" t="s">
        <v>2072</v>
      </c>
      <c r="F460" s="48" t="s">
        <v>1652</v>
      </c>
      <c r="G460" s="48" t="s">
        <v>5013</v>
      </c>
      <c r="H460" s="48" t="s">
        <v>5013</v>
      </c>
    </row>
    <row r="461" spans="3:8" ht="15" customHeight="1" x14ac:dyDescent="0.25">
      <c r="C461" s="42" t="s">
        <v>2073</v>
      </c>
      <c r="D461" s="45" t="s">
        <v>321</v>
      </c>
      <c r="F461" s="48" t="s">
        <v>2444</v>
      </c>
      <c r="G461" s="48" t="s">
        <v>5014</v>
      </c>
      <c r="H461" s="48" t="s">
        <v>5014</v>
      </c>
    </row>
    <row r="462" spans="3:8" ht="15" customHeight="1" x14ac:dyDescent="0.25">
      <c r="C462" s="42" t="s">
        <v>2074</v>
      </c>
      <c r="D462" s="45" t="s">
        <v>364</v>
      </c>
      <c r="F462" s="48" t="s">
        <v>1656</v>
      </c>
      <c r="G462" s="48" t="s">
        <v>5015</v>
      </c>
      <c r="H462" s="48" t="s">
        <v>5015</v>
      </c>
    </row>
    <row r="463" spans="3:8" ht="15" customHeight="1" x14ac:dyDescent="0.25">
      <c r="C463" s="42" t="s">
        <v>2075</v>
      </c>
      <c r="D463" s="45" t="s">
        <v>326</v>
      </c>
      <c r="F463" s="48" t="s">
        <v>403</v>
      </c>
      <c r="G463" s="48" t="s">
        <v>963</v>
      </c>
      <c r="H463" s="48" t="s">
        <v>963</v>
      </c>
    </row>
    <row r="464" spans="3:8" ht="15" customHeight="1" x14ac:dyDescent="0.25">
      <c r="C464" s="42" t="s">
        <v>2076</v>
      </c>
      <c r="D464" s="45" t="s">
        <v>2077</v>
      </c>
      <c r="F464" s="48" t="s">
        <v>2147</v>
      </c>
      <c r="G464" s="48" t="s">
        <v>5016</v>
      </c>
      <c r="H464" s="48" t="s">
        <v>5016</v>
      </c>
    </row>
    <row r="465" spans="3:8" ht="15" customHeight="1" x14ac:dyDescent="0.25">
      <c r="C465" s="42" t="s">
        <v>2078</v>
      </c>
      <c r="D465" s="45" t="s">
        <v>315</v>
      </c>
      <c r="F465" s="48" t="s">
        <v>1660</v>
      </c>
      <c r="G465" s="48" t="s">
        <v>5017</v>
      </c>
      <c r="H465" s="48" t="s">
        <v>5017</v>
      </c>
    </row>
    <row r="466" spans="3:8" ht="15" customHeight="1" x14ac:dyDescent="0.25">
      <c r="C466" s="42" t="s">
        <v>2079</v>
      </c>
      <c r="D466" s="45" t="s">
        <v>2080</v>
      </c>
      <c r="F466" s="48" t="s">
        <v>381</v>
      </c>
      <c r="G466" s="48" t="s">
        <v>965</v>
      </c>
      <c r="H466" s="48" t="s">
        <v>965</v>
      </c>
    </row>
    <row r="467" spans="3:8" ht="15" customHeight="1" x14ac:dyDescent="0.25">
      <c r="C467" s="42" t="s">
        <v>2081</v>
      </c>
      <c r="D467" s="45" t="s">
        <v>478</v>
      </c>
      <c r="F467" s="48" t="s">
        <v>475</v>
      </c>
      <c r="G467" s="48" t="s">
        <v>972</v>
      </c>
      <c r="H467" s="48" t="s">
        <v>972</v>
      </c>
    </row>
    <row r="468" spans="3:8" ht="15" customHeight="1" x14ac:dyDescent="0.25">
      <c r="C468" s="42" t="s">
        <v>2082</v>
      </c>
      <c r="D468" s="45" t="s">
        <v>344</v>
      </c>
      <c r="F468" s="48" t="s">
        <v>1672</v>
      </c>
      <c r="G468" s="48" t="s">
        <v>5018</v>
      </c>
      <c r="H468" s="48" t="s">
        <v>5018</v>
      </c>
    </row>
    <row r="469" spans="3:8" ht="15" customHeight="1" x14ac:dyDescent="0.25">
      <c r="C469" s="42" t="s">
        <v>2083</v>
      </c>
      <c r="D469" s="45" t="s">
        <v>221</v>
      </c>
      <c r="F469" s="48" t="s">
        <v>1675</v>
      </c>
      <c r="G469" s="48" t="s">
        <v>5019</v>
      </c>
      <c r="H469" s="48" t="s">
        <v>5019</v>
      </c>
    </row>
    <row r="470" spans="3:8" ht="15" customHeight="1" x14ac:dyDescent="0.25">
      <c r="C470" s="42" t="s">
        <v>2084</v>
      </c>
      <c r="D470" s="45" t="s">
        <v>413</v>
      </c>
      <c r="F470" s="48" t="s">
        <v>242</v>
      </c>
      <c r="G470" s="48" t="s">
        <v>980</v>
      </c>
      <c r="H470" s="48" t="s">
        <v>980</v>
      </c>
    </row>
    <row r="471" spans="3:8" ht="15" customHeight="1" x14ac:dyDescent="0.25">
      <c r="C471" s="42" t="s">
        <v>2085</v>
      </c>
      <c r="D471" s="45" t="s">
        <v>365</v>
      </c>
      <c r="F471" s="48" t="s">
        <v>1678</v>
      </c>
      <c r="G471" s="48" t="s">
        <v>5020</v>
      </c>
      <c r="H471" s="48" t="s">
        <v>5020</v>
      </c>
    </row>
    <row r="472" spans="3:8" ht="15" customHeight="1" x14ac:dyDescent="0.25">
      <c r="C472" s="42" t="s">
        <v>2086</v>
      </c>
      <c r="D472" s="45" t="s">
        <v>439</v>
      </c>
      <c r="F472" s="48" t="s">
        <v>3064</v>
      </c>
      <c r="G472" s="48" t="s">
        <v>5021</v>
      </c>
      <c r="H472" s="48" t="s">
        <v>5021</v>
      </c>
    </row>
    <row r="473" spans="3:8" ht="15" customHeight="1" x14ac:dyDescent="0.25">
      <c r="C473" s="42" t="s">
        <v>2087</v>
      </c>
      <c r="D473" s="45" t="s">
        <v>455</v>
      </c>
      <c r="F473" s="48" t="s">
        <v>441</v>
      </c>
      <c r="G473" s="48" t="s">
        <v>981</v>
      </c>
      <c r="H473" s="48" t="s">
        <v>981</v>
      </c>
    </row>
    <row r="474" spans="3:8" ht="15" customHeight="1" x14ac:dyDescent="0.25">
      <c r="C474" s="42" t="s">
        <v>2088</v>
      </c>
      <c r="D474" s="45" t="s">
        <v>454</v>
      </c>
      <c r="F474" s="48" t="s">
        <v>528</v>
      </c>
      <c r="G474" s="48" t="s">
        <v>982</v>
      </c>
      <c r="H474" s="48" t="s">
        <v>982</v>
      </c>
    </row>
    <row r="475" spans="3:8" ht="15" customHeight="1" x14ac:dyDescent="0.25">
      <c r="C475" s="42" t="s">
        <v>2089</v>
      </c>
      <c r="D475" s="45" t="s">
        <v>1588</v>
      </c>
      <c r="F475" s="48" t="s">
        <v>2831</v>
      </c>
      <c r="G475" s="48" t="s">
        <v>5022</v>
      </c>
      <c r="H475" s="48" t="s">
        <v>5022</v>
      </c>
    </row>
    <row r="476" spans="3:8" ht="15" customHeight="1" x14ac:dyDescent="0.25">
      <c r="C476" s="42" t="s">
        <v>2090</v>
      </c>
      <c r="D476" s="45" t="s">
        <v>236</v>
      </c>
      <c r="F476" s="48" t="s">
        <v>497</v>
      </c>
      <c r="G476" s="48" t="s">
        <v>992</v>
      </c>
      <c r="H476" s="48" t="s">
        <v>992</v>
      </c>
    </row>
    <row r="477" spans="3:8" ht="15" customHeight="1" x14ac:dyDescent="0.25">
      <c r="C477" s="42" t="s">
        <v>2091</v>
      </c>
      <c r="D477" s="45" t="s">
        <v>249</v>
      </c>
      <c r="F477" s="48" t="s">
        <v>1694</v>
      </c>
      <c r="G477" s="48" t="s">
        <v>5023</v>
      </c>
      <c r="H477" s="48" t="s">
        <v>5023</v>
      </c>
    </row>
    <row r="478" spans="3:8" ht="15" customHeight="1" x14ac:dyDescent="0.25">
      <c r="C478" s="42" t="s">
        <v>2092</v>
      </c>
      <c r="D478" s="45" t="s">
        <v>1592</v>
      </c>
      <c r="F478" s="48" t="s">
        <v>443</v>
      </c>
      <c r="G478" s="48" t="s">
        <v>988</v>
      </c>
      <c r="H478" s="48" t="s">
        <v>988</v>
      </c>
    </row>
    <row r="479" spans="3:8" ht="15" customHeight="1" x14ac:dyDescent="0.25">
      <c r="C479" s="42" t="s">
        <v>2093</v>
      </c>
      <c r="D479" s="45" t="s">
        <v>245</v>
      </c>
      <c r="F479" s="48" t="s">
        <v>1699</v>
      </c>
      <c r="G479" s="48" t="s">
        <v>5024</v>
      </c>
      <c r="H479" s="48" t="s">
        <v>5024</v>
      </c>
    </row>
    <row r="480" spans="3:8" ht="15" customHeight="1" x14ac:dyDescent="0.25">
      <c r="C480" s="42" t="s">
        <v>2094</v>
      </c>
      <c r="D480" s="45" t="s">
        <v>226</v>
      </c>
      <c r="F480" s="48" t="s">
        <v>1712</v>
      </c>
      <c r="G480" s="48" t="s">
        <v>5025</v>
      </c>
      <c r="H480" s="48" t="s">
        <v>5025</v>
      </c>
    </row>
    <row r="481" spans="3:8" ht="15" customHeight="1" x14ac:dyDescent="0.25">
      <c r="C481" s="42" t="s">
        <v>2095</v>
      </c>
      <c r="D481" s="45" t="s">
        <v>402</v>
      </c>
      <c r="F481" s="48" t="s">
        <v>2193</v>
      </c>
      <c r="G481" s="48" t="s">
        <v>5026</v>
      </c>
      <c r="H481" s="48" t="s">
        <v>5026</v>
      </c>
    </row>
    <row r="482" spans="3:8" ht="15" customHeight="1" x14ac:dyDescent="0.25">
      <c r="C482" s="42" t="s">
        <v>2096</v>
      </c>
      <c r="D482" s="45" t="s">
        <v>285</v>
      </c>
      <c r="F482" s="48" t="s">
        <v>1717</v>
      </c>
      <c r="G482" s="48" t="s">
        <v>5027</v>
      </c>
      <c r="H482" s="48" t="s">
        <v>5027</v>
      </c>
    </row>
    <row r="483" spans="3:8" ht="15" customHeight="1" x14ac:dyDescent="0.25">
      <c r="C483" s="42" t="s">
        <v>2097</v>
      </c>
      <c r="D483" s="45" t="s">
        <v>1597</v>
      </c>
      <c r="F483" s="48" t="s">
        <v>1720</v>
      </c>
      <c r="G483" s="48" t="s">
        <v>5028</v>
      </c>
      <c r="H483" s="48" t="s">
        <v>5028</v>
      </c>
    </row>
    <row r="484" spans="3:8" ht="15" customHeight="1" x14ac:dyDescent="0.25">
      <c r="C484" s="42" t="s">
        <v>2098</v>
      </c>
      <c r="D484" s="45" t="s">
        <v>250</v>
      </c>
      <c r="F484" s="48" t="s">
        <v>1722</v>
      </c>
      <c r="G484" s="48" t="s">
        <v>5029</v>
      </c>
      <c r="H484" s="48" t="s">
        <v>5029</v>
      </c>
    </row>
    <row r="485" spans="3:8" ht="15" customHeight="1" x14ac:dyDescent="0.25">
      <c r="C485" s="42" t="s">
        <v>2099</v>
      </c>
      <c r="D485" s="45" t="s">
        <v>2100</v>
      </c>
      <c r="F485" s="48" t="s">
        <v>1725</v>
      </c>
      <c r="G485" s="48" t="s">
        <v>5030</v>
      </c>
      <c r="H485" s="48" t="s">
        <v>5030</v>
      </c>
    </row>
    <row r="486" spans="3:8" ht="15" customHeight="1" x14ac:dyDescent="0.25">
      <c r="C486" s="42" t="s">
        <v>2101</v>
      </c>
      <c r="D486" s="45" t="s">
        <v>239</v>
      </c>
      <c r="F486" s="48" t="s">
        <v>368</v>
      </c>
      <c r="G486" s="48" t="s">
        <v>1003</v>
      </c>
      <c r="H486" s="48" t="s">
        <v>1003</v>
      </c>
    </row>
    <row r="487" spans="3:8" ht="15" customHeight="1" x14ac:dyDescent="0.25">
      <c r="C487" s="42" t="s">
        <v>2102</v>
      </c>
      <c r="D487" s="45" t="s">
        <v>346</v>
      </c>
      <c r="F487" s="48" t="s">
        <v>498</v>
      </c>
      <c r="G487" s="48" t="s">
        <v>1006</v>
      </c>
      <c r="H487" s="48" t="s">
        <v>1006</v>
      </c>
    </row>
    <row r="488" spans="3:8" ht="15" customHeight="1" x14ac:dyDescent="0.25">
      <c r="C488" s="42" t="s">
        <v>2103</v>
      </c>
      <c r="D488" s="45" t="s">
        <v>333</v>
      </c>
      <c r="F488" s="48" t="s">
        <v>1732</v>
      </c>
      <c r="G488" s="48" t="s">
        <v>5031</v>
      </c>
      <c r="H488" s="48" t="s">
        <v>5031</v>
      </c>
    </row>
    <row r="489" spans="3:8" ht="15" customHeight="1" x14ac:dyDescent="0.25">
      <c r="C489" s="42" t="s">
        <v>2104</v>
      </c>
      <c r="D489" s="45" t="s">
        <v>1605</v>
      </c>
      <c r="F489" s="48" t="s">
        <v>2209</v>
      </c>
      <c r="G489" s="48" t="s">
        <v>5032</v>
      </c>
      <c r="H489" s="48" t="s">
        <v>5032</v>
      </c>
    </row>
    <row r="490" spans="3:8" ht="15" customHeight="1" x14ac:dyDescent="0.25">
      <c r="C490" s="42" t="s">
        <v>2105</v>
      </c>
      <c r="D490" s="45" t="s">
        <v>347</v>
      </c>
      <c r="F490" s="48" t="s">
        <v>334</v>
      </c>
      <c r="G490" s="48" t="s">
        <v>1010</v>
      </c>
      <c r="H490" s="48" t="s">
        <v>1010</v>
      </c>
    </row>
    <row r="491" spans="3:8" ht="15" customHeight="1" x14ac:dyDescent="0.25">
      <c r="C491" s="42" t="s">
        <v>2106</v>
      </c>
      <c r="D491" s="45" t="s">
        <v>1608</v>
      </c>
      <c r="F491" s="48" t="s">
        <v>384</v>
      </c>
      <c r="G491" s="48" t="s">
        <v>1011</v>
      </c>
      <c r="H491" s="48" t="s">
        <v>1011</v>
      </c>
    </row>
    <row r="492" spans="3:8" ht="15" customHeight="1" x14ac:dyDescent="0.25">
      <c r="C492" s="42" t="s">
        <v>2107</v>
      </c>
      <c r="D492" s="45" t="s">
        <v>324</v>
      </c>
      <c r="F492" s="48" t="s">
        <v>281</v>
      </c>
      <c r="G492" s="48" t="s">
        <v>1012</v>
      </c>
      <c r="H492" s="48" t="s">
        <v>1012</v>
      </c>
    </row>
    <row r="493" spans="3:8" ht="15" customHeight="1" x14ac:dyDescent="0.25">
      <c r="C493" s="42" t="s">
        <v>2108</v>
      </c>
      <c r="D493" s="45" t="s">
        <v>316</v>
      </c>
      <c r="F493" s="48" t="s">
        <v>415</v>
      </c>
      <c r="G493" s="48" t="s">
        <v>1013</v>
      </c>
      <c r="H493" s="48" t="s">
        <v>1013</v>
      </c>
    </row>
    <row r="494" spans="3:8" ht="15" customHeight="1" x14ac:dyDescent="0.25">
      <c r="C494" s="42" t="s">
        <v>2109</v>
      </c>
      <c r="D494" s="45" t="s">
        <v>2110</v>
      </c>
      <c r="F494" s="48" t="s">
        <v>456</v>
      </c>
      <c r="G494" s="48" t="s">
        <v>1018</v>
      </c>
      <c r="H494" s="48" t="s">
        <v>1018</v>
      </c>
    </row>
    <row r="495" spans="3:8" ht="15" customHeight="1" x14ac:dyDescent="0.25">
      <c r="C495" s="42" t="s">
        <v>2111</v>
      </c>
      <c r="D495" s="45" t="s">
        <v>233</v>
      </c>
      <c r="F495" s="48" t="s">
        <v>2219</v>
      </c>
      <c r="G495" s="48" t="s">
        <v>5033</v>
      </c>
      <c r="H495" s="48" t="s">
        <v>5033</v>
      </c>
    </row>
    <row r="496" spans="3:8" ht="15" customHeight="1" x14ac:dyDescent="0.25">
      <c r="C496" s="42" t="s">
        <v>2112</v>
      </c>
      <c r="D496" s="45" t="s">
        <v>287</v>
      </c>
      <c r="F496" s="48" t="s">
        <v>231</v>
      </c>
      <c r="G496" s="48" t="s">
        <v>1021</v>
      </c>
      <c r="H496" s="48" t="s">
        <v>1021</v>
      </c>
    </row>
    <row r="497" spans="3:8" ht="15" customHeight="1" x14ac:dyDescent="0.25">
      <c r="C497" s="42" t="s">
        <v>2113</v>
      </c>
      <c r="D497" s="45" t="s">
        <v>366</v>
      </c>
      <c r="F497" s="48" t="s">
        <v>1745</v>
      </c>
      <c r="G497" s="48" t="s">
        <v>5034</v>
      </c>
      <c r="H497" s="48" t="s">
        <v>5034</v>
      </c>
    </row>
    <row r="498" spans="3:8" ht="15" customHeight="1" x14ac:dyDescent="0.25">
      <c r="C498" s="42" t="s">
        <v>2114</v>
      </c>
      <c r="D498" s="45" t="s">
        <v>1618</v>
      </c>
      <c r="F498" s="48" t="s">
        <v>278</v>
      </c>
      <c r="G498" s="48" t="s">
        <v>1022</v>
      </c>
      <c r="H498" s="48" t="s">
        <v>1022</v>
      </c>
    </row>
    <row r="499" spans="3:8" ht="15" customHeight="1" x14ac:dyDescent="0.25">
      <c r="C499" s="42" t="s">
        <v>2115</v>
      </c>
      <c r="D499" s="45" t="s">
        <v>260</v>
      </c>
      <c r="F499" s="48" t="s">
        <v>1748</v>
      </c>
      <c r="G499" s="48" t="s">
        <v>5035</v>
      </c>
      <c r="H499" s="48" t="s">
        <v>5035</v>
      </c>
    </row>
    <row r="500" spans="3:8" ht="15" customHeight="1" x14ac:dyDescent="0.25">
      <c r="C500" s="42" t="s">
        <v>2116</v>
      </c>
      <c r="D500" s="45" t="s">
        <v>351</v>
      </c>
      <c r="F500" s="48" t="s">
        <v>243</v>
      </c>
      <c r="G500" s="48" t="s">
        <v>1023</v>
      </c>
      <c r="H500" s="48" t="s">
        <v>1023</v>
      </c>
    </row>
    <row r="501" spans="3:8" ht="15" customHeight="1" x14ac:dyDescent="0.25">
      <c r="C501" s="42" t="s">
        <v>2117</v>
      </c>
      <c r="D501" s="45" t="s">
        <v>440</v>
      </c>
      <c r="F501" s="48" t="s">
        <v>1751</v>
      </c>
      <c r="G501" s="48" t="s">
        <v>5036</v>
      </c>
      <c r="H501" s="48" t="s">
        <v>5036</v>
      </c>
    </row>
    <row r="502" spans="3:8" ht="15" customHeight="1" x14ac:dyDescent="0.25">
      <c r="C502" s="42" t="s">
        <v>2118</v>
      </c>
      <c r="D502" s="45" t="s">
        <v>1627</v>
      </c>
      <c r="F502" s="48" t="s">
        <v>1754</v>
      </c>
      <c r="G502" s="48" t="s">
        <v>5037</v>
      </c>
      <c r="H502" s="48" t="s">
        <v>5037</v>
      </c>
    </row>
    <row r="503" spans="3:8" ht="15" customHeight="1" x14ac:dyDescent="0.25">
      <c r="C503" s="42" t="s">
        <v>2119</v>
      </c>
      <c r="D503" s="45" t="s">
        <v>279</v>
      </c>
      <c r="F503" s="48" t="s">
        <v>1771</v>
      </c>
      <c r="G503" s="48" t="s">
        <v>5038</v>
      </c>
      <c r="H503" s="48" t="s">
        <v>5038</v>
      </c>
    </row>
    <row r="504" spans="3:8" ht="15" customHeight="1" x14ac:dyDescent="0.25">
      <c r="C504" s="42" t="s">
        <v>2120</v>
      </c>
      <c r="D504" s="45" t="s">
        <v>496</v>
      </c>
      <c r="F504" s="48" t="s">
        <v>515</v>
      </c>
      <c r="G504" s="48" t="s">
        <v>1042</v>
      </c>
      <c r="H504" s="48" t="s">
        <v>1042</v>
      </c>
    </row>
    <row r="505" spans="3:8" ht="15" customHeight="1" x14ac:dyDescent="0.25">
      <c r="C505" s="42" t="s">
        <v>2121</v>
      </c>
      <c r="D505" s="45" t="s">
        <v>349</v>
      </c>
      <c r="F505" s="48" t="s">
        <v>1777</v>
      </c>
      <c r="G505" s="48" t="s">
        <v>5039</v>
      </c>
      <c r="H505" s="48" t="s">
        <v>5039</v>
      </c>
    </row>
    <row r="506" spans="3:8" ht="15" customHeight="1" x14ac:dyDescent="0.25">
      <c r="C506" s="42" t="s">
        <v>2122</v>
      </c>
      <c r="D506" s="46" t="s">
        <v>486</v>
      </c>
      <c r="F506" s="48" t="s">
        <v>1780</v>
      </c>
      <c r="G506" s="48" t="s">
        <v>5040</v>
      </c>
      <c r="H506" s="48" t="s">
        <v>5040</v>
      </c>
    </row>
    <row r="507" spans="3:8" ht="15" customHeight="1" x14ac:dyDescent="0.25">
      <c r="C507" s="42" t="s">
        <v>2123</v>
      </c>
      <c r="D507" s="46" t="s">
        <v>342</v>
      </c>
      <c r="F507" s="48" t="s">
        <v>1788</v>
      </c>
      <c r="G507" s="48" t="s">
        <v>5041</v>
      </c>
      <c r="H507" s="48" t="s">
        <v>5041</v>
      </c>
    </row>
    <row r="508" spans="3:8" ht="15" customHeight="1" x14ac:dyDescent="0.25">
      <c r="C508" s="42" t="s">
        <v>2124</v>
      </c>
      <c r="D508" s="46" t="s">
        <v>323</v>
      </c>
      <c r="F508" s="48" t="s">
        <v>500</v>
      </c>
      <c r="G508" s="48" t="s">
        <v>1049</v>
      </c>
      <c r="H508" s="48" t="s">
        <v>1049</v>
      </c>
    </row>
    <row r="509" spans="3:8" ht="15" customHeight="1" x14ac:dyDescent="0.25">
      <c r="C509" s="42" t="s">
        <v>2125</v>
      </c>
      <c r="D509" s="46" t="s">
        <v>1636</v>
      </c>
      <c r="F509" s="48" t="s">
        <v>1797</v>
      </c>
      <c r="G509" s="48" t="s">
        <v>5042</v>
      </c>
      <c r="H509" s="48" t="s">
        <v>5042</v>
      </c>
    </row>
    <row r="510" spans="3:8" ht="15" customHeight="1" x14ac:dyDescent="0.25">
      <c r="C510" s="42" t="s">
        <v>2126</v>
      </c>
      <c r="D510" s="46" t="s">
        <v>2127</v>
      </c>
      <c r="F510" s="48" t="s">
        <v>2546</v>
      </c>
      <c r="G510" s="48" t="s">
        <v>5043</v>
      </c>
      <c r="H510" s="48" t="s">
        <v>5043</v>
      </c>
    </row>
    <row r="511" spans="3:8" ht="15" customHeight="1" x14ac:dyDescent="0.25">
      <c r="C511" s="42" t="s">
        <v>2128</v>
      </c>
      <c r="D511" s="46" t="s">
        <v>247</v>
      </c>
      <c r="F511" s="48" t="s">
        <v>2879</v>
      </c>
      <c r="G511" s="48" t="s">
        <v>5044</v>
      </c>
      <c r="H511" s="48" t="s">
        <v>5044</v>
      </c>
    </row>
    <row r="512" spans="3:8" ht="15" customHeight="1" x14ac:dyDescent="0.25">
      <c r="C512" s="42" t="s">
        <v>2129</v>
      </c>
      <c r="D512" s="46" t="s">
        <v>1640</v>
      </c>
      <c r="F512" s="48" t="s">
        <v>3165</v>
      </c>
      <c r="G512" s="48" t="s">
        <v>5045</v>
      </c>
      <c r="H512" s="48" t="s">
        <v>5045</v>
      </c>
    </row>
    <row r="513" spans="3:8" ht="15" customHeight="1" x14ac:dyDescent="0.25">
      <c r="C513" s="42" t="s">
        <v>2130</v>
      </c>
      <c r="D513" s="46" t="s">
        <v>276</v>
      </c>
      <c r="F513" s="48" t="s">
        <v>371</v>
      </c>
      <c r="G513" s="48" t="s">
        <v>1055</v>
      </c>
      <c r="H513" s="48" t="s">
        <v>1055</v>
      </c>
    </row>
    <row r="514" spans="3:8" ht="15" customHeight="1" x14ac:dyDescent="0.25">
      <c r="C514" s="42" t="s">
        <v>2131</v>
      </c>
      <c r="D514" s="46" t="s">
        <v>1643</v>
      </c>
      <c r="F514" s="48" t="s">
        <v>545</v>
      </c>
      <c r="G514" s="48" t="s">
        <v>1059</v>
      </c>
      <c r="H514" s="48" t="s">
        <v>1059</v>
      </c>
    </row>
    <row r="515" spans="3:8" ht="15" customHeight="1" x14ac:dyDescent="0.25">
      <c r="C515" s="42" t="s">
        <v>2132</v>
      </c>
      <c r="D515" s="46" t="s">
        <v>314</v>
      </c>
      <c r="F515" s="48" t="s">
        <v>261</v>
      </c>
      <c r="G515" s="48" t="s">
        <v>1064</v>
      </c>
      <c r="H515" s="48" t="s">
        <v>1064</v>
      </c>
    </row>
    <row r="516" spans="3:8" ht="15" customHeight="1" x14ac:dyDescent="0.25">
      <c r="C516" s="42" t="s">
        <v>2133</v>
      </c>
      <c r="D516" s="46" t="s">
        <v>288</v>
      </c>
      <c r="F516" s="48" t="s">
        <v>2269</v>
      </c>
      <c r="G516" s="48" t="s">
        <v>5046</v>
      </c>
      <c r="H516" s="48" t="s">
        <v>5046</v>
      </c>
    </row>
    <row r="517" spans="3:8" ht="15" customHeight="1" x14ac:dyDescent="0.25">
      <c r="C517" s="42" t="s">
        <v>2134</v>
      </c>
      <c r="D517" s="46" t="s">
        <v>1646</v>
      </c>
      <c r="F517" s="48" t="s">
        <v>5047</v>
      </c>
      <c r="G517" s="48" t="s">
        <v>5048</v>
      </c>
      <c r="H517" s="48" t="s">
        <v>1065</v>
      </c>
    </row>
    <row r="518" spans="3:8" ht="15" customHeight="1" x14ac:dyDescent="0.25">
      <c r="C518" s="42" t="s">
        <v>2135</v>
      </c>
      <c r="D518" s="46" t="s">
        <v>2136</v>
      </c>
      <c r="F518" s="48" t="s">
        <v>3185</v>
      </c>
      <c r="G518" s="48" t="s">
        <v>5049</v>
      </c>
      <c r="H518" s="48" t="s">
        <v>5049</v>
      </c>
    </row>
    <row r="519" spans="3:8" ht="15" customHeight="1" x14ac:dyDescent="0.25">
      <c r="C519" s="42" t="s">
        <v>2137</v>
      </c>
      <c r="D519" s="46" t="s">
        <v>450</v>
      </c>
      <c r="F519" s="48" t="s">
        <v>1816</v>
      </c>
      <c r="G519" s="48" t="s">
        <v>5050</v>
      </c>
      <c r="H519" s="48" t="s">
        <v>5050</v>
      </c>
    </row>
    <row r="520" spans="3:8" ht="15" customHeight="1" x14ac:dyDescent="0.25">
      <c r="C520" s="42" t="s">
        <v>2138</v>
      </c>
      <c r="D520" s="46" t="s">
        <v>451</v>
      </c>
      <c r="F520" s="48" t="s">
        <v>1819</v>
      </c>
      <c r="G520" s="48" t="s">
        <v>5051</v>
      </c>
      <c r="H520" s="48" t="s">
        <v>5051</v>
      </c>
    </row>
    <row r="521" spans="3:8" ht="15" customHeight="1" x14ac:dyDescent="0.25">
      <c r="C521" s="42" t="s">
        <v>2139</v>
      </c>
      <c r="D521" s="46" t="s">
        <v>514</v>
      </c>
      <c r="F521" s="48" t="s">
        <v>372</v>
      </c>
      <c r="G521" s="48" t="s">
        <v>1073</v>
      </c>
      <c r="H521" s="48" t="s">
        <v>1073</v>
      </c>
    </row>
    <row r="522" spans="3:8" ht="15" customHeight="1" x14ac:dyDescent="0.25">
      <c r="C522" s="42" t="s">
        <v>2140</v>
      </c>
      <c r="D522" s="46" t="s">
        <v>259</v>
      </c>
      <c r="F522" s="48" t="s">
        <v>538</v>
      </c>
      <c r="G522" s="48" t="s">
        <v>1072</v>
      </c>
      <c r="H522" s="48" t="s">
        <v>1072</v>
      </c>
    </row>
    <row r="523" spans="3:8" ht="15" customHeight="1" x14ac:dyDescent="0.25">
      <c r="C523" s="42" t="s">
        <v>2141</v>
      </c>
      <c r="D523" s="46" t="s">
        <v>1652</v>
      </c>
      <c r="F523" s="48" t="s">
        <v>262</v>
      </c>
      <c r="G523" s="48" t="s">
        <v>1081</v>
      </c>
      <c r="H523" s="48" t="s">
        <v>1081</v>
      </c>
    </row>
    <row r="524" spans="3:8" ht="15" customHeight="1" x14ac:dyDescent="0.25">
      <c r="C524" s="42" t="s">
        <v>2142</v>
      </c>
      <c r="D524" s="46" t="s">
        <v>284</v>
      </c>
      <c r="F524" s="48" t="s">
        <v>1834</v>
      </c>
      <c r="G524" s="48" t="s">
        <v>5052</v>
      </c>
      <c r="H524" s="48" t="s">
        <v>5052</v>
      </c>
    </row>
    <row r="525" spans="3:8" ht="15" customHeight="1" x14ac:dyDescent="0.25">
      <c r="C525" s="42" t="s">
        <v>2143</v>
      </c>
      <c r="D525" s="46" t="s">
        <v>367</v>
      </c>
      <c r="F525" s="48" t="s">
        <v>238</v>
      </c>
      <c r="G525" s="48" t="s">
        <v>1083</v>
      </c>
      <c r="H525" s="48" t="s">
        <v>1083</v>
      </c>
    </row>
    <row r="526" spans="3:8" ht="15" customHeight="1" x14ac:dyDescent="0.25">
      <c r="C526" s="42" t="s">
        <v>2144</v>
      </c>
      <c r="D526" s="46" t="s">
        <v>1656</v>
      </c>
      <c r="F526" s="48" t="s">
        <v>524</v>
      </c>
      <c r="G526" s="48" t="s">
        <v>1098</v>
      </c>
      <c r="H526" s="48" t="s">
        <v>1098</v>
      </c>
    </row>
    <row r="527" spans="3:8" ht="15" customHeight="1" x14ac:dyDescent="0.25">
      <c r="C527" s="42" t="s">
        <v>2145</v>
      </c>
      <c r="D527" s="46" t="s">
        <v>403</v>
      </c>
      <c r="F527" s="48" t="s">
        <v>529</v>
      </c>
      <c r="G527" s="48" t="s">
        <v>1100</v>
      </c>
      <c r="H527" s="48" t="s">
        <v>1100</v>
      </c>
    </row>
    <row r="528" spans="3:8" ht="15" customHeight="1" x14ac:dyDescent="0.25">
      <c r="C528" s="42" t="s">
        <v>2146</v>
      </c>
      <c r="D528" s="46" t="s">
        <v>2147</v>
      </c>
      <c r="F528" s="48" t="s">
        <v>530</v>
      </c>
      <c r="G528" s="48" t="s">
        <v>1101</v>
      </c>
      <c r="H528" s="48" t="s">
        <v>1101</v>
      </c>
    </row>
    <row r="529" spans="3:8" ht="15" customHeight="1" x14ac:dyDescent="0.25">
      <c r="C529" s="42" t="s">
        <v>2148</v>
      </c>
      <c r="D529" s="46" t="s">
        <v>244</v>
      </c>
      <c r="F529" s="48" t="s">
        <v>348</v>
      </c>
      <c r="G529" s="48" t="s">
        <v>1108</v>
      </c>
      <c r="H529" s="48" t="s">
        <v>1108</v>
      </c>
    </row>
    <row r="530" spans="3:8" ht="15" customHeight="1" x14ac:dyDescent="0.25">
      <c r="C530" s="42" t="s">
        <v>2149</v>
      </c>
      <c r="D530" s="46" t="s">
        <v>1660</v>
      </c>
      <c r="F530" s="48" t="s">
        <v>2316</v>
      </c>
      <c r="G530" s="48" t="s">
        <v>5053</v>
      </c>
      <c r="H530" s="48" t="s">
        <v>5053</v>
      </c>
    </row>
    <row r="531" spans="3:8" ht="15" customHeight="1" x14ac:dyDescent="0.25">
      <c r="C531" s="42" t="s">
        <v>2150</v>
      </c>
      <c r="D531" s="46" t="s">
        <v>381</v>
      </c>
      <c r="F531" s="48" t="s">
        <v>2566</v>
      </c>
      <c r="G531" s="48" t="s">
        <v>5054</v>
      </c>
      <c r="H531" s="48" t="s">
        <v>5054</v>
      </c>
    </row>
    <row r="532" spans="3:8" ht="15" customHeight="1" x14ac:dyDescent="0.25">
      <c r="C532" s="42" t="s">
        <v>2151</v>
      </c>
      <c r="D532" s="46" t="s">
        <v>345</v>
      </c>
      <c r="F532" s="48" t="s">
        <v>539</v>
      </c>
      <c r="G532" s="48" t="s">
        <v>1121</v>
      </c>
      <c r="H532" s="48" t="s">
        <v>1121</v>
      </c>
    </row>
    <row r="533" spans="3:8" ht="15" customHeight="1" x14ac:dyDescent="0.25">
      <c r="C533" s="42" t="s">
        <v>2152</v>
      </c>
      <c r="D533" s="46" t="s">
        <v>535</v>
      </c>
      <c r="F533" s="48" t="s">
        <v>492</v>
      </c>
      <c r="G533" s="48" t="s">
        <v>1122</v>
      </c>
      <c r="H533" s="48" t="s">
        <v>1122</v>
      </c>
    </row>
    <row r="534" spans="3:8" ht="15" customHeight="1" x14ac:dyDescent="0.25">
      <c r="C534" s="42" t="s">
        <v>2153</v>
      </c>
      <c r="D534" s="46" t="s">
        <v>410</v>
      </c>
      <c r="F534" s="48" t="s">
        <v>2332</v>
      </c>
      <c r="G534" s="48" t="s">
        <v>5055</v>
      </c>
      <c r="H534" s="48" t="s">
        <v>5055</v>
      </c>
    </row>
    <row r="535" spans="3:8" ht="15" customHeight="1" x14ac:dyDescent="0.25">
      <c r="C535" s="42" t="s">
        <v>2154</v>
      </c>
      <c r="D535" s="46" t="s">
        <v>1666</v>
      </c>
      <c r="F535" s="48" t="s">
        <v>1872</v>
      </c>
      <c r="G535" s="48" t="s">
        <v>5056</v>
      </c>
      <c r="H535" s="48" t="s">
        <v>5056</v>
      </c>
    </row>
    <row r="536" spans="3:8" ht="15" customHeight="1" x14ac:dyDescent="0.25">
      <c r="C536" s="42" t="s">
        <v>2155</v>
      </c>
      <c r="D536" s="46" t="s">
        <v>319</v>
      </c>
      <c r="F536" s="48" t="s">
        <v>433</v>
      </c>
      <c r="G536" s="48" t="s">
        <v>1124</v>
      </c>
      <c r="H536" s="48" t="s">
        <v>1124</v>
      </c>
    </row>
    <row r="537" spans="3:8" ht="15" customHeight="1" x14ac:dyDescent="0.25">
      <c r="C537" s="42" t="s">
        <v>2156</v>
      </c>
      <c r="D537" s="46" t="s">
        <v>332</v>
      </c>
      <c r="F537" s="48" t="s">
        <v>1877</v>
      </c>
      <c r="G537" s="48" t="s">
        <v>5057</v>
      </c>
      <c r="H537" s="48" t="s">
        <v>5057</v>
      </c>
    </row>
    <row r="538" spans="3:8" ht="15" customHeight="1" x14ac:dyDescent="0.25">
      <c r="C538" s="42" t="s">
        <v>2157</v>
      </c>
      <c r="D538" s="46" t="s">
        <v>1672</v>
      </c>
      <c r="F538" s="48" t="s">
        <v>393</v>
      </c>
      <c r="G538" s="48" t="s">
        <v>1133</v>
      </c>
      <c r="H538" s="48" t="s">
        <v>1133</v>
      </c>
    </row>
    <row r="539" spans="3:8" ht="15" customHeight="1" x14ac:dyDescent="0.25">
      <c r="C539" s="42" t="s">
        <v>2158</v>
      </c>
      <c r="D539" s="46" t="s">
        <v>298</v>
      </c>
      <c r="F539" s="48" t="s">
        <v>466</v>
      </c>
      <c r="G539" s="48" t="s">
        <v>1135</v>
      </c>
      <c r="H539" s="48" t="s">
        <v>1135</v>
      </c>
    </row>
    <row r="540" spans="3:8" ht="15" customHeight="1" x14ac:dyDescent="0.25">
      <c r="C540" s="42" t="s">
        <v>2159</v>
      </c>
      <c r="D540" s="46" t="s">
        <v>1675</v>
      </c>
      <c r="F540" s="48" t="s">
        <v>2649</v>
      </c>
      <c r="G540" s="48" t="s">
        <v>5058</v>
      </c>
      <c r="H540" s="48" t="s">
        <v>5058</v>
      </c>
    </row>
    <row r="541" spans="3:8" ht="15" customHeight="1" x14ac:dyDescent="0.25">
      <c r="C541" s="42" t="s">
        <v>2160</v>
      </c>
      <c r="D541" s="46" t="s">
        <v>312</v>
      </c>
      <c r="F541" s="48" t="s">
        <v>482</v>
      </c>
      <c r="G541" s="48" t="s">
        <v>1143</v>
      </c>
      <c r="H541" s="48" t="s">
        <v>1143</v>
      </c>
    </row>
    <row r="542" spans="3:8" ht="15" customHeight="1" x14ac:dyDescent="0.25">
      <c r="C542" s="42" t="s">
        <v>2161</v>
      </c>
      <c r="D542" s="46" t="s">
        <v>248</v>
      </c>
      <c r="F542" s="48" t="s">
        <v>5059</v>
      </c>
      <c r="G542" s="48" t="s">
        <v>5060</v>
      </c>
      <c r="H542" s="48" t="s">
        <v>5061</v>
      </c>
    </row>
    <row r="543" spans="3:8" ht="15" customHeight="1" x14ac:dyDescent="0.25">
      <c r="C543" s="42" t="s">
        <v>2162</v>
      </c>
      <c r="D543" s="46" t="s">
        <v>2163</v>
      </c>
      <c r="F543" s="48" t="s">
        <v>527</v>
      </c>
      <c r="G543" s="48" t="s">
        <v>1145</v>
      </c>
      <c r="H543" s="48" t="s">
        <v>1145</v>
      </c>
    </row>
    <row r="544" spans="3:8" ht="15" customHeight="1" x14ac:dyDescent="0.25">
      <c r="C544" s="42" t="s">
        <v>2164</v>
      </c>
      <c r="D544" s="46" t="s">
        <v>382</v>
      </c>
      <c r="F544" s="48" t="s">
        <v>2636</v>
      </c>
      <c r="G544" s="48" t="s">
        <v>5062</v>
      </c>
      <c r="H544" s="48" t="s">
        <v>5062</v>
      </c>
    </row>
    <row r="545" spans="3:8" ht="15" customHeight="1" x14ac:dyDescent="0.25">
      <c r="C545" s="42" t="s">
        <v>2165</v>
      </c>
      <c r="D545" s="46" t="s">
        <v>414</v>
      </c>
      <c r="F545" s="48" t="s">
        <v>2353</v>
      </c>
      <c r="G545" s="48" t="s">
        <v>5063</v>
      </c>
      <c r="H545" s="48" t="s">
        <v>5063</v>
      </c>
    </row>
    <row r="546" spans="3:8" ht="15" customHeight="1" x14ac:dyDescent="0.25">
      <c r="C546" s="42" t="s">
        <v>2166</v>
      </c>
      <c r="D546" s="46" t="s">
        <v>1678</v>
      </c>
      <c r="F546" s="48" t="s">
        <v>1903</v>
      </c>
      <c r="G546" s="48" t="s">
        <v>5064</v>
      </c>
      <c r="H546" s="48" t="s">
        <v>5064</v>
      </c>
    </row>
    <row r="547" spans="3:8" ht="15" customHeight="1" x14ac:dyDescent="0.25">
      <c r="C547" s="42" t="s">
        <v>2167</v>
      </c>
      <c r="D547" s="46" t="s">
        <v>317</v>
      </c>
      <c r="F547" s="48" t="s">
        <v>2358</v>
      </c>
      <c r="G547" s="48" t="s">
        <v>5065</v>
      </c>
      <c r="H547" s="48" t="s">
        <v>5065</v>
      </c>
    </row>
    <row r="548" spans="3:8" ht="15" customHeight="1" x14ac:dyDescent="0.25">
      <c r="C548" s="42" t="s">
        <v>2168</v>
      </c>
      <c r="D548" s="46" t="s">
        <v>341</v>
      </c>
      <c r="F548" s="48" t="s">
        <v>1911</v>
      </c>
      <c r="G548" s="48" t="s">
        <v>5066</v>
      </c>
      <c r="H548" s="48" t="s">
        <v>5066</v>
      </c>
    </row>
    <row r="549" spans="3:8" ht="15" customHeight="1" x14ac:dyDescent="0.25">
      <c r="C549" s="42" t="s">
        <v>2169</v>
      </c>
      <c r="D549" s="46" t="s">
        <v>242</v>
      </c>
      <c r="F549" s="48" t="s">
        <v>2863</v>
      </c>
      <c r="G549" s="48" t="s">
        <v>5067</v>
      </c>
      <c r="H549" s="48" t="s">
        <v>5067</v>
      </c>
    </row>
    <row r="550" spans="3:8" ht="15" customHeight="1" x14ac:dyDescent="0.25">
      <c r="C550" s="42" t="s">
        <v>2170</v>
      </c>
      <c r="D550" s="46" t="s">
        <v>441</v>
      </c>
      <c r="F550" s="48" t="s">
        <v>2665</v>
      </c>
      <c r="G550" s="48" t="s">
        <v>5068</v>
      </c>
      <c r="H550" s="48" t="s">
        <v>5068</v>
      </c>
    </row>
    <row r="551" spans="3:8" ht="15" customHeight="1" x14ac:dyDescent="0.25">
      <c r="C551" s="42" t="s">
        <v>2171</v>
      </c>
      <c r="D551" s="46" t="s">
        <v>528</v>
      </c>
      <c r="F551" s="48" t="s">
        <v>2871</v>
      </c>
      <c r="G551" s="48" t="s">
        <v>5069</v>
      </c>
      <c r="H551" s="48" t="s">
        <v>5069</v>
      </c>
    </row>
    <row r="552" spans="3:8" ht="15" customHeight="1" x14ac:dyDescent="0.25">
      <c r="C552" s="42" t="s">
        <v>2172</v>
      </c>
      <c r="D552" s="46" t="s">
        <v>442</v>
      </c>
      <c r="F552" s="48" t="s">
        <v>474</v>
      </c>
      <c r="G552" s="48" t="s">
        <v>1151</v>
      </c>
      <c r="H552" s="48" t="s">
        <v>1151</v>
      </c>
    </row>
    <row r="553" spans="3:8" ht="15" customHeight="1" x14ac:dyDescent="0.25">
      <c r="C553" s="42" t="s">
        <v>2173</v>
      </c>
      <c r="D553" s="46" t="s">
        <v>330</v>
      </c>
      <c r="F553" s="48" t="s">
        <v>2553</v>
      </c>
      <c r="G553" s="48" t="s">
        <v>5070</v>
      </c>
      <c r="H553" s="48" t="s">
        <v>5070</v>
      </c>
    </row>
    <row r="554" spans="3:8" ht="15" customHeight="1" x14ac:dyDescent="0.25">
      <c r="C554" s="42" t="s">
        <v>2174</v>
      </c>
      <c r="D554" s="46" t="s">
        <v>359</v>
      </c>
      <c r="F554" s="48" t="s">
        <v>1922</v>
      </c>
      <c r="G554" s="48" t="s">
        <v>5071</v>
      </c>
      <c r="H554" s="48" t="s">
        <v>5071</v>
      </c>
    </row>
    <row r="555" spans="3:8" ht="15" customHeight="1" x14ac:dyDescent="0.25">
      <c r="C555" s="42" t="s">
        <v>2175</v>
      </c>
      <c r="D555" s="46" t="s">
        <v>404</v>
      </c>
      <c r="F555" s="48" t="s">
        <v>2534</v>
      </c>
      <c r="G555" s="48" t="s">
        <v>5072</v>
      </c>
      <c r="H555" s="48" t="s">
        <v>5072</v>
      </c>
    </row>
    <row r="556" spans="3:8" ht="15" customHeight="1" x14ac:dyDescent="0.25">
      <c r="C556" s="42" t="s">
        <v>2176</v>
      </c>
      <c r="D556" s="46" t="s">
        <v>282</v>
      </c>
      <c r="F556" s="48" t="s">
        <v>3318</v>
      </c>
      <c r="G556" s="48" t="s">
        <v>5073</v>
      </c>
      <c r="H556" s="48" t="s">
        <v>5073</v>
      </c>
    </row>
    <row r="557" spans="3:8" ht="15" customHeight="1" x14ac:dyDescent="0.25">
      <c r="C557" s="42" t="s">
        <v>2177</v>
      </c>
      <c r="D557" s="46" t="s">
        <v>443</v>
      </c>
      <c r="F557" s="48" t="s">
        <v>2374</v>
      </c>
      <c r="G557" s="48" t="s">
        <v>5074</v>
      </c>
      <c r="H557" s="48" t="s">
        <v>5074</v>
      </c>
    </row>
    <row r="558" spans="3:8" ht="15" customHeight="1" x14ac:dyDescent="0.25">
      <c r="C558" s="42" t="s">
        <v>2178</v>
      </c>
      <c r="D558" s="46" t="s">
        <v>246</v>
      </c>
      <c r="F558" s="48" t="s">
        <v>436</v>
      </c>
      <c r="G558" s="48" t="s">
        <v>1154</v>
      </c>
      <c r="H558" s="48" t="s">
        <v>1154</v>
      </c>
    </row>
    <row r="559" spans="3:8" ht="15" customHeight="1" x14ac:dyDescent="0.25">
      <c r="C559" s="42" t="s">
        <v>2179</v>
      </c>
      <c r="D559" s="46" t="s">
        <v>1699</v>
      </c>
      <c r="F559" s="48" t="s">
        <v>483</v>
      </c>
      <c r="G559" s="48" t="s">
        <v>1159</v>
      </c>
      <c r="H559" s="48" t="s">
        <v>1159</v>
      </c>
    </row>
    <row r="560" spans="3:8" ht="15" customHeight="1" x14ac:dyDescent="0.25">
      <c r="C560" s="42" t="s">
        <v>2180</v>
      </c>
      <c r="D560" s="46" t="s">
        <v>290</v>
      </c>
      <c r="F560" s="48" t="s">
        <v>1934</v>
      </c>
      <c r="G560" s="48" t="s">
        <v>5075</v>
      </c>
      <c r="H560" s="48" t="s">
        <v>5075</v>
      </c>
    </row>
    <row r="561" spans="3:8" ht="15" customHeight="1" x14ac:dyDescent="0.25">
      <c r="C561" s="42" t="s">
        <v>2181</v>
      </c>
      <c r="D561" s="46" t="s">
        <v>1702</v>
      </c>
      <c r="F561" s="48" t="s">
        <v>2774</v>
      </c>
      <c r="G561" s="48" t="s">
        <v>5076</v>
      </c>
      <c r="H561" s="48" t="s">
        <v>5076</v>
      </c>
    </row>
    <row r="562" spans="3:8" ht="15" customHeight="1" x14ac:dyDescent="0.25">
      <c r="C562" s="42" t="s">
        <v>2182</v>
      </c>
      <c r="D562" s="46" t="s">
        <v>405</v>
      </c>
      <c r="F562" s="48" t="s">
        <v>2452</v>
      </c>
      <c r="G562" s="48" t="s">
        <v>5077</v>
      </c>
      <c r="H562" s="48" t="s">
        <v>5077</v>
      </c>
    </row>
    <row r="563" spans="3:8" ht="15" customHeight="1" x14ac:dyDescent="0.25">
      <c r="C563" s="42" t="s">
        <v>2183</v>
      </c>
      <c r="D563" s="46" t="s">
        <v>497</v>
      </c>
      <c r="F563" s="48" t="s">
        <v>519</v>
      </c>
      <c r="G563" s="48" t="s">
        <v>1160</v>
      </c>
      <c r="H563" s="48" t="s">
        <v>1160</v>
      </c>
    </row>
    <row r="564" spans="3:8" ht="15" customHeight="1" x14ac:dyDescent="0.25">
      <c r="C564" s="42" t="s">
        <v>2184</v>
      </c>
      <c r="D564" s="46" t="s">
        <v>266</v>
      </c>
      <c r="F564" s="48" t="s">
        <v>1941</v>
      </c>
      <c r="G564" s="48" t="s">
        <v>5078</v>
      </c>
      <c r="H564" s="48" t="s">
        <v>5078</v>
      </c>
    </row>
    <row r="565" spans="3:8" ht="15" customHeight="1" x14ac:dyDescent="0.25">
      <c r="C565" s="42" t="s">
        <v>2185</v>
      </c>
      <c r="D565" s="46" t="s">
        <v>1705</v>
      </c>
      <c r="F565" s="48" t="s">
        <v>1943</v>
      </c>
      <c r="G565" s="48" t="s">
        <v>5079</v>
      </c>
      <c r="H565" s="48" t="s">
        <v>5079</v>
      </c>
    </row>
    <row r="566" spans="3:8" ht="15" customHeight="1" x14ac:dyDescent="0.25">
      <c r="C566" s="42" t="s">
        <v>2186</v>
      </c>
      <c r="D566" s="46" t="s">
        <v>274</v>
      </c>
      <c r="F566" s="48" t="s">
        <v>543</v>
      </c>
      <c r="G566" s="48" t="s">
        <v>1163</v>
      </c>
      <c r="H566" s="48" t="s">
        <v>1163</v>
      </c>
    </row>
    <row r="567" spans="3:8" ht="15" customHeight="1" x14ac:dyDescent="0.25">
      <c r="C567" s="42" t="s">
        <v>2187</v>
      </c>
      <c r="D567" s="46" t="s">
        <v>1708</v>
      </c>
      <c r="F567" s="48" t="s">
        <v>2392</v>
      </c>
      <c r="G567" s="48" t="s">
        <v>5080</v>
      </c>
      <c r="H567" s="48" t="s">
        <v>5080</v>
      </c>
    </row>
    <row r="568" spans="3:8" ht="15" customHeight="1" x14ac:dyDescent="0.25">
      <c r="C568" s="42" t="s">
        <v>2188</v>
      </c>
      <c r="D568" s="46" t="s">
        <v>235</v>
      </c>
      <c r="F568" s="48" t="s">
        <v>408</v>
      </c>
      <c r="G568" s="48" t="s">
        <v>1164</v>
      </c>
      <c r="H568" s="48" t="s">
        <v>1164</v>
      </c>
    </row>
    <row r="569" spans="3:8" ht="15" customHeight="1" x14ac:dyDescent="0.25">
      <c r="C569" s="42" t="s">
        <v>2189</v>
      </c>
      <c r="D569" s="46" t="s">
        <v>267</v>
      </c>
      <c r="F569" s="48" t="s">
        <v>1946</v>
      </c>
      <c r="G569" s="48" t="s">
        <v>5081</v>
      </c>
      <c r="H569" s="48" t="s">
        <v>5081</v>
      </c>
    </row>
    <row r="570" spans="3:8" ht="15" customHeight="1" x14ac:dyDescent="0.25">
      <c r="C570" s="42" t="s">
        <v>2190</v>
      </c>
      <c r="D570" s="46" t="s">
        <v>1712</v>
      </c>
      <c r="F570" s="48" t="s">
        <v>220</v>
      </c>
      <c r="G570" s="48" t="s">
        <v>1171</v>
      </c>
      <c r="H570" s="48" t="s">
        <v>1171</v>
      </c>
    </row>
    <row r="571" spans="3:8" ht="15" customHeight="1" x14ac:dyDescent="0.25">
      <c r="C571" s="42" t="s">
        <v>2191</v>
      </c>
      <c r="D571" s="46" t="s">
        <v>227</v>
      </c>
      <c r="F571" s="48" t="s">
        <v>1950</v>
      </c>
      <c r="G571" s="48" t="s">
        <v>5082</v>
      </c>
      <c r="H571" s="48" t="s">
        <v>5082</v>
      </c>
    </row>
    <row r="572" spans="3:8" ht="15" customHeight="1" x14ac:dyDescent="0.25">
      <c r="C572" s="42" t="s">
        <v>2192</v>
      </c>
      <c r="D572" s="46" t="s">
        <v>2193</v>
      </c>
      <c r="F572" s="48" t="s">
        <v>1952</v>
      </c>
      <c r="G572" s="48" t="s">
        <v>5083</v>
      </c>
      <c r="H572" s="48" t="s">
        <v>5083</v>
      </c>
    </row>
    <row r="573" spans="3:8" ht="15" customHeight="1" x14ac:dyDescent="0.25">
      <c r="C573" s="42" t="s">
        <v>2194</v>
      </c>
      <c r="D573" s="46" t="s">
        <v>229</v>
      </c>
      <c r="F573" s="48" t="s">
        <v>1961</v>
      </c>
      <c r="G573" s="48" t="s">
        <v>5084</v>
      </c>
      <c r="H573" s="48" t="s">
        <v>5084</v>
      </c>
    </row>
    <row r="574" spans="3:8" ht="15" customHeight="1" x14ac:dyDescent="0.25">
      <c r="C574" s="42" t="s">
        <v>2195</v>
      </c>
      <c r="D574" s="46" t="s">
        <v>289</v>
      </c>
      <c r="F574" s="48" t="s">
        <v>2901</v>
      </c>
      <c r="G574" s="48" t="s">
        <v>5085</v>
      </c>
      <c r="H574" s="48" t="s">
        <v>5085</v>
      </c>
    </row>
    <row r="575" spans="3:8" ht="15" customHeight="1" x14ac:dyDescent="0.25">
      <c r="C575" s="42" t="s">
        <v>2196</v>
      </c>
      <c r="D575" s="46" t="s">
        <v>1717</v>
      </c>
      <c r="F575" s="48" t="s">
        <v>438</v>
      </c>
      <c r="G575" s="48" t="s">
        <v>1170</v>
      </c>
      <c r="H575" s="48" t="s">
        <v>1170</v>
      </c>
    </row>
    <row r="576" spans="3:8" ht="15" customHeight="1" x14ac:dyDescent="0.25">
      <c r="C576" s="42" t="s">
        <v>2197</v>
      </c>
      <c r="D576" s="46" t="s">
        <v>222</v>
      </c>
      <c r="F576" s="48" t="s">
        <v>2401</v>
      </c>
      <c r="G576" s="48" t="s">
        <v>5086</v>
      </c>
      <c r="H576" s="48" t="s">
        <v>5086</v>
      </c>
    </row>
    <row r="577" spans="3:8" ht="15" customHeight="1" x14ac:dyDescent="0.25">
      <c r="C577" s="42" t="s">
        <v>2198</v>
      </c>
      <c r="D577" s="46" t="s">
        <v>1720</v>
      </c>
      <c r="F577" s="48" t="s">
        <v>1967</v>
      </c>
      <c r="G577" s="48" t="s">
        <v>5087</v>
      </c>
      <c r="H577" s="48" t="s">
        <v>5087</v>
      </c>
    </row>
    <row r="578" spans="3:8" ht="15" customHeight="1" x14ac:dyDescent="0.25">
      <c r="C578" s="42" t="s">
        <v>2199</v>
      </c>
      <c r="D578" s="46" t="s">
        <v>253</v>
      </c>
      <c r="E578" s="46"/>
      <c r="F578" s="48" t="s">
        <v>3884</v>
      </c>
      <c r="G578" s="48" t="s">
        <v>5088</v>
      </c>
      <c r="H578" s="48" t="s">
        <v>5088</v>
      </c>
    </row>
    <row r="579" spans="3:8" ht="15" customHeight="1" x14ac:dyDescent="0.25">
      <c r="C579" s="42" t="s">
        <v>2200</v>
      </c>
      <c r="D579" s="46" t="s">
        <v>406</v>
      </c>
      <c r="E579" s="46"/>
      <c r="F579" s="48" t="s">
        <v>599</v>
      </c>
      <c r="G579" s="48" t="s">
        <v>1182</v>
      </c>
      <c r="H579" s="48" t="s">
        <v>1182</v>
      </c>
    </row>
    <row r="580" spans="3:8" ht="15" customHeight="1" x14ac:dyDescent="0.25">
      <c r="C580" s="42" t="s">
        <v>2201</v>
      </c>
      <c r="D580" s="46" t="s">
        <v>2202</v>
      </c>
      <c r="E580" s="46"/>
      <c r="F580" s="48" t="s">
        <v>621</v>
      </c>
      <c r="G580" s="48" t="s">
        <v>1278</v>
      </c>
      <c r="H580" s="48" t="s">
        <v>1278</v>
      </c>
    </row>
    <row r="581" spans="3:8" ht="15" customHeight="1" x14ac:dyDescent="0.25">
      <c r="C581" s="42" t="s">
        <v>2203</v>
      </c>
      <c r="D581" s="46" t="s">
        <v>368</v>
      </c>
      <c r="E581" s="46"/>
      <c r="F581" s="48" t="s">
        <v>627</v>
      </c>
      <c r="G581" s="48" t="s">
        <v>1185</v>
      </c>
      <c r="H581" s="48" t="s">
        <v>1185</v>
      </c>
    </row>
    <row r="582" spans="3:8" ht="15" customHeight="1" x14ac:dyDescent="0.25">
      <c r="C582" s="42" t="s">
        <v>2204</v>
      </c>
      <c r="D582" s="46" t="s">
        <v>257</v>
      </c>
      <c r="E582" s="46"/>
      <c r="F582" s="48" t="s">
        <v>3379</v>
      </c>
      <c r="G582" s="48" t="s">
        <v>5089</v>
      </c>
      <c r="H582" s="48" t="s">
        <v>5089</v>
      </c>
    </row>
    <row r="583" spans="3:8" ht="15" customHeight="1" x14ac:dyDescent="0.25">
      <c r="C583" s="42" t="s">
        <v>2205</v>
      </c>
      <c r="D583" s="46" t="s">
        <v>498</v>
      </c>
      <c r="E583" s="46"/>
      <c r="F583" s="48" t="s">
        <v>668</v>
      </c>
      <c r="G583" s="48" t="s">
        <v>1186</v>
      </c>
      <c r="H583" s="48" t="s">
        <v>1186</v>
      </c>
    </row>
    <row r="584" spans="3:8" ht="15" customHeight="1" x14ac:dyDescent="0.25">
      <c r="C584" s="42" t="s">
        <v>2206</v>
      </c>
      <c r="D584" s="46" t="s">
        <v>256</v>
      </c>
      <c r="E584" s="46"/>
      <c r="F584" s="48" t="s">
        <v>676</v>
      </c>
      <c r="G584" s="48" t="s">
        <v>1188</v>
      </c>
      <c r="H584" s="48" t="s">
        <v>1188</v>
      </c>
    </row>
    <row r="585" spans="3:8" ht="15" customHeight="1" x14ac:dyDescent="0.25">
      <c r="C585" s="42" t="s">
        <v>2207</v>
      </c>
      <c r="D585" s="46" t="s">
        <v>293</v>
      </c>
      <c r="E585" s="46"/>
      <c r="F585" s="48" t="s">
        <v>635</v>
      </c>
      <c r="G585" s="48" t="s">
        <v>1189</v>
      </c>
      <c r="H585" s="48" t="s">
        <v>1189</v>
      </c>
    </row>
    <row r="586" spans="3:8" ht="15" customHeight="1" x14ac:dyDescent="0.25">
      <c r="C586" s="42" t="s">
        <v>2208</v>
      </c>
      <c r="D586" s="46" t="s">
        <v>2209</v>
      </c>
      <c r="E586" s="46"/>
      <c r="F586" s="48" t="s">
        <v>3907</v>
      </c>
      <c r="G586" s="48" t="s">
        <v>5090</v>
      </c>
      <c r="H586" s="48" t="s">
        <v>5090</v>
      </c>
    </row>
    <row r="587" spans="3:8" ht="15" customHeight="1" x14ac:dyDescent="0.25">
      <c r="C587" s="42" t="s">
        <v>2210</v>
      </c>
      <c r="D587" s="46" t="s">
        <v>334</v>
      </c>
      <c r="E587" s="46"/>
      <c r="F587" s="48" t="s">
        <v>3913</v>
      </c>
      <c r="G587" s="48" t="s">
        <v>5091</v>
      </c>
      <c r="H587" s="48" t="s">
        <v>5091</v>
      </c>
    </row>
    <row r="588" spans="3:8" ht="15" customHeight="1" x14ac:dyDescent="0.25">
      <c r="C588" s="42" t="s">
        <v>2211</v>
      </c>
      <c r="D588" s="46" t="s">
        <v>281</v>
      </c>
      <c r="E588" s="46"/>
      <c r="F588" s="48" t="s">
        <v>3631</v>
      </c>
      <c r="G588" s="48" t="s">
        <v>5092</v>
      </c>
      <c r="H588" s="48" t="s">
        <v>5092</v>
      </c>
    </row>
    <row r="589" spans="3:8" ht="15" customHeight="1" x14ac:dyDescent="0.25">
      <c r="C589" s="42" t="s">
        <v>2212</v>
      </c>
      <c r="D589" s="46" t="s">
        <v>240</v>
      </c>
      <c r="E589" s="46"/>
      <c r="F589" s="48" t="s">
        <v>3390</v>
      </c>
      <c r="G589" s="48" t="s">
        <v>5093</v>
      </c>
      <c r="H589" s="48" t="s">
        <v>5093</v>
      </c>
    </row>
    <row r="590" spans="3:8" ht="15" customHeight="1" x14ac:dyDescent="0.25">
      <c r="C590" s="42" t="s">
        <v>2213</v>
      </c>
      <c r="D590" s="45" t="s">
        <v>416</v>
      </c>
      <c r="E590" s="46"/>
      <c r="F590" s="48" t="s">
        <v>3925</v>
      </c>
      <c r="G590" s="48" t="s">
        <v>5094</v>
      </c>
      <c r="H590" s="48" t="s">
        <v>5094</v>
      </c>
    </row>
    <row r="591" spans="3:8" ht="15" customHeight="1" x14ac:dyDescent="0.25">
      <c r="C591" s="42" t="s">
        <v>2214</v>
      </c>
      <c r="D591" s="45" t="s">
        <v>302</v>
      </c>
      <c r="E591" s="46"/>
      <c r="F591" s="48" t="s">
        <v>750</v>
      </c>
      <c r="G591" s="48" t="s">
        <v>1204</v>
      </c>
      <c r="H591" s="48" t="s">
        <v>1204</v>
      </c>
    </row>
    <row r="592" spans="3:8" ht="15" customHeight="1" x14ac:dyDescent="0.25">
      <c r="C592" s="42" t="s">
        <v>2215</v>
      </c>
      <c r="D592" s="45" t="s">
        <v>536</v>
      </c>
      <c r="E592" s="46"/>
      <c r="F592" s="48" t="s">
        <v>655</v>
      </c>
      <c r="G592" s="48" t="s">
        <v>1205</v>
      </c>
      <c r="H592" s="48" t="s">
        <v>1205</v>
      </c>
    </row>
    <row r="593" spans="3:8" ht="15" customHeight="1" x14ac:dyDescent="0.25">
      <c r="C593" s="42" t="s">
        <v>2216</v>
      </c>
      <c r="D593" s="45" t="s">
        <v>456</v>
      </c>
      <c r="E593" s="46"/>
      <c r="F593" s="48" t="s">
        <v>3939</v>
      </c>
      <c r="G593" s="48" t="s">
        <v>5095</v>
      </c>
      <c r="H593" s="48" t="s">
        <v>5095</v>
      </c>
    </row>
    <row r="594" spans="3:8" ht="15" customHeight="1" x14ac:dyDescent="0.25">
      <c r="C594" s="42" t="s">
        <v>2217</v>
      </c>
      <c r="D594" s="45" t="s">
        <v>273</v>
      </c>
      <c r="E594" s="46"/>
      <c r="F594" s="48" t="s">
        <v>677</v>
      </c>
      <c r="G594" s="48" t="s">
        <v>1214</v>
      </c>
      <c r="H594" s="48" t="s">
        <v>1214</v>
      </c>
    </row>
    <row r="595" spans="3:8" ht="15" customHeight="1" x14ac:dyDescent="0.25">
      <c r="C595" s="42" t="s">
        <v>2218</v>
      </c>
      <c r="D595" s="45" t="s">
        <v>2219</v>
      </c>
      <c r="E595" s="46"/>
      <c r="F595" s="48" t="s">
        <v>3637</v>
      </c>
      <c r="G595" s="48" t="s">
        <v>5096</v>
      </c>
      <c r="H595" s="48" t="s">
        <v>5096</v>
      </c>
    </row>
    <row r="596" spans="3:8" ht="15" customHeight="1" x14ac:dyDescent="0.25">
      <c r="C596" s="42" t="s">
        <v>2220</v>
      </c>
      <c r="D596" s="45" t="s">
        <v>241</v>
      </c>
      <c r="E596" s="46"/>
      <c r="F596" s="48" t="s">
        <v>3966</v>
      </c>
      <c r="G596" s="48" t="s">
        <v>5097</v>
      </c>
      <c r="H596" s="48" t="s">
        <v>5097</v>
      </c>
    </row>
    <row r="597" spans="3:8" ht="15" customHeight="1" x14ac:dyDescent="0.25">
      <c r="C597" s="42" t="s">
        <v>2221</v>
      </c>
      <c r="D597" s="45" t="s">
        <v>231</v>
      </c>
      <c r="E597" s="46"/>
      <c r="F597" s="48" t="s">
        <v>3420</v>
      </c>
      <c r="G597" s="48" t="s">
        <v>5098</v>
      </c>
      <c r="H597" s="48" t="s">
        <v>5098</v>
      </c>
    </row>
    <row r="598" spans="3:8" ht="15" customHeight="1" x14ac:dyDescent="0.25">
      <c r="C598" s="42" t="s">
        <v>2222</v>
      </c>
      <c r="D598" s="45" t="s">
        <v>1748</v>
      </c>
      <c r="E598" s="46"/>
      <c r="F598" s="48" t="s">
        <v>3424</v>
      </c>
      <c r="G598" s="48" t="s">
        <v>5099</v>
      </c>
      <c r="H598" s="48" t="s">
        <v>5099</v>
      </c>
    </row>
    <row r="599" spans="3:8" ht="15" customHeight="1" x14ac:dyDescent="0.25">
      <c r="C599" s="42" t="s">
        <v>2223</v>
      </c>
      <c r="D599" s="45" t="s">
        <v>278</v>
      </c>
      <c r="E599" s="46"/>
      <c r="F599" s="48" t="s">
        <v>3982</v>
      </c>
      <c r="G599" s="48" t="s">
        <v>5100</v>
      </c>
      <c r="H599" s="48" t="s">
        <v>5100</v>
      </c>
    </row>
    <row r="600" spans="3:8" ht="15" customHeight="1" x14ac:dyDescent="0.25">
      <c r="C600" s="42" t="s">
        <v>2224</v>
      </c>
      <c r="D600" s="45" t="s">
        <v>1751</v>
      </c>
      <c r="E600" s="46"/>
      <c r="F600" s="48" t="s">
        <v>811</v>
      </c>
      <c r="G600" s="48" t="s">
        <v>1236</v>
      </c>
      <c r="H600" s="48" t="s">
        <v>1236</v>
      </c>
    </row>
    <row r="601" spans="3:8" ht="15" customHeight="1" x14ac:dyDescent="0.25">
      <c r="C601" s="42" t="s">
        <v>2225</v>
      </c>
      <c r="D601" s="45" t="s">
        <v>243</v>
      </c>
      <c r="E601" s="46"/>
      <c r="F601" s="48" t="s">
        <v>751</v>
      </c>
      <c r="G601" s="48" t="s">
        <v>1238</v>
      </c>
      <c r="H601" s="48" t="s">
        <v>1238</v>
      </c>
    </row>
    <row r="602" spans="3:8" ht="15" customHeight="1" x14ac:dyDescent="0.25">
      <c r="C602" s="42" t="s">
        <v>2226</v>
      </c>
      <c r="D602" s="45" t="s">
        <v>369</v>
      </c>
      <c r="E602" s="46"/>
      <c r="F602" s="48" t="s">
        <v>764</v>
      </c>
      <c r="G602" s="48" t="s">
        <v>1239</v>
      </c>
      <c r="H602" s="48" t="s">
        <v>1239</v>
      </c>
    </row>
    <row r="603" spans="3:8" ht="15" customHeight="1" x14ac:dyDescent="0.25">
      <c r="C603" s="42" t="s">
        <v>2227</v>
      </c>
      <c r="D603" s="45" t="s">
        <v>254</v>
      </c>
      <c r="E603" s="46"/>
      <c r="F603" s="48" t="s">
        <v>603</v>
      </c>
      <c r="G603" s="48" t="s">
        <v>1243</v>
      </c>
      <c r="H603" s="48" t="s">
        <v>1243</v>
      </c>
    </row>
    <row r="604" spans="3:8" ht="15" customHeight="1" x14ac:dyDescent="0.25">
      <c r="C604" s="42" t="s">
        <v>2228</v>
      </c>
      <c r="D604" s="45" t="s">
        <v>537</v>
      </c>
      <c r="E604" s="46"/>
      <c r="F604" s="48" t="s">
        <v>4000</v>
      </c>
      <c r="G604" s="48" t="s">
        <v>5101</v>
      </c>
      <c r="H604" s="48" t="s">
        <v>5101</v>
      </c>
    </row>
    <row r="605" spans="3:8" ht="15" customHeight="1" x14ac:dyDescent="0.25">
      <c r="C605" s="42" t="s">
        <v>2229</v>
      </c>
      <c r="D605" s="45" t="s">
        <v>444</v>
      </c>
      <c r="E605" s="46"/>
      <c r="F605" s="48" t="s">
        <v>572</v>
      </c>
      <c r="G605" s="48" t="s">
        <v>1247</v>
      </c>
      <c r="H605" s="48" t="s">
        <v>1247</v>
      </c>
    </row>
    <row r="606" spans="3:8" ht="15" customHeight="1" x14ac:dyDescent="0.25">
      <c r="C606" s="42" t="s">
        <v>2230</v>
      </c>
      <c r="D606" s="45" t="s">
        <v>1757</v>
      </c>
      <c r="E606" s="46"/>
      <c r="F606" s="48" t="s">
        <v>681</v>
      </c>
      <c r="G606" s="48" t="s">
        <v>1249</v>
      </c>
      <c r="H606" s="48" t="s">
        <v>1249</v>
      </c>
    </row>
    <row r="607" spans="3:8" ht="15" customHeight="1" x14ac:dyDescent="0.25">
      <c r="C607" s="42" t="s">
        <v>2231</v>
      </c>
      <c r="D607" s="45" t="s">
        <v>445</v>
      </c>
      <c r="E607" s="46"/>
      <c r="F607" s="48" t="s">
        <v>645</v>
      </c>
      <c r="G607" s="48" t="s">
        <v>1252</v>
      </c>
      <c r="H607" s="48" t="s">
        <v>1252</v>
      </c>
    </row>
    <row r="608" spans="3:8" ht="15" customHeight="1" x14ac:dyDescent="0.25">
      <c r="C608" s="42" t="s">
        <v>2232</v>
      </c>
      <c r="D608" s="45" t="s">
        <v>370</v>
      </c>
      <c r="E608" s="46"/>
      <c r="F608" s="48" t="s">
        <v>613</v>
      </c>
      <c r="G608" s="48" t="s">
        <v>1253</v>
      </c>
      <c r="H608" s="48" t="s">
        <v>1253</v>
      </c>
    </row>
    <row r="609" spans="3:8" ht="15" customHeight="1" x14ac:dyDescent="0.25">
      <c r="C609" s="42" t="s">
        <v>2233</v>
      </c>
      <c r="D609" s="45" t="s">
        <v>228</v>
      </c>
      <c r="E609" s="46"/>
      <c r="F609" s="48" t="s">
        <v>3450</v>
      </c>
      <c r="G609" s="48" t="s">
        <v>5102</v>
      </c>
      <c r="H609" s="48" t="s">
        <v>5102</v>
      </c>
    </row>
    <row r="610" spans="3:8" ht="15" customHeight="1" x14ac:dyDescent="0.25">
      <c r="C610" s="42" t="s">
        <v>2234</v>
      </c>
      <c r="D610" s="45" t="s">
        <v>446</v>
      </c>
      <c r="E610" s="46"/>
      <c r="F610" s="48" t="s">
        <v>3643</v>
      </c>
      <c r="G610" s="48" t="s">
        <v>5103</v>
      </c>
      <c r="H610" s="48" t="s">
        <v>5103</v>
      </c>
    </row>
    <row r="611" spans="3:8" ht="15" customHeight="1" x14ac:dyDescent="0.25">
      <c r="C611" s="42" t="s">
        <v>2235</v>
      </c>
      <c r="D611" s="45" t="s">
        <v>417</v>
      </c>
      <c r="E611" s="46"/>
      <c r="F611" s="48" t="s">
        <v>4026</v>
      </c>
      <c r="G611" s="48" t="s">
        <v>5104</v>
      </c>
      <c r="H611" s="48" t="s">
        <v>5104</v>
      </c>
    </row>
    <row r="612" spans="3:8" ht="15" customHeight="1" x14ac:dyDescent="0.25">
      <c r="C612" s="42" t="s">
        <v>2236</v>
      </c>
      <c r="D612" s="45" t="s">
        <v>470</v>
      </c>
      <c r="E612" s="46"/>
      <c r="F612" s="48" t="s">
        <v>683</v>
      </c>
      <c r="G612" s="48" t="s">
        <v>1261</v>
      </c>
      <c r="H612" s="48" t="s">
        <v>1261</v>
      </c>
    </row>
    <row r="613" spans="3:8" ht="15" customHeight="1" x14ac:dyDescent="0.25">
      <c r="C613" s="42" t="s">
        <v>2237</v>
      </c>
      <c r="D613" s="45" t="s">
        <v>469</v>
      </c>
      <c r="E613" s="46"/>
      <c r="F613" s="48" t="s">
        <v>664</v>
      </c>
      <c r="G613" s="48" t="s">
        <v>1265</v>
      </c>
      <c r="H613" s="48" t="s">
        <v>1265</v>
      </c>
    </row>
    <row r="614" spans="3:8" ht="15" customHeight="1" x14ac:dyDescent="0.25">
      <c r="C614" s="42" t="s">
        <v>2238</v>
      </c>
      <c r="D614" s="45" t="s">
        <v>447</v>
      </c>
      <c r="E614" s="46"/>
      <c r="F614" s="48" t="s">
        <v>658</v>
      </c>
      <c r="G614" s="48" t="s">
        <v>1267</v>
      </c>
      <c r="H614" s="48" t="s">
        <v>1267</v>
      </c>
    </row>
    <row r="615" spans="3:8" ht="15" customHeight="1" x14ac:dyDescent="0.25">
      <c r="C615" s="42" t="s">
        <v>2239</v>
      </c>
      <c r="D615" s="45" t="s">
        <v>1771</v>
      </c>
      <c r="E615" s="46"/>
      <c r="F615" s="48" t="s">
        <v>641</v>
      </c>
      <c r="G615" s="48" t="s">
        <v>1268</v>
      </c>
      <c r="H615" s="48" t="s">
        <v>1268</v>
      </c>
    </row>
    <row r="616" spans="3:8" ht="15" customHeight="1" x14ac:dyDescent="0.25">
      <c r="C616" s="42" t="s">
        <v>2240</v>
      </c>
      <c r="D616" s="45" t="s">
        <v>313</v>
      </c>
      <c r="E616" s="46"/>
      <c r="F616" s="48" t="s">
        <v>4050</v>
      </c>
      <c r="G616" s="48" t="s">
        <v>5105</v>
      </c>
      <c r="H616" s="48" t="s">
        <v>5105</v>
      </c>
    </row>
    <row r="617" spans="3:8" ht="15" customHeight="1" x14ac:dyDescent="0.25">
      <c r="C617" s="42" t="s">
        <v>2241</v>
      </c>
      <c r="D617" s="45" t="s">
        <v>418</v>
      </c>
      <c r="E617" s="46"/>
      <c r="F617" s="48" t="s">
        <v>762</v>
      </c>
      <c r="G617" s="48" t="s">
        <v>1280</v>
      </c>
      <c r="H617" s="48" t="s">
        <v>1280</v>
      </c>
    </row>
    <row r="618" spans="3:8" ht="15" customHeight="1" x14ac:dyDescent="0.25">
      <c r="C618" s="42" t="s">
        <v>2242</v>
      </c>
      <c r="D618" s="45" t="s">
        <v>419</v>
      </c>
      <c r="E618" s="46"/>
      <c r="F618" s="48" t="s">
        <v>715</v>
      </c>
      <c r="G618" s="48" t="s">
        <v>1281</v>
      </c>
      <c r="H618" s="48" t="s">
        <v>1281</v>
      </c>
    </row>
    <row r="619" spans="3:8" ht="15" customHeight="1" x14ac:dyDescent="0.25">
      <c r="C619" s="42" t="s">
        <v>2243</v>
      </c>
      <c r="D619" s="45" t="s">
        <v>420</v>
      </c>
      <c r="E619" s="46"/>
      <c r="F619" s="48" t="s">
        <v>4057</v>
      </c>
      <c r="G619" s="48" t="s">
        <v>5106</v>
      </c>
      <c r="H619" s="48" t="s">
        <v>5106</v>
      </c>
    </row>
    <row r="620" spans="3:8" ht="15" customHeight="1" x14ac:dyDescent="0.25">
      <c r="C620" s="42" t="s">
        <v>2244</v>
      </c>
      <c r="D620" s="45" t="s">
        <v>1780</v>
      </c>
      <c r="E620" s="46"/>
      <c r="F620" s="48" t="s">
        <v>3686</v>
      </c>
      <c r="G620" s="48" t="s">
        <v>5107</v>
      </c>
      <c r="H620" s="48" t="s">
        <v>5107</v>
      </c>
    </row>
    <row r="621" spans="3:8" ht="15" customHeight="1" x14ac:dyDescent="0.25">
      <c r="C621" s="42" t="s">
        <v>2245</v>
      </c>
      <c r="D621" s="45" t="s">
        <v>356</v>
      </c>
      <c r="E621" s="46"/>
      <c r="F621" s="48" t="s">
        <v>4064</v>
      </c>
      <c r="G621" s="48" t="s">
        <v>5108</v>
      </c>
      <c r="H621" s="48" t="s">
        <v>5108</v>
      </c>
    </row>
    <row r="622" spans="3:8" ht="15" customHeight="1" x14ac:dyDescent="0.25">
      <c r="C622" s="42" t="s">
        <v>2246</v>
      </c>
      <c r="D622" s="45" t="s">
        <v>1782</v>
      </c>
      <c r="E622" s="46"/>
      <c r="F622" s="48" t="s">
        <v>796</v>
      </c>
      <c r="G622" s="48" t="s">
        <v>1290</v>
      </c>
      <c r="H622" s="48" t="s">
        <v>1290</v>
      </c>
    </row>
    <row r="623" spans="3:8" ht="15" customHeight="1" x14ac:dyDescent="0.25">
      <c r="C623" s="42" t="s">
        <v>2247</v>
      </c>
      <c r="D623" s="45" t="s">
        <v>1785</v>
      </c>
      <c r="E623" s="46"/>
      <c r="F623" s="48" t="s">
        <v>4075</v>
      </c>
      <c r="G623" s="48" t="s">
        <v>5109</v>
      </c>
      <c r="H623" s="48" t="s">
        <v>5109</v>
      </c>
    </row>
    <row r="624" spans="3:8" ht="15" customHeight="1" x14ac:dyDescent="0.25">
      <c r="C624" s="42" t="s">
        <v>2248</v>
      </c>
      <c r="D624" s="45" t="s">
        <v>385</v>
      </c>
      <c r="E624" s="46"/>
      <c r="F624" s="48" t="s">
        <v>4078</v>
      </c>
      <c r="G624" s="48" t="s">
        <v>5110</v>
      </c>
      <c r="H624" s="48" t="s">
        <v>5110</v>
      </c>
    </row>
    <row r="625" spans="3:8" ht="15" customHeight="1" x14ac:dyDescent="0.25">
      <c r="C625" s="42" t="s">
        <v>2249</v>
      </c>
      <c r="D625" s="45" t="s">
        <v>421</v>
      </c>
      <c r="E625" s="46"/>
      <c r="F625" s="48" t="s">
        <v>552</v>
      </c>
      <c r="G625" s="48" t="s">
        <v>1302</v>
      </c>
      <c r="H625" s="48" t="s">
        <v>1302</v>
      </c>
    </row>
    <row r="626" spans="3:8" ht="15" customHeight="1" x14ac:dyDescent="0.25">
      <c r="C626" s="42" t="s">
        <v>2250</v>
      </c>
      <c r="D626" s="45" t="s">
        <v>2251</v>
      </c>
      <c r="E626" s="46"/>
      <c r="F626" s="48" t="s">
        <v>3489</v>
      </c>
      <c r="G626" s="48" t="s">
        <v>5111</v>
      </c>
      <c r="H626" s="48" t="s">
        <v>5111</v>
      </c>
    </row>
    <row r="627" spans="3:8" ht="15" customHeight="1" x14ac:dyDescent="0.25">
      <c r="C627" s="42" t="s">
        <v>2252</v>
      </c>
      <c r="D627" s="45" t="s">
        <v>352</v>
      </c>
      <c r="E627" s="46"/>
      <c r="F627" s="48" t="s">
        <v>813</v>
      </c>
      <c r="G627" s="48" t="s">
        <v>1308</v>
      </c>
      <c r="H627" s="48" t="s">
        <v>1308</v>
      </c>
    </row>
    <row r="628" spans="3:8" ht="15" customHeight="1" x14ac:dyDescent="0.25">
      <c r="C628" s="42" t="s">
        <v>2253</v>
      </c>
      <c r="D628" s="45" t="s">
        <v>422</v>
      </c>
      <c r="E628" s="46"/>
      <c r="F628" s="48" t="s">
        <v>716</v>
      </c>
      <c r="G628" s="48" t="s">
        <v>1307</v>
      </c>
      <c r="H628" s="48" t="s">
        <v>1307</v>
      </c>
    </row>
    <row r="629" spans="3:8" ht="15" customHeight="1" x14ac:dyDescent="0.25">
      <c r="C629" s="42" t="s">
        <v>2254</v>
      </c>
      <c r="D629" s="45" t="s">
        <v>500</v>
      </c>
      <c r="E629" s="46"/>
      <c r="F629" s="48" t="s">
        <v>837</v>
      </c>
      <c r="G629" s="48" t="s">
        <v>1311</v>
      </c>
      <c r="H629" s="48" t="s">
        <v>1311</v>
      </c>
    </row>
    <row r="630" spans="3:8" ht="15" customHeight="1" x14ac:dyDescent="0.25">
      <c r="C630" s="42" t="s">
        <v>2255</v>
      </c>
      <c r="D630" s="45" t="s">
        <v>340</v>
      </c>
      <c r="E630" s="46"/>
      <c r="F630" s="48" t="s">
        <v>4119</v>
      </c>
      <c r="G630" s="48" t="s">
        <v>5112</v>
      </c>
      <c r="H630" s="48" t="s">
        <v>5112</v>
      </c>
    </row>
    <row r="631" spans="3:8" ht="15" customHeight="1" x14ac:dyDescent="0.25">
      <c r="C631" s="42" t="s">
        <v>2256</v>
      </c>
      <c r="D631" s="45" t="s">
        <v>457</v>
      </c>
      <c r="E631" s="46"/>
      <c r="F631" s="48" t="s">
        <v>4123</v>
      </c>
      <c r="G631" s="48" t="s">
        <v>5113</v>
      </c>
      <c r="H631" s="48" t="s">
        <v>5113</v>
      </c>
    </row>
    <row r="632" spans="3:8" ht="15" customHeight="1" x14ac:dyDescent="0.25">
      <c r="C632" s="42" t="s">
        <v>2257</v>
      </c>
      <c r="D632" s="45" t="s">
        <v>1797</v>
      </c>
      <c r="E632" s="46"/>
      <c r="F632" s="48" t="s">
        <v>3520</v>
      </c>
      <c r="G632" s="48" t="s">
        <v>5114</v>
      </c>
      <c r="H632" s="48" t="s">
        <v>5114</v>
      </c>
    </row>
    <row r="633" spans="3:8" ht="15" customHeight="1" x14ac:dyDescent="0.25">
      <c r="C633" s="42" t="s">
        <v>2258</v>
      </c>
      <c r="D633" s="45" t="s">
        <v>325</v>
      </c>
      <c r="E633" s="46"/>
      <c r="F633" s="48" t="s">
        <v>4422</v>
      </c>
      <c r="G633" s="48" t="s">
        <v>5115</v>
      </c>
      <c r="H633" s="48" t="s">
        <v>5115</v>
      </c>
    </row>
    <row r="634" spans="3:8" ht="15" customHeight="1" x14ac:dyDescent="0.25">
      <c r="C634" s="42" t="s">
        <v>2259</v>
      </c>
      <c r="D634" s="45" t="s">
        <v>471</v>
      </c>
      <c r="E634" s="46"/>
      <c r="F634" s="48" t="s">
        <v>838</v>
      </c>
      <c r="G634" s="48" t="s">
        <v>1319</v>
      </c>
      <c r="H634" s="48" t="s">
        <v>1319</v>
      </c>
    </row>
    <row r="635" spans="3:8" ht="15" customHeight="1" x14ac:dyDescent="0.25">
      <c r="C635" s="42" t="s">
        <v>2260</v>
      </c>
      <c r="D635" s="45" t="s">
        <v>371</v>
      </c>
      <c r="E635" s="46"/>
      <c r="F635" s="48" t="s">
        <v>840</v>
      </c>
      <c r="G635" s="48" t="s">
        <v>1322</v>
      </c>
      <c r="H635" s="48" t="s">
        <v>1322</v>
      </c>
    </row>
    <row r="636" spans="3:8" ht="15" customHeight="1" x14ac:dyDescent="0.25">
      <c r="C636" s="42" t="s">
        <v>2261</v>
      </c>
      <c r="D636" s="45" t="s">
        <v>458</v>
      </c>
      <c r="E636" s="46"/>
      <c r="F636" s="48" t="s">
        <v>3600</v>
      </c>
      <c r="G636" s="48" t="s">
        <v>5116</v>
      </c>
      <c r="H636" s="48" t="s">
        <v>5116</v>
      </c>
    </row>
    <row r="637" spans="3:8" ht="15" customHeight="1" x14ac:dyDescent="0.25">
      <c r="C637" s="42" t="s">
        <v>2262</v>
      </c>
      <c r="D637" s="45" t="s">
        <v>545</v>
      </c>
      <c r="E637" s="46"/>
      <c r="F637" s="48" t="s">
        <v>4142</v>
      </c>
      <c r="G637" s="48" t="s">
        <v>5117</v>
      </c>
      <c r="H637" s="48" t="s">
        <v>5117</v>
      </c>
    </row>
    <row r="638" spans="3:8" ht="15" customHeight="1" x14ac:dyDescent="0.25">
      <c r="C638" s="42" t="s">
        <v>2263</v>
      </c>
      <c r="D638" s="45" t="s">
        <v>459</v>
      </c>
      <c r="E638" s="46"/>
      <c r="F638" s="48" t="s">
        <v>646</v>
      </c>
      <c r="G638" s="48" t="s">
        <v>1332</v>
      </c>
      <c r="H638" s="48" t="s">
        <v>1332</v>
      </c>
    </row>
    <row r="639" spans="3:8" ht="15" customHeight="1" x14ac:dyDescent="0.25">
      <c r="C639" s="42" t="s">
        <v>2264</v>
      </c>
      <c r="D639" s="45" t="s">
        <v>2265</v>
      </c>
      <c r="E639" s="46"/>
      <c r="F639" s="48" t="s">
        <v>797</v>
      </c>
      <c r="G639" s="48" t="s">
        <v>1334</v>
      </c>
      <c r="H639" s="48" t="s">
        <v>1334</v>
      </c>
    </row>
    <row r="640" spans="3:8" ht="15" customHeight="1" x14ac:dyDescent="0.25">
      <c r="C640" s="42" t="s">
        <v>2266</v>
      </c>
      <c r="D640" s="45" t="s">
        <v>343</v>
      </c>
      <c r="E640" s="46"/>
      <c r="F640" s="48" t="s">
        <v>730</v>
      </c>
      <c r="G640" s="48" t="s">
        <v>1335</v>
      </c>
      <c r="H640" s="48" t="s">
        <v>1335</v>
      </c>
    </row>
    <row r="641" spans="3:8" ht="15" customHeight="1" x14ac:dyDescent="0.25">
      <c r="C641" s="42" t="s">
        <v>2267</v>
      </c>
      <c r="D641" s="45" t="s">
        <v>329</v>
      </c>
      <c r="E641" s="46"/>
      <c r="F641" s="48" t="s">
        <v>563</v>
      </c>
      <c r="G641" s="48" t="s">
        <v>1341</v>
      </c>
      <c r="H641" s="48" t="s">
        <v>1341</v>
      </c>
    </row>
    <row r="642" spans="3:8" ht="15" customHeight="1" x14ac:dyDescent="0.25">
      <c r="C642" s="42" t="s">
        <v>2268</v>
      </c>
      <c r="D642" s="45" t="s">
        <v>2269</v>
      </c>
      <c r="E642" s="46"/>
      <c r="F642" s="48" t="s">
        <v>766</v>
      </c>
      <c r="G642" s="48" t="s">
        <v>1340</v>
      </c>
      <c r="H642" s="48" t="s">
        <v>1340</v>
      </c>
    </row>
    <row r="643" spans="3:8" ht="15" customHeight="1" x14ac:dyDescent="0.25">
      <c r="C643" s="42" t="s">
        <v>2270</v>
      </c>
      <c r="D643" s="45" t="s">
        <v>261</v>
      </c>
      <c r="E643" s="46"/>
      <c r="F643" s="48" t="s">
        <v>3534</v>
      </c>
      <c r="G643" s="48" t="s">
        <v>5118</v>
      </c>
      <c r="H643" s="48" t="s">
        <v>5118</v>
      </c>
    </row>
    <row r="644" spans="3:8" ht="15" customHeight="1" x14ac:dyDescent="0.25">
      <c r="C644" s="42" t="s">
        <v>2271</v>
      </c>
      <c r="D644" s="45" t="s">
        <v>360</v>
      </c>
      <c r="E644" s="46"/>
      <c r="F644" s="48" t="s">
        <v>602</v>
      </c>
      <c r="G644" s="48" t="s">
        <v>1343</v>
      </c>
      <c r="H644" s="48" t="s">
        <v>1343</v>
      </c>
    </row>
    <row r="645" spans="3:8" ht="15" customHeight="1" x14ac:dyDescent="0.25">
      <c r="C645" s="42" t="s">
        <v>2272</v>
      </c>
      <c r="D645" s="45" t="s">
        <v>460</v>
      </c>
      <c r="E645" s="46"/>
      <c r="F645" s="48" t="s">
        <v>3602</v>
      </c>
      <c r="G645" s="48" t="s">
        <v>5119</v>
      </c>
      <c r="H645" s="48" t="s">
        <v>5119</v>
      </c>
    </row>
    <row r="646" spans="3:8" ht="15" customHeight="1" x14ac:dyDescent="0.25">
      <c r="C646" s="42" t="s">
        <v>2273</v>
      </c>
      <c r="D646" s="45" t="s">
        <v>423</v>
      </c>
      <c r="E646" s="46"/>
      <c r="F646" s="48" t="s">
        <v>3705</v>
      </c>
      <c r="G646" s="48" t="s">
        <v>5120</v>
      </c>
      <c r="H646" s="48" t="s">
        <v>5120</v>
      </c>
    </row>
    <row r="647" spans="3:8" ht="15" customHeight="1" x14ac:dyDescent="0.25">
      <c r="C647" s="42" t="s">
        <v>2274</v>
      </c>
      <c r="D647" s="45" t="s">
        <v>269</v>
      </c>
      <c r="E647" s="46"/>
      <c r="F647" s="48" t="s">
        <v>565</v>
      </c>
      <c r="G647" s="48" t="s">
        <v>1344</v>
      </c>
      <c r="H647" s="48" t="s">
        <v>1344</v>
      </c>
    </row>
    <row r="648" spans="3:8" ht="15" customHeight="1" x14ac:dyDescent="0.25">
      <c r="C648" s="42" t="s">
        <v>2275</v>
      </c>
      <c r="D648" s="45" t="s">
        <v>461</v>
      </c>
      <c r="E648" s="46"/>
      <c r="F648" s="48" t="s">
        <v>561</v>
      </c>
      <c r="G648" s="48" t="s">
        <v>1346</v>
      </c>
      <c r="H648" s="48" t="s">
        <v>1346</v>
      </c>
    </row>
    <row r="649" spans="3:8" ht="15" customHeight="1" x14ac:dyDescent="0.25">
      <c r="C649" s="42" t="s">
        <v>2276</v>
      </c>
      <c r="D649" s="45" t="s">
        <v>318</v>
      </c>
      <c r="E649" s="46"/>
      <c r="F649" s="48" t="s">
        <v>3540</v>
      </c>
      <c r="G649" s="48" t="s">
        <v>5121</v>
      </c>
      <c r="H649" s="48" t="s">
        <v>5121</v>
      </c>
    </row>
    <row r="650" spans="3:8" ht="15" customHeight="1" x14ac:dyDescent="0.25">
      <c r="C650" s="42" t="s">
        <v>2277</v>
      </c>
      <c r="D650" s="45" t="s">
        <v>538</v>
      </c>
      <c r="E650" s="46"/>
      <c r="F650" s="48" t="s">
        <v>670</v>
      </c>
      <c r="G650" s="48" t="s">
        <v>1349</v>
      </c>
      <c r="H650" s="48" t="s">
        <v>1349</v>
      </c>
    </row>
    <row r="651" spans="3:8" ht="15" customHeight="1" x14ac:dyDescent="0.25">
      <c r="C651" s="42" t="s">
        <v>2278</v>
      </c>
      <c r="D651" s="45" t="s">
        <v>372</v>
      </c>
      <c r="E651" s="46"/>
      <c r="F651" s="48" t="s">
        <v>4804</v>
      </c>
      <c r="G651" s="48" t="s">
        <v>5122</v>
      </c>
      <c r="H651" s="48" t="s">
        <v>5122</v>
      </c>
    </row>
    <row r="652" spans="3:8" ht="15" customHeight="1" x14ac:dyDescent="0.25">
      <c r="C652" s="42" t="s">
        <v>2279</v>
      </c>
      <c r="D652" s="45" t="s">
        <v>386</v>
      </c>
      <c r="E652" s="46"/>
      <c r="F652" s="48" t="s">
        <v>690</v>
      </c>
      <c r="G652" s="48" t="s">
        <v>1355</v>
      </c>
      <c r="H652" s="48" t="s">
        <v>1355</v>
      </c>
    </row>
    <row r="653" spans="3:8" ht="15" customHeight="1" x14ac:dyDescent="0.25">
      <c r="C653" s="42" t="s">
        <v>2280</v>
      </c>
      <c r="D653" s="45" t="s">
        <v>489</v>
      </c>
      <c r="E653" s="46"/>
      <c r="F653" s="48" t="s">
        <v>759</v>
      </c>
      <c r="G653" s="48" t="s">
        <v>1360</v>
      </c>
      <c r="H653" s="48" t="s">
        <v>1360</v>
      </c>
    </row>
    <row r="654" spans="3:8" ht="15" customHeight="1" x14ac:dyDescent="0.25">
      <c r="C654" s="42" t="s">
        <v>2281</v>
      </c>
      <c r="D654" s="45" t="s">
        <v>373</v>
      </c>
      <c r="E654" s="46"/>
      <c r="F654" s="48" t="s">
        <v>3619</v>
      </c>
      <c r="G654" s="48" t="s">
        <v>5123</v>
      </c>
      <c r="H654" s="48" t="s">
        <v>5123</v>
      </c>
    </row>
    <row r="655" spans="3:8" ht="15" customHeight="1" x14ac:dyDescent="0.25">
      <c r="C655" s="42" t="s">
        <v>2282</v>
      </c>
      <c r="D655" s="45" t="s">
        <v>374</v>
      </c>
      <c r="E655" s="46"/>
      <c r="F655" s="48" t="s">
        <v>733</v>
      </c>
      <c r="G655" s="48" t="s">
        <v>1365</v>
      </c>
      <c r="H655" s="48" t="s">
        <v>1365</v>
      </c>
    </row>
    <row r="656" spans="3:8" ht="15" customHeight="1" x14ac:dyDescent="0.25">
      <c r="C656" s="42" t="s">
        <v>2283</v>
      </c>
      <c r="D656" s="45" t="s">
        <v>2284</v>
      </c>
      <c r="E656" s="46"/>
      <c r="F656" s="48" t="s">
        <v>4194</v>
      </c>
      <c r="G656" s="48" t="s">
        <v>5124</v>
      </c>
      <c r="H656" s="48" t="s">
        <v>5124</v>
      </c>
    </row>
    <row r="657" spans="3:8" ht="15" customHeight="1" x14ac:dyDescent="0.25">
      <c r="C657" s="42" t="s">
        <v>2285</v>
      </c>
      <c r="D657" s="45" t="s">
        <v>387</v>
      </c>
      <c r="E657" s="46"/>
      <c r="F657" s="48" t="s">
        <v>4196</v>
      </c>
      <c r="G657" s="48" t="s">
        <v>5125</v>
      </c>
      <c r="H657" s="48" t="s">
        <v>5125</v>
      </c>
    </row>
    <row r="658" spans="3:8" ht="15" customHeight="1" x14ac:dyDescent="0.25">
      <c r="C658" s="42" t="s">
        <v>2286</v>
      </c>
      <c r="D658" s="45" t="s">
        <v>1829</v>
      </c>
      <c r="E658" s="46"/>
      <c r="F658" s="48" t="s">
        <v>788</v>
      </c>
      <c r="G658" s="48" t="s">
        <v>1374</v>
      </c>
      <c r="H658" s="48" t="s">
        <v>1374</v>
      </c>
    </row>
    <row r="659" spans="3:8" ht="15" customHeight="1" x14ac:dyDescent="0.25">
      <c r="C659" s="42" t="s">
        <v>2287</v>
      </c>
      <c r="D659" s="45" t="s">
        <v>2288</v>
      </c>
      <c r="E659" s="46"/>
      <c r="F659" s="48" t="s">
        <v>3558</v>
      </c>
      <c r="G659" s="48" t="s">
        <v>5126</v>
      </c>
      <c r="H659" s="48" t="s">
        <v>5126</v>
      </c>
    </row>
    <row r="660" spans="3:8" ht="15" customHeight="1" x14ac:dyDescent="0.25">
      <c r="C660" s="42" t="s">
        <v>2289</v>
      </c>
      <c r="D660" s="45" t="s">
        <v>476</v>
      </c>
      <c r="E660" s="46"/>
      <c r="F660" s="48" t="s">
        <v>4392</v>
      </c>
      <c r="G660" s="48" t="s">
        <v>5127</v>
      </c>
      <c r="H660" s="48" t="s">
        <v>5127</v>
      </c>
    </row>
    <row r="661" spans="3:8" ht="15" customHeight="1" x14ac:dyDescent="0.25">
      <c r="C661" s="42" t="s">
        <v>2290</v>
      </c>
      <c r="D661" s="45" t="s">
        <v>262</v>
      </c>
      <c r="E661" s="46"/>
      <c r="F661" s="48" t="s">
        <v>4209</v>
      </c>
      <c r="G661" s="48" t="s">
        <v>5128</v>
      </c>
      <c r="H661" s="48" t="s">
        <v>5128</v>
      </c>
    </row>
    <row r="662" spans="3:8" ht="15" customHeight="1" x14ac:dyDescent="0.25">
      <c r="C662" s="42" t="s">
        <v>2291</v>
      </c>
      <c r="D662" s="45" t="s">
        <v>272</v>
      </c>
      <c r="E662" s="46"/>
      <c r="F662" s="48" t="s">
        <v>770</v>
      </c>
      <c r="G662" s="48" t="s">
        <v>1391</v>
      </c>
      <c r="H662" s="48" t="s">
        <v>1391</v>
      </c>
    </row>
    <row r="663" spans="3:8" ht="15" customHeight="1" x14ac:dyDescent="0.25">
      <c r="C663" s="42" t="s">
        <v>2292</v>
      </c>
      <c r="D663" s="45" t="s">
        <v>238</v>
      </c>
      <c r="E663" s="46"/>
      <c r="F663" s="48" t="s">
        <v>4237</v>
      </c>
      <c r="G663" s="48" t="s">
        <v>5129</v>
      </c>
      <c r="H663" s="48" t="s">
        <v>5129</v>
      </c>
    </row>
    <row r="664" spans="3:8" ht="15" customHeight="1" x14ac:dyDescent="0.25">
      <c r="C664" s="42" t="s">
        <v>2293</v>
      </c>
      <c r="D664" s="45" t="s">
        <v>452</v>
      </c>
      <c r="E664" s="46"/>
      <c r="F664" s="48" t="s">
        <v>692</v>
      </c>
      <c r="G664" s="48" t="s">
        <v>1395</v>
      </c>
      <c r="H664" s="48" t="s">
        <v>1395</v>
      </c>
    </row>
    <row r="665" spans="3:8" ht="15" customHeight="1" x14ac:dyDescent="0.25">
      <c r="C665" s="42" t="s">
        <v>2294</v>
      </c>
      <c r="D665" s="45" t="s">
        <v>425</v>
      </c>
      <c r="E665" s="46"/>
      <c r="F665" s="48" t="s">
        <v>4240</v>
      </c>
      <c r="G665" s="48" t="s">
        <v>5130</v>
      </c>
      <c r="H665" s="48" t="s">
        <v>5130</v>
      </c>
    </row>
    <row r="666" spans="3:8" ht="15" customHeight="1" x14ac:dyDescent="0.25">
      <c r="C666" s="42" t="s">
        <v>2295</v>
      </c>
      <c r="D666" s="45" t="s">
        <v>426</v>
      </c>
      <c r="E666" s="46"/>
      <c r="F666" s="48" t="s">
        <v>718</v>
      </c>
      <c r="G666" s="48" t="s">
        <v>1398</v>
      </c>
      <c r="H666" s="48" t="s">
        <v>1398</v>
      </c>
    </row>
    <row r="667" spans="3:8" ht="15" customHeight="1" x14ac:dyDescent="0.25">
      <c r="C667" s="42" t="s">
        <v>2296</v>
      </c>
      <c r="D667" s="45" t="s">
        <v>388</v>
      </c>
      <c r="E667" s="46"/>
      <c r="F667" s="48" t="s">
        <v>624</v>
      </c>
      <c r="G667" s="48" t="s">
        <v>1399</v>
      </c>
      <c r="H667" s="48" t="s">
        <v>1399</v>
      </c>
    </row>
    <row r="668" spans="3:8" ht="15" customHeight="1" x14ac:dyDescent="0.25">
      <c r="C668" s="42" t="s">
        <v>2297</v>
      </c>
      <c r="D668" s="45" t="s">
        <v>389</v>
      </c>
      <c r="E668" s="46"/>
      <c r="F668" s="48" t="s">
        <v>3737</v>
      </c>
      <c r="G668" s="48" t="s">
        <v>5131</v>
      </c>
      <c r="H668" s="48" t="s">
        <v>5131</v>
      </c>
    </row>
    <row r="669" spans="3:8" ht="15" customHeight="1" x14ac:dyDescent="0.25">
      <c r="C669" s="42" t="s">
        <v>2298</v>
      </c>
      <c r="D669" s="45" t="s">
        <v>375</v>
      </c>
      <c r="E669" s="46"/>
      <c r="F669" s="48" t="s">
        <v>3739</v>
      </c>
      <c r="G669" s="48" t="s">
        <v>5132</v>
      </c>
      <c r="H669" s="48" t="s">
        <v>5132</v>
      </c>
    </row>
    <row r="670" spans="3:8" ht="15" customHeight="1" x14ac:dyDescent="0.25">
      <c r="C670" s="42" t="s">
        <v>2299</v>
      </c>
      <c r="D670" s="45" t="s">
        <v>2300</v>
      </c>
      <c r="E670" s="46"/>
      <c r="F670" s="48" t="s">
        <v>705</v>
      </c>
      <c r="G670" s="48" t="s">
        <v>1411</v>
      </c>
      <c r="H670" s="48" t="s">
        <v>1411</v>
      </c>
    </row>
    <row r="671" spans="3:8" ht="15" customHeight="1" x14ac:dyDescent="0.25">
      <c r="C671" s="42" t="s">
        <v>2301</v>
      </c>
      <c r="D671" s="45" t="s">
        <v>524</v>
      </c>
      <c r="E671" s="46"/>
      <c r="F671" s="48" t="s">
        <v>779</v>
      </c>
      <c r="G671" s="48" t="s">
        <v>1414</v>
      </c>
      <c r="H671" s="48" t="s">
        <v>1414</v>
      </c>
    </row>
    <row r="672" spans="3:8" ht="15" customHeight="1" x14ac:dyDescent="0.25">
      <c r="C672" s="42" t="s">
        <v>2302</v>
      </c>
      <c r="D672" s="45" t="s">
        <v>427</v>
      </c>
      <c r="E672" s="46"/>
      <c r="F672" s="48" t="s">
        <v>606</v>
      </c>
      <c r="G672" s="48" t="s">
        <v>1416</v>
      </c>
      <c r="H672" s="48" t="s">
        <v>1416</v>
      </c>
    </row>
    <row r="673" spans="3:8" ht="15" customHeight="1" x14ac:dyDescent="0.25">
      <c r="C673" s="42" t="s">
        <v>2303</v>
      </c>
      <c r="D673" s="45" t="s">
        <v>529</v>
      </c>
      <c r="E673" s="46"/>
      <c r="F673" s="48" t="s">
        <v>842</v>
      </c>
      <c r="G673" s="48" t="s">
        <v>1417</v>
      </c>
      <c r="H673" s="48" t="s">
        <v>1417</v>
      </c>
    </row>
    <row r="674" spans="3:8" ht="15" customHeight="1" x14ac:dyDescent="0.25">
      <c r="C674" s="42" t="s">
        <v>2304</v>
      </c>
      <c r="D674" s="45" t="s">
        <v>530</v>
      </c>
      <c r="F674" s="48" t="s">
        <v>781</v>
      </c>
      <c r="G674" s="48" t="s">
        <v>1418</v>
      </c>
      <c r="H674" s="48" t="s">
        <v>1418</v>
      </c>
    </row>
    <row r="675" spans="3:8" ht="15" customHeight="1" x14ac:dyDescent="0.25">
      <c r="C675" s="42" t="s">
        <v>2305</v>
      </c>
      <c r="D675" s="45" t="s">
        <v>428</v>
      </c>
      <c r="F675" s="48" t="s">
        <v>4277</v>
      </c>
      <c r="G675" s="48" t="s">
        <v>5133</v>
      </c>
      <c r="H675" s="48" t="s">
        <v>5133</v>
      </c>
    </row>
    <row r="676" spans="3:8" ht="15" customHeight="1" x14ac:dyDescent="0.25">
      <c r="C676" s="42" t="s">
        <v>2306</v>
      </c>
      <c r="D676" s="45" t="s">
        <v>430</v>
      </c>
      <c r="F676" s="48" t="s">
        <v>693</v>
      </c>
      <c r="G676" s="48" t="s">
        <v>1428</v>
      </c>
      <c r="H676" s="48" t="s">
        <v>1428</v>
      </c>
    </row>
    <row r="677" spans="3:8" ht="15" customHeight="1" x14ac:dyDescent="0.25">
      <c r="C677" s="42" t="s">
        <v>2307</v>
      </c>
      <c r="D677" s="45" t="s">
        <v>1852</v>
      </c>
      <c r="F677" s="48" t="s">
        <v>3583</v>
      </c>
      <c r="G677" s="48" t="s">
        <v>5134</v>
      </c>
      <c r="H677" s="48" t="s">
        <v>5134</v>
      </c>
    </row>
    <row r="678" spans="3:8" ht="15" customHeight="1" x14ac:dyDescent="0.25">
      <c r="C678" s="42" t="s">
        <v>2308</v>
      </c>
      <c r="D678" s="45" t="s">
        <v>448</v>
      </c>
      <c r="F678" s="48" t="s">
        <v>835</v>
      </c>
      <c r="G678" s="48" t="s">
        <v>1434</v>
      </c>
      <c r="H678" s="48" t="s">
        <v>1434</v>
      </c>
    </row>
    <row r="679" spans="3:8" ht="15" customHeight="1" x14ac:dyDescent="0.25">
      <c r="C679" s="42" t="s">
        <v>2309</v>
      </c>
      <c r="D679" s="45" t="s">
        <v>462</v>
      </c>
      <c r="F679" s="48" t="s">
        <v>3776</v>
      </c>
      <c r="G679" s="48" t="s">
        <v>5135</v>
      </c>
      <c r="H679" s="48" t="s">
        <v>5135</v>
      </c>
    </row>
    <row r="680" spans="3:8" ht="15" customHeight="1" x14ac:dyDescent="0.25">
      <c r="C680" s="42" t="s">
        <v>2310</v>
      </c>
      <c r="D680" s="45" t="s">
        <v>348</v>
      </c>
      <c r="F680" s="48" t="s">
        <v>615</v>
      </c>
      <c r="G680" s="48" t="s">
        <v>1437</v>
      </c>
      <c r="H680" s="48" t="s">
        <v>1437</v>
      </c>
    </row>
    <row r="681" spans="3:8" ht="15" customHeight="1" x14ac:dyDescent="0.25">
      <c r="C681" s="42" t="s">
        <v>2311</v>
      </c>
      <c r="D681" s="45" t="s">
        <v>432</v>
      </c>
      <c r="F681" s="48" t="s">
        <v>802</v>
      </c>
      <c r="G681" s="48" t="s">
        <v>1438</v>
      </c>
      <c r="H681" s="48" t="s">
        <v>1438</v>
      </c>
    </row>
    <row r="682" spans="3:8" ht="15" customHeight="1" x14ac:dyDescent="0.25">
      <c r="C682" s="42" t="s">
        <v>2312</v>
      </c>
      <c r="D682" s="45" t="s">
        <v>480</v>
      </c>
      <c r="F682" s="48" t="s">
        <v>3782</v>
      </c>
      <c r="G682" s="48" t="s">
        <v>5136</v>
      </c>
      <c r="H682" s="48" t="s">
        <v>5136</v>
      </c>
    </row>
    <row r="683" spans="3:8" ht="15" customHeight="1" x14ac:dyDescent="0.25">
      <c r="C683" s="42" t="s">
        <v>2313</v>
      </c>
      <c r="D683" s="45" t="s">
        <v>463</v>
      </c>
      <c r="F683" s="48" t="s">
        <v>747</v>
      </c>
      <c r="G683" s="48" t="s">
        <v>1443</v>
      </c>
      <c r="H683" s="48" t="s">
        <v>1443</v>
      </c>
    </row>
    <row r="684" spans="3:8" ht="15" customHeight="1" x14ac:dyDescent="0.25">
      <c r="C684" s="42" t="s">
        <v>2314</v>
      </c>
      <c r="D684" s="45" t="s">
        <v>376</v>
      </c>
      <c r="F684" s="48" t="s">
        <v>4720</v>
      </c>
      <c r="G684" s="48" t="s">
        <v>5137</v>
      </c>
      <c r="H684" s="48" t="s">
        <v>5137</v>
      </c>
    </row>
    <row r="685" spans="3:8" ht="15" customHeight="1" x14ac:dyDescent="0.25">
      <c r="C685" s="42" t="s">
        <v>2315</v>
      </c>
      <c r="D685" s="45" t="s">
        <v>2316</v>
      </c>
      <c r="F685" s="48" t="s">
        <v>748</v>
      </c>
      <c r="G685" s="48" t="s">
        <v>1444</v>
      </c>
      <c r="H685" s="48" t="s">
        <v>1444</v>
      </c>
    </row>
    <row r="686" spans="3:8" ht="15" customHeight="1" x14ac:dyDescent="0.25">
      <c r="C686" s="42" t="s">
        <v>2317</v>
      </c>
      <c r="D686" s="45" t="s">
        <v>473</v>
      </c>
      <c r="F686" s="48" t="s">
        <v>3796</v>
      </c>
      <c r="G686" s="48" t="s">
        <v>5138</v>
      </c>
      <c r="H686" s="48" t="s">
        <v>5138</v>
      </c>
    </row>
    <row r="687" spans="3:8" ht="15" customHeight="1" x14ac:dyDescent="0.25">
      <c r="C687" s="42" t="s">
        <v>2318</v>
      </c>
      <c r="D687" s="45" t="s">
        <v>453</v>
      </c>
      <c r="F687" s="48" t="s">
        <v>3798</v>
      </c>
      <c r="G687" s="48" t="s">
        <v>5139</v>
      </c>
      <c r="H687" s="48" t="s">
        <v>5139</v>
      </c>
    </row>
    <row r="688" spans="3:8" ht="15" customHeight="1" x14ac:dyDescent="0.25">
      <c r="C688" s="42" t="s">
        <v>2319</v>
      </c>
      <c r="D688" s="45" t="s">
        <v>2320</v>
      </c>
      <c r="F688" s="48" t="s">
        <v>832</v>
      </c>
      <c r="G688" s="48" t="s">
        <v>1448</v>
      </c>
      <c r="H688" s="48" t="s">
        <v>1448</v>
      </c>
    </row>
    <row r="689" spans="3:8" ht="15" customHeight="1" x14ac:dyDescent="0.25">
      <c r="C689" s="42" t="s">
        <v>2321</v>
      </c>
      <c r="D689" s="45" t="s">
        <v>391</v>
      </c>
      <c r="F689" s="48" t="s">
        <v>4579</v>
      </c>
      <c r="G689" s="48" t="s">
        <v>5140</v>
      </c>
      <c r="H689" s="48" t="s">
        <v>5140</v>
      </c>
    </row>
    <row r="690" spans="3:8" ht="15" customHeight="1" x14ac:dyDescent="0.25">
      <c r="C690" s="42" t="s">
        <v>2322</v>
      </c>
      <c r="D690" s="45" t="s">
        <v>358</v>
      </c>
      <c r="F690" s="48" t="s">
        <v>3813</v>
      </c>
      <c r="G690" s="48" t="s">
        <v>5141</v>
      </c>
      <c r="H690" s="48" t="s">
        <v>5141</v>
      </c>
    </row>
    <row r="691" spans="3:8" ht="15" customHeight="1" x14ac:dyDescent="0.25">
      <c r="C691" s="42" t="s">
        <v>2323</v>
      </c>
      <c r="D691" s="45" t="s">
        <v>407</v>
      </c>
      <c r="F691" s="48" t="s">
        <v>3816</v>
      </c>
      <c r="G691" s="48" t="s">
        <v>5142</v>
      </c>
      <c r="H691" s="48" t="s">
        <v>5142</v>
      </c>
    </row>
    <row r="692" spans="3:8" ht="15" customHeight="1" x14ac:dyDescent="0.25">
      <c r="C692" s="42" t="s">
        <v>2324</v>
      </c>
      <c r="D692" s="45" t="s">
        <v>1866</v>
      </c>
      <c r="F692" s="48" t="s">
        <v>3820</v>
      </c>
      <c r="G692" s="48" t="s">
        <v>5143</v>
      </c>
      <c r="H692" s="48" t="s">
        <v>5143</v>
      </c>
    </row>
    <row r="693" spans="3:8" ht="15" customHeight="1" x14ac:dyDescent="0.25">
      <c r="C693" s="42" t="s">
        <v>2325</v>
      </c>
      <c r="D693" s="45" t="s">
        <v>516</v>
      </c>
      <c r="F693" s="48" t="s">
        <v>3824</v>
      </c>
      <c r="G693" s="48" t="s">
        <v>5144</v>
      </c>
      <c r="H693" s="48" t="s">
        <v>5144</v>
      </c>
    </row>
    <row r="694" spans="3:8" ht="15" customHeight="1" x14ac:dyDescent="0.25">
      <c r="C694" s="42" t="s">
        <v>2326</v>
      </c>
      <c r="D694" s="45" t="s">
        <v>542</v>
      </c>
      <c r="F694" s="48" t="s">
        <v>803</v>
      </c>
      <c r="G694" s="48" t="s">
        <v>1450</v>
      </c>
      <c r="H694" s="48" t="s">
        <v>1450</v>
      </c>
    </row>
    <row r="695" spans="3:8" ht="15" customHeight="1" x14ac:dyDescent="0.25">
      <c r="C695" s="42" t="s">
        <v>2327</v>
      </c>
      <c r="D695" s="45" t="s">
        <v>492</v>
      </c>
      <c r="F695" s="48" t="s">
        <v>3840</v>
      </c>
      <c r="G695" s="48" t="s">
        <v>5145</v>
      </c>
      <c r="H695" s="48" t="s">
        <v>5145</v>
      </c>
    </row>
    <row r="696" spans="3:8" ht="15" customHeight="1" x14ac:dyDescent="0.25">
      <c r="C696" s="42" t="s">
        <v>2328</v>
      </c>
      <c r="D696" s="45" t="s">
        <v>2329</v>
      </c>
      <c r="F696" s="48" t="s">
        <v>711</v>
      </c>
      <c r="G696" s="48" t="s">
        <v>1453</v>
      </c>
      <c r="H696" s="48" t="s">
        <v>1453</v>
      </c>
    </row>
    <row r="697" spans="3:8" ht="15" customHeight="1" x14ac:dyDescent="0.25">
      <c r="C697" s="42" t="s">
        <v>2330</v>
      </c>
      <c r="D697" s="45" t="s">
        <v>464</v>
      </c>
      <c r="F697" s="48" t="s">
        <v>4318</v>
      </c>
      <c r="G697" s="48" t="s">
        <v>5146</v>
      </c>
      <c r="H697" s="48" t="s">
        <v>5146</v>
      </c>
    </row>
    <row r="698" spans="3:8" ht="15" customHeight="1" x14ac:dyDescent="0.25">
      <c r="C698" s="42" t="s">
        <v>2331</v>
      </c>
      <c r="D698" s="45" t="s">
        <v>2332</v>
      </c>
      <c r="F698" s="48" t="s">
        <v>3843</v>
      </c>
      <c r="G698" s="48" t="s">
        <v>5147</v>
      </c>
      <c r="H698" s="48" t="s">
        <v>5147</v>
      </c>
    </row>
    <row r="699" spans="3:8" ht="15" customHeight="1" x14ac:dyDescent="0.25">
      <c r="C699" s="42" t="s">
        <v>2333</v>
      </c>
      <c r="D699" s="45" t="s">
        <v>392</v>
      </c>
      <c r="F699" s="48" t="s">
        <v>3845</v>
      </c>
      <c r="G699" s="48" t="s">
        <v>5148</v>
      </c>
      <c r="H699" s="48" t="s">
        <v>5148</v>
      </c>
    </row>
    <row r="700" spans="3:8" ht="15" customHeight="1" x14ac:dyDescent="0.25">
      <c r="C700" s="42" t="s">
        <v>2334</v>
      </c>
      <c r="D700" s="45" t="s">
        <v>434</v>
      </c>
      <c r="F700" s="48" t="s">
        <v>3855</v>
      </c>
      <c r="G700" s="48" t="s">
        <v>5149</v>
      </c>
      <c r="H700" s="48" t="s">
        <v>5149</v>
      </c>
    </row>
    <row r="701" spans="3:8" ht="15" customHeight="1" x14ac:dyDescent="0.25">
      <c r="C701" s="42" t="s">
        <v>2335</v>
      </c>
      <c r="D701" s="45" t="s">
        <v>465</v>
      </c>
      <c r="F701" s="48" t="s">
        <v>576</v>
      </c>
      <c r="G701" s="48" t="s">
        <v>1458</v>
      </c>
      <c r="H701" s="48" t="s">
        <v>1458</v>
      </c>
    </row>
    <row r="702" spans="3:8" ht="15" customHeight="1" x14ac:dyDescent="0.25">
      <c r="C702" s="42" t="s">
        <v>2336</v>
      </c>
      <c r="D702" s="45" t="s">
        <v>525</v>
      </c>
      <c r="F702" s="48" t="s">
        <v>3861</v>
      </c>
      <c r="G702" s="48" t="s">
        <v>5150</v>
      </c>
      <c r="H702" s="48" t="s">
        <v>5150</v>
      </c>
    </row>
    <row r="703" spans="3:8" ht="15" customHeight="1" x14ac:dyDescent="0.25">
      <c r="C703" s="42" t="s">
        <v>2337</v>
      </c>
      <c r="D703" s="45" t="s">
        <v>354</v>
      </c>
      <c r="F703" s="48" t="s">
        <v>3867</v>
      </c>
      <c r="G703" s="48" t="s">
        <v>5151</v>
      </c>
      <c r="H703" s="48" t="s">
        <v>5151</v>
      </c>
    </row>
    <row r="704" spans="3:8" ht="15" customHeight="1" x14ac:dyDescent="0.25">
      <c r="C704" s="42" t="s">
        <v>2338</v>
      </c>
      <c r="D704" s="45" t="s">
        <v>547</v>
      </c>
      <c r="F704" s="48" t="s">
        <v>557</v>
      </c>
      <c r="G704" s="48" t="s">
        <v>1466</v>
      </c>
      <c r="H704" s="48" t="s">
        <v>1466</v>
      </c>
    </row>
    <row r="705" spans="3:8" ht="15" customHeight="1" x14ac:dyDescent="0.25">
      <c r="C705" s="42" t="s">
        <v>2339</v>
      </c>
      <c r="D705" s="45" t="s">
        <v>2340</v>
      </c>
      <c r="F705" s="48" t="s">
        <v>824</v>
      </c>
      <c r="G705" s="48" t="s">
        <v>1463</v>
      </c>
      <c r="H705" s="48" t="s">
        <v>1463</v>
      </c>
    </row>
    <row r="706" spans="3:8" ht="15" customHeight="1" x14ac:dyDescent="0.25">
      <c r="C706" s="42" t="s">
        <v>2341</v>
      </c>
      <c r="D706" s="45" t="s">
        <v>393</v>
      </c>
      <c r="F706" s="48" t="s">
        <v>4483</v>
      </c>
      <c r="G706" s="48" t="s">
        <v>5152</v>
      </c>
      <c r="H706" s="48" t="s">
        <v>5152</v>
      </c>
    </row>
    <row r="707" spans="3:8" ht="15" customHeight="1" x14ac:dyDescent="0.25">
      <c r="C707" s="42" t="s">
        <v>2342</v>
      </c>
      <c r="D707" s="45" t="s">
        <v>394</v>
      </c>
      <c r="F707" s="48" t="s">
        <v>2721</v>
      </c>
      <c r="G707" s="48" t="s">
        <v>5153</v>
      </c>
      <c r="H707" s="48" t="s">
        <v>5153</v>
      </c>
    </row>
    <row r="708" spans="3:8" ht="15" customHeight="1" x14ac:dyDescent="0.25">
      <c r="C708" s="42" t="s">
        <v>2343</v>
      </c>
      <c r="D708" s="45" t="s">
        <v>466</v>
      </c>
      <c r="F708" s="48" t="s">
        <v>2611</v>
      </c>
      <c r="G708" s="48" t="s">
        <v>5154</v>
      </c>
      <c r="H708" s="48" t="s">
        <v>5154</v>
      </c>
    </row>
    <row r="709" spans="3:8" ht="15" customHeight="1" x14ac:dyDescent="0.25">
      <c r="C709" s="42" t="s">
        <v>2344</v>
      </c>
      <c r="D709" s="45" t="s">
        <v>548</v>
      </c>
      <c r="F709" s="48" t="s">
        <v>2012</v>
      </c>
      <c r="G709" s="48" t="s">
        <v>5155</v>
      </c>
      <c r="H709" s="48" t="s">
        <v>5155</v>
      </c>
    </row>
    <row r="710" spans="3:8" ht="15" customHeight="1" x14ac:dyDescent="0.25">
      <c r="C710" s="42" t="s">
        <v>2345</v>
      </c>
      <c r="D710" s="45" t="s">
        <v>531</v>
      </c>
      <c r="F710" s="48" t="s">
        <v>2014</v>
      </c>
      <c r="G710" s="48" t="s">
        <v>5156</v>
      </c>
      <c r="H710" s="48" t="s">
        <v>5156</v>
      </c>
    </row>
    <row r="711" spans="3:8" ht="15" customHeight="1" x14ac:dyDescent="0.25">
      <c r="C711" s="42" t="s">
        <v>2346</v>
      </c>
      <c r="D711" s="45" t="s">
        <v>395</v>
      </c>
      <c r="F711" s="48" t="s">
        <v>521</v>
      </c>
      <c r="G711" s="48" t="s">
        <v>871</v>
      </c>
      <c r="H711" s="48" t="s">
        <v>871</v>
      </c>
    </row>
    <row r="712" spans="3:8" ht="15" customHeight="1" x14ac:dyDescent="0.25">
      <c r="C712" s="42" t="s">
        <v>2347</v>
      </c>
      <c r="D712" s="45" t="s">
        <v>355</v>
      </c>
      <c r="F712" s="48" t="s">
        <v>2947</v>
      </c>
      <c r="G712" s="48" t="s">
        <v>5157</v>
      </c>
      <c r="H712" s="48" t="s">
        <v>5157</v>
      </c>
    </row>
    <row r="713" spans="3:8" ht="15" customHeight="1" x14ac:dyDescent="0.25">
      <c r="C713" s="42" t="s">
        <v>2348</v>
      </c>
      <c r="D713" s="45" t="s">
        <v>2349</v>
      </c>
      <c r="F713" s="48" t="s">
        <v>494</v>
      </c>
      <c r="G713" s="48" t="s">
        <v>878</v>
      </c>
      <c r="H713" s="48" t="s">
        <v>878</v>
      </c>
    </row>
    <row r="714" spans="3:8" ht="15" customHeight="1" x14ac:dyDescent="0.25">
      <c r="C714" s="42" t="s">
        <v>2350</v>
      </c>
      <c r="D714" s="45" t="s">
        <v>482</v>
      </c>
      <c r="F714" s="48" t="s">
        <v>1533</v>
      </c>
      <c r="G714" s="48" t="s">
        <v>5158</v>
      </c>
      <c r="H714" s="48" t="s">
        <v>5158</v>
      </c>
    </row>
    <row r="715" spans="3:8" ht="15" customHeight="1" x14ac:dyDescent="0.25">
      <c r="C715" s="42" t="s">
        <v>2351</v>
      </c>
      <c r="D715" s="45" t="s">
        <v>532</v>
      </c>
      <c r="F715" s="48" t="s">
        <v>2956</v>
      </c>
      <c r="G715" s="48" t="s">
        <v>5159</v>
      </c>
      <c r="H715" s="48" t="s">
        <v>5159</v>
      </c>
    </row>
    <row r="716" spans="3:8" ht="15" customHeight="1" x14ac:dyDescent="0.25">
      <c r="C716" s="42" t="s">
        <v>2352</v>
      </c>
      <c r="D716" s="45" t="s">
        <v>2353</v>
      </c>
      <c r="F716" s="48" t="s">
        <v>2585</v>
      </c>
      <c r="G716" s="48" t="s">
        <v>5160</v>
      </c>
      <c r="H716" s="48" t="s">
        <v>5160</v>
      </c>
    </row>
    <row r="717" spans="3:8" ht="15" customHeight="1" x14ac:dyDescent="0.25">
      <c r="C717" s="42" t="s">
        <v>2354</v>
      </c>
      <c r="D717" s="45" t="s">
        <v>1898</v>
      </c>
      <c r="F717" s="48" t="s">
        <v>2458</v>
      </c>
      <c r="G717" s="48" t="s">
        <v>5161</v>
      </c>
      <c r="H717" s="48" t="s">
        <v>5161</v>
      </c>
    </row>
    <row r="718" spans="3:8" ht="15" customHeight="1" x14ac:dyDescent="0.25">
      <c r="C718" s="42" t="s">
        <v>2355</v>
      </c>
      <c r="D718" s="45" t="s">
        <v>2356</v>
      </c>
      <c r="F718" s="48" t="s">
        <v>2034</v>
      </c>
      <c r="G718" s="48" t="s">
        <v>5162</v>
      </c>
      <c r="H718" s="48" t="s">
        <v>5162</v>
      </c>
    </row>
    <row r="719" spans="3:8" ht="15" customHeight="1" x14ac:dyDescent="0.25">
      <c r="C719" s="42" t="s">
        <v>2357</v>
      </c>
      <c r="D719" s="45" t="s">
        <v>2358</v>
      </c>
      <c r="F719" s="48" t="s">
        <v>1542</v>
      </c>
      <c r="G719" s="48" t="s">
        <v>5163</v>
      </c>
      <c r="H719" s="48" t="s">
        <v>5163</v>
      </c>
    </row>
    <row r="720" spans="3:8" ht="15" customHeight="1" x14ac:dyDescent="0.25">
      <c r="C720" s="42" t="s">
        <v>2359</v>
      </c>
      <c r="D720" s="45" t="s">
        <v>1909</v>
      </c>
      <c r="F720" s="48" t="s">
        <v>380</v>
      </c>
      <c r="G720" s="48" t="s">
        <v>890</v>
      </c>
      <c r="H720" s="48" t="s">
        <v>890</v>
      </c>
    </row>
    <row r="721" spans="3:8" ht="15" customHeight="1" x14ac:dyDescent="0.25">
      <c r="C721" s="42" t="s">
        <v>2360</v>
      </c>
      <c r="D721" s="45" t="s">
        <v>2361</v>
      </c>
      <c r="F721" s="48" t="s">
        <v>254</v>
      </c>
      <c r="G721" s="48" t="s">
        <v>1026</v>
      </c>
      <c r="H721" s="48" t="s">
        <v>1026</v>
      </c>
    </row>
    <row r="722" spans="3:8" ht="15" customHeight="1" x14ac:dyDescent="0.25">
      <c r="C722" s="42" t="s">
        <v>2362</v>
      </c>
      <c r="D722" s="45" t="s">
        <v>2363</v>
      </c>
      <c r="F722" s="48" t="s">
        <v>397</v>
      </c>
      <c r="G722" s="48" t="s">
        <v>1146</v>
      </c>
      <c r="H722" s="48" t="s">
        <v>1146</v>
      </c>
    </row>
    <row r="723" spans="3:8" ht="15" customHeight="1" x14ac:dyDescent="0.25">
      <c r="C723" s="42" t="s">
        <v>2364</v>
      </c>
      <c r="D723" s="45" t="s">
        <v>2365</v>
      </c>
      <c r="F723" s="48" t="s">
        <v>2696</v>
      </c>
      <c r="G723" s="48" t="s">
        <v>5164</v>
      </c>
      <c r="H723" s="48" t="s">
        <v>5164</v>
      </c>
    </row>
    <row r="724" spans="3:8" ht="15" customHeight="1" x14ac:dyDescent="0.25">
      <c r="C724" s="42" t="s">
        <v>2366</v>
      </c>
      <c r="D724" s="45" t="s">
        <v>1915</v>
      </c>
      <c r="F724" s="48" t="s">
        <v>3327</v>
      </c>
      <c r="G724" s="48" t="s">
        <v>5165</v>
      </c>
      <c r="H724" s="48" t="s">
        <v>5165</v>
      </c>
    </row>
    <row r="725" spans="3:8" ht="15" customHeight="1" x14ac:dyDescent="0.25">
      <c r="C725" s="42" t="s">
        <v>2367</v>
      </c>
      <c r="D725" s="45" t="s">
        <v>399</v>
      </c>
      <c r="F725" s="48" t="s">
        <v>1936</v>
      </c>
      <c r="G725" s="48" t="s">
        <v>5166</v>
      </c>
      <c r="H725" s="48" t="s">
        <v>5166</v>
      </c>
    </row>
    <row r="726" spans="3:8" ht="15" customHeight="1" x14ac:dyDescent="0.25">
      <c r="C726" s="42" t="s">
        <v>2368</v>
      </c>
      <c r="D726" s="45" t="s">
        <v>1919</v>
      </c>
      <c r="F726" s="48" t="s">
        <v>3625</v>
      </c>
      <c r="G726" s="48" t="s">
        <v>5167</v>
      </c>
      <c r="H726" s="48" t="s">
        <v>5167</v>
      </c>
    </row>
    <row r="727" spans="3:8" ht="15" customHeight="1" x14ac:dyDescent="0.25">
      <c r="C727" s="42" t="s">
        <v>2369</v>
      </c>
      <c r="D727" s="45" t="s">
        <v>474</v>
      </c>
      <c r="F727" s="48" t="s">
        <v>2363</v>
      </c>
      <c r="G727" s="48" t="s">
        <v>5168</v>
      </c>
      <c r="H727" s="48" t="s">
        <v>5168</v>
      </c>
    </row>
    <row r="728" spans="3:8" ht="15" customHeight="1" x14ac:dyDescent="0.25">
      <c r="C728" s="42" t="s">
        <v>2370</v>
      </c>
      <c r="D728" s="45" t="s">
        <v>533</v>
      </c>
      <c r="F728" s="48" t="s">
        <v>2019</v>
      </c>
      <c r="G728" s="48" t="s">
        <v>5169</v>
      </c>
      <c r="H728" s="48" t="s">
        <v>5169</v>
      </c>
    </row>
    <row r="729" spans="3:8" ht="15" customHeight="1" x14ac:dyDescent="0.25">
      <c r="C729" s="42" t="s">
        <v>2371</v>
      </c>
      <c r="D729" s="45" t="s">
        <v>2372</v>
      </c>
      <c r="F729" s="48" t="s">
        <v>2852</v>
      </c>
      <c r="G729" s="48" t="s">
        <v>5170</v>
      </c>
      <c r="H729" s="48" t="s">
        <v>5170</v>
      </c>
    </row>
    <row r="730" spans="3:8" ht="15" customHeight="1" x14ac:dyDescent="0.25">
      <c r="C730" s="42" t="s">
        <v>2373</v>
      </c>
      <c r="D730" s="45" t="s">
        <v>2374</v>
      </c>
      <c r="F730" s="48" t="s">
        <v>406</v>
      </c>
      <c r="G730" s="48" t="s">
        <v>1002</v>
      </c>
      <c r="H730" s="48" t="s">
        <v>1002</v>
      </c>
    </row>
    <row r="731" spans="3:8" ht="15" customHeight="1" x14ac:dyDescent="0.25">
      <c r="C731" s="42" t="s">
        <v>2375</v>
      </c>
      <c r="D731" s="45" t="s">
        <v>2376</v>
      </c>
      <c r="F731" s="48" t="s">
        <v>1958</v>
      </c>
      <c r="G731" s="48" t="s">
        <v>5171</v>
      </c>
      <c r="H731" s="48" t="s">
        <v>5171</v>
      </c>
    </row>
    <row r="732" spans="3:8" ht="15" customHeight="1" x14ac:dyDescent="0.25">
      <c r="C732" s="42" t="s">
        <v>2377</v>
      </c>
      <c r="D732" s="45" t="s">
        <v>2378</v>
      </c>
      <c r="F732" s="48" t="s">
        <v>756</v>
      </c>
      <c r="G732" s="48" t="s">
        <v>1352</v>
      </c>
      <c r="H732" s="48" t="s">
        <v>1352</v>
      </c>
    </row>
    <row r="733" spans="3:8" ht="15" customHeight="1" x14ac:dyDescent="0.25">
      <c r="C733" s="42" t="s">
        <v>2379</v>
      </c>
      <c r="D733" s="45" t="s">
        <v>467</v>
      </c>
      <c r="F733" s="48" t="s">
        <v>717</v>
      </c>
      <c r="G733" s="48" t="s">
        <v>1326</v>
      </c>
      <c r="H733" s="48" t="s">
        <v>1326</v>
      </c>
    </row>
    <row r="734" spans="3:8" ht="15" customHeight="1" x14ac:dyDescent="0.25">
      <c r="C734" s="42" t="s">
        <v>2380</v>
      </c>
      <c r="D734" s="45" t="s">
        <v>2381</v>
      </c>
      <c r="F734" s="48" t="s">
        <v>785</v>
      </c>
      <c r="G734" s="48" t="s">
        <v>1456</v>
      </c>
      <c r="H734" s="48" t="s">
        <v>1456</v>
      </c>
    </row>
    <row r="735" spans="3:8" ht="15" customHeight="1" x14ac:dyDescent="0.25">
      <c r="C735" s="42" t="s">
        <v>2382</v>
      </c>
      <c r="D735" s="45" t="s">
        <v>436</v>
      </c>
      <c r="F735" s="48" t="s">
        <v>2616</v>
      </c>
      <c r="G735" s="48" t="s">
        <v>5172</v>
      </c>
      <c r="H735" s="48" t="s">
        <v>5172</v>
      </c>
    </row>
    <row r="736" spans="3:8" ht="15" customHeight="1" x14ac:dyDescent="0.25">
      <c r="C736" s="42" t="s">
        <v>2383</v>
      </c>
      <c r="D736" s="45" t="s">
        <v>2384</v>
      </c>
      <c r="F736" s="48" t="s">
        <v>2632</v>
      </c>
      <c r="G736" s="48" t="s">
        <v>5173</v>
      </c>
      <c r="H736" s="48" t="s">
        <v>5173</v>
      </c>
    </row>
    <row r="737" spans="3:8" ht="15" customHeight="1" x14ac:dyDescent="0.25">
      <c r="C737" s="42" t="s">
        <v>2385</v>
      </c>
      <c r="D737" s="45" t="s">
        <v>517</v>
      </c>
      <c r="F737" s="48" t="s">
        <v>2434</v>
      </c>
      <c r="G737" s="48" t="s">
        <v>5174</v>
      </c>
      <c r="H737" s="48" t="s">
        <v>5174</v>
      </c>
    </row>
    <row r="738" spans="3:8" ht="15" customHeight="1" x14ac:dyDescent="0.25">
      <c r="C738" s="42" t="s">
        <v>2386</v>
      </c>
      <c r="D738" s="45" t="s">
        <v>518</v>
      </c>
      <c r="F738" s="48" t="s">
        <v>1624</v>
      </c>
      <c r="G738" s="48" t="s">
        <v>5175</v>
      </c>
      <c r="H738" s="48" t="s">
        <v>5175</v>
      </c>
    </row>
    <row r="739" spans="3:8" ht="15" customHeight="1" x14ac:dyDescent="0.25">
      <c r="C739" s="42" t="s">
        <v>2387</v>
      </c>
      <c r="D739" s="45" t="s">
        <v>483</v>
      </c>
      <c r="F739" s="48" t="s">
        <v>1629</v>
      </c>
      <c r="G739" s="48" t="s">
        <v>5176</v>
      </c>
      <c r="H739" s="48" t="s">
        <v>5176</v>
      </c>
    </row>
    <row r="740" spans="3:8" ht="15" customHeight="1" x14ac:dyDescent="0.25">
      <c r="C740" s="42" t="s">
        <v>2388</v>
      </c>
      <c r="D740" s="45" t="s">
        <v>519</v>
      </c>
      <c r="F740" s="48" t="s">
        <v>4655</v>
      </c>
      <c r="G740" s="48" t="s">
        <v>5177</v>
      </c>
      <c r="H740" s="48" t="s">
        <v>5177</v>
      </c>
    </row>
    <row r="741" spans="3:8" ht="15" customHeight="1" x14ac:dyDescent="0.25">
      <c r="C741" s="42" t="s">
        <v>2389</v>
      </c>
      <c r="D741" s="45" t="s">
        <v>300</v>
      </c>
      <c r="F741" s="48" t="s">
        <v>3654</v>
      </c>
      <c r="G741" s="48" t="s">
        <v>5178</v>
      </c>
      <c r="H741" s="48" t="s">
        <v>5178</v>
      </c>
    </row>
    <row r="742" spans="3:8" ht="15" customHeight="1" x14ac:dyDescent="0.25">
      <c r="C742" s="42" t="s">
        <v>2390</v>
      </c>
      <c r="D742" s="45" t="s">
        <v>1939</v>
      </c>
      <c r="F742" s="48" t="s">
        <v>3652</v>
      </c>
      <c r="G742" s="48" t="s">
        <v>5179</v>
      </c>
      <c r="H742" s="48" t="s">
        <v>5179</v>
      </c>
    </row>
    <row r="743" spans="3:8" ht="15" customHeight="1" x14ac:dyDescent="0.25">
      <c r="C743" s="42" t="s">
        <v>2391</v>
      </c>
      <c r="D743" s="45" t="s">
        <v>2392</v>
      </c>
      <c r="F743" s="48" t="s">
        <v>3648</v>
      </c>
      <c r="G743" s="48" t="s">
        <v>5180</v>
      </c>
      <c r="H743" s="48" t="s">
        <v>5180</v>
      </c>
    </row>
    <row r="744" spans="3:8" ht="15" customHeight="1" x14ac:dyDescent="0.25">
      <c r="C744" s="42" t="s">
        <v>2393</v>
      </c>
      <c r="D744" s="45" t="s">
        <v>408</v>
      </c>
      <c r="F744" s="48" t="s">
        <v>2714</v>
      </c>
      <c r="G744" s="48" t="s">
        <v>5181</v>
      </c>
      <c r="H744" s="48" t="s">
        <v>5181</v>
      </c>
    </row>
    <row r="745" spans="3:8" ht="15" customHeight="1" x14ac:dyDescent="0.25">
      <c r="C745" s="42" t="s">
        <v>2394</v>
      </c>
      <c r="D745" s="45" t="s">
        <v>265</v>
      </c>
      <c r="F745" s="48" t="s">
        <v>2573</v>
      </c>
      <c r="G745" s="48" t="s">
        <v>5182</v>
      </c>
      <c r="H745" s="48" t="s">
        <v>5182</v>
      </c>
    </row>
    <row r="746" spans="3:8" ht="15" customHeight="1" x14ac:dyDescent="0.25">
      <c r="C746" s="42" t="s">
        <v>2395</v>
      </c>
      <c r="D746" s="45" t="s">
        <v>540</v>
      </c>
      <c r="F746" s="48" t="s">
        <v>2499</v>
      </c>
      <c r="G746" s="48" t="s">
        <v>5183</v>
      </c>
      <c r="H746" s="48" t="s">
        <v>5183</v>
      </c>
    </row>
    <row r="747" spans="3:8" ht="15" customHeight="1" x14ac:dyDescent="0.25">
      <c r="C747" s="42" t="s">
        <v>2396</v>
      </c>
      <c r="D747" s="45" t="s">
        <v>286</v>
      </c>
      <c r="F747" s="48" t="s">
        <v>1666</v>
      </c>
      <c r="G747" s="48" t="s">
        <v>5184</v>
      </c>
      <c r="H747" s="48" t="s">
        <v>5184</v>
      </c>
    </row>
    <row r="748" spans="3:8" ht="15" customHeight="1" x14ac:dyDescent="0.25">
      <c r="C748" s="42" t="s">
        <v>2397</v>
      </c>
      <c r="D748" s="45" t="s">
        <v>437</v>
      </c>
      <c r="F748" s="48" t="s">
        <v>3672</v>
      </c>
      <c r="G748" s="48" t="s">
        <v>5185</v>
      </c>
      <c r="H748" s="48" t="s">
        <v>5185</v>
      </c>
    </row>
    <row r="749" spans="3:8" ht="15" customHeight="1" x14ac:dyDescent="0.25">
      <c r="C749" s="42" t="s">
        <v>2398</v>
      </c>
      <c r="D749" s="45" t="s">
        <v>438</v>
      </c>
      <c r="F749" s="48" t="s">
        <v>4678</v>
      </c>
      <c r="G749" s="48" t="s">
        <v>5186</v>
      </c>
      <c r="H749" s="48" t="s">
        <v>5186</v>
      </c>
    </row>
    <row r="750" spans="3:8" ht="15" customHeight="1" x14ac:dyDescent="0.25">
      <c r="C750" s="42" t="s">
        <v>2399</v>
      </c>
      <c r="D750" s="45" t="s">
        <v>220</v>
      </c>
      <c r="F750" s="48" t="s">
        <v>3656</v>
      </c>
      <c r="G750" s="48" t="s">
        <v>5187</v>
      </c>
      <c r="H750" s="48" t="s">
        <v>5187</v>
      </c>
    </row>
    <row r="751" spans="3:8" ht="15" customHeight="1" x14ac:dyDescent="0.25">
      <c r="C751" s="42" t="s">
        <v>2400</v>
      </c>
      <c r="D751" s="45" t="s">
        <v>2401</v>
      </c>
      <c r="F751" s="48" t="s">
        <v>3678</v>
      </c>
      <c r="G751" s="48" t="s">
        <v>5188</v>
      </c>
      <c r="H751" s="48" t="s">
        <v>5188</v>
      </c>
    </row>
    <row r="752" spans="3:8" ht="15" customHeight="1" x14ac:dyDescent="0.25">
      <c r="C752" s="42" t="s">
        <v>2402</v>
      </c>
      <c r="D752" s="45" t="s">
        <v>232</v>
      </c>
      <c r="F752" s="48" t="s">
        <v>4430</v>
      </c>
      <c r="G752" s="48" t="s">
        <v>5189</v>
      </c>
      <c r="H752" s="48" t="s">
        <v>5189</v>
      </c>
    </row>
    <row r="753" spans="3:8" ht="15" customHeight="1" x14ac:dyDescent="0.25">
      <c r="C753" s="42" t="s">
        <v>2403</v>
      </c>
      <c r="D753" s="45" t="s">
        <v>339</v>
      </c>
      <c r="F753" s="48" t="s">
        <v>4776</v>
      </c>
      <c r="G753" s="48" t="s">
        <v>5190</v>
      </c>
      <c r="H753" s="48" t="s">
        <v>5190</v>
      </c>
    </row>
    <row r="754" spans="3:8" ht="15" customHeight="1" x14ac:dyDescent="0.25">
      <c r="C754" s="42" t="s">
        <v>2404</v>
      </c>
      <c r="D754" s="45" t="s">
        <v>1967</v>
      </c>
      <c r="F754" s="48" t="s">
        <v>3668</v>
      </c>
      <c r="G754" s="48" t="s">
        <v>5191</v>
      </c>
      <c r="H754" s="48" t="s">
        <v>5191</v>
      </c>
    </row>
    <row r="755" spans="3:8" ht="15" customHeight="1" x14ac:dyDescent="0.25">
      <c r="C755" s="42" t="s">
        <v>2405</v>
      </c>
      <c r="D755" s="45" t="s">
        <v>252</v>
      </c>
      <c r="F755" s="48" t="s">
        <v>3670</v>
      </c>
      <c r="G755" s="48" t="s">
        <v>5192</v>
      </c>
      <c r="H755" s="48" t="s">
        <v>5192</v>
      </c>
    </row>
    <row r="756" spans="3:8" ht="15" customHeight="1" x14ac:dyDescent="0.25">
      <c r="C756" s="42" t="s">
        <v>2406</v>
      </c>
      <c r="D756" s="45" t="s">
        <v>2407</v>
      </c>
      <c r="F756" s="48" t="s">
        <v>4780</v>
      </c>
      <c r="G756" s="48" t="s">
        <v>5193</v>
      </c>
      <c r="H756" s="48" t="s">
        <v>5193</v>
      </c>
    </row>
    <row r="757" spans="3:8" ht="15" customHeight="1" x14ac:dyDescent="0.25">
      <c r="C757" s="42" t="s">
        <v>2408</v>
      </c>
      <c r="D757" s="45" t="s">
        <v>378</v>
      </c>
      <c r="F757" s="48" t="s">
        <v>3660</v>
      </c>
      <c r="G757" s="48" t="s">
        <v>5194</v>
      </c>
      <c r="H757" s="48" t="s">
        <v>5194</v>
      </c>
    </row>
    <row r="758" spans="3:8" ht="15" customHeight="1" x14ac:dyDescent="0.25">
      <c r="C758" s="42" t="s">
        <v>2409</v>
      </c>
      <c r="D758" s="45" t="s">
        <v>303</v>
      </c>
      <c r="F758" s="48" t="s">
        <v>3662</v>
      </c>
      <c r="G758" s="48" t="s">
        <v>5195</v>
      </c>
      <c r="H758" s="48" t="s">
        <v>5195</v>
      </c>
    </row>
    <row r="759" spans="3:8" ht="15" customHeight="1" x14ac:dyDescent="0.25">
      <c r="C759" s="42" t="s">
        <v>2410</v>
      </c>
      <c r="D759" s="45" t="s">
        <v>303</v>
      </c>
      <c r="F759" s="48" t="s">
        <v>4535</v>
      </c>
      <c r="G759" s="48" t="s">
        <v>5196</v>
      </c>
      <c r="H759" s="48" t="s">
        <v>5196</v>
      </c>
    </row>
    <row r="760" spans="3:8" ht="15" customHeight="1" x14ac:dyDescent="0.25">
      <c r="C760" s="42" t="s">
        <v>2411</v>
      </c>
      <c r="D760" s="45" t="s">
        <v>304</v>
      </c>
      <c r="F760" s="48" t="s">
        <v>3664</v>
      </c>
      <c r="G760" s="48" t="s">
        <v>5197</v>
      </c>
      <c r="H760" s="48" t="s">
        <v>5197</v>
      </c>
    </row>
    <row r="761" spans="3:8" ht="15" customHeight="1" x14ac:dyDescent="0.25">
      <c r="C761" s="42" t="s">
        <v>2412</v>
      </c>
      <c r="D761" s="45" t="s">
        <v>305</v>
      </c>
      <c r="F761" s="48" t="s">
        <v>3666</v>
      </c>
      <c r="G761" s="48" t="s">
        <v>5198</v>
      </c>
      <c r="H761" s="48" t="s">
        <v>5198</v>
      </c>
    </row>
    <row r="762" spans="3:8" ht="15" customHeight="1" x14ac:dyDescent="0.25">
      <c r="C762" s="42" t="s">
        <v>2413</v>
      </c>
      <c r="D762" s="45" t="s">
        <v>306</v>
      </c>
      <c r="F762" s="48" t="s">
        <v>3676</v>
      </c>
      <c r="G762" s="48" t="s">
        <v>5199</v>
      </c>
      <c r="H762" s="48" t="s">
        <v>5199</v>
      </c>
    </row>
    <row r="763" spans="3:8" ht="15" customHeight="1" x14ac:dyDescent="0.25">
      <c r="C763" s="42" t="s">
        <v>2414</v>
      </c>
      <c r="D763" s="45" t="s">
        <v>307</v>
      </c>
      <c r="F763" s="48" t="s">
        <v>3658</v>
      </c>
      <c r="G763" s="48" t="s">
        <v>5200</v>
      </c>
      <c r="H763" s="48" t="s">
        <v>5200</v>
      </c>
    </row>
    <row r="764" spans="3:8" ht="15" customHeight="1" x14ac:dyDescent="0.25">
      <c r="C764" s="42" t="s">
        <v>2415</v>
      </c>
      <c r="D764" s="45" t="s">
        <v>308</v>
      </c>
      <c r="F764" s="48" t="s">
        <v>2476</v>
      </c>
      <c r="G764" s="48" t="s">
        <v>5201</v>
      </c>
      <c r="H764" s="48" t="s">
        <v>5201</v>
      </c>
    </row>
    <row r="765" spans="3:8" ht="15" customHeight="1" x14ac:dyDescent="0.25">
      <c r="C765" s="42" t="s">
        <v>2416</v>
      </c>
      <c r="D765" s="45" t="s">
        <v>309</v>
      </c>
      <c r="F765" s="48" t="s">
        <v>4425</v>
      </c>
      <c r="G765" s="48" t="s">
        <v>5202</v>
      </c>
      <c r="H765" s="48" t="s">
        <v>5202</v>
      </c>
    </row>
    <row r="766" spans="3:8" ht="15" customHeight="1" x14ac:dyDescent="0.25">
      <c r="C766" s="42" t="s">
        <v>2417</v>
      </c>
      <c r="D766" s="45" t="s">
        <v>310</v>
      </c>
      <c r="F766" s="48" t="s">
        <v>3694</v>
      </c>
      <c r="G766" s="48" t="s">
        <v>5203</v>
      </c>
      <c r="H766" s="48" t="s">
        <v>5203</v>
      </c>
    </row>
    <row r="767" spans="3:8" ht="15" customHeight="1" x14ac:dyDescent="0.25">
      <c r="C767" s="42" t="s">
        <v>2418</v>
      </c>
      <c r="D767" s="45" t="s">
        <v>310</v>
      </c>
      <c r="F767" s="48" t="s">
        <v>771</v>
      </c>
      <c r="G767" s="48" t="s">
        <v>1402</v>
      </c>
      <c r="H767" s="48" t="s">
        <v>1402</v>
      </c>
    </row>
    <row r="768" spans="3:8" ht="15" customHeight="1" x14ac:dyDescent="0.25">
      <c r="C768" s="42" t="s">
        <v>2419</v>
      </c>
      <c r="D768" s="45" t="s">
        <v>34</v>
      </c>
      <c r="F768" s="48" t="s">
        <v>3788</v>
      </c>
      <c r="G768" s="48" t="s">
        <v>5204</v>
      </c>
      <c r="H768" s="48" t="s">
        <v>5204</v>
      </c>
    </row>
    <row r="769" spans="3:8" ht="15" customHeight="1" x14ac:dyDescent="0.25">
      <c r="C769" s="42" t="s">
        <v>2420</v>
      </c>
      <c r="D769" s="45" t="s">
        <v>34</v>
      </c>
      <c r="F769" s="48" t="s">
        <v>303</v>
      </c>
      <c r="G769" s="48" t="s">
        <v>853</v>
      </c>
      <c r="H769" s="48" t="s">
        <v>853</v>
      </c>
    </row>
    <row r="770" spans="3:8" ht="15" customHeight="1" x14ac:dyDescent="0.25">
      <c r="C770" s="42" t="s">
        <v>2421</v>
      </c>
      <c r="D770" s="45" t="s">
        <v>453</v>
      </c>
      <c r="F770" s="48" t="s">
        <v>2551</v>
      </c>
      <c r="G770" s="48" t="s">
        <v>5205</v>
      </c>
      <c r="H770" s="48" t="s">
        <v>5205</v>
      </c>
    </row>
    <row r="771" spans="3:8" ht="15" customHeight="1" x14ac:dyDescent="0.25">
      <c r="C771" s="42" t="s">
        <v>2422</v>
      </c>
      <c r="D771" s="45" t="s">
        <v>292</v>
      </c>
      <c r="F771" s="48" t="s">
        <v>2826</v>
      </c>
      <c r="G771" s="48" t="s">
        <v>5206</v>
      </c>
      <c r="H771" s="48" t="s">
        <v>5206</v>
      </c>
    </row>
    <row r="772" spans="3:8" ht="15" customHeight="1" x14ac:dyDescent="0.25">
      <c r="C772" s="42" t="s">
        <v>2423</v>
      </c>
      <c r="D772" s="45" t="s">
        <v>2424</v>
      </c>
      <c r="F772" s="48" t="s">
        <v>2613</v>
      </c>
      <c r="G772" s="48" t="s">
        <v>5207</v>
      </c>
      <c r="H772" s="48" t="s">
        <v>5207</v>
      </c>
    </row>
    <row r="773" spans="3:8" ht="15" customHeight="1" x14ac:dyDescent="0.25">
      <c r="C773" s="42" t="s">
        <v>2425</v>
      </c>
      <c r="D773" s="45" t="s">
        <v>316</v>
      </c>
      <c r="F773" s="48" t="s">
        <v>271</v>
      </c>
      <c r="G773" s="48" t="s">
        <v>908</v>
      </c>
      <c r="H773" s="48" t="s">
        <v>908</v>
      </c>
    </row>
    <row r="774" spans="3:8" ht="15" customHeight="1" x14ac:dyDescent="0.25">
      <c r="C774" s="42" t="s">
        <v>2426</v>
      </c>
      <c r="D774" s="45" t="s">
        <v>1887</v>
      </c>
      <c r="F774" s="48" t="s">
        <v>2808</v>
      </c>
      <c r="G774" s="48" t="s">
        <v>5208</v>
      </c>
      <c r="H774" s="48" t="s">
        <v>5208</v>
      </c>
    </row>
    <row r="775" spans="3:8" ht="15" customHeight="1" x14ac:dyDescent="0.25">
      <c r="C775" s="42" t="s">
        <v>2427</v>
      </c>
      <c r="D775" s="45" t="s">
        <v>365</v>
      </c>
      <c r="F775" s="48" t="s">
        <v>3106</v>
      </c>
      <c r="G775" s="48" t="s">
        <v>5209</v>
      </c>
      <c r="H775" s="48" t="s">
        <v>5209</v>
      </c>
    </row>
    <row r="776" spans="3:8" ht="15" customHeight="1" x14ac:dyDescent="0.25">
      <c r="C776" s="42" t="s">
        <v>2428</v>
      </c>
      <c r="D776" s="45" t="s">
        <v>2429</v>
      </c>
      <c r="F776" s="48" t="s">
        <v>2468</v>
      </c>
      <c r="G776" s="48" t="s">
        <v>5210</v>
      </c>
      <c r="H776" s="48" t="s">
        <v>5210</v>
      </c>
    </row>
    <row r="777" spans="3:8" ht="15" customHeight="1" x14ac:dyDescent="0.25">
      <c r="C777" s="42" t="s">
        <v>2430</v>
      </c>
      <c r="D777" s="45" t="s">
        <v>2431</v>
      </c>
      <c r="F777" s="48" t="s">
        <v>2673</v>
      </c>
      <c r="G777" s="48" t="s">
        <v>5211</v>
      </c>
      <c r="H777" s="48" t="s">
        <v>5211</v>
      </c>
    </row>
    <row r="778" spans="3:8" ht="15" customHeight="1" x14ac:dyDescent="0.25">
      <c r="C778" s="42" t="s">
        <v>2432</v>
      </c>
      <c r="D778" s="45" t="s">
        <v>1699</v>
      </c>
      <c r="F778" s="48" t="s">
        <v>2424</v>
      </c>
      <c r="G778" s="48" t="s">
        <v>5212</v>
      </c>
      <c r="H778" s="48" t="s">
        <v>5212</v>
      </c>
    </row>
    <row r="779" spans="3:8" ht="15" customHeight="1" x14ac:dyDescent="0.25">
      <c r="C779" s="42" t="s">
        <v>2433</v>
      </c>
      <c r="D779" s="45" t="s">
        <v>2434</v>
      </c>
      <c r="F779" s="48" t="s">
        <v>2598</v>
      </c>
      <c r="G779" s="48" t="s">
        <v>5213</v>
      </c>
      <c r="H779" s="48" t="s">
        <v>5213</v>
      </c>
    </row>
    <row r="780" spans="3:8" ht="15" customHeight="1" x14ac:dyDescent="0.25">
      <c r="C780" s="42" t="s">
        <v>2435</v>
      </c>
      <c r="D780" s="45" t="s">
        <v>506</v>
      </c>
      <c r="F780" s="48" t="s">
        <v>2743</v>
      </c>
      <c r="G780" s="48" t="s">
        <v>5214</v>
      </c>
      <c r="H780" s="48" t="s">
        <v>5214</v>
      </c>
    </row>
    <row r="781" spans="3:8" ht="15" customHeight="1" x14ac:dyDescent="0.25">
      <c r="C781" s="42" t="s">
        <v>2436</v>
      </c>
      <c r="D781" s="45" t="s">
        <v>319</v>
      </c>
      <c r="F781" s="48" t="s">
        <v>2791</v>
      </c>
      <c r="G781" s="48" t="s">
        <v>5215</v>
      </c>
      <c r="H781" s="48" t="s">
        <v>5215</v>
      </c>
    </row>
    <row r="782" spans="3:8" ht="15" customHeight="1" x14ac:dyDescent="0.25">
      <c r="C782" s="42" t="s">
        <v>2437</v>
      </c>
      <c r="D782" s="45" t="s">
        <v>2438</v>
      </c>
      <c r="F782" s="48" t="s">
        <v>2683</v>
      </c>
      <c r="G782" s="48" t="s">
        <v>5216</v>
      </c>
      <c r="H782" s="48" t="s">
        <v>5216</v>
      </c>
    </row>
    <row r="783" spans="3:8" ht="15" customHeight="1" x14ac:dyDescent="0.25">
      <c r="C783" s="42" t="s">
        <v>2439</v>
      </c>
      <c r="D783" s="45" t="s">
        <v>2440</v>
      </c>
      <c r="F783" s="48" t="s">
        <v>1757</v>
      </c>
      <c r="G783" s="48" t="s">
        <v>5217</v>
      </c>
      <c r="H783" s="48" t="s">
        <v>5217</v>
      </c>
    </row>
    <row r="784" spans="3:8" ht="15" customHeight="1" x14ac:dyDescent="0.25">
      <c r="C784" s="42" t="s">
        <v>2441</v>
      </c>
      <c r="D784" s="45" t="s">
        <v>343</v>
      </c>
      <c r="F784" s="48" t="s">
        <v>2494</v>
      </c>
      <c r="G784" s="48" t="s">
        <v>5218</v>
      </c>
      <c r="H784" s="48" t="s">
        <v>5218</v>
      </c>
    </row>
    <row r="785" spans="3:8" ht="15" customHeight="1" x14ac:dyDescent="0.25">
      <c r="C785" s="42" t="s">
        <v>2442</v>
      </c>
      <c r="D785" s="45" t="s">
        <v>494</v>
      </c>
      <c r="F785" s="48" t="s">
        <v>2819</v>
      </c>
      <c r="G785" s="48" t="s">
        <v>5219</v>
      </c>
      <c r="H785" s="48" t="s">
        <v>5219</v>
      </c>
    </row>
    <row r="786" spans="3:8" ht="15" customHeight="1" x14ac:dyDescent="0.25">
      <c r="C786" s="42" t="s">
        <v>2443</v>
      </c>
      <c r="D786" s="45" t="s">
        <v>2444</v>
      </c>
      <c r="F786" s="48" t="s">
        <v>1761</v>
      </c>
      <c r="G786" s="48" t="s">
        <v>5220</v>
      </c>
      <c r="H786" s="48" t="s">
        <v>5220</v>
      </c>
    </row>
    <row r="787" spans="3:8" ht="15" customHeight="1" x14ac:dyDescent="0.25">
      <c r="C787" s="42" t="s">
        <v>2445</v>
      </c>
      <c r="D787" s="45" t="s">
        <v>1982</v>
      </c>
      <c r="F787" s="48" t="s">
        <v>2485</v>
      </c>
      <c r="G787" s="48" t="s">
        <v>5221</v>
      </c>
      <c r="H787" s="48" t="s">
        <v>5221</v>
      </c>
    </row>
    <row r="788" spans="3:8" ht="15" customHeight="1" x14ac:dyDescent="0.25">
      <c r="C788" s="42" t="s">
        <v>2446</v>
      </c>
      <c r="D788" s="45" t="s">
        <v>1608</v>
      </c>
      <c r="F788" s="48" t="s">
        <v>1839</v>
      </c>
      <c r="G788" s="48" t="s">
        <v>5222</v>
      </c>
      <c r="H788" s="48" t="s">
        <v>5222</v>
      </c>
    </row>
    <row r="789" spans="3:8" ht="15" customHeight="1" x14ac:dyDescent="0.25">
      <c r="C789" s="42" t="s">
        <v>2447</v>
      </c>
      <c r="D789" s="45" t="s">
        <v>1542</v>
      </c>
      <c r="F789" s="48" t="s">
        <v>2671</v>
      </c>
      <c r="G789" s="48" t="s">
        <v>5223</v>
      </c>
      <c r="H789" s="48" t="s">
        <v>5223</v>
      </c>
    </row>
    <row r="790" spans="3:8" ht="15" customHeight="1" x14ac:dyDescent="0.25">
      <c r="C790" s="42" t="s">
        <v>2448</v>
      </c>
      <c r="D790" s="45" t="s">
        <v>2449</v>
      </c>
      <c r="F790" s="48" t="s">
        <v>2822</v>
      </c>
      <c r="G790" s="48" t="s">
        <v>5224</v>
      </c>
      <c r="H790" s="48" t="s">
        <v>5224</v>
      </c>
    </row>
    <row r="791" spans="3:8" ht="15" customHeight="1" x14ac:dyDescent="0.25">
      <c r="C791" s="42" t="s">
        <v>2450</v>
      </c>
      <c r="D791" s="45" t="s">
        <v>540</v>
      </c>
      <c r="F791" s="48" t="s">
        <v>505</v>
      </c>
      <c r="G791" s="48" t="s">
        <v>1084</v>
      </c>
      <c r="H791" s="48" t="s">
        <v>1084</v>
      </c>
    </row>
    <row r="792" spans="3:8" ht="15" customHeight="1" x14ac:dyDescent="0.25">
      <c r="C792" s="42" t="s">
        <v>2451</v>
      </c>
      <c r="D792" s="45" t="s">
        <v>2452</v>
      </c>
      <c r="F792" s="48" t="s">
        <v>2804</v>
      </c>
      <c r="G792" s="48" t="s">
        <v>5225</v>
      </c>
      <c r="H792" s="48" t="s">
        <v>5225</v>
      </c>
    </row>
    <row r="793" spans="3:8" ht="15" customHeight="1" x14ac:dyDescent="0.25">
      <c r="C793" s="42" t="s">
        <v>2453</v>
      </c>
      <c r="D793" s="45" t="s">
        <v>1571</v>
      </c>
      <c r="F793" s="48" t="s">
        <v>506</v>
      </c>
      <c r="G793" s="48" t="s">
        <v>1086</v>
      </c>
      <c r="H793" s="48" t="s">
        <v>1086</v>
      </c>
    </row>
    <row r="794" spans="3:8" ht="15" customHeight="1" x14ac:dyDescent="0.25">
      <c r="C794" s="42" t="s">
        <v>2454</v>
      </c>
      <c r="D794" s="45" t="s">
        <v>2455</v>
      </c>
      <c r="F794" s="48" t="s">
        <v>2794</v>
      </c>
      <c r="G794" s="48" t="s">
        <v>5226</v>
      </c>
      <c r="H794" s="48" t="s">
        <v>5226</v>
      </c>
    </row>
    <row r="795" spans="3:8" ht="15" customHeight="1" x14ac:dyDescent="0.25">
      <c r="C795" s="42" t="s">
        <v>2456</v>
      </c>
      <c r="D795" s="45" t="s">
        <v>514</v>
      </c>
      <c r="F795" s="48" t="s">
        <v>507</v>
      </c>
      <c r="G795" s="48" t="s">
        <v>1087</v>
      </c>
      <c r="H795" s="48" t="s">
        <v>1087</v>
      </c>
    </row>
    <row r="796" spans="3:8" ht="15" customHeight="1" x14ac:dyDescent="0.25">
      <c r="C796" s="42" t="s">
        <v>2457</v>
      </c>
      <c r="D796" s="45" t="s">
        <v>2458</v>
      </c>
      <c r="F796" s="48" t="s">
        <v>2760</v>
      </c>
      <c r="G796" s="48" t="s">
        <v>5227</v>
      </c>
      <c r="H796" s="48" t="s">
        <v>5227</v>
      </c>
    </row>
    <row r="797" spans="3:8" ht="15" customHeight="1" x14ac:dyDescent="0.25">
      <c r="C797" s="42" t="s">
        <v>2459</v>
      </c>
      <c r="D797" s="45" t="s">
        <v>391</v>
      </c>
      <c r="F797" s="48" t="s">
        <v>2578</v>
      </c>
      <c r="G797" s="48" t="s">
        <v>5228</v>
      </c>
      <c r="H797" s="48" t="s">
        <v>5228</v>
      </c>
    </row>
    <row r="798" spans="3:8" ht="15" customHeight="1" x14ac:dyDescent="0.25">
      <c r="C798" s="42" t="s">
        <v>2460</v>
      </c>
      <c r="D798" s="45" t="s">
        <v>351</v>
      </c>
      <c r="F798" s="48" t="s">
        <v>2563</v>
      </c>
      <c r="G798" s="48" t="s">
        <v>5229</v>
      </c>
      <c r="H798" s="48" t="s">
        <v>5229</v>
      </c>
    </row>
    <row r="799" spans="3:8" ht="15" customHeight="1" x14ac:dyDescent="0.25">
      <c r="C799" s="42" t="s">
        <v>2461</v>
      </c>
      <c r="D799" s="45" t="s">
        <v>317</v>
      </c>
      <c r="F799" s="48" t="s">
        <v>1939</v>
      </c>
      <c r="G799" s="48" t="s">
        <v>5230</v>
      </c>
      <c r="H799" s="48" t="s">
        <v>5230</v>
      </c>
    </row>
    <row r="800" spans="3:8" ht="15" customHeight="1" x14ac:dyDescent="0.25">
      <c r="C800" s="42" t="s">
        <v>2462</v>
      </c>
      <c r="D800" s="45" t="s">
        <v>340</v>
      </c>
      <c r="F800" s="48" t="s">
        <v>520</v>
      </c>
      <c r="G800" s="48" t="s">
        <v>1162</v>
      </c>
      <c r="H800" s="48" t="s">
        <v>1162</v>
      </c>
    </row>
    <row r="801" spans="3:8" ht="15" customHeight="1" x14ac:dyDescent="0.25">
      <c r="C801" s="42" t="s">
        <v>2463</v>
      </c>
      <c r="D801" s="45" t="s">
        <v>2464</v>
      </c>
      <c r="F801" s="48" t="s">
        <v>774</v>
      </c>
      <c r="G801" s="48" t="s">
        <v>1194</v>
      </c>
      <c r="H801" s="48" t="s">
        <v>1194</v>
      </c>
    </row>
    <row r="802" spans="3:8" ht="15" customHeight="1" x14ac:dyDescent="0.25">
      <c r="C802" s="42" t="s">
        <v>2465</v>
      </c>
      <c r="D802" s="45" t="s">
        <v>2466</v>
      </c>
      <c r="F802" s="48" t="s">
        <v>3692</v>
      </c>
      <c r="G802" s="48" t="s">
        <v>5231</v>
      </c>
      <c r="H802" s="48" t="s">
        <v>5231</v>
      </c>
    </row>
    <row r="803" spans="3:8" ht="15" customHeight="1" x14ac:dyDescent="0.25">
      <c r="C803" s="42" t="s">
        <v>2467</v>
      </c>
      <c r="D803" s="45" t="s">
        <v>2468</v>
      </c>
      <c r="F803" s="48" t="s">
        <v>4451</v>
      </c>
      <c r="G803" s="48" t="s">
        <v>5232</v>
      </c>
      <c r="H803" s="48" t="s">
        <v>5232</v>
      </c>
    </row>
    <row r="804" spans="3:8" ht="15" customHeight="1" x14ac:dyDescent="0.25">
      <c r="C804" s="42" t="s">
        <v>2469</v>
      </c>
      <c r="D804" s="45" t="s">
        <v>2470</v>
      </c>
      <c r="F804" s="48" t="s">
        <v>3703</v>
      </c>
      <c r="G804" s="48" t="s">
        <v>5233</v>
      </c>
      <c r="H804" s="48" t="s">
        <v>5233</v>
      </c>
    </row>
    <row r="805" spans="3:8" ht="15" customHeight="1" x14ac:dyDescent="0.25">
      <c r="C805" s="42" t="s">
        <v>2471</v>
      </c>
      <c r="D805" s="45" t="s">
        <v>262</v>
      </c>
      <c r="F805" s="48" t="s">
        <v>784</v>
      </c>
      <c r="G805" s="48" t="s">
        <v>1452</v>
      </c>
      <c r="H805" s="48" t="s">
        <v>1452</v>
      </c>
    </row>
    <row r="806" spans="3:8" ht="15" customHeight="1" x14ac:dyDescent="0.25">
      <c r="C806" s="42" t="s">
        <v>2472</v>
      </c>
      <c r="D806" s="45" t="s">
        <v>2473</v>
      </c>
      <c r="F806" s="48" t="s">
        <v>817</v>
      </c>
      <c r="G806" s="48" t="s">
        <v>1459</v>
      </c>
      <c r="H806" s="48" t="s">
        <v>1459</v>
      </c>
    </row>
    <row r="807" spans="3:8" ht="15" customHeight="1" x14ac:dyDescent="0.25">
      <c r="C807" s="42" t="s">
        <v>2474</v>
      </c>
      <c r="D807" s="45" t="s">
        <v>1961</v>
      </c>
      <c r="F807" s="48" t="s">
        <v>2888</v>
      </c>
      <c r="G807" s="48" t="s">
        <v>5234</v>
      </c>
      <c r="H807" s="48" t="s">
        <v>5234</v>
      </c>
    </row>
    <row r="808" spans="3:8" ht="15" customHeight="1" x14ac:dyDescent="0.25">
      <c r="C808" s="42" t="s">
        <v>2475</v>
      </c>
      <c r="D808" s="45" t="s">
        <v>2476</v>
      </c>
      <c r="F808" s="48" t="s">
        <v>3083</v>
      </c>
      <c r="G808" s="48" t="s">
        <v>5235</v>
      </c>
      <c r="H808" s="48" t="s">
        <v>5235</v>
      </c>
    </row>
    <row r="809" spans="3:8" ht="15" customHeight="1" x14ac:dyDescent="0.25">
      <c r="C809" s="42" t="s">
        <v>2477</v>
      </c>
      <c r="D809" s="45" t="s">
        <v>356</v>
      </c>
      <c r="F809" s="48" t="s">
        <v>2501</v>
      </c>
      <c r="G809" s="48" t="s">
        <v>5236</v>
      </c>
      <c r="H809" s="48" t="s">
        <v>5236</v>
      </c>
    </row>
    <row r="810" spans="3:8" ht="15" customHeight="1" x14ac:dyDescent="0.25">
      <c r="C810" s="42" t="s">
        <v>2478</v>
      </c>
      <c r="D810" s="45" t="s">
        <v>221</v>
      </c>
      <c r="F810" s="48" t="s">
        <v>3154</v>
      </c>
      <c r="G810" s="48" t="s">
        <v>5237</v>
      </c>
      <c r="H810" s="48" t="s">
        <v>5237</v>
      </c>
    </row>
    <row r="811" spans="3:8" ht="15" customHeight="1" x14ac:dyDescent="0.25">
      <c r="C811" s="42" t="s">
        <v>2479</v>
      </c>
      <c r="D811" s="45" t="s">
        <v>242</v>
      </c>
      <c r="F811" s="48" t="s">
        <v>501</v>
      </c>
      <c r="G811" s="48" t="s">
        <v>1053</v>
      </c>
      <c r="H811" s="48" t="s">
        <v>1053</v>
      </c>
    </row>
    <row r="812" spans="3:8" ht="15" customHeight="1" x14ac:dyDescent="0.25">
      <c r="C812" s="42" t="s">
        <v>2480</v>
      </c>
      <c r="D812" s="45" t="s">
        <v>2481</v>
      </c>
      <c r="F812" s="48" t="s">
        <v>2789</v>
      </c>
      <c r="G812" s="48" t="s">
        <v>5238</v>
      </c>
      <c r="H812" s="48" t="s">
        <v>5238</v>
      </c>
    </row>
    <row r="813" spans="3:8" ht="15" customHeight="1" x14ac:dyDescent="0.25">
      <c r="C813" s="42" t="s">
        <v>2482</v>
      </c>
      <c r="D813" s="45" t="s">
        <v>2483</v>
      </c>
      <c r="F813" s="48" t="s">
        <v>2438</v>
      </c>
      <c r="G813" s="48" t="s">
        <v>5239</v>
      </c>
      <c r="H813" s="48" t="s">
        <v>5239</v>
      </c>
    </row>
    <row r="814" spans="3:8" ht="15" customHeight="1" x14ac:dyDescent="0.25">
      <c r="C814" s="42" t="s">
        <v>2484</v>
      </c>
      <c r="D814" s="45" t="s">
        <v>2485</v>
      </c>
      <c r="F814" s="48" t="s">
        <v>502</v>
      </c>
      <c r="G814" s="48" t="s">
        <v>1056</v>
      </c>
      <c r="H814" s="48" t="s">
        <v>1056</v>
      </c>
    </row>
    <row r="815" spans="3:8" ht="15" customHeight="1" x14ac:dyDescent="0.25">
      <c r="C815" s="42" t="s">
        <v>2486</v>
      </c>
      <c r="D815" s="45" t="s">
        <v>253</v>
      </c>
      <c r="F815" s="48" t="s">
        <v>2519</v>
      </c>
      <c r="G815" s="48" t="s">
        <v>5240</v>
      </c>
      <c r="H815" s="48" t="s">
        <v>5240</v>
      </c>
    </row>
    <row r="816" spans="3:8" ht="15" customHeight="1" x14ac:dyDescent="0.25">
      <c r="C816" s="42" t="s">
        <v>2487</v>
      </c>
      <c r="D816" s="45" t="s">
        <v>2488</v>
      </c>
      <c r="F816" s="48" t="s">
        <v>3173</v>
      </c>
      <c r="G816" s="48" t="s">
        <v>5241</v>
      </c>
      <c r="H816" s="48" t="s">
        <v>5241</v>
      </c>
    </row>
    <row r="817" spans="3:8" ht="15" customHeight="1" x14ac:dyDescent="0.25">
      <c r="C817" s="42" t="s">
        <v>2489</v>
      </c>
      <c r="D817" s="45" t="s">
        <v>342</v>
      </c>
      <c r="F817" s="48" t="s">
        <v>5242</v>
      </c>
      <c r="G817" s="48" t="s">
        <v>5243</v>
      </c>
      <c r="H817" s="48" t="s">
        <v>5244</v>
      </c>
    </row>
    <row r="818" spans="3:8" ht="15" customHeight="1" x14ac:dyDescent="0.25">
      <c r="C818" s="42" t="s">
        <v>2490</v>
      </c>
      <c r="D818" s="45" t="s">
        <v>2193</v>
      </c>
      <c r="F818" s="48" t="s">
        <v>504</v>
      </c>
      <c r="G818" s="48" t="s">
        <v>1077</v>
      </c>
      <c r="H818" s="48" t="s">
        <v>1077</v>
      </c>
    </row>
    <row r="819" spans="3:8" ht="15" customHeight="1" x14ac:dyDescent="0.25">
      <c r="C819" s="42" t="s">
        <v>2491</v>
      </c>
      <c r="D819" s="45" t="s">
        <v>522</v>
      </c>
      <c r="F819" s="48" t="s">
        <v>2642</v>
      </c>
      <c r="G819" s="48" t="s">
        <v>5245</v>
      </c>
      <c r="H819" s="48" t="s">
        <v>5245</v>
      </c>
    </row>
    <row r="820" spans="3:8" ht="15" customHeight="1" x14ac:dyDescent="0.25">
      <c r="C820" s="42" t="s">
        <v>2492</v>
      </c>
      <c r="D820" s="45" t="s">
        <v>237</v>
      </c>
      <c r="F820" s="48" t="s">
        <v>1866</v>
      </c>
      <c r="G820" s="48" t="s">
        <v>5246</v>
      </c>
      <c r="H820" s="48" t="s">
        <v>5246</v>
      </c>
    </row>
    <row r="821" spans="3:8" ht="15" customHeight="1" x14ac:dyDescent="0.25">
      <c r="C821" s="42" t="s">
        <v>2493</v>
      </c>
      <c r="D821" s="45" t="s">
        <v>2494</v>
      </c>
      <c r="F821" s="48" t="s">
        <v>5247</v>
      </c>
      <c r="G821" s="48" t="s">
        <v>5248</v>
      </c>
      <c r="H821" s="48" t="s">
        <v>5249</v>
      </c>
    </row>
    <row r="822" spans="3:8" ht="15" customHeight="1" x14ac:dyDescent="0.25">
      <c r="C822" s="42" t="s">
        <v>2495</v>
      </c>
      <c r="D822" s="45" t="s">
        <v>1678</v>
      </c>
      <c r="F822" s="48" t="s">
        <v>2483</v>
      </c>
      <c r="G822" s="48" t="s">
        <v>5250</v>
      </c>
      <c r="H822" s="48" t="s">
        <v>5250</v>
      </c>
    </row>
    <row r="823" spans="3:8" ht="15" customHeight="1" x14ac:dyDescent="0.25">
      <c r="C823" s="42" t="s">
        <v>2496</v>
      </c>
      <c r="D823" s="45" t="s">
        <v>230</v>
      </c>
      <c r="F823" s="48" t="s">
        <v>5251</v>
      </c>
      <c r="G823" s="48" t="s">
        <v>5252</v>
      </c>
      <c r="H823" s="48" t="s">
        <v>5253</v>
      </c>
    </row>
    <row r="824" spans="3:8" ht="15" customHeight="1" x14ac:dyDescent="0.25">
      <c r="C824" s="42" t="s">
        <v>2497</v>
      </c>
      <c r="D824" s="45" t="s">
        <v>419</v>
      </c>
      <c r="F824" s="48" t="s">
        <v>3890</v>
      </c>
      <c r="G824" s="48" t="s">
        <v>5254</v>
      </c>
      <c r="H824" s="48" t="s">
        <v>5254</v>
      </c>
    </row>
    <row r="825" spans="3:8" ht="15" customHeight="1" x14ac:dyDescent="0.25">
      <c r="C825" s="42" t="s">
        <v>2498</v>
      </c>
      <c r="D825" s="45" t="s">
        <v>2499</v>
      </c>
      <c r="F825" s="48" t="s">
        <v>3682</v>
      </c>
      <c r="G825" s="48" t="s">
        <v>5255</v>
      </c>
      <c r="H825" s="48" t="s">
        <v>5255</v>
      </c>
    </row>
    <row r="826" spans="3:8" ht="15" customHeight="1" x14ac:dyDescent="0.25">
      <c r="C826" s="42" t="s">
        <v>2500</v>
      </c>
      <c r="D826" s="45" t="s">
        <v>2501</v>
      </c>
      <c r="F826" s="48" t="s">
        <v>3684</v>
      </c>
      <c r="G826" s="48" t="s">
        <v>5256</v>
      </c>
      <c r="H826" s="48" t="s">
        <v>5256</v>
      </c>
    </row>
    <row r="827" spans="3:8" ht="15" customHeight="1" x14ac:dyDescent="0.25">
      <c r="C827" s="42" t="s">
        <v>2502</v>
      </c>
      <c r="D827" s="45" t="s">
        <v>288</v>
      </c>
      <c r="F827" s="48" t="s">
        <v>3612</v>
      </c>
      <c r="G827" s="48" t="s">
        <v>5257</v>
      </c>
      <c r="H827" s="48" t="s">
        <v>5257</v>
      </c>
    </row>
    <row r="828" spans="3:8" ht="15" customHeight="1" x14ac:dyDescent="0.25">
      <c r="C828" s="42" t="s">
        <v>2503</v>
      </c>
      <c r="D828" s="45" t="s">
        <v>2504</v>
      </c>
      <c r="F828" s="48" t="s">
        <v>4854</v>
      </c>
      <c r="G828" s="48" t="s">
        <v>5258</v>
      </c>
      <c r="H828" s="48" t="s">
        <v>5258</v>
      </c>
    </row>
    <row r="829" spans="3:8" ht="15" customHeight="1" x14ac:dyDescent="0.25">
      <c r="C829" s="42" t="s">
        <v>2505</v>
      </c>
      <c r="D829" s="45" t="s">
        <v>293</v>
      </c>
      <c r="F829" s="48" t="s">
        <v>3904</v>
      </c>
      <c r="G829" s="48" t="s">
        <v>5259</v>
      </c>
      <c r="H829" s="48" t="s">
        <v>5259</v>
      </c>
    </row>
    <row r="830" spans="3:8" ht="15" customHeight="1" x14ac:dyDescent="0.25">
      <c r="C830" s="42" t="s">
        <v>2506</v>
      </c>
      <c r="D830" s="45" t="s">
        <v>2507</v>
      </c>
      <c r="F830" s="48" t="s">
        <v>3911</v>
      </c>
      <c r="G830" s="48" t="s">
        <v>5260</v>
      </c>
      <c r="H830" s="48" t="s">
        <v>5260</v>
      </c>
    </row>
    <row r="831" spans="3:8" ht="15" customHeight="1" x14ac:dyDescent="0.25">
      <c r="C831" s="42" t="s">
        <v>2508</v>
      </c>
      <c r="D831" s="45" t="s">
        <v>484</v>
      </c>
      <c r="F831" s="48" t="s">
        <v>4650</v>
      </c>
      <c r="G831" s="48" t="s">
        <v>5261</v>
      </c>
      <c r="H831" s="48" t="s">
        <v>5261</v>
      </c>
    </row>
    <row r="832" spans="3:8" ht="15" customHeight="1" x14ac:dyDescent="0.25">
      <c r="C832" s="42" t="s">
        <v>2509</v>
      </c>
      <c r="D832" s="45" t="s">
        <v>2209</v>
      </c>
      <c r="F832" s="48" t="s">
        <v>3919</v>
      </c>
      <c r="G832" s="48" t="s">
        <v>5262</v>
      </c>
      <c r="H832" s="48" t="s">
        <v>5262</v>
      </c>
    </row>
    <row r="833" spans="3:8" ht="15" customHeight="1" x14ac:dyDescent="0.25">
      <c r="C833" s="42" t="s">
        <v>2510</v>
      </c>
      <c r="D833" s="45" t="s">
        <v>239</v>
      </c>
      <c r="F833" s="48" t="s">
        <v>4538</v>
      </c>
      <c r="G833" s="48" t="s">
        <v>5263</v>
      </c>
      <c r="H833" s="48" t="s">
        <v>5263</v>
      </c>
    </row>
    <row r="834" spans="3:8" ht="15" customHeight="1" x14ac:dyDescent="0.25">
      <c r="C834" s="42" t="s">
        <v>2511</v>
      </c>
      <c r="D834" s="45" t="s">
        <v>1515</v>
      </c>
      <c r="F834" s="48" t="s">
        <v>3633</v>
      </c>
      <c r="G834" s="48" t="s">
        <v>5264</v>
      </c>
      <c r="H834" s="48" t="s">
        <v>5264</v>
      </c>
    </row>
    <row r="835" spans="3:8" ht="15" customHeight="1" x14ac:dyDescent="0.25">
      <c r="C835" s="42" t="s">
        <v>2512</v>
      </c>
      <c r="D835" s="45" t="s">
        <v>311</v>
      </c>
      <c r="F835" s="48" t="s">
        <v>4462</v>
      </c>
      <c r="G835" s="48" t="s">
        <v>5265</v>
      </c>
      <c r="H835" s="48" t="s">
        <v>5265</v>
      </c>
    </row>
    <row r="836" spans="3:8" ht="15" customHeight="1" x14ac:dyDescent="0.25">
      <c r="C836" s="42" t="s">
        <v>2513</v>
      </c>
      <c r="D836" s="45" t="s">
        <v>488</v>
      </c>
      <c r="F836" s="48" t="s">
        <v>3635</v>
      </c>
      <c r="G836" s="48" t="s">
        <v>5266</v>
      </c>
      <c r="H836" s="48" t="s">
        <v>5266</v>
      </c>
    </row>
    <row r="837" spans="3:8" ht="15" customHeight="1" x14ac:dyDescent="0.25">
      <c r="C837" s="42" t="s">
        <v>2514</v>
      </c>
      <c r="D837" s="45" t="s">
        <v>2515</v>
      </c>
      <c r="F837" s="48" t="s">
        <v>3936</v>
      </c>
      <c r="G837" s="48" t="s">
        <v>5267</v>
      </c>
      <c r="H837" s="48" t="s">
        <v>5267</v>
      </c>
    </row>
    <row r="838" spans="3:8" ht="15" customHeight="1" x14ac:dyDescent="0.25">
      <c r="C838" s="42" t="s">
        <v>2516</v>
      </c>
      <c r="D838" s="45" t="s">
        <v>2517</v>
      </c>
      <c r="F838" s="48" t="s">
        <v>825</v>
      </c>
      <c r="G838" s="48" t="s">
        <v>1210</v>
      </c>
      <c r="H838" s="48" t="s">
        <v>1210</v>
      </c>
    </row>
    <row r="839" spans="3:8" ht="15" customHeight="1" x14ac:dyDescent="0.25">
      <c r="C839" s="42" t="s">
        <v>2518</v>
      </c>
      <c r="D839" s="45" t="s">
        <v>2519</v>
      </c>
      <c r="F839" s="48" t="s">
        <v>3946</v>
      </c>
      <c r="G839" s="48" t="s">
        <v>5268</v>
      </c>
      <c r="H839" s="48" t="s">
        <v>5268</v>
      </c>
    </row>
    <row r="840" spans="3:8" ht="15" customHeight="1" x14ac:dyDescent="0.25">
      <c r="C840" s="42" t="s">
        <v>2520</v>
      </c>
      <c r="D840" s="45" t="s">
        <v>2521</v>
      </c>
      <c r="F840" s="48" t="s">
        <v>3948</v>
      </c>
      <c r="G840" s="48" t="s">
        <v>5269</v>
      </c>
      <c r="H840" s="48" t="s">
        <v>5269</v>
      </c>
    </row>
    <row r="841" spans="3:8" ht="15" customHeight="1" x14ac:dyDescent="0.25">
      <c r="C841" s="42" t="s">
        <v>2522</v>
      </c>
      <c r="D841" s="45" t="s">
        <v>445</v>
      </c>
      <c r="F841" s="48" t="s">
        <v>3952</v>
      </c>
      <c r="G841" s="48" t="s">
        <v>5270</v>
      </c>
      <c r="H841" s="48" t="s">
        <v>5270</v>
      </c>
    </row>
    <row r="842" spans="3:8" ht="15" customHeight="1" x14ac:dyDescent="0.25">
      <c r="C842" s="42" t="s">
        <v>2523</v>
      </c>
      <c r="D842" s="45" t="s">
        <v>329</v>
      </c>
      <c r="F842" s="48" t="s">
        <v>3957</v>
      </c>
      <c r="G842" s="48" t="s">
        <v>5271</v>
      </c>
      <c r="H842" s="48" t="s">
        <v>5271</v>
      </c>
    </row>
    <row r="843" spans="3:8" ht="15" customHeight="1" x14ac:dyDescent="0.25">
      <c r="C843" s="42" t="s">
        <v>2524</v>
      </c>
      <c r="D843" s="45" t="s">
        <v>2525</v>
      </c>
      <c r="F843" s="48" t="s">
        <v>3416</v>
      </c>
      <c r="G843" s="48" t="s">
        <v>5272</v>
      </c>
      <c r="H843" s="48" t="s">
        <v>5272</v>
      </c>
    </row>
    <row r="844" spans="3:8" ht="15" customHeight="1" x14ac:dyDescent="0.25">
      <c r="C844" s="42" t="s">
        <v>2526</v>
      </c>
      <c r="D844" s="45" t="s">
        <v>336</v>
      </c>
      <c r="F844" s="48" t="s">
        <v>3972</v>
      </c>
      <c r="G844" s="48" t="s">
        <v>5273</v>
      </c>
      <c r="H844" s="48" t="s">
        <v>5273</v>
      </c>
    </row>
    <row r="845" spans="3:8" ht="15" customHeight="1" x14ac:dyDescent="0.25">
      <c r="C845" s="42" t="s">
        <v>2527</v>
      </c>
      <c r="D845" s="45" t="s">
        <v>504</v>
      </c>
      <c r="F845" s="48" t="s">
        <v>3975</v>
      </c>
      <c r="G845" s="48" t="s">
        <v>5274</v>
      </c>
      <c r="H845" s="48" t="s">
        <v>5274</v>
      </c>
    </row>
    <row r="846" spans="3:8" ht="15" customHeight="1" x14ac:dyDescent="0.25">
      <c r="C846" s="42" t="s">
        <v>2528</v>
      </c>
      <c r="D846" s="45" t="s">
        <v>2288</v>
      </c>
      <c r="F846" s="48" t="s">
        <v>3985</v>
      </c>
      <c r="G846" s="48" t="s">
        <v>5275</v>
      </c>
      <c r="H846" s="48" t="s">
        <v>5275</v>
      </c>
    </row>
    <row r="847" spans="3:8" ht="15" customHeight="1" x14ac:dyDescent="0.25">
      <c r="C847" s="42" t="s">
        <v>2529</v>
      </c>
      <c r="D847" s="45" t="s">
        <v>515</v>
      </c>
      <c r="F847" s="48" t="s">
        <v>3992</v>
      </c>
      <c r="G847" s="48" t="s">
        <v>5276</v>
      </c>
      <c r="H847" s="48" t="s">
        <v>5276</v>
      </c>
    </row>
    <row r="848" spans="3:8" ht="15" customHeight="1" x14ac:dyDescent="0.25">
      <c r="C848" s="42" t="s">
        <v>2530</v>
      </c>
      <c r="D848" s="45" t="s">
        <v>2531</v>
      </c>
      <c r="F848" s="48" t="s">
        <v>3436</v>
      </c>
      <c r="G848" s="48" t="s">
        <v>5277</v>
      </c>
      <c r="H848" s="48" t="s">
        <v>5277</v>
      </c>
    </row>
    <row r="849" spans="3:8" ht="15" customHeight="1" x14ac:dyDescent="0.25">
      <c r="C849" s="42" t="s">
        <v>2532</v>
      </c>
      <c r="D849" s="45" t="s">
        <v>277</v>
      </c>
      <c r="F849" s="48" t="s">
        <v>3641</v>
      </c>
      <c r="G849" s="48" t="s">
        <v>5278</v>
      </c>
      <c r="H849" s="48" t="s">
        <v>5278</v>
      </c>
    </row>
    <row r="850" spans="3:8" ht="15" customHeight="1" x14ac:dyDescent="0.25">
      <c r="C850" s="42" t="s">
        <v>2533</v>
      </c>
      <c r="D850" s="45" t="s">
        <v>2534</v>
      </c>
      <c r="F850" s="48" t="s">
        <v>818</v>
      </c>
      <c r="G850" s="48" t="s">
        <v>1244</v>
      </c>
      <c r="H850" s="48" t="s">
        <v>1244</v>
      </c>
    </row>
    <row r="851" spans="3:8" ht="15" customHeight="1" x14ac:dyDescent="0.25">
      <c r="C851" s="42" t="s">
        <v>2535</v>
      </c>
      <c r="D851" s="45" t="s">
        <v>1995</v>
      </c>
      <c r="F851" s="48" t="s">
        <v>4008</v>
      </c>
      <c r="G851" s="48" t="s">
        <v>5279</v>
      </c>
      <c r="H851" s="48" t="s">
        <v>5279</v>
      </c>
    </row>
    <row r="852" spans="3:8" ht="15" customHeight="1" x14ac:dyDescent="0.25">
      <c r="C852" s="42" t="s">
        <v>2536</v>
      </c>
      <c r="D852" s="45" t="s">
        <v>375</v>
      </c>
      <c r="F852" s="48" t="s">
        <v>4011</v>
      </c>
      <c r="G852" s="48" t="s">
        <v>5280</v>
      </c>
      <c r="H852" s="48" t="s">
        <v>5280</v>
      </c>
    </row>
    <row r="853" spans="3:8" ht="15" customHeight="1" x14ac:dyDescent="0.25">
      <c r="C853" s="42" t="s">
        <v>2537</v>
      </c>
      <c r="D853" s="45" t="s">
        <v>256</v>
      </c>
      <c r="F853" s="48" t="s">
        <v>3447</v>
      </c>
      <c r="G853" s="48" t="s">
        <v>5281</v>
      </c>
      <c r="H853" s="48" t="s">
        <v>5281</v>
      </c>
    </row>
    <row r="854" spans="3:8" ht="15" customHeight="1" x14ac:dyDescent="0.25">
      <c r="C854" s="42" t="s">
        <v>2538</v>
      </c>
      <c r="D854" s="45" t="s">
        <v>247</v>
      </c>
      <c r="F854" s="48" t="s">
        <v>4024</v>
      </c>
      <c r="G854" s="48" t="s">
        <v>5282</v>
      </c>
      <c r="H854" s="48" t="s">
        <v>5282</v>
      </c>
    </row>
    <row r="855" spans="3:8" ht="15" customHeight="1" x14ac:dyDescent="0.25">
      <c r="C855" s="42" t="s">
        <v>2539</v>
      </c>
      <c r="D855" s="45" t="s">
        <v>1915</v>
      </c>
      <c r="F855" s="48" t="s">
        <v>812</v>
      </c>
      <c r="G855" s="48" t="s">
        <v>1264</v>
      </c>
      <c r="H855" s="48" t="s">
        <v>1264</v>
      </c>
    </row>
    <row r="856" spans="3:8" ht="15" customHeight="1" x14ac:dyDescent="0.25">
      <c r="C856" s="42" t="s">
        <v>2540</v>
      </c>
      <c r="D856" s="45" t="s">
        <v>241</v>
      </c>
      <c r="F856" s="48" t="s">
        <v>4039</v>
      </c>
      <c r="G856" s="48" t="s">
        <v>5283</v>
      </c>
      <c r="H856" s="48" t="s">
        <v>5283</v>
      </c>
    </row>
    <row r="857" spans="3:8" ht="15" customHeight="1" x14ac:dyDescent="0.25">
      <c r="C857" s="42" t="s">
        <v>2541</v>
      </c>
      <c r="D857" s="45" t="s">
        <v>451</v>
      </c>
      <c r="F857" s="48" t="s">
        <v>4707</v>
      </c>
      <c r="G857" s="48" t="s">
        <v>5284</v>
      </c>
      <c r="H857" s="48" t="s">
        <v>5284</v>
      </c>
    </row>
    <row r="858" spans="3:8" ht="15" customHeight="1" x14ac:dyDescent="0.25">
      <c r="C858" s="42" t="s">
        <v>2542</v>
      </c>
      <c r="D858" s="45" t="s">
        <v>255</v>
      </c>
      <c r="F858" s="48" t="s">
        <v>4749</v>
      </c>
      <c r="G858" s="48" t="s">
        <v>5285</v>
      </c>
      <c r="H858" s="48" t="s">
        <v>5285</v>
      </c>
    </row>
    <row r="859" spans="3:8" ht="15" customHeight="1" x14ac:dyDescent="0.25">
      <c r="C859" s="42" t="s">
        <v>2543</v>
      </c>
      <c r="D859" s="45" t="s">
        <v>269</v>
      </c>
      <c r="F859" s="48" t="s">
        <v>3674</v>
      </c>
      <c r="G859" s="48" t="s">
        <v>5286</v>
      </c>
      <c r="H859" s="48" t="s">
        <v>5286</v>
      </c>
    </row>
    <row r="860" spans="3:8" ht="15" customHeight="1" x14ac:dyDescent="0.25">
      <c r="C860" s="42" t="s">
        <v>2544</v>
      </c>
      <c r="D860" s="45" t="s">
        <v>516</v>
      </c>
      <c r="F860" s="48" t="s">
        <v>3467</v>
      </c>
      <c r="G860" s="48" t="s">
        <v>5287</v>
      </c>
      <c r="H860" s="48" t="s">
        <v>5287</v>
      </c>
    </row>
    <row r="861" spans="3:8" ht="15" customHeight="1" x14ac:dyDescent="0.25">
      <c r="C861" s="42" t="s">
        <v>2545</v>
      </c>
      <c r="D861" s="45" t="s">
        <v>2546</v>
      </c>
      <c r="F861" s="48" t="s">
        <v>4701</v>
      </c>
      <c r="G861" s="48" t="s">
        <v>5288</v>
      </c>
      <c r="H861" s="48" t="s">
        <v>5288</v>
      </c>
    </row>
    <row r="862" spans="3:8" ht="15" customHeight="1" x14ac:dyDescent="0.25">
      <c r="C862" s="42" t="s">
        <v>2547</v>
      </c>
      <c r="D862" s="45" t="s">
        <v>398</v>
      </c>
      <c r="F862" s="48" t="s">
        <v>3680</v>
      </c>
      <c r="G862" s="48" t="s">
        <v>5289</v>
      </c>
      <c r="H862" s="48" t="s">
        <v>5289</v>
      </c>
    </row>
    <row r="863" spans="3:8" ht="15" customHeight="1" x14ac:dyDescent="0.25">
      <c r="C863" s="42" t="s">
        <v>2548</v>
      </c>
      <c r="D863" s="45" t="s">
        <v>521</v>
      </c>
      <c r="F863" s="48" t="s">
        <v>826</v>
      </c>
      <c r="G863" s="48" t="s">
        <v>1284</v>
      </c>
      <c r="H863" s="48" t="s">
        <v>1284</v>
      </c>
    </row>
    <row r="864" spans="3:8" ht="15" customHeight="1" x14ac:dyDescent="0.25">
      <c r="C864" s="42" t="s">
        <v>2549</v>
      </c>
      <c r="D864" s="45" t="s">
        <v>1788</v>
      </c>
      <c r="F864" s="48" t="s">
        <v>4068</v>
      </c>
      <c r="G864" s="48" t="s">
        <v>5290</v>
      </c>
      <c r="H864" s="48" t="s">
        <v>5290</v>
      </c>
    </row>
    <row r="865" spans="3:8" ht="15" customHeight="1" x14ac:dyDescent="0.25">
      <c r="C865" s="42" t="s">
        <v>2550</v>
      </c>
      <c r="D865" s="45" t="s">
        <v>2551</v>
      </c>
      <c r="F865" s="48" t="s">
        <v>3483</v>
      </c>
      <c r="G865" s="48" t="s">
        <v>5291</v>
      </c>
      <c r="H865" s="48" t="s">
        <v>5291</v>
      </c>
    </row>
    <row r="866" spans="3:8" ht="15" customHeight="1" x14ac:dyDescent="0.25">
      <c r="C866" s="42" t="s">
        <v>2552</v>
      </c>
      <c r="D866" s="45" t="s">
        <v>2553</v>
      </c>
      <c r="F866" s="48" t="s">
        <v>795</v>
      </c>
      <c r="G866" s="48" t="s">
        <v>1289</v>
      </c>
      <c r="H866" s="48" t="s">
        <v>1289</v>
      </c>
    </row>
    <row r="867" spans="3:8" ht="15" customHeight="1" x14ac:dyDescent="0.25">
      <c r="C867" s="42" t="s">
        <v>2554</v>
      </c>
      <c r="D867" s="45" t="s">
        <v>2555</v>
      </c>
      <c r="F867" s="48" t="s">
        <v>3689</v>
      </c>
      <c r="G867" s="48" t="s">
        <v>5292</v>
      </c>
      <c r="H867" s="48" t="s">
        <v>5292</v>
      </c>
    </row>
    <row r="868" spans="3:8" ht="15" customHeight="1" x14ac:dyDescent="0.25">
      <c r="C868" s="42" t="s">
        <v>2556</v>
      </c>
      <c r="D868" s="45" t="s">
        <v>1559</v>
      </c>
      <c r="F868" s="48" t="s">
        <v>4082</v>
      </c>
      <c r="G868" s="48" t="s">
        <v>5293</v>
      </c>
      <c r="H868" s="48" t="s">
        <v>5293</v>
      </c>
    </row>
    <row r="869" spans="3:8" ht="15" customHeight="1" x14ac:dyDescent="0.25">
      <c r="C869" s="42" t="s">
        <v>2557</v>
      </c>
      <c r="D869" s="45" t="s">
        <v>509</v>
      </c>
      <c r="F869" s="48" t="s">
        <v>4084</v>
      </c>
      <c r="G869" s="48" t="s">
        <v>5294</v>
      </c>
      <c r="H869" s="48" t="s">
        <v>5294</v>
      </c>
    </row>
    <row r="870" spans="3:8" ht="15" customHeight="1" x14ac:dyDescent="0.25">
      <c r="C870" s="42" t="s">
        <v>2558</v>
      </c>
      <c r="D870" s="45" t="s">
        <v>2559</v>
      </c>
      <c r="F870" s="48" t="s">
        <v>805</v>
      </c>
      <c r="G870" s="48" t="s">
        <v>1295</v>
      </c>
      <c r="H870" s="48" t="s">
        <v>1295</v>
      </c>
    </row>
    <row r="871" spans="3:8" ht="15" customHeight="1" x14ac:dyDescent="0.25">
      <c r="C871" s="42" t="s">
        <v>2560</v>
      </c>
      <c r="D871" s="45" t="s">
        <v>461</v>
      </c>
      <c r="F871" s="48" t="s">
        <v>4365</v>
      </c>
      <c r="G871" s="48" t="s">
        <v>5295</v>
      </c>
      <c r="H871" s="48" t="s">
        <v>5295</v>
      </c>
    </row>
    <row r="872" spans="3:8" ht="15" customHeight="1" x14ac:dyDescent="0.25">
      <c r="C872" s="42" t="s">
        <v>2561</v>
      </c>
      <c r="D872" s="45" t="s">
        <v>291</v>
      </c>
      <c r="F872" s="48" t="s">
        <v>4090</v>
      </c>
      <c r="G872" s="48" t="s">
        <v>5296</v>
      </c>
      <c r="H872" s="48" t="s">
        <v>5296</v>
      </c>
    </row>
    <row r="873" spans="3:8" ht="15" customHeight="1" x14ac:dyDescent="0.25">
      <c r="C873" s="42" t="s">
        <v>2562</v>
      </c>
      <c r="D873" s="45" t="s">
        <v>2563</v>
      </c>
      <c r="F873" s="48" t="s">
        <v>3497</v>
      </c>
      <c r="G873" s="48" t="s">
        <v>5297</v>
      </c>
      <c r="H873" s="48" t="s">
        <v>5297</v>
      </c>
    </row>
    <row r="874" spans="3:8" ht="15" customHeight="1" x14ac:dyDescent="0.25">
      <c r="C874" s="42" t="s">
        <v>2564</v>
      </c>
      <c r="D874" s="45" t="s">
        <v>420</v>
      </c>
      <c r="F874" s="48" t="s">
        <v>3615</v>
      </c>
      <c r="G874" s="48" t="s">
        <v>5298</v>
      </c>
      <c r="H874" s="48" t="s">
        <v>5298</v>
      </c>
    </row>
    <row r="875" spans="3:8" ht="15" customHeight="1" x14ac:dyDescent="0.25">
      <c r="C875" s="42" t="s">
        <v>2565</v>
      </c>
      <c r="D875" s="45" t="s">
        <v>2566</v>
      </c>
      <c r="F875" s="48" t="s">
        <v>3503</v>
      </c>
      <c r="G875" s="48" t="s">
        <v>5299</v>
      </c>
      <c r="H875" s="48" t="s">
        <v>5299</v>
      </c>
    </row>
    <row r="876" spans="3:8" ht="15" customHeight="1" x14ac:dyDescent="0.25">
      <c r="C876" s="42" t="s">
        <v>2567</v>
      </c>
      <c r="D876" s="45" t="s">
        <v>322</v>
      </c>
      <c r="F876" s="48" t="s">
        <v>3506</v>
      </c>
      <c r="G876" s="48" t="s">
        <v>5300</v>
      </c>
      <c r="H876" s="48" t="s">
        <v>5300</v>
      </c>
    </row>
    <row r="877" spans="3:8" ht="15" customHeight="1" x14ac:dyDescent="0.25">
      <c r="C877" s="42" t="s">
        <v>2568</v>
      </c>
      <c r="D877" s="45" t="s">
        <v>257</v>
      </c>
      <c r="F877" s="48" t="s">
        <v>4102</v>
      </c>
      <c r="G877" s="48" t="s">
        <v>5301</v>
      </c>
      <c r="H877" s="48" t="s">
        <v>5301</v>
      </c>
    </row>
    <row r="878" spans="3:8" ht="15" customHeight="1" x14ac:dyDescent="0.25">
      <c r="C878" s="42" t="s">
        <v>2569</v>
      </c>
      <c r="D878" s="45" t="s">
        <v>497</v>
      </c>
      <c r="F878" s="48" t="s">
        <v>4105</v>
      </c>
      <c r="G878" s="48" t="s">
        <v>5302</v>
      </c>
      <c r="H878" s="48" t="s">
        <v>5302</v>
      </c>
    </row>
    <row r="879" spans="3:8" ht="15" customHeight="1" x14ac:dyDescent="0.25">
      <c r="C879" s="42" t="s">
        <v>2570</v>
      </c>
      <c r="D879" s="45" t="s">
        <v>2363</v>
      </c>
      <c r="F879" s="48" t="s">
        <v>4110</v>
      </c>
      <c r="G879" s="48" t="s">
        <v>5303</v>
      </c>
      <c r="H879" s="48" t="s">
        <v>5303</v>
      </c>
    </row>
    <row r="880" spans="3:8" ht="15" customHeight="1" x14ac:dyDescent="0.25">
      <c r="C880" s="42" t="s">
        <v>2571</v>
      </c>
      <c r="D880" s="45" t="s">
        <v>279</v>
      </c>
      <c r="F880" s="48" t="s">
        <v>3512</v>
      </c>
      <c r="G880" s="48" t="s">
        <v>5304</v>
      </c>
      <c r="H880" s="48" t="s">
        <v>5304</v>
      </c>
    </row>
    <row r="881" spans="3:8" ht="15" customHeight="1" x14ac:dyDescent="0.25">
      <c r="C881" s="42" t="s">
        <v>2572</v>
      </c>
      <c r="D881" s="45" t="s">
        <v>2573</v>
      </c>
      <c r="F881" s="48" t="s">
        <v>4116</v>
      </c>
      <c r="G881" s="48" t="s">
        <v>5305</v>
      </c>
      <c r="H881" s="48" t="s">
        <v>5305</v>
      </c>
    </row>
    <row r="882" spans="3:8" ht="15" customHeight="1" x14ac:dyDescent="0.25">
      <c r="C882" s="42" t="s">
        <v>2574</v>
      </c>
      <c r="D882" s="45" t="s">
        <v>283</v>
      </c>
      <c r="F882" s="48" t="s">
        <v>4147</v>
      </c>
      <c r="G882" s="48" t="s">
        <v>5306</v>
      </c>
      <c r="H882" s="48" t="s">
        <v>5306</v>
      </c>
    </row>
    <row r="883" spans="3:8" ht="15" customHeight="1" x14ac:dyDescent="0.25">
      <c r="C883" s="42" t="s">
        <v>2575</v>
      </c>
      <c r="D883" s="45" t="s">
        <v>225</v>
      </c>
      <c r="F883" s="48" t="s">
        <v>4666</v>
      </c>
      <c r="G883" s="48" t="s">
        <v>5307</v>
      </c>
      <c r="H883" s="48" t="s">
        <v>5307</v>
      </c>
    </row>
    <row r="884" spans="3:8" ht="15" customHeight="1" x14ac:dyDescent="0.25">
      <c r="C884" s="42" t="s">
        <v>2576</v>
      </c>
      <c r="D884" s="45" t="s">
        <v>432</v>
      </c>
      <c r="F884" s="48" t="s">
        <v>4554</v>
      </c>
      <c r="G884" s="48" t="s">
        <v>5308</v>
      </c>
      <c r="H884" s="48" t="s">
        <v>5308</v>
      </c>
    </row>
    <row r="885" spans="3:8" ht="15" customHeight="1" x14ac:dyDescent="0.25">
      <c r="C885" s="42" t="s">
        <v>2577</v>
      </c>
      <c r="D885" s="45" t="s">
        <v>2578</v>
      </c>
      <c r="F885" s="48" t="s">
        <v>4674</v>
      </c>
      <c r="G885" s="48" t="s">
        <v>5309</v>
      </c>
      <c r="H885" s="48" t="s">
        <v>5309</v>
      </c>
    </row>
    <row r="886" spans="3:8" ht="15" customHeight="1" x14ac:dyDescent="0.25">
      <c r="C886" s="42" t="s">
        <v>2579</v>
      </c>
      <c r="D886" s="45" t="s">
        <v>318</v>
      </c>
      <c r="F886" s="48" t="s">
        <v>4551</v>
      </c>
      <c r="G886" s="48" t="s">
        <v>5310</v>
      </c>
      <c r="H886" s="48" t="s">
        <v>5310</v>
      </c>
    </row>
    <row r="887" spans="3:8" ht="15" customHeight="1" x14ac:dyDescent="0.25">
      <c r="C887" s="42" t="s">
        <v>2580</v>
      </c>
      <c r="D887" s="45" t="s">
        <v>1751</v>
      </c>
      <c r="F887" s="48" t="s">
        <v>4397</v>
      </c>
      <c r="G887" s="48" t="s">
        <v>5311</v>
      </c>
      <c r="H887" s="48" t="s">
        <v>5311</v>
      </c>
    </row>
    <row r="888" spans="3:8" ht="15" customHeight="1" x14ac:dyDescent="0.25">
      <c r="C888" s="42" t="s">
        <v>2581</v>
      </c>
      <c r="D888" s="45" t="s">
        <v>409</v>
      </c>
      <c r="F888" s="48" t="s">
        <v>4159</v>
      </c>
      <c r="G888" s="48" t="s">
        <v>5312</v>
      </c>
      <c r="H888" s="48" t="s">
        <v>5312</v>
      </c>
    </row>
    <row r="889" spans="3:8" ht="15" customHeight="1" x14ac:dyDescent="0.25">
      <c r="C889" s="42" t="s">
        <v>2582</v>
      </c>
      <c r="D889" s="45" t="s">
        <v>489</v>
      </c>
      <c r="F889" s="48" t="s">
        <v>4759</v>
      </c>
      <c r="G889" s="48" t="s">
        <v>5313</v>
      </c>
      <c r="H889" s="48" t="s">
        <v>5313</v>
      </c>
    </row>
    <row r="890" spans="3:8" ht="15" customHeight="1" x14ac:dyDescent="0.25">
      <c r="C890" s="42" t="s">
        <v>2583</v>
      </c>
      <c r="D890" s="45" t="s">
        <v>428</v>
      </c>
      <c r="F890" s="48" t="s">
        <v>786</v>
      </c>
      <c r="G890" s="48" t="s">
        <v>1347</v>
      </c>
      <c r="H890" s="48" t="s">
        <v>1347</v>
      </c>
    </row>
    <row r="891" spans="3:8" ht="15" customHeight="1" x14ac:dyDescent="0.25">
      <c r="C891" s="42" t="s">
        <v>2584</v>
      </c>
      <c r="D891" s="45" t="s">
        <v>2585</v>
      </c>
      <c r="F891" s="48" t="s">
        <v>4401</v>
      </c>
      <c r="G891" s="48" t="s">
        <v>5314</v>
      </c>
      <c r="H891" s="48" t="s">
        <v>5314</v>
      </c>
    </row>
    <row r="892" spans="3:8" ht="15" customHeight="1" x14ac:dyDescent="0.25">
      <c r="C892" s="42" t="s">
        <v>2586</v>
      </c>
      <c r="D892" s="45" t="s">
        <v>502</v>
      </c>
      <c r="F892" s="48" t="s">
        <v>5315</v>
      </c>
      <c r="G892" s="48" t="s">
        <v>5316</v>
      </c>
      <c r="H892" s="48" t="s">
        <v>5317</v>
      </c>
    </row>
    <row r="893" spans="3:8" ht="15" customHeight="1" x14ac:dyDescent="0.25">
      <c r="C893" s="42" t="s">
        <v>2587</v>
      </c>
      <c r="D893" s="45" t="s">
        <v>476</v>
      </c>
      <c r="F893" s="48" t="s">
        <v>4172</v>
      </c>
      <c r="G893" s="48" t="s">
        <v>5318</v>
      </c>
      <c r="H893" s="48" t="s">
        <v>5318</v>
      </c>
    </row>
    <row r="894" spans="3:8" ht="15" customHeight="1" x14ac:dyDescent="0.25">
      <c r="C894" s="42" t="s">
        <v>2588</v>
      </c>
      <c r="D894" s="45" t="s">
        <v>405</v>
      </c>
      <c r="F894" s="48" t="s">
        <v>4167</v>
      </c>
      <c r="G894" s="48" t="s">
        <v>5319</v>
      </c>
      <c r="H894" s="48" t="s">
        <v>5319</v>
      </c>
    </row>
    <row r="895" spans="3:8" ht="15" customHeight="1" x14ac:dyDescent="0.25">
      <c r="C895" s="42" t="s">
        <v>2589</v>
      </c>
      <c r="D895" s="45" t="s">
        <v>543</v>
      </c>
      <c r="F895" s="48" t="s">
        <v>3712</v>
      </c>
      <c r="G895" s="48" t="s">
        <v>5320</v>
      </c>
      <c r="H895" s="48" t="s">
        <v>5320</v>
      </c>
    </row>
    <row r="896" spans="3:8" ht="15" customHeight="1" x14ac:dyDescent="0.25">
      <c r="C896" s="42" t="s">
        <v>2590</v>
      </c>
      <c r="D896" s="45" t="s">
        <v>2591</v>
      </c>
      <c r="F896" s="48" t="s">
        <v>4481</v>
      </c>
      <c r="G896" s="48" t="s">
        <v>5321</v>
      </c>
      <c r="H896" s="48" t="s">
        <v>5321</v>
      </c>
    </row>
    <row r="897" spans="3:8" ht="15" customHeight="1" x14ac:dyDescent="0.25">
      <c r="C897" s="42" t="s">
        <v>2592</v>
      </c>
      <c r="D897" s="45" t="s">
        <v>290</v>
      </c>
      <c r="F897" s="48" t="s">
        <v>4756</v>
      </c>
      <c r="G897" s="48" t="s">
        <v>5322</v>
      </c>
      <c r="H897" s="48" t="s">
        <v>5322</v>
      </c>
    </row>
    <row r="898" spans="3:8" ht="15" customHeight="1" x14ac:dyDescent="0.25">
      <c r="C898" s="42" t="s">
        <v>2593</v>
      </c>
      <c r="D898" s="45" t="s">
        <v>251</v>
      </c>
      <c r="F898" s="48" t="s">
        <v>4200</v>
      </c>
      <c r="G898" s="48" t="s">
        <v>5323</v>
      </c>
      <c r="H898" s="48" t="s">
        <v>5323</v>
      </c>
    </row>
    <row r="899" spans="3:8" ht="15" customHeight="1" x14ac:dyDescent="0.25">
      <c r="C899" s="42" t="s">
        <v>2594</v>
      </c>
      <c r="D899" s="45" t="s">
        <v>345</v>
      </c>
      <c r="F899" s="48" t="s">
        <v>4709</v>
      </c>
      <c r="G899" s="48" t="s">
        <v>5324</v>
      </c>
      <c r="H899" s="48" t="s">
        <v>5324</v>
      </c>
    </row>
    <row r="900" spans="3:8" ht="15" customHeight="1" x14ac:dyDescent="0.25">
      <c r="C900" s="42" t="s">
        <v>2595</v>
      </c>
      <c r="D900" s="45" t="s">
        <v>280</v>
      </c>
      <c r="F900" s="48" t="s">
        <v>3715</v>
      </c>
      <c r="G900" s="48" t="s">
        <v>5325</v>
      </c>
      <c r="H900" s="48" t="s">
        <v>5325</v>
      </c>
    </row>
    <row r="901" spans="3:8" ht="15" customHeight="1" x14ac:dyDescent="0.25">
      <c r="C901" s="42" t="s">
        <v>2596</v>
      </c>
      <c r="D901" s="45" t="s">
        <v>390</v>
      </c>
      <c r="F901" s="48" t="s">
        <v>4714</v>
      </c>
      <c r="G901" s="48" t="s">
        <v>5326</v>
      </c>
      <c r="H901" s="48" t="s">
        <v>5326</v>
      </c>
    </row>
    <row r="902" spans="3:8" ht="15" customHeight="1" x14ac:dyDescent="0.25">
      <c r="C902" s="42" t="s">
        <v>2597</v>
      </c>
      <c r="D902" s="45" t="s">
        <v>2598</v>
      </c>
      <c r="F902" s="48" t="s">
        <v>820</v>
      </c>
      <c r="G902" s="48" t="s">
        <v>1379</v>
      </c>
      <c r="H902" s="48" t="s">
        <v>1379</v>
      </c>
    </row>
    <row r="903" spans="3:8" ht="15" customHeight="1" x14ac:dyDescent="0.25">
      <c r="C903" s="42" t="s">
        <v>2599</v>
      </c>
      <c r="D903" s="45" t="s">
        <v>2600</v>
      </c>
      <c r="F903" s="48" t="s">
        <v>3719</v>
      </c>
      <c r="G903" s="48" t="s">
        <v>5327</v>
      </c>
      <c r="H903" s="48" t="s">
        <v>5327</v>
      </c>
    </row>
    <row r="904" spans="3:8" ht="15" customHeight="1" x14ac:dyDescent="0.25">
      <c r="C904" s="42" t="s">
        <v>2601</v>
      </c>
      <c r="D904" s="45" t="s">
        <v>2602</v>
      </c>
      <c r="F904" s="48" t="s">
        <v>4214</v>
      </c>
      <c r="G904" s="48" t="s">
        <v>5328</v>
      </c>
      <c r="H904" s="48" t="s">
        <v>5328</v>
      </c>
    </row>
    <row r="905" spans="3:8" ht="15" customHeight="1" x14ac:dyDescent="0.25">
      <c r="C905" s="42" t="s">
        <v>2603</v>
      </c>
      <c r="D905" s="45" t="s">
        <v>2604</v>
      </c>
      <c r="F905" s="48" t="s">
        <v>4217</v>
      </c>
      <c r="G905" s="48" t="s">
        <v>5329</v>
      </c>
      <c r="H905" s="48" t="s">
        <v>5329</v>
      </c>
    </row>
    <row r="906" spans="3:8" ht="15" customHeight="1" x14ac:dyDescent="0.25">
      <c r="C906" s="42" t="s">
        <v>2605</v>
      </c>
      <c r="D906" s="45" t="s">
        <v>397</v>
      </c>
      <c r="F906" s="48" t="s">
        <v>4221</v>
      </c>
      <c r="G906" s="48" t="s">
        <v>5330</v>
      </c>
      <c r="H906" s="48" t="s">
        <v>5330</v>
      </c>
    </row>
    <row r="907" spans="3:8" ht="15" customHeight="1" x14ac:dyDescent="0.25">
      <c r="C907" s="42" t="s">
        <v>2606</v>
      </c>
      <c r="D907" s="45" t="s">
        <v>2607</v>
      </c>
      <c r="F907" s="48" t="s">
        <v>4244</v>
      </c>
      <c r="G907" s="48" t="s">
        <v>5331</v>
      </c>
      <c r="H907" s="48" t="s">
        <v>5331</v>
      </c>
    </row>
    <row r="908" spans="3:8" ht="15" customHeight="1" x14ac:dyDescent="0.25">
      <c r="C908" s="42" t="s">
        <v>2608</v>
      </c>
      <c r="D908" s="45" t="s">
        <v>287</v>
      </c>
      <c r="F908" s="48" t="s">
        <v>4252</v>
      </c>
      <c r="G908" s="48" t="s">
        <v>5332</v>
      </c>
      <c r="H908" s="48" t="s">
        <v>5332</v>
      </c>
    </row>
    <row r="909" spans="3:8" ht="15" customHeight="1" x14ac:dyDescent="0.25">
      <c r="C909" s="42" t="s">
        <v>2609</v>
      </c>
      <c r="D909" s="45" t="s">
        <v>338</v>
      </c>
      <c r="F909" s="48" t="s">
        <v>772</v>
      </c>
      <c r="G909" s="48" t="s">
        <v>1405</v>
      </c>
      <c r="H909" s="48" t="s">
        <v>1405</v>
      </c>
    </row>
    <row r="910" spans="3:8" ht="15" customHeight="1" x14ac:dyDescent="0.25">
      <c r="C910" s="42" t="s">
        <v>2610</v>
      </c>
      <c r="D910" s="45" t="s">
        <v>2611</v>
      </c>
      <c r="F910" s="48" t="s">
        <v>3734</v>
      </c>
      <c r="G910" s="48" t="s">
        <v>5333</v>
      </c>
      <c r="H910" s="48" t="s">
        <v>5333</v>
      </c>
    </row>
    <row r="911" spans="3:8" ht="15" customHeight="1" x14ac:dyDescent="0.25">
      <c r="C911" s="42" t="s">
        <v>2612</v>
      </c>
      <c r="D911" s="45" t="s">
        <v>2613</v>
      </c>
      <c r="F911" s="48" t="s">
        <v>4259</v>
      </c>
      <c r="G911" s="48" t="s">
        <v>5334</v>
      </c>
      <c r="H911" s="48" t="s">
        <v>5334</v>
      </c>
    </row>
    <row r="912" spans="3:8" ht="15" customHeight="1" x14ac:dyDescent="0.25">
      <c r="C912" s="42" t="s">
        <v>2614</v>
      </c>
      <c r="D912" s="45" t="s">
        <v>223</v>
      </c>
      <c r="F912" s="48" t="s">
        <v>809</v>
      </c>
      <c r="G912" s="48" t="s">
        <v>1407</v>
      </c>
      <c r="H912" s="48" t="s">
        <v>1407</v>
      </c>
    </row>
    <row r="913" spans="3:8" ht="15" customHeight="1" x14ac:dyDescent="0.25">
      <c r="C913" s="42" t="s">
        <v>2615</v>
      </c>
      <c r="D913" s="45" t="s">
        <v>2616</v>
      </c>
      <c r="F913" s="48" t="s">
        <v>3742</v>
      </c>
      <c r="G913" s="48" t="s">
        <v>5335</v>
      </c>
      <c r="H913" s="48" t="s">
        <v>5335</v>
      </c>
    </row>
    <row r="914" spans="3:8" ht="15" customHeight="1" x14ac:dyDescent="0.25">
      <c r="C914" s="42" t="s">
        <v>2617</v>
      </c>
      <c r="D914" s="45" t="s">
        <v>413</v>
      </c>
      <c r="F914" s="48" t="s">
        <v>3744</v>
      </c>
      <c r="G914" s="48" t="s">
        <v>5336</v>
      </c>
      <c r="H914" s="48" t="s">
        <v>5336</v>
      </c>
    </row>
    <row r="915" spans="3:8" ht="15" customHeight="1" x14ac:dyDescent="0.25">
      <c r="C915" s="42" t="s">
        <v>2618</v>
      </c>
      <c r="D915" s="45" t="s">
        <v>314</v>
      </c>
      <c r="F915" s="48" t="s">
        <v>4272</v>
      </c>
      <c r="G915" s="48" t="s">
        <v>5337</v>
      </c>
      <c r="H915" s="48" t="s">
        <v>5337</v>
      </c>
    </row>
    <row r="916" spans="3:8" ht="15" customHeight="1" x14ac:dyDescent="0.25">
      <c r="C916" s="42" t="s">
        <v>2619</v>
      </c>
      <c r="D916" s="45" t="s">
        <v>2620</v>
      </c>
      <c r="F916" s="48" t="s">
        <v>3756</v>
      </c>
      <c r="G916" s="48" t="s">
        <v>5338</v>
      </c>
      <c r="H916" s="48" t="s">
        <v>5338</v>
      </c>
    </row>
    <row r="917" spans="3:8" ht="15" customHeight="1" x14ac:dyDescent="0.25">
      <c r="C917" s="42" t="s">
        <v>2621</v>
      </c>
      <c r="D917" s="45" t="s">
        <v>315</v>
      </c>
      <c r="F917" s="48" t="s">
        <v>4281</v>
      </c>
      <c r="G917" s="48" t="s">
        <v>5339</v>
      </c>
      <c r="H917" s="48" t="s">
        <v>5339</v>
      </c>
    </row>
    <row r="918" spans="3:8" ht="15" customHeight="1" x14ac:dyDescent="0.25">
      <c r="C918" s="42" t="s">
        <v>2622</v>
      </c>
      <c r="D918" s="45" t="s">
        <v>301</v>
      </c>
      <c r="F918" s="48" t="s">
        <v>4285</v>
      </c>
      <c r="G918" s="48" t="s">
        <v>5340</v>
      </c>
      <c r="H918" s="48" t="s">
        <v>5340</v>
      </c>
    </row>
    <row r="919" spans="3:8" ht="15" customHeight="1" x14ac:dyDescent="0.25">
      <c r="C919" s="42" t="s">
        <v>2623</v>
      </c>
      <c r="D919" s="45" t="s">
        <v>2624</v>
      </c>
      <c r="F919" s="48" t="s">
        <v>4295</v>
      </c>
      <c r="G919" s="48" t="s">
        <v>5341</v>
      </c>
      <c r="H919" s="48" t="s">
        <v>5341</v>
      </c>
    </row>
    <row r="920" spans="3:8" ht="15" customHeight="1" x14ac:dyDescent="0.25">
      <c r="C920" s="42" t="s">
        <v>2625</v>
      </c>
      <c r="D920" s="45" t="s">
        <v>1618</v>
      </c>
      <c r="F920" s="48" t="s">
        <v>4436</v>
      </c>
      <c r="G920" s="48" t="s">
        <v>5342</v>
      </c>
      <c r="H920" s="48" t="s">
        <v>5342</v>
      </c>
    </row>
    <row r="921" spans="3:8" ht="15" customHeight="1" x14ac:dyDescent="0.25">
      <c r="C921" s="42" t="s">
        <v>2626</v>
      </c>
      <c r="D921" s="45" t="s">
        <v>249</v>
      </c>
      <c r="F921" s="48" t="s">
        <v>4301</v>
      </c>
      <c r="G921" s="48" t="s">
        <v>5343</v>
      </c>
      <c r="H921" s="48" t="s">
        <v>5343</v>
      </c>
    </row>
    <row r="922" spans="3:8" ht="15" customHeight="1" x14ac:dyDescent="0.25">
      <c r="C922" s="42" t="s">
        <v>2627</v>
      </c>
      <c r="D922" s="45" t="s">
        <v>327</v>
      </c>
      <c r="F922" s="48" t="s">
        <v>822</v>
      </c>
      <c r="G922" s="48" t="s">
        <v>1435</v>
      </c>
      <c r="H922" s="48" t="s">
        <v>1435</v>
      </c>
    </row>
    <row r="923" spans="3:8" ht="15" customHeight="1" x14ac:dyDescent="0.25">
      <c r="C923" s="42" t="s">
        <v>2628</v>
      </c>
      <c r="D923" s="45" t="s">
        <v>1829</v>
      </c>
      <c r="F923" s="48" t="s">
        <v>843</v>
      </c>
      <c r="G923" s="48" t="s">
        <v>1436</v>
      </c>
      <c r="H923" s="48" t="s">
        <v>1436</v>
      </c>
    </row>
    <row r="924" spans="3:8" ht="15" customHeight="1" x14ac:dyDescent="0.25">
      <c r="C924" s="42" t="s">
        <v>2629</v>
      </c>
      <c r="D924" s="45" t="s">
        <v>346</v>
      </c>
      <c r="F924" s="48" t="s">
        <v>4447</v>
      </c>
      <c r="G924" s="48" t="s">
        <v>5344</v>
      </c>
      <c r="H924" s="48" t="s">
        <v>5344</v>
      </c>
    </row>
    <row r="925" spans="3:8" ht="15" customHeight="1" x14ac:dyDescent="0.25">
      <c r="C925" s="42" t="s">
        <v>2630</v>
      </c>
      <c r="D925" s="45" t="s">
        <v>1773</v>
      </c>
      <c r="F925" s="48" t="s">
        <v>3784</v>
      </c>
      <c r="G925" s="48" t="s">
        <v>5345</v>
      </c>
      <c r="H925" s="48" t="s">
        <v>5345</v>
      </c>
    </row>
    <row r="926" spans="3:8" ht="15" customHeight="1" x14ac:dyDescent="0.25">
      <c r="C926" s="42" t="s">
        <v>2631</v>
      </c>
      <c r="D926" s="45" t="s">
        <v>2632</v>
      </c>
      <c r="F926" s="48" t="s">
        <v>4313</v>
      </c>
      <c r="G926" s="48" t="s">
        <v>5346</v>
      </c>
      <c r="H926" s="48" t="s">
        <v>5346</v>
      </c>
    </row>
    <row r="927" spans="3:8" ht="15" customHeight="1" x14ac:dyDescent="0.25">
      <c r="C927" s="42" t="s">
        <v>2633</v>
      </c>
      <c r="D927" s="45" t="s">
        <v>300</v>
      </c>
      <c r="F927" s="48" t="s">
        <v>5347</v>
      </c>
      <c r="G927" s="48" t="s">
        <v>5348</v>
      </c>
      <c r="H927" s="48" t="s">
        <v>5349</v>
      </c>
    </row>
    <row r="928" spans="3:8" ht="15" customHeight="1" x14ac:dyDescent="0.25">
      <c r="C928" s="42" t="s">
        <v>2634</v>
      </c>
      <c r="D928" s="45" t="s">
        <v>412</v>
      </c>
      <c r="F928" s="48" t="s">
        <v>3606</v>
      </c>
      <c r="G928" s="48" t="s">
        <v>5350</v>
      </c>
      <c r="H928" s="48" t="s">
        <v>5350</v>
      </c>
    </row>
    <row r="929" spans="3:8" ht="15" customHeight="1" x14ac:dyDescent="0.25">
      <c r="C929" s="42" t="s">
        <v>2635</v>
      </c>
      <c r="D929" s="45" t="s">
        <v>2636</v>
      </c>
      <c r="F929" s="48" t="s">
        <v>3807</v>
      </c>
      <c r="G929" s="48" t="s">
        <v>5351</v>
      </c>
      <c r="H929" s="48" t="s">
        <v>5351</v>
      </c>
    </row>
    <row r="930" spans="3:8" ht="15" customHeight="1" x14ac:dyDescent="0.25">
      <c r="C930" s="42" t="s">
        <v>2637</v>
      </c>
      <c r="D930" s="45" t="s">
        <v>468</v>
      </c>
      <c r="F930" s="48" t="s">
        <v>833</v>
      </c>
      <c r="G930" s="48" t="s">
        <v>1455</v>
      </c>
      <c r="H930" s="48" t="s">
        <v>1455</v>
      </c>
    </row>
    <row r="931" spans="3:8" ht="15" customHeight="1" x14ac:dyDescent="0.25">
      <c r="C931" s="42" t="s">
        <v>2638</v>
      </c>
      <c r="D931" s="45" t="s">
        <v>1777</v>
      </c>
      <c r="F931" s="48" t="s">
        <v>4493</v>
      </c>
      <c r="G931" s="48" t="s">
        <v>5352</v>
      </c>
      <c r="H931" s="48" t="s">
        <v>5352</v>
      </c>
    </row>
    <row r="932" spans="3:8" ht="15" customHeight="1" x14ac:dyDescent="0.25">
      <c r="C932" s="42" t="s">
        <v>2639</v>
      </c>
      <c r="D932" s="45" t="s">
        <v>385</v>
      </c>
      <c r="F932" s="48" t="s">
        <v>4575</v>
      </c>
      <c r="G932" s="48" t="s">
        <v>5353</v>
      </c>
      <c r="H932" s="48" t="s">
        <v>5353</v>
      </c>
    </row>
    <row r="933" spans="3:8" ht="15" customHeight="1" x14ac:dyDescent="0.25">
      <c r="C933" s="42" t="s">
        <v>2640</v>
      </c>
      <c r="D933" s="45" t="s">
        <v>278</v>
      </c>
      <c r="F933" s="48" t="s">
        <v>3857</v>
      </c>
      <c r="G933" s="48" t="s">
        <v>5354</v>
      </c>
      <c r="H933" s="48" t="s">
        <v>5354</v>
      </c>
    </row>
    <row r="934" spans="3:8" ht="15" customHeight="1" x14ac:dyDescent="0.25">
      <c r="C934" s="42" t="s">
        <v>2641</v>
      </c>
      <c r="D934" s="45" t="s">
        <v>2642</v>
      </c>
      <c r="F934" s="48" t="s">
        <v>3859</v>
      </c>
      <c r="G934" s="48" t="s">
        <v>5355</v>
      </c>
      <c r="H934" s="48" t="s">
        <v>5355</v>
      </c>
    </row>
    <row r="935" spans="3:8" ht="15" customHeight="1" x14ac:dyDescent="0.25">
      <c r="C935" s="42" t="s">
        <v>2643</v>
      </c>
      <c r="D935" s="45" t="s">
        <v>268</v>
      </c>
      <c r="F935" s="48" t="s">
        <v>4331</v>
      </c>
      <c r="G935" s="48" t="s">
        <v>5356</v>
      </c>
      <c r="H935" s="48" t="s">
        <v>5356</v>
      </c>
    </row>
    <row r="936" spans="3:8" ht="15" customHeight="1" x14ac:dyDescent="0.25">
      <c r="C936" s="42" t="s">
        <v>2644</v>
      </c>
      <c r="D936" s="45" t="s">
        <v>1771</v>
      </c>
      <c r="F936" s="48" t="s">
        <v>4334</v>
      </c>
      <c r="G936" s="48" t="s">
        <v>5357</v>
      </c>
      <c r="H936" s="48" t="s">
        <v>5357</v>
      </c>
    </row>
    <row r="937" spans="3:8" ht="15" customHeight="1" x14ac:dyDescent="0.25">
      <c r="C937" s="42" t="s">
        <v>2645</v>
      </c>
      <c r="D937" s="45" t="s">
        <v>352</v>
      </c>
      <c r="F937" s="48" t="s">
        <v>4337</v>
      </c>
      <c r="G937" s="48" t="s">
        <v>5358</v>
      </c>
      <c r="H937" s="48" t="s">
        <v>5358</v>
      </c>
    </row>
    <row r="938" spans="3:8" ht="15" customHeight="1" x14ac:dyDescent="0.25">
      <c r="C938" s="42" t="s">
        <v>2646</v>
      </c>
      <c r="D938" s="45" t="s">
        <v>430</v>
      </c>
      <c r="F938" s="48" t="s">
        <v>553</v>
      </c>
      <c r="G938" s="48" t="s">
        <v>1198</v>
      </c>
      <c r="H938" s="48" t="s">
        <v>1198</v>
      </c>
    </row>
    <row r="939" spans="3:8" ht="15" customHeight="1" x14ac:dyDescent="0.25">
      <c r="C939" s="42" t="s">
        <v>2647</v>
      </c>
      <c r="D939" s="45" t="s">
        <v>499</v>
      </c>
      <c r="F939" s="48" t="s">
        <v>571</v>
      </c>
      <c r="G939" s="48" t="s">
        <v>1350</v>
      </c>
      <c r="H939" s="48" t="s">
        <v>1350</v>
      </c>
    </row>
    <row r="940" spans="3:8" ht="15" customHeight="1" x14ac:dyDescent="0.25">
      <c r="C940" s="42" t="s">
        <v>2648</v>
      </c>
      <c r="D940" s="45" t="s">
        <v>2649</v>
      </c>
      <c r="F940" s="48" t="s">
        <v>227</v>
      </c>
      <c r="G940" s="48" t="s">
        <v>997</v>
      </c>
      <c r="H940" s="48" t="s">
        <v>997</v>
      </c>
    </row>
    <row r="941" spans="3:8" ht="15" customHeight="1" x14ac:dyDescent="0.25">
      <c r="C941" s="42" t="s">
        <v>2650</v>
      </c>
      <c r="D941" s="45" t="s">
        <v>482</v>
      </c>
      <c r="F941" s="48" t="s">
        <v>5359</v>
      </c>
      <c r="G941" s="48" t="s">
        <v>5360</v>
      </c>
      <c r="H941" s="48" t="s">
        <v>1422</v>
      </c>
    </row>
    <row r="942" spans="3:8" ht="15" customHeight="1" x14ac:dyDescent="0.25">
      <c r="C942" s="42" t="s">
        <v>2651</v>
      </c>
      <c r="D942" s="45" t="s">
        <v>450</v>
      </c>
      <c r="F942" s="48" t="s">
        <v>5361</v>
      </c>
      <c r="G942" s="48" t="s">
        <v>5362</v>
      </c>
      <c r="H942" s="48" t="s">
        <v>866</v>
      </c>
    </row>
    <row r="943" spans="3:8" ht="15" customHeight="1" x14ac:dyDescent="0.25">
      <c r="C943" s="42" t="s">
        <v>2652</v>
      </c>
      <c r="D943" s="45" t="s">
        <v>418</v>
      </c>
      <c r="F943" s="48" t="s">
        <v>263</v>
      </c>
      <c r="G943" s="48" t="s">
        <v>854</v>
      </c>
      <c r="H943" s="48" t="s">
        <v>854</v>
      </c>
    </row>
    <row r="944" spans="3:8" ht="15" customHeight="1" x14ac:dyDescent="0.25">
      <c r="C944" s="42" t="s">
        <v>2653</v>
      </c>
      <c r="D944" s="45" t="s">
        <v>507</v>
      </c>
      <c r="F944" s="48" t="s">
        <v>268</v>
      </c>
      <c r="G944" s="48" t="s">
        <v>858</v>
      </c>
      <c r="H944" s="48" t="s">
        <v>858</v>
      </c>
    </row>
    <row r="945" spans="3:8" ht="15" customHeight="1" x14ac:dyDescent="0.25">
      <c r="C945" s="42" t="s">
        <v>2654</v>
      </c>
      <c r="D945" s="45" t="s">
        <v>386</v>
      </c>
      <c r="F945" s="48" t="s">
        <v>301</v>
      </c>
      <c r="G945" s="48" t="s">
        <v>862</v>
      </c>
      <c r="H945" s="48" t="s">
        <v>862</v>
      </c>
    </row>
    <row r="946" spans="3:8" ht="15" customHeight="1" x14ac:dyDescent="0.25">
      <c r="C946" s="42" t="s">
        <v>2655</v>
      </c>
      <c r="D946" s="45" t="s">
        <v>2656</v>
      </c>
      <c r="F946" s="48" t="s">
        <v>225</v>
      </c>
      <c r="G946" s="48" t="s">
        <v>864</v>
      </c>
      <c r="H946" s="48" t="s">
        <v>864</v>
      </c>
    </row>
    <row r="947" spans="3:8" ht="15" customHeight="1" x14ac:dyDescent="0.25">
      <c r="C947" s="42" t="s">
        <v>2657</v>
      </c>
      <c r="D947" s="45" t="s">
        <v>1869</v>
      </c>
      <c r="F947" s="48" t="s">
        <v>361</v>
      </c>
      <c r="G947" s="48" t="s">
        <v>865</v>
      </c>
      <c r="H947" s="48" t="s">
        <v>865</v>
      </c>
    </row>
    <row r="948" spans="3:8" ht="15" customHeight="1" x14ac:dyDescent="0.25">
      <c r="C948" s="42" t="s">
        <v>2658</v>
      </c>
      <c r="D948" s="45" t="s">
        <v>2659</v>
      </c>
      <c r="F948" s="48" t="s">
        <v>409</v>
      </c>
      <c r="G948" s="48" t="s">
        <v>868</v>
      </c>
      <c r="H948" s="48" t="s">
        <v>868</v>
      </c>
    </row>
    <row r="949" spans="3:8" ht="15" customHeight="1" x14ac:dyDescent="0.25">
      <c r="C949" s="42" t="s">
        <v>2660</v>
      </c>
      <c r="D949" s="45" t="s">
        <v>371</v>
      </c>
      <c r="F949" s="48" t="s">
        <v>338</v>
      </c>
      <c r="G949" s="48" t="s">
        <v>869</v>
      </c>
      <c r="H949" s="48" t="s">
        <v>869</v>
      </c>
    </row>
    <row r="950" spans="3:8" ht="15" customHeight="1" x14ac:dyDescent="0.25">
      <c r="C950" s="42" t="s">
        <v>2661</v>
      </c>
      <c r="D950" s="45" t="s">
        <v>2662</v>
      </c>
      <c r="F950" s="48" t="s">
        <v>335</v>
      </c>
      <c r="G950" s="48" t="s">
        <v>870</v>
      </c>
      <c r="H950" s="48" t="s">
        <v>870</v>
      </c>
    </row>
    <row r="951" spans="3:8" ht="15" customHeight="1" x14ac:dyDescent="0.25">
      <c r="C951" s="42" t="s">
        <v>2663</v>
      </c>
      <c r="D951" s="45" t="s">
        <v>1493</v>
      </c>
      <c r="F951" s="48" t="s">
        <v>1515</v>
      </c>
      <c r="G951" s="48" t="s">
        <v>5363</v>
      </c>
      <c r="H951" s="48" t="s">
        <v>5363</v>
      </c>
    </row>
    <row r="952" spans="3:8" ht="15" customHeight="1" x14ac:dyDescent="0.25">
      <c r="C952" s="42" t="s">
        <v>2664</v>
      </c>
      <c r="D952" s="45" t="s">
        <v>2665</v>
      </c>
      <c r="F952" s="48" t="s">
        <v>2429</v>
      </c>
      <c r="G952" s="48" t="s">
        <v>5364</v>
      </c>
      <c r="H952" s="48" t="s">
        <v>5364</v>
      </c>
    </row>
    <row r="953" spans="3:8" ht="15" customHeight="1" x14ac:dyDescent="0.25">
      <c r="C953" s="42" t="s">
        <v>2666</v>
      </c>
      <c r="D953" s="45" t="s">
        <v>404</v>
      </c>
      <c r="F953" s="48" t="s">
        <v>2728</v>
      </c>
      <c r="G953" s="48" t="s">
        <v>5365</v>
      </c>
      <c r="H953" s="48" t="s">
        <v>5365</v>
      </c>
    </row>
    <row r="954" spans="3:8" ht="15" customHeight="1" x14ac:dyDescent="0.25">
      <c r="C954" s="42" t="s">
        <v>2667</v>
      </c>
      <c r="D954" s="45" t="s">
        <v>1722</v>
      </c>
      <c r="F954" s="48" t="s">
        <v>2867</v>
      </c>
      <c r="G954" s="48" t="s">
        <v>5366</v>
      </c>
      <c r="H954" s="48" t="s">
        <v>5366</v>
      </c>
    </row>
    <row r="955" spans="3:8" ht="15" customHeight="1" x14ac:dyDescent="0.25">
      <c r="C955" s="42" t="s">
        <v>2668</v>
      </c>
      <c r="D955" s="45" t="s">
        <v>2669</v>
      </c>
      <c r="F955" s="48" t="s">
        <v>1538</v>
      </c>
      <c r="G955" s="48" t="s">
        <v>5367</v>
      </c>
      <c r="H955" s="48" t="s">
        <v>5367</v>
      </c>
    </row>
    <row r="956" spans="3:8" ht="15" customHeight="1" x14ac:dyDescent="0.25">
      <c r="C956" s="42" t="s">
        <v>2670</v>
      </c>
      <c r="D956" s="45" t="s">
        <v>2671</v>
      </c>
      <c r="F956" s="48" t="s">
        <v>477</v>
      </c>
      <c r="G956" s="48" t="s">
        <v>884</v>
      </c>
      <c r="H956" s="48" t="s">
        <v>884</v>
      </c>
    </row>
    <row r="957" spans="3:8" ht="15" customHeight="1" x14ac:dyDescent="0.25">
      <c r="C957" s="42" t="s">
        <v>2672</v>
      </c>
      <c r="D957" s="45" t="s">
        <v>2673</v>
      </c>
      <c r="F957" s="48" t="s">
        <v>2662</v>
      </c>
      <c r="G957" s="48" t="s">
        <v>5368</v>
      </c>
      <c r="H957" s="48" t="s">
        <v>5368</v>
      </c>
    </row>
    <row r="958" spans="3:8" ht="15" customHeight="1" x14ac:dyDescent="0.25">
      <c r="C958" s="42" t="s">
        <v>2674</v>
      </c>
      <c r="D958" s="45" t="s">
        <v>264</v>
      </c>
      <c r="F958" s="48" t="s">
        <v>534</v>
      </c>
      <c r="G958" s="48" t="s">
        <v>891</v>
      </c>
      <c r="H958" s="48" t="s">
        <v>891</v>
      </c>
    </row>
    <row r="959" spans="3:8" ht="15" customHeight="1" x14ac:dyDescent="0.25">
      <c r="C959" s="42" t="s">
        <v>2675</v>
      </c>
      <c r="D959" s="45" t="s">
        <v>236</v>
      </c>
      <c r="F959" s="48" t="s">
        <v>401</v>
      </c>
      <c r="G959" s="48" t="s">
        <v>892</v>
      </c>
      <c r="H959" s="48" t="s">
        <v>892</v>
      </c>
    </row>
    <row r="960" spans="3:8" ht="15" customHeight="1" x14ac:dyDescent="0.25">
      <c r="C960" s="42" t="s">
        <v>2676</v>
      </c>
      <c r="D960" s="45" t="s">
        <v>1852</v>
      </c>
      <c r="F960" s="48" t="s">
        <v>311</v>
      </c>
      <c r="G960" s="48" t="s">
        <v>893</v>
      </c>
      <c r="H960" s="48" t="s">
        <v>893</v>
      </c>
    </row>
    <row r="961" spans="3:8" ht="15" customHeight="1" x14ac:dyDescent="0.25">
      <c r="C961" s="42" t="s">
        <v>2677</v>
      </c>
      <c r="D961" s="45" t="s">
        <v>227</v>
      </c>
      <c r="F961" s="48" t="s">
        <v>327</v>
      </c>
      <c r="G961" s="48" t="s">
        <v>894</v>
      </c>
      <c r="H961" s="48" t="s">
        <v>894</v>
      </c>
    </row>
    <row r="962" spans="3:8" ht="15" customHeight="1" x14ac:dyDescent="0.25">
      <c r="C962" s="42" t="s">
        <v>2678</v>
      </c>
      <c r="D962" s="45" t="s">
        <v>339</v>
      </c>
      <c r="F962" s="48" t="s">
        <v>2049</v>
      </c>
      <c r="G962" s="48" t="s">
        <v>5369</v>
      </c>
      <c r="H962" s="48" t="s">
        <v>5369</v>
      </c>
    </row>
    <row r="963" spans="3:8" ht="15" customHeight="1" x14ac:dyDescent="0.25">
      <c r="C963" s="42" t="s">
        <v>2679</v>
      </c>
      <c r="D963" s="45" t="s">
        <v>271</v>
      </c>
      <c r="F963" s="48" t="s">
        <v>234</v>
      </c>
      <c r="G963" s="48" t="s">
        <v>905</v>
      </c>
      <c r="H963" s="48" t="s">
        <v>905</v>
      </c>
    </row>
    <row r="964" spans="3:8" ht="15" customHeight="1" x14ac:dyDescent="0.25">
      <c r="C964" s="42" t="s">
        <v>2680</v>
      </c>
      <c r="D964" s="45" t="s">
        <v>298</v>
      </c>
      <c r="F964" s="48" t="s">
        <v>315</v>
      </c>
      <c r="G964" s="48" t="s">
        <v>915</v>
      </c>
      <c r="H964" s="48" t="s">
        <v>915</v>
      </c>
    </row>
    <row r="965" spans="3:8" ht="15" customHeight="1" x14ac:dyDescent="0.25">
      <c r="C965" s="42" t="s">
        <v>2681</v>
      </c>
      <c r="D965" s="45" t="s">
        <v>276</v>
      </c>
      <c r="F965" s="48" t="s">
        <v>2559</v>
      </c>
      <c r="G965" s="48" t="s">
        <v>5370</v>
      </c>
      <c r="H965" s="48" t="s">
        <v>5370</v>
      </c>
    </row>
    <row r="966" spans="3:8" ht="15" customHeight="1" x14ac:dyDescent="0.25">
      <c r="C966" s="42" t="s">
        <v>2682</v>
      </c>
      <c r="D966" s="45" t="s">
        <v>2683</v>
      </c>
      <c r="F966" s="48" t="s">
        <v>455</v>
      </c>
      <c r="G966" s="48" t="s">
        <v>923</v>
      </c>
      <c r="H966" s="48" t="s">
        <v>923</v>
      </c>
    </row>
    <row r="967" spans="3:8" ht="15" customHeight="1" x14ac:dyDescent="0.25">
      <c r="C967" s="42" t="s">
        <v>2684</v>
      </c>
      <c r="D967" s="45" t="s">
        <v>508</v>
      </c>
      <c r="F967" s="48" t="s">
        <v>236</v>
      </c>
      <c r="G967" s="48" t="s">
        <v>925</v>
      </c>
      <c r="H967" s="48" t="s">
        <v>925</v>
      </c>
    </row>
    <row r="968" spans="3:8" ht="15" customHeight="1" x14ac:dyDescent="0.25">
      <c r="C968" s="42" t="s">
        <v>2685</v>
      </c>
      <c r="D968" s="45" t="s">
        <v>2686</v>
      </c>
      <c r="F968" s="48" t="s">
        <v>226</v>
      </c>
      <c r="G968" s="48" t="s">
        <v>930</v>
      </c>
      <c r="H968" s="48" t="s">
        <v>930</v>
      </c>
    </row>
    <row r="969" spans="3:8" ht="15" customHeight="1" x14ac:dyDescent="0.25">
      <c r="C969" s="42" t="s">
        <v>2687</v>
      </c>
      <c r="D969" s="45" t="s">
        <v>378</v>
      </c>
      <c r="F969" s="48" t="s">
        <v>333</v>
      </c>
      <c r="G969" s="48" t="s">
        <v>935</v>
      </c>
      <c r="H969" s="48" t="s">
        <v>935</v>
      </c>
    </row>
    <row r="970" spans="3:8" ht="15" customHeight="1" x14ac:dyDescent="0.25">
      <c r="C970" s="42" t="s">
        <v>2688</v>
      </c>
      <c r="D970" s="45" t="s">
        <v>320</v>
      </c>
      <c r="F970" s="48" t="s">
        <v>324</v>
      </c>
      <c r="G970" s="48" t="s">
        <v>937</v>
      </c>
      <c r="H970" s="48" t="s">
        <v>937</v>
      </c>
    </row>
    <row r="971" spans="3:8" ht="15" customHeight="1" x14ac:dyDescent="0.25">
      <c r="C971" s="42" t="s">
        <v>2689</v>
      </c>
      <c r="D971" s="45" t="s">
        <v>1488</v>
      </c>
      <c r="F971" s="48" t="s">
        <v>260</v>
      </c>
      <c r="G971" s="48" t="s">
        <v>944</v>
      </c>
      <c r="H971" s="48" t="s">
        <v>944</v>
      </c>
    </row>
    <row r="972" spans="3:8" ht="15" customHeight="1" x14ac:dyDescent="0.25">
      <c r="C972" s="42" t="s">
        <v>2690</v>
      </c>
      <c r="D972" s="45" t="s">
        <v>417</v>
      </c>
      <c r="F972" s="48" t="s">
        <v>351</v>
      </c>
      <c r="G972" s="48" t="s">
        <v>945</v>
      </c>
      <c r="H972" s="48" t="s">
        <v>945</v>
      </c>
    </row>
    <row r="973" spans="3:8" ht="15" customHeight="1" x14ac:dyDescent="0.25">
      <c r="C973" s="42" t="s">
        <v>2691</v>
      </c>
      <c r="D973" s="45" t="s">
        <v>436</v>
      </c>
      <c r="F973" s="48" t="s">
        <v>1627</v>
      </c>
      <c r="G973" s="48" t="s">
        <v>5371</v>
      </c>
      <c r="H973" s="48" t="s">
        <v>5371</v>
      </c>
    </row>
    <row r="974" spans="3:8" ht="15" customHeight="1" x14ac:dyDescent="0.25">
      <c r="C974" s="42" t="s">
        <v>2692</v>
      </c>
      <c r="D974" s="45" t="s">
        <v>401</v>
      </c>
      <c r="F974" s="48" t="s">
        <v>486</v>
      </c>
      <c r="G974" s="48" t="s">
        <v>950</v>
      </c>
      <c r="H974" s="48" t="s">
        <v>950</v>
      </c>
    </row>
    <row r="975" spans="3:8" ht="15" customHeight="1" x14ac:dyDescent="0.25">
      <c r="C975" s="42" t="s">
        <v>2693</v>
      </c>
      <c r="D975" s="45" t="s">
        <v>372</v>
      </c>
      <c r="F975" s="48" t="s">
        <v>323</v>
      </c>
      <c r="G975" s="48" t="s">
        <v>952</v>
      </c>
      <c r="H975" s="48" t="s">
        <v>952</v>
      </c>
    </row>
    <row r="976" spans="3:8" ht="15" customHeight="1" x14ac:dyDescent="0.25">
      <c r="C976" s="42" t="s">
        <v>2694</v>
      </c>
      <c r="D976" s="45" t="s">
        <v>289</v>
      </c>
      <c r="F976" s="48" t="s">
        <v>2127</v>
      </c>
      <c r="G976" s="48" t="s">
        <v>5372</v>
      </c>
      <c r="H976" s="48" t="s">
        <v>5372</v>
      </c>
    </row>
    <row r="977" spans="3:8" ht="15" customHeight="1" x14ac:dyDescent="0.25">
      <c r="C977" s="42" t="s">
        <v>2695</v>
      </c>
      <c r="D977" s="45" t="s">
        <v>2696</v>
      </c>
      <c r="F977" s="48" t="s">
        <v>314</v>
      </c>
      <c r="G977" s="48" t="s">
        <v>955</v>
      </c>
      <c r="H977" s="48" t="s">
        <v>955</v>
      </c>
    </row>
    <row r="978" spans="3:8" ht="15" customHeight="1" x14ac:dyDescent="0.25">
      <c r="C978" s="42" t="s">
        <v>2697</v>
      </c>
      <c r="D978" s="45" t="s">
        <v>233</v>
      </c>
      <c r="F978" s="48" t="s">
        <v>288</v>
      </c>
      <c r="G978" s="48" t="s">
        <v>956</v>
      </c>
      <c r="H978" s="48" t="s">
        <v>956</v>
      </c>
    </row>
    <row r="979" spans="3:8" ht="15" customHeight="1" x14ac:dyDescent="0.25">
      <c r="C979" s="42" t="s">
        <v>2698</v>
      </c>
      <c r="D979" s="45" t="s">
        <v>2699</v>
      </c>
      <c r="F979" s="48" t="s">
        <v>2815</v>
      </c>
      <c r="G979" s="48" t="s">
        <v>5373</v>
      </c>
      <c r="H979" s="48" t="s">
        <v>5373</v>
      </c>
    </row>
    <row r="980" spans="3:8" ht="15" customHeight="1" x14ac:dyDescent="0.25">
      <c r="C980" s="42" t="s">
        <v>2700</v>
      </c>
      <c r="D980" s="45" t="s">
        <v>1839</v>
      </c>
      <c r="F980" s="48" t="s">
        <v>284</v>
      </c>
      <c r="G980" s="48" t="s">
        <v>961</v>
      </c>
      <c r="H980" s="48" t="s">
        <v>961</v>
      </c>
    </row>
    <row r="981" spans="3:8" ht="15" customHeight="1" x14ac:dyDescent="0.25">
      <c r="C981" s="42" t="s">
        <v>2701</v>
      </c>
      <c r="D981" s="45" t="s">
        <v>258</v>
      </c>
      <c r="F981" s="48" t="s">
        <v>317</v>
      </c>
      <c r="G981" s="48" t="s">
        <v>978</v>
      </c>
      <c r="H981" s="48" t="s">
        <v>978</v>
      </c>
    </row>
    <row r="982" spans="3:8" ht="15" customHeight="1" x14ac:dyDescent="0.25">
      <c r="C982" s="42" t="s">
        <v>2702</v>
      </c>
      <c r="D982" s="45" t="s">
        <v>459</v>
      </c>
      <c r="F982" s="48" t="s">
        <v>1688</v>
      </c>
      <c r="G982" s="48" t="s">
        <v>5374</v>
      </c>
      <c r="H982" s="48" t="s">
        <v>5374</v>
      </c>
    </row>
    <row r="983" spans="3:8" ht="15" customHeight="1" x14ac:dyDescent="0.25">
      <c r="C983" s="42" t="s">
        <v>2703</v>
      </c>
      <c r="D983" s="45" t="s">
        <v>2704</v>
      </c>
      <c r="F983" s="48" t="s">
        <v>1702</v>
      </c>
      <c r="G983" s="48" t="s">
        <v>5375</v>
      </c>
      <c r="H983" s="48" t="s">
        <v>5375</v>
      </c>
    </row>
    <row r="984" spans="3:8" ht="15" customHeight="1" x14ac:dyDescent="0.25">
      <c r="C984" s="42" t="s">
        <v>2705</v>
      </c>
      <c r="D984" s="45" t="s">
        <v>274</v>
      </c>
      <c r="F984" s="48" t="s">
        <v>266</v>
      </c>
      <c r="G984" s="48" t="s">
        <v>993</v>
      </c>
      <c r="H984" s="48" t="s">
        <v>993</v>
      </c>
    </row>
    <row r="985" spans="3:8" ht="15" customHeight="1" x14ac:dyDescent="0.25">
      <c r="C985" s="42" t="s">
        <v>2706</v>
      </c>
      <c r="D985" s="45" t="s">
        <v>2707</v>
      </c>
      <c r="F985" s="48" t="s">
        <v>1705</v>
      </c>
      <c r="G985" s="48" t="s">
        <v>5376</v>
      </c>
      <c r="H985" s="48" t="s">
        <v>5376</v>
      </c>
    </row>
    <row r="986" spans="3:8" ht="15" customHeight="1" x14ac:dyDescent="0.25">
      <c r="C986" s="42" t="s">
        <v>2708</v>
      </c>
      <c r="D986" s="45" t="s">
        <v>297</v>
      </c>
      <c r="F986" s="48" t="s">
        <v>274</v>
      </c>
      <c r="G986" s="48" t="s">
        <v>994</v>
      </c>
      <c r="H986" s="48" t="s">
        <v>994</v>
      </c>
    </row>
    <row r="987" spans="3:8" ht="15" customHeight="1" x14ac:dyDescent="0.25">
      <c r="C987" s="42" t="s">
        <v>2709</v>
      </c>
      <c r="D987" s="45" t="s">
        <v>1834</v>
      </c>
      <c r="F987" s="48" t="s">
        <v>1708</v>
      </c>
      <c r="G987" s="48" t="s">
        <v>5377</v>
      </c>
      <c r="H987" s="48" t="s">
        <v>5377</v>
      </c>
    </row>
    <row r="988" spans="3:8" ht="15" customHeight="1" x14ac:dyDescent="0.25">
      <c r="C988" s="42" t="s">
        <v>2710</v>
      </c>
      <c r="D988" s="45" t="s">
        <v>532</v>
      </c>
      <c r="F988" s="48" t="s">
        <v>222</v>
      </c>
      <c r="G988" s="48" t="s">
        <v>1000</v>
      </c>
      <c r="H988" s="48" t="s">
        <v>1000</v>
      </c>
    </row>
    <row r="989" spans="3:8" ht="15" customHeight="1" x14ac:dyDescent="0.25">
      <c r="C989" s="42" t="s">
        <v>2711</v>
      </c>
      <c r="D989" s="45" t="s">
        <v>426</v>
      </c>
      <c r="F989" s="48" t="s">
        <v>2202</v>
      </c>
      <c r="G989" s="48" t="s">
        <v>5378</v>
      </c>
      <c r="H989" s="48" t="s">
        <v>5378</v>
      </c>
    </row>
    <row r="990" spans="3:8" ht="15" customHeight="1" x14ac:dyDescent="0.25">
      <c r="C990" s="42" t="s">
        <v>2712</v>
      </c>
      <c r="D990" s="45" t="s">
        <v>294</v>
      </c>
      <c r="F990" s="48" t="s">
        <v>383</v>
      </c>
      <c r="G990" s="48" t="s">
        <v>1009</v>
      </c>
      <c r="H990" s="48" t="s">
        <v>1009</v>
      </c>
    </row>
    <row r="991" spans="3:8" ht="15" customHeight="1" x14ac:dyDescent="0.25">
      <c r="C991" s="42" t="s">
        <v>2713</v>
      </c>
      <c r="D991" s="45" t="s">
        <v>2714</v>
      </c>
      <c r="F991" s="48" t="s">
        <v>487</v>
      </c>
      <c r="G991" s="48" t="s">
        <v>1027</v>
      </c>
      <c r="H991" s="48" t="s">
        <v>1027</v>
      </c>
    </row>
    <row r="992" spans="3:8" ht="15" customHeight="1" x14ac:dyDescent="0.25">
      <c r="C992" s="42" t="s">
        <v>2715</v>
      </c>
      <c r="D992" s="45" t="s">
        <v>235</v>
      </c>
      <c r="F992" s="48" t="s">
        <v>444</v>
      </c>
      <c r="G992" s="48" t="s">
        <v>1029</v>
      </c>
      <c r="H992" s="48" t="s">
        <v>1029</v>
      </c>
    </row>
    <row r="993" spans="3:8" ht="15" customHeight="1" x14ac:dyDescent="0.25">
      <c r="C993" s="42" t="s">
        <v>2716</v>
      </c>
      <c r="D993" s="45" t="s">
        <v>224</v>
      </c>
      <c r="F993" s="48" t="s">
        <v>470</v>
      </c>
      <c r="G993" s="48" t="s">
        <v>1036</v>
      </c>
      <c r="H993" s="48" t="s">
        <v>1036</v>
      </c>
    </row>
    <row r="994" spans="3:8" ht="15" customHeight="1" x14ac:dyDescent="0.25">
      <c r="C994" s="42" t="s">
        <v>2717</v>
      </c>
      <c r="D994" s="45" t="s">
        <v>341</v>
      </c>
      <c r="F994" s="48" t="s">
        <v>447</v>
      </c>
      <c r="G994" s="48" t="s">
        <v>1038</v>
      </c>
      <c r="H994" s="48" t="s">
        <v>1038</v>
      </c>
    </row>
    <row r="995" spans="3:8" ht="15" customHeight="1" x14ac:dyDescent="0.25">
      <c r="C995" s="42" t="s">
        <v>2718</v>
      </c>
      <c r="D995" s="45" t="s">
        <v>527</v>
      </c>
      <c r="F995" s="48" t="s">
        <v>1773</v>
      </c>
      <c r="G995" s="48" t="s">
        <v>5379</v>
      </c>
      <c r="H995" s="48" t="s">
        <v>5379</v>
      </c>
    </row>
    <row r="996" spans="3:8" ht="15" customHeight="1" x14ac:dyDescent="0.25">
      <c r="C996" s="42" t="s">
        <v>2719</v>
      </c>
      <c r="D996" s="45" t="s">
        <v>379</v>
      </c>
      <c r="F996" s="48" t="s">
        <v>385</v>
      </c>
      <c r="G996" s="48" t="s">
        <v>1045</v>
      </c>
      <c r="H996" s="48" t="s">
        <v>1045</v>
      </c>
    </row>
    <row r="997" spans="3:8" ht="15" customHeight="1" x14ac:dyDescent="0.25">
      <c r="C997" s="42" t="s">
        <v>2720</v>
      </c>
      <c r="D997" s="45" t="s">
        <v>2721</v>
      </c>
      <c r="F997" s="48" t="s">
        <v>352</v>
      </c>
      <c r="G997" s="48" t="s">
        <v>1047</v>
      </c>
      <c r="H997" s="48" t="s">
        <v>1047</v>
      </c>
    </row>
    <row r="998" spans="3:8" ht="15" customHeight="1" x14ac:dyDescent="0.25">
      <c r="C998" s="42" t="s">
        <v>2722</v>
      </c>
      <c r="D998" s="45" t="s">
        <v>263</v>
      </c>
      <c r="F998" s="48" t="s">
        <v>422</v>
      </c>
      <c r="G998" s="48" t="s">
        <v>1048</v>
      </c>
      <c r="H998" s="48" t="s">
        <v>1048</v>
      </c>
    </row>
    <row r="999" spans="3:8" ht="15" customHeight="1" x14ac:dyDescent="0.25">
      <c r="C999" s="42" t="s">
        <v>2723</v>
      </c>
      <c r="D999" s="45" t="s">
        <v>2724</v>
      </c>
      <c r="F999" s="48" t="s">
        <v>1795</v>
      </c>
      <c r="G999" s="48" t="s">
        <v>5380</v>
      </c>
      <c r="H999" s="48" t="s">
        <v>5380</v>
      </c>
    </row>
    <row r="1000" spans="3:8" ht="15" customHeight="1" x14ac:dyDescent="0.25">
      <c r="C1000" s="42" t="s">
        <v>2725</v>
      </c>
      <c r="D1000" s="45" t="s">
        <v>357</v>
      </c>
      <c r="F1000" s="48" t="s">
        <v>2755</v>
      </c>
      <c r="G1000" s="48" t="s">
        <v>5381</v>
      </c>
      <c r="H1000" s="48" t="s">
        <v>5381</v>
      </c>
    </row>
    <row r="1001" spans="3:8" ht="15" customHeight="1" x14ac:dyDescent="0.25">
      <c r="C1001" s="42" t="s">
        <v>2726</v>
      </c>
      <c r="D1001" s="45" t="s">
        <v>382</v>
      </c>
      <c r="F1001" s="48" t="s">
        <v>5382</v>
      </c>
      <c r="G1001" s="48" t="s">
        <v>5383</v>
      </c>
      <c r="H1001" s="48" t="s">
        <v>1057</v>
      </c>
    </row>
    <row r="1002" spans="3:8" ht="15" customHeight="1" x14ac:dyDescent="0.25">
      <c r="C1002" s="42" t="s">
        <v>2727</v>
      </c>
      <c r="D1002" s="45" t="s">
        <v>2728</v>
      </c>
      <c r="F1002" s="48" t="s">
        <v>329</v>
      </c>
      <c r="G1002" s="48" t="s">
        <v>1062</v>
      </c>
      <c r="H1002" s="48" t="s">
        <v>1062</v>
      </c>
    </row>
    <row r="1003" spans="3:8" ht="15" customHeight="1" x14ac:dyDescent="0.25">
      <c r="C1003" s="42" t="s">
        <v>2729</v>
      </c>
      <c r="D1003" s="45" t="s">
        <v>2730</v>
      </c>
      <c r="F1003" s="48" t="s">
        <v>546</v>
      </c>
      <c r="G1003" s="48" t="s">
        <v>1063</v>
      </c>
      <c r="H1003" s="48" t="s">
        <v>1063</v>
      </c>
    </row>
    <row r="1004" spans="3:8" ht="15" customHeight="1" x14ac:dyDescent="0.25">
      <c r="C1004" s="42" t="s">
        <v>2731</v>
      </c>
      <c r="D1004" s="45" t="s">
        <v>429</v>
      </c>
      <c r="F1004" s="48" t="s">
        <v>360</v>
      </c>
      <c r="G1004" s="48" t="s">
        <v>1066</v>
      </c>
      <c r="H1004" s="48" t="s">
        <v>1066</v>
      </c>
    </row>
    <row r="1005" spans="3:8" ht="15" customHeight="1" x14ac:dyDescent="0.25">
      <c r="C1005" s="42" t="s">
        <v>2732</v>
      </c>
      <c r="D1005" s="45" t="s">
        <v>220</v>
      </c>
      <c r="F1005" s="48" t="s">
        <v>489</v>
      </c>
      <c r="G1005" s="48" t="s">
        <v>1075</v>
      </c>
      <c r="H1005" s="48" t="s">
        <v>1075</v>
      </c>
    </row>
    <row r="1006" spans="3:8" ht="15" customHeight="1" x14ac:dyDescent="0.25">
      <c r="C1006" s="42" t="s">
        <v>2733</v>
      </c>
      <c r="D1006" s="45" t="s">
        <v>326</v>
      </c>
      <c r="F1006" s="48" t="s">
        <v>425</v>
      </c>
      <c r="G1006" s="48" t="s">
        <v>1089</v>
      </c>
      <c r="H1006" s="48" t="s">
        <v>1089</v>
      </c>
    </row>
    <row r="1007" spans="3:8" ht="15" customHeight="1" x14ac:dyDescent="0.25">
      <c r="C1007" s="42" t="s">
        <v>2734</v>
      </c>
      <c r="D1007" s="45" t="s">
        <v>2735</v>
      </c>
      <c r="F1007" s="48" t="s">
        <v>2300</v>
      </c>
      <c r="G1007" s="48" t="s">
        <v>5384</v>
      </c>
      <c r="H1007" s="48" t="s">
        <v>5384</v>
      </c>
    </row>
    <row r="1008" spans="3:8" ht="15" customHeight="1" x14ac:dyDescent="0.25">
      <c r="C1008" s="42" t="s">
        <v>2736</v>
      </c>
      <c r="D1008" s="45" t="s">
        <v>374</v>
      </c>
      <c r="F1008" s="48" t="s">
        <v>427</v>
      </c>
      <c r="G1008" s="48" t="s">
        <v>1099</v>
      </c>
      <c r="H1008" s="48" t="s">
        <v>1099</v>
      </c>
    </row>
    <row r="1009" spans="3:8" ht="15" customHeight="1" x14ac:dyDescent="0.25">
      <c r="C1009" s="42" t="s">
        <v>2737</v>
      </c>
      <c r="D1009" s="45" t="s">
        <v>471</v>
      </c>
      <c r="F1009" s="48" t="s">
        <v>429</v>
      </c>
      <c r="G1009" s="48" t="s">
        <v>1103</v>
      </c>
      <c r="H1009" s="48" t="s">
        <v>1103</v>
      </c>
    </row>
    <row r="1010" spans="3:8" ht="15" customHeight="1" x14ac:dyDescent="0.25">
      <c r="C1010" s="42" t="s">
        <v>2738</v>
      </c>
      <c r="D1010" s="45" t="s">
        <v>469</v>
      </c>
      <c r="F1010" s="48" t="s">
        <v>1852</v>
      </c>
      <c r="G1010" s="48" t="s">
        <v>5385</v>
      </c>
      <c r="H1010" s="48" t="s">
        <v>5385</v>
      </c>
    </row>
    <row r="1011" spans="3:8" ht="15" customHeight="1" x14ac:dyDescent="0.25">
      <c r="C1011" s="42" t="s">
        <v>2739</v>
      </c>
      <c r="D1011" s="45" t="s">
        <v>231</v>
      </c>
      <c r="F1011" s="48" t="s">
        <v>480</v>
      </c>
      <c r="G1011" s="48" t="s">
        <v>1111</v>
      </c>
      <c r="H1011" s="48" t="s">
        <v>1111</v>
      </c>
    </row>
    <row r="1012" spans="3:8" ht="15" customHeight="1" x14ac:dyDescent="0.25">
      <c r="C1012" s="42" t="s">
        <v>2740</v>
      </c>
      <c r="D1012" s="45" t="s">
        <v>462</v>
      </c>
      <c r="F1012" s="48" t="s">
        <v>2320</v>
      </c>
      <c r="G1012" s="48" t="s">
        <v>5386</v>
      </c>
      <c r="H1012" s="48" t="s">
        <v>5386</v>
      </c>
    </row>
    <row r="1013" spans="3:8" ht="15" customHeight="1" x14ac:dyDescent="0.25">
      <c r="C1013" s="42" t="s">
        <v>2741</v>
      </c>
      <c r="D1013" s="45" t="s">
        <v>228</v>
      </c>
      <c r="F1013" s="48" t="s">
        <v>1863</v>
      </c>
      <c r="G1013" s="48" t="s">
        <v>5387</v>
      </c>
      <c r="H1013" s="48" t="s">
        <v>5387</v>
      </c>
    </row>
    <row r="1014" spans="3:8" ht="15" customHeight="1" x14ac:dyDescent="0.25">
      <c r="C1014" s="42" t="s">
        <v>2742</v>
      </c>
      <c r="D1014" s="45" t="s">
        <v>2743</v>
      </c>
      <c r="F1014" s="48" t="s">
        <v>2517</v>
      </c>
      <c r="G1014" s="48" t="s">
        <v>5388</v>
      </c>
      <c r="H1014" s="48" t="s">
        <v>5388</v>
      </c>
    </row>
    <row r="1015" spans="3:8" ht="15" customHeight="1" x14ac:dyDescent="0.25">
      <c r="C1015" s="42" t="s">
        <v>2744</v>
      </c>
      <c r="D1015" s="45" t="s">
        <v>349</v>
      </c>
      <c r="F1015" s="48" t="s">
        <v>464</v>
      </c>
      <c r="G1015" s="48" t="s">
        <v>1123</v>
      </c>
      <c r="H1015" s="48" t="s">
        <v>1123</v>
      </c>
    </row>
    <row r="1016" spans="3:8" ht="15" customHeight="1" x14ac:dyDescent="0.25">
      <c r="C1016" s="42" t="s">
        <v>2745</v>
      </c>
      <c r="D1016" s="45" t="s">
        <v>250</v>
      </c>
      <c r="F1016" s="48" t="s">
        <v>481</v>
      </c>
      <c r="G1016" s="48" t="s">
        <v>1128</v>
      </c>
      <c r="H1016" s="48" t="s">
        <v>1128</v>
      </c>
    </row>
    <row r="1017" spans="3:8" ht="15" customHeight="1" x14ac:dyDescent="0.25">
      <c r="C1017" s="42" t="s">
        <v>2746</v>
      </c>
      <c r="D1017" s="45" t="s">
        <v>2034</v>
      </c>
      <c r="F1017" s="48" t="s">
        <v>465</v>
      </c>
      <c r="G1017" s="48" t="s">
        <v>1129</v>
      </c>
      <c r="H1017" s="48" t="s">
        <v>1129</v>
      </c>
    </row>
    <row r="1018" spans="3:8" ht="15" customHeight="1" x14ac:dyDescent="0.25">
      <c r="C1018" s="42" t="s">
        <v>2747</v>
      </c>
      <c r="D1018" s="45" t="s">
        <v>2748</v>
      </c>
      <c r="F1018" s="48" t="s">
        <v>355</v>
      </c>
      <c r="G1018" s="48" t="s">
        <v>1139</v>
      </c>
      <c r="H1018" s="48" t="s">
        <v>1139</v>
      </c>
    </row>
    <row r="1019" spans="3:8" ht="15" customHeight="1" x14ac:dyDescent="0.25">
      <c r="C1019" s="42" t="s">
        <v>2749</v>
      </c>
      <c r="D1019" s="45" t="s">
        <v>487</v>
      </c>
      <c r="F1019" s="48" t="s">
        <v>396</v>
      </c>
      <c r="G1019" s="48" t="s">
        <v>1141</v>
      </c>
      <c r="H1019" s="48" t="s">
        <v>1141</v>
      </c>
    </row>
    <row r="1020" spans="3:8" ht="15" customHeight="1" x14ac:dyDescent="0.25">
      <c r="C1020" s="42" t="s">
        <v>2750</v>
      </c>
      <c r="D1020" s="45" t="s">
        <v>2751</v>
      </c>
      <c r="F1020" s="48" t="s">
        <v>377</v>
      </c>
      <c r="G1020" s="48" t="s">
        <v>1148</v>
      </c>
      <c r="H1020" s="48" t="s">
        <v>1148</v>
      </c>
    </row>
    <row r="1021" spans="3:8" ht="15" customHeight="1" x14ac:dyDescent="0.25">
      <c r="C1021" s="42" t="s">
        <v>2752</v>
      </c>
      <c r="D1021" s="45" t="s">
        <v>261</v>
      </c>
      <c r="F1021" s="48" t="s">
        <v>2839</v>
      </c>
      <c r="G1021" s="48" t="s">
        <v>5389</v>
      </c>
      <c r="H1021" s="48" t="s">
        <v>5389</v>
      </c>
    </row>
    <row r="1022" spans="3:8" ht="15" customHeight="1" x14ac:dyDescent="0.25">
      <c r="C1022" s="42" t="s">
        <v>2753</v>
      </c>
      <c r="D1022" s="45" t="s">
        <v>490</v>
      </c>
      <c r="F1022" s="48" t="s">
        <v>2531</v>
      </c>
      <c r="G1022" s="48" t="s">
        <v>5390</v>
      </c>
      <c r="H1022" s="48" t="s">
        <v>5390</v>
      </c>
    </row>
    <row r="1023" spans="3:8" ht="15" customHeight="1" x14ac:dyDescent="0.25">
      <c r="C1023" s="42" t="s">
        <v>2754</v>
      </c>
      <c r="D1023" s="45" t="s">
        <v>2755</v>
      </c>
      <c r="F1023" s="48" t="s">
        <v>1924</v>
      </c>
      <c r="G1023" s="48" t="s">
        <v>5391</v>
      </c>
      <c r="H1023" s="48" t="s">
        <v>5391</v>
      </c>
    </row>
    <row r="1024" spans="3:8" ht="15" customHeight="1" x14ac:dyDescent="0.25">
      <c r="C1024" s="42" t="s">
        <v>2756</v>
      </c>
      <c r="D1024" s="45" t="s">
        <v>421</v>
      </c>
      <c r="F1024" s="48" t="s">
        <v>2777</v>
      </c>
      <c r="G1024" s="48" t="s">
        <v>5392</v>
      </c>
      <c r="H1024" s="48" t="s">
        <v>5392</v>
      </c>
    </row>
    <row r="1025" spans="3:8" ht="15" customHeight="1" x14ac:dyDescent="0.25">
      <c r="C1025" s="42" t="s">
        <v>2757</v>
      </c>
      <c r="D1025" s="45" t="s">
        <v>2758</v>
      </c>
      <c r="F1025" s="48" t="s">
        <v>300</v>
      </c>
      <c r="G1025" s="48" t="s">
        <v>1161</v>
      </c>
      <c r="H1025" s="48" t="s">
        <v>1161</v>
      </c>
    </row>
    <row r="1026" spans="3:8" ht="15" customHeight="1" x14ac:dyDescent="0.25">
      <c r="C1026" s="42" t="s">
        <v>2759</v>
      </c>
      <c r="D1026" s="45" t="s">
        <v>2760</v>
      </c>
      <c r="F1026" s="48" t="s">
        <v>2620</v>
      </c>
      <c r="G1026" s="48" t="s">
        <v>5393</v>
      </c>
      <c r="H1026" s="48" t="s">
        <v>5393</v>
      </c>
    </row>
    <row r="1027" spans="3:8" ht="15" customHeight="1" x14ac:dyDescent="0.25">
      <c r="C1027" s="42" t="s">
        <v>2761</v>
      </c>
      <c r="D1027" s="45" t="s">
        <v>324</v>
      </c>
      <c r="F1027" s="48" t="s">
        <v>1955</v>
      </c>
      <c r="G1027" s="48" t="s">
        <v>5394</v>
      </c>
      <c r="H1027" s="48" t="s">
        <v>5394</v>
      </c>
    </row>
    <row r="1028" spans="3:8" ht="15" customHeight="1" x14ac:dyDescent="0.25">
      <c r="C1028" s="42" t="s">
        <v>2762</v>
      </c>
      <c r="D1028" s="45" t="s">
        <v>222</v>
      </c>
      <c r="F1028" s="48" t="s">
        <v>540</v>
      </c>
      <c r="G1028" s="48" t="s">
        <v>1166</v>
      </c>
      <c r="H1028" s="48" t="s">
        <v>1166</v>
      </c>
    </row>
    <row r="1029" spans="3:8" ht="15" customHeight="1" x14ac:dyDescent="0.25">
      <c r="C1029" s="42" t="s">
        <v>2763</v>
      </c>
      <c r="D1029" s="45" t="s">
        <v>245</v>
      </c>
      <c r="F1029" s="48" t="s">
        <v>252</v>
      </c>
      <c r="G1029" s="48" t="s">
        <v>1174</v>
      </c>
      <c r="H1029" s="48" t="s">
        <v>1174</v>
      </c>
    </row>
    <row r="1030" spans="3:8" ht="15" customHeight="1" x14ac:dyDescent="0.25">
      <c r="C1030" s="42" t="s">
        <v>2764</v>
      </c>
      <c r="D1030" s="45" t="s">
        <v>272</v>
      </c>
      <c r="F1030" s="48" t="s">
        <v>378</v>
      </c>
      <c r="G1030" s="48" t="s">
        <v>1175</v>
      </c>
      <c r="H1030" s="48" t="s">
        <v>1175</v>
      </c>
    </row>
    <row r="1031" spans="3:8" ht="15" customHeight="1" x14ac:dyDescent="0.25">
      <c r="C1031" s="42" t="s">
        <v>2765</v>
      </c>
      <c r="D1031" s="45" t="s">
        <v>546</v>
      </c>
      <c r="F1031" s="48" t="s">
        <v>2407</v>
      </c>
      <c r="G1031" s="48" t="s">
        <v>5395</v>
      </c>
      <c r="H1031" s="48" t="s">
        <v>5395</v>
      </c>
    </row>
    <row r="1032" spans="3:8" ht="15" customHeight="1" x14ac:dyDescent="0.25">
      <c r="C1032" s="42" t="s">
        <v>2766</v>
      </c>
      <c r="D1032" s="45" t="s">
        <v>472</v>
      </c>
      <c r="F1032" s="48" t="s">
        <v>564</v>
      </c>
      <c r="G1032" s="48" t="s">
        <v>1176</v>
      </c>
      <c r="H1032" s="48" t="s">
        <v>1176</v>
      </c>
    </row>
    <row r="1033" spans="3:8" ht="15" customHeight="1" x14ac:dyDescent="0.25">
      <c r="C1033" s="42" t="s">
        <v>2767</v>
      </c>
      <c r="D1033" s="45" t="s">
        <v>360</v>
      </c>
      <c r="F1033" s="48" t="s">
        <v>618</v>
      </c>
      <c r="G1033" s="48" t="s">
        <v>1180</v>
      </c>
      <c r="H1033" s="48" t="s">
        <v>1180</v>
      </c>
    </row>
    <row r="1034" spans="3:8" ht="15" customHeight="1" x14ac:dyDescent="0.25">
      <c r="C1034" s="42" t="s">
        <v>2768</v>
      </c>
      <c r="D1034" s="45" t="s">
        <v>377</v>
      </c>
      <c r="F1034" s="48" t="s">
        <v>3895</v>
      </c>
      <c r="G1034" s="48" t="s">
        <v>5396</v>
      </c>
      <c r="H1034" s="48" t="s">
        <v>5396</v>
      </c>
    </row>
    <row r="1035" spans="3:8" ht="15" customHeight="1" x14ac:dyDescent="0.25">
      <c r="C1035" s="42" t="s">
        <v>2769</v>
      </c>
      <c r="D1035" s="45" t="s">
        <v>2770</v>
      </c>
      <c r="F1035" s="48" t="s">
        <v>648</v>
      </c>
      <c r="G1035" s="48" t="s">
        <v>1184</v>
      </c>
      <c r="H1035" s="48" t="s">
        <v>1184</v>
      </c>
    </row>
    <row r="1036" spans="3:8" ht="15" customHeight="1" x14ac:dyDescent="0.25">
      <c r="C1036" s="42" t="s">
        <v>2771</v>
      </c>
      <c r="D1036" s="45" t="s">
        <v>1627</v>
      </c>
      <c r="F1036" s="48" t="s">
        <v>3898</v>
      </c>
      <c r="G1036" s="48" t="s">
        <v>5397</v>
      </c>
      <c r="H1036" s="48" t="s">
        <v>5397</v>
      </c>
    </row>
    <row r="1037" spans="3:8" ht="15" customHeight="1" x14ac:dyDescent="0.25">
      <c r="C1037" s="42" t="s">
        <v>2772</v>
      </c>
      <c r="D1037" s="45" t="s">
        <v>285</v>
      </c>
      <c r="F1037" s="48" t="s">
        <v>659</v>
      </c>
      <c r="G1037" s="48" t="s">
        <v>1187</v>
      </c>
      <c r="H1037" s="48" t="s">
        <v>1187</v>
      </c>
    </row>
    <row r="1038" spans="3:8" ht="15" customHeight="1" x14ac:dyDescent="0.25">
      <c r="C1038" s="42" t="s">
        <v>2773</v>
      </c>
      <c r="D1038" s="45" t="s">
        <v>2774</v>
      </c>
      <c r="F1038" s="48" t="s">
        <v>720</v>
      </c>
      <c r="G1038" s="48" t="s">
        <v>1191</v>
      </c>
      <c r="H1038" s="48" t="s">
        <v>1191</v>
      </c>
    </row>
    <row r="1039" spans="3:8" ht="15" customHeight="1" x14ac:dyDescent="0.25">
      <c r="C1039" s="42" t="s">
        <v>2775</v>
      </c>
      <c r="D1039" s="45" t="s">
        <v>1936</v>
      </c>
      <c r="F1039" s="48" t="s">
        <v>591</v>
      </c>
      <c r="G1039" s="48" t="s">
        <v>1192</v>
      </c>
      <c r="H1039" s="48" t="s">
        <v>1192</v>
      </c>
    </row>
    <row r="1040" spans="3:8" ht="15" customHeight="1" x14ac:dyDescent="0.25">
      <c r="C1040" s="42" t="s">
        <v>2776</v>
      </c>
      <c r="D1040" s="45" t="s">
        <v>2777</v>
      </c>
      <c r="F1040" s="48" t="s">
        <v>604</v>
      </c>
      <c r="G1040" s="48" t="s">
        <v>1193</v>
      </c>
      <c r="H1040" s="48" t="s">
        <v>1193</v>
      </c>
    </row>
    <row r="1041" spans="3:8" ht="15" customHeight="1" x14ac:dyDescent="0.25">
      <c r="C1041" s="42" t="s">
        <v>2778</v>
      </c>
      <c r="D1041" s="45" t="s">
        <v>295</v>
      </c>
      <c r="F1041" s="48" t="s">
        <v>4567</v>
      </c>
      <c r="G1041" s="48" t="s">
        <v>5398</v>
      </c>
      <c r="H1041" s="48" t="s">
        <v>5398</v>
      </c>
    </row>
    <row r="1042" spans="3:8" ht="15" customHeight="1" x14ac:dyDescent="0.25">
      <c r="C1042" s="42" t="s">
        <v>2779</v>
      </c>
      <c r="D1042" s="45" t="s">
        <v>1708</v>
      </c>
      <c r="F1042" s="48" t="s">
        <v>695</v>
      </c>
      <c r="G1042" s="48" t="s">
        <v>1195</v>
      </c>
      <c r="H1042" s="48" t="s">
        <v>1195</v>
      </c>
    </row>
    <row r="1043" spans="3:8" ht="15" customHeight="1" x14ac:dyDescent="0.25">
      <c r="C1043" s="42" t="s">
        <v>2780</v>
      </c>
      <c r="D1043" s="45" t="s">
        <v>1601</v>
      </c>
      <c r="F1043" s="48" t="s">
        <v>3628</v>
      </c>
      <c r="G1043" s="48" t="s">
        <v>5399</v>
      </c>
      <c r="H1043" s="48" t="s">
        <v>5399</v>
      </c>
    </row>
    <row r="1044" spans="3:8" ht="15" customHeight="1" x14ac:dyDescent="0.25">
      <c r="C1044" s="42" t="s">
        <v>2781</v>
      </c>
      <c r="D1044" s="45" t="s">
        <v>296</v>
      </c>
      <c r="F1044" s="48" t="s">
        <v>775</v>
      </c>
      <c r="G1044" s="48" t="s">
        <v>1196</v>
      </c>
      <c r="H1044" s="48" t="s">
        <v>1196</v>
      </c>
    </row>
    <row r="1045" spans="3:8" ht="15" customHeight="1" x14ac:dyDescent="0.25">
      <c r="C1045" s="42" t="s">
        <v>2782</v>
      </c>
      <c r="D1045" s="45" t="s">
        <v>2783</v>
      </c>
      <c r="F1045" s="48" t="s">
        <v>712</v>
      </c>
      <c r="G1045" s="48" t="s">
        <v>1211</v>
      </c>
      <c r="H1045" s="48" t="s">
        <v>1211</v>
      </c>
    </row>
    <row r="1046" spans="3:8" ht="15" customHeight="1" x14ac:dyDescent="0.25">
      <c r="C1046" s="42" t="s">
        <v>2784</v>
      </c>
      <c r="D1046" s="45" t="s">
        <v>384</v>
      </c>
      <c r="F1046" s="48" t="s">
        <v>630</v>
      </c>
      <c r="G1046" s="48" t="s">
        <v>1212</v>
      </c>
      <c r="H1046" s="48" t="s">
        <v>1212</v>
      </c>
    </row>
    <row r="1047" spans="3:8" ht="15" customHeight="1" x14ac:dyDescent="0.25">
      <c r="C1047" s="42" t="s">
        <v>2785</v>
      </c>
      <c r="D1047" s="45" t="s">
        <v>229</v>
      </c>
      <c r="F1047" s="48" t="s">
        <v>566</v>
      </c>
      <c r="G1047" s="48" t="s">
        <v>1221</v>
      </c>
      <c r="H1047" s="48" t="s">
        <v>1221</v>
      </c>
    </row>
    <row r="1048" spans="3:8" ht="15" customHeight="1" x14ac:dyDescent="0.25">
      <c r="C1048" s="42" t="s">
        <v>2786</v>
      </c>
      <c r="D1048" s="45" t="s">
        <v>408</v>
      </c>
      <c r="F1048" s="48" t="s">
        <v>605</v>
      </c>
      <c r="G1048" s="48" t="s">
        <v>1226</v>
      </c>
      <c r="H1048" s="48" t="s">
        <v>1226</v>
      </c>
    </row>
    <row r="1049" spans="3:8" ht="15" customHeight="1" x14ac:dyDescent="0.25">
      <c r="C1049" s="42" t="s">
        <v>2787</v>
      </c>
      <c r="D1049" s="45" t="s">
        <v>505</v>
      </c>
      <c r="F1049" s="48" t="s">
        <v>679</v>
      </c>
      <c r="G1049" s="48" t="s">
        <v>1230</v>
      </c>
      <c r="H1049" s="48" t="s">
        <v>1230</v>
      </c>
    </row>
    <row r="1050" spans="3:8" ht="15" customHeight="1" x14ac:dyDescent="0.25">
      <c r="C1050" s="42" t="s">
        <v>2788</v>
      </c>
      <c r="D1050" s="45" t="s">
        <v>2789</v>
      </c>
      <c r="F1050" s="48" t="s">
        <v>728</v>
      </c>
      <c r="G1050" s="48" t="s">
        <v>1235</v>
      </c>
      <c r="H1050" s="48" t="s">
        <v>1235</v>
      </c>
    </row>
    <row r="1051" spans="3:8" ht="15" customHeight="1" x14ac:dyDescent="0.25">
      <c r="C1051" s="42" t="s">
        <v>2790</v>
      </c>
      <c r="D1051" s="45" t="s">
        <v>2791</v>
      </c>
      <c r="F1051" s="48" t="s">
        <v>763</v>
      </c>
      <c r="G1051" s="48" t="s">
        <v>1240</v>
      </c>
      <c r="H1051" s="48" t="s">
        <v>1240</v>
      </c>
    </row>
    <row r="1052" spans="3:8" ht="15" customHeight="1" x14ac:dyDescent="0.25">
      <c r="C1052" s="42" t="s">
        <v>2792</v>
      </c>
      <c r="D1052" s="45" t="s">
        <v>2374</v>
      </c>
      <c r="F1052" s="48" t="s">
        <v>729</v>
      </c>
      <c r="G1052" s="48" t="s">
        <v>1248</v>
      </c>
      <c r="H1052" s="48" t="s">
        <v>1248</v>
      </c>
    </row>
    <row r="1053" spans="3:8" ht="15" customHeight="1" x14ac:dyDescent="0.25">
      <c r="C1053" s="42" t="s">
        <v>2793</v>
      </c>
      <c r="D1053" s="45" t="s">
        <v>2794</v>
      </c>
      <c r="F1053" s="48" t="s">
        <v>651</v>
      </c>
      <c r="G1053" s="48" t="s">
        <v>1250</v>
      </c>
      <c r="H1053" s="48" t="s">
        <v>1250</v>
      </c>
    </row>
    <row r="1054" spans="3:8" ht="15" customHeight="1" x14ac:dyDescent="0.25">
      <c r="C1054" s="42" t="s">
        <v>2795</v>
      </c>
      <c r="D1054" s="45" t="s">
        <v>369</v>
      </c>
      <c r="F1054" s="48" t="s">
        <v>662</v>
      </c>
      <c r="G1054" s="48" t="s">
        <v>1251</v>
      </c>
      <c r="H1054" s="48" t="s">
        <v>1251</v>
      </c>
    </row>
    <row r="1055" spans="3:8" ht="15" customHeight="1" x14ac:dyDescent="0.25">
      <c r="C1055" s="42" t="s">
        <v>2796</v>
      </c>
      <c r="D1055" s="45" t="s">
        <v>530</v>
      </c>
      <c r="F1055" s="48" t="s">
        <v>4837</v>
      </c>
      <c r="G1055" s="48" t="s">
        <v>5400</v>
      </c>
      <c r="H1055" s="48" t="s">
        <v>5400</v>
      </c>
    </row>
    <row r="1056" spans="3:8" ht="15" customHeight="1" x14ac:dyDescent="0.25">
      <c r="C1056" s="42" t="s">
        <v>2797</v>
      </c>
      <c r="D1056" s="45" t="s">
        <v>266</v>
      </c>
      <c r="F1056" s="48" t="s">
        <v>614</v>
      </c>
      <c r="G1056" s="48" t="s">
        <v>1257</v>
      </c>
      <c r="H1056" s="48" t="s">
        <v>1257</v>
      </c>
    </row>
    <row r="1057" spans="3:8" ht="15" customHeight="1" x14ac:dyDescent="0.25">
      <c r="C1057" s="42" t="s">
        <v>2798</v>
      </c>
      <c r="D1057" s="45" t="s">
        <v>334</v>
      </c>
      <c r="F1057" s="48" t="s">
        <v>3646</v>
      </c>
      <c r="G1057" s="48" t="s">
        <v>5401</v>
      </c>
      <c r="H1057" s="48" t="s">
        <v>5401</v>
      </c>
    </row>
    <row r="1058" spans="3:8" ht="15" customHeight="1" x14ac:dyDescent="0.25">
      <c r="C1058" s="42" t="s">
        <v>2799</v>
      </c>
      <c r="D1058" s="45" t="s">
        <v>333</v>
      </c>
      <c r="F1058" s="48" t="s">
        <v>586</v>
      </c>
      <c r="G1058" s="48" t="s">
        <v>1260</v>
      </c>
      <c r="H1058" s="48" t="s">
        <v>1260</v>
      </c>
    </row>
    <row r="1059" spans="3:8" ht="15" customHeight="1" x14ac:dyDescent="0.25">
      <c r="C1059" s="42" t="s">
        <v>2800</v>
      </c>
      <c r="D1059" s="45" t="s">
        <v>252</v>
      </c>
      <c r="F1059" s="48" t="s">
        <v>752</v>
      </c>
      <c r="G1059" s="48" t="s">
        <v>1262</v>
      </c>
      <c r="H1059" s="48" t="s">
        <v>1262</v>
      </c>
    </row>
    <row r="1060" spans="3:8" ht="15" customHeight="1" x14ac:dyDescent="0.25">
      <c r="C1060" s="42" t="s">
        <v>2801</v>
      </c>
      <c r="D1060" s="45" t="s">
        <v>470</v>
      </c>
      <c r="F1060" s="48" t="s">
        <v>3650</v>
      </c>
      <c r="G1060" s="48" t="s">
        <v>5402</v>
      </c>
      <c r="H1060" s="48" t="s">
        <v>5402</v>
      </c>
    </row>
    <row r="1061" spans="3:8" ht="15" customHeight="1" x14ac:dyDescent="0.25">
      <c r="C1061" s="42" t="s">
        <v>2802</v>
      </c>
      <c r="D1061" s="45" t="s">
        <v>313</v>
      </c>
      <c r="F1061" s="48" t="s">
        <v>4031</v>
      </c>
      <c r="G1061" s="48" t="s">
        <v>5403</v>
      </c>
      <c r="H1061" s="48" t="s">
        <v>5403</v>
      </c>
    </row>
    <row r="1062" spans="3:8" ht="15" customHeight="1" x14ac:dyDescent="0.25">
      <c r="C1062" s="42" t="s">
        <v>2803</v>
      </c>
      <c r="D1062" s="45" t="s">
        <v>2804</v>
      </c>
      <c r="F1062" s="48" t="s">
        <v>593</v>
      </c>
      <c r="G1062" s="48" t="s">
        <v>1271</v>
      </c>
      <c r="H1062" s="48" t="s">
        <v>1271</v>
      </c>
    </row>
    <row r="1063" spans="3:8" ht="15" customHeight="1" x14ac:dyDescent="0.25">
      <c r="C1063" s="42" t="s">
        <v>2805</v>
      </c>
      <c r="D1063" s="45" t="s">
        <v>321</v>
      </c>
      <c r="F1063" s="48" t="s">
        <v>583</v>
      </c>
      <c r="G1063" s="48" t="s">
        <v>1272</v>
      </c>
      <c r="H1063" s="48" t="s">
        <v>1272</v>
      </c>
    </row>
    <row r="1064" spans="3:8" ht="15" customHeight="1" x14ac:dyDescent="0.25">
      <c r="C1064" s="42" t="s">
        <v>2806</v>
      </c>
      <c r="D1064" s="45" t="s">
        <v>519</v>
      </c>
      <c r="F1064" s="48" t="s">
        <v>611</v>
      </c>
      <c r="G1064" s="48" t="s">
        <v>1274</v>
      </c>
      <c r="H1064" s="48" t="s">
        <v>1274</v>
      </c>
    </row>
    <row r="1065" spans="3:8" ht="15" customHeight="1" x14ac:dyDescent="0.25">
      <c r="C1065" s="42" t="s">
        <v>2807</v>
      </c>
      <c r="D1065" s="45" t="s">
        <v>2808</v>
      </c>
      <c r="F1065" s="48" t="s">
        <v>753</v>
      </c>
      <c r="G1065" s="48" t="s">
        <v>1275</v>
      </c>
      <c r="H1065" s="48" t="s">
        <v>1275</v>
      </c>
    </row>
    <row r="1066" spans="3:8" ht="15" customHeight="1" x14ac:dyDescent="0.25">
      <c r="C1066" s="42" t="s">
        <v>2809</v>
      </c>
      <c r="D1066" s="45" t="s">
        <v>226</v>
      </c>
      <c r="F1066" s="48" t="s">
        <v>4060</v>
      </c>
      <c r="G1066" s="48" t="s">
        <v>5404</v>
      </c>
      <c r="H1066" s="48" t="s">
        <v>5404</v>
      </c>
    </row>
    <row r="1067" spans="3:8" ht="15" customHeight="1" x14ac:dyDescent="0.25">
      <c r="C1067" s="42" t="s">
        <v>2810</v>
      </c>
      <c r="D1067" s="45" t="s">
        <v>491</v>
      </c>
      <c r="F1067" s="48" t="s">
        <v>722</v>
      </c>
      <c r="G1067" s="48" t="s">
        <v>1285</v>
      </c>
      <c r="H1067" s="48" t="s">
        <v>1285</v>
      </c>
    </row>
    <row r="1068" spans="3:8" ht="15" customHeight="1" x14ac:dyDescent="0.25">
      <c r="C1068" s="42" t="s">
        <v>2811</v>
      </c>
      <c r="D1068" s="45" t="s">
        <v>1797</v>
      </c>
      <c r="F1068" s="48" t="s">
        <v>652</v>
      </c>
      <c r="G1068" s="48" t="s">
        <v>1293</v>
      </c>
      <c r="H1068" s="48" t="s">
        <v>1293</v>
      </c>
    </row>
    <row r="1069" spans="3:8" ht="15" customHeight="1" x14ac:dyDescent="0.25">
      <c r="C1069" s="42" t="s">
        <v>2812</v>
      </c>
      <c r="D1069" s="45" t="s">
        <v>544</v>
      </c>
      <c r="F1069" s="48" t="s">
        <v>622</v>
      </c>
      <c r="G1069" s="48" t="s">
        <v>1296</v>
      </c>
      <c r="H1069" s="48" t="s">
        <v>1296</v>
      </c>
    </row>
    <row r="1070" spans="3:8" ht="15" customHeight="1" x14ac:dyDescent="0.25">
      <c r="C1070" s="42" t="s">
        <v>2813</v>
      </c>
      <c r="D1070" s="45" t="s">
        <v>299</v>
      </c>
      <c r="F1070" s="48" t="s">
        <v>754</v>
      </c>
      <c r="G1070" s="48" t="s">
        <v>1298</v>
      </c>
      <c r="H1070" s="48" t="s">
        <v>1298</v>
      </c>
    </row>
    <row r="1071" spans="3:8" ht="15" customHeight="1" x14ac:dyDescent="0.25">
      <c r="C1071" s="42" t="s">
        <v>2814</v>
      </c>
      <c r="D1071" s="45" t="s">
        <v>2815</v>
      </c>
      <c r="F1071" s="48" t="s">
        <v>650</v>
      </c>
      <c r="G1071" s="48" t="s">
        <v>1303</v>
      </c>
      <c r="H1071" s="48" t="s">
        <v>1303</v>
      </c>
    </row>
    <row r="1072" spans="3:8" ht="15" customHeight="1" x14ac:dyDescent="0.25">
      <c r="C1072" s="42" t="s">
        <v>2816</v>
      </c>
      <c r="D1072" s="45" t="s">
        <v>1819</v>
      </c>
      <c r="F1072" s="48" t="s">
        <v>656</v>
      </c>
      <c r="G1072" s="48" t="s">
        <v>1305</v>
      </c>
      <c r="H1072" s="48" t="s">
        <v>1305</v>
      </c>
    </row>
    <row r="1073" spans="3:8" ht="15" customHeight="1" x14ac:dyDescent="0.25">
      <c r="C1073" s="42" t="s">
        <v>2817</v>
      </c>
      <c r="D1073" s="45" t="s">
        <v>495</v>
      </c>
      <c r="F1073" s="48" t="s">
        <v>594</v>
      </c>
      <c r="G1073" s="48" t="s">
        <v>1309</v>
      </c>
      <c r="H1073" s="48" t="s">
        <v>1309</v>
      </c>
    </row>
    <row r="1074" spans="3:8" ht="15" customHeight="1" x14ac:dyDescent="0.25">
      <c r="C1074" s="42" t="s">
        <v>2818</v>
      </c>
      <c r="D1074" s="45" t="s">
        <v>2819</v>
      </c>
      <c r="F1074" s="48" t="s">
        <v>588</v>
      </c>
      <c r="G1074" s="48" t="s">
        <v>1310</v>
      </c>
      <c r="H1074" s="48" t="s">
        <v>1310</v>
      </c>
    </row>
    <row r="1075" spans="3:8" ht="15" customHeight="1" x14ac:dyDescent="0.25">
      <c r="C1075" s="42" t="s">
        <v>2820</v>
      </c>
      <c r="D1075" s="45" t="s">
        <v>520</v>
      </c>
      <c r="F1075" s="48" t="s">
        <v>686</v>
      </c>
      <c r="G1075" s="48" t="s">
        <v>1314</v>
      </c>
      <c r="H1075" s="48" t="s">
        <v>1314</v>
      </c>
    </row>
    <row r="1076" spans="3:8" ht="15" customHeight="1" x14ac:dyDescent="0.25">
      <c r="C1076" s="42" t="s">
        <v>2821</v>
      </c>
      <c r="D1076" s="45" t="s">
        <v>2822</v>
      </c>
      <c r="F1076" s="48" t="s">
        <v>841</v>
      </c>
      <c r="G1076" s="48" t="s">
        <v>1324</v>
      </c>
      <c r="H1076" s="48" t="s">
        <v>1324</v>
      </c>
    </row>
    <row r="1077" spans="3:8" ht="15" customHeight="1" x14ac:dyDescent="0.25">
      <c r="C1077" s="42" t="s">
        <v>2823</v>
      </c>
      <c r="D1077" s="45" t="s">
        <v>367</v>
      </c>
      <c r="F1077" s="48" t="s">
        <v>814</v>
      </c>
      <c r="G1077" s="48" t="s">
        <v>1329</v>
      </c>
      <c r="H1077" s="48" t="s">
        <v>1329</v>
      </c>
    </row>
    <row r="1078" spans="3:8" ht="15" customHeight="1" x14ac:dyDescent="0.25">
      <c r="C1078" s="42" t="s">
        <v>2824</v>
      </c>
      <c r="D1078" s="45" t="s">
        <v>1785</v>
      </c>
      <c r="F1078" s="48" t="s">
        <v>4144</v>
      </c>
      <c r="G1078" s="48" t="s">
        <v>5405</v>
      </c>
      <c r="H1078" s="48" t="s">
        <v>5405</v>
      </c>
    </row>
    <row r="1079" spans="3:8" ht="15" customHeight="1" x14ac:dyDescent="0.25">
      <c r="C1079" s="42" t="s">
        <v>2825</v>
      </c>
      <c r="D1079" s="45" t="s">
        <v>2826</v>
      </c>
      <c r="F1079" s="48" t="s">
        <v>732</v>
      </c>
      <c r="G1079" s="48" t="s">
        <v>1358</v>
      </c>
      <c r="H1079" s="48" t="s">
        <v>1358</v>
      </c>
    </row>
    <row r="1080" spans="3:8" ht="15" customHeight="1" x14ac:dyDescent="0.25">
      <c r="C1080" s="42" t="s">
        <v>2827</v>
      </c>
      <c r="D1080" s="45" t="s">
        <v>270</v>
      </c>
      <c r="F1080" s="48" t="s">
        <v>673</v>
      </c>
      <c r="G1080" s="48" t="s">
        <v>1364</v>
      </c>
      <c r="H1080" s="48" t="s">
        <v>1364</v>
      </c>
    </row>
    <row r="1081" spans="3:8" ht="15" customHeight="1" x14ac:dyDescent="0.25">
      <c r="C1081" s="42" t="s">
        <v>2828</v>
      </c>
      <c r="D1081" s="45" t="s">
        <v>446</v>
      </c>
      <c r="F1081" s="48" t="s">
        <v>4683</v>
      </c>
      <c r="G1081" s="48" t="s">
        <v>5406</v>
      </c>
      <c r="H1081" s="48" t="s">
        <v>5406</v>
      </c>
    </row>
    <row r="1082" spans="3:8" ht="15" customHeight="1" x14ac:dyDescent="0.25">
      <c r="C1082" s="42" t="s">
        <v>2829</v>
      </c>
      <c r="D1082" s="45" t="s">
        <v>246</v>
      </c>
      <c r="F1082" s="48" t="s">
        <v>787</v>
      </c>
      <c r="G1082" s="48" t="s">
        <v>1359</v>
      </c>
      <c r="H1082" s="48" t="s">
        <v>1359</v>
      </c>
    </row>
    <row r="1083" spans="3:8" ht="15" customHeight="1" x14ac:dyDescent="0.25">
      <c r="C1083" s="42" t="s">
        <v>2830</v>
      </c>
      <c r="D1083" s="45" t="s">
        <v>2831</v>
      </c>
      <c r="F1083" s="48" t="s">
        <v>760</v>
      </c>
      <c r="G1083" s="48" t="s">
        <v>1362</v>
      </c>
      <c r="H1083" s="48" t="s">
        <v>1362</v>
      </c>
    </row>
    <row r="1084" spans="3:8" ht="15" customHeight="1" x14ac:dyDescent="0.25">
      <c r="C1084" s="42" t="s">
        <v>2832</v>
      </c>
      <c r="D1084" s="45" t="s">
        <v>267</v>
      </c>
      <c r="F1084" s="48" t="s">
        <v>701</v>
      </c>
      <c r="G1084" s="48" t="s">
        <v>1367</v>
      </c>
      <c r="H1084" s="48" t="s">
        <v>1367</v>
      </c>
    </row>
    <row r="1085" spans="3:8" ht="15" customHeight="1" x14ac:dyDescent="0.25">
      <c r="C1085" s="42" t="s">
        <v>2833</v>
      </c>
      <c r="D1085" s="45" t="s">
        <v>248</v>
      </c>
      <c r="F1085" s="48" t="s">
        <v>702</v>
      </c>
      <c r="G1085" s="48" t="s">
        <v>1369</v>
      </c>
      <c r="H1085" s="48" t="s">
        <v>1369</v>
      </c>
    </row>
    <row r="1086" spans="3:8" ht="15" customHeight="1" x14ac:dyDescent="0.25">
      <c r="C1086" s="42" t="s">
        <v>2834</v>
      </c>
      <c r="D1086" s="45" t="s">
        <v>259</v>
      </c>
      <c r="F1086" s="48" t="s">
        <v>3710</v>
      </c>
      <c r="G1086" s="48" t="s">
        <v>5407</v>
      </c>
      <c r="H1086" s="48" t="s">
        <v>5407</v>
      </c>
    </row>
    <row r="1087" spans="3:8" ht="15" customHeight="1" x14ac:dyDescent="0.25">
      <c r="C1087" s="42" t="s">
        <v>2835</v>
      </c>
      <c r="D1087" s="45" t="s">
        <v>402</v>
      </c>
      <c r="F1087" s="48" t="s">
        <v>737</v>
      </c>
      <c r="G1087" s="48" t="s">
        <v>1372</v>
      </c>
      <c r="H1087" s="48" t="s">
        <v>1372</v>
      </c>
    </row>
    <row r="1088" spans="3:8" ht="15" customHeight="1" x14ac:dyDescent="0.25">
      <c r="C1088" s="42" t="s">
        <v>2836</v>
      </c>
      <c r="D1088" s="45" t="s">
        <v>275</v>
      </c>
      <c r="F1088" s="48" t="s">
        <v>767</v>
      </c>
      <c r="G1088" s="48" t="s">
        <v>1380</v>
      </c>
      <c r="H1088" s="48" t="s">
        <v>1380</v>
      </c>
    </row>
    <row r="1089" spans="3:8" ht="15" customHeight="1" x14ac:dyDescent="0.25">
      <c r="C1089" s="42" t="s">
        <v>2837</v>
      </c>
      <c r="D1089" s="45" t="s">
        <v>254</v>
      </c>
      <c r="F1089" s="48" t="s">
        <v>674</v>
      </c>
      <c r="G1089" s="48" t="s">
        <v>1384</v>
      </c>
      <c r="H1089" s="48" t="s">
        <v>1384</v>
      </c>
    </row>
    <row r="1090" spans="3:8" ht="15" customHeight="1" x14ac:dyDescent="0.25">
      <c r="C1090" s="42" t="s">
        <v>2838</v>
      </c>
      <c r="D1090" s="45" t="s">
        <v>2839</v>
      </c>
      <c r="F1090" s="48" t="s">
        <v>636</v>
      </c>
      <c r="G1090" s="48" t="s">
        <v>1389</v>
      </c>
      <c r="H1090" s="48" t="s">
        <v>1389</v>
      </c>
    </row>
    <row r="1091" spans="3:8" ht="15" customHeight="1" x14ac:dyDescent="0.25">
      <c r="C1091" s="42" t="s">
        <v>2840</v>
      </c>
      <c r="D1091" s="45" t="s">
        <v>1592</v>
      </c>
      <c r="F1091" s="48" t="s">
        <v>3564</v>
      </c>
      <c r="G1091" s="48" t="s">
        <v>5408</v>
      </c>
      <c r="H1091" s="48" t="s">
        <v>5408</v>
      </c>
    </row>
    <row r="1092" spans="3:8" ht="15" customHeight="1" x14ac:dyDescent="0.25">
      <c r="C1092" s="42" t="s">
        <v>2841</v>
      </c>
      <c r="D1092" s="45" t="s">
        <v>273</v>
      </c>
      <c r="F1092" s="48" t="s">
        <v>829</v>
      </c>
      <c r="G1092" s="48" t="s">
        <v>1390</v>
      </c>
      <c r="H1092" s="48" t="s">
        <v>1390</v>
      </c>
    </row>
    <row r="1093" spans="3:8" ht="15" customHeight="1" x14ac:dyDescent="0.25">
      <c r="C1093" s="42" t="s">
        <v>2842</v>
      </c>
      <c r="D1093" s="45" t="s">
        <v>332</v>
      </c>
      <c r="F1093" s="48" t="s">
        <v>739</v>
      </c>
      <c r="G1093" s="48" t="s">
        <v>1392</v>
      </c>
      <c r="H1093" s="48" t="s">
        <v>1392</v>
      </c>
    </row>
    <row r="1094" spans="3:8" ht="15" customHeight="1" x14ac:dyDescent="0.25">
      <c r="C1094" s="42" t="s">
        <v>2843</v>
      </c>
      <c r="D1094" s="45" t="s">
        <v>2844</v>
      </c>
      <c r="F1094" s="48" t="s">
        <v>808</v>
      </c>
      <c r="G1094" s="48" t="s">
        <v>1393</v>
      </c>
      <c r="H1094" s="48" t="s">
        <v>1393</v>
      </c>
    </row>
    <row r="1095" spans="3:8" ht="15" customHeight="1" x14ac:dyDescent="0.25">
      <c r="C1095" s="42" t="s">
        <v>2845</v>
      </c>
      <c r="D1095" s="45" t="s">
        <v>2846</v>
      </c>
      <c r="F1095" s="48" t="s">
        <v>4233</v>
      </c>
      <c r="G1095" s="48" t="s">
        <v>5409</v>
      </c>
      <c r="H1095" s="48" t="s">
        <v>5409</v>
      </c>
    </row>
    <row r="1096" spans="3:8" ht="15" customHeight="1" x14ac:dyDescent="0.25">
      <c r="C1096" s="42" t="s">
        <v>2847</v>
      </c>
      <c r="D1096" s="45" t="s">
        <v>284</v>
      </c>
      <c r="F1096" s="48" t="s">
        <v>704</v>
      </c>
      <c r="G1096" s="48" t="s">
        <v>1396</v>
      </c>
      <c r="H1096" s="48" t="s">
        <v>1396</v>
      </c>
    </row>
    <row r="1097" spans="3:8" ht="15" customHeight="1" x14ac:dyDescent="0.25">
      <c r="C1097" s="42" t="s">
        <v>2848</v>
      </c>
      <c r="D1097" s="45" t="s">
        <v>234</v>
      </c>
      <c r="F1097" s="48" t="s">
        <v>3727</v>
      </c>
      <c r="G1097" s="48" t="s">
        <v>5410</v>
      </c>
      <c r="H1097" s="48" t="s">
        <v>5410</v>
      </c>
    </row>
    <row r="1098" spans="3:8" ht="15" customHeight="1" x14ac:dyDescent="0.25">
      <c r="C1098" s="42" t="s">
        <v>2849</v>
      </c>
      <c r="D1098" s="45" t="s">
        <v>243</v>
      </c>
      <c r="F1098" s="48" t="s">
        <v>4248</v>
      </c>
      <c r="G1098" s="48" t="s">
        <v>5411</v>
      </c>
      <c r="H1098" s="48" t="s">
        <v>5411</v>
      </c>
    </row>
    <row r="1099" spans="3:8" ht="15" customHeight="1" x14ac:dyDescent="0.25">
      <c r="C1099" s="42" t="s">
        <v>2850</v>
      </c>
      <c r="D1099" s="45" t="s">
        <v>407</v>
      </c>
      <c r="F1099" s="48" t="s">
        <v>777</v>
      </c>
      <c r="G1099" s="48" t="s">
        <v>1412</v>
      </c>
      <c r="H1099" s="48" t="s">
        <v>1412</v>
      </c>
    </row>
    <row r="1100" spans="3:8" ht="15" customHeight="1" x14ac:dyDescent="0.25">
      <c r="C1100" s="42" t="s">
        <v>2851</v>
      </c>
      <c r="D1100" s="45" t="s">
        <v>2852</v>
      </c>
      <c r="F1100" s="48" t="s">
        <v>778</v>
      </c>
      <c r="G1100" s="48" t="s">
        <v>1413</v>
      </c>
      <c r="H1100" s="48" t="s">
        <v>1413</v>
      </c>
    </row>
    <row r="1101" spans="3:8" ht="15" customHeight="1" x14ac:dyDescent="0.25">
      <c r="C1101" s="42" t="s">
        <v>2853</v>
      </c>
      <c r="D1101" s="45" t="s">
        <v>1866</v>
      </c>
      <c r="F1101" s="48" t="s">
        <v>780</v>
      </c>
      <c r="G1101" s="48" t="s">
        <v>1415</v>
      </c>
      <c r="H1101" s="48" t="s">
        <v>1415</v>
      </c>
    </row>
    <row r="1102" spans="3:8" ht="15" customHeight="1" x14ac:dyDescent="0.25">
      <c r="C1102" s="42" t="s">
        <v>2854</v>
      </c>
      <c r="D1102" s="45" t="s">
        <v>410</v>
      </c>
      <c r="F1102" s="48" t="s">
        <v>4625</v>
      </c>
      <c r="G1102" s="48" t="s">
        <v>5412</v>
      </c>
      <c r="H1102" s="48" t="s">
        <v>5412</v>
      </c>
    </row>
    <row r="1103" spans="3:8" ht="15" customHeight="1" x14ac:dyDescent="0.25">
      <c r="C1103" s="42" t="s">
        <v>2855</v>
      </c>
      <c r="D1103" s="45" t="s">
        <v>312</v>
      </c>
      <c r="F1103" s="48" t="s">
        <v>3749</v>
      </c>
      <c r="G1103" s="48" t="s">
        <v>5413</v>
      </c>
      <c r="H1103" s="48" t="s">
        <v>5413</v>
      </c>
    </row>
    <row r="1104" spans="3:8" ht="15" customHeight="1" x14ac:dyDescent="0.25">
      <c r="C1104" s="42" t="s">
        <v>2856</v>
      </c>
      <c r="D1104" s="45" t="s">
        <v>244</v>
      </c>
      <c r="F1104" s="48" t="s">
        <v>810</v>
      </c>
      <c r="G1104" s="48" t="s">
        <v>1426</v>
      </c>
      <c r="H1104" s="48" t="s">
        <v>1426</v>
      </c>
    </row>
    <row r="1105" spans="3:8" ht="15" customHeight="1" x14ac:dyDescent="0.25">
      <c r="C1105" s="42" t="s">
        <v>2857</v>
      </c>
      <c r="D1105" s="45" t="s">
        <v>440</v>
      </c>
      <c r="F1105" s="48" t="s">
        <v>706</v>
      </c>
      <c r="G1105" s="48" t="s">
        <v>1430</v>
      </c>
      <c r="H1105" s="48" t="s">
        <v>1430</v>
      </c>
    </row>
    <row r="1106" spans="3:8" ht="15" customHeight="1" x14ac:dyDescent="0.25">
      <c r="C1106" s="42" t="s">
        <v>2858</v>
      </c>
      <c r="D1106" s="45" t="s">
        <v>323</v>
      </c>
      <c r="F1106" s="48" t="s">
        <v>3763</v>
      </c>
      <c r="G1106" s="48" t="s">
        <v>5414</v>
      </c>
      <c r="H1106" s="48" t="s">
        <v>5414</v>
      </c>
    </row>
    <row r="1107" spans="3:8" ht="15" customHeight="1" x14ac:dyDescent="0.25">
      <c r="C1107" s="42" t="s">
        <v>2859</v>
      </c>
      <c r="D1107" s="45" t="s">
        <v>1837</v>
      </c>
      <c r="F1107" s="48" t="s">
        <v>3765</v>
      </c>
      <c r="G1107" s="48" t="s">
        <v>5415</v>
      </c>
      <c r="H1107" s="48" t="s">
        <v>5415</v>
      </c>
    </row>
    <row r="1108" spans="3:8" ht="15" customHeight="1" x14ac:dyDescent="0.25">
      <c r="C1108" s="42" t="s">
        <v>2860</v>
      </c>
      <c r="D1108" s="45" t="s">
        <v>2861</v>
      </c>
      <c r="F1108" s="48" t="s">
        <v>708</v>
      </c>
      <c r="G1108" s="48" t="s">
        <v>1440</v>
      </c>
      <c r="H1108" s="48" t="s">
        <v>1440</v>
      </c>
    </row>
    <row r="1109" spans="3:8" ht="15" customHeight="1" x14ac:dyDescent="0.25">
      <c r="C1109" s="42" t="s">
        <v>2862</v>
      </c>
      <c r="D1109" s="45" t="s">
        <v>2863</v>
      </c>
      <c r="F1109" s="48" t="s">
        <v>694</v>
      </c>
      <c r="G1109" s="48" t="s">
        <v>1441</v>
      </c>
      <c r="H1109" s="48" t="s">
        <v>1441</v>
      </c>
    </row>
    <row r="1110" spans="3:8" ht="15" customHeight="1" x14ac:dyDescent="0.25">
      <c r="C1110" s="42" t="s">
        <v>2864</v>
      </c>
      <c r="D1110" s="45" t="s">
        <v>335</v>
      </c>
      <c r="F1110" s="48" t="s">
        <v>3786</v>
      </c>
      <c r="G1110" s="48" t="s">
        <v>5416</v>
      </c>
      <c r="H1110" s="48" t="s">
        <v>5416</v>
      </c>
    </row>
    <row r="1111" spans="3:8" ht="15" customHeight="1" x14ac:dyDescent="0.25">
      <c r="C1111" s="42" t="s">
        <v>2865</v>
      </c>
      <c r="D1111" s="45" t="s">
        <v>232</v>
      </c>
      <c r="F1111" s="48" t="s">
        <v>3794</v>
      </c>
      <c r="G1111" s="48" t="s">
        <v>5417</v>
      </c>
      <c r="H1111" s="48" t="s">
        <v>5417</v>
      </c>
    </row>
    <row r="1112" spans="3:8" ht="15" customHeight="1" x14ac:dyDescent="0.25">
      <c r="C1112" s="42" t="s">
        <v>2866</v>
      </c>
      <c r="D1112" s="45" t="s">
        <v>2867</v>
      </c>
      <c r="F1112" s="48" t="s">
        <v>783</v>
      </c>
      <c r="G1112" s="48" t="s">
        <v>1447</v>
      </c>
      <c r="H1112" s="48" t="s">
        <v>1447</v>
      </c>
    </row>
    <row r="1113" spans="3:8" ht="15" customHeight="1" x14ac:dyDescent="0.25">
      <c r="C1113" s="42" t="s">
        <v>2868</v>
      </c>
      <c r="D1113" s="45" t="s">
        <v>448</v>
      </c>
      <c r="F1113" s="48" t="s">
        <v>3811</v>
      </c>
      <c r="G1113" s="48" t="s">
        <v>5418</v>
      </c>
      <c r="H1113" s="48" t="s">
        <v>5418</v>
      </c>
    </row>
    <row r="1114" spans="3:8" ht="15" customHeight="1" x14ac:dyDescent="0.25">
      <c r="C1114" s="42" t="s">
        <v>2869</v>
      </c>
      <c r="D1114" s="45" t="s">
        <v>541</v>
      </c>
      <c r="F1114" s="48" t="s">
        <v>709</v>
      </c>
      <c r="G1114" s="48" t="s">
        <v>1449</v>
      </c>
      <c r="H1114" s="48" t="s">
        <v>1449</v>
      </c>
    </row>
    <row r="1115" spans="3:8" ht="15" customHeight="1" x14ac:dyDescent="0.25">
      <c r="C1115" s="42" t="s">
        <v>2870</v>
      </c>
      <c r="D1115" s="45" t="s">
        <v>2871</v>
      </c>
      <c r="F1115" s="48" t="s">
        <v>3608</v>
      </c>
      <c r="G1115" s="48" t="s">
        <v>5419</v>
      </c>
      <c r="H1115" s="48" t="s">
        <v>5419</v>
      </c>
    </row>
    <row r="1116" spans="3:8" ht="15" customHeight="1" x14ac:dyDescent="0.25">
      <c r="C1116" s="42" t="s">
        <v>2872</v>
      </c>
      <c r="D1116" s="45" t="s">
        <v>456</v>
      </c>
      <c r="F1116" s="48" t="s">
        <v>4668</v>
      </c>
      <c r="G1116" s="48" t="s">
        <v>5420</v>
      </c>
      <c r="H1116" s="48" t="s">
        <v>5420</v>
      </c>
    </row>
    <row r="1117" spans="3:8" ht="15" customHeight="1" x14ac:dyDescent="0.25">
      <c r="C1117" s="42" t="s">
        <v>2873</v>
      </c>
      <c r="D1117" s="45" t="s">
        <v>2874</v>
      </c>
      <c r="F1117" s="48" t="s">
        <v>3863</v>
      </c>
      <c r="G1117" s="48" t="s">
        <v>5421</v>
      </c>
      <c r="H1117" s="48" t="s">
        <v>5421</v>
      </c>
    </row>
    <row r="1118" spans="3:8" ht="15" customHeight="1" x14ac:dyDescent="0.25">
      <c r="C1118" s="42" t="s">
        <v>2875</v>
      </c>
      <c r="D1118" s="45" t="s">
        <v>286</v>
      </c>
      <c r="F1118" s="48" t="s">
        <v>836</v>
      </c>
      <c r="G1118" s="48" t="s">
        <v>1460</v>
      </c>
      <c r="H1118" s="48" t="s">
        <v>1460</v>
      </c>
    </row>
    <row r="1119" spans="3:8" ht="15" customHeight="1" x14ac:dyDescent="0.25">
      <c r="C1119" s="42" t="s">
        <v>2876</v>
      </c>
      <c r="D1119" s="45" t="s">
        <v>454</v>
      </c>
      <c r="F1119" s="48" t="s">
        <v>3865</v>
      </c>
      <c r="G1119" s="48" t="s">
        <v>5422</v>
      </c>
      <c r="H1119" s="48" t="s">
        <v>5422</v>
      </c>
    </row>
    <row r="1120" spans="3:8" ht="15" customHeight="1" x14ac:dyDescent="0.25">
      <c r="C1120" s="42" t="s">
        <v>2877</v>
      </c>
      <c r="D1120" s="45" t="s">
        <v>238</v>
      </c>
      <c r="F1120" s="48" t="s">
        <v>609</v>
      </c>
      <c r="G1120" s="48" t="s">
        <v>1461</v>
      </c>
      <c r="H1120" s="48" t="s">
        <v>1461</v>
      </c>
    </row>
    <row r="1121" spans="3:8" ht="15" customHeight="1" x14ac:dyDescent="0.25">
      <c r="C1121" s="42" t="s">
        <v>2878</v>
      </c>
      <c r="D1121" s="45" t="s">
        <v>2879</v>
      </c>
      <c r="F1121" s="48" t="s">
        <v>608</v>
      </c>
      <c r="G1121" s="48" t="s">
        <v>1469</v>
      </c>
      <c r="H1121" s="48" t="s">
        <v>1469</v>
      </c>
    </row>
    <row r="1122" spans="3:8" ht="15" customHeight="1" x14ac:dyDescent="0.25">
      <c r="C1122" s="42" t="s">
        <v>2880</v>
      </c>
      <c r="D1122" s="45" t="s">
        <v>265</v>
      </c>
      <c r="F1122" s="48" t="s">
        <v>4340</v>
      </c>
      <c r="G1122" s="48" t="s">
        <v>5423</v>
      </c>
      <c r="H1122" s="48" t="s">
        <v>5423</v>
      </c>
    </row>
    <row r="1123" spans="3:8" ht="15" customHeight="1" x14ac:dyDescent="0.25">
      <c r="C1123" s="42" t="s">
        <v>2881</v>
      </c>
      <c r="D1123" s="45" t="s">
        <v>282</v>
      </c>
      <c r="F1123" s="48" t="s">
        <v>304</v>
      </c>
      <c r="G1123" s="48" t="s">
        <v>197</v>
      </c>
      <c r="H1123" s="48" t="s">
        <v>197</v>
      </c>
    </row>
    <row r="1124" spans="3:8" ht="15" customHeight="1" x14ac:dyDescent="0.25">
      <c r="C1124" s="42" t="s">
        <v>2882</v>
      </c>
      <c r="D1124" s="45" t="s">
        <v>406</v>
      </c>
      <c r="F1124" s="48" t="s">
        <v>305</v>
      </c>
      <c r="G1124" s="48" t="s">
        <v>197</v>
      </c>
      <c r="H1124" s="48" t="s">
        <v>197</v>
      </c>
    </row>
    <row r="1125" spans="3:8" ht="15" customHeight="1" x14ac:dyDescent="0.25">
      <c r="C1125" s="42" t="s">
        <v>2883</v>
      </c>
      <c r="D1125" s="45" t="s">
        <v>458</v>
      </c>
      <c r="F1125" s="48" t="s">
        <v>306</v>
      </c>
      <c r="G1125" s="48" t="s">
        <v>197</v>
      </c>
      <c r="H1125" s="48" t="s">
        <v>197</v>
      </c>
    </row>
    <row r="1126" spans="3:8" ht="15" customHeight="1" x14ac:dyDescent="0.25">
      <c r="C1126" s="42" t="s">
        <v>2884</v>
      </c>
      <c r="D1126" s="45" t="s">
        <v>1894</v>
      </c>
      <c r="F1126" s="48" t="s">
        <v>307</v>
      </c>
      <c r="G1126" s="48" t="s">
        <v>197</v>
      </c>
      <c r="H1126" s="48" t="s">
        <v>197</v>
      </c>
    </row>
    <row r="1127" spans="3:8" ht="15" customHeight="1" x14ac:dyDescent="0.25">
      <c r="C1127" s="42" t="s">
        <v>2885</v>
      </c>
      <c r="D1127" s="45" t="s">
        <v>2886</v>
      </c>
      <c r="F1127" s="48" t="s">
        <v>308</v>
      </c>
      <c r="G1127" s="48" t="s">
        <v>197</v>
      </c>
      <c r="H1127" s="48" t="s">
        <v>197</v>
      </c>
    </row>
    <row r="1128" spans="3:8" ht="15" customHeight="1" x14ac:dyDescent="0.25">
      <c r="C1128" s="42" t="s">
        <v>2887</v>
      </c>
      <c r="D1128" s="45" t="s">
        <v>2888</v>
      </c>
      <c r="F1128" s="48" t="s">
        <v>309</v>
      </c>
      <c r="G1128" s="48" t="s">
        <v>197</v>
      </c>
      <c r="H1128" s="48" t="s">
        <v>197</v>
      </c>
    </row>
    <row r="1129" spans="3:8" ht="15" customHeight="1" x14ac:dyDescent="0.25">
      <c r="C1129" s="42" t="s">
        <v>2889</v>
      </c>
      <c r="D1129" s="45" t="s">
        <v>403</v>
      </c>
      <c r="F1129" s="48" t="s">
        <v>473</v>
      </c>
      <c r="G1129" s="48" t="s">
        <v>1114</v>
      </c>
      <c r="H1129" s="48" t="s">
        <v>1114</v>
      </c>
    </row>
    <row r="1130" spans="3:8" ht="15" customHeight="1" x14ac:dyDescent="0.25">
      <c r="C1130" s="42" t="s">
        <v>2890</v>
      </c>
      <c r="D1130" s="45" t="s">
        <v>260</v>
      </c>
      <c r="F1130" s="48" t="s">
        <v>792</v>
      </c>
      <c r="G1130" s="48" t="s">
        <v>1429</v>
      </c>
      <c r="H1130" s="48" t="s">
        <v>1429</v>
      </c>
    </row>
    <row r="1131" spans="3:8" ht="15" customHeight="1" x14ac:dyDescent="0.25">
      <c r="C1131" s="42" t="s">
        <v>2891</v>
      </c>
      <c r="D1131" s="45" t="s">
        <v>219</v>
      </c>
      <c r="F1131" s="48" t="s">
        <v>807</v>
      </c>
      <c r="G1131" s="48" t="s">
        <v>1382</v>
      </c>
      <c r="H1131" s="48" t="s">
        <v>1382</v>
      </c>
    </row>
    <row r="1132" spans="3:8" ht="15" customHeight="1" x14ac:dyDescent="0.25">
      <c r="C1132" s="42" t="s">
        <v>2892</v>
      </c>
      <c r="D1132" s="45" t="s">
        <v>431</v>
      </c>
      <c r="F1132" s="48" t="s">
        <v>3960</v>
      </c>
      <c r="G1132" s="48" t="s">
        <v>5424</v>
      </c>
      <c r="H1132" s="48" t="s">
        <v>5424</v>
      </c>
    </row>
    <row r="1133" spans="3:8" ht="15" customHeight="1" x14ac:dyDescent="0.25">
      <c r="C1133" s="42" t="s">
        <v>2893</v>
      </c>
      <c r="D1133" s="45" t="s">
        <v>363</v>
      </c>
      <c r="F1133" s="48" t="s">
        <v>782</v>
      </c>
      <c r="G1133" s="48" t="s">
        <v>1442</v>
      </c>
      <c r="H1133" s="48" t="s">
        <v>1442</v>
      </c>
    </row>
    <row r="1134" spans="3:8" ht="15" customHeight="1" x14ac:dyDescent="0.25">
      <c r="C1134" s="42" t="s">
        <v>2894</v>
      </c>
      <c r="D1134" s="45" t="s">
        <v>2895</v>
      </c>
      <c r="F1134" s="48" t="s">
        <v>2136</v>
      </c>
      <c r="G1134" s="48" t="s">
        <v>5425</v>
      </c>
      <c r="H1134" s="48" t="s">
        <v>5425</v>
      </c>
    </row>
    <row r="1135" spans="3:8" ht="15" customHeight="1" x14ac:dyDescent="0.25">
      <c r="C1135" s="42" t="s">
        <v>2896</v>
      </c>
      <c r="D1135" s="45" t="s">
        <v>2897</v>
      </c>
      <c r="F1135" s="48" t="s">
        <v>3226</v>
      </c>
      <c r="G1135" s="48" t="s">
        <v>5426</v>
      </c>
      <c r="H1135" s="48" t="s">
        <v>5426</v>
      </c>
    </row>
    <row r="1136" spans="3:8" ht="15" customHeight="1" x14ac:dyDescent="0.25">
      <c r="C1136" s="42" t="s">
        <v>2898</v>
      </c>
      <c r="D1136" s="45" t="s">
        <v>467</v>
      </c>
      <c r="F1136" s="48" t="s">
        <v>516</v>
      </c>
      <c r="G1136" s="48" t="s">
        <v>1119</v>
      </c>
      <c r="H1136" s="48" t="s">
        <v>1119</v>
      </c>
    </row>
    <row r="1137" spans="3:8" ht="15" customHeight="1" x14ac:dyDescent="0.25">
      <c r="C1137" s="42" t="s">
        <v>2899</v>
      </c>
      <c r="D1137" s="45" t="s">
        <v>381</v>
      </c>
      <c r="F1137" s="48" t="s">
        <v>2340</v>
      </c>
      <c r="G1137" s="48" t="s">
        <v>5427</v>
      </c>
      <c r="H1137" s="48" t="s">
        <v>5427</v>
      </c>
    </row>
    <row r="1138" spans="3:8" ht="15" customHeight="1" x14ac:dyDescent="0.25">
      <c r="C1138" s="42" t="s">
        <v>2900</v>
      </c>
      <c r="D1138" s="45" t="s">
        <v>2901</v>
      </c>
      <c r="F1138" s="48" t="s">
        <v>4950</v>
      </c>
      <c r="G1138" s="48" t="s">
        <v>4951</v>
      </c>
      <c r="H1138" s="48" t="s">
        <v>1136</v>
      </c>
    </row>
    <row r="1139" spans="3:8" ht="15" customHeight="1" x14ac:dyDescent="0.25">
      <c r="C1139" s="42" t="s">
        <v>2902</v>
      </c>
      <c r="D1139" s="45" t="s">
        <v>2903</v>
      </c>
      <c r="F1139" s="48" t="s">
        <v>2372</v>
      </c>
      <c r="G1139" s="48" t="s">
        <v>5428</v>
      </c>
      <c r="H1139" s="48" t="s">
        <v>5428</v>
      </c>
    </row>
    <row r="1140" spans="3:8" ht="15" customHeight="1" x14ac:dyDescent="0.25">
      <c r="C1140" s="42" t="s">
        <v>2904</v>
      </c>
      <c r="D1140" s="45" t="s">
        <v>1646</v>
      </c>
      <c r="F1140" s="48" t="s">
        <v>2356</v>
      </c>
      <c r="G1140" s="48" t="s">
        <v>5429</v>
      </c>
      <c r="H1140" s="48" t="s">
        <v>5429</v>
      </c>
    </row>
    <row r="1141" spans="3:8" ht="15" customHeight="1" x14ac:dyDescent="0.25">
      <c r="C1141" s="42" t="s">
        <v>2905</v>
      </c>
      <c r="D1141" s="45" t="s">
        <v>411</v>
      </c>
      <c r="F1141" s="48" t="s">
        <v>537</v>
      </c>
      <c r="G1141" s="48" t="s">
        <v>1028</v>
      </c>
      <c r="H1141" s="48" t="s">
        <v>1028</v>
      </c>
    </row>
    <row r="1142" spans="3:8" ht="15" customHeight="1" x14ac:dyDescent="0.25">
      <c r="C1142" s="42" t="s">
        <v>2906</v>
      </c>
      <c r="D1142" s="45" t="s">
        <v>303</v>
      </c>
      <c r="F1142" s="48" t="s">
        <v>518</v>
      </c>
      <c r="G1142" s="48" t="s">
        <v>1157</v>
      </c>
      <c r="H1142" s="48" t="s">
        <v>1157</v>
      </c>
    </row>
    <row r="1143" spans="3:8" ht="15" customHeight="1" x14ac:dyDescent="0.25">
      <c r="C1143" s="42" t="s">
        <v>2907</v>
      </c>
      <c r="D1143" s="45" t="s">
        <v>303</v>
      </c>
      <c r="F1143" s="48" t="s">
        <v>794</v>
      </c>
      <c r="G1143" s="48" t="s">
        <v>1470</v>
      </c>
      <c r="H1143" s="48" t="s">
        <v>1470</v>
      </c>
    </row>
    <row r="1144" spans="3:8" ht="15" customHeight="1" x14ac:dyDescent="0.25">
      <c r="C1144" s="42" t="s">
        <v>2908</v>
      </c>
      <c r="D1144" s="45" t="s">
        <v>304</v>
      </c>
      <c r="F1144" s="48" t="s">
        <v>550</v>
      </c>
      <c r="G1144" s="48" t="s">
        <v>1245</v>
      </c>
      <c r="H1144" s="48" t="s">
        <v>1245</v>
      </c>
    </row>
    <row r="1145" spans="3:8" ht="15" customHeight="1" x14ac:dyDescent="0.25">
      <c r="C1145" s="42" t="s">
        <v>2909</v>
      </c>
      <c r="D1145" s="45" t="s">
        <v>305</v>
      </c>
      <c r="F1145" s="48" t="s">
        <v>3306</v>
      </c>
      <c r="G1145" s="48" t="s">
        <v>5430</v>
      </c>
      <c r="H1145" s="48" t="s">
        <v>5430</v>
      </c>
    </row>
    <row r="1146" spans="3:8" ht="15" customHeight="1" x14ac:dyDescent="0.25">
      <c r="C1146" s="42" t="s">
        <v>2910</v>
      </c>
      <c r="D1146" s="45" t="s">
        <v>306</v>
      </c>
      <c r="F1146" s="48" t="s">
        <v>5431</v>
      </c>
      <c r="G1146" s="48" t="s">
        <v>5432</v>
      </c>
      <c r="H1146" s="48" t="s">
        <v>5433</v>
      </c>
    </row>
    <row r="1147" spans="3:8" ht="15" customHeight="1" x14ac:dyDescent="0.25">
      <c r="C1147" s="42" t="s">
        <v>2911</v>
      </c>
      <c r="D1147" s="45" t="s">
        <v>307</v>
      </c>
      <c r="F1147" s="48" t="s">
        <v>3143</v>
      </c>
      <c r="G1147" s="48" t="s">
        <v>5434</v>
      </c>
      <c r="H1147" s="48" t="s">
        <v>5434</v>
      </c>
    </row>
    <row r="1148" spans="3:8" ht="15" customHeight="1" x14ac:dyDescent="0.25">
      <c r="C1148" s="42" t="s">
        <v>2912</v>
      </c>
      <c r="D1148" s="45" t="s">
        <v>308</v>
      </c>
      <c r="F1148" s="48" t="s">
        <v>2431</v>
      </c>
      <c r="G1148" s="48" t="s">
        <v>5435</v>
      </c>
      <c r="H1148" s="48" t="s">
        <v>5435</v>
      </c>
    </row>
    <row r="1149" spans="3:8" ht="15" customHeight="1" x14ac:dyDescent="0.25">
      <c r="C1149" s="42" t="s">
        <v>2913</v>
      </c>
      <c r="D1149" s="45" t="s">
        <v>309</v>
      </c>
      <c r="F1149" s="48" t="s">
        <v>2440</v>
      </c>
      <c r="G1149" s="48" t="s">
        <v>5436</v>
      </c>
      <c r="H1149" s="48" t="s">
        <v>5436</v>
      </c>
    </row>
    <row r="1150" spans="3:8" ht="15" customHeight="1" x14ac:dyDescent="0.25">
      <c r="C1150" s="42" t="s">
        <v>2914</v>
      </c>
      <c r="D1150" s="45" t="s">
        <v>310</v>
      </c>
      <c r="F1150" s="48" t="s">
        <v>2455</v>
      </c>
      <c r="G1150" s="48" t="s">
        <v>5437</v>
      </c>
      <c r="H1150" s="48" t="s">
        <v>5437</v>
      </c>
    </row>
    <row r="1151" spans="3:8" ht="15" customHeight="1" x14ac:dyDescent="0.25">
      <c r="C1151" s="42" t="s">
        <v>2915</v>
      </c>
      <c r="D1151" s="45" t="s">
        <v>310</v>
      </c>
      <c r="F1151" s="48" t="s">
        <v>2464</v>
      </c>
      <c r="G1151" s="48" t="s">
        <v>5438</v>
      </c>
      <c r="H1151" s="48" t="s">
        <v>5438</v>
      </c>
    </row>
    <row r="1152" spans="3:8" ht="15" customHeight="1" x14ac:dyDescent="0.25">
      <c r="C1152" s="42" t="s">
        <v>2916</v>
      </c>
      <c r="D1152" s="45" t="s">
        <v>34</v>
      </c>
      <c r="F1152" s="48" t="s">
        <v>5439</v>
      </c>
      <c r="G1152" s="48" t="s">
        <v>5440</v>
      </c>
      <c r="H1152" s="48" t="s">
        <v>5441</v>
      </c>
    </row>
    <row r="1153" spans="3:8" ht="15" customHeight="1" x14ac:dyDescent="0.25">
      <c r="C1153" s="42" t="s">
        <v>2917</v>
      </c>
      <c r="D1153" s="45" t="s">
        <v>34</v>
      </c>
      <c r="F1153" s="48" t="s">
        <v>2473</v>
      </c>
      <c r="G1153" s="48" t="s">
        <v>5442</v>
      </c>
      <c r="H1153" s="48" t="s">
        <v>5442</v>
      </c>
    </row>
    <row r="1154" spans="3:8" ht="15" customHeight="1" x14ac:dyDescent="0.25">
      <c r="C1154" s="42" t="s">
        <v>2918</v>
      </c>
      <c r="D1154" s="45" t="s">
        <v>1982</v>
      </c>
      <c r="F1154" s="48" t="s">
        <v>2507</v>
      </c>
      <c r="G1154" s="48" t="s">
        <v>5443</v>
      </c>
      <c r="H1154" s="48" t="s">
        <v>5443</v>
      </c>
    </row>
    <row r="1155" spans="3:8" ht="15" customHeight="1" x14ac:dyDescent="0.25">
      <c r="C1155" s="42" t="s">
        <v>2919</v>
      </c>
      <c r="D1155" s="45" t="s">
        <v>263</v>
      </c>
      <c r="F1155" s="48" t="s">
        <v>2515</v>
      </c>
      <c r="G1155" s="48" t="s">
        <v>5444</v>
      </c>
      <c r="H1155" s="48" t="s">
        <v>5444</v>
      </c>
    </row>
    <row r="1156" spans="3:8" ht="15" customHeight="1" x14ac:dyDescent="0.25">
      <c r="C1156" s="42" t="s">
        <v>2920</v>
      </c>
      <c r="D1156" s="45" t="s">
        <v>1985</v>
      </c>
      <c r="F1156" s="48" t="s">
        <v>2525</v>
      </c>
      <c r="G1156" s="48" t="s">
        <v>5445</v>
      </c>
      <c r="H1156" s="48" t="s">
        <v>5445</v>
      </c>
    </row>
    <row r="1157" spans="3:8" ht="15" customHeight="1" x14ac:dyDescent="0.25">
      <c r="C1157" s="42" t="s">
        <v>2921</v>
      </c>
      <c r="D1157" s="45" t="s">
        <v>283</v>
      </c>
      <c r="F1157" s="48" t="s">
        <v>2555</v>
      </c>
      <c r="G1157" s="48" t="s">
        <v>5446</v>
      </c>
      <c r="H1157" s="48" t="s">
        <v>5446</v>
      </c>
    </row>
    <row r="1158" spans="3:8" ht="15" customHeight="1" x14ac:dyDescent="0.25">
      <c r="C1158" s="42" t="s">
        <v>2922</v>
      </c>
      <c r="D1158" s="45" t="s">
        <v>292</v>
      </c>
      <c r="F1158" s="48" t="s">
        <v>509</v>
      </c>
      <c r="G1158" s="48" t="s">
        <v>1095</v>
      </c>
      <c r="H1158" s="48" t="s">
        <v>1095</v>
      </c>
    </row>
    <row r="1159" spans="3:8" ht="15" customHeight="1" x14ac:dyDescent="0.25">
      <c r="C1159" s="42" t="s">
        <v>2923</v>
      </c>
      <c r="D1159" s="45" t="s">
        <v>1488</v>
      </c>
      <c r="F1159" s="48" t="s">
        <v>2591</v>
      </c>
      <c r="G1159" s="48" t="s">
        <v>5447</v>
      </c>
      <c r="H1159" s="48" t="s">
        <v>5447</v>
      </c>
    </row>
    <row r="1160" spans="3:8" ht="15" customHeight="1" x14ac:dyDescent="0.25">
      <c r="C1160" s="42" t="s">
        <v>2924</v>
      </c>
      <c r="D1160" s="45" t="s">
        <v>224</v>
      </c>
      <c r="F1160" s="48" t="s">
        <v>2604</v>
      </c>
      <c r="G1160" s="48" t="s">
        <v>5448</v>
      </c>
      <c r="H1160" s="48" t="s">
        <v>5448</v>
      </c>
    </row>
    <row r="1161" spans="3:8" ht="15" customHeight="1" x14ac:dyDescent="0.25">
      <c r="C1161" s="42" t="s">
        <v>2925</v>
      </c>
      <c r="D1161" s="45" t="s">
        <v>268</v>
      </c>
      <c r="F1161" s="48" t="s">
        <v>2607</v>
      </c>
      <c r="G1161" s="48" t="s">
        <v>5449</v>
      </c>
      <c r="H1161" s="48" t="s">
        <v>5449</v>
      </c>
    </row>
    <row r="1162" spans="3:8" ht="15" customHeight="1" x14ac:dyDescent="0.25">
      <c r="C1162" s="42" t="s">
        <v>2926</v>
      </c>
      <c r="D1162" s="45" t="s">
        <v>2704</v>
      </c>
      <c r="F1162" s="48" t="s">
        <v>2624</v>
      </c>
      <c r="G1162" s="48" t="s">
        <v>5450</v>
      </c>
      <c r="H1162" s="48" t="s">
        <v>5450</v>
      </c>
    </row>
    <row r="1163" spans="3:8" ht="15" customHeight="1" x14ac:dyDescent="0.25">
      <c r="C1163" s="42" t="s">
        <v>2927</v>
      </c>
      <c r="D1163" s="45" t="s">
        <v>296</v>
      </c>
      <c r="F1163" s="48" t="s">
        <v>499</v>
      </c>
      <c r="G1163" s="48" t="s">
        <v>1025</v>
      </c>
      <c r="H1163" s="48" t="s">
        <v>1025</v>
      </c>
    </row>
    <row r="1164" spans="3:8" ht="15" customHeight="1" x14ac:dyDescent="0.25">
      <c r="C1164" s="42" t="s">
        <v>2928</v>
      </c>
      <c r="D1164" s="45" t="s">
        <v>1493</v>
      </c>
      <c r="F1164" s="48" t="s">
        <v>508</v>
      </c>
      <c r="G1164" s="48" t="s">
        <v>1091</v>
      </c>
      <c r="H1164" s="48" t="s">
        <v>1091</v>
      </c>
    </row>
    <row r="1165" spans="3:8" ht="15" customHeight="1" x14ac:dyDescent="0.25">
      <c r="C1165" s="42" t="s">
        <v>2929</v>
      </c>
      <c r="D1165" s="45" t="s">
        <v>230</v>
      </c>
      <c r="F1165" s="48" t="s">
        <v>2707</v>
      </c>
      <c r="G1165" s="48" t="s">
        <v>5451</v>
      </c>
      <c r="H1165" s="48" t="s">
        <v>5451</v>
      </c>
    </row>
    <row r="1166" spans="3:8" ht="15" customHeight="1" x14ac:dyDescent="0.25">
      <c r="C1166" s="42" t="s">
        <v>2930</v>
      </c>
      <c r="D1166" s="45" t="s">
        <v>1995</v>
      </c>
      <c r="F1166" s="48" t="s">
        <v>2724</v>
      </c>
      <c r="G1166" s="48" t="s">
        <v>5452</v>
      </c>
      <c r="H1166" s="48" t="s">
        <v>5452</v>
      </c>
    </row>
    <row r="1167" spans="3:8" ht="15" customHeight="1" x14ac:dyDescent="0.25">
      <c r="C1167" s="42" t="s">
        <v>2931</v>
      </c>
      <c r="D1167" s="45" t="s">
        <v>280</v>
      </c>
      <c r="F1167" s="48" t="s">
        <v>2730</v>
      </c>
      <c r="G1167" s="48" t="s">
        <v>5453</v>
      </c>
      <c r="H1167" s="48" t="s">
        <v>5453</v>
      </c>
    </row>
    <row r="1168" spans="3:8" ht="15" customHeight="1" x14ac:dyDescent="0.25">
      <c r="C1168" s="42" t="s">
        <v>2932</v>
      </c>
      <c r="D1168" s="45" t="s">
        <v>336</v>
      </c>
      <c r="F1168" s="48" t="s">
        <v>2735</v>
      </c>
      <c r="G1168" s="48" t="s">
        <v>5454</v>
      </c>
      <c r="H1168" s="48" t="s">
        <v>5454</v>
      </c>
    </row>
    <row r="1169" spans="3:8" ht="15" customHeight="1" x14ac:dyDescent="0.25">
      <c r="C1169" s="42" t="s">
        <v>2933</v>
      </c>
      <c r="D1169" s="45" t="s">
        <v>301</v>
      </c>
      <c r="F1169" s="48" t="s">
        <v>2748</v>
      </c>
      <c r="G1169" s="48" t="s">
        <v>5455</v>
      </c>
      <c r="H1169" s="48" t="s">
        <v>5455</v>
      </c>
    </row>
    <row r="1170" spans="3:8" ht="15" customHeight="1" x14ac:dyDescent="0.25">
      <c r="C1170" s="42" t="s">
        <v>2934</v>
      </c>
      <c r="D1170" s="45" t="s">
        <v>223</v>
      </c>
      <c r="F1170" s="48" t="s">
        <v>2751</v>
      </c>
      <c r="G1170" s="48" t="s">
        <v>5456</v>
      </c>
      <c r="H1170" s="48" t="s">
        <v>5456</v>
      </c>
    </row>
    <row r="1171" spans="3:8" ht="15" customHeight="1" x14ac:dyDescent="0.25">
      <c r="C1171" s="42" t="s">
        <v>2935</v>
      </c>
      <c r="D1171" s="45" t="s">
        <v>225</v>
      </c>
      <c r="F1171" s="48" t="s">
        <v>2770</v>
      </c>
      <c r="G1171" s="48" t="s">
        <v>5457</v>
      </c>
      <c r="H1171" s="48" t="s">
        <v>5457</v>
      </c>
    </row>
    <row r="1172" spans="3:8" ht="15" customHeight="1" x14ac:dyDescent="0.25">
      <c r="C1172" s="42" t="s">
        <v>2936</v>
      </c>
      <c r="D1172" s="45" t="s">
        <v>1506</v>
      </c>
      <c r="F1172" s="48" t="s">
        <v>2783</v>
      </c>
      <c r="G1172" s="48" t="s">
        <v>5458</v>
      </c>
      <c r="H1172" s="48" t="s">
        <v>5458</v>
      </c>
    </row>
    <row r="1173" spans="3:8" ht="15" customHeight="1" x14ac:dyDescent="0.25">
      <c r="C1173" s="42" t="s">
        <v>2937</v>
      </c>
      <c r="D1173" s="45" t="s">
        <v>299</v>
      </c>
      <c r="F1173" s="48" t="s">
        <v>2844</v>
      </c>
      <c r="G1173" s="48" t="s">
        <v>5459</v>
      </c>
      <c r="H1173" s="48" t="s">
        <v>5459</v>
      </c>
    </row>
    <row r="1174" spans="3:8" ht="15" customHeight="1" x14ac:dyDescent="0.25">
      <c r="C1174" s="42" t="s">
        <v>2938</v>
      </c>
      <c r="D1174" s="45" t="s">
        <v>409</v>
      </c>
      <c r="F1174" s="48" t="s">
        <v>2874</v>
      </c>
      <c r="G1174" s="48" t="s">
        <v>5460</v>
      </c>
      <c r="H1174" s="48" t="s">
        <v>5460</v>
      </c>
    </row>
    <row r="1175" spans="3:8" ht="15" customHeight="1" x14ac:dyDescent="0.25">
      <c r="C1175" s="42" t="s">
        <v>2939</v>
      </c>
      <c r="D1175" s="45" t="s">
        <v>338</v>
      </c>
      <c r="F1175" s="48" t="s">
        <v>2886</v>
      </c>
      <c r="G1175" s="48" t="s">
        <v>5461</v>
      </c>
      <c r="H1175" s="48" t="s">
        <v>5461</v>
      </c>
    </row>
    <row r="1176" spans="3:8" ht="15" customHeight="1" x14ac:dyDescent="0.25">
      <c r="C1176" s="42" t="s">
        <v>2940</v>
      </c>
      <c r="D1176" s="45" t="s">
        <v>335</v>
      </c>
      <c r="F1176" s="48" t="s">
        <v>2903</v>
      </c>
      <c r="G1176" s="48" t="s">
        <v>5462</v>
      </c>
      <c r="H1176" s="48" t="s">
        <v>5462</v>
      </c>
    </row>
    <row r="1177" spans="3:8" ht="15" customHeight="1" x14ac:dyDescent="0.25">
      <c r="C1177" s="42" t="s">
        <v>2941</v>
      </c>
      <c r="D1177" s="45" t="s">
        <v>493</v>
      </c>
      <c r="F1177" s="48" t="s">
        <v>513</v>
      </c>
      <c r="G1177" s="48" t="s">
        <v>1169</v>
      </c>
      <c r="H1177" s="48" t="s">
        <v>1169</v>
      </c>
    </row>
    <row r="1178" spans="3:8" ht="15" customHeight="1" x14ac:dyDescent="0.25">
      <c r="C1178" s="42" t="s">
        <v>2942</v>
      </c>
      <c r="D1178" s="45" t="s">
        <v>2783</v>
      </c>
      <c r="F1178" s="48" t="s">
        <v>3339</v>
      </c>
      <c r="G1178" s="48" t="s">
        <v>5463</v>
      </c>
      <c r="H1178" s="48" t="s">
        <v>5463</v>
      </c>
    </row>
    <row r="1179" spans="3:8" ht="15" customHeight="1" x14ac:dyDescent="0.25">
      <c r="C1179" s="42" t="s">
        <v>2943</v>
      </c>
      <c r="D1179" s="45" t="s">
        <v>297</v>
      </c>
      <c r="F1179" s="48" t="s">
        <v>478</v>
      </c>
      <c r="G1179" s="48" t="s">
        <v>916</v>
      </c>
      <c r="H1179" s="48" t="s">
        <v>916</v>
      </c>
    </row>
    <row r="1180" spans="3:8" ht="15" customHeight="1" x14ac:dyDescent="0.25">
      <c r="C1180" s="42" t="s">
        <v>2944</v>
      </c>
      <c r="D1180" s="45" t="s">
        <v>2017</v>
      </c>
      <c r="F1180" s="48" t="s">
        <v>3222</v>
      </c>
      <c r="G1180" s="48" t="s">
        <v>5464</v>
      </c>
      <c r="H1180" s="48" t="s">
        <v>5464</v>
      </c>
    </row>
    <row r="1181" spans="3:8" ht="15" customHeight="1" x14ac:dyDescent="0.25">
      <c r="C1181" s="42" t="s">
        <v>2945</v>
      </c>
      <c r="D1181" s="45" t="s">
        <v>2728</v>
      </c>
      <c r="F1181" s="48" t="s">
        <v>2029</v>
      </c>
      <c r="G1181" s="48" t="s">
        <v>5465</v>
      </c>
      <c r="H1181" s="48" t="s">
        <v>5465</v>
      </c>
    </row>
    <row r="1182" spans="3:8" ht="15" customHeight="1" x14ac:dyDescent="0.25">
      <c r="C1182" s="42" t="s">
        <v>2946</v>
      </c>
      <c r="D1182" s="45" t="s">
        <v>2947</v>
      </c>
      <c r="F1182" s="48" t="s">
        <v>503</v>
      </c>
      <c r="G1182" s="48" t="s">
        <v>1058</v>
      </c>
      <c r="H1182" s="48" t="s">
        <v>1058</v>
      </c>
    </row>
    <row r="1183" spans="3:8" ht="15" customHeight="1" x14ac:dyDescent="0.25">
      <c r="C1183" s="42" t="s">
        <v>2948</v>
      </c>
      <c r="D1183" s="45" t="s">
        <v>255</v>
      </c>
      <c r="F1183" s="48" t="s">
        <v>535</v>
      </c>
      <c r="G1183" s="48" t="s">
        <v>967</v>
      </c>
      <c r="H1183" s="48" t="s">
        <v>967</v>
      </c>
    </row>
    <row r="1184" spans="3:8" ht="15" customHeight="1" x14ac:dyDescent="0.25">
      <c r="C1184" s="42" t="s">
        <v>2949</v>
      </c>
      <c r="D1184" s="45" t="s">
        <v>2950</v>
      </c>
      <c r="F1184" s="48" t="s">
        <v>3334</v>
      </c>
      <c r="G1184" s="48" t="s">
        <v>5466</v>
      </c>
      <c r="H1184" s="48" t="s">
        <v>5466</v>
      </c>
    </row>
    <row r="1185" spans="3:8" ht="15" customHeight="1" x14ac:dyDescent="0.25">
      <c r="C1185" s="42" t="s">
        <v>2951</v>
      </c>
      <c r="D1185" s="45" t="s">
        <v>251</v>
      </c>
      <c r="F1185" s="48" t="s">
        <v>3330</v>
      </c>
      <c r="G1185" s="48" t="s">
        <v>5467</v>
      </c>
      <c r="H1185" s="48" t="s">
        <v>5467</v>
      </c>
    </row>
    <row r="1186" spans="3:8" ht="15" customHeight="1" x14ac:dyDescent="0.25">
      <c r="C1186" s="42" t="s">
        <v>2952</v>
      </c>
      <c r="D1186" s="45" t="s">
        <v>494</v>
      </c>
      <c r="F1186" s="48" t="s">
        <v>512</v>
      </c>
      <c r="G1186" s="48" t="s">
        <v>1158</v>
      </c>
      <c r="H1186" s="48" t="s">
        <v>1158</v>
      </c>
    </row>
    <row r="1187" spans="3:8" ht="15" customHeight="1" x14ac:dyDescent="0.25">
      <c r="C1187" s="42" t="s">
        <v>2953</v>
      </c>
      <c r="D1187" s="45" t="s">
        <v>270</v>
      </c>
      <c r="F1187" s="48" t="s">
        <v>3322</v>
      </c>
      <c r="G1187" s="48" t="s">
        <v>5468</v>
      </c>
      <c r="H1187" s="48" t="s">
        <v>5468</v>
      </c>
    </row>
    <row r="1188" spans="3:8" ht="15" customHeight="1" x14ac:dyDescent="0.25">
      <c r="C1188" s="42" t="s">
        <v>2954</v>
      </c>
      <c r="D1188" s="45" t="s">
        <v>411</v>
      </c>
      <c r="F1188" s="48" t="s">
        <v>2384</v>
      </c>
      <c r="G1188" s="48" t="s">
        <v>5469</v>
      </c>
      <c r="H1188" s="48" t="s">
        <v>5469</v>
      </c>
    </row>
    <row r="1189" spans="3:8" ht="15" customHeight="1" x14ac:dyDescent="0.25">
      <c r="C1189" s="42" t="s">
        <v>2955</v>
      </c>
      <c r="D1189" s="45" t="s">
        <v>2956</v>
      </c>
      <c r="F1189" s="48" t="s">
        <v>511</v>
      </c>
      <c r="G1189" s="48" t="s">
        <v>1147</v>
      </c>
      <c r="H1189" s="48" t="s">
        <v>1147</v>
      </c>
    </row>
    <row r="1190" spans="3:8" ht="15" customHeight="1" x14ac:dyDescent="0.25">
      <c r="C1190" s="42" t="s">
        <v>2957</v>
      </c>
      <c r="D1190" s="45" t="s">
        <v>484</v>
      </c>
      <c r="F1190" s="48" t="s">
        <v>3303</v>
      </c>
      <c r="G1190" s="48" t="s">
        <v>5470</v>
      </c>
      <c r="H1190" s="48" t="s">
        <v>5470</v>
      </c>
    </row>
    <row r="1191" spans="3:8" ht="15" customHeight="1" x14ac:dyDescent="0.25">
      <c r="C1191" s="42" t="s">
        <v>2958</v>
      </c>
      <c r="D1191" s="45" t="s">
        <v>2029</v>
      </c>
      <c r="F1191" s="48" t="s">
        <v>3301</v>
      </c>
      <c r="G1191" s="48" t="s">
        <v>5471</v>
      </c>
      <c r="H1191" s="48" t="s">
        <v>5471</v>
      </c>
    </row>
    <row r="1192" spans="3:8" ht="15" customHeight="1" x14ac:dyDescent="0.25">
      <c r="C1192" s="42" t="s">
        <v>2959</v>
      </c>
      <c r="D1192" s="45" t="s">
        <v>337</v>
      </c>
      <c r="F1192" s="48" t="s">
        <v>3299</v>
      </c>
      <c r="G1192" s="48" t="s">
        <v>5472</v>
      </c>
      <c r="H1192" s="48" t="s">
        <v>5472</v>
      </c>
    </row>
    <row r="1193" spans="3:8" ht="15" customHeight="1" x14ac:dyDescent="0.25">
      <c r="C1193" s="42" t="s">
        <v>2960</v>
      </c>
      <c r="D1193" s="45" t="s">
        <v>295</v>
      </c>
      <c r="F1193" s="48" t="s">
        <v>3293</v>
      </c>
      <c r="G1193" s="48" t="s">
        <v>5473</v>
      </c>
      <c r="H1193" s="48" t="s">
        <v>5473</v>
      </c>
    </row>
    <row r="1194" spans="3:8" ht="15" customHeight="1" x14ac:dyDescent="0.25">
      <c r="C1194" s="42" t="s">
        <v>2961</v>
      </c>
      <c r="D1194" s="45" t="s">
        <v>2585</v>
      </c>
      <c r="F1194" s="48" t="s">
        <v>3286</v>
      </c>
      <c r="G1194" s="48" t="s">
        <v>5474</v>
      </c>
      <c r="H1194" s="48" t="s">
        <v>5474</v>
      </c>
    </row>
    <row r="1195" spans="3:8" ht="15" customHeight="1" x14ac:dyDescent="0.25">
      <c r="C1195" s="42" t="s">
        <v>2962</v>
      </c>
      <c r="D1195" s="45" t="s">
        <v>2034</v>
      </c>
      <c r="F1195" s="48" t="s">
        <v>510</v>
      </c>
      <c r="G1195" s="48" t="s">
        <v>1125</v>
      </c>
      <c r="H1195" s="48" t="s">
        <v>1125</v>
      </c>
    </row>
    <row r="1196" spans="3:8" ht="15" customHeight="1" x14ac:dyDescent="0.25">
      <c r="C1196" s="42" t="s">
        <v>2963</v>
      </c>
      <c r="D1196" s="45" t="s">
        <v>2964</v>
      </c>
      <c r="F1196" s="48" t="s">
        <v>2329</v>
      </c>
      <c r="G1196" s="48" t="s">
        <v>5475</v>
      </c>
      <c r="H1196" s="48" t="s">
        <v>5475</v>
      </c>
    </row>
    <row r="1197" spans="3:8" ht="15" customHeight="1" x14ac:dyDescent="0.25">
      <c r="C1197" s="42" t="s">
        <v>2965</v>
      </c>
      <c r="D1197" s="45" t="s">
        <v>291</v>
      </c>
      <c r="F1197" s="48" t="s">
        <v>3278</v>
      </c>
      <c r="G1197" s="48" t="s">
        <v>5476</v>
      </c>
      <c r="H1197" s="48" t="s">
        <v>5476</v>
      </c>
    </row>
    <row r="1198" spans="3:8" ht="15" customHeight="1" x14ac:dyDescent="0.25">
      <c r="C1198" s="42" t="s">
        <v>2966</v>
      </c>
      <c r="D1198" s="45" t="s">
        <v>379</v>
      </c>
      <c r="F1198" s="48" t="s">
        <v>3276</v>
      </c>
      <c r="G1198" s="48" t="s">
        <v>5477</v>
      </c>
      <c r="H1198" s="48" t="s">
        <v>5477</v>
      </c>
    </row>
    <row r="1199" spans="3:8" ht="15" customHeight="1" x14ac:dyDescent="0.25">
      <c r="C1199" s="42" t="s">
        <v>2967</v>
      </c>
      <c r="D1199" s="45" t="s">
        <v>2521</v>
      </c>
      <c r="F1199" s="48" t="s">
        <v>3263</v>
      </c>
      <c r="G1199" s="48" t="s">
        <v>5478</v>
      </c>
      <c r="H1199" s="48" t="s">
        <v>5478</v>
      </c>
    </row>
    <row r="1200" spans="3:8" ht="15" customHeight="1" x14ac:dyDescent="0.25">
      <c r="C1200" s="42" t="s">
        <v>2968</v>
      </c>
      <c r="D1200" s="45" t="s">
        <v>322</v>
      </c>
      <c r="F1200" s="48" t="s">
        <v>3260</v>
      </c>
      <c r="G1200" s="48" t="s">
        <v>5479</v>
      </c>
      <c r="H1200" s="48" t="s">
        <v>5479</v>
      </c>
    </row>
    <row r="1201" spans="3:8" ht="15" customHeight="1" x14ac:dyDescent="0.25">
      <c r="C1201" s="42" t="s">
        <v>2969</v>
      </c>
      <c r="D1201" s="45" t="s">
        <v>2970</v>
      </c>
      <c r="F1201" s="48" t="s">
        <v>3258</v>
      </c>
      <c r="G1201" s="48" t="s">
        <v>5480</v>
      </c>
      <c r="H1201" s="48" t="s">
        <v>5480</v>
      </c>
    </row>
    <row r="1202" spans="3:8" ht="15" customHeight="1" x14ac:dyDescent="0.25">
      <c r="C1202" s="42" t="s">
        <v>2971</v>
      </c>
      <c r="D1202" s="45" t="s">
        <v>362</v>
      </c>
      <c r="F1202" s="48" t="s">
        <v>3256</v>
      </c>
      <c r="G1202" s="48" t="s">
        <v>5481</v>
      </c>
      <c r="H1202" s="48" t="s">
        <v>5481</v>
      </c>
    </row>
    <row r="1203" spans="3:8" ht="15" customHeight="1" x14ac:dyDescent="0.25">
      <c r="C1203" s="42" t="s">
        <v>2972</v>
      </c>
      <c r="D1203" s="45" t="s">
        <v>331</v>
      </c>
      <c r="F1203" s="48" t="s">
        <v>3254</v>
      </c>
      <c r="G1203" s="48" t="s">
        <v>5482</v>
      </c>
      <c r="H1203" s="48" t="s">
        <v>5482</v>
      </c>
    </row>
    <row r="1204" spans="3:8" ht="15" customHeight="1" x14ac:dyDescent="0.25">
      <c r="C1204" s="42" t="s">
        <v>2973</v>
      </c>
      <c r="D1204" s="45" t="s">
        <v>2659</v>
      </c>
      <c r="F1204" s="48" t="s">
        <v>3252</v>
      </c>
      <c r="G1204" s="48" t="s">
        <v>5483</v>
      </c>
      <c r="H1204" s="48" t="s">
        <v>5483</v>
      </c>
    </row>
    <row r="1205" spans="3:8" ht="15" customHeight="1" x14ac:dyDescent="0.25">
      <c r="C1205" s="42" t="s">
        <v>2974</v>
      </c>
      <c r="D1205" s="45" t="s">
        <v>544</v>
      </c>
      <c r="F1205" s="48" t="s">
        <v>3250</v>
      </c>
      <c r="G1205" s="48" t="s">
        <v>5484</v>
      </c>
      <c r="H1205" s="48" t="s">
        <v>5484</v>
      </c>
    </row>
    <row r="1206" spans="3:8" ht="15" customHeight="1" x14ac:dyDescent="0.25">
      <c r="C1206" s="42" t="s">
        <v>2975</v>
      </c>
      <c r="D1206" s="45" t="s">
        <v>2976</v>
      </c>
      <c r="F1206" s="48" t="s">
        <v>3248</v>
      </c>
      <c r="G1206" s="48" t="s">
        <v>5485</v>
      </c>
      <c r="H1206" s="48" t="s">
        <v>5485</v>
      </c>
    </row>
    <row r="1207" spans="3:8" ht="15" customHeight="1" x14ac:dyDescent="0.25">
      <c r="C1207" s="42" t="s">
        <v>2977</v>
      </c>
      <c r="D1207" s="45" t="s">
        <v>328</v>
      </c>
      <c r="F1207" s="48" t="s">
        <v>3244</v>
      </c>
      <c r="G1207" s="48" t="s">
        <v>5486</v>
      </c>
      <c r="H1207" s="48" t="s">
        <v>5486</v>
      </c>
    </row>
    <row r="1208" spans="3:8" ht="15" customHeight="1" x14ac:dyDescent="0.25">
      <c r="C1208" s="42" t="s">
        <v>2978</v>
      </c>
      <c r="D1208" s="45" t="s">
        <v>1559</v>
      </c>
      <c r="F1208" s="48" t="s">
        <v>3242</v>
      </c>
      <c r="G1208" s="48" t="s">
        <v>5487</v>
      </c>
      <c r="H1208" s="48" t="s">
        <v>5487</v>
      </c>
    </row>
    <row r="1209" spans="3:8" ht="15" customHeight="1" x14ac:dyDescent="0.25">
      <c r="C1209" s="42" t="s">
        <v>2979</v>
      </c>
      <c r="D1209" s="45" t="s">
        <v>412</v>
      </c>
      <c r="F1209" s="48" t="s">
        <v>3240</v>
      </c>
      <c r="G1209" s="48" t="s">
        <v>5488</v>
      </c>
      <c r="H1209" s="48" t="s">
        <v>5488</v>
      </c>
    </row>
    <row r="1210" spans="3:8" ht="15" customHeight="1" x14ac:dyDescent="0.25">
      <c r="C1210" s="42" t="s">
        <v>2980</v>
      </c>
      <c r="D1210" s="45" t="s">
        <v>294</v>
      </c>
      <c r="F1210" s="48" t="s">
        <v>3237</v>
      </c>
      <c r="G1210" s="48" t="s">
        <v>5489</v>
      </c>
      <c r="H1210" s="48" t="s">
        <v>5489</v>
      </c>
    </row>
    <row r="1211" spans="3:8" ht="15" customHeight="1" x14ac:dyDescent="0.25">
      <c r="C1211" s="42" t="s">
        <v>2981</v>
      </c>
      <c r="D1211" s="45" t="s">
        <v>320</v>
      </c>
      <c r="F1211" s="48" t="s">
        <v>3235</v>
      </c>
      <c r="G1211" s="48" t="s">
        <v>5490</v>
      </c>
      <c r="H1211" s="48" t="s">
        <v>5490</v>
      </c>
    </row>
    <row r="1212" spans="3:8" ht="15" customHeight="1" x14ac:dyDescent="0.25">
      <c r="C1212" s="42" t="s">
        <v>2982</v>
      </c>
      <c r="D1212" s="45" t="s">
        <v>258</v>
      </c>
      <c r="F1212" s="48" t="s">
        <v>3230</v>
      </c>
      <c r="G1212" s="48" t="s">
        <v>5491</v>
      </c>
      <c r="H1212" s="48" t="s">
        <v>5491</v>
      </c>
    </row>
    <row r="1213" spans="3:8" ht="15" customHeight="1" x14ac:dyDescent="0.25">
      <c r="C1213" s="42" t="s">
        <v>2983</v>
      </c>
      <c r="D1213" s="45" t="s">
        <v>234</v>
      </c>
      <c r="F1213" s="48" t="s">
        <v>3219</v>
      </c>
      <c r="G1213" s="48" t="s">
        <v>5492</v>
      </c>
      <c r="H1213" s="48" t="s">
        <v>5492</v>
      </c>
    </row>
    <row r="1214" spans="3:8" ht="15" customHeight="1" x14ac:dyDescent="0.25">
      <c r="C1214" s="42" t="s">
        <v>2984</v>
      </c>
      <c r="D1214" s="45" t="s">
        <v>219</v>
      </c>
      <c r="F1214" s="48" t="s">
        <v>3217</v>
      </c>
      <c r="G1214" s="48" t="s">
        <v>5493</v>
      </c>
      <c r="H1214" s="48" t="s">
        <v>5493</v>
      </c>
    </row>
    <row r="1215" spans="3:8" ht="15" customHeight="1" x14ac:dyDescent="0.25">
      <c r="C1215" s="42" t="s">
        <v>2985</v>
      </c>
      <c r="D1215" s="45" t="s">
        <v>277</v>
      </c>
      <c r="F1215" s="48" t="s">
        <v>3210</v>
      </c>
      <c r="G1215" s="48" t="s">
        <v>5494</v>
      </c>
      <c r="H1215" s="48" t="s">
        <v>5494</v>
      </c>
    </row>
    <row r="1216" spans="3:8" ht="15" customHeight="1" x14ac:dyDescent="0.25">
      <c r="C1216" s="42" t="s">
        <v>2986</v>
      </c>
      <c r="D1216" s="45" t="s">
        <v>1568</v>
      </c>
      <c r="F1216" s="48" t="s">
        <v>3192</v>
      </c>
      <c r="G1216" s="48" t="s">
        <v>5495</v>
      </c>
      <c r="H1216" s="48" t="s">
        <v>5495</v>
      </c>
    </row>
    <row r="1217" spans="3:8" ht="15" customHeight="1" x14ac:dyDescent="0.25">
      <c r="C1217" s="42" t="s">
        <v>2987</v>
      </c>
      <c r="D1217" s="45" t="s">
        <v>271</v>
      </c>
      <c r="F1217" s="48" t="s">
        <v>3175</v>
      </c>
      <c r="G1217" s="48" t="s">
        <v>5496</v>
      </c>
      <c r="H1217" s="48" t="s">
        <v>5496</v>
      </c>
    </row>
    <row r="1218" spans="3:8" ht="15" customHeight="1" x14ac:dyDescent="0.25">
      <c r="C1218" s="42" t="s">
        <v>2988</v>
      </c>
      <c r="D1218" s="45" t="s">
        <v>1571</v>
      </c>
      <c r="F1218" s="48" t="s">
        <v>3161</v>
      </c>
      <c r="G1218" s="48" t="s">
        <v>5497</v>
      </c>
      <c r="H1218" s="48" t="s">
        <v>5497</v>
      </c>
    </row>
    <row r="1219" spans="3:8" ht="15" customHeight="1" x14ac:dyDescent="0.25">
      <c r="C1219" s="42" t="s">
        <v>2989</v>
      </c>
      <c r="D1219" s="45" t="s">
        <v>495</v>
      </c>
      <c r="F1219" s="48" t="s">
        <v>3159</v>
      </c>
      <c r="G1219" s="48" t="s">
        <v>5498</v>
      </c>
      <c r="H1219" s="48" t="s">
        <v>5498</v>
      </c>
    </row>
    <row r="1220" spans="3:8" ht="15" customHeight="1" x14ac:dyDescent="0.25">
      <c r="C1220" s="42" t="s">
        <v>2990</v>
      </c>
      <c r="D1220" s="45" t="s">
        <v>363</v>
      </c>
      <c r="F1220" s="48" t="s">
        <v>3152</v>
      </c>
      <c r="G1220" s="48" t="s">
        <v>5499</v>
      </c>
      <c r="H1220" s="48" t="s">
        <v>5499</v>
      </c>
    </row>
    <row r="1221" spans="3:8" ht="15" customHeight="1" x14ac:dyDescent="0.25">
      <c r="C1221" s="42" t="s">
        <v>2991</v>
      </c>
      <c r="D1221" s="45" t="s">
        <v>237</v>
      </c>
      <c r="F1221" s="48" t="s">
        <v>2251</v>
      </c>
      <c r="G1221" s="48" t="s">
        <v>5500</v>
      </c>
      <c r="H1221" s="48" t="s">
        <v>5500</v>
      </c>
    </row>
    <row r="1222" spans="3:8" ht="15" customHeight="1" x14ac:dyDescent="0.25">
      <c r="C1222" s="42" t="s">
        <v>2992</v>
      </c>
      <c r="D1222" s="45" t="s">
        <v>2072</v>
      </c>
      <c r="F1222" s="48" t="s">
        <v>3125</v>
      </c>
      <c r="G1222" s="48" t="s">
        <v>5501</v>
      </c>
      <c r="H1222" s="48" t="s">
        <v>5501</v>
      </c>
    </row>
    <row r="1223" spans="3:8" ht="15" customHeight="1" x14ac:dyDescent="0.25">
      <c r="C1223" s="42" t="s">
        <v>2993</v>
      </c>
      <c r="D1223" s="45" t="s">
        <v>321</v>
      </c>
      <c r="F1223" s="48" t="s">
        <v>3123</v>
      </c>
      <c r="G1223" s="48" t="s">
        <v>5502</v>
      </c>
      <c r="H1223" s="48" t="s">
        <v>5502</v>
      </c>
    </row>
    <row r="1224" spans="3:8" ht="15" customHeight="1" x14ac:dyDescent="0.25">
      <c r="C1224" s="42" t="s">
        <v>2994</v>
      </c>
      <c r="D1224" s="45" t="s">
        <v>326</v>
      </c>
      <c r="F1224" s="48" t="s">
        <v>3120</v>
      </c>
      <c r="G1224" s="48" t="s">
        <v>5503</v>
      </c>
      <c r="H1224" s="48" t="s">
        <v>5503</v>
      </c>
    </row>
    <row r="1225" spans="3:8" ht="15" customHeight="1" x14ac:dyDescent="0.25">
      <c r="C1225" s="42" t="s">
        <v>2995</v>
      </c>
      <c r="D1225" s="45" t="s">
        <v>315</v>
      </c>
      <c r="F1225" s="48" t="s">
        <v>3118</v>
      </c>
      <c r="G1225" s="48" t="s">
        <v>5504</v>
      </c>
      <c r="H1225" s="48" t="s">
        <v>5504</v>
      </c>
    </row>
    <row r="1226" spans="3:8" ht="15" customHeight="1" x14ac:dyDescent="0.25">
      <c r="C1226" s="42" t="s">
        <v>2996</v>
      </c>
      <c r="D1226" s="45" t="s">
        <v>478</v>
      </c>
      <c r="F1226" s="48" t="s">
        <v>3104</v>
      </c>
      <c r="G1226" s="48" t="s">
        <v>5505</v>
      </c>
      <c r="H1226" s="48" t="s">
        <v>5505</v>
      </c>
    </row>
    <row r="1227" spans="3:8" ht="15" customHeight="1" x14ac:dyDescent="0.25">
      <c r="C1227" s="42" t="s">
        <v>2997</v>
      </c>
      <c r="D1227" s="45" t="s">
        <v>344</v>
      </c>
      <c r="F1227" s="48" t="s">
        <v>3094</v>
      </c>
      <c r="G1227" s="48" t="s">
        <v>5506</v>
      </c>
      <c r="H1227" s="48" t="s">
        <v>5506</v>
      </c>
    </row>
    <row r="1228" spans="3:8" ht="15" customHeight="1" x14ac:dyDescent="0.25">
      <c r="C1228" s="42" t="s">
        <v>2998</v>
      </c>
      <c r="D1228" s="45" t="s">
        <v>221</v>
      </c>
      <c r="F1228" s="48" t="s">
        <v>3078</v>
      </c>
      <c r="G1228" s="48" t="s">
        <v>5507</v>
      </c>
      <c r="H1228" s="48" t="s">
        <v>5507</v>
      </c>
    </row>
    <row r="1229" spans="3:8" ht="15" customHeight="1" x14ac:dyDescent="0.25">
      <c r="C1229" s="42" t="s">
        <v>2999</v>
      </c>
      <c r="D1229" s="45" t="s">
        <v>413</v>
      </c>
      <c r="F1229" s="48" t="s">
        <v>2163</v>
      </c>
      <c r="G1229" s="48" t="s">
        <v>5508</v>
      </c>
      <c r="H1229" s="48" t="s">
        <v>5508</v>
      </c>
    </row>
    <row r="1230" spans="3:8" ht="15" customHeight="1" x14ac:dyDescent="0.25">
      <c r="C1230" s="42" t="s">
        <v>3000</v>
      </c>
      <c r="D1230" s="45" t="s">
        <v>275</v>
      </c>
      <c r="F1230" s="48" t="s">
        <v>3045</v>
      </c>
      <c r="G1230" s="48" t="s">
        <v>5509</v>
      </c>
      <c r="H1230" s="48" t="s">
        <v>5509</v>
      </c>
    </row>
    <row r="1231" spans="3:8" ht="15" customHeight="1" x14ac:dyDescent="0.25">
      <c r="C1231" s="42" t="s">
        <v>3001</v>
      </c>
      <c r="D1231" s="45" t="s">
        <v>2470</v>
      </c>
      <c r="F1231" s="48" t="s">
        <v>3033</v>
      </c>
      <c r="G1231" s="48" t="s">
        <v>5510</v>
      </c>
      <c r="H1231" s="48" t="s">
        <v>5510</v>
      </c>
    </row>
    <row r="1232" spans="3:8" ht="15" customHeight="1" x14ac:dyDescent="0.25">
      <c r="C1232" s="42" t="s">
        <v>3002</v>
      </c>
      <c r="D1232" s="45" t="s">
        <v>365</v>
      </c>
      <c r="F1232" s="48" t="s">
        <v>2100</v>
      </c>
      <c r="G1232" s="48" t="s">
        <v>5511</v>
      </c>
      <c r="H1232" s="48" t="s">
        <v>5511</v>
      </c>
    </row>
    <row r="1233" spans="3:8" ht="15" customHeight="1" x14ac:dyDescent="0.25">
      <c r="C1233" s="42" t="s">
        <v>3003</v>
      </c>
      <c r="D1233" s="45" t="s">
        <v>454</v>
      </c>
      <c r="F1233" s="48" t="s">
        <v>2046</v>
      </c>
      <c r="G1233" s="48" t="s">
        <v>5512</v>
      </c>
      <c r="H1233" s="48" t="s">
        <v>5512</v>
      </c>
    </row>
    <row r="1234" spans="3:8" ht="15" customHeight="1" x14ac:dyDescent="0.25">
      <c r="C1234" s="42" t="s">
        <v>3004</v>
      </c>
      <c r="D1234" s="45" t="s">
        <v>236</v>
      </c>
      <c r="F1234" s="48" t="s">
        <v>2970</v>
      </c>
      <c r="G1234" s="48" t="s">
        <v>5513</v>
      </c>
      <c r="H1234" s="48" t="s">
        <v>5513</v>
      </c>
    </row>
    <row r="1235" spans="3:8" ht="15" customHeight="1" x14ac:dyDescent="0.25">
      <c r="C1235" s="42" t="s">
        <v>3005</v>
      </c>
      <c r="D1235" s="45" t="s">
        <v>2440</v>
      </c>
      <c r="F1235" s="48" t="s">
        <v>2964</v>
      </c>
      <c r="G1235" s="48" t="s">
        <v>5514</v>
      </c>
      <c r="H1235" s="48" t="s">
        <v>5514</v>
      </c>
    </row>
    <row r="1236" spans="3:8" ht="15" customHeight="1" x14ac:dyDescent="0.25">
      <c r="C1236" s="42" t="s">
        <v>3006</v>
      </c>
      <c r="D1236" s="45" t="s">
        <v>468</v>
      </c>
      <c r="F1236" s="48" t="s">
        <v>2017</v>
      </c>
      <c r="G1236" s="48" t="s">
        <v>5515</v>
      </c>
      <c r="H1236" s="48" t="s">
        <v>5515</v>
      </c>
    </row>
    <row r="1237" spans="3:8" ht="15" customHeight="1" x14ac:dyDescent="0.25">
      <c r="C1237" s="42" t="s">
        <v>3007</v>
      </c>
      <c r="D1237" s="45" t="s">
        <v>249</v>
      </c>
      <c r="F1237" s="48" t="s">
        <v>5516</v>
      </c>
      <c r="G1237" s="48" t="s">
        <v>5517</v>
      </c>
      <c r="H1237" s="48" t="s">
        <v>5518</v>
      </c>
    </row>
    <row r="1238" spans="3:8" ht="15" customHeight="1" x14ac:dyDescent="0.25">
      <c r="C1238" s="42" t="s">
        <v>3008</v>
      </c>
      <c r="D1238" s="45" t="s">
        <v>1592</v>
      </c>
      <c r="F1238" s="48" t="s">
        <v>4637</v>
      </c>
      <c r="G1238" s="48" t="s">
        <v>5519</v>
      </c>
      <c r="H1238" s="48" t="s">
        <v>5519</v>
      </c>
    </row>
    <row r="1239" spans="3:8" ht="15" customHeight="1" x14ac:dyDescent="0.25">
      <c r="C1239" s="42" t="s">
        <v>3009</v>
      </c>
      <c r="D1239" s="45" t="s">
        <v>245</v>
      </c>
      <c r="F1239" s="48" t="s">
        <v>3917</v>
      </c>
      <c r="G1239" s="48" t="s">
        <v>5520</v>
      </c>
      <c r="H1239" s="48" t="s">
        <v>5520</v>
      </c>
    </row>
    <row r="1240" spans="3:8" ht="15" customHeight="1" x14ac:dyDescent="0.25">
      <c r="C1240" s="42" t="s">
        <v>3010</v>
      </c>
      <c r="D1240" s="45" t="s">
        <v>522</v>
      </c>
      <c r="F1240" s="48" t="s">
        <v>4671</v>
      </c>
      <c r="G1240" s="48" t="s">
        <v>5521</v>
      </c>
      <c r="H1240" s="48" t="s">
        <v>5521</v>
      </c>
    </row>
    <row r="1241" spans="3:8" ht="15" customHeight="1" x14ac:dyDescent="0.25">
      <c r="C1241" s="42" t="s">
        <v>3011</v>
      </c>
      <c r="D1241" s="45" t="s">
        <v>226</v>
      </c>
      <c r="F1241" s="48" t="s">
        <v>4846</v>
      </c>
      <c r="G1241" s="48" t="s">
        <v>5522</v>
      </c>
      <c r="H1241" s="48" t="s">
        <v>5522</v>
      </c>
    </row>
    <row r="1242" spans="3:8" ht="15" customHeight="1" x14ac:dyDescent="0.25">
      <c r="C1242" s="42" t="s">
        <v>3012</v>
      </c>
      <c r="D1242" s="45" t="s">
        <v>402</v>
      </c>
      <c r="F1242" s="48" t="s">
        <v>4540</v>
      </c>
      <c r="G1242" s="48" t="s">
        <v>5523</v>
      </c>
      <c r="H1242" s="48" t="s">
        <v>5523</v>
      </c>
    </row>
    <row r="1243" spans="3:8" ht="15" customHeight="1" x14ac:dyDescent="0.25">
      <c r="C1243" s="42" t="s">
        <v>3013</v>
      </c>
      <c r="D1243" s="45" t="s">
        <v>285</v>
      </c>
      <c r="F1243" s="48" t="s">
        <v>4019</v>
      </c>
      <c r="G1243" s="48" t="s">
        <v>5524</v>
      </c>
      <c r="H1243" s="48" t="s">
        <v>5524</v>
      </c>
    </row>
    <row r="1244" spans="3:8" ht="15" customHeight="1" x14ac:dyDescent="0.25">
      <c r="C1244" s="42" t="s">
        <v>3014</v>
      </c>
      <c r="D1244" s="45" t="s">
        <v>1597</v>
      </c>
      <c r="F1244" s="48" t="s">
        <v>4543</v>
      </c>
      <c r="G1244" s="48" t="s">
        <v>5525</v>
      </c>
      <c r="H1244" s="48" t="s">
        <v>5525</v>
      </c>
    </row>
    <row r="1245" spans="3:8" ht="15" customHeight="1" x14ac:dyDescent="0.25">
      <c r="C1245" s="42" t="s">
        <v>3015</v>
      </c>
      <c r="D1245" s="45" t="s">
        <v>250</v>
      </c>
      <c r="F1245" s="48" t="s">
        <v>4807</v>
      </c>
      <c r="G1245" s="48" t="s">
        <v>5526</v>
      </c>
      <c r="H1245" s="48" t="s">
        <v>5526</v>
      </c>
    </row>
    <row r="1246" spans="3:8" ht="15" customHeight="1" x14ac:dyDescent="0.25">
      <c r="C1246" s="42" t="s">
        <v>3016</v>
      </c>
      <c r="D1246" s="45" t="s">
        <v>2100</v>
      </c>
      <c r="F1246" s="48" t="s">
        <v>4374</v>
      </c>
      <c r="G1246" s="48" t="s">
        <v>5527</v>
      </c>
      <c r="H1246" s="48" t="s">
        <v>5527</v>
      </c>
    </row>
    <row r="1247" spans="3:8" ht="15" customHeight="1" x14ac:dyDescent="0.25">
      <c r="C1247" s="42" t="s">
        <v>3017</v>
      </c>
      <c r="D1247" s="45" t="s">
        <v>239</v>
      </c>
      <c r="F1247" s="48" t="s">
        <v>4388</v>
      </c>
      <c r="G1247" s="48" t="s">
        <v>5528</v>
      </c>
      <c r="H1247" s="48" t="s">
        <v>5528</v>
      </c>
    </row>
    <row r="1248" spans="3:8" ht="15" customHeight="1" x14ac:dyDescent="0.25">
      <c r="C1248" s="42" t="s">
        <v>3018</v>
      </c>
      <c r="D1248" s="45" t="s">
        <v>346</v>
      </c>
      <c r="F1248" s="48" t="s">
        <v>828</v>
      </c>
      <c r="G1248" s="48" t="s">
        <v>1351</v>
      </c>
      <c r="H1248" s="48" t="s">
        <v>1351</v>
      </c>
    </row>
    <row r="1249" spans="3:8" ht="15" customHeight="1" x14ac:dyDescent="0.25">
      <c r="C1249" s="42" t="s">
        <v>3019</v>
      </c>
      <c r="D1249" s="45" t="s">
        <v>333</v>
      </c>
      <c r="F1249" s="48" t="s">
        <v>4732</v>
      </c>
      <c r="G1249" s="48" t="s">
        <v>5529</v>
      </c>
      <c r="H1249" s="48" t="s">
        <v>5529</v>
      </c>
    </row>
    <row r="1250" spans="3:8" ht="15" customHeight="1" x14ac:dyDescent="0.25">
      <c r="C1250" s="42" t="s">
        <v>3020</v>
      </c>
      <c r="D1250" s="45" t="s">
        <v>233</v>
      </c>
      <c r="F1250" s="48" t="s">
        <v>4844</v>
      </c>
      <c r="G1250" s="48" t="s">
        <v>5530</v>
      </c>
      <c r="H1250" s="48" t="s">
        <v>5530</v>
      </c>
    </row>
    <row r="1251" spans="3:8" ht="15" customHeight="1" x14ac:dyDescent="0.25">
      <c r="C1251" s="42" t="s">
        <v>3021</v>
      </c>
      <c r="D1251" s="45" t="s">
        <v>287</v>
      </c>
      <c r="F1251" s="48" t="s">
        <v>4642</v>
      </c>
      <c r="G1251" s="48" t="s">
        <v>5531</v>
      </c>
      <c r="H1251" s="48" t="s">
        <v>5531</v>
      </c>
    </row>
    <row r="1252" spans="3:8" ht="15" customHeight="1" x14ac:dyDescent="0.25">
      <c r="C1252" s="42" t="s">
        <v>3022</v>
      </c>
      <c r="D1252" s="45" t="s">
        <v>3023</v>
      </c>
      <c r="F1252" s="48" t="s">
        <v>4735</v>
      </c>
      <c r="G1252" s="48" t="s">
        <v>5532</v>
      </c>
      <c r="H1252" s="48" t="s">
        <v>5532</v>
      </c>
    </row>
    <row r="1253" spans="3:8" ht="15" customHeight="1" x14ac:dyDescent="0.25">
      <c r="C1253" s="42" t="s">
        <v>3024</v>
      </c>
      <c r="D1253" s="45" t="s">
        <v>541</v>
      </c>
      <c r="F1253" s="48" t="s">
        <v>4361</v>
      </c>
      <c r="G1253" s="48" t="s">
        <v>5533</v>
      </c>
      <c r="H1253" s="48" t="s">
        <v>5533</v>
      </c>
    </row>
    <row r="1254" spans="3:8" ht="15" customHeight="1" x14ac:dyDescent="0.25">
      <c r="C1254" s="42" t="s">
        <v>3025</v>
      </c>
      <c r="D1254" s="45" t="s">
        <v>1618</v>
      </c>
      <c r="F1254" s="48" t="s">
        <v>4478</v>
      </c>
      <c r="G1254" s="48" t="s">
        <v>5534</v>
      </c>
      <c r="H1254" s="48" t="s">
        <v>5534</v>
      </c>
    </row>
    <row r="1255" spans="3:8" ht="15" customHeight="1" x14ac:dyDescent="0.25">
      <c r="C1255" s="42" t="s">
        <v>3026</v>
      </c>
      <c r="D1255" s="45" t="s">
        <v>260</v>
      </c>
      <c r="F1255" s="48" t="s">
        <v>4471</v>
      </c>
      <c r="G1255" s="48" t="s">
        <v>5535</v>
      </c>
      <c r="H1255" s="48" t="s">
        <v>5535</v>
      </c>
    </row>
    <row r="1256" spans="3:8" ht="15" customHeight="1" x14ac:dyDescent="0.25">
      <c r="C1256" s="42" t="s">
        <v>3027</v>
      </c>
      <c r="D1256" s="45" t="s">
        <v>1621</v>
      </c>
      <c r="F1256" s="48" t="s">
        <v>4546</v>
      </c>
      <c r="G1256" s="48" t="s">
        <v>5536</v>
      </c>
      <c r="H1256" s="48" t="s">
        <v>5536</v>
      </c>
    </row>
    <row r="1257" spans="3:8" ht="15" customHeight="1" x14ac:dyDescent="0.25">
      <c r="C1257" s="42" t="s">
        <v>3028</v>
      </c>
      <c r="D1257" s="45" t="s">
        <v>351</v>
      </c>
      <c r="F1257" s="48" t="s">
        <v>4613</v>
      </c>
      <c r="G1257" s="48" t="s">
        <v>5537</v>
      </c>
      <c r="H1257" s="48" t="s">
        <v>5537</v>
      </c>
    </row>
    <row r="1258" spans="3:8" ht="15" customHeight="1" x14ac:dyDescent="0.25">
      <c r="C1258" s="42" t="s">
        <v>3029</v>
      </c>
      <c r="D1258" s="45" t="s">
        <v>440</v>
      </c>
      <c r="F1258" s="48" t="s">
        <v>4645</v>
      </c>
      <c r="G1258" s="48" t="s">
        <v>5538</v>
      </c>
      <c r="H1258" s="48" t="s">
        <v>5538</v>
      </c>
    </row>
    <row r="1259" spans="3:8" ht="15" customHeight="1" x14ac:dyDescent="0.25">
      <c r="C1259" s="42" t="s">
        <v>3030</v>
      </c>
      <c r="D1259" s="45" t="s">
        <v>2616</v>
      </c>
      <c r="F1259" s="48" t="s">
        <v>4801</v>
      </c>
      <c r="G1259" s="48" t="s">
        <v>5539</v>
      </c>
      <c r="H1259" s="48" t="s">
        <v>5539</v>
      </c>
    </row>
    <row r="1260" spans="3:8" ht="15" customHeight="1" x14ac:dyDescent="0.25">
      <c r="C1260" s="42" t="s">
        <v>3031</v>
      </c>
      <c r="D1260" s="45" t="s">
        <v>2604</v>
      </c>
      <c r="F1260" s="48" t="s">
        <v>4504</v>
      </c>
      <c r="G1260" s="48" t="s">
        <v>5540</v>
      </c>
      <c r="H1260" s="48" t="s">
        <v>5540</v>
      </c>
    </row>
    <row r="1261" spans="3:8" ht="15" customHeight="1" x14ac:dyDescent="0.25">
      <c r="C1261" s="42" t="s">
        <v>3032</v>
      </c>
      <c r="D1261" s="45" t="s">
        <v>3033</v>
      </c>
      <c r="F1261" s="48" t="s">
        <v>4290</v>
      </c>
      <c r="G1261" s="48" t="s">
        <v>5541</v>
      </c>
      <c r="H1261" s="48" t="s">
        <v>5541</v>
      </c>
    </row>
    <row r="1262" spans="3:8" ht="15" customHeight="1" x14ac:dyDescent="0.25">
      <c r="C1262" s="42" t="s">
        <v>3034</v>
      </c>
      <c r="D1262" s="45" t="s">
        <v>279</v>
      </c>
      <c r="F1262" s="48" t="s">
        <v>4692</v>
      </c>
      <c r="G1262" s="48" t="s">
        <v>5542</v>
      </c>
      <c r="H1262" s="48" t="s">
        <v>5542</v>
      </c>
    </row>
    <row r="1263" spans="3:8" ht="15" customHeight="1" x14ac:dyDescent="0.25">
      <c r="C1263" s="42" t="s">
        <v>3035</v>
      </c>
      <c r="D1263" s="45" t="s">
        <v>496</v>
      </c>
      <c r="F1263" s="48" t="s">
        <v>4738</v>
      </c>
      <c r="G1263" s="48" t="s">
        <v>5543</v>
      </c>
      <c r="H1263" s="48" t="s">
        <v>5543</v>
      </c>
    </row>
    <row r="1264" spans="3:8" ht="15" customHeight="1" x14ac:dyDescent="0.25">
      <c r="C1264" s="42" t="s">
        <v>3036</v>
      </c>
      <c r="D1264" s="45" t="s">
        <v>349</v>
      </c>
      <c r="F1264" s="48" t="s">
        <v>4648</v>
      </c>
      <c r="G1264" s="48" t="s">
        <v>5544</v>
      </c>
      <c r="H1264" s="48" t="s">
        <v>5544</v>
      </c>
    </row>
    <row r="1265" spans="3:8" ht="15" customHeight="1" x14ac:dyDescent="0.25">
      <c r="C1265" s="42" t="s">
        <v>3037</v>
      </c>
      <c r="D1265" s="45" t="s">
        <v>486</v>
      </c>
      <c r="F1265" s="48" t="s">
        <v>4782</v>
      </c>
      <c r="G1265" s="48" t="s">
        <v>5545</v>
      </c>
      <c r="H1265" s="48" t="s">
        <v>5545</v>
      </c>
    </row>
    <row r="1266" spans="3:8" ht="15" customHeight="1" x14ac:dyDescent="0.25">
      <c r="C1266" s="42" t="s">
        <v>3038</v>
      </c>
      <c r="D1266" s="45" t="s">
        <v>342</v>
      </c>
      <c r="F1266" s="48" t="s">
        <v>4699</v>
      </c>
      <c r="G1266" s="48" t="s">
        <v>5546</v>
      </c>
      <c r="H1266" s="48" t="s">
        <v>5546</v>
      </c>
    </row>
    <row r="1267" spans="3:8" ht="15" customHeight="1" x14ac:dyDescent="0.25">
      <c r="C1267" s="42" t="s">
        <v>3039</v>
      </c>
      <c r="D1267" s="45" t="s">
        <v>323</v>
      </c>
      <c r="F1267" s="48" t="s">
        <v>4773</v>
      </c>
      <c r="G1267" s="48" t="s">
        <v>5547</v>
      </c>
      <c r="H1267" s="48" t="s">
        <v>5547</v>
      </c>
    </row>
    <row r="1268" spans="3:8" ht="15" customHeight="1" x14ac:dyDescent="0.25">
      <c r="C1268" s="42" t="s">
        <v>3040</v>
      </c>
      <c r="D1268" s="45" t="s">
        <v>1636</v>
      </c>
      <c r="F1268" s="48" t="s">
        <v>4490</v>
      </c>
      <c r="G1268" s="48" t="s">
        <v>5548</v>
      </c>
      <c r="H1268" s="48" t="s">
        <v>5548</v>
      </c>
    </row>
    <row r="1269" spans="3:8" ht="15" customHeight="1" x14ac:dyDescent="0.25">
      <c r="C1269" s="42" t="s">
        <v>3041</v>
      </c>
      <c r="D1269" s="45" t="s">
        <v>2127</v>
      </c>
      <c r="F1269" s="48" t="s">
        <v>4839</v>
      </c>
      <c r="G1269" s="48" t="s">
        <v>5549</v>
      </c>
      <c r="H1269" s="48" t="s">
        <v>5549</v>
      </c>
    </row>
    <row r="1270" spans="3:8" ht="15" customHeight="1" x14ac:dyDescent="0.25">
      <c r="C1270" s="42" t="s">
        <v>3042</v>
      </c>
      <c r="D1270" s="45" t="s">
        <v>247</v>
      </c>
      <c r="F1270" s="48" t="s">
        <v>5550</v>
      </c>
      <c r="G1270" s="48" t="s">
        <v>5551</v>
      </c>
      <c r="H1270" s="48" t="s">
        <v>5552</v>
      </c>
    </row>
    <row r="1271" spans="3:8" ht="15" customHeight="1" x14ac:dyDescent="0.25">
      <c r="C1271" s="42" t="s">
        <v>3043</v>
      </c>
      <c r="D1271" s="45" t="s">
        <v>276</v>
      </c>
      <c r="F1271" s="48" t="s">
        <v>5553</v>
      </c>
      <c r="G1271" s="48" t="s">
        <v>5554</v>
      </c>
      <c r="H1271" s="48" t="s">
        <v>5555</v>
      </c>
    </row>
    <row r="1272" spans="3:8" ht="15" customHeight="1" x14ac:dyDescent="0.25">
      <c r="C1272" s="42" t="s">
        <v>3044</v>
      </c>
      <c r="D1272" s="45" t="s">
        <v>3045</v>
      </c>
      <c r="F1272" s="48" t="s">
        <v>4830</v>
      </c>
      <c r="G1272" s="48" t="s">
        <v>5556</v>
      </c>
      <c r="H1272" s="48" t="s">
        <v>5556</v>
      </c>
    </row>
    <row r="1273" spans="3:8" ht="15" customHeight="1" x14ac:dyDescent="0.25">
      <c r="C1273" s="42" t="s">
        <v>3046</v>
      </c>
      <c r="D1273" s="45" t="s">
        <v>1646</v>
      </c>
      <c r="F1273" s="48" t="s">
        <v>4813</v>
      </c>
      <c r="G1273" s="48" t="s">
        <v>5557</v>
      </c>
      <c r="H1273" s="48" t="s">
        <v>5557</v>
      </c>
    </row>
    <row r="1274" spans="3:8" ht="15" customHeight="1" x14ac:dyDescent="0.25">
      <c r="C1274" s="42" t="s">
        <v>3047</v>
      </c>
      <c r="D1274" s="45" t="s">
        <v>450</v>
      </c>
      <c r="F1274" s="48" t="s">
        <v>4770</v>
      </c>
      <c r="G1274" s="48" t="s">
        <v>5558</v>
      </c>
      <c r="H1274" s="48" t="s">
        <v>5558</v>
      </c>
    </row>
    <row r="1275" spans="3:8" ht="15" customHeight="1" x14ac:dyDescent="0.25">
      <c r="C1275" s="42" t="s">
        <v>3048</v>
      </c>
      <c r="D1275" s="45" t="s">
        <v>451</v>
      </c>
      <c r="F1275" s="48" t="s">
        <v>4363</v>
      </c>
      <c r="G1275" s="48" t="s">
        <v>5559</v>
      </c>
      <c r="H1275" s="48" t="s">
        <v>5559</v>
      </c>
    </row>
    <row r="1276" spans="3:8" ht="15" customHeight="1" x14ac:dyDescent="0.25">
      <c r="C1276" s="42" t="s">
        <v>3049</v>
      </c>
      <c r="D1276" s="45" t="s">
        <v>514</v>
      </c>
      <c r="F1276" s="48" t="s">
        <v>4810</v>
      </c>
      <c r="G1276" s="48" t="s">
        <v>5560</v>
      </c>
      <c r="H1276" s="48" t="s">
        <v>5560</v>
      </c>
    </row>
    <row r="1277" spans="3:8" ht="15" customHeight="1" x14ac:dyDescent="0.25">
      <c r="C1277" s="42" t="s">
        <v>3050</v>
      </c>
      <c r="D1277" s="45" t="s">
        <v>259</v>
      </c>
      <c r="F1277" s="48" t="s">
        <v>4499</v>
      </c>
      <c r="G1277" s="48" t="s">
        <v>5561</v>
      </c>
      <c r="H1277" s="48" t="s">
        <v>5561</v>
      </c>
    </row>
    <row r="1278" spans="3:8" ht="15" customHeight="1" x14ac:dyDescent="0.25">
      <c r="C1278" s="42" t="s">
        <v>3051</v>
      </c>
      <c r="D1278" s="45" t="s">
        <v>284</v>
      </c>
      <c r="F1278" s="48" t="s">
        <v>4662</v>
      </c>
      <c r="G1278" s="48" t="s">
        <v>5562</v>
      </c>
      <c r="H1278" s="48" t="s">
        <v>5562</v>
      </c>
    </row>
    <row r="1279" spans="3:8" ht="15" customHeight="1" x14ac:dyDescent="0.25">
      <c r="C1279" s="42" t="s">
        <v>3052</v>
      </c>
      <c r="D1279" s="45" t="s">
        <v>367</v>
      </c>
      <c r="F1279" s="48" t="s">
        <v>4727</v>
      </c>
      <c r="G1279" s="48" t="s">
        <v>5563</v>
      </c>
      <c r="H1279" s="48" t="s">
        <v>5563</v>
      </c>
    </row>
    <row r="1280" spans="3:8" ht="15" customHeight="1" x14ac:dyDescent="0.25">
      <c r="C1280" s="42" t="s">
        <v>3053</v>
      </c>
      <c r="D1280" s="45" t="s">
        <v>403</v>
      </c>
      <c r="F1280" s="48" t="s">
        <v>4696</v>
      </c>
      <c r="G1280" s="48" t="s">
        <v>5564</v>
      </c>
      <c r="H1280" s="48" t="s">
        <v>5564</v>
      </c>
    </row>
    <row r="1281" spans="3:8" ht="15" customHeight="1" x14ac:dyDescent="0.25">
      <c r="C1281" s="42" t="s">
        <v>3054</v>
      </c>
      <c r="D1281" s="45" t="s">
        <v>244</v>
      </c>
      <c r="F1281" s="48" t="s">
        <v>4835</v>
      </c>
      <c r="G1281" s="48" t="s">
        <v>5565</v>
      </c>
      <c r="H1281" s="48" t="s">
        <v>5565</v>
      </c>
    </row>
    <row r="1282" spans="3:8" ht="15" customHeight="1" x14ac:dyDescent="0.25">
      <c r="C1282" s="42" t="s">
        <v>3055</v>
      </c>
      <c r="D1282" s="45" t="s">
        <v>345</v>
      </c>
      <c r="F1282" s="48" t="s">
        <v>4850</v>
      </c>
      <c r="G1282" s="48" t="s">
        <v>5566</v>
      </c>
      <c r="H1282" s="48" t="s">
        <v>5566</v>
      </c>
    </row>
    <row r="1283" spans="3:8" ht="15" customHeight="1" x14ac:dyDescent="0.25">
      <c r="C1283" s="42" t="s">
        <v>3056</v>
      </c>
      <c r="D1283" s="45" t="s">
        <v>410</v>
      </c>
      <c r="F1283" s="48" t="s">
        <v>4767</v>
      </c>
      <c r="G1283" s="48" t="s">
        <v>5567</v>
      </c>
      <c r="H1283" s="48" t="s">
        <v>5567</v>
      </c>
    </row>
    <row r="1284" spans="3:8" ht="15" customHeight="1" x14ac:dyDescent="0.25">
      <c r="C1284" s="42" t="s">
        <v>3057</v>
      </c>
      <c r="D1284" s="45" t="s">
        <v>1672</v>
      </c>
      <c r="F1284" s="48" t="s">
        <v>4476</v>
      </c>
      <c r="G1284" s="48" t="s">
        <v>5568</v>
      </c>
      <c r="H1284" s="48" t="s">
        <v>5568</v>
      </c>
    </row>
    <row r="1285" spans="3:8" ht="15" customHeight="1" x14ac:dyDescent="0.25">
      <c r="C1285" s="42" t="s">
        <v>3058</v>
      </c>
      <c r="D1285" s="45" t="s">
        <v>298</v>
      </c>
      <c r="F1285" s="48" t="s">
        <v>4407</v>
      </c>
      <c r="G1285" s="48" t="s">
        <v>5569</v>
      </c>
      <c r="H1285" s="48" t="s">
        <v>5569</v>
      </c>
    </row>
    <row r="1286" spans="3:8" ht="15" customHeight="1" x14ac:dyDescent="0.25">
      <c r="C1286" s="42" t="s">
        <v>3059</v>
      </c>
      <c r="D1286" s="45" t="s">
        <v>312</v>
      </c>
      <c r="F1286" s="48" t="s">
        <v>4599</v>
      </c>
      <c r="G1286" s="48" t="s">
        <v>5570</v>
      </c>
      <c r="H1286" s="48" t="s">
        <v>5570</v>
      </c>
    </row>
    <row r="1287" spans="3:8" ht="15" customHeight="1" x14ac:dyDescent="0.25">
      <c r="C1287" s="42" t="s">
        <v>3060</v>
      </c>
      <c r="D1287" s="45" t="s">
        <v>248</v>
      </c>
      <c r="F1287" s="48" t="s">
        <v>4724</v>
      </c>
      <c r="G1287" s="48" t="s">
        <v>5571</v>
      </c>
      <c r="H1287" s="48" t="s">
        <v>5571</v>
      </c>
    </row>
    <row r="1288" spans="3:8" ht="15" customHeight="1" x14ac:dyDescent="0.25">
      <c r="C1288" s="42" t="s">
        <v>3061</v>
      </c>
      <c r="D1288" s="45" t="s">
        <v>1678</v>
      </c>
      <c r="F1288" s="48" t="s">
        <v>4469</v>
      </c>
      <c r="G1288" s="48" t="s">
        <v>5572</v>
      </c>
      <c r="H1288" s="48" t="s">
        <v>5572</v>
      </c>
    </row>
    <row r="1289" spans="3:8" ht="15" customHeight="1" x14ac:dyDescent="0.25">
      <c r="C1289" s="42" t="s">
        <v>3062</v>
      </c>
      <c r="D1289" s="45" t="s">
        <v>317</v>
      </c>
      <c r="F1289" s="48" t="s">
        <v>4518</v>
      </c>
      <c r="G1289" s="48" t="s">
        <v>5573</v>
      </c>
      <c r="H1289" s="48" t="s">
        <v>5573</v>
      </c>
    </row>
    <row r="1290" spans="3:8" ht="15" customHeight="1" x14ac:dyDescent="0.25">
      <c r="C1290" s="42" t="s">
        <v>3063</v>
      </c>
      <c r="D1290" s="45" t="s">
        <v>3064</v>
      </c>
      <c r="F1290" s="48" t="s">
        <v>4584</v>
      </c>
      <c r="G1290" s="48" t="s">
        <v>5574</v>
      </c>
      <c r="H1290" s="48" t="s">
        <v>5574</v>
      </c>
    </row>
    <row r="1291" spans="3:8" ht="15" customHeight="1" x14ac:dyDescent="0.25">
      <c r="C1291" s="42" t="s">
        <v>3065</v>
      </c>
      <c r="D1291" s="45" t="s">
        <v>341</v>
      </c>
      <c r="F1291" s="48" t="s">
        <v>4558</v>
      </c>
      <c r="G1291" s="48" t="s">
        <v>5575</v>
      </c>
      <c r="H1291" s="48" t="s">
        <v>5575</v>
      </c>
    </row>
    <row r="1292" spans="3:8" ht="15" customHeight="1" x14ac:dyDescent="0.25">
      <c r="C1292" s="42" t="s">
        <v>3066</v>
      </c>
      <c r="D1292" s="45" t="s">
        <v>242</v>
      </c>
      <c r="F1292" s="48" t="s">
        <v>4432</v>
      </c>
      <c r="G1292" s="48" t="s">
        <v>5576</v>
      </c>
      <c r="H1292" s="48" t="s">
        <v>5576</v>
      </c>
    </row>
    <row r="1293" spans="3:8" ht="15" customHeight="1" x14ac:dyDescent="0.25">
      <c r="C1293" s="42" t="s">
        <v>3067</v>
      </c>
      <c r="D1293" s="45" t="s">
        <v>330</v>
      </c>
      <c r="F1293" s="48" t="s">
        <v>4640</v>
      </c>
      <c r="G1293" s="48" t="s">
        <v>5577</v>
      </c>
      <c r="H1293" s="48" t="s">
        <v>5577</v>
      </c>
    </row>
    <row r="1294" spans="3:8" ht="15" customHeight="1" x14ac:dyDescent="0.25">
      <c r="C1294" s="42" t="s">
        <v>3068</v>
      </c>
      <c r="D1294" s="45" t="s">
        <v>404</v>
      </c>
      <c r="F1294" s="48" t="s">
        <v>4409</v>
      </c>
      <c r="G1294" s="48" t="s">
        <v>5578</v>
      </c>
      <c r="H1294" s="48" t="s">
        <v>5578</v>
      </c>
    </row>
    <row r="1295" spans="3:8" ht="15" customHeight="1" x14ac:dyDescent="0.25">
      <c r="C1295" s="42" t="s">
        <v>3069</v>
      </c>
      <c r="D1295" s="45" t="s">
        <v>1694</v>
      </c>
      <c r="F1295" s="48" t="s">
        <v>4372</v>
      </c>
      <c r="G1295" s="48" t="s">
        <v>5579</v>
      </c>
      <c r="H1295" s="48" t="s">
        <v>5579</v>
      </c>
    </row>
    <row r="1296" spans="3:8" ht="15" customHeight="1" x14ac:dyDescent="0.25">
      <c r="C1296" s="42" t="s">
        <v>3070</v>
      </c>
      <c r="D1296" s="45" t="s">
        <v>282</v>
      </c>
      <c r="F1296" s="48" t="s">
        <v>4376</v>
      </c>
      <c r="G1296" s="48" t="s">
        <v>5580</v>
      </c>
      <c r="H1296" s="48" t="s">
        <v>5580</v>
      </c>
    </row>
    <row r="1297" spans="3:8" ht="15" customHeight="1" x14ac:dyDescent="0.25">
      <c r="C1297" s="42" t="s">
        <v>3071</v>
      </c>
      <c r="D1297" s="45" t="s">
        <v>246</v>
      </c>
      <c r="F1297" s="48" t="s">
        <v>4531</v>
      </c>
      <c r="G1297" s="48" t="s">
        <v>5581</v>
      </c>
      <c r="H1297" s="48" t="s">
        <v>5581</v>
      </c>
    </row>
    <row r="1298" spans="3:8" ht="15" customHeight="1" x14ac:dyDescent="0.25">
      <c r="C1298" s="42" t="s">
        <v>3072</v>
      </c>
      <c r="D1298" s="45" t="s">
        <v>1699</v>
      </c>
      <c r="F1298" s="48" t="s">
        <v>4660</v>
      </c>
      <c r="G1298" s="48" t="s">
        <v>5582</v>
      </c>
      <c r="H1298" s="48" t="s">
        <v>5582</v>
      </c>
    </row>
    <row r="1299" spans="3:8" ht="15" customHeight="1" x14ac:dyDescent="0.25">
      <c r="C1299" s="42" t="s">
        <v>3073</v>
      </c>
      <c r="D1299" s="45" t="s">
        <v>290</v>
      </c>
      <c r="F1299" s="48" t="s">
        <v>4593</v>
      </c>
      <c r="G1299" s="48" t="s">
        <v>5583</v>
      </c>
      <c r="H1299" s="48" t="s">
        <v>5583</v>
      </c>
    </row>
    <row r="1300" spans="3:8" ht="15" customHeight="1" x14ac:dyDescent="0.25">
      <c r="C1300" s="42" t="s">
        <v>3074</v>
      </c>
      <c r="D1300" s="45" t="s">
        <v>1702</v>
      </c>
      <c r="F1300" s="48" t="s">
        <v>4832</v>
      </c>
      <c r="G1300" s="48" t="s">
        <v>5584</v>
      </c>
      <c r="H1300" s="48" t="s">
        <v>5584</v>
      </c>
    </row>
    <row r="1301" spans="3:8" ht="15" customHeight="1" x14ac:dyDescent="0.25">
      <c r="C1301" s="42" t="s">
        <v>3075</v>
      </c>
      <c r="D1301" s="45" t="s">
        <v>405</v>
      </c>
      <c r="F1301" s="48" t="s">
        <v>4399</v>
      </c>
      <c r="G1301" s="48" t="s">
        <v>5585</v>
      </c>
      <c r="H1301" s="48" t="s">
        <v>5585</v>
      </c>
    </row>
    <row r="1302" spans="3:8" ht="15" customHeight="1" x14ac:dyDescent="0.25">
      <c r="C1302" s="42" t="s">
        <v>3076</v>
      </c>
      <c r="D1302" s="45" t="s">
        <v>497</v>
      </c>
      <c r="F1302" s="48" t="s">
        <v>4632</v>
      </c>
      <c r="G1302" s="48" t="s">
        <v>5586</v>
      </c>
      <c r="H1302" s="48" t="s">
        <v>5586</v>
      </c>
    </row>
    <row r="1303" spans="3:8" ht="15" customHeight="1" x14ac:dyDescent="0.25">
      <c r="C1303" s="42" t="s">
        <v>3077</v>
      </c>
      <c r="D1303" s="45" t="s">
        <v>3078</v>
      </c>
      <c r="F1303" s="48" t="s">
        <v>4826</v>
      </c>
      <c r="G1303" s="48" t="s">
        <v>5587</v>
      </c>
      <c r="H1303" s="48" t="s">
        <v>5587</v>
      </c>
    </row>
    <row r="1304" spans="3:8" ht="15" customHeight="1" x14ac:dyDescent="0.25">
      <c r="C1304" s="42" t="s">
        <v>3079</v>
      </c>
      <c r="D1304" s="45" t="s">
        <v>266</v>
      </c>
      <c r="F1304" s="48" t="s">
        <v>4607</v>
      </c>
      <c r="G1304" s="48" t="s">
        <v>5588</v>
      </c>
      <c r="H1304" s="48" t="s">
        <v>5588</v>
      </c>
    </row>
    <row r="1305" spans="3:8" ht="15" customHeight="1" x14ac:dyDescent="0.25">
      <c r="C1305" s="42" t="s">
        <v>3080</v>
      </c>
      <c r="D1305" s="45" t="s">
        <v>274</v>
      </c>
      <c r="F1305" s="48" t="s">
        <v>4556</v>
      </c>
      <c r="G1305" s="48" t="s">
        <v>5589</v>
      </c>
      <c r="H1305" s="48" t="s">
        <v>5589</v>
      </c>
    </row>
    <row r="1306" spans="3:8" ht="15" customHeight="1" x14ac:dyDescent="0.25">
      <c r="C1306" s="42" t="s">
        <v>3081</v>
      </c>
      <c r="D1306" s="45" t="s">
        <v>1708</v>
      </c>
      <c r="F1306" s="48" t="s">
        <v>4383</v>
      </c>
      <c r="G1306" s="48" t="s">
        <v>5590</v>
      </c>
      <c r="H1306" s="48" t="s">
        <v>5590</v>
      </c>
    </row>
    <row r="1307" spans="3:8" ht="15" customHeight="1" x14ac:dyDescent="0.25">
      <c r="C1307" s="42" t="s">
        <v>3082</v>
      </c>
      <c r="D1307" s="45" t="s">
        <v>3083</v>
      </c>
      <c r="F1307" s="48" t="s">
        <v>4443</v>
      </c>
      <c r="G1307" s="48" t="s">
        <v>5591</v>
      </c>
      <c r="H1307" s="48" t="s">
        <v>5591</v>
      </c>
    </row>
    <row r="1308" spans="3:8" ht="15" customHeight="1" x14ac:dyDescent="0.25">
      <c r="C1308" s="42" t="s">
        <v>3084</v>
      </c>
      <c r="D1308" s="45" t="s">
        <v>235</v>
      </c>
      <c r="F1308" s="48" t="s">
        <v>4752</v>
      </c>
      <c r="G1308" s="48" t="s">
        <v>5592</v>
      </c>
      <c r="H1308" s="48" t="s">
        <v>5592</v>
      </c>
    </row>
    <row r="1309" spans="3:8" ht="15" customHeight="1" x14ac:dyDescent="0.25">
      <c r="C1309" s="42" t="s">
        <v>3085</v>
      </c>
      <c r="D1309" s="45" t="s">
        <v>267</v>
      </c>
      <c r="F1309" s="48" t="s">
        <v>4658</v>
      </c>
      <c r="G1309" s="48" t="s">
        <v>5593</v>
      </c>
      <c r="H1309" s="48" t="s">
        <v>5593</v>
      </c>
    </row>
    <row r="1310" spans="3:8" ht="15" customHeight="1" x14ac:dyDescent="0.25">
      <c r="C1310" s="42" t="s">
        <v>3086</v>
      </c>
      <c r="D1310" s="45" t="s">
        <v>227</v>
      </c>
      <c r="F1310" s="48" t="s">
        <v>4591</v>
      </c>
      <c r="G1310" s="48" t="s">
        <v>5594</v>
      </c>
      <c r="H1310" s="48" t="s">
        <v>5594</v>
      </c>
    </row>
    <row r="1311" spans="3:8" ht="15" customHeight="1" x14ac:dyDescent="0.25">
      <c r="C1311" s="42" t="s">
        <v>3087</v>
      </c>
      <c r="D1311" s="45" t="s">
        <v>2193</v>
      </c>
      <c r="F1311" s="48" t="s">
        <v>4685</v>
      </c>
      <c r="G1311" s="48" t="s">
        <v>5595</v>
      </c>
      <c r="H1311" s="48" t="s">
        <v>5595</v>
      </c>
    </row>
    <row r="1312" spans="3:8" ht="15" customHeight="1" x14ac:dyDescent="0.25">
      <c r="C1312" s="42" t="s">
        <v>3088</v>
      </c>
      <c r="D1312" s="45" t="s">
        <v>229</v>
      </c>
      <c r="F1312" s="48" t="s">
        <v>4852</v>
      </c>
      <c r="G1312" s="48" t="s">
        <v>5596</v>
      </c>
      <c r="H1312" s="48" t="s">
        <v>5596</v>
      </c>
    </row>
    <row r="1313" spans="3:8" ht="15" customHeight="1" x14ac:dyDescent="0.25">
      <c r="C1313" s="42" t="s">
        <v>3089</v>
      </c>
      <c r="D1313" s="45" t="s">
        <v>289</v>
      </c>
      <c r="F1313" s="48" t="s">
        <v>4615</v>
      </c>
      <c r="G1313" s="48" t="s">
        <v>5597</v>
      </c>
      <c r="H1313" s="48" t="s">
        <v>5597</v>
      </c>
    </row>
    <row r="1314" spans="3:8" ht="15" customHeight="1" x14ac:dyDescent="0.25">
      <c r="C1314" s="42" t="s">
        <v>3090</v>
      </c>
      <c r="D1314" s="45" t="s">
        <v>222</v>
      </c>
      <c r="F1314" s="48" t="s">
        <v>4824</v>
      </c>
      <c r="G1314" s="48" t="s">
        <v>5598</v>
      </c>
      <c r="H1314" s="48" t="s">
        <v>5598</v>
      </c>
    </row>
    <row r="1315" spans="3:8" ht="15" customHeight="1" x14ac:dyDescent="0.25">
      <c r="C1315" s="42" t="s">
        <v>3091</v>
      </c>
      <c r="D1315" s="45" t="s">
        <v>1722</v>
      </c>
      <c r="F1315" s="48" t="s">
        <v>4386</v>
      </c>
      <c r="G1315" s="48" t="s">
        <v>5599</v>
      </c>
      <c r="H1315" s="48" t="s">
        <v>5599</v>
      </c>
    </row>
    <row r="1316" spans="3:8" ht="15" customHeight="1" x14ac:dyDescent="0.25">
      <c r="C1316" s="42" t="s">
        <v>3092</v>
      </c>
      <c r="D1316" s="45" t="s">
        <v>253</v>
      </c>
      <c r="F1316" s="48" t="s">
        <v>4690</v>
      </c>
      <c r="G1316" s="48" t="s">
        <v>5600</v>
      </c>
      <c r="H1316" s="48" t="s">
        <v>5600</v>
      </c>
    </row>
    <row r="1317" spans="3:8" ht="15" customHeight="1" x14ac:dyDescent="0.25">
      <c r="C1317" s="42" t="s">
        <v>3093</v>
      </c>
      <c r="D1317" s="45" t="s">
        <v>3094</v>
      </c>
      <c r="F1317" s="48" t="s">
        <v>4573</v>
      </c>
      <c r="G1317" s="48" t="s">
        <v>5601</v>
      </c>
      <c r="H1317" s="48" t="s">
        <v>5601</v>
      </c>
    </row>
    <row r="1318" spans="3:8" ht="15" customHeight="1" x14ac:dyDescent="0.25">
      <c r="C1318" s="42" t="s">
        <v>3095</v>
      </c>
      <c r="D1318" s="45" t="s">
        <v>406</v>
      </c>
      <c r="F1318" s="48" t="s">
        <v>4688</v>
      </c>
      <c r="G1318" s="48" t="s">
        <v>5602</v>
      </c>
      <c r="H1318" s="48" t="s">
        <v>5602</v>
      </c>
    </row>
    <row r="1319" spans="3:8" ht="15" customHeight="1" x14ac:dyDescent="0.25">
      <c r="C1319" s="42" t="s">
        <v>3096</v>
      </c>
      <c r="D1319" s="45" t="s">
        <v>523</v>
      </c>
      <c r="F1319" s="48" t="s">
        <v>4514</v>
      </c>
      <c r="G1319" s="48" t="s">
        <v>5603</v>
      </c>
      <c r="H1319" s="48" t="s">
        <v>5603</v>
      </c>
    </row>
    <row r="1320" spans="3:8" ht="15" customHeight="1" x14ac:dyDescent="0.25">
      <c r="C1320" s="42" t="s">
        <v>3097</v>
      </c>
      <c r="D1320" s="45" t="s">
        <v>257</v>
      </c>
      <c r="F1320" s="48" t="s">
        <v>4394</v>
      </c>
      <c r="G1320" s="48" t="s">
        <v>5604</v>
      </c>
      <c r="H1320" s="48" t="s">
        <v>5604</v>
      </c>
    </row>
    <row r="1321" spans="3:8" ht="15" customHeight="1" x14ac:dyDescent="0.25">
      <c r="C1321" s="42" t="s">
        <v>3098</v>
      </c>
      <c r="D1321" s="45" t="s">
        <v>498</v>
      </c>
      <c r="F1321" s="48" t="s">
        <v>4516</v>
      </c>
      <c r="G1321" s="48" t="s">
        <v>5605</v>
      </c>
      <c r="H1321" s="48" t="s">
        <v>5605</v>
      </c>
    </row>
    <row r="1322" spans="3:8" ht="15" customHeight="1" x14ac:dyDescent="0.25">
      <c r="C1322" s="42" t="s">
        <v>3099</v>
      </c>
      <c r="D1322" s="45" t="s">
        <v>256</v>
      </c>
      <c r="F1322" s="48" t="s">
        <v>4740</v>
      </c>
      <c r="G1322" s="48" t="s">
        <v>5606</v>
      </c>
      <c r="H1322" s="48" t="s">
        <v>5606</v>
      </c>
    </row>
    <row r="1323" spans="3:8" ht="15" customHeight="1" x14ac:dyDescent="0.25">
      <c r="C1323" s="42" t="s">
        <v>3100</v>
      </c>
      <c r="D1323" s="45" t="s">
        <v>293</v>
      </c>
      <c r="F1323" s="48" t="s">
        <v>4820</v>
      </c>
      <c r="G1323" s="48" t="s">
        <v>5607</v>
      </c>
      <c r="H1323" s="48" t="s">
        <v>5607</v>
      </c>
    </row>
    <row r="1324" spans="3:8" ht="15" customHeight="1" x14ac:dyDescent="0.25">
      <c r="C1324" s="42" t="s">
        <v>3101</v>
      </c>
      <c r="D1324" s="45" t="s">
        <v>2209</v>
      </c>
      <c r="F1324" s="48" t="s">
        <v>4664</v>
      </c>
      <c r="G1324" s="48" t="s">
        <v>5608</v>
      </c>
      <c r="H1324" s="48" t="s">
        <v>5608</v>
      </c>
    </row>
    <row r="1325" spans="3:8" ht="15" customHeight="1" x14ac:dyDescent="0.25">
      <c r="C1325" s="42" t="s">
        <v>3102</v>
      </c>
      <c r="D1325" s="45" t="s">
        <v>334</v>
      </c>
      <c r="F1325" s="48" t="s">
        <v>417</v>
      </c>
      <c r="G1325" s="48" t="s">
        <v>1035</v>
      </c>
      <c r="H1325" s="48" t="s">
        <v>1035</v>
      </c>
    </row>
    <row r="1326" spans="3:8" ht="15" customHeight="1" x14ac:dyDescent="0.25">
      <c r="C1326" s="42" t="s">
        <v>3103</v>
      </c>
      <c r="D1326" s="45" t="s">
        <v>3104</v>
      </c>
    </row>
    <row r="1327" spans="3:8" ht="15" customHeight="1" x14ac:dyDescent="0.25">
      <c r="C1327" s="42" t="s">
        <v>3105</v>
      </c>
      <c r="D1327" s="45" t="s">
        <v>3106</v>
      </c>
    </row>
    <row r="1328" spans="3:8" ht="15" customHeight="1" x14ac:dyDescent="0.25">
      <c r="C1328" s="42" t="s">
        <v>3107</v>
      </c>
      <c r="D1328" s="45" t="s">
        <v>456</v>
      </c>
    </row>
    <row r="1329" spans="3:4" ht="15" customHeight="1" x14ac:dyDescent="0.25">
      <c r="C1329" s="42" t="s">
        <v>3108</v>
      </c>
      <c r="D1329" s="45" t="s">
        <v>273</v>
      </c>
    </row>
    <row r="1330" spans="3:4" ht="15" customHeight="1" x14ac:dyDescent="0.25">
      <c r="C1330" s="42" t="s">
        <v>3109</v>
      </c>
      <c r="D1330" s="45" t="s">
        <v>2219</v>
      </c>
    </row>
    <row r="1331" spans="3:4" ht="15" customHeight="1" x14ac:dyDescent="0.25">
      <c r="C1331" s="42" t="s">
        <v>3110</v>
      </c>
      <c r="D1331" s="45" t="s">
        <v>241</v>
      </c>
    </row>
    <row r="1332" spans="3:4" ht="15" customHeight="1" x14ac:dyDescent="0.25">
      <c r="C1332" s="42" t="s">
        <v>3111</v>
      </c>
      <c r="D1332" s="45" t="s">
        <v>231</v>
      </c>
    </row>
    <row r="1333" spans="3:4" ht="15" customHeight="1" x14ac:dyDescent="0.25">
      <c r="C1333" s="42" t="s">
        <v>3112</v>
      </c>
      <c r="D1333" s="45" t="s">
        <v>1748</v>
      </c>
    </row>
    <row r="1334" spans="3:4" ht="15" customHeight="1" x14ac:dyDescent="0.25">
      <c r="C1334" s="42" t="s">
        <v>3113</v>
      </c>
      <c r="D1334" s="45" t="s">
        <v>278</v>
      </c>
    </row>
    <row r="1335" spans="3:4" ht="15" customHeight="1" x14ac:dyDescent="0.25">
      <c r="C1335" s="42" t="s">
        <v>3114</v>
      </c>
      <c r="D1335" s="45" t="s">
        <v>1751</v>
      </c>
    </row>
    <row r="1336" spans="3:4" ht="15" customHeight="1" x14ac:dyDescent="0.25">
      <c r="C1336" s="42" t="s">
        <v>3115</v>
      </c>
      <c r="D1336" s="45" t="s">
        <v>243</v>
      </c>
    </row>
    <row r="1337" spans="3:4" ht="15" customHeight="1" x14ac:dyDescent="0.25">
      <c r="C1337" s="42" t="s">
        <v>3116</v>
      </c>
      <c r="D1337" s="45" t="s">
        <v>2515</v>
      </c>
    </row>
    <row r="1338" spans="3:4" ht="15" customHeight="1" x14ac:dyDescent="0.25">
      <c r="C1338" s="42" t="s">
        <v>3117</v>
      </c>
      <c r="D1338" s="45" t="s">
        <v>3118</v>
      </c>
    </row>
    <row r="1339" spans="3:4" ht="15" customHeight="1" x14ac:dyDescent="0.25">
      <c r="C1339" s="42" t="s">
        <v>3119</v>
      </c>
      <c r="D1339" s="45" t="s">
        <v>3120</v>
      </c>
    </row>
    <row r="1340" spans="3:4" ht="15" customHeight="1" x14ac:dyDescent="0.25">
      <c r="C1340" s="42" t="s">
        <v>3121</v>
      </c>
      <c r="D1340" s="45" t="s">
        <v>499</v>
      </c>
    </row>
    <row r="1341" spans="3:4" ht="15" customHeight="1" x14ac:dyDescent="0.25">
      <c r="C1341" s="42" t="s">
        <v>3122</v>
      </c>
      <c r="D1341" s="45" t="s">
        <v>3123</v>
      </c>
    </row>
    <row r="1342" spans="3:4" ht="15" customHeight="1" x14ac:dyDescent="0.25">
      <c r="C1342" s="42" t="s">
        <v>3124</v>
      </c>
      <c r="D1342" s="45" t="s">
        <v>3125</v>
      </c>
    </row>
    <row r="1343" spans="3:4" ht="15" customHeight="1" x14ac:dyDescent="0.25">
      <c r="C1343" s="42" t="s">
        <v>3126</v>
      </c>
      <c r="D1343" s="45" t="s">
        <v>2501</v>
      </c>
    </row>
    <row r="1344" spans="3:4" ht="15" customHeight="1" x14ac:dyDescent="0.25">
      <c r="C1344" s="42" t="s">
        <v>3127</v>
      </c>
      <c r="D1344" s="45" t="s">
        <v>254</v>
      </c>
    </row>
    <row r="1345" spans="3:4" ht="15" customHeight="1" x14ac:dyDescent="0.25">
      <c r="C1345" s="42" t="s">
        <v>3128</v>
      </c>
      <c r="D1345" s="45" t="s">
        <v>444</v>
      </c>
    </row>
    <row r="1346" spans="3:4" ht="15" customHeight="1" x14ac:dyDescent="0.25">
      <c r="C1346" s="42" t="s">
        <v>3129</v>
      </c>
      <c r="D1346" s="45" t="s">
        <v>1757</v>
      </c>
    </row>
    <row r="1347" spans="3:4" ht="15" customHeight="1" x14ac:dyDescent="0.25">
      <c r="C1347" s="42" t="s">
        <v>3130</v>
      </c>
      <c r="D1347" s="45" t="s">
        <v>488</v>
      </c>
    </row>
    <row r="1348" spans="3:4" ht="15" customHeight="1" x14ac:dyDescent="0.25">
      <c r="C1348" s="42" t="s">
        <v>3131</v>
      </c>
      <c r="D1348" s="45" t="s">
        <v>445</v>
      </c>
    </row>
    <row r="1349" spans="3:4" ht="15" customHeight="1" x14ac:dyDescent="0.25">
      <c r="C1349" s="42" t="s">
        <v>3132</v>
      </c>
      <c r="D1349" s="45" t="s">
        <v>228</v>
      </c>
    </row>
    <row r="1350" spans="3:4" ht="15" customHeight="1" x14ac:dyDescent="0.25">
      <c r="C1350" s="42" t="s">
        <v>3133</v>
      </c>
      <c r="D1350" s="45" t="s">
        <v>446</v>
      </c>
    </row>
    <row r="1351" spans="3:4" ht="15" customHeight="1" x14ac:dyDescent="0.25">
      <c r="C1351" s="42" t="s">
        <v>3134</v>
      </c>
      <c r="D1351" s="45" t="s">
        <v>469</v>
      </c>
    </row>
    <row r="1352" spans="3:4" ht="15" customHeight="1" x14ac:dyDescent="0.25">
      <c r="C1352" s="42" t="s">
        <v>3135</v>
      </c>
      <c r="D1352" s="45" t="s">
        <v>1771</v>
      </c>
    </row>
    <row r="1353" spans="3:4" ht="15" customHeight="1" x14ac:dyDescent="0.25">
      <c r="C1353" s="42" t="s">
        <v>3136</v>
      </c>
      <c r="D1353" s="45" t="s">
        <v>313</v>
      </c>
    </row>
    <row r="1354" spans="3:4" ht="15" customHeight="1" x14ac:dyDescent="0.25">
      <c r="C1354" s="42" t="s">
        <v>3137</v>
      </c>
      <c r="D1354" s="45" t="s">
        <v>418</v>
      </c>
    </row>
    <row r="1355" spans="3:4" ht="15" customHeight="1" x14ac:dyDescent="0.25">
      <c r="C1355" s="42" t="s">
        <v>3138</v>
      </c>
      <c r="D1355" s="45" t="s">
        <v>419</v>
      </c>
    </row>
    <row r="1356" spans="3:4" ht="15" customHeight="1" x14ac:dyDescent="0.25">
      <c r="C1356" s="42" t="s">
        <v>3139</v>
      </c>
      <c r="D1356" s="45" t="s">
        <v>420</v>
      </c>
    </row>
    <row r="1357" spans="3:4" ht="15" customHeight="1" x14ac:dyDescent="0.25">
      <c r="C1357" s="42" t="s">
        <v>3140</v>
      </c>
      <c r="D1357" s="45" t="s">
        <v>1780</v>
      </c>
    </row>
    <row r="1358" spans="3:4" ht="15" customHeight="1" x14ac:dyDescent="0.25">
      <c r="C1358" s="42" t="s">
        <v>3141</v>
      </c>
      <c r="D1358" s="45" t="s">
        <v>356</v>
      </c>
    </row>
    <row r="1359" spans="3:4" ht="15" customHeight="1" x14ac:dyDescent="0.25">
      <c r="C1359" s="42" t="s">
        <v>3142</v>
      </c>
      <c r="D1359" s="45" t="s">
        <v>3143</v>
      </c>
    </row>
    <row r="1360" spans="3:4" ht="15" customHeight="1" x14ac:dyDescent="0.25">
      <c r="C1360" s="42" t="s">
        <v>3144</v>
      </c>
      <c r="D1360" s="45" t="s">
        <v>1782</v>
      </c>
    </row>
    <row r="1361" spans="3:4" ht="15" customHeight="1" x14ac:dyDescent="0.25">
      <c r="C1361" s="42" t="s">
        <v>3145</v>
      </c>
      <c r="D1361" s="45" t="s">
        <v>1785</v>
      </c>
    </row>
    <row r="1362" spans="3:4" ht="15" customHeight="1" x14ac:dyDescent="0.25">
      <c r="C1362" s="42" t="s">
        <v>3146</v>
      </c>
      <c r="D1362" s="45" t="s">
        <v>385</v>
      </c>
    </row>
    <row r="1363" spans="3:4" ht="15" customHeight="1" x14ac:dyDescent="0.25">
      <c r="C1363" s="42" t="s">
        <v>3147</v>
      </c>
      <c r="D1363" s="45" t="s">
        <v>421</v>
      </c>
    </row>
    <row r="1364" spans="3:4" ht="15" customHeight="1" x14ac:dyDescent="0.25">
      <c r="C1364" s="42" t="s">
        <v>3148</v>
      </c>
      <c r="D1364" s="45" t="s">
        <v>352</v>
      </c>
    </row>
    <row r="1365" spans="3:4" ht="15" customHeight="1" x14ac:dyDescent="0.25">
      <c r="C1365" s="42" t="s">
        <v>3149</v>
      </c>
      <c r="D1365" s="45" t="s">
        <v>500</v>
      </c>
    </row>
    <row r="1366" spans="3:4" ht="15" customHeight="1" x14ac:dyDescent="0.25">
      <c r="C1366" s="42" t="s">
        <v>3150</v>
      </c>
      <c r="D1366" s="45" t="s">
        <v>340</v>
      </c>
    </row>
    <row r="1367" spans="3:4" ht="15" customHeight="1" x14ac:dyDescent="0.25">
      <c r="C1367" s="42" t="s">
        <v>3151</v>
      </c>
      <c r="D1367" s="45" t="s">
        <v>3152</v>
      </c>
    </row>
    <row r="1368" spans="3:4" ht="15" customHeight="1" x14ac:dyDescent="0.25">
      <c r="C1368" s="42" t="s">
        <v>3153</v>
      </c>
      <c r="D1368" s="45" t="s">
        <v>3154</v>
      </c>
    </row>
    <row r="1369" spans="3:4" ht="15" customHeight="1" x14ac:dyDescent="0.25">
      <c r="C1369" s="42" t="s">
        <v>3155</v>
      </c>
      <c r="D1369" s="45" t="s">
        <v>501</v>
      </c>
    </row>
    <row r="1370" spans="3:4" ht="15" customHeight="1" x14ac:dyDescent="0.25">
      <c r="C1370" s="42" t="s">
        <v>3156</v>
      </c>
      <c r="D1370" s="45" t="s">
        <v>2455</v>
      </c>
    </row>
    <row r="1371" spans="3:4" ht="15" customHeight="1" x14ac:dyDescent="0.25">
      <c r="C1371" s="42" t="s">
        <v>3157</v>
      </c>
      <c r="D1371" s="45" t="s">
        <v>2546</v>
      </c>
    </row>
    <row r="1372" spans="3:4" ht="15" customHeight="1" x14ac:dyDescent="0.25">
      <c r="C1372" s="42" t="s">
        <v>3158</v>
      </c>
      <c r="D1372" s="45" t="s">
        <v>3159</v>
      </c>
    </row>
    <row r="1373" spans="3:4" ht="15" customHeight="1" x14ac:dyDescent="0.25">
      <c r="C1373" s="42" t="s">
        <v>3160</v>
      </c>
      <c r="D1373" s="45" t="s">
        <v>3161</v>
      </c>
    </row>
    <row r="1374" spans="3:4" ht="15" customHeight="1" x14ac:dyDescent="0.25">
      <c r="C1374" s="42" t="s">
        <v>3162</v>
      </c>
      <c r="D1374" s="45" t="s">
        <v>471</v>
      </c>
    </row>
    <row r="1375" spans="3:4" ht="15" customHeight="1" x14ac:dyDescent="0.25">
      <c r="C1375" s="42" t="s">
        <v>3163</v>
      </c>
      <c r="D1375" s="45" t="s">
        <v>2879</v>
      </c>
    </row>
    <row r="1376" spans="3:4" ht="15" customHeight="1" x14ac:dyDescent="0.25">
      <c r="C1376" s="42" t="s">
        <v>3164</v>
      </c>
      <c r="D1376" s="45" t="s">
        <v>3165</v>
      </c>
    </row>
    <row r="1377" spans="3:4" ht="15" customHeight="1" x14ac:dyDescent="0.25">
      <c r="C1377" s="42" t="s">
        <v>3166</v>
      </c>
      <c r="D1377" s="45" t="s">
        <v>371</v>
      </c>
    </row>
    <row r="1378" spans="3:4" ht="15" customHeight="1" x14ac:dyDescent="0.25">
      <c r="C1378" s="42" t="s">
        <v>3167</v>
      </c>
      <c r="D1378" s="45" t="s">
        <v>2525</v>
      </c>
    </row>
    <row r="1379" spans="3:4" ht="15" customHeight="1" x14ac:dyDescent="0.25">
      <c r="C1379" s="42" t="s">
        <v>3168</v>
      </c>
      <c r="D1379" s="45" t="s">
        <v>2438</v>
      </c>
    </row>
    <row r="1380" spans="3:4" ht="15" customHeight="1" x14ac:dyDescent="0.25">
      <c r="C1380" s="42" t="s">
        <v>3169</v>
      </c>
      <c r="D1380" s="45" t="s">
        <v>502</v>
      </c>
    </row>
    <row r="1381" spans="3:4" ht="15" customHeight="1" x14ac:dyDescent="0.25">
      <c r="C1381" s="42" t="s">
        <v>3170</v>
      </c>
      <c r="D1381" s="45" t="s">
        <v>458</v>
      </c>
    </row>
    <row r="1382" spans="3:4" ht="15" customHeight="1" x14ac:dyDescent="0.25">
      <c r="C1382" s="42" t="s">
        <v>3171</v>
      </c>
      <c r="D1382" s="45" t="s">
        <v>503</v>
      </c>
    </row>
    <row r="1383" spans="3:4" ht="15" customHeight="1" x14ac:dyDescent="0.25">
      <c r="C1383" s="42" t="s">
        <v>3172</v>
      </c>
      <c r="D1383" s="45" t="s">
        <v>3173</v>
      </c>
    </row>
    <row r="1384" spans="3:4" ht="15" customHeight="1" x14ac:dyDescent="0.25">
      <c r="C1384" s="42" t="s">
        <v>3174</v>
      </c>
      <c r="D1384" s="45" t="s">
        <v>3175</v>
      </c>
    </row>
    <row r="1385" spans="3:4" ht="15" customHeight="1" x14ac:dyDescent="0.25">
      <c r="C1385" s="42" t="s">
        <v>3176</v>
      </c>
      <c r="D1385" s="45" t="s">
        <v>2897</v>
      </c>
    </row>
    <row r="1386" spans="3:4" ht="15" customHeight="1" x14ac:dyDescent="0.25">
      <c r="C1386" s="42" t="s">
        <v>3177</v>
      </c>
      <c r="D1386" s="45" t="s">
        <v>459</v>
      </c>
    </row>
    <row r="1387" spans="3:4" ht="15" customHeight="1" x14ac:dyDescent="0.25">
      <c r="C1387" s="42" t="s">
        <v>3178</v>
      </c>
      <c r="D1387" s="45" t="s">
        <v>546</v>
      </c>
    </row>
    <row r="1388" spans="3:4" ht="15" customHeight="1" x14ac:dyDescent="0.25">
      <c r="C1388" s="42" t="s">
        <v>3179</v>
      </c>
      <c r="D1388" s="45" t="s">
        <v>2269</v>
      </c>
    </row>
    <row r="1389" spans="3:4" ht="15" customHeight="1" x14ac:dyDescent="0.25">
      <c r="C1389" s="42" t="s">
        <v>3180</v>
      </c>
      <c r="D1389" s="45" t="s">
        <v>261</v>
      </c>
    </row>
    <row r="1390" spans="3:4" ht="15" customHeight="1" x14ac:dyDescent="0.25">
      <c r="C1390" s="42" t="s">
        <v>3181</v>
      </c>
      <c r="D1390" s="45" t="s">
        <v>472</v>
      </c>
    </row>
    <row r="1391" spans="3:4" ht="15" customHeight="1" x14ac:dyDescent="0.25">
      <c r="C1391" s="42" t="s">
        <v>3182</v>
      </c>
      <c r="D1391" s="45" t="s">
        <v>360</v>
      </c>
    </row>
    <row r="1392" spans="3:4" ht="15" customHeight="1" x14ac:dyDescent="0.25">
      <c r="C1392" s="42" t="s">
        <v>3183</v>
      </c>
      <c r="D1392" s="45" t="s">
        <v>460</v>
      </c>
    </row>
    <row r="1393" spans="3:4" ht="15" customHeight="1" x14ac:dyDescent="0.25">
      <c r="C1393" s="42" t="s">
        <v>3184</v>
      </c>
      <c r="D1393" s="45" t="s">
        <v>3185</v>
      </c>
    </row>
    <row r="1394" spans="3:4" ht="15" customHeight="1" x14ac:dyDescent="0.25">
      <c r="C1394" s="42" t="s">
        <v>3186</v>
      </c>
      <c r="D1394" s="45" t="s">
        <v>269</v>
      </c>
    </row>
    <row r="1395" spans="3:4" ht="15" customHeight="1" x14ac:dyDescent="0.25">
      <c r="C1395" s="42" t="s">
        <v>3187</v>
      </c>
      <c r="D1395" s="45" t="s">
        <v>461</v>
      </c>
    </row>
    <row r="1396" spans="3:4" ht="15" customHeight="1" x14ac:dyDescent="0.25">
      <c r="C1396" s="42" t="s">
        <v>3188</v>
      </c>
      <c r="D1396" s="45" t="s">
        <v>318</v>
      </c>
    </row>
    <row r="1397" spans="3:4" ht="15" customHeight="1" x14ac:dyDescent="0.25">
      <c r="C1397" s="42" t="s">
        <v>3189</v>
      </c>
      <c r="D1397" s="45" t="s">
        <v>1819</v>
      </c>
    </row>
    <row r="1398" spans="3:4" ht="15" customHeight="1" x14ac:dyDescent="0.25">
      <c r="C1398" s="42" t="s">
        <v>3190</v>
      </c>
      <c r="D1398" s="45" t="s">
        <v>2485</v>
      </c>
    </row>
    <row r="1399" spans="3:4" ht="15" customHeight="1" x14ac:dyDescent="0.25">
      <c r="C1399" s="42" t="s">
        <v>3191</v>
      </c>
      <c r="D1399" s="45" t="s">
        <v>3192</v>
      </c>
    </row>
    <row r="1400" spans="3:4" ht="15" customHeight="1" x14ac:dyDescent="0.25">
      <c r="C1400" s="42" t="s">
        <v>3193</v>
      </c>
      <c r="D1400" s="45" t="s">
        <v>2748</v>
      </c>
    </row>
    <row r="1401" spans="3:4" ht="15" customHeight="1" x14ac:dyDescent="0.25">
      <c r="C1401" s="42" t="s">
        <v>3194</v>
      </c>
      <c r="D1401" s="45" t="s">
        <v>2730</v>
      </c>
    </row>
    <row r="1402" spans="3:4" ht="15" customHeight="1" x14ac:dyDescent="0.25">
      <c r="C1402" s="42" t="s">
        <v>3195</v>
      </c>
      <c r="D1402" s="45" t="s">
        <v>2707</v>
      </c>
    </row>
    <row r="1403" spans="3:4" ht="15" customHeight="1" x14ac:dyDescent="0.25">
      <c r="C1403" s="42" t="s">
        <v>3196</v>
      </c>
      <c r="D1403" s="45" t="s">
        <v>2874</v>
      </c>
    </row>
    <row r="1404" spans="3:4" ht="15" customHeight="1" x14ac:dyDescent="0.25">
      <c r="C1404" s="42" t="s">
        <v>3197</v>
      </c>
      <c r="D1404" s="45" t="s">
        <v>372</v>
      </c>
    </row>
    <row r="1405" spans="3:4" ht="15" customHeight="1" x14ac:dyDescent="0.25">
      <c r="C1405" s="42" t="s">
        <v>3198</v>
      </c>
      <c r="D1405" s="45" t="s">
        <v>504</v>
      </c>
    </row>
    <row r="1406" spans="3:4" ht="15" customHeight="1" x14ac:dyDescent="0.25">
      <c r="C1406" s="42" t="s">
        <v>3199</v>
      </c>
      <c r="D1406" s="45" t="s">
        <v>2431</v>
      </c>
    </row>
    <row r="1407" spans="3:4" ht="15" customHeight="1" x14ac:dyDescent="0.25">
      <c r="C1407" s="42" t="s">
        <v>3200</v>
      </c>
      <c r="D1407" s="45" t="s">
        <v>374</v>
      </c>
    </row>
    <row r="1408" spans="3:4" ht="15" customHeight="1" x14ac:dyDescent="0.25">
      <c r="C1408" s="42" t="s">
        <v>3201</v>
      </c>
      <c r="D1408" s="45" t="s">
        <v>1827</v>
      </c>
    </row>
    <row r="1409" spans="3:4" ht="15" customHeight="1" x14ac:dyDescent="0.25">
      <c r="C1409" s="42" t="s">
        <v>3202</v>
      </c>
      <c r="D1409" s="45" t="s">
        <v>1829</v>
      </c>
    </row>
    <row r="1410" spans="3:4" ht="15" customHeight="1" x14ac:dyDescent="0.25">
      <c r="C1410" s="42" t="s">
        <v>3203</v>
      </c>
      <c r="D1410" s="45" t="s">
        <v>2288</v>
      </c>
    </row>
    <row r="1411" spans="3:4" ht="15" customHeight="1" x14ac:dyDescent="0.25">
      <c r="C1411" s="42" t="s">
        <v>3204</v>
      </c>
      <c r="D1411" s="45" t="s">
        <v>476</v>
      </c>
    </row>
    <row r="1412" spans="3:4" ht="15" customHeight="1" x14ac:dyDescent="0.25">
      <c r="C1412" s="42" t="s">
        <v>3205</v>
      </c>
      <c r="D1412" s="45" t="s">
        <v>262</v>
      </c>
    </row>
    <row r="1413" spans="3:4" ht="15" customHeight="1" x14ac:dyDescent="0.25">
      <c r="C1413" s="42" t="s">
        <v>3206</v>
      </c>
      <c r="D1413" s="45" t="s">
        <v>1834</v>
      </c>
    </row>
    <row r="1414" spans="3:4" ht="15" customHeight="1" x14ac:dyDescent="0.25">
      <c r="C1414" s="42" t="s">
        <v>3207</v>
      </c>
      <c r="D1414" s="45" t="s">
        <v>272</v>
      </c>
    </row>
    <row r="1415" spans="3:4" ht="15" customHeight="1" x14ac:dyDescent="0.25">
      <c r="C1415" s="42" t="s">
        <v>3208</v>
      </c>
      <c r="D1415" s="45" t="s">
        <v>238</v>
      </c>
    </row>
    <row r="1416" spans="3:4" ht="15" customHeight="1" x14ac:dyDescent="0.25">
      <c r="C1416" s="42" t="s">
        <v>3209</v>
      </c>
      <c r="D1416" s="45" t="s">
        <v>3210</v>
      </c>
    </row>
    <row r="1417" spans="3:4" ht="15" customHeight="1" x14ac:dyDescent="0.25">
      <c r="C1417" s="42" t="s">
        <v>3211</v>
      </c>
      <c r="D1417" s="45" t="s">
        <v>505</v>
      </c>
    </row>
    <row r="1418" spans="3:4" ht="15" customHeight="1" x14ac:dyDescent="0.25">
      <c r="C1418" s="42" t="s">
        <v>3212</v>
      </c>
      <c r="D1418" s="45" t="s">
        <v>2804</v>
      </c>
    </row>
    <row r="1419" spans="3:4" ht="15" customHeight="1" x14ac:dyDescent="0.25">
      <c r="C1419" s="42" t="s">
        <v>3213</v>
      </c>
      <c r="D1419" s="45" t="s">
        <v>452</v>
      </c>
    </row>
    <row r="1420" spans="3:4" ht="15" customHeight="1" x14ac:dyDescent="0.25">
      <c r="C1420" s="42" t="s">
        <v>3214</v>
      </c>
      <c r="D1420" s="45" t="s">
        <v>506</v>
      </c>
    </row>
    <row r="1421" spans="3:4" ht="15" customHeight="1" x14ac:dyDescent="0.25">
      <c r="C1421" s="42" t="s">
        <v>3215</v>
      </c>
      <c r="D1421" s="45" t="s">
        <v>507</v>
      </c>
    </row>
    <row r="1422" spans="3:4" ht="15" customHeight="1" x14ac:dyDescent="0.25">
      <c r="C1422" s="42" t="s">
        <v>3216</v>
      </c>
      <c r="D1422" s="45" t="s">
        <v>3217</v>
      </c>
    </row>
    <row r="1423" spans="3:4" ht="15" customHeight="1" x14ac:dyDescent="0.25">
      <c r="C1423" s="42" t="s">
        <v>3218</v>
      </c>
      <c r="D1423" s="45" t="s">
        <v>3219</v>
      </c>
    </row>
    <row r="1424" spans="3:4" ht="15" customHeight="1" x14ac:dyDescent="0.25">
      <c r="C1424" s="42" t="s">
        <v>3220</v>
      </c>
      <c r="D1424" s="45" t="s">
        <v>508</v>
      </c>
    </row>
    <row r="1425" spans="3:4" ht="15" customHeight="1" x14ac:dyDescent="0.25">
      <c r="C1425" s="42" t="s">
        <v>3221</v>
      </c>
      <c r="D1425" s="45" t="s">
        <v>3222</v>
      </c>
    </row>
    <row r="1426" spans="3:4" ht="15" customHeight="1" x14ac:dyDescent="0.25">
      <c r="C1426" s="42" t="s">
        <v>3223</v>
      </c>
      <c r="D1426" s="45" t="s">
        <v>2724</v>
      </c>
    </row>
    <row r="1427" spans="3:4" ht="15" customHeight="1" x14ac:dyDescent="0.25">
      <c r="C1427" s="42" t="s">
        <v>3224</v>
      </c>
      <c r="D1427" s="45" t="s">
        <v>490</v>
      </c>
    </row>
    <row r="1428" spans="3:4" ht="15" customHeight="1" x14ac:dyDescent="0.25">
      <c r="C1428" s="42" t="s">
        <v>3225</v>
      </c>
      <c r="D1428" s="45" t="s">
        <v>3226</v>
      </c>
    </row>
    <row r="1429" spans="3:4" ht="15" customHeight="1" x14ac:dyDescent="0.25">
      <c r="C1429" s="42" t="s">
        <v>3227</v>
      </c>
      <c r="D1429" s="45" t="s">
        <v>509</v>
      </c>
    </row>
    <row r="1430" spans="3:4" ht="15" customHeight="1" x14ac:dyDescent="0.25">
      <c r="C1430" s="42" t="s">
        <v>3228</v>
      </c>
      <c r="D1430" s="45" t="s">
        <v>375</v>
      </c>
    </row>
    <row r="1431" spans="3:4" ht="15" customHeight="1" x14ac:dyDescent="0.25">
      <c r="C1431" s="42" t="s">
        <v>3229</v>
      </c>
      <c r="D1431" s="45" t="s">
        <v>3230</v>
      </c>
    </row>
    <row r="1432" spans="3:4" ht="15" customHeight="1" x14ac:dyDescent="0.25">
      <c r="C1432" s="42" t="s">
        <v>3231</v>
      </c>
      <c r="D1432" s="45" t="s">
        <v>390</v>
      </c>
    </row>
    <row r="1433" spans="3:4" ht="15" customHeight="1" x14ac:dyDescent="0.25">
      <c r="C1433" s="42" t="s">
        <v>3232</v>
      </c>
      <c r="D1433" s="45" t="s">
        <v>524</v>
      </c>
    </row>
    <row r="1434" spans="3:4" ht="15" customHeight="1" x14ac:dyDescent="0.25">
      <c r="C1434" s="42" t="s">
        <v>3233</v>
      </c>
      <c r="D1434" s="45" t="s">
        <v>427</v>
      </c>
    </row>
    <row r="1435" spans="3:4" ht="15" customHeight="1" x14ac:dyDescent="0.25">
      <c r="C1435" s="42" t="s">
        <v>3234</v>
      </c>
      <c r="D1435" s="45" t="s">
        <v>3235</v>
      </c>
    </row>
    <row r="1436" spans="3:4" ht="15" customHeight="1" x14ac:dyDescent="0.25">
      <c r="C1436" s="42" t="s">
        <v>3236</v>
      </c>
      <c r="D1436" s="45" t="s">
        <v>3237</v>
      </c>
    </row>
    <row r="1437" spans="3:4" ht="15" customHeight="1" x14ac:dyDescent="0.25">
      <c r="C1437" s="42" t="s">
        <v>3238</v>
      </c>
      <c r="D1437" s="45" t="s">
        <v>2507</v>
      </c>
    </row>
    <row r="1438" spans="3:4" ht="15" customHeight="1" x14ac:dyDescent="0.25">
      <c r="C1438" s="42" t="s">
        <v>3239</v>
      </c>
      <c r="D1438" s="45" t="s">
        <v>3240</v>
      </c>
    </row>
    <row r="1439" spans="3:4" ht="15" customHeight="1" x14ac:dyDescent="0.25">
      <c r="C1439" s="42" t="s">
        <v>3241</v>
      </c>
      <c r="D1439" s="45" t="s">
        <v>3242</v>
      </c>
    </row>
    <row r="1440" spans="3:4" ht="15" customHeight="1" x14ac:dyDescent="0.25">
      <c r="C1440" s="42" t="s">
        <v>3243</v>
      </c>
      <c r="D1440" s="45" t="s">
        <v>3244</v>
      </c>
    </row>
    <row r="1441" spans="3:4" ht="15" customHeight="1" x14ac:dyDescent="0.25">
      <c r="C1441" s="42" t="s">
        <v>3245</v>
      </c>
      <c r="D1441" s="45" t="s">
        <v>2473</v>
      </c>
    </row>
    <row r="1442" spans="3:4" ht="15" customHeight="1" x14ac:dyDescent="0.25">
      <c r="C1442" s="42" t="s">
        <v>3246</v>
      </c>
      <c r="D1442" s="45" t="s">
        <v>2555</v>
      </c>
    </row>
    <row r="1443" spans="3:4" ht="15" customHeight="1" x14ac:dyDescent="0.25">
      <c r="C1443" s="42" t="s">
        <v>3247</v>
      </c>
      <c r="D1443" s="45" t="s">
        <v>3248</v>
      </c>
    </row>
    <row r="1444" spans="3:4" ht="15" customHeight="1" x14ac:dyDescent="0.25">
      <c r="C1444" s="42" t="s">
        <v>3249</v>
      </c>
      <c r="D1444" s="45" t="s">
        <v>3250</v>
      </c>
    </row>
    <row r="1445" spans="3:4" ht="15" customHeight="1" x14ac:dyDescent="0.25">
      <c r="C1445" s="42" t="s">
        <v>3251</v>
      </c>
      <c r="D1445" s="45" t="s">
        <v>3252</v>
      </c>
    </row>
    <row r="1446" spans="3:4" ht="15" customHeight="1" x14ac:dyDescent="0.25">
      <c r="C1446" s="42" t="s">
        <v>3253</v>
      </c>
      <c r="D1446" s="45" t="s">
        <v>3254</v>
      </c>
    </row>
    <row r="1447" spans="3:4" ht="15" customHeight="1" x14ac:dyDescent="0.25">
      <c r="C1447" s="42" t="s">
        <v>3255</v>
      </c>
      <c r="D1447" s="45" t="s">
        <v>3256</v>
      </c>
    </row>
    <row r="1448" spans="3:4" ht="15" customHeight="1" x14ac:dyDescent="0.25">
      <c r="C1448" s="42" t="s">
        <v>3257</v>
      </c>
      <c r="D1448" s="45" t="s">
        <v>3258</v>
      </c>
    </row>
    <row r="1449" spans="3:4" ht="15" customHeight="1" x14ac:dyDescent="0.25">
      <c r="C1449" s="42" t="s">
        <v>3259</v>
      </c>
      <c r="D1449" s="45" t="s">
        <v>3260</v>
      </c>
    </row>
    <row r="1450" spans="3:4" ht="15" customHeight="1" x14ac:dyDescent="0.25">
      <c r="C1450" s="42" t="s">
        <v>3261</v>
      </c>
      <c r="D1450" s="45" t="s">
        <v>2607</v>
      </c>
    </row>
    <row r="1451" spans="3:4" ht="15" customHeight="1" x14ac:dyDescent="0.25">
      <c r="C1451" s="42" t="s">
        <v>3262</v>
      </c>
      <c r="D1451" s="45" t="s">
        <v>3263</v>
      </c>
    </row>
    <row r="1452" spans="3:4" ht="15" customHeight="1" x14ac:dyDescent="0.25">
      <c r="C1452" s="42" t="s">
        <v>3264</v>
      </c>
      <c r="D1452" s="45" t="s">
        <v>529</v>
      </c>
    </row>
    <row r="1453" spans="3:4" ht="15" customHeight="1" x14ac:dyDescent="0.25">
      <c r="C1453" s="42" t="s">
        <v>3265</v>
      </c>
      <c r="D1453" s="45" t="s">
        <v>530</v>
      </c>
    </row>
    <row r="1454" spans="3:4" ht="15" customHeight="1" x14ac:dyDescent="0.25">
      <c r="C1454" s="42" t="s">
        <v>3266</v>
      </c>
      <c r="D1454" s="45" t="s">
        <v>428</v>
      </c>
    </row>
    <row r="1455" spans="3:4" ht="15" customHeight="1" x14ac:dyDescent="0.25">
      <c r="C1455" s="42" t="s">
        <v>3267</v>
      </c>
      <c r="D1455" s="45" t="s">
        <v>448</v>
      </c>
    </row>
    <row r="1456" spans="3:4" ht="15" customHeight="1" x14ac:dyDescent="0.25">
      <c r="C1456" s="42" t="s">
        <v>3268</v>
      </c>
      <c r="D1456" s="45" t="s">
        <v>462</v>
      </c>
    </row>
    <row r="1457" spans="3:4" ht="15" customHeight="1" x14ac:dyDescent="0.25">
      <c r="C1457" s="42" t="s">
        <v>3269</v>
      </c>
      <c r="D1457" s="45" t="s">
        <v>432</v>
      </c>
    </row>
    <row r="1458" spans="3:4" ht="15" customHeight="1" x14ac:dyDescent="0.25">
      <c r="C1458" s="42" t="s">
        <v>3270</v>
      </c>
      <c r="D1458" s="45" t="s">
        <v>376</v>
      </c>
    </row>
    <row r="1459" spans="3:4" ht="15" customHeight="1" x14ac:dyDescent="0.25">
      <c r="C1459" s="42" t="s">
        <v>3271</v>
      </c>
      <c r="D1459" s="45" t="s">
        <v>2316</v>
      </c>
    </row>
    <row r="1460" spans="3:4" ht="15" customHeight="1" x14ac:dyDescent="0.25">
      <c r="C1460" s="42" t="s">
        <v>3272</v>
      </c>
      <c r="D1460" s="45" t="s">
        <v>453</v>
      </c>
    </row>
    <row r="1461" spans="3:4" ht="15" customHeight="1" x14ac:dyDescent="0.25">
      <c r="C1461" s="42" t="s">
        <v>3273</v>
      </c>
      <c r="D1461" s="45" t="s">
        <v>391</v>
      </c>
    </row>
    <row r="1462" spans="3:4" ht="15" customHeight="1" x14ac:dyDescent="0.25">
      <c r="C1462" s="42" t="s">
        <v>3274</v>
      </c>
      <c r="D1462" s="45" t="s">
        <v>407</v>
      </c>
    </row>
    <row r="1463" spans="3:4" ht="15" customHeight="1" x14ac:dyDescent="0.25">
      <c r="C1463" s="42" t="s">
        <v>3275</v>
      </c>
      <c r="D1463" s="45" t="s">
        <v>3276</v>
      </c>
    </row>
    <row r="1464" spans="3:4" ht="15" customHeight="1" x14ac:dyDescent="0.25">
      <c r="C1464" s="42" t="s">
        <v>3277</v>
      </c>
      <c r="D1464" s="45" t="s">
        <v>3278</v>
      </c>
    </row>
    <row r="1465" spans="3:4" ht="15" customHeight="1" x14ac:dyDescent="0.25">
      <c r="C1465" s="42" t="s">
        <v>3279</v>
      </c>
      <c r="D1465" s="45" t="s">
        <v>2517</v>
      </c>
    </row>
    <row r="1466" spans="3:4" ht="15" customHeight="1" x14ac:dyDescent="0.25">
      <c r="C1466" s="42" t="s">
        <v>3280</v>
      </c>
      <c r="D1466" s="45" t="s">
        <v>516</v>
      </c>
    </row>
    <row r="1467" spans="3:4" ht="15" customHeight="1" x14ac:dyDescent="0.25">
      <c r="C1467" s="42" t="s">
        <v>3281</v>
      </c>
      <c r="D1467" s="45" t="s">
        <v>1869</v>
      </c>
    </row>
    <row r="1468" spans="3:4" ht="15" customHeight="1" x14ac:dyDescent="0.25">
      <c r="C1468" s="42" t="s">
        <v>3282</v>
      </c>
      <c r="D1468" s="45" t="s">
        <v>539</v>
      </c>
    </row>
    <row r="1469" spans="3:4" ht="15" customHeight="1" x14ac:dyDescent="0.25">
      <c r="C1469" s="42" t="s">
        <v>3283</v>
      </c>
      <c r="D1469" s="45" t="s">
        <v>510</v>
      </c>
    </row>
    <row r="1470" spans="3:4" ht="15" customHeight="1" x14ac:dyDescent="0.25">
      <c r="C1470" s="42" t="s">
        <v>3284</v>
      </c>
      <c r="D1470" s="45" t="s">
        <v>392</v>
      </c>
    </row>
    <row r="1471" spans="3:4" ht="15" customHeight="1" x14ac:dyDescent="0.25">
      <c r="C1471" s="42" t="s">
        <v>3285</v>
      </c>
      <c r="D1471" s="45" t="s">
        <v>3286</v>
      </c>
    </row>
    <row r="1472" spans="3:4" ht="15" customHeight="1" x14ac:dyDescent="0.25">
      <c r="C1472" s="42" t="s">
        <v>3287</v>
      </c>
      <c r="D1472" s="45" t="s">
        <v>2649</v>
      </c>
    </row>
    <row r="1473" spans="3:4" ht="15" customHeight="1" x14ac:dyDescent="0.25">
      <c r="C1473" s="42" t="s">
        <v>3288</v>
      </c>
      <c r="D1473" s="45" t="s">
        <v>1887</v>
      </c>
    </row>
    <row r="1474" spans="3:4" ht="15" customHeight="1" x14ac:dyDescent="0.25">
      <c r="C1474" s="42" t="s">
        <v>3289</v>
      </c>
      <c r="D1474" s="45" t="s">
        <v>482</v>
      </c>
    </row>
    <row r="1475" spans="3:4" ht="15" customHeight="1" x14ac:dyDescent="0.25">
      <c r="C1475" s="42" t="s">
        <v>3290</v>
      </c>
      <c r="D1475" s="45" t="s">
        <v>3291</v>
      </c>
    </row>
    <row r="1476" spans="3:4" ht="15" customHeight="1" x14ac:dyDescent="0.25">
      <c r="C1476" s="42" t="s">
        <v>3292</v>
      </c>
      <c r="D1476" s="45" t="s">
        <v>3293</v>
      </c>
    </row>
    <row r="1477" spans="3:4" ht="15" customHeight="1" x14ac:dyDescent="0.25">
      <c r="C1477" s="42" t="s">
        <v>3294</v>
      </c>
      <c r="D1477" s="45" t="s">
        <v>527</v>
      </c>
    </row>
    <row r="1478" spans="3:4" ht="15" customHeight="1" x14ac:dyDescent="0.25">
      <c r="C1478" s="42" t="s">
        <v>3295</v>
      </c>
      <c r="D1478" s="45" t="s">
        <v>3296</v>
      </c>
    </row>
    <row r="1479" spans="3:4" ht="15" customHeight="1" x14ac:dyDescent="0.25">
      <c r="C1479" s="42" t="s">
        <v>3297</v>
      </c>
      <c r="D1479" s="45" t="s">
        <v>1894</v>
      </c>
    </row>
    <row r="1480" spans="3:4" ht="15" customHeight="1" x14ac:dyDescent="0.25">
      <c r="C1480" s="42" t="s">
        <v>3298</v>
      </c>
      <c r="D1480" s="45" t="s">
        <v>3299</v>
      </c>
    </row>
    <row r="1481" spans="3:4" ht="15" customHeight="1" x14ac:dyDescent="0.25">
      <c r="C1481" s="42" t="s">
        <v>3300</v>
      </c>
      <c r="D1481" s="45" t="s">
        <v>3301</v>
      </c>
    </row>
    <row r="1482" spans="3:4" ht="15" customHeight="1" x14ac:dyDescent="0.25">
      <c r="C1482" s="42" t="s">
        <v>3302</v>
      </c>
      <c r="D1482" s="45" t="s">
        <v>3303</v>
      </c>
    </row>
    <row r="1483" spans="3:4" ht="15" customHeight="1" x14ac:dyDescent="0.25">
      <c r="C1483" s="42" t="s">
        <v>3304</v>
      </c>
      <c r="D1483" s="45" t="s">
        <v>511</v>
      </c>
    </row>
    <row r="1484" spans="3:4" ht="15" customHeight="1" x14ac:dyDescent="0.25">
      <c r="C1484" s="42" t="s">
        <v>3305</v>
      </c>
      <c r="D1484" s="45" t="s">
        <v>3306</v>
      </c>
    </row>
    <row r="1485" spans="3:4" ht="15" customHeight="1" x14ac:dyDescent="0.25">
      <c r="C1485" s="42" t="s">
        <v>3307</v>
      </c>
      <c r="D1485" s="45" t="s">
        <v>377</v>
      </c>
    </row>
    <row r="1486" spans="3:4" ht="15" customHeight="1" x14ac:dyDescent="0.25">
      <c r="C1486" s="42" t="s">
        <v>3308</v>
      </c>
      <c r="D1486" s="45" t="s">
        <v>2861</v>
      </c>
    </row>
    <row r="1487" spans="3:4" ht="15" customHeight="1" x14ac:dyDescent="0.25">
      <c r="C1487" s="42" t="s">
        <v>3309</v>
      </c>
      <c r="D1487" s="45" t="s">
        <v>2863</v>
      </c>
    </row>
    <row r="1488" spans="3:4" ht="15" customHeight="1" x14ac:dyDescent="0.25">
      <c r="C1488" s="42" t="s">
        <v>3310</v>
      </c>
      <c r="D1488" s="45" t="s">
        <v>398</v>
      </c>
    </row>
    <row r="1489" spans="3:4" ht="15" customHeight="1" x14ac:dyDescent="0.25">
      <c r="C1489" s="42" t="s">
        <v>3311</v>
      </c>
      <c r="D1489" s="45" t="s">
        <v>2361</v>
      </c>
    </row>
    <row r="1490" spans="3:4" ht="15" customHeight="1" x14ac:dyDescent="0.25">
      <c r="C1490" s="42" t="s">
        <v>3312</v>
      </c>
      <c r="D1490" s="45" t="s">
        <v>2363</v>
      </c>
    </row>
    <row r="1491" spans="3:4" ht="15" customHeight="1" x14ac:dyDescent="0.25">
      <c r="C1491" s="42" t="s">
        <v>3313</v>
      </c>
      <c r="D1491" s="45" t="s">
        <v>2665</v>
      </c>
    </row>
    <row r="1492" spans="3:4" ht="15" customHeight="1" x14ac:dyDescent="0.25">
      <c r="C1492" s="42" t="s">
        <v>3314</v>
      </c>
      <c r="D1492" s="45" t="s">
        <v>2553</v>
      </c>
    </row>
    <row r="1493" spans="3:4" ht="15" customHeight="1" x14ac:dyDescent="0.25">
      <c r="C1493" s="42" t="s">
        <v>3315</v>
      </c>
      <c r="D1493" s="45" t="s">
        <v>2839</v>
      </c>
    </row>
    <row r="1494" spans="3:4" ht="15" customHeight="1" x14ac:dyDescent="0.25">
      <c r="C1494" s="42" t="s">
        <v>3316</v>
      </c>
      <c r="D1494" s="45" t="s">
        <v>2449</v>
      </c>
    </row>
    <row r="1495" spans="3:4" ht="15" customHeight="1" x14ac:dyDescent="0.25">
      <c r="C1495" s="42" t="s">
        <v>3317</v>
      </c>
      <c r="D1495" s="45" t="s">
        <v>3318</v>
      </c>
    </row>
    <row r="1496" spans="3:4" ht="15" customHeight="1" x14ac:dyDescent="0.25">
      <c r="C1496" s="42" t="s">
        <v>3319</v>
      </c>
      <c r="D1496" s="45" t="s">
        <v>436</v>
      </c>
    </row>
    <row r="1497" spans="3:4" ht="15" customHeight="1" x14ac:dyDescent="0.25">
      <c r="C1497" s="42" t="s">
        <v>3320</v>
      </c>
      <c r="D1497" s="45" t="s">
        <v>400</v>
      </c>
    </row>
    <row r="1498" spans="3:4" ht="15" customHeight="1" x14ac:dyDescent="0.25">
      <c r="C1498" s="42" t="s">
        <v>3321</v>
      </c>
      <c r="D1498" s="45" t="s">
        <v>3322</v>
      </c>
    </row>
    <row r="1499" spans="3:4" ht="15" customHeight="1" x14ac:dyDescent="0.25">
      <c r="C1499" s="42" t="s">
        <v>3323</v>
      </c>
      <c r="D1499" s="45" t="s">
        <v>2466</v>
      </c>
    </row>
    <row r="1500" spans="3:4" ht="15" customHeight="1" x14ac:dyDescent="0.25">
      <c r="C1500" s="42" t="s">
        <v>3324</v>
      </c>
      <c r="D1500" s="45" t="s">
        <v>518</v>
      </c>
    </row>
    <row r="1501" spans="3:4" ht="15" customHeight="1" x14ac:dyDescent="0.25">
      <c r="C1501" s="42" t="s">
        <v>3325</v>
      </c>
      <c r="D1501" s="45" t="s">
        <v>2696</v>
      </c>
    </row>
    <row r="1502" spans="3:4" ht="15" customHeight="1" x14ac:dyDescent="0.25">
      <c r="C1502" s="42" t="s">
        <v>3326</v>
      </c>
      <c r="D1502" s="45" t="s">
        <v>3327</v>
      </c>
    </row>
    <row r="1503" spans="3:4" ht="15" customHeight="1" x14ac:dyDescent="0.25">
      <c r="C1503" s="42" t="s">
        <v>3328</v>
      </c>
      <c r="D1503" s="45" t="s">
        <v>512</v>
      </c>
    </row>
    <row r="1504" spans="3:4" ht="15" customHeight="1" x14ac:dyDescent="0.25">
      <c r="C1504" s="42" t="s">
        <v>3329</v>
      </c>
      <c r="D1504" s="45" t="s">
        <v>3330</v>
      </c>
    </row>
    <row r="1505" spans="3:4" ht="15" customHeight="1" x14ac:dyDescent="0.25">
      <c r="C1505" s="42" t="s">
        <v>3331</v>
      </c>
      <c r="D1505" s="45" t="s">
        <v>2751</v>
      </c>
    </row>
    <row r="1506" spans="3:4" ht="15" customHeight="1" x14ac:dyDescent="0.25">
      <c r="C1506" s="42" t="s">
        <v>3332</v>
      </c>
      <c r="D1506" s="45" t="s">
        <v>483</v>
      </c>
    </row>
    <row r="1507" spans="3:4" ht="15" customHeight="1" x14ac:dyDescent="0.25">
      <c r="C1507" s="42" t="s">
        <v>3333</v>
      </c>
      <c r="D1507" s="45" t="s">
        <v>3334</v>
      </c>
    </row>
    <row r="1508" spans="3:4" ht="15" customHeight="1" x14ac:dyDescent="0.25">
      <c r="C1508" s="42" t="s">
        <v>3335</v>
      </c>
      <c r="D1508" s="45" t="s">
        <v>2452</v>
      </c>
    </row>
    <row r="1509" spans="3:4" ht="15" customHeight="1" x14ac:dyDescent="0.25">
      <c r="C1509" s="42" t="s">
        <v>3336</v>
      </c>
      <c r="D1509" s="45" t="s">
        <v>519</v>
      </c>
    </row>
    <row r="1510" spans="3:4" ht="15" customHeight="1" x14ac:dyDescent="0.25">
      <c r="C1510" s="42" t="s">
        <v>3337</v>
      </c>
      <c r="D1510" s="45" t="s">
        <v>300</v>
      </c>
    </row>
    <row r="1511" spans="3:4" ht="15" customHeight="1" x14ac:dyDescent="0.25">
      <c r="C1511" s="42" t="s">
        <v>3338</v>
      </c>
      <c r="D1511" s="45" t="s">
        <v>3339</v>
      </c>
    </row>
    <row r="1512" spans="3:4" ht="15" customHeight="1" x14ac:dyDescent="0.25">
      <c r="C1512" s="42" t="s">
        <v>3340</v>
      </c>
      <c r="D1512" s="45" t="s">
        <v>1941</v>
      </c>
    </row>
    <row r="1513" spans="3:4" ht="15" customHeight="1" x14ac:dyDescent="0.25">
      <c r="C1513" s="42" t="s">
        <v>3341</v>
      </c>
      <c r="D1513" s="45" t="s">
        <v>520</v>
      </c>
    </row>
    <row r="1514" spans="3:4" ht="15" customHeight="1" x14ac:dyDescent="0.25">
      <c r="C1514" s="42" t="s">
        <v>3342</v>
      </c>
      <c r="D1514" s="45" t="s">
        <v>408</v>
      </c>
    </row>
    <row r="1515" spans="3:4" ht="15" customHeight="1" x14ac:dyDescent="0.25">
      <c r="C1515" s="42" t="s">
        <v>3343</v>
      </c>
      <c r="D1515" s="45" t="s">
        <v>265</v>
      </c>
    </row>
    <row r="1516" spans="3:4" ht="15" customHeight="1" x14ac:dyDescent="0.25">
      <c r="C1516" s="42" t="s">
        <v>3344</v>
      </c>
      <c r="D1516" s="45" t="s">
        <v>540</v>
      </c>
    </row>
    <row r="1517" spans="3:4" ht="15" customHeight="1" x14ac:dyDescent="0.25">
      <c r="C1517" s="42" t="s">
        <v>3345</v>
      </c>
      <c r="D1517" s="45" t="s">
        <v>1961</v>
      </c>
    </row>
    <row r="1518" spans="3:4" ht="15" customHeight="1" x14ac:dyDescent="0.25">
      <c r="C1518" s="42" t="s">
        <v>3346</v>
      </c>
      <c r="D1518" s="45" t="s">
        <v>286</v>
      </c>
    </row>
    <row r="1519" spans="3:4" ht="15" customHeight="1" x14ac:dyDescent="0.25">
      <c r="C1519" s="42" t="s">
        <v>3347</v>
      </c>
      <c r="D1519" s="45" t="s">
        <v>513</v>
      </c>
    </row>
    <row r="1520" spans="3:4" ht="15" customHeight="1" x14ac:dyDescent="0.25">
      <c r="C1520" s="42" t="s">
        <v>3348</v>
      </c>
      <c r="D1520" s="45" t="s">
        <v>438</v>
      </c>
    </row>
    <row r="1521" spans="3:4" ht="15" customHeight="1" x14ac:dyDescent="0.25">
      <c r="C1521" s="42" t="s">
        <v>3349</v>
      </c>
      <c r="D1521" s="45" t="s">
        <v>220</v>
      </c>
    </row>
    <row r="1522" spans="3:4" ht="15" customHeight="1" x14ac:dyDescent="0.25">
      <c r="C1522" s="42" t="s">
        <v>3350</v>
      </c>
      <c r="D1522" s="45" t="s">
        <v>339</v>
      </c>
    </row>
    <row r="1523" spans="3:4" ht="15" customHeight="1" x14ac:dyDescent="0.25">
      <c r="C1523" s="42" t="s">
        <v>3351</v>
      </c>
      <c r="D1523" s="45" t="s">
        <v>1967</v>
      </c>
    </row>
    <row r="1524" spans="3:4" ht="15" customHeight="1" x14ac:dyDescent="0.25">
      <c r="C1524" s="42" t="s">
        <v>3352</v>
      </c>
      <c r="D1524" s="45" t="s">
        <v>252</v>
      </c>
    </row>
    <row r="1525" spans="3:4" ht="15" customHeight="1" x14ac:dyDescent="0.25">
      <c r="C1525" s="42" t="s">
        <v>3353</v>
      </c>
      <c r="D1525" s="45" t="s">
        <v>378</v>
      </c>
    </row>
    <row r="1526" spans="3:4" ht="15" customHeight="1" x14ac:dyDescent="0.25">
      <c r="C1526" s="42" t="s">
        <v>3354</v>
      </c>
      <c r="D1526" s="45" t="s">
        <v>303</v>
      </c>
    </row>
    <row r="1527" spans="3:4" ht="15" customHeight="1" x14ac:dyDescent="0.25">
      <c r="C1527" s="42" t="s">
        <v>3355</v>
      </c>
      <c r="D1527" s="45" t="s">
        <v>303</v>
      </c>
    </row>
    <row r="1528" spans="3:4" ht="15" customHeight="1" x14ac:dyDescent="0.25">
      <c r="C1528" s="42" t="s">
        <v>3356</v>
      </c>
      <c r="D1528" s="45" t="s">
        <v>304</v>
      </c>
    </row>
    <row r="1529" spans="3:4" ht="15" customHeight="1" x14ac:dyDescent="0.25">
      <c r="C1529" s="42" t="s">
        <v>3357</v>
      </c>
      <c r="D1529" s="45" t="s">
        <v>305</v>
      </c>
    </row>
    <row r="1530" spans="3:4" ht="15" customHeight="1" x14ac:dyDescent="0.25">
      <c r="C1530" s="42" t="s">
        <v>3358</v>
      </c>
      <c r="D1530" s="45" t="s">
        <v>306</v>
      </c>
    </row>
    <row r="1531" spans="3:4" ht="15" customHeight="1" x14ac:dyDescent="0.25">
      <c r="C1531" s="42" t="s">
        <v>3359</v>
      </c>
      <c r="D1531" s="45" t="s">
        <v>307</v>
      </c>
    </row>
    <row r="1532" spans="3:4" ht="15" customHeight="1" x14ac:dyDescent="0.25">
      <c r="C1532" s="42" t="s">
        <v>3360</v>
      </c>
      <c r="D1532" s="45" t="s">
        <v>308</v>
      </c>
    </row>
    <row r="1533" spans="3:4" ht="15" customHeight="1" x14ac:dyDescent="0.25">
      <c r="C1533" s="42" t="s">
        <v>3361</v>
      </c>
      <c r="D1533" s="45" t="s">
        <v>309</v>
      </c>
    </row>
    <row r="1534" spans="3:4" ht="15" customHeight="1" x14ac:dyDescent="0.25">
      <c r="C1534" s="42" t="s">
        <v>3362</v>
      </c>
      <c r="D1534" s="45" t="s">
        <v>310</v>
      </c>
    </row>
    <row r="1535" spans="3:4" ht="15" customHeight="1" x14ac:dyDescent="0.25">
      <c r="C1535" s="42" t="s">
        <v>3363</v>
      </c>
      <c r="D1535" s="45" t="s">
        <v>310</v>
      </c>
    </row>
    <row r="1536" spans="3:4" ht="15" customHeight="1" x14ac:dyDescent="0.25">
      <c r="C1536" s="42" t="s">
        <v>3364</v>
      </c>
      <c r="D1536" s="45" t="s">
        <v>34</v>
      </c>
    </row>
    <row r="1537" spans="3:4" ht="15" customHeight="1" x14ac:dyDescent="0.25">
      <c r="C1537" s="42" t="s">
        <v>3365</v>
      </c>
      <c r="D1537" s="45" t="s">
        <v>34</v>
      </c>
    </row>
    <row r="1538" spans="3:4" ht="15" customHeight="1" x14ac:dyDescent="0.25">
      <c r="C1538" s="42" t="s">
        <v>3366</v>
      </c>
      <c r="D1538" s="45" t="s">
        <v>564</v>
      </c>
    </row>
    <row r="1539" spans="3:4" ht="15" customHeight="1" x14ac:dyDescent="0.25">
      <c r="C1539" s="42" t="s">
        <v>3367</v>
      </c>
      <c r="D1539" s="45" t="s">
        <v>570</v>
      </c>
    </row>
    <row r="1540" spans="3:4" ht="15" customHeight="1" x14ac:dyDescent="0.25">
      <c r="C1540" s="42" t="s">
        <v>3368</v>
      </c>
      <c r="D1540" s="45" t="s">
        <v>558</v>
      </c>
    </row>
    <row r="1541" spans="3:4" ht="15" customHeight="1" x14ac:dyDescent="0.25">
      <c r="C1541" s="42" t="s">
        <v>3369</v>
      </c>
      <c r="D1541" s="45" t="s">
        <v>592</v>
      </c>
    </row>
    <row r="1542" spans="3:4" ht="15" customHeight="1" x14ac:dyDescent="0.25">
      <c r="C1542" s="42" t="s">
        <v>3370</v>
      </c>
      <c r="D1542" s="45" t="s">
        <v>3371</v>
      </c>
    </row>
    <row r="1543" spans="3:4" ht="15" customHeight="1" x14ac:dyDescent="0.25">
      <c r="C1543" s="42" t="s">
        <v>3372</v>
      </c>
      <c r="D1543" s="45" t="s">
        <v>618</v>
      </c>
    </row>
    <row r="1544" spans="3:4" ht="15" customHeight="1" x14ac:dyDescent="0.25">
      <c r="C1544" s="42" t="s">
        <v>3373</v>
      </c>
      <c r="D1544" s="45" t="s">
        <v>567</v>
      </c>
    </row>
    <row r="1545" spans="3:4" ht="15" customHeight="1" x14ac:dyDescent="0.25">
      <c r="C1545" s="42" t="s">
        <v>3374</v>
      </c>
      <c r="D1545" s="45" t="s">
        <v>599</v>
      </c>
    </row>
    <row r="1546" spans="3:4" ht="15" customHeight="1" x14ac:dyDescent="0.25">
      <c r="C1546" s="42" t="s">
        <v>3375</v>
      </c>
      <c r="D1546" s="45" t="s">
        <v>584</v>
      </c>
    </row>
    <row r="1547" spans="3:4" ht="15" customHeight="1" x14ac:dyDescent="0.25">
      <c r="C1547" s="42" t="s">
        <v>3376</v>
      </c>
      <c r="D1547" s="45" t="s">
        <v>648</v>
      </c>
    </row>
    <row r="1548" spans="3:4" ht="15" customHeight="1" x14ac:dyDescent="0.25">
      <c r="C1548" s="42" t="s">
        <v>3377</v>
      </c>
      <c r="D1548" s="45" t="s">
        <v>627</v>
      </c>
    </row>
    <row r="1549" spans="3:4" ht="15" customHeight="1" x14ac:dyDescent="0.25">
      <c r="C1549" s="42" t="s">
        <v>3378</v>
      </c>
      <c r="D1549" s="45" t="s">
        <v>3379</v>
      </c>
    </row>
    <row r="1550" spans="3:4" ht="15" customHeight="1" x14ac:dyDescent="0.25">
      <c r="C1550" s="42" t="s">
        <v>3380</v>
      </c>
      <c r="D1550" s="45" t="s">
        <v>668</v>
      </c>
    </row>
    <row r="1551" spans="3:4" ht="15" customHeight="1" x14ac:dyDescent="0.25">
      <c r="C1551" s="42" t="s">
        <v>3381</v>
      </c>
      <c r="D1551" s="45" t="s">
        <v>659</v>
      </c>
    </row>
    <row r="1552" spans="3:4" ht="15" customHeight="1" x14ac:dyDescent="0.25">
      <c r="C1552" s="42" t="s">
        <v>3382</v>
      </c>
      <c r="D1552" s="45" t="s">
        <v>635</v>
      </c>
    </row>
    <row r="1553" spans="3:4" ht="15" customHeight="1" x14ac:dyDescent="0.25">
      <c r="C1553" s="42" t="s">
        <v>3383</v>
      </c>
      <c r="D1553" s="45" t="s">
        <v>595</v>
      </c>
    </row>
    <row r="1554" spans="3:4" ht="15" customHeight="1" x14ac:dyDescent="0.25">
      <c r="C1554" s="42" t="s">
        <v>3384</v>
      </c>
      <c r="D1554" s="45" t="s">
        <v>720</v>
      </c>
    </row>
    <row r="1555" spans="3:4" ht="15" customHeight="1" x14ac:dyDescent="0.25">
      <c r="C1555" s="42" t="s">
        <v>3385</v>
      </c>
      <c r="D1555" s="45" t="s">
        <v>591</v>
      </c>
    </row>
    <row r="1556" spans="3:4" ht="15" customHeight="1" x14ac:dyDescent="0.25">
      <c r="C1556" s="42" t="s">
        <v>3386</v>
      </c>
      <c r="D1556" s="45" t="s">
        <v>604</v>
      </c>
    </row>
    <row r="1557" spans="3:4" ht="15" customHeight="1" x14ac:dyDescent="0.25">
      <c r="C1557" s="42" t="s">
        <v>3387</v>
      </c>
      <c r="D1557" s="45" t="s">
        <v>631</v>
      </c>
    </row>
    <row r="1558" spans="3:4" ht="15" customHeight="1" x14ac:dyDescent="0.25">
      <c r="C1558" s="42" t="s">
        <v>3388</v>
      </c>
      <c r="D1558" s="45" t="s">
        <v>553</v>
      </c>
    </row>
    <row r="1559" spans="3:4" ht="15" customHeight="1" x14ac:dyDescent="0.25">
      <c r="C1559" s="42" t="s">
        <v>3389</v>
      </c>
      <c r="D1559" s="45" t="s">
        <v>3390</v>
      </c>
    </row>
    <row r="1560" spans="3:4" ht="15" customHeight="1" x14ac:dyDescent="0.25">
      <c r="C1560" s="42" t="s">
        <v>3391</v>
      </c>
      <c r="D1560" s="45" t="s">
        <v>607</v>
      </c>
    </row>
    <row r="1561" spans="3:4" ht="15" customHeight="1" x14ac:dyDescent="0.25">
      <c r="C1561" s="42" t="s">
        <v>3392</v>
      </c>
      <c r="D1561" s="45" t="s">
        <v>574</v>
      </c>
    </row>
    <row r="1562" spans="3:4" ht="15" customHeight="1" x14ac:dyDescent="0.25">
      <c r="C1562" s="42" t="s">
        <v>3393</v>
      </c>
      <c r="D1562" s="45" t="s">
        <v>554</v>
      </c>
    </row>
    <row r="1563" spans="3:4" ht="15" customHeight="1" x14ac:dyDescent="0.25">
      <c r="C1563" s="42" t="s">
        <v>3394</v>
      </c>
      <c r="D1563" s="45" t="s">
        <v>580</v>
      </c>
    </row>
    <row r="1564" spans="3:4" ht="15" customHeight="1" x14ac:dyDescent="0.25">
      <c r="C1564" s="42" t="s">
        <v>3395</v>
      </c>
      <c r="D1564" s="45" t="s">
        <v>655</v>
      </c>
    </row>
    <row r="1565" spans="3:4" ht="15" customHeight="1" x14ac:dyDescent="0.25">
      <c r="C1565" s="42" t="s">
        <v>3396</v>
      </c>
      <c r="D1565" s="45" t="s">
        <v>669</v>
      </c>
    </row>
    <row r="1566" spans="3:4" ht="15" customHeight="1" x14ac:dyDescent="0.25">
      <c r="C1566" s="42" t="s">
        <v>3397</v>
      </c>
      <c r="D1566" s="45" t="s">
        <v>569</v>
      </c>
    </row>
    <row r="1567" spans="3:4" ht="15" customHeight="1" x14ac:dyDescent="0.25">
      <c r="C1567" s="42" t="s">
        <v>3398</v>
      </c>
      <c r="D1567" s="45" t="s">
        <v>696</v>
      </c>
    </row>
    <row r="1568" spans="3:4" ht="15" customHeight="1" x14ac:dyDescent="0.25">
      <c r="C1568" s="42" t="s">
        <v>3399</v>
      </c>
      <c r="D1568" s="45" t="s">
        <v>640</v>
      </c>
    </row>
    <row r="1569" spans="3:4" ht="15" customHeight="1" x14ac:dyDescent="0.25">
      <c r="C1569" s="42" t="s">
        <v>3400</v>
      </c>
      <c r="D1569" s="45" t="s">
        <v>712</v>
      </c>
    </row>
    <row r="1570" spans="3:4" ht="15" customHeight="1" x14ac:dyDescent="0.25">
      <c r="C1570" s="42" t="s">
        <v>3401</v>
      </c>
      <c r="D1570" s="45" t="s">
        <v>3402</v>
      </c>
    </row>
    <row r="1571" spans="3:4" ht="15" customHeight="1" x14ac:dyDescent="0.25">
      <c r="C1571" s="42" t="s">
        <v>3403</v>
      </c>
      <c r="D1571" s="45" t="s">
        <v>630</v>
      </c>
    </row>
    <row r="1572" spans="3:4" ht="15" customHeight="1" x14ac:dyDescent="0.25">
      <c r="C1572" s="42" t="s">
        <v>3404</v>
      </c>
      <c r="D1572" s="45" t="s">
        <v>643</v>
      </c>
    </row>
    <row r="1573" spans="3:4" ht="15" customHeight="1" x14ac:dyDescent="0.25">
      <c r="C1573" s="42" t="s">
        <v>3405</v>
      </c>
      <c r="D1573" s="45" t="s">
        <v>677</v>
      </c>
    </row>
    <row r="1574" spans="3:4" ht="15" customHeight="1" x14ac:dyDescent="0.25">
      <c r="C1574" s="42" t="s">
        <v>3406</v>
      </c>
      <c r="D1574" s="45" t="s">
        <v>644</v>
      </c>
    </row>
    <row r="1575" spans="3:4" ht="15" customHeight="1" x14ac:dyDescent="0.25">
      <c r="C1575" s="42" t="s">
        <v>3407</v>
      </c>
      <c r="D1575" s="45" t="s">
        <v>638</v>
      </c>
    </row>
    <row r="1576" spans="3:4" ht="15" customHeight="1" x14ac:dyDescent="0.25">
      <c r="C1576" s="42" t="s">
        <v>3408</v>
      </c>
      <c r="D1576" s="45" t="s">
        <v>623</v>
      </c>
    </row>
    <row r="1577" spans="3:4" ht="15" customHeight="1" x14ac:dyDescent="0.25">
      <c r="C1577" s="42" t="s">
        <v>3409</v>
      </c>
      <c r="D1577" s="45" t="s">
        <v>726</v>
      </c>
    </row>
    <row r="1578" spans="3:4" ht="15" customHeight="1" x14ac:dyDescent="0.25">
      <c r="C1578" s="42" t="s">
        <v>3410</v>
      </c>
      <c r="D1578" s="45" t="s">
        <v>566</v>
      </c>
    </row>
    <row r="1579" spans="3:4" ht="15" customHeight="1" x14ac:dyDescent="0.25">
      <c r="C1579" s="42" t="s">
        <v>3411</v>
      </c>
      <c r="D1579" s="45" t="s">
        <v>628</v>
      </c>
    </row>
    <row r="1580" spans="3:4" ht="15" customHeight="1" x14ac:dyDescent="0.25">
      <c r="C1580" s="42" t="s">
        <v>3412</v>
      </c>
      <c r="D1580" s="45" t="s">
        <v>551</v>
      </c>
    </row>
    <row r="1581" spans="3:4" ht="15" customHeight="1" x14ac:dyDescent="0.25">
      <c r="C1581" s="42" t="s">
        <v>3413</v>
      </c>
      <c r="D1581" s="45" t="s">
        <v>549</v>
      </c>
    </row>
    <row r="1582" spans="3:4" ht="15" customHeight="1" x14ac:dyDescent="0.25">
      <c r="C1582" s="42" t="s">
        <v>3414</v>
      </c>
      <c r="D1582" s="45" t="s">
        <v>713</v>
      </c>
    </row>
    <row r="1583" spans="3:4" ht="15" customHeight="1" x14ac:dyDescent="0.25">
      <c r="C1583" s="42" t="s">
        <v>3415</v>
      </c>
      <c r="D1583" s="45" t="s">
        <v>3416</v>
      </c>
    </row>
    <row r="1584" spans="3:4" ht="15" customHeight="1" x14ac:dyDescent="0.25">
      <c r="C1584" s="42" t="s">
        <v>3417</v>
      </c>
      <c r="D1584" s="45" t="s">
        <v>605</v>
      </c>
    </row>
    <row r="1585" spans="3:4" ht="15" customHeight="1" x14ac:dyDescent="0.25">
      <c r="C1585" s="42" t="s">
        <v>3418</v>
      </c>
      <c r="D1585" s="45" t="s">
        <v>678</v>
      </c>
    </row>
    <row r="1586" spans="3:4" ht="15" customHeight="1" x14ac:dyDescent="0.25">
      <c r="C1586" s="42" t="s">
        <v>3419</v>
      </c>
      <c r="D1586" s="45" t="s">
        <v>3420</v>
      </c>
    </row>
    <row r="1587" spans="3:4" ht="15" customHeight="1" x14ac:dyDescent="0.25">
      <c r="C1587" s="42" t="s">
        <v>3421</v>
      </c>
      <c r="D1587" s="45" t="s">
        <v>582</v>
      </c>
    </row>
    <row r="1588" spans="3:4" ht="15" customHeight="1" x14ac:dyDescent="0.25">
      <c r="C1588" s="42" t="s">
        <v>3422</v>
      </c>
      <c r="D1588" s="45" t="s">
        <v>639</v>
      </c>
    </row>
    <row r="1589" spans="3:4" ht="15" customHeight="1" x14ac:dyDescent="0.25">
      <c r="C1589" s="42" t="s">
        <v>3423</v>
      </c>
      <c r="D1589" s="45" t="s">
        <v>3424</v>
      </c>
    </row>
    <row r="1590" spans="3:4" ht="15" customHeight="1" x14ac:dyDescent="0.25">
      <c r="C1590" s="42" t="s">
        <v>3425</v>
      </c>
      <c r="D1590" s="45" t="s">
        <v>679</v>
      </c>
    </row>
    <row r="1591" spans="3:4" ht="15" customHeight="1" x14ac:dyDescent="0.25">
      <c r="C1591" s="42" t="s">
        <v>3426</v>
      </c>
      <c r="D1591" s="45" t="s">
        <v>642</v>
      </c>
    </row>
    <row r="1592" spans="3:4" ht="15" customHeight="1" x14ac:dyDescent="0.25">
      <c r="C1592" s="42" t="s">
        <v>3427</v>
      </c>
      <c r="D1592" s="45" t="s">
        <v>727</v>
      </c>
    </row>
    <row r="1593" spans="3:4" ht="15" customHeight="1" x14ac:dyDescent="0.25">
      <c r="C1593" s="42" t="s">
        <v>3428</v>
      </c>
      <c r="D1593" s="45" t="s">
        <v>660</v>
      </c>
    </row>
    <row r="1594" spans="3:4" ht="15" customHeight="1" x14ac:dyDescent="0.25">
      <c r="C1594" s="42" t="s">
        <v>3429</v>
      </c>
      <c r="D1594" s="45" t="s">
        <v>589</v>
      </c>
    </row>
    <row r="1595" spans="3:4" ht="15" customHeight="1" x14ac:dyDescent="0.25">
      <c r="C1595" s="42" t="s">
        <v>3430</v>
      </c>
      <c r="D1595" s="45" t="s">
        <v>728</v>
      </c>
    </row>
    <row r="1596" spans="3:4" ht="15" customHeight="1" x14ac:dyDescent="0.25">
      <c r="C1596" s="42" t="s">
        <v>3431</v>
      </c>
      <c r="D1596" s="45" t="s">
        <v>811</v>
      </c>
    </row>
    <row r="1597" spans="3:4" ht="15" customHeight="1" x14ac:dyDescent="0.25">
      <c r="C1597" s="42" t="s">
        <v>3432</v>
      </c>
      <c r="D1597" s="45" t="s">
        <v>680</v>
      </c>
    </row>
    <row r="1598" spans="3:4" ht="15" customHeight="1" x14ac:dyDescent="0.25">
      <c r="C1598" s="42" t="s">
        <v>3433</v>
      </c>
      <c r="D1598" s="45" t="s">
        <v>751</v>
      </c>
    </row>
    <row r="1599" spans="3:4" ht="15" customHeight="1" x14ac:dyDescent="0.25">
      <c r="C1599" s="42" t="s">
        <v>3434</v>
      </c>
      <c r="D1599" s="45" t="s">
        <v>568</v>
      </c>
    </row>
    <row r="1600" spans="3:4" ht="15" customHeight="1" x14ac:dyDescent="0.25">
      <c r="C1600" s="42" t="s">
        <v>3435</v>
      </c>
      <c r="D1600" s="45" t="s">
        <v>3436</v>
      </c>
    </row>
    <row r="1601" spans="3:4" ht="15" customHeight="1" x14ac:dyDescent="0.25">
      <c r="C1601" s="42" t="s">
        <v>3437</v>
      </c>
      <c r="D1601" s="45" t="s">
        <v>555</v>
      </c>
    </row>
    <row r="1602" spans="3:4" ht="15" customHeight="1" x14ac:dyDescent="0.25">
      <c r="C1602" s="42" t="s">
        <v>3438</v>
      </c>
      <c r="D1602" s="45" t="s">
        <v>603</v>
      </c>
    </row>
    <row r="1603" spans="3:4" ht="15" customHeight="1" x14ac:dyDescent="0.25">
      <c r="C1603" s="42" t="s">
        <v>3439</v>
      </c>
      <c r="D1603" s="45" t="s">
        <v>550</v>
      </c>
    </row>
    <row r="1604" spans="3:4" ht="15" customHeight="1" x14ac:dyDescent="0.25">
      <c r="C1604" s="42" t="s">
        <v>3440</v>
      </c>
      <c r="D1604" s="45" t="s">
        <v>572</v>
      </c>
    </row>
    <row r="1605" spans="3:4" ht="15" customHeight="1" x14ac:dyDescent="0.25">
      <c r="C1605" s="42" t="s">
        <v>3441</v>
      </c>
      <c r="D1605" s="45" t="s">
        <v>681</v>
      </c>
    </row>
    <row r="1606" spans="3:4" ht="15" customHeight="1" x14ac:dyDescent="0.25">
      <c r="C1606" s="42" t="s">
        <v>3442</v>
      </c>
      <c r="D1606" s="45" t="s">
        <v>651</v>
      </c>
    </row>
    <row r="1607" spans="3:4" ht="15" customHeight="1" x14ac:dyDescent="0.25">
      <c r="C1607" s="42" t="s">
        <v>3443</v>
      </c>
      <c r="D1607" s="45" t="s">
        <v>662</v>
      </c>
    </row>
    <row r="1608" spans="3:4" ht="15" customHeight="1" x14ac:dyDescent="0.25">
      <c r="C1608" s="42" t="s">
        <v>3444</v>
      </c>
      <c r="D1608" s="45" t="s">
        <v>645</v>
      </c>
    </row>
    <row r="1609" spans="3:4" ht="15" customHeight="1" x14ac:dyDescent="0.25">
      <c r="C1609" s="42" t="s">
        <v>3445</v>
      </c>
      <c r="D1609" s="45" t="s">
        <v>613</v>
      </c>
    </row>
    <row r="1610" spans="3:4" ht="15" customHeight="1" x14ac:dyDescent="0.25">
      <c r="C1610" s="42" t="s">
        <v>3446</v>
      </c>
      <c r="D1610" s="45" t="s">
        <v>3447</v>
      </c>
    </row>
    <row r="1611" spans="3:4" ht="15" customHeight="1" x14ac:dyDescent="0.25">
      <c r="C1611" s="42" t="s">
        <v>3448</v>
      </c>
      <c r="D1611" s="45" t="s">
        <v>617</v>
      </c>
    </row>
    <row r="1612" spans="3:4" ht="15" customHeight="1" x14ac:dyDescent="0.25">
      <c r="C1612" s="42" t="s">
        <v>3449</v>
      </c>
      <c r="D1612" s="45" t="s">
        <v>3450</v>
      </c>
    </row>
    <row r="1613" spans="3:4" ht="15" customHeight="1" x14ac:dyDescent="0.25">
      <c r="C1613" s="42" t="s">
        <v>3451</v>
      </c>
      <c r="D1613" s="45" t="s">
        <v>634</v>
      </c>
    </row>
    <row r="1614" spans="3:4" ht="15" customHeight="1" x14ac:dyDescent="0.25">
      <c r="C1614" s="42" t="s">
        <v>3452</v>
      </c>
      <c r="D1614" s="45" t="s">
        <v>672</v>
      </c>
    </row>
    <row r="1615" spans="3:4" ht="15" customHeight="1" x14ac:dyDescent="0.25">
      <c r="C1615" s="42" t="s">
        <v>3453</v>
      </c>
      <c r="D1615" s="45" t="s">
        <v>614</v>
      </c>
    </row>
    <row r="1616" spans="3:4" ht="15" customHeight="1" x14ac:dyDescent="0.25">
      <c r="C1616" s="42" t="s">
        <v>3454</v>
      </c>
      <c r="D1616" s="45" t="s">
        <v>682</v>
      </c>
    </row>
    <row r="1617" spans="3:4" ht="15" customHeight="1" x14ac:dyDescent="0.25">
      <c r="C1617" s="42" t="s">
        <v>3455</v>
      </c>
      <c r="D1617" s="45" t="s">
        <v>586</v>
      </c>
    </row>
    <row r="1618" spans="3:4" ht="15" customHeight="1" x14ac:dyDescent="0.25">
      <c r="C1618" s="42" t="s">
        <v>3456</v>
      </c>
      <c r="D1618" s="45" t="s">
        <v>752</v>
      </c>
    </row>
    <row r="1619" spans="3:4" ht="15" customHeight="1" x14ac:dyDescent="0.25">
      <c r="C1619" s="42" t="s">
        <v>3457</v>
      </c>
      <c r="D1619" s="45" t="s">
        <v>579</v>
      </c>
    </row>
    <row r="1620" spans="3:4" ht="15" customHeight="1" x14ac:dyDescent="0.25">
      <c r="C1620" s="42" t="s">
        <v>3458</v>
      </c>
      <c r="D1620" s="45" t="s">
        <v>664</v>
      </c>
    </row>
    <row r="1621" spans="3:4" ht="15" customHeight="1" x14ac:dyDescent="0.25">
      <c r="C1621" s="42" t="s">
        <v>3459</v>
      </c>
      <c r="D1621" s="45" t="s">
        <v>812</v>
      </c>
    </row>
    <row r="1622" spans="3:4" ht="15" customHeight="1" x14ac:dyDescent="0.25">
      <c r="C1622" s="42" t="s">
        <v>3460</v>
      </c>
      <c r="D1622" s="45" t="s">
        <v>721</v>
      </c>
    </row>
    <row r="1623" spans="3:4" ht="15" customHeight="1" x14ac:dyDescent="0.25">
      <c r="C1623" s="42" t="s">
        <v>3461</v>
      </c>
      <c r="D1623" s="45" t="s">
        <v>641</v>
      </c>
    </row>
    <row r="1624" spans="3:4" ht="15" customHeight="1" x14ac:dyDescent="0.25">
      <c r="C1624" s="42" t="s">
        <v>3462</v>
      </c>
      <c r="D1624" s="45" t="s">
        <v>671</v>
      </c>
    </row>
    <row r="1625" spans="3:4" ht="15" customHeight="1" x14ac:dyDescent="0.25">
      <c r="C1625" s="42" t="s">
        <v>3463</v>
      </c>
      <c r="D1625" s="45" t="s">
        <v>647</v>
      </c>
    </row>
    <row r="1626" spans="3:4" ht="15" customHeight="1" x14ac:dyDescent="0.25">
      <c r="C1626" s="42" t="s">
        <v>3464</v>
      </c>
      <c r="D1626" s="45" t="s">
        <v>593</v>
      </c>
    </row>
    <row r="1627" spans="3:4" ht="15" customHeight="1" x14ac:dyDescent="0.25">
      <c r="C1627" s="42" t="s">
        <v>3465</v>
      </c>
      <c r="D1627" s="45" t="s">
        <v>583</v>
      </c>
    </row>
    <row r="1628" spans="3:4" ht="15" customHeight="1" x14ac:dyDescent="0.25">
      <c r="C1628" s="42" t="s">
        <v>3466</v>
      </c>
      <c r="D1628" s="45" t="s">
        <v>3467</v>
      </c>
    </row>
    <row r="1629" spans="3:4" ht="15" customHeight="1" x14ac:dyDescent="0.25">
      <c r="C1629" s="42" t="s">
        <v>3468</v>
      </c>
      <c r="D1629" s="45" t="s">
        <v>761</v>
      </c>
    </row>
    <row r="1630" spans="3:4" ht="15" customHeight="1" x14ac:dyDescent="0.25">
      <c r="C1630" s="42" t="s">
        <v>3469</v>
      </c>
      <c r="D1630" s="45" t="s">
        <v>611</v>
      </c>
    </row>
    <row r="1631" spans="3:4" ht="15" customHeight="1" x14ac:dyDescent="0.25">
      <c r="C1631" s="42" t="s">
        <v>3470</v>
      </c>
      <c r="D1631" s="45" t="s">
        <v>753</v>
      </c>
    </row>
    <row r="1632" spans="3:4" ht="15" customHeight="1" x14ac:dyDescent="0.25">
      <c r="C1632" s="42" t="s">
        <v>3471</v>
      </c>
      <c r="D1632" s="45" t="s">
        <v>610</v>
      </c>
    </row>
    <row r="1633" spans="3:4" ht="15" customHeight="1" x14ac:dyDescent="0.25">
      <c r="C1633" s="42" t="s">
        <v>3472</v>
      </c>
      <c r="D1633" s="45" t="s">
        <v>578</v>
      </c>
    </row>
    <row r="1634" spans="3:4" ht="15" customHeight="1" x14ac:dyDescent="0.25">
      <c r="C1634" s="42" t="s">
        <v>3473</v>
      </c>
      <c r="D1634" s="45" t="s">
        <v>621</v>
      </c>
    </row>
    <row r="1635" spans="3:4" ht="15" customHeight="1" x14ac:dyDescent="0.25">
      <c r="C1635" s="42" t="s">
        <v>3474</v>
      </c>
      <c r="D1635" s="45" t="s">
        <v>684</v>
      </c>
    </row>
    <row r="1636" spans="3:4" ht="15" customHeight="1" x14ac:dyDescent="0.25">
      <c r="C1636" s="42" t="s">
        <v>3475</v>
      </c>
      <c r="D1636" s="45" t="s">
        <v>715</v>
      </c>
    </row>
    <row r="1637" spans="3:4" ht="15" customHeight="1" x14ac:dyDescent="0.25">
      <c r="C1637" s="42" t="s">
        <v>3476</v>
      </c>
      <c r="D1637" s="45" t="s">
        <v>697</v>
      </c>
    </row>
    <row r="1638" spans="3:4" ht="15" customHeight="1" x14ac:dyDescent="0.25">
      <c r="C1638" s="42" t="s">
        <v>3477</v>
      </c>
      <c r="D1638" s="45" t="s">
        <v>661</v>
      </c>
    </row>
    <row r="1639" spans="3:4" ht="15" customHeight="1" x14ac:dyDescent="0.25">
      <c r="C1639" s="42" t="s">
        <v>3478</v>
      </c>
      <c r="D1639" s="45" t="s">
        <v>722</v>
      </c>
    </row>
    <row r="1640" spans="3:4" ht="15" customHeight="1" x14ac:dyDescent="0.25">
      <c r="C1640" s="42" t="s">
        <v>3479</v>
      </c>
      <c r="D1640" s="45" t="s">
        <v>826</v>
      </c>
    </row>
    <row r="1641" spans="3:4" ht="15" customHeight="1" x14ac:dyDescent="0.25">
      <c r="C1641" s="42" t="s">
        <v>3480</v>
      </c>
      <c r="D1641" s="45" t="s">
        <v>637</v>
      </c>
    </row>
    <row r="1642" spans="3:4" ht="15" customHeight="1" x14ac:dyDescent="0.25">
      <c r="C1642" s="42" t="s">
        <v>3481</v>
      </c>
      <c r="D1642" s="45" t="s">
        <v>723</v>
      </c>
    </row>
    <row r="1643" spans="3:4" ht="15" customHeight="1" x14ac:dyDescent="0.25">
      <c r="C1643" s="42" t="s">
        <v>3482</v>
      </c>
      <c r="D1643" s="45" t="s">
        <v>3483</v>
      </c>
    </row>
    <row r="1644" spans="3:4" ht="15" customHeight="1" x14ac:dyDescent="0.25">
      <c r="C1644" s="42" t="s">
        <v>3484</v>
      </c>
      <c r="D1644" s="45" t="s">
        <v>685</v>
      </c>
    </row>
    <row r="1645" spans="3:4" ht="15" customHeight="1" x14ac:dyDescent="0.25">
      <c r="C1645" s="42" t="s">
        <v>3485</v>
      </c>
      <c r="D1645" s="45" t="s">
        <v>585</v>
      </c>
    </row>
    <row r="1646" spans="3:4" ht="15" customHeight="1" x14ac:dyDescent="0.25">
      <c r="C1646" s="42" t="s">
        <v>3486</v>
      </c>
      <c r="D1646" s="45" t="s">
        <v>632</v>
      </c>
    </row>
    <row r="1647" spans="3:4" ht="15" customHeight="1" x14ac:dyDescent="0.25">
      <c r="C1647" s="42" t="s">
        <v>3487</v>
      </c>
      <c r="D1647" s="45" t="s">
        <v>552</v>
      </c>
    </row>
    <row r="1648" spans="3:4" ht="15" customHeight="1" x14ac:dyDescent="0.25">
      <c r="C1648" s="42" t="s">
        <v>3488</v>
      </c>
      <c r="D1648" s="45" t="s">
        <v>3489</v>
      </c>
    </row>
    <row r="1649" spans="3:4" ht="15" customHeight="1" x14ac:dyDescent="0.25">
      <c r="C1649" s="42" t="s">
        <v>3490</v>
      </c>
      <c r="D1649" s="45" t="s">
        <v>652</v>
      </c>
    </row>
    <row r="1650" spans="3:4" ht="15" customHeight="1" x14ac:dyDescent="0.25">
      <c r="C1650" s="42" t="s">
        <v>3491</v>
      </c>
      <c r="D1650" s="45" t="s">
        <v>724</v>
      </c>
    </row>
    <row r="1651" spans="3:4" ht="15" customHeight="1" x14ac:dyDescent="0.25">
      <c r="C1651" s="42" t="s">
        <v>3492</v>
      </c>
      <c r="D1651" s="45" t="s">
        <v>622</v>
      </c>
    </row>
    <row r="1652" spans="3:4" ht="15" customHeight="1" x14ac:dyDescent="0.25">
      <c r="C1652" s="42" t="s">
        <v>3493</v>
      </c>
      <c r="D1652" s="45" t="s">
        <v>657</v>
      </c>
    </row>
    <row r="1653" spans="3:4" ht="15" customHeight="1" x14ac:dyDescent="0.25">
      <c r="C1653" s="42" t="s">
        <v>3494</v>
      </c>
      <c r="D1653" s="45" t="s">
        <v>754</v>
      </c>
    </row>
    <row r="1654" spans="3:4" ht="15" customHeight="1" x14ac:dyDescent="0.25">
      <c r="C1654" s="42" t="s">
        <v>3495</v>
      </c>
      <c r="D1654" s="45" t="s">
        <v>755</v>
      </c>
    </row>
    <row r="1655" spans="3:4" ht="15" customHeight="1" x14ac:dyDescent="0.25">
      <c r="C1655" s="42" t="s">
        <v>3496</v>
      </c>
      <c r="D1655" s="45" t="s">
        <v>3497</v>
      </c>
    </row>
    <row r="1656" spans="3:4" ht="15" customHeight="1" x14ac:dyDescent="0.25">
      <c r="C1656" s="42" t="s">
        <v>3498</v>
      </c>
      <c r="D1656" s="45" t="s">
        <v>625</v>
      </c>
    </row>
    <row r="1657" spans="3:4" ht="15" customHeight="1" x14ac:dyDescent="0.25">
      <c r="C1657" s="42" t="s">
        <v>3499</v>
      </c>
      <c r="D1657" s="45" t="s">
        <v>562</v>
      </c>
    </row>
    <row r="1658" spans="3:4" ht="15" customHeight="1" x14ac:dyDescent="0.25">
      <c r="C1658" s="42" t="s">
        <v>3500</v>
      </c>
      <c r="D1658" s="45" t="s">
        <v>813</v>
      </c>
    </row>
    <row r="1659" spans="3:4" ht="15" customHeight="1" x14ac:dyDescent="0.25">
      <c r="C1659" s="42" t="s">
        <v>3501</v>
      </c>
      <c r="D1659" s="45" t="s">
        <v>650</v>
      </c>
    </row>
    <row r="1660" spans="3:4" ht="15" customHeight="1" x14ac:dyDescent="0.25">
      <c r="C1660" s="42" t="s">
        <v>3502</v>
      </c>
      <c r="D1660" s="45" t="s">
        <v>3503</v>
      </c>
    </row>
    <row r="1661" spans="3:4" ht="15" customHeight="1" x14ac:dyDescent="0.25">
      <c r="C1661" s="42" t="s">
        <v>3504</v>
      </c>
      <c r="D1661" s="45" t="s">
        <v>633</v>
      </c>
    </row>
    <row r="1662" spans="3:4" ht="15" customHeight="1" x14ac:dyDescent="0.25">
      <c r="C1662" s="42" t="s">
        <v>3505</v>
      </c>
      <c r="D1662" s="45" t="s">
        <v>3506</v>
      </c>
    </row>
    <row r="1663" spans="3:4" ht="15" customHeight="1" x14ac:dyDescent="0.25">
      <c r="C1663" s="42" t="s">
        <v>3507</v>
      </c>
      <c r="D1663" s="45" t="s">
        <v>656</v>
      </c>
    </row>
    <row r="1664" spans="3:4" ht="15" customHeight="1" x14ac:dyDescent="0.25">
      <c r="C1664" s="42" t="s">
        <v>3508</v>
      </c>
      <c r="D1664" s="45" t="s">
        <v>716</v>
      </c>
    </row>
    <row r="1665" spans="3:4" ht="15" customHeight="1" x14ac:dyDescent="0.25">
      <c r="C1665" s="42" t="s">
        <v>3509</v>
      </c>
      <c r="D1665" s="45" t="s">
        <v>594</v>
      </c>
    </row>
    <row r="1666" spans="3:4" ht="15" customHeight="1" x14ac:dyDescent="0.25">
      <c r="C1666" s="42" t="s">
        <v>3510</v>
      </c>
      <c r="D1666" s="45" t="s">
        <v>588</v>
      </c>
    </row>
    <row r="1667" spans="3:4" ht="15" customHeight="1" x14ac:dyDescent="0.25">
      <c r="C1667" s="42" t="s">
        <v>3511</v>
      </c>
      <c r="D1667" s="45" t="s">
        <v>3512</v>
      </c>
    </row>
    <row r="1668" spans="3:4" ht="15" customHeight="1" x14ac:dyDescent="0.25">
      <c r="C1668" s="42" t="s">
        <v>3513</v>
      </c>
      <c r="D1668" s="45" t="s">
        <v>559</v>
      </c>
    </row>
    <row r="1669" spans="3:4" ht="15" customHeight="1" x14ac:dyDescent="0.25">
      <c r="C1669" s="42" t="s">
        <v>3514</v>
      </c>
      <c r="D1669" s="45" t="s">
        <v>598</v>
      </c>
    </row>
    <row r="1670" spans="3:4" ht="15" customHeight="1" x14ac:dyDescent="0.25">
      <c r="C1670" s="42" t="s">
        <v>3515</v>
      </c>
      <c r="D1670" s="45" t="s">
        <v>686</v>
      </c>
    </row>
    <row r="1671" spans="3:4" ht="15" customHeight="1" x14ac:dyDescent="0.25">
      <c r="C1671" s="42" t="s">
        <v>3516</v>
      </c>
      <c r="D1671" s="45" t="s">
        <v>667</v>
      </c>
    </row>
    <row r="1672" spans="3:4" ht="15" customHeight="1" x14ac:dyDescent="0.25">
      <c r="C1672" s="42" t="s">
        <v>3517</v>
      </c>
      <c r="D1672" s="45" t="s">
        <v>560</v>
      </c>
    </row>
    <row r="1673" spans="3:4" ht="15" customHeight="1" x14ac:dyDescent="0.25">
      <c r="C1673" s="42" t="s">
        <v>3518</v>
      </c>
      <c r="D1673" s="45" t="s">
        <v>573</v>
      </c>
    </row>
    <row r="1674" spans="3:4" ht="15" customHeight="1" x14ac:dyDescent="0.25">
      <c r="C1674" s="42" t="s">
        <v>3519</v>
      </c>
      <c r="D1674" s="45" t="s">
        <v>3520</v>
      </c>
    </row>
    <row r="1675" spans="3:4" ht="15" customHeight="1" x14ac:dyDescent="0.25">
      <c r="C1675" s="42" t="s">
        <v>3521</v>
      </c>
      <c r="D1675" s="45" t="s">
        <v>587</v>
      </c>
    </row>
    <row r="1676" spans="3:4" ht="15" customHeight="1" x14ac:dyDescent="0.25">
      <c r="C1676" s="42" t="s">
        <v>3522</v>
      </c>
      <c r="D1676" s="45" t="s">
        <v>675</v>
      </c>
    </row>
    <row r="1677" spans="3:4" ht="15" customHeight="1" x14ac:dyDescent="0.25">
      <c r="C1677" s="42" t="s">
        <v>3523</v>
      </c>
      <c r="D1677" s="45" t="s">
        <v>620</v>
      </c>
    </row>
    <row r="1678" spans="3:4" ht="15" customHeight="1" x14ac:dyDescent="0.25">
      <c r="C1678" s="42" t="s">
        <v>3524</v>
      </c>
      <c r="D1678" s="45" t="s">
        <v>687</v>
      </c>
    </row>
    <row r="1679" spans="3:4" ht="15" customHeight="1" x14ac:dyDescent="0.25">
      <c r="C1679" s="42" t="s">
        <v>3525</v>
      </c>
      <c r="D1679" s="45" t="s">
        <v>575</v>
      </c>
    </row>
    <row r="1680" spans="3:4" ht="15" customHeight="1" x14ac:dyDescent="0.25">
      <c r="C1680" s="42" t="s">
        <v>3526</v>
      </c>
      <c r="D1680" s="45" t="s">
        <v>556</v>
      </c>
    </row>
    <row r="1681" spans="3:4" ht="15" customHeight="1" x14ac:dyDescent="0.25">
      <c r="C1681" s="42" t="s">
        <v>3527</v>
      </c>
      <c r="D1681" s="45" t="s">
        <v>688</v>
      </c>
    </row>
    <row r="1682" spans="3:4" ht="15" customHeight="1" x14ac:dyDescent="0.25">
      <c r="C1682" s="42" t="s">
        <v>3528</v>
      </c>
      <c r="D1682" s="45" t="s">
        <v>646</v>
      </c>
    </row>
    <row r="1683" spans="3:4" ht="15" customHeight="1" x14ac:dyDescent="0.25">
      <c r="C1683" s="42" t="s">
        <v>3529</v>
      </c>
      <c r="D1683" s="45" t="s">
        <v>730</v>
      </c>
    </row>
    <row r="1684" spans="3:4" ht="15" customHeight="1" x14ac:dyDescent="0.25">
      <c r="C1684" s="42" t="s">
        <v>3530</v>
      </c>
      <c r="D1684" s="45" t="s">
        <v>616</v>
      </c>
    </row>
    <row r="1685" spans="3:4" ht="15" customHeight="1" x14ac:dyDescent="0.25">
      <c r="C1685" s="42" t="s">
        <v>3531</v>
      </c>
      <c r="D1685" s="45" t="s">
        <v>563</v>
      </c>
    </row>
    <row r="1686" spans="3:4" ht="15" customHeight="1" x14ac:dyDescent="0.25">
      <c r="C1686" s="42" t="s">
        <v>3532</v>
      </c>
      <c r="D1686" s="45" t="s">
        <v>689</v>
      </c>
    </row>
    <row r="1687" spans="3:4" ht="15" customHeight="1" x14ac:dyDescent="0.25">
      <c r="C1687" s="42" t="s">
        <v>3533</v>
      </c>
      <c r="D1687" s="45" t="s">
        <v>3534</v>
      </c>
    </row>
    <row r="1688" spans="3:4" ht="15" customHeight="1" x14ac:dyDescent="0.25">
      <c r="C1688" s="42" t="s">
        <v>3535</v>
      </c>
      <c r="D1688" s="45" t="s">
        <v>602</v>
      </c>
    </row>
    <row r="1689" spans="3:4" ht="15" customHeight="1" x14ac:dyDescent="0.25">
      <c r="C1689" s="42" t="s">
        <v>3536</v>
      </c>
      <c r="D1689" s="45" t="s">
        <v>565</v>
      </c>
    </row>
    <row r="1690" spans="3:4" ht="15" customHeight="1" x14ac:dyDescent="0.25">
      <c r="C1690" s="42" t="s">
        <v>3537</v>
      </c>
      <c r="D1690" s="45" t="s">
        <v>561</v>
      </c>
    </row>
    <row r="1691" spans="3:4" ht="15" customHeight="1" x14ac:dyDescent="0.25">
      <c r="C1691" s="42" t="s">
        <v>3538</v>
      </c>
      <c r="D1691" s="45" t="s">
        <v>601</v>
      </c>
    </row>
    <row r="1692" spans="3:4" ht="15" customHeight="1" x14ac:dyDescent="0.25">
      <c r="C1692" s="42" t="s">
        <v>3539</v>
      </c>
      <c r="D1692" s="45" t="s">
        <v>3540</v>
      </c>
    </row>
    <row r="1693" spans="3:4" ht="15" customHeight="1" x14ac:dyDescent="0.25">
      <c r="C1693" s="42" t="s">
        <v>3541</v>
      </c>
      <c r="D1693" s="45" t="s">
        <v>577</v>
      </c>
    </row>
    <row r="1694" spans="3:4" ht="15" customHeight="1" x14ac:dyDescent="0.25">
      <c r="C1694" s="42" t="s">
        <v>3542</v>
      </c>
      <c r="D1694" s="45" t="s">
        <v>670</v>
      </c>
    </row>
    <row r="1695" spans="3:4" ht="15" customHeight="1" x14ac:dyDescent="0.25">
      <c r="C1695" s="42" t="s">
        <v>3543</v>
      </c>
      <c r="D1695" s="45" t="s">
        <v>571</v>
      </c>
    </row>
    <row r="1696" spans="3:4" ht="15" customHeight="1" x14ac:dyDescent="0.25">
      <c r="C1696" s="42" t="s">
        <v>3544</v>
      </c>
      <c r="D1696" s="45" t="s">
        <v>757</v>
      </c>
    </row>
    <row r="1697" spans="3:4" ht="15" customHeight="1" x14ac:dyDescent="0.25">
      <c r="C1697" s="42" t="s">
        <v>3545</v>
      </c>
      <c r="D1697" s="45" t="s">
        <v>758</v>
      </c>
    </row>
    <row r="1698" spans="3:4" ht="15" customHeight="1" x14ac:dyDescent="0.25">
      <c r="C1698" s="42" t="s">
        <v>3546</v>
      </c>
      <c r="D1698" s="45" t="s">
        <v>732</v>
      </c>
    </row>
    <row r="1699" spans="3:4" ht="15" customHeight="1" x14ac:dyDescent="0.25">
      <c r="C1699" s="42" t="s">
        <v>3547</v>
      </c>
      <c r="D1699" s="45" t="s">
        <v>673</v>
      </c>
    </row>
    <row r="1700" spans="3:4" ht="15" customHeight="1" x14ac:dyDescent="0.25">
      <c r="C1700" s="42" t="s">
        <v>3548</v>
      </c>
      <c r="D1700" s="45" t="s">
        <v>759</v>
      </c>
    </row>
    <row r="1701" spans="3:4" ht="15" customHeight="1" x14ac:dyDescent="0.25">
      <c r="C1701" s="42" t="s">
        <v>3549</v>
      </c>
      <c r="D1701" s="45" t="s">
        <v>626</v>
      </c>
    </row>
    <row r="1702" spans="3:4" ht="15" customHeight="1" x14ac:dyDescent="0.25">
      <c r="C1702" s="42" t="s">
        <v>3550</v>
      </c>
      <c r="D1702" s="45" t="s">
        <v>734</v>
      </c>
    </row>
    <row r="1703" spans="3:4" ht="15" customHeight="1" x14ac:dyDescent="0.25">
      <c r="C1703" s="42" t="s">
        <v>3551</v>
      </c>
      <c r="D1703" s="45" t="s">
        <v>735</v>
      </c>
    </row>
    <row r="1704" spans="3:4" ht="15" customHeight="1" x14ac:dyDescent="0.25">
      <c r="C1704" s="42" t="s">
        <v>3552</v>
      </c>
      <c r="D1704" s="45" t="s">
        <v>736</v>
      </c>
    </row>
    <row r="1705" spans="3:4" ht="15" customHeight="1" x14ac:dyDescent="0.25">
      <c r="C1705" s="42" t="s">
        <v>3553</v>
      </c>
      <c r="D1705" s="45" t="s">
        <v>666</v>
      </c>
    </row>
    <row r="1706" spans="3:4" ht="15" customHeight="1" x14ac:dyDescent="0.25">
      <c r="C1706" s="42" t="s">
        <v>3554</v>
      </c>
      <c r="D1706" s="45" t="s">
        <v>737</v>
      </c>
    </row>
    <row r="1707" spans="3:4" ht="15" customHeight="1" x14ac:dyDescent="0.25">
      <c r="C1707" s="42" t="s">
        <v>3555</v>
      </c>
      <c r="D1707" s="45" t="s">
        <v>654</v>
      </c>
    </row>
    <row r="1708" spans="3:4" ht="15" customHeight="1" x14ac:dyDescent="0.25">
      <c r="C1708" s="42" t="s">
        <v>3556</v>
      </c>
      <c r="D1708" s="45" t="s">
        <v>596</v>
      </c>
    </row>
    <row r="1709" spans="3:4" ht="15" customHeight="1" x14ac:dyDescent="0.25">
      <c r="C1709" s="42" t="s">
        <v>3557</v>
      </c>
      <c r="D1709" s="45" t="s">
        <v>3558</v>
      </c>
    </row>
    <row r="1710" spans="3:4" ht="15" customHeight="1" x14ac:dyDescent="0.25">
      <c r="C1710" s="42" t="s">
        <v>3559</v>
      </c>
      <c r="D1710" s="45" t="s">
        <v>674</v>
      </c>
    </row>
    <row r="1711" spans="3:4" ht="15" customHeight="1" x14ac:dyDescent="0.25">
      <c r="C1711" s="42" t="s">
        <v>3560</v>
      </c>
      <c r="D1711" s="45" t="s">
        <v>738</v>
      </c>
    </row>
    <row r="1712" spans="3:4" ht="15" customHeight="1" x14ac:dyDescent="0.25">
      <c r="C1712" s="42" t="s">
        <v>3561</v>
      </c>
      <c r="D1712" s="45" t="s">
        <v>725</v>
      </c>
    </row>
    <row r="1713" spans="3:4" ht="15" customHeight="1" x14ac:dyDescent="0.25">
      <c r="C1713" s="42" t="s">
        <v>3562</v>
      </c>
      <c r="D1713" s="45" t="s">
        <v>636</v>
      </c>
    </row>
    <row r="1714" spans="3:4" ht="15" customHeight="1" x14ac:dyDescent="0.25">
      <c r="C1714" s="42" t="s">
        <v>3563</v>
      </c>
      <c r="D1714" s="45" t="s">
        <v>3564</v>
      </c>
    </row>
    <row r="1715" spans="3:4" ht="15" customHeight="1" x14ac:dyDescent="0.25">
      <c r="C1715" s="42" t="s">
        <v>3565</v>
      </c>
      <c r="D1715" s="45" t="s">
        <v>739</v>
      </c>
    </row>
    <row r="1716" spans="3:4" ht="15" customHeight="1" x14ac:dyDescent="0.25">
      <c r="C1716" s="42" t="s">
        <v>3566</v>
      </c>
      <c r="D1716" s="45" t="s">
        <v>691</v>
      </c>
    </row>
    <row r="1717" spans="3:4" ht="15" customHeight="1" x14ac:dyDescent="0.25">
      <c r="C1717" s="42" t="s">
        <v>3567</v>
      </c>
      <c r="D1717" s="45" t="s">
        <v>692</v>
      </c>
    </row>
    <row r="1718" spans="3:4" ht="15" customHeight="1" x14ac:dyDescent="0.25">
      <c r="C1718" s="42" t="s">
        <v>3568</v>
      </c>
      <c r="D1718" s="45" t="s">
        <v>718</v>
      </c>
    </row>
    <row r="1719" spans="3:4" ht="15" customHeight="1" x14ac:dyDescent="0.25">
      <c r="C1719" s="42" t="s">
        <v>3569</v>
      </c>
      <c r="D1719" s="45" t="s">
        <v>624</v>
      </c>
    </row>
    <row r="1720" spans="3:4" ht="15" customHeight="1" x14ac:dyDescent="0.25">
      <c r="C1720" s="42" t="s">
        <v>3570</v>
      </c>
      <c r="D1720" s="45" t="s">
        <v>663</v>
      </c>
    </row>
    <row r="1721" spans="3:4" ht="15" customHeight="1" x14ac:dyDescent="0.25">
      <c r="C1721" s="42" t="s">
        <v>3571</v>
      </c>
      <c r="D1721" s="45" t="s">
        <v>740</v>
      </c>
    </row>
    <row r="1722" spans="3:4" ht="15" customHeight="1" x14ac:dyDescent="0.25">
      <c r="C1722" s="42" t="s">
        <v>3572</v>
      </c>
      <c r="D1722" s="45" t="s">
        <v>741</v>
      </c>
    </row>
    <row r="1723" spans="3:4" ht="15" customHeight="1" x14ac:dyDescent="0.25">
      <c r="C1723" s="42" t="s">
        <v>3573</v>
      </c>
      <c r="D1723" s="45" t="s">
        <v>665</v>
      </c>
    </row>
    <row r="1724" spans="3:4" ht="15" customHeight="1" x14ac:dyDescent="0.25">
      <c r="C1724" s="42" t="s">
        <v>3574</v>
      </c>
      <c r="D1724" s="45" t="s">
        <v>606</v>
      </c>
    </row>
    <row r="1725" spans="3:4" ht="15" customHeight="1" x14ac:dyDescent="0.25">
      <c r="C1725" s="42" t="s">
        <v>3575</v>
      </c>
      <c r="D1725" s="45" t="s">
        <v>743</v>
      </c>
    </row>
    <row r="1726" spans="3:4" ht="15" customHeight="1" x14ac:dyDescent="0.25">
      <c r="C1726" s="42" t="s">
        <v>3576</v>
      </c>
      <c r="D1726" s="45" t="s">
        <v>744</v>
      </c>
    </row>
    <row r="1727" spans="3:4" ht="15" customHeight="1" x14ac:dyDescent="0.25">
      <c r="C1727" s="42" t="s">
        <v>3577</v>
      </c>
      <c r="D1727" s="45" t="s">
        <v>693</v>
      </c>
    </row>
    <row r="1728" spans="3:4" ht="15" customHeight="1" x14ac:dyDescent="0.25">
      <c r="C1728" s="42" t="s">
        <v>3578</v>
      </c>
      <c r="D1728" s="45" t="s">
        <v>706</v>
      </c>
    </row>
    <row r="1729" spans="3:4" ht="15" customHeight="1" x14ac:dyDescent="0.25">
      <c r="C1729" s="42" t="s">
        <v>3579</v>
      </c>
      <c r="D1729" s="45" t="s">
        <v>707</v>
      </c>
    </row>
    <row r="1730" spans="3:4" ht="15" customHeight="1" x14ac:dyDescent="0.25">
      <c r="C1730" s="42" t="s">
        <v>3580</v>
      </c>
      <c r="D1730" s="45" t="s">
        <v>719</v>
      </c>
    </row>
    <row r="1731" spans="3:4" ht="15" customHeight="1" x14ac:dyDescent="0.25">
      <c r="C1731" s="42" t="s">
        <v>3581</v>
      </c>
      <c r="D1731" s="45" t="s">
        <v>597</v>
      </c>
    </row>
    <row r="1732" spans="3:4" ht="15" customHeight="1" x14ac:dyDescent="0.25">
      <c r="C1732" s="42" t="s">
        <v>3582</v>
      </c>
      <c r="D1732" s="45" t="s">
        <v>3583</v>
      </c>
    </row>
    <row r="1733" spans="3:4" ht="15" customHeight="1" x14ac:dyDescent="0.25">
      <c r="C1733" s="42" t="s">
        <v>3584</v>
      </c>
      <c r="D1733" s="45" t="s">
        <v>615</v>
      </c>
    </row>
    <row r="1734" spans="3:4" ht="15" customHeight="1" x14ac:dyDescent="0.25">
      <c r="C1734" s="42" t="s">
        <v>3585</v>
      </c>
      <c r="D1734" s="45" t="s">
        <v>694</v>
      </c>
    </row>
    <row r="1735" spans="3:4" ht="15" customHeight="1" x14ac:dyDescent="0.25">
      <c r="C1735" s="42" t="s">
        <v>3586</v>
      </c>
      <c r="D1735" s="45" t="s">
        <v>747</v>
      </c>
    </row>
    <row r="1736" spans="3:4" ht="15" customHeight="1" x14ac:dyDescent="0.25">
      <c r="C1736" s="42" t="s">
        <v>3587</v>
      </c>
      <c r="D1736" s="45" t="s">
        <v>748</v>
      </c>
    </row>
    <row r="1737" spans="3:4" ht="15" customHeight="1" x14ac:dyDescent="0.25">
      <c r="C1737" s="42" t="s">
        <v>3588</v>
      </c>
      <c r="D1737" s="45" t="s">
        <v>629</v>
      </c>
    </row>
    <row r="1738" spans="3:4" ht="15" customHeight="1" x14ac:dyDescent="0.25">
      <c r="C1738" s="42" t="s">
        <v>3589</v>
      </c>
      <c r="D1738" s="45" t="s">
        <v>649</v>
      </c>
    </row>
    <row r="1739" spans="3:4" ht="15" customHeight="1" x14ac:dyDescent="0.25">
      <c r="C1739" s="42" t="s">
        <v>3590</v>
      </c>
      <c r="D1739" s="45" t="s">
        <v>576</v>
      </c>
    </row>
    <row r="1740" spans="3:4" ht="15" customHeight="1" x14ac:dyDescent="0.25">
      <c r="C1740" s="42" t="s">
        <v>3591</v>
      </c>
      <c r="D1740" s="45" t="s">
        <v>609</v>
      </c>
    </row>
    <row r="1741" spans="3:4" ht="15" customHeight="1" x14ac:dyDescent="0.25">
      <c r="C1741" s="42" t="s">
        <v>3592</v>
      </c>
      <c r="D1741" s="45" t="s">
        <v>557</v>
      </c>
    </row>
    <row r="1742" spans="3:4" ht="15" customHeight="1" x14ac:dyDescent="0.25">
      <c r="C1742" s="42" t="s">
        <v>3593</v>
      </c>
      <c r="D1742" s="45" t="s">
        <v>590</v>
      </c>
    </row>
    <row r="1743" spans="3:4" ht="15" customHeight="1" x14ac:dyDescent="0.25">
      <c r="C1743" s="42" t="s">
        <v>3594</v>
      </c>
      <c r="D1743" s="45" t="s">
        <v>581</v>
      </c>
    </row>
    <row r="1744" spans="3:4" ht="15" customHeight="1" x14ac:dyDescent="0.25">
      <c r="C1744" s="42" t="s">
        <v>3595</v>
      </c>
      <c r="D1744" s="45" t="s">
        <v>600</v>
      </c>
    </row>
    <row r="1745" spans="3:4" ht="15" customHeight="1" x14ac:dyDescent="0.25">
      <c r="C1745" s="42" t="s">
        <v>3596</v>
      </c>
      <c r="D1745" s="45" t="s">
        <v>653</v>
      </c>
    </row>
    <row r="1746" spans="3:4" ht="15" customHeight="1" x14ac:dyDescent="0.25">
      <c r="C1746" s="42" t="s">
        <v>3597</v>
      </c>
      <c r="D1746" s="45" t="s">
        <v>608</v>
      </c>
    </row>
    <row r="1747" spans="3:4" ht="15" customHeight="1" x14ac:dyDescent="0.25">
      <c r="C1747" s="42" t="s">
        <v>3598</v>
      </c>
      <c r="D1747" s="45" t="s">
        <v>804</v>
      </c>
    </row>
    <row r="1748" spans="3:4" ht="15" customHeight="1" x14ac:dyDescent="0.25">
      <c r="C1748" s="42" t="s">
        <v>3599</v>
      </c>
      <c r="D1748" s="45" t="s">
        <v>3600</v>
      </c>
    </row>
    <row r="1749" spans="3:4" ht="15" customHeight="1" x14ac:dyDescent="0.25">
      <c r="C1749" s="42" t="s">
        <v>3601</v>
      </c>
      <c r="D1749" s="45" t="s">
        <v>3602</v>
      </c>
    </row>
    <row r="1750" spans="3:4" ht="15" customHeight="1" x14ac:dyDescent="0.25">
      <c r="C1750" s="42" t="s">
        <v>3603</v>
      </c>
      <c r="D1750" s="45" t="s">
        <v>788</v>
      </c>
    </row>
    <row r="1751" spans="3:4" ht="15" customHeight="1" x14ac:dyDescent="0.25">
      <c r="C1751" s="42" t="s">
        <v>3604</v>
      </c>
      <c r="D1751" s="45" t="s">
        <v>821</v>
      </c>
    </row>
    <row r="1752" spans="3:4" ht="15" customHeight="1" x14ac:dyDescent="0.25">
      <c r="C1752" s="42" t="s">
        <v>3605</v>
      </c>
      <c r="D1752" s="45" t="s">
        <v>3606</v>
      </c>
    </row>
    <row r="1753" spans="3:4" ht="15" customHeight="1" x14ac:dyDescent="0.25">
      <c r="C1753" s="42" t="s">
        <v>3607</v>
      </c>
      <c r="D1753" s="45" t="s">
        <v>3608</v>
      </c>
    </row>
    <row r="1754" spans="3:4" ht="15" customHeight="1" x14ac:dyDescent="0.25">
      <c r="C1754" s="42" t="s">
        <v>3609</v>
      </c>
      <c r="D1754" s="45" t="s">
        <v>784</v>
      </c>
    </row>
    <row r="1755" spans="3:4" ht="15" customHeight="1" x14ac:dyDescent="0.25">
      <c r="C1755" s="42" t="s">
        <v>3610</v>
      </c>
      <c r="D1755" s="45" t="s">
        <v>785</v>
      </c>
    </row>
    <row r="1756" spans="3:4" ht="15" customHeight="1" x14ac:dyDescent="0.25">
      <c r="C1756" s="42" t="s">
        <v>3611</v>
      </c>
      <c r="D1756" s="45" t="s">
        <v>3612</v>
      </c>
    </row>
    <row r="1757" spans="3:4" ht="15" customHeight="1" x14ac:dyDescent="0.25">
      <c r="C1757" s="42" t="s">
        <v>3613</v>
      </c>
      <c r="D1757" s="45" t="s">
        <v>805</v>
      </c>
    </row>
    <row r="1758" spans="3:4" ht="15" customHeight="1" x14ac:dyDescent="0.25">
      <c r="C1758" s="42" t="s">
        <v>3614</v>
      </c>
      <c r="D1758" s="45" t="s">
        <v>3615</v>
      </c>
    </row>
    <row r="1759" spans="3:4" ht="15" customHeight="1" x14ac:dyDescent="0.25">
      <c r="C1759" s="42" t="s">
        <v>3616</v>
      </c>
      <c r="D1759" s="45" t="s">
        <v>827</v>
      </c>
    </row>
    <row r="1760" spans="3:4" ht="15" customHeight="1" x14ac:dyDescent="0.25">
      <c r="C1760" s="42" t="s">
        <v>3617</v>
      </c>
      <c r="D1760" s="45" t="s">
        <v>838</v>
      </c>
    </row>
    <row r="1761" spans="3:4" ht="15" customHeight="1" x14ac:dyDescent="0.25">
      <c r="C1761" s="42" t="s">
        <v>3618</v>
      </c>
      <c r="D1761" s="45" t="s">
        <v>3619</v>
      </c>
    </row>
    <row r="1762" spans="3:4" ht="15" customHeight="1" x14ac:dyDescent="0.25">
      <c r="C1762" s="42" t="s">
        <v>3620</v>
      </c>
      <c r="D1762" s="45" t="s">
        <v>701</v>
      </c>
    </row>
    <row r="1763" spans="3:4" ht="15" customHeight="1" x14ac:dyDescent="0.25">
      <c r="C1763" s="42" t="s">
        <v>3621</v>
      </c>
      <c r="D1763" s="45" t="s">
        <v>769</v>
      </c>
    </row>
    <row r="1764" spans="3:4" ht="15" customHeight="1" x14ac:dyDescent="0.25">
      <c r="C1764" s="42" t="s">
        <v>3622</v>
      </c>
      <c r="D1764" s="45" t="s">
        <v>799</v>
      </c>
    </row>
    <row r="1765" spans="3:4" ht="15" customHeight="1" x14ac:dyDescent="0.25">
      <c r="C1765" s="42" t="s">
        <v>3623</v>
      </c>
      <c r="D1765" s="45" t="s">
        <v>774</v>
      </c>
    </row>
    <row r="1766" spans="3:4" ht="15" customHeight="1" x14ac:dyDescent="0.25">
      <c r="C1766" s="42" t="s">
        <v>3624</v>
      </c>
      <c r="D1766" s="45" t="s">
        <v>3625</v>
      </c>
    </row>
    <row r="1767" spans="3:4" ht="15" customHeight="1" x14ac:dyDescent="0.25">
      <c r="C1767" s="42" t="s">
        <v>3626</v>
      </c>
      <c r="D1767" s="45" t="s">
        <v>695</v>
      </c>
    </row>
    <row r="1768" spans="3:4" ht="15" customHeight="1" x14ac:dyDescent="0.25">
      <c r="C1768" s="42" t="s">
        <v>3627</v>
      </c>
      <c r="D1768" s="45" t="s">
        <v>3628</v>
      </c>
    </row>
    <row r="1769" spans="3:4" ht="15" customHeight="1" x14ac:dyDescent="0.25">
      <c r="C1769" s="42" t="s">
        <v>3629</v>
      </c>
      <c r="D1769" s="45" t="s">
        <v>775</v>
      </c>
    </row>
    <row r="1770" spans="3:4" ht="15" customHeight="1" x14ac:dyDescent="0.25">
      <c r="C1770" s="42" t="s">
        <v>3630</v>
      </c>
      <c r="D1770" s="45" t="s">
        <v>3631</v>
      </c>
    </row>
    <row r="1771" spans="3:4" ht="15" customHeight="1" x14ac:dyDescent="0.25">
      <c r="C1771" s="42" t="s">
        <v>3632</v>
      </c>
      <c r="D1771" s="45" t="s">
        <v>3633</v>
      </c>
    </row>
    <row r="1772" spans="3:4" ht="15" customHeight="1" x14ac:dyDescent="0.25">
      <c r="C1772" s="42" t="s">
        <v>3634</v>
      </c>
      <c r="D1772" s="45" t="s">
        <v>3635</v>
      </c>
    </row>
    <row r="1773" spans="3:4" ht="15" customHeight="1" x14ac:dyDescent="0.25">
      <c r="C1773" s="42" t="s">
        <v>3636</v>
      </c>
      <c r="D1773" s="45" t="s">
        <v>3637</v>
      </c>
    </row>
    <row r="1774" spans="3:4" ht="15" customHeight="1" x14ac:dyDescent="0.25">
      <c r="C1774" s="42" t="s">
        <v>3638</v>
      </c>
      <c r="D1774" s="45" t="s">
        <v>816</v>
      </c>
    </row>
    <row r="1775" spans="3:4" ht="15" customHeight="1" x14ac:dyDescent="0.25">
      <c r="C1775" s="42" t="s">
        <v>3639</v>
      </c>
      <c r="D1775" s="45" t="s">
        <v>763</v>
      </c>
    </row>
    <row r="1776" spans="3:4" ht="15" customHeight="1" x14ac:dyDescent="0.25">
      <c r="C1776" s="42" t="s">
        <v>3640</v>
      </c>
      <c r="D1776" s="45" t="s">
        <v>3641</v>
      </c>
    </row>
    <row r="1777" spans="3:4" ht="15" customHeight="1" x14ac:dyDescent="0.25">
      <c r="C1777" s="42" t="s">
        <v>3642</v>
      </c>
      <c r="D1777" s="45" t="s">
        <v>3643</v>
      </c>
    </row>
    <row r="1778" spans="3:4" ht="15" customHeight="1" x14ac:dyDescent="0.25">
      <c r="C1778" s="42" t="s">
        <v>3644</v>
      </c>
      <c r="D1778" s="45" t="s">
        <v>834</v>
      </c>
    </row>
    <row r="1779" spans="3:4" ht="15" customHeight="1" x14ac:dyDescent="0.25">
      <c r="C1779" s="42" t="s">
        <v>3645</v>
      </c>
      <c r="D1779" s="45" t="s">
        <v>3646</v>
      </c>
    </row>
    <row r="1780" spans="3:4" ht="15" customHeight="1" x14ac:dyDescent="0.25">
      <c r="C1780" s="42" t="s">
        <v>3647</v>
      </c>
      <c r="D1780" s="45" t="s">
        <v>3648</v>
      </c>
    </row>
    <row r="1781" spans="3:4" ht="15" customHeight="1" x14ac:dyDescent="0.25">
      <c r="C1781" s="42" t="s">
        <v>3649</v>
      </c>
      <c r="D1781" s="45" t="s">
        <v>3650</v>
      </c>
    </row>
    <row r="1782" spans="3:4" ht="15" customHeight="1" x14ac:dyDescent="0.25">
      <c r="C1782" s="42" t="s">
        <v>3651</v>
      </c>
      <c r="D1782" s="45" t="s">
        <v>3652</v>
      </c>
    </row>
    <row r="1783" spans="3:4" ht="15" customHeight="1" x14ac:dyDescent="0.25">
      <c r="C1783" s="42" t="s">
        <v>3653</v>
      </c>
      <c r="D1783" s="45" t="s">
        <v>3654</v>
      </c>
    </row>
    <row r="1784" spans="3:4" ht="15" customHeight="1" x14ac:dyDescent="0.25">
      <c r="C1784" s="42" t="s">
        <v>3655</v>
      </c>
      <c r="D1784" s="45" t="s">
        <v>3656</v>
      </c>
    </row>
    <row r="1785" spans="3:4" ht="15" customHeight="1" x14ac:dyDescent="0.25">
      <c r="C1785" s="42" t="s">
        <v>3657</v>
      </c>
      <c r="D1785" s="45" t="s">
        <v>3658</v>
      </c>
    </row>
    <row r="1786" spans="3:4" ht="15" customHeight="1" x14ac:dyDescent="0.25">
      <c r="C1786" s="42" t="s">
        <v>3659</v>
      </c>
      <c r="D1786" s="45" t="s">
        <v>3660</v>
      </c>
    </row>
    <row r="1787" spans="3:4" ht="15" customHeight="1" x14ac:dyDescent="0.25">
      <c r="C1787" s="42" t="s">
        <v>3661</v>
      </c>
      <c r="D1787" s="45" t="s">
        <v>3662</v>
      </c>
    </row>
    <row r="1788" spans="3:4" ht="15" customHeight="1" x14ac:dyDescent="0.25">
      <c r="C1788" s="42" t="s">
        <v>3663</v>
      </c>
      <c r="D1788" s="45" t="s">
        <v>3664</v>
      </c>
    </row>
    <row r="1789" spans="3:4" ht="15" customHeight="1" x14ac:dyDescent="0.25">
      <c r="C1789" s="42" t="s">
        <v>3665</v>
      </c>
      <c r="D1789" s="45" t="s">
        <v>3666</v>
      </c>
    </row>
    <row r="1790" spans="3:4" ht="15" customHeight="1" x14ac:dyDescent="0.25">
      <c r="C1790" s="42" t="s">
        <v>3667</v>
      </c>
      <c r="D1790" s="45" t="s">
        <v>3668</v>
      </c>
    </row>
    <row r="1791" spans="3:4" ht="15" customHeight="1" x14ac:dyDescent="0.25">
      <c r="C1791" s="42" t="s">
        <v>3669</v>
      </c>
      <c r="D1791" s="45" t="s">
        <v>3670</v>
      </c>
    </row>
    <row r="1792" spans="3:4" ht="15" customHeight="1" x14ac:dyDescent="0.25">
      <c r="C1792" s="42" t="s">
        <v>3671</v>
      </c>
      <c r="D1792" s="45" t="s">
        <v>3672</v>
      </c>
    </row>
    <row r="1793" spans="3:4" ht="15" customHeight="1" x14ac:dyDescent="0.25">
      <c r="C1793" s="42" t="s">
        <v>3673</v>
      </c>
      <c r="D1793" s="45" t="s">
        <v>3674</v>
      </c>
    </row>
    <row r="1794" spans="3:4" ht="15" customHeight="1" x14ac:dyDescent="0.25">
      <c r="C1794" s="42" t="s">
        <v>3675</v>
      </c>
      <c r="D1794" s="45" t="s">
        <v>3676</v>
      </c>
    </row>
    <row r="1795" spans="3:4" ht="15" customHeight="1" x14ac:dyDescent="0.25">
      <c r="C1795" s="42" t="s">
        <v>3677</v>
      </c>
      <c r="D1795" s="45" t="s">
        <v>3678</v>
      </c>
    </row>
    <row r="1796" spans="3:4" ht="15" customHeight="1" x14ac:dyDescent="0.25">
      <c r="C1796" s="42" t="s">
        <v>3679</v>
      </c>
      <c r="D1796" s="45" t="s">
        <v>3680</v>
      </c>
    </row>
    <row r="1797" spans="3:4" ht="15" customHeight="1" x14ac:dyDescent="0.25">
      <c r="C1797" s="42" t="s">
        <v>3681</v>
      </c>
      <c r="D1797" s="45" t="s">
        <v>3682</v>
      </c>
    </row>
    <row r="1798" spans="3:4" ht="15" customHeight="1" x14ac:dyDescent="0.25">
      <c r="C1798" s="42" t="s">
        <v>3683</v>
      </c>
      <c r="D1798" s="45" t="s">
        <v>3684</v>
      </c>
    </row>
    <row r="1799" spans="3:4" ht="15" customHeight="1" x14ac:dyDescent="0.25">
      <c r="C1799" s="42" t="s">
        <v>3685</v>
      </c>
      <c r="D1799" s="45" t="s">
        <v>3686</v>
      </c>
    </row>
    <row r="1800" spans="3:4" ht="15" customHeight="1" x14ac:dyDescent="0.25">
      <c r="C1800" s="42" t="s">
        <v>3687</v>
      </c>
      <c r="D1800" s="45" t="s">
        <v>795</v>
      </c>
    </row>
    <row r="1801" spans="3:4" ht="15" customHeight="1" x14ac:dyDescent="0.25">
      <c r="C1801" s="42" t="s">
        <v>3688</v>
      </c>
      <c r="D1801" s="45" t="s">
        <v>3689</v>
      </c>
    </row>
    <row r="1802" spans="3:4" ht="15" customHeight="1" x14ac:dyDescent="0.25">
      <c r="C1802" s="42" t="s">
        <v>3690</v>
      </c>
      <c r="D1802" s="45" t="s">
        <v>796</v>
      </c>
    </row>
    <row r="1803" spans="3:4" ht="15" customHeight="1" x14ac:dyDescent="0.25">
      <c r="C1803" s="42" t="s">
        <v>3691</v>
      </c>
      <c r="D1803" s="45" t="s">
        <v>3692</v>
      </c>
    </row>
    <row r="1804" spans="3:4" ht="15" customHeight="1" x14ac:dyDescent="0.25">
      <c r="C1804" s="42" t="s">
        <v>3693</v>
      </c>
      <c r="D1804" s="45" t="s">
        <v>3694</v>
      </c>
    </row>
    <row r="1805" spans="3:4" ht="15" customHeight="1" x14ac:dyDescent="0.25">
      <c r="C1805" s="42" t="s">
        <v>3695</v>
      </c>
      <c r="D1805" s="45" t="s">
        <v>837</v>
      </c>
    </row>
    <row r="1806" spans="3:4" ht="15" customHeight="1" x14ac:dyDescent="0.25">
      <c r="C1806" s="42" t="s">
        <v>3696</v>
      </c>
      <c r="D1806" s="45" t="s">
        <v>3697</v>
      </c>
    </row>
    <row r="1807" spans="3:4" ht="15" customHeight="1" x14ac:dyDescent="0.25">
      <c r="C1807" s="42" t="s">
        <v>3698</v>
      </c>
      <c r="D1807" s="45" t="s">
        <v>840</v>
      </c>
    </row>
    <row r="1808" spans="3:4" ht="15" customHeight="1" x14ac:dyDescent="0.25">
      <c r="C1808" s="42" t="s">
        <v>3699</v>
      </c>
      <c r="D1808" s="45" t="s">
        <v>698</v>
      </c>
    </row>
    <row r="1809" spans="3:4" ht="15" customHeight="1" x14ac:dyDescent="0.25">
      <c r="C1809" s="42" t="s">
        <v>3700</v>
      </c>
      <c r="D1809" s="45" t="s">
        <v>797</v>
      </c>
    </row>
    <row r="1810" spans="3:4" ht="15" customHeight="1" x14ac:dyDescent="0.25">
      <c r="C1810" s="42" t="s">
        <v>3701</v>
      </c>
      <c r="D1810" s="45" t="s">
        <v>700</v>
      </c>
    </row>
    <row r="1811" spans="3:4" ht="15" customHeight="1" x14ac:dyDescent="0.25">
      <c r="C1811" s="42" t="s">
        <v>3702</v>
      </c>
      <c r="D1811" s="45" t="s">
        <v>3703</v>
      </c>
    </row>
    <row r="1812" spans="3:4" ht="15" customHeight="1" x14ac:dyDescent="0.25">
      <c r="C1812" s="42" t="s">
        <v>3704</v>
      </c>
      <c r="D1812" s="45" t="s">
        <v>3705</v>
      </c>
    </row>
    <row r="1813" spans="3:4" ht="15" customHeight="1" x14ac:dyDescent="0.25">
      <c r="C1813" s="42" t="s">
        <v>3706</v>
      </c>
      <c r="D1813" s="45" t="s">
        <v>776</v>
      </c>
    </row>
    <row r="1814" spans="3:4" ht="15" customHeight="1" x14ac:dyDescent="0.25">
      <c r="C1814" s="42" t="s">
        <v>3707</v>
      </c>
      <c r="D1814" s="45" t="s">
        <v>3708</v>
      </c>
    </row>
    <row r="1815" spans="3:4" ht="15" customHeight="1" x14ac:dyDescent="0.25">
      <c r="C1815" s="42" t="s">
        <v>3709</v>
      </c>
      <c r="D1815" s="45" t="s">
        <v>3710</v>
      </c>
    </row>
    <row r="1816" spans="3:4" ht="15" customHeight="1" x14ac:dyDescent="0.25">
      <c r="C1816" s="42" t="s">
        <v>3711</v>
      </c>
      <c r="D1816" s="45" t="s">
        <v>3712</v>
      </c>
    </row>
    <row r="1817" spans="3:4" ht="15" customHeight="1" x14ac:dyDescent="0.25">
      <c r="C1817" s="42" t="s">
        <v>3713</v>
      </c>
      <c r="D1817" s="45" t="s">
        <v>703</v>
      </c>
    </row>
    <row r="1818" spans="3:4" ht="15" customHeight="1" x14ac:dyDescent="0.25">
      <c r="C1818" s="42" t="s">
        <v>3714</v>
      </c>
      <c r="D1818" s="45" t="s">
        <v>3715</v>
      </c>
    </row>
    <row r="1819" spans="3:4" ht="15" customHeight="1" x14ac:dyDescent="0.25">
      <c r="C1819" s="42" t="s">
        <v>3716</v>
      </c>
      <c r="D1819" s="45" t="s">
        <v>789</v>
      </c>
    </row>
    <row r="1820" spans="3:4" ht="15" customHeight="1" x14ac:dyDescent="0.25">
      <c r="C1820" s="42" t="s">
        <v>3717</v>
      </c>
      <c r="D1820" s="45" t="s">
        <v>820</v>
      </c>
    </row>
    <row r="1821" spans="3:4" ht="15" customHeight="1" x14ac:dyDescent="0.25">
      <c r="C1821" s="42" t="s">
        <v>3718</v>
      </c>
      <c r="D1821" s="45" t="s">
        <v>3719</v>
      </c>
    </row>
    <row r="1822" spans="3:4" ht="15" customHeight="1" x14ac:dyDescent="0.25">
      <c r="C1822" s="42" t="s">
        <v>3720</v>
      </c>
      <c r="D1822" s="45" t="s">
        <v>767</v>
      </c>
    </row>
    <row r="1823" spans="3:4" ht="15" customHeight="1" x14ac:dyDescent="0.25">
      <c r="C1823" s="42" t="s">
        <v>3721</v>
      </c>
      <c r="D1823" s="45" t="s">
        <v>790</v>
      </c>
    </row>
    <row r="1824" spans="3:4" ht="15" customHeight="1" x14ac:dyDescent="0.25">
      <c r="C1824" s="42" t="s">
        <v>3722</v>
      </c>
      <c r="D1824" s="45" t="s">
        <v>768</v>
      </c>
    </row>
    <row r="1825" spans="3:4" ht="15" customHeight="1" x14ac:dyDescent="0.25">
      <c r="C1825" s="42" t="s">
        <v>3723</v>
      </c>
      <c r="D1825" s="45" t="s">
        <v>770</v>
      </c>
    </row>
    <row r="1826" spans="3:4" ht="15" customHeight="1" x14ac:dyDescent="0.25">
      <c r="C1826" s="42" t="s">
        <v>3724</v>
      </c>
      <c r="D1826" s="45" t="s">
        <v>808</v>
      </c>
    </row>
    <row r="1827" spans="3:4" ht="15" customHeight="1" x14ac:dyDescent="0.25">
      <c r="C1827" s="42" t="s">
        <v>3725</v>
      </c>
      <c r="D1827" s="45" t="s">
        <v>704</v>
      </c>
    </row>
    <row r="1828" spans="3:4" ht="15" customHeight="1" x14ac:dyDescent="0.25">
      <c r="C1828" s="42" t="s">
        <v>3726</v>
      </c>
      <c r="D1828" s="45" t="s">
        <v>3727</v>
      </c>
    </row>
    <row r="1829" spans="3:4" ht="15" customHeight="1" x14ac:dyDescent="0.25">
      <c r="C1829" s="42" t="s">
        <v>3728</v>
      </c>
      <c r="D1829" s="45" t="s">
        <v>798</v>
      </c>
    </row>
    <row r="1830" spans="3:4" ht="15" customHeight="1" x14ac:dyDescent="0.25">
      <c r="C1830" s="42" t="s">
        <v>3729</v>
      </c>
      <c r="D1830" s="45" t="s">
        <v>830</v>
      </c>
    </row>
    <row r="1831" spans="3:4" ht="15" customHeight="1" x14ac:dyDescent="0.25">
      <c r="C1831" s="42" t="s">
        <v>3730</v>
      </c>
      <c r="D1831" s="45" t="s">
        <v>3731</v>
      </c>
    </row>
    <row r="1832" spans="3:4" ht="15" customHeight="1" x14ac:dyDescent="0.25">
      <c r="C1832" s="42" t="s">
        <v>3732</v>
      </c>
      <c r="D1832" s="45" t="s">
        <v>772</v>
      </c>
    </row>
    <row r="1833" spans="3:4" ht="15" customHeight="1" x14ac:dyDescent="0.25">
      <c r="C1833" s="42" t="s">
        <v>3733</v>
      </c>
      <c r="D1833" s="45" t="s">
        <v>3734</v>
      </c>
    </row>
    <row r="1834" spans="3:4" ht="15" customHeight="1" x14ac:dyDescent="0.25">
      <c r="C1834" s="42" t="s">
        <v>3735</v>
      </c>
      <c r="D1834" s="45" t="s">
        <v>791</v>
      </c>
    </row>
    <row r="1835" spans="3:4" ht="15" customHeight="1" x14ac:dyDescent="0.25">
      <c r="C1835" s="42" t="s">
        <v>3736</v>
      </c>
      <c r="D1835" s="45" t="s">
        <v>3737</v>
      </c>
    </row>
    <row r="1836" spans="3:4" ht="15" customHeight="1" x14ac:dyDescent="0.25">
      <c r="C1836" s="42" t="s">
        <v>3738</v>
      </c>
      <c r="D1836" s="45" t="s">
        <v>3739</v>
      </c>
    </row>
    <row r="1837" spans="3:4" ht="15" customHeight="1" x14ac:dyDescent="0.25">
      <c r="C1837" s="42" t="s">
        <v>3740</v>
      </c>
      <c r="D1837" s="45" t="s">
        <v>809</v>
      </c>
    </row>
    <row r="1838" spans="3:4" ht="15" customHeight="1" x14ac:dyDescent="0.25">
      <c r="C1838" s="42" t="s">
        <v>3741</v>
      </c>
      <c r="D1838" s="45" t="s">
        <v>3742</v>
      </c>
    </row>
    <row r="1839" spans="3:4" ht="15" customHeight="1" x14ac:dyDescent="0.25">
      <c r="C1839" s="42" t="s">
        <v>3743</v>
      </c>
      <c r="D1839" s="45" t="s">
        <v>3744</v>
      </c>
    </row>
    <row r="1840" spans="3:4" ht="15" customHeight="1" x14ac:dyDescent="0.25">
      <c r="C1840" s="42" t="s">
        <v>3745</v>
      </c>
      <c r="D1840" s="45" t="s">
        <v>819</v>
      </c>
    </row>
    <row r="1841" spans="3:4" ht="15" customHeight="1" x14ac:dyDescent="0.25">
      <c r="C1841" s="42" t="s">
        <v>3746</v>
      </c>
      <c r="D1841" s="45" t="s">
        <v>705</v>
      </c>
    </row>
    <row r="1842" spans="3:4" ht="15" customHeight="1" x14ac:dyDescent="0.25">
      <c r="C1842" s="42" t="s">
        <v>3747</v>
      </c>
      <c r="D1842" s="45" t="s">
        <v>779</v>
      </c>
    </row>
    <row r="1843" spans="3:4" ht="15" customHeight="1" x14ac:dyDescent="0.25">
      <c r="C1843" s="42" t="s">
        <v>3748</v>
      </c>
      <c r="D1843" s="45" t="s">
        <v>3749</v>
      </c>
    </row>
    <row r="1844" spans="3:4" ht="15" customHeight="1" x14ac:dyDescent="0.25">
      <c r="C1844" s="42" t="s">
        <v>3750</v>
      </c>
      <c r="D1844" s="45" t="s">
        <v>842</v>
      </c>
    </row>
    <row r="1845" spans="3:4" ht="15" customHeight="1" x14ac:dyDescent="0.25">
      <c r="C1845" s="42" t="s">
        <v>3751</v>
      </c>
      <c r="D1845" s="45" t="s">
        <v>781</v>
      </c>
    </row>
    <row r="1846" spans="3:4" ht="15" customHeight="1" x14ac:dyDescent="0.25">
      <c r="C1846" s="42" t="s">
        <v>3752</v>
      </c>
      <c r="D1846" s="45" t="s">
        <v>3753</v>
      </c>
    </row>
    <row r="1847" spans="3:4" ht="15" customHeight="1" x14ac:dyDescent="0.25">
      <c r="C1847" s="42" t="s">
        <v>3754</v>
      </c>
      <c r="D1847" s="45" t="s">
        <v>810</v>
      </c>
    </row>
    <row r="1848" spans="3:4" ht="15" customHeight="1" x14ac:dyDescent="0.25">
      <c r="C1848" s="42" t="s">
        <v>3755</v>
      </c>
      <c r="D1848" s="45" t="s">
        <v>3756</v>
      </c>
    </row>
    <row r="1849" spans="3:4" ht="15" customHeight="1" x14ac:dyDescent="0.25">
      <c r="C1849" s="42" t="s">
        <v>3757</v>
      </c>
      <c r="D1849" s="45" t="s">
        <v>801</v>
      </c>
    </row>
    <row r="1850" spans="3:4" ht="15" customHeight="1" x14ac:dyDescent="0.25">
      <c r="C1850" s="42" t="s">
        <v>3758</v>
      </c>
      <c r="D1850" s="45" t="s">
        <v>3759</v>
      </c>
    </row>
    <row r="1851" spans="3:4" ht="15" customHeight="1" x14ac:dyDescent="0.25">
      <c r="C1851" s="42" t="s">
        <v>3760</v>
      </c>
      <c r="D1851" s="45" t="s">
        <v>3761</v>
      </c>
    </row>
    <row r="1852" spans="3:4" ht="15" customHeight="1" x14ac:dyDescent="0.25">
      <c r="C1852" s="42" t="s">
        <v>3762</v>
      </c>
      <c r="D1852" s="45" t="s">
        <v>3763</v>
      </c>
    </row>
    <row r="1853" spans="3:4" ht="15" customHeight="1" x14ac:dyDescent="0.25">
      <c r="C1853" s="42" t="s">
        <v>3764</v>
      </c>
      <c r="D1853" s="45" t="s">
        <v>3765</v>
      </c>
    </row>
    <row r="1854" spans="3:4" ht="15" customHeight="1" x14ac:dyDescent="0.25">
      <c r="C1854" s="42" t="s">
        <v>3766</v>
      </c>
      <c r="D1854" s="45" t="s">
        <v>835</v>
      </c>
    </row>
    <row r="1855" spans="3:4" ht="15" customHeight="1" x14ac:dyDescent="0.25">
      <c r="C1855" s="42" t="s">
        <v>3767</v>
      </c>
      <c r="D1855" s="45" t="s">
        <v>3768</v>
      </c>
    </row>
    <row r="1856" spans="3:4" ht="15" customHeight="1" x14ac:dyDescent="0.25">
      <c r="C1856" s="42" t="s">
        <v>3769</v>
      </c>
      <c r="D1856" s="45" t="s">
        <v>3770</v>
      </c>
    </row>
    <row r="1857" spans="3:4" ht="15" customHeight="1" x14ac:dyDescent="0.25">
      <c r="C1857" s="42" t="s">
        <v>3771</v>
      </c>
      <c r="D1857" s="45" t="s">
        <v>822</v>
      </c>
    </row>
    <row r="1858" spans="3:4" ht="15" customHeight="1" x14ac:dyDescent="0.25">
      <c r="C1858" s="42" t="s">
        <v>3772</v>
      </c>
      <c r="D1858" s="45" t="s">
        <v>843</v>
      </c>
    </row>
    <row r="1859" spans="3:4" ht="15" customHeight="1" x14ac:dyDescent="0.25">
      <c r="C1859" s="42" t="s">
        <v>3773</v>
      </c>
      <c r="D1859" s="45" t="s">
        <v>3774</v>
      </c>
    </row>
    <row r="1860" spans="3:4" ht="15" customHeight="1" x14ac:dyDescent="0.25">
      <c r="C1860" s="42" t="s">
        <v>3775</v>
      </c>
      <c r="D1860" s="45" t="s">
        <v>3776</v>
      </c>
    </row>
    <row r="1861" spans="3:4" ht="15" customHeight="1" x14ac:dyDescent="0.25">
      <c r="C1861" s="42" t="s">
        <v>3777</v>
      </c>
      <c r="D1861" s="45" t="s">
        <v>823</v>
      </c>
    </row>
    <row r="1862" spans="3:4" ht="15" customHeight="1" x14ac:dyDescent="0.25">
      <c r="C1862" s="42" t="s">
        <v>3778</v>
      </c>
      <c r="D1862" s="45" t="s">
        <v>3779</v>
      </c>
    </row>
    <row r="1863" spans="3:4" ht="15" customHeight="1" x14ac:dyDescent="0.25">
      <c r="C1863" s="42" t="s">
        <v>3780</v>
      </c>
      <c r="D1863" s="45" t="s">
        <v>708</v>
      </c>
    </row>
    <row r="1864" spans="3:4" ht="15" customHeight="1" x14ac:dyDescent="0.25">
      <c r="C1864" s="42" t="s">
        <v>3781</v>
      </c>
      <c r="D1864" s="45" t="s">
        <v>3782</v>
      </c>
    </row>
    <row r="1865" spans="3:4" ht="15" customHeight="1" x14ac:dyDescent="0.25">
      <c r="C1865" s="42" t="s">
        <v>3783</v>
      </c>
      <c r="D1865" s="45" t="s">
        <v>3784</v>
      </c>
    </row>
    <row r="1866" spans="3:4" ht="15" customHeight="1" x14ac:dyDescent="0.25">
      <c r="C1866" s="42" t="s">
        <v>3785</v>
      </c>
      <c r="D1866" s="45" t="s">
        <v>3786</v>
      </c>
    </row>
    <row r="1867" spans="3:4" ht="15" customHeight="1" x14ac:dyDescent="0.25">
      <c r="C1867" s="42" t="s">
        <v>3787</v>
      </c>
      <c r="D1867" s="45" t="s">
        <v>3788</v>
      </c>
    </row>
    <row r="1868" spans="3:4" ht="15" customHeight="1" x14ac:dyDescent="0.25">
      <c r="C1868" s="42" t="s">
        <v>3789</v>
      </c>
      <c r="D1868" s="45" t="s">
        <v>3790</v>
      </c>
    </row>
    <row r="1869" spans="3:4" ht="15" customHeight="1" x14ac:dyDescent="0.25">
      <c r="C1869" s="42" t="s">
        <v>3791</v>
      </c>
      <c r="D1869" s="45" t="s">
        <v>3792</v>
      </c>
    </row>
    <row r="1870" spans="3:4" ht="15" customHeight="1" x14ac:dyDescent="0.25">
      <c r="C1870" s="42" t="s">
        <v>3793</v>
      </c>
      <c r="D1870" s="45" t="s">
        <v>3794</v>
      </c>
    </row>
    <row r="1871" spans="3:4" ht="15" customHeight="1" x14ac:dyDescent="0.25">
      <c r="C1871" s="42" t="s">
        <v>3795</v>
      </c>
      <c r="D1871" s="45" t="s">
        <v>3796</v>
      </c>
    </row>
    <row r="1872" spans="3:4" ht="15" customHeight="1" x14ac:dyDescent="0.25">
      <c r="C1872" s="42" t="s">
        <v>3797</v>
      </c>
      <c r="D1872" s="45" t="s">
        <v>3798</v>
      </c>
    </row>
    <row r="1873" spans="3:4" ht="15" customHeight="1" x14ac:dyDescent="0.25">
      <c r="C1873" s="42" t="s">
        <v>3799</v>
      </c>
      <c r="D1873" s="45" t="s">
        <v>832</v>
      </c>
    </row>
    <row r="1874" spans="3:4" ht="15" customHeight="1" x14ac:dyDescent="0.25">
      <c r="C1874" s="42" t="s">
        <v>3800</v>
      </c>
      <c r="D1874" s="45" t="s">
        <v>3801</v>
      </c>
    </row>
    <row r="1875" spans="3:4" ht="15" customHeight="1" x14ac:dyDescent="0.25">
      <c r="C1875" s="42" t="s">
        <v>3802</v>
      </c>
      <c r="D1875" s="45" t="s">
        <v>3803</v>
      </c>
    </row>
    <row r="1876" spans="3:4" ht="15" customHeight="1" x14ac:dyDescent="0.25">
      <c r="C1876" s="42" t="s">
        <v>3804</v>
      </c>
      <c r="D1876" s="45" t="s">
        <v>3805</v>
      </c>
    </row>
    <row r="1877" spans="3:4" ht="15" customHeight="1" x14ac:dyDescent="0.25">
      <c r="C1877" s="42" t="s">
        <v>3806</v>
      </c>
      <c r="D1877" s="45" t="s">
        <v>3807</v>
      </c>
    </row>
    <row r="1878" spans="3:4" ht="15" customHeight="1" x14ac:dyDescent="0.25">
      <c r="C1878" s="42" t="s">
        <v>3808</v>
      </c>
      <c r="D1878" s="45" t="s">
        <v>3809</v>
      </c>
    </row>
    <row r="1879" spans="3:4" ht="15" customHeight="1" x14ac:dyDescent="0.25">
      <c r="C1879" s="42" t="s">
        <v>3810</v>
      </c>
      <c r="D1879" s="45" t="s">
        <v>3811</v>
      </c>
    </row>
    <row r="1880" spans="3:4" ht="15" customHeight="1" x14ac:dyDescent="0.25">
      <c r="C1880" s="42" t="s">
        <v>3812</v>
      </c>
      <c r="D1880" s="45" t="s">
        <v>3813</v>
      </c>
    </row>
    <row r="1881" spans="3:4" ht="15" customHeight="1" x14ac:dyDescent="0.25">
      <c r="C1881" s="42" t="s">
        <v>3814</v>
      </c>
      <c r="D1881" s="45" t="s">
        <v>709</v>
      </c>
    </row>
    <row r="1882" spans="3:4" ht="15" customHeight="1" x14ac:dyDescent="0.25">
      <c r="C1882" s="42" t="s">
        <v>3815</v>
      </c>
      <c r="D1882" s="45" t="s">
        <v>3816</v>
      </c>
    </row>
    <row r="1883" spans="3:4" ht="15" customHeight="1" x14ac:dyDescent="0.25">
      <c r="C1883" s="42" t="s">
        <v>3817</v>
      </c>
      <c r="D1883" s="45" t="s">
        <v>3818</v>
      </c>
    </row>
    <row r="1884" spans="3:4" ht="15" customHeight="1" x14ac:dyDescent="0.25">
      <c r="C1884" s="42" t="s">
        <v>3819</v>
      </c>
      <c r="D1884" s="45" t="s">
        <v>3820</v>
      </c>
    </row>
    <row r="1885" spans="3:4" ht="15" customHeight="1" x14ac:dyDescent="0.25">
      <c r="C1885" s="42" t="s">
        <v>3821</v>
      </c>
      <c r="D1885" s="45" t="s">
        <v>3822</v>
      </c>
    </row>
    <row r="1886" spans="3:4" ht="15" customHeight="1" x14ac:dyDescent="0.25">
      <c r="C1886" s="42" t="s">
        <v>3823</v>
      </c>
      <c r="D1886" s="45" t="s">
        <v>3824</v>
      </c>
    </row>
    <row r="1887" spans="3:4" ht="15" customHeight="1" x14ac:dyDescent="0.25">
      <c r="C1887" s="42" t="s">
        <v>3825</v>
      </c>
      <c r="D1887" s="45" t="s">
        <v>3826</v>
      </c>
    </row>
    <row r="1888" spans="3:4" ht="15" customHeight="1" x14ac:dyDescent="0.25">
      <c r="C1888" s="42" t="s">
        <v>3827</v>
      </c>
      <c r="D1888" s="45" t="s">
        <v>803</v>
      </c>
    </row>
    <row r="1889" spans="3:4" ht="15" customHeight="1" x14ac:dyDescent="0.25">
      <c r="C1889" s="42" t="s">
        <v>3828</v>
      </c>
      <c r="D1889" s="45" t="s">
        <v>3829</v>
      </c>
    </row>
    <row r="1890" spans="3:4" ht="15" customHeight="1" x14ac:dyDescent="0.25">
      <c r="C1890" s="42" t="s">
        <v>3830</v>
      </c>
      <c r="D1890" s="45" t="s">
        <v>3831</v>
      </c>
    </row>
    <row r="1891" spans="3:4" ht="15" customHeight="1" x14ac:dyDescent="0.25">
      <c r="C1891" s="42" t="s">
        <v>3832</v>
      </c>
      <c r="D1891" s="45" t="s">
        <v>710</v>
      </c>
    </row>
    <row r="1892" spans="3:4" ht="15" customHeight="1" x14ac:dyDescent="0.25">
      <c r="C1892" s="42" t="s">
        <v>3833</v>
      </c>
      <c r="D1892" s="45" t="s">
        <v>3834</v>
      </c>
    </row>
    <row r="1893" spans="3:4" ht="15" customHeight="1" x14ac:dyDescent="0.25">
      <c r="C1893" s="42" t="s">
        <v>3835</v>
      </c>
      <c r="D1893" s="45" t="s">
        <v>3836</v>
      </c>
    </row>
    <row r="1894" spans="3:4" ht="15" customHeight="1" x14ac:dyDescent="0.25">
      <c r="C1894" s="42" t="s">
        <v>3837</v>
      </c>
      <c r="D1894" s="45" t="s">
        <v>3838</v>
      </c>
    </row>
    <row r="1895" spans="3:4" ht="15" customHeight="1" x14ac:dyDescent="0.25">
      <c r="C1895" s="42" t="s">
        <v>3839</v>
      </c>
      <c r="D1895" s="45" t="s">
        <v>3840</v>
      </c>
    </row>
    <row r="1896" spans="3:4" ht="15" customHeight="1" x14ac:dyDescent="0.25">
      <c r="C1896" s="42" t="s">
        <v>3841</v>
      </c>
      <c r="D1896" s="45" t="s">
        <v>711</v>
      </c>
    </row>
    <row r="1897" spans="3:4" ht="15" customHeight="1" x14ac:dyDescent="0.25">
      <c r="C1897" s="42" t="s">
        <v>3842</v>
      </c>
      <c r="D1897" s="45" t="s">
        <v>3843</v>
      </c>
    </row>
    <row r="1898" spans="3:4" ht="15" customHeight="1" x14ac:dyDescent="0.25">
      <c r="C1898" s="42" t="s">
        <v>3844</v>
      </c>
      <c r="D1898" s="45" t="s">
        <v>3845</v>
      </c>
    </row>
    <row r="1899" spans="3:4" ht="15" customHeight="1" x14ac:dyDescent="0.25">
      <c r="C1899" s="42" t="s">
        <v>3846</v>
      </c>
      <c r="D1899" s="45" t="s">
        <v>3847</v>
      </c>
    </row>
    <row r="1900" spans="3:4" ht="15" customHeight="1" x14ac:dyDescent="0.25">
      <c r="C1900" s="42" t="s">
        <v>3848</v>
      </c>
      <c r="D1900" s="45" t="s">
        <v>3849</v>
      </c>
    </row>
    <row r="1901" spans="3:4" ht="15" customHeight="1" x14ac:dyDescent="0.25">
      <c r="C1901" s="42" t="s">
        <v>3850</v>
      </c>
      <c r="D1901" s="45" t="s">
        <v>3851</v>
      </c>
    </row>
    <row r="1902" spans="3:4" ht="15" customHeight="1" x14ac:dyDescent="0.25">
      <c r="C1902" s="42" t="s">
        <v>3852</v>
      </c>
      <c r="D1902" s="45" t="s">
        <v>3853</v>
      </c>
    </row>
    <row r="1903" spans="3:4" ht="15" customHeight="1" x14ac:dyDescent="0.25">
      <c r="C1903" s="42" t="s">
        <v>3854</v>
      </c>
      <c r="D1903" s="45" t="s">
        <v>3855</v>
      </c>
    </row>
    <row r="1904" spans="3:4" ht="15" customHeight="1" x14ac:dyDescent="0.25">
      <c r="C1904" s="42" t="s">
        <v>3856</v>
      </c>
      <c r="D1904" s="45" t="s">
        <v>3857</v>
      </c>
    </row>
    <row r="1905" spans="3:4" ht="15" customHeight="1" x14ac:dyDescent="0.25">
      <c r="C1905" s="42" t="s">
        <v>3858</v>
      </c>
      <c r="D1905" s="45" t="s">
        <v>3859</v>
      </c>
    </row>
    <row r="1906" spans="3:4" ht="15" customHeight="1" x14ac:dyDescent="0.25">
      <c r="C1906" s="42" t="s">
        <v>3860</v>
      </c>
      <c r="D1906" s="45" t="s">
        <v>3861</v>
      </c>
    </row>
    <row r="1907" spans="3:4" ht="15" customHeight="1" x14ac:dyDescent="0.25">
      <c r="C1907" s="42" t="s">
        <v>3862</v>
      </c>
      <c r="D1907" s="45" t="s">
        <v>3863</v>
      </c>
    </row>
    <row r="1908" spans="3:4" ht="15" customHeight="1" x14ac:dyDescent="0.25">
      <c r="C1908" s="42" t="s">
        <v>3864</v>
      </c>
      <c r="D1908" s="45" t="s">
        <v>3865</v>
      </c>
    </row>
    <row r="1909" spans="3:4" ht="15" customHeight="1" x14ac:dyDescent="0.25">
      <c r="C1909" s="42" t="s">
        <v>3866</v>
      </c>
      <c r="D1909" s="45" t="s">
        <v>3867</v>
      </c>
    </row>
    <row r="1910" spans="3:4" ht="15" customHeight="1" x14ac:dyDescent="0.25">
      <c r="C1910" s="42" t="s">
        <v>3868</v>
      </c>
      <c r="D1910" s="45" t="s">
        <v>303</v>
      </c>
    </row>
    <row r="1911" spans="3:4" ht="15" customHeight="1" x14ac:dyDescent="0.25">
      <c r="C1911" s="42" t="s">
        <v>3869</v>
      </c>
      <c r="D1911" s="45" t="s">
        <v>303</v>
      </c>
    </row>
    <row r="1912" spans="3:4" ht="15" customHeight="1" x14ac:dyDescent="0.25">
      <c r="C1912" s="42" t="s">
        <v>3870</v>
      </c>
      <c r="D1912" s="45" t="s">
        <v>304</v>
      </c>
    </row>
    <row r="1913" spans="3:4" ht="15" customHeight="1" x14ac:dyDescent="0.25">
      <c r="C1913" s="42" t="s">
        <v>3871</v>
      </c>
      <c r="D1913" s="45" t="s">
        <v>305</v>
      </c>
    </row>
    <row r="1914" spans="3:4" ht="15" customHeight="1" x14ac:dyDescent="0.25">
      <c r="C1914" s="42" t="s">
        <v>3872</v>
      </c>
      <c r="D1914" s="45" t="s">
        <v>306</v>
      </c>
    </row>
    <row r="1915" spans="3:4" ht="15" customHeight="1" x14ac:dyDescent="0.25">
      <c r="C1915" s="42" t="s">
        <v>3873</v>
      </c>
      <c r="D1915" s="45" t="s">
        <v>307</v>
      </c>
    </row>
    <row r="1916" spans="3:4" ht="15" customHeight="1" x14ac:dyDescent="0.25">
      <c r="C1916" s="42" t="s">
        <v>3874</v>
      </c>
      <c r="D1916" s="45" t="s">
        <v>308</v>
      </c>
    </row>
    <row r="1917" spans="3:4" ht="15" customHeight="1" x14ac:dyDescent="0.25">
      <c r="C1917" s="42" t="s">
        <v>3875</v>
      </c>
      <c r="D1917" s="45" t="s">
        <v>309</v>
      </c>
    </row>
    <row r="1918" spans="3:4" ht="15" customHeight="1" x14ac:dyDescent="0.25">
      <c r="C1918" s="42" t="s">
        <v>3876</v>
      </c>
      <c r="D1918" s="45" t="s">
        <v>310</v>
      </c>
    </row>
    <row r="1919" spans="3:4" ht="15" customHeight="1" x14ac:dyDescent="0.25">
      <c r="C1919" s="42" t="s">
        <v>3877</v>
      </c>
      <c r="D1919" s="45" t="s">
        <v>310</v>
      </c>
    </row>
    <row r="1920" spans="3:4" ht="15" customHeight="1" x14ac:dyDescent="0.25">
      <c r="C1920" s="42" t="s">
        <v>3878</v>
      </c>
      <c r="D1920" s="45" t="s">
        <v>34</v>
      </c>
    </row>
    <row r="1921" spans="3:4" ht="15" customHeight="1" x14ac:dyDescent="0.25">
      <c r="C1921" s="42" t="s">
        <v>3879</v>
      </c>
      <c r="D1921" s="45" t="s">
        <v>34</v>
      </c>
    </row>
    <row r="1922" spans="3:4" ht="15" customHeight="1" x14ac:dyDescent="0.25">
      <c r="C1922" s="42" t="s">
        <v>3880</v>
      </c>
      <c r="D1922" s="45" t="s">
        <v>3881</v>
      </c>
    </row>
    <row r="1923" spans="3:4" ht="15" customHeight="1" x14ac:dyDescent="0.25">
      <c r="C1923" s="42" t="s">
        <v>3882</v>
      </c>
      <c r="D1923" s="45" t="s">
        <v>564</v>
      </c>
    </row>
    <row r="1924" spans="3:4" ht="15" customHeight="1" x14ac:dyDescent="0.25">
      <c r="C1924" s="42" t="s">
        <v>3883</v>
      </c>
      <c r="D1924" s="45" t="s">
        <v>3884</v>
      </c>
    </row>
    <row r="1925" spans="3:4" ht="15" customHeight="1" x14ac:dyDescent="0.25">
      <c r="C1925" s="42" t="s">
        <v>3885</v>
      </c>
      <c r="D1925" s="45" t="s">
        <v>570</v>
      </c>
    </row>
    <row r="1926" spans="3:4" ht="15" customHeight="1" x14ac:dyDescent="0.25">
      <c r="C1926" s="42" t="s">
        <v>3886</v>
      </c>
      <c r="D1926" s="45" t="s">
        <v>558</v>
      </c>
    </row>
    <row r="1927" spans="3:4" ht="15" customHeight="1" x14ac:dyDescent="0.25">
      <c r="C1927" s="42" t="s">
        <v>3887</v>
      </c>
      <c r="D1927" s="45" t="s">
        <v>3371</v>
      </c>
    </row>
    <row r="1928" spans="3:4" ht="15" customHeight="1" x14ac:dyDescent="0.25">
      <c r="C1928" s="42" t="s">
        <v>3888</v>
      </c>
      <c r="D1928" s="45" t="s">
        <v>592</v>
      </c>
    </row>
    <row r="1929" spans="3:4" ht="15" customHeight="1" x14ac:dyDescent="0.25">
      <c r="C1929" s="42" t="s">
        <v>3889</v>
      </c>
      <c r="D1929" s="45" t="s">
        <v>3890</v>
      </c>
    </row>
    <row r="1930" spans="3:4" ht="15" customHeight="1" x14ac:dyDescent="0.25">
      <c r="C1930" s="42" t="s">
        <v>3891</v>
      </c>
      <c r="D1930" s="45" t="s">
        <v>618</v>
      </c>
    </row>
    <row r="1931" spans="3:4" ht="15" customHeight="1" x14ac:dyDescent="0.25">
      <c r="C1931" s="42" t="s">
        <v>3892</v>
      </c>
      <c r="D1931" s="45" t="s">
        <v>567</v>
      </c>
    </row>
    <row r="1932" spans="3:4" ht="15" customHeight="1" x14ac:dyDescent="0.25">
      <c r="C1932" s="42" t="s">
        <v>3893</v>
      </c>
      <c r="D1932" s="45" t="s">
        <v>599</v>
      </c>
    </row>
    <row r="1933" spans="3:4" ht="15" customHeight="1" x14ac:dyDescent="0.25">
      <c r="C1933" s="42" t="s">
        <v>3894</v>
      </c>
      <c r="D1933" s="45" t="s">
        <v>3895</v>
      </c>
    </row>
    <row r="1934" spans="3:4" ht="15" customHeight="1" x14ac:dyDescent="0.25">
      <c r="C1934" s="42" t="s">
        <v>3896</v>
      </c>
      <c r="D1934" s="46" t="s">
        <v>584</v>
      </c>
    </row>
    <row r="1935" spans="3:4" ht="15" customHeight="1" x14ac:dyDescent="0.25">
      <c r="C1935" s="42" t="s">
        <v>3897</v>
      </c>
      <c r="D1935" s="46" t="s">
        <v>3898</v>
      </c>
    </row>
    <row r="1936" spans="3:4" ht="15" customHeight="1" x14ac:dyDescent="0.25">
      <c r="C1936" s="42" t="s">
        <v>3899</v>
      </c>
      <c r="D1936" s="46" t="s">
        <v>648</v>
      </c>
    </row>
    <row r="1937" spans="3:4" ht="15" customHeight="1" x14ac:dyDescent="0.25">
      <c r="C1937" s="42" t="s">
        <v>3900</v>
      </c>
      <c r="D1937" s="46" t="s">
        <v>627</v>
      </c>
    </row>
    <row r="1938" spans="3:4" ht="15" customHeight="1" x14ac:dyDescent="0.25">
      <c r="C1938" s="42" t="s">
        <v>3901</v>
      </c>
      <c r="D1938" s="46" t="s">
        <v>659</v>
      </c>
    </row>
    <row r="1939" spans="3:4" ht="15" customHeight="1" x14ac:dyDescent="0.25">
      <c r="C1939" s="42" t="s">
        <v>3902</v>
      </c>
      <c r="D1939" s="46" t="s">
        <v>676</v>
      </c>
    </row>
    <row r="1940" spans="3:4" ht="15" customHeight="1" x14ac:dyDescent="0.25">
      <c r="C1940" s="42" t="s">
        <v>3903</v>
      </c>
      <c r="D1940" s="46" t="s">
        <v>3904</v>
      </c>
    </row>
    <row r="1941" spans="3:4" ht="15" customHeight="1" x14ac:dyDescent="0.25">
      <c r="C1941" s="42" t="s">
        <v>3905</v>
      </c>
      <c r="D1941" s="46" t="s">
        <v>635</v>
      </c>
    </row>
    <row r="1942" spans="3:4" ht="15" customHeight="1" x14ac:dyDescent="0.25">
      <c r="C1942" s="42" t="s">
        <v>3906</v>
      </c>
      <c r="D1942" s="46" t="s">
        <v>3907</v>
      </c>
    </row>
    <row r="1943" spans="3:4" ht="15" customHeight="1" x14ac:dyDescent="0.25">
      <c r="C1943" s="42" t="s">
        <v>3908</v>
      </c>
      <c r="D1943" s="46" t="s">
        <v>595</v>
      </c>
    </row>
    <row r="1944" spans="3:4" ht="15" customHeight="1" x14ac:dyDescent="0.25">
      <c r="C1944" s="42" t="s">
        <v>3909</v>
      </c>
      <c r="D1944" s="46" t="s">
        <v>720</v>
      </c>
    </row>
    <row r="1945" spans="3:4" ht="15" customHeight="1" x14ac:dyDescent="0.25">
      <c r="C1945" s="42" t="s">
        <v>3910</v>
      </c>
      <c r="D1945" s="46" t="s">
        <v>3911</v>
      </c>
    </row>
    <row r="1946" spans="3:4" ht="15" customHeight="1" x14ac:dyDescent="0.25">
      <c r="C1946" s="42" t="s">
        <v>3912</v>
      </c>
      <c r="D1946" s="46" t="s">
        <v>3913</v>
      </c>
    </row>
    <row r="1947" spans="3:4" ht="15" customHeight="1" x14ac:dyDescent="0.25">
      <c r="C1947" s="42" t="s">
        <v>3914</v>
      </c>
      <c r="D1947" s="46" t="s">
        <v>591</v>
      </c>
    </row>
    <row r="1948" spans="3:4" ht="15" customHeight="1" x14ac:dyDescent="0.25">
      <c r="C1948" s="42" t="s">
        <v>3915</v>
      </c>
      <c r="D1948" s="46" t="s">
        <v>604</v>
      </c>
    </row>
    <row r="1949" spans="3:4" ht="15" customHeight="1" x14ac:dyDescent="0.25">
      <c r="C1949" s="42" t="s">
        <v>3916</v>
      </c>
      <c r="D1949" s="46" t="s">
        <v>3917</v>
      </c>
    </row>
    <row r="1950" spans="3:4" ht="15" customHeight="1" x14ac:dyDescent="0.25">
      <c r="C1950" s="42" t="s">
        <v>3918</v>
      </c>
      <c r="D1950" s="46" t="s">
        <v>3919</v>
      </c>
    </row>
    <row r="1951" spans="3:4" ht="15" customHeight="1" x14ac:dyDescent="0.25">
      <c r="C1951" s="42" t="s">
        <v>3920</v>
      </c>
      <c r="D1951" s="46" t="s">
        <v>3631</v>
      </c>
    </row>
    <row r="1952" spans="3:4" ht="15" customHeight="1" x14ac:dyDescent="0.25">
      <c r="C1952" s="42" t="s">
        <v>3921</v>
      </c>
      <c r="D1952" s="46" t="s">
        <v>631</v>
      </c>
    </row>
    <row r="1953" spans="3:4" ht="15" customHeight="1" x14ac:dyDescent="0.25">
      <c r="C1953" s="42" t="s">
        <v>3922</v>
      </c>
      <c r="D1953" s="46" t="s">
        <v>553</v>
      </c>
    </row>
    <row r="1954" spans="3:4" ht="15" customHeight="1" x14ac:dyDescent="0.25">
      <c r="C1954" s="42" t="s">
        <v>3923</v>
      </c>
      <c r="D1954" s="46" t="s">
        <v>3390</v>
      </c>
    </row>
    <row r="1955" spans="3:4" ht="15" customHeight="1" x14ac:dyDescent="0.25">
      <c r="C1955" s="42" t="s">
        <v>3924</v>
      </c>
      <c r="D1955" s="46" t="s">
        <v>3925</v>
      </c>
    </row>
    <row r="1956" spans="3:4" ht="15" customHeight="1" x14ac:dyDescent="0.25">
      <c r="C1956" s="42" t="s">
        <v>3926</v>
      </c>
      <c r="D1956" s="46" t="s">
        <v>607</v>
      </c>
    </row>
    <row r="1957" spans="3:4" ht="15" customHeight="1" x14ac:dyDescent="0.25">
      <c r="C1957" s="42" t="s">
        <v>3927</v>
      </c>
      <c r="D1957" s="46" t="s">
        <v>574</v>
      </c>
    </row>
    <row r="1958" spans="3:4" ht="15" customHeight="1" x14ac:dyDescent="0.25">
      <c r="C1958" s="42" t="s">
        <v>3928</v>
      </c>
      <c r="D1958" s="46" t="s">
        <v>554</v>
      </c>
    </row>
    <row r="1959" spans="3:4" ht="15" customHeight="1" x14ac:dyDescent="0.25">
      <c r="C1959" s="42" t="s">
        <v>3929</v>
      </c>
      <c r="D1959" s="46" t="s">
        <v>580</v>
      </c>
    </row>
    <row r="1960" spans="3:4" ht="15" customHeight="1" x14ac:dyDescent="0.25">
      <c r="C1960" s="42" t="s">
        <v>3930</v>
      </c>
      <c r="D1960" s="46" t="s">
        <v>804</v>
      </c>
    </row>
    <row r="1961" spans="3:4" ht="15" customHeight="1" x14ac:dyDescent="0.25">
      <c r="C1961" s="42" t="s">
        <v>3931</v>
      </c>
      <c r="D1961" s="46" t="s">
        <v>750</v>
      </c>
    </row>
    <row r="1962" spans="3:4" ht="15" customHeight="1" x14ac:dyDescent="0.25">
      <c r="C1962" s="42" t="s">
        <v>3932</v>
      </c>
      <c r="D1962" s="46" t="s">
        <v>655</v>
      </c>
    </row>
    <row r="1963" spans="3:4" ht="15" customHeight="1" x14ac:dyDescent="0.25">
      <c r="C1963" s="42" t="s">
        <v>3933</v>
      </c>
      <c r="D1963" s="46" t="s">
        <v>669</v>
      </c>
    </row>
    <row r="1964" spans="3:4" ht="15" customHeight="1" x14ac:dyDescent="0.25">
      <c r="C1964" s="42" t="s">
        <v>3934</v>
      </c>
      <c r="D1964" s="46" t="s">
        <v>569</v>
      </c>
    </row>
    <row r="1965" spans="3:4" ht="15" customHeight="1" x14ac:dyDescent="0.25">
      <c r="C1965" s="42" t="s">
        <v>3935</v>
      </c>
      <c r="D1965" s="46" t="s">
        <v>3936</v>
      </c>
    </row>
    <row r="1966" spans="3:4" ht="15" customHeight="1" x14ac:dyDescent="0.25">
      <c r="C1966" s="42" t="s">
        <v>3937</v>
      </c>
      <c r="D1966" s="46" t="s">
        <v>696</v>
      </c>
    </row>
    <row r="1967" spans="3:4" ht="15" customHeight="1" x14ac:dyDescent="0.25">
      <c r="C1967" s="42" t="s">
        <v>3938</v>
      </c>
      <c r="D1967" s="46" t="s">
        <v>3939</v>
      </c>
    </row>
    <row r="1968" spans="3:4" ht="15" customHeight="1" x14ac:dyDescent="0.25">
      <c r="C1968" s="42" t="s">
        <v>3940</v>
      </c>
      <c r="D1968" s="46" t="s">
        <v>640</v>
      </c>
    </row>
    <row r="1969" spans="3:4" ht="15" customHeight="1" x14ac:dyDescent="0.25">
      <c r="C1969" s="42" t="s">
        <v>3941</v>
      </c>
      <c r="D1969" s="46" t="s">
        <v>825</v>
      </c>
    </row>
    <row r="1970" spans="3:4" ht="15" customHeight="1" x14ac:dyDescent="0.25">
      <c r="C1970" s="42" t="s">
        <v>3942</v>
      </c>
      <c r="D1970" s="46" t="s">
        <v>712</v>
      </c>
    </row>
    <row r="1971" spans="3:4" ht="15" customHeight="1" x14ac:dyDescent="0.25">
      <c r="C1971" s="42" t="s">
        <v>3943</v>
      </c>
      <c r="D1971" s="46" t="s">
        <v>3402</v>
      </c>
    </row>
    <row r="1972" spans="3:4" ht="15" customHeight="1" x14ac:dyDescent="0.25">
      <c r="C1972" s="42" t="s">
        <v>3944</v>
      </c>
      <c r="D1972" s="46" t="s">
        <v>630</v>
      </c>
    </row>
    <row r="1973" spans="3:4" ht="15" customHeight="1" x14ac:dyDescent="0.25">
      <c r="C1973" s="42" t="s">
        <v>3945</v>
      </c>
      <c r="D1973" s="46" t="s">
        <v>3946</v>
      </c>
    </row>
    <row r="1974" spans="3:4" ht="15" customHeight="1" x14ac:dyDescent="0.25">
      <c r="C1974" s="42" t="s">
        <v>3947</v>
      </c>
      <c r="D1974" s="46" t="s">
        <v>3948</v>
      </c>
    </row>
    <row r="1975" spans="3:4" ht="15" customHeight="1" x14ac:dyDescent="0.25">
      <c r="C1975" s="42" t="s">
        <v>3949</v>
      </c>
      <c r="D1975" s="46" t="s">
        <v>643</v>
      </c>
    </row>
    <row r="1976" spans="3:4" ht="15" customHeight="1" x14ac:dyDescent="0.25">
      <c r="C1976" s="42" t="s">
        <v>3950</v>
      </c>
      <c r="D1976" s="46" t="s">
        <v>677</v>
      </c>
    </row>
    <row r="1977" spans="3:4" ht="15" customHeight="1" x14ac:dyDescent="0.25">
      <c r="C1977" s="42" t="s">
        <v>3951</v>
      </c>
      <c r="D1977" s="46" t="s">
        <v>3952</v>
      </c>
    </row>
    <row r="1978" spans="3:4" ht="15" customHeight="1" x14ac:dyDescent="0.25">
      <c r="C1978" s="42" t="s">
        <v>3953</v>
      </c>
      <c r="D1978" s="46" t="s">
        <v>644</v>
      </c>
    </row>
    <row r="1979" spans="3:4" ht="15" customHeight="1" x14ac:dyDescent="0.25">
      <c r="C1979" s="42" t="s">
        <v>3954</v>
      </c>
      <c r="D1979" s="46" t="s">
        <v>816</v>
      </c>
    </row>
    <row r="1980" spans="3:4" ht="15" customHeight="1" x14ac:dyDescent="0.25">
      <c r="C1980" s="42" t="s">
        <v>3955</v>
      </c>
      <c r="D1980" s="46" t="s">
        <v>638</v>
      </c>
    </row>
    <row r="1981" spans="3:4" ht="15" customHeight="1" x14ac:dyDescent="0.25">
      <c r="C1981" s="42" t="s">
        <v>3956</v>
      </c>
      <c r="D1981" s="46" t="s">
        <v>3957</v>
      </c>
    </row>
    <row r="1982" spans="3:4" ht="15" customHeight="1" x14ac:dyDescent="0.25">
      <c r="C1982" s="42" t="s">
        <v>3958</v>
      </c>
      <c r="D1982" s="46" t="s">
        <v>623</v>
      </c>
    </row>
    <row r="1983" spans="3:4" ht="15" customHeight="1" x14ac:dyDescent="0.25">
      <c r="C1983" s="42" t="s">
        <v>3959</v>
      </c>
      <c r="D1983" s="46" t="s">
        <v>3960</v>
      </c>
    </row>
    <row r="1984" spans="3:4" ht="15" customHeight="1" x14ac:dyDescent="0.25">
      <c r="C1984" s="42" t="s">
        <v>3961</v>
      </c>
      <c r="D1984" s="46" t="s">
        <v>726</v>
      </c>
    </row>
    <row r="1985" spans="3:4" ht="15" customHeight="1" x14ac:dyDescent="0.25">
      <c r="C1985" s="42" t="s">
        <v>3962</v>
      </c>
      <c r="D1985" s="46" t="s">
        <v>619</v>
      </c>
    </row>
    <row r="1986" spans="3:4" ht="15" customHeight="1" x14ac:dyDescent="0.25">
      <c r="C1986" s="42" t="s">
        <v>3963</v>
      </c>
      <c r="D1986" s="46" t="s">
        <v>566</v>
      </c>
    </row>
    <row r="1987" spans="3:4" ht="15" customHeight="1" x14ac:dyDescent="0.25">
      <c r="C1987" s="42" t="s">
        <v>3964</v>
      </c>
      <c r="D1987" s="46" t="s">
        <v>628</v>
      </c>
    </row>
    <row r="1988" spans="3:4" ht="15" customHeight="1" x14ac:dyDescent="0.25">
      <c r="C1988" s="42" t="s">
        <v>3965</v>
      </c>
      <c r="D1988" s="46" t="s">
        <v>3966</v>
      </c>
    </row>
    <row r="1989" spans="3:4" ht="15" customHeight="1" x14ac:dyDescent="0.25">
      <c r="C1989" s="42" t="s">
        <v>3967</v>
      </c>
      <c r="D1989" s="46" t="s">
        <v>551</v>
      </c>
    </row>
    <row r="1990" spans="3:4" ht="15" customHeight="1" x14ac:dyDescent="0.25">
      <c r="C1990" s="42" t="s">
        <v>3968</v>
      </c>
      <c r="D1990" s="46" t="s">
        <v>549</v>
      </c>
    </row>
    <row r="1991" spans="3:4" ht="15" customHeight="1" x14ac:dyDescent="0.25">
      <c r="C1991" s="42" t="s">
        <v>3969</v>
      </c>
      <c r="D1991" s="46" t="s">
        <v>713</v>
      </c>
    </row>
    <row r="1992" spans="3:4" ht="15" customHeight="1" x14ac:dyDescent="0.25">
      <c r="C1992" s="42" t="s">
        <v>3970</v>
      </c>
      <c r="D1992" s="46" t="s">
        <v>605</v>
      </c>
    </row>
    <row r="1993" spans="3:4" ht="15" customHeight="1" x14ac:dyDescent="0.25">
      <c r="C1993" s="42" t="s">
        <v>3971</v>
      </c>
      <c r="D1993" s="46" t="s">
        <v>3972</v>
      </c>
    </row>
    <row r="1994" spans="3:4" ht="15" customHeight="1" x14ac:dyDescent="0.25">
      <c r="C1994" s="42" t="s">
        <v>3973</v>
      </c>
      <c r="D1994" s="46" t="s">
        <v>678</v>
      </c>
    </row>
    <row r="1995" spans="3:4" ht="15" customHeight="1" x14ac:dyDescent="0.25">
      <c r="C1995" s="42" t="s">
        <v>3974</v>
      </c>
      <c r="D1995" s="46" t="s">
        <v>3975</v>
      </c>
    </row>
    <row r="1996" spans="3:4" ht="15" customHeight="1" x14ac:dyDescent="0.25">
      <c r="C1996" s="42" t="s">
        <v>3976</v>
      </c>
      <c r="D1996" s="46" t="s">
        <v>582</v>
      </c>
    </row>
    <row r="1997" spans="3:4" ht="15" customHeight="1" x14ac:dyDescent="0.25">
      <c r="C1997" s="42" t="s">
        <v>3977</v>
      </c>
      <c r="D1997" s="46" t="s">
        <v>3424</v>
      </c>
    </row>
    <row r="1998" spans="3:4" ht="15" customHeight="1" x14ac:dyDescent="0.25">
      <c r="C1998" s="42" t="s">
        <v>3978</v>
      </c>
      <c r="D1998" s="46" t="s">
        <v>639</v>
      </c>
    </row>
    <row r="1999" spans="3:4" ht="15" customHeight="1" x14ac:dyDescent="0.25">
      <c r="C1999" s="42" t="s">
        <v>3979</v>
      </c>
      <c r="D1999" s="46" t="s">
        <v>679</v>
      </c>
    </row>
    <row r="2000" spans="3:4" ht="15" customHeight="1" x14ac:dyDescent="0.25">
      <c r="C2000" s="42" t="s">
        <v>3980</v>
      </c>
      <c r="D2000" s="46" t="s">
        <v>642</v>
      </c>
    </row>
    <row r="2001" spans="3:4" ht="15" customHeight="1" x14ac:dyDescent="0.25">
      <c r="C2001" s="42" t="s">
        <v>3981</v>
      </c>
      <c r="D2001" s="46" t="s">
        <v>3982</v>
      </c>
    </row>
    <row r="2002" spans="3:4" ht="15" customHeight="1" x14ac:dyDescent="0.25">
      <c r="C2002" s="42" t="s">
        <v>3983</v>
      </c>
      <c r="D2002" s="46" t="s">
        <v>727</v>
      </c>
    </row>
    <row r="2003" spans="3:4" ht="15" customHeight="1" x14ac:dyDescent="0.25">
      <c r="C2003" s="42" t="s">
        <v>3984</v>
      </c>
      <c r="D2003" s="46" t="s">
        <v>3985</v>
      </c>
    </row>
    <row r="2004" spans="3:4" ht="15" customHeight="1" x14ac:dyDescent="0.25">
      <c r="C2004" s="42" t="s">
        <v>3986</v>
      </c>
      <c r="D2004" s="46" t="s">
        <v>660</v>
      </c>
    </row>
    <row r="2005" spans="3:4" ht="15" customHeight="1" x14ac:dyDescent="0.25">
      <c r="C2005" s="42" t="s">
        <v>3987</v>
      </c>
      <c r="D2005" s="46" t="s">
        <v>589</v>
      </c>
    </row>
    <row r="2006" spans="3:4" ht="15" customHeight="1" x14ac:dyDescent="0.25">
      <c r="C2006" s="42" t="s">
        <v>3988</v>
      </c>
      <c r="D2006" s="46" t="s">
        <v>728</v>
      </c>
    </row>
    <row r="2007" spans="3:4" ht="15" customHeight="1" x14ac:dyDescent="0.25">
      <c r="C2007" s="42" t="s">
        <v>3989</v>
      </c>
      <c r="D2007" s="46" t="s">
        <v>811</v>
      </c>
    </row>
    <row r="2008" spans="3:4" ht="15" customHeight="1" x14ac:dyDescent="0.25">
      <c r="C2008" s="42" t="s">
        <v>3990</v>
      </c>
      <c r="D2008" s="46" t="s">
        <v>680</v>
      </c>
    </row>
    <row r="2009" spans="3:4" ht="15" customHeight="1" x14ac:dyDescent="0.25">
      <c r="C2009" s="42" t="s">
        <v>3991</v>
      </c>
      <c r="D2009" s="46" t="s">
        <v>3992</v>
      </c>
    </row>
    <row r="2010" spans="3:4" ht="15" customHeight="1" x14ac:dyDescent="0.25">
      <c r="C2010" s="42" t="s">
        <v>3993</v>
      </c>
      <c r="D2010" s="46" t="s">
        <v>751</v>
      </c>
    </row>
    <row r="2011" spans="3:4" ht="15" customHeight="1" x14ac:dyDescent="0.25">
      <c r="C2011" s="42" t="s">
        <v>3994</v>
      </c>
      <c r="D2011" s="46" t="s">
        <v>764</v>
      </c>
    </row>
    <row r="2012" spans="3:4" ht="15" customHeight="1" x14ac:dyDescent="0.25">
      <c r="C2012" s="42" t="s">
        <v>3995</v>
      </c>
      <c r="D2012" s="46" t="s">
        <v>763</v>
      </c>
    </row>
    <row r="2013" spans="3:4" ht="15" customHeight="1" x14ac:dyDescent="0.25">
      <c r="C2013" s="42" t="s">
        <v>3996</v>
      </c>
      <c r="D2013" s="46" t="s">
        <v>3436</v>
      </c>
    </row>
    <row r="2014" spans="3:4" ht="15" customHeight="1" x14ac:dyDescent="0.25">
      <c r="C2014" s="42" t="s">
        <v>3997</v>
      </c>
      <c r="D2014" s="46" t="s">
        <v>568</v>
      </c>
    </row>
    <row r="2015" spans="3:4" ht="15" customHeight="1" x14ac:dyDescent="0.25">
      <c r="C2015" s="42" t="s">
        <v>3998</v>
      </c>
      <c r="D2015" s="46" t="s">
        <v>555</v>
      </c>
    </row>
    <row r="2016" spans="3:4" ht="15" customHeight="1" x14ac:dyDescent="0.25">
      <c r="C2016" s="42" t="s">
        <v>3999</v>
      </c>
      <c r="D2016" s="46" t="s">
        <v>4000</v>
      </c>
    </row>
    <row r="2017" spans="3:4" ht="15" customHeight="1" x14ac:dyDescent="0.25">
      <c r="C2017" s="42" t="s">
        <v>4001</v>
      </c>
      <c r="D2017" s="46" t="s">
        <v>603</v>
      </c>
    </row>
    <row r="2018" spans="3:4" ht="15" customHeight="1" x14ac:dyDescent="0.25">
      <c r="C2018" s="42" t="s">
        <v>4002</v>
      </c>
      <c r="D2018" s="45" t="s">
        <v>550</v>
      </c>
    </row>
    <row r="2019" spans="3:4" ht="15" customHeight="1" x14ac:dyDescent="0.25">
      <c r="C2019" s="42" t="s">
        <v>4003</v>
      </c>
      <c r="D2019" s="45" t="s">
        <v>714</v>
      </c>
    </row>
    <row r="2020" spans="3:4" ht="15" customHeight="1" x14ac:dyDescent="0.25">
      <c r="C2020" s="42" t="s">
        <v>4004</v>
      </c>
      <c r="D2020" s="45" t="s">
        <v>572</v>
      </c>
    </row>
    <row r="2021" spans="3:4" ht="15" customHeight="1" x14ac:dyDescent="0.25">
      <c r="C2021" s="42" t="s">
        <v>4005</v>
      </c>
      <c r="D2021" s="45" t="s">
        <v>681</v>
      </c>
    </row>
    <row r="2022" spans="3:4" ht="15" customHeight="1" x14ac:dyDescent="0.25">
      <c r="C2022" s="42" t="s">
        <v>4006</v>
      </c>
      <c r="D2022" s="45" t="s">
        <v>651</v>
      </c>
    </row>
    <row r="2023" spans="3:4" ht="15" customHeight="1" x14ac:dyDescent="0.25">
      <c r="C2023" s="42" t="s">
        <v>4007</v>
      </c>
      <c r="D2023" s="45" t="s">
        <v>4008</v>
      </c>
    </row>
    <row r="2024" spans="3:4" ht="15" customHeight="1" x14ac:dyDescent="0.25">
      <c r="C2024" s="42" t="s">
        <v>4009</v>
      </c>
      <c r="D2024" s="45" t="s">
        <v>662</v>
      </c>
    </row>
    <row r="2025" spans="3:4" ht="15" customHeight="1" x14ac:dyDescent="0.25">
      <c r="C2025" s="42" t="s">
        <v>4010</v>
      </c>
      <c r="D2025" s="45" t="s">
        <v>4011</v>
      </c>
    </row>
    <row r="2026" spans="3:4" ht="15" customHeight="1" x14ac:dyDescent="0.25">
      <c r="C2026" s="42" t="s">
        <v>4012</v>
      </c>
      <c r="D2026" s="45" t="s">
        <v>645</v>
      </c>
    </row>
    <row r="2027" spans="3:4" ht="15" customHeight="1" x14ac:dyDescent="0.25">
      <c r="C2027" s="42" t="s">
        <v>4013</v>
      </c>
      <c r="D2027" s="45" t="s">
        <v>3447</v>
      </c>
    </row>
    <row r="2028" spans="3:4" ht="15" customHeight="1" x14ac:dyDescent="0.25">
      <c r="C2028" s="42" t="s">
        <v>4014</v>
      </c>
      <c r="D2028" s="45" t="s">
        <v>613</v>
      </c>
    </row>
    <row r="2029" spans="3:4" ht="15" customHeight="1" x14ac:dyDescent="0.25">
      <c r="C2029" s="42" t="s">
        <v>4015</v>
      </c>
      <c r="D2029" s="45" t="s">
        <v>3450</v>
      </c>
    </row>
    <row r="2030" spans="3:4" ht="15" customHeight="1" x14ac:dyDescent="0.25">
      <c r="C2030" s="42" t="s">
        <v>4016</v>
      </c>
      <c r="D2030" s="45" t="s">
        <v>617</v>
      </c>
    </row>
    <row r="2031" spans="3:4" ht="15" customHeight="1" x14ac:dyDescent="0.25">
      <c r="C2031" s="42" t="s">
        <v>4017</v>
      </c>
      <c r="D2031" s="45" t="s">
        <v>634</v>
      </c>
    </row>
    <row r="2032" spans="3:4" ht="15" customHeight="1" x14ac:dyDescent="0.25">
      <c r="C2032" s="42" t="s">
        <v>4018</v>
      </c>
      <c r="D2032" s="45" t="s">
        <v>4019</v>
      </c>
    </row>
    <row r="2033" spans="3:4" ht="15" customHeight="1" x14ac:dyDescent="0.25">
      <c r="C2033" s="42" t="s">
        <v>4020</v>
      </c>
      <c r="D2033" s="45" t="s">
        <v>672</v>
      </c>
    </row>
    <row r="2034" spans="3:4" ht="15" customHeight="1" x14ac:dyDescent="0.25">
      <c r="C2034" s="42" t="s">
        <v>4021</v>
      </c>
      <c r="D2034" s="45" t="s">
        <v>614</v>
      </c>
    </row>
    <row r="2035" spans="3:4" ht="15" customHeight="1" x14ac:dyDescent="0.25">
      <c r="C2035" s="42" t="s">
        <v>4022</v>
      </c>
      <c r="D2035" s="45" t="s">
        <v>682</v>
      </c>
    </row>
    <row r="2036" spans="3:4" ht="15" customHeight="1" x14ac:dyDescent="0.25">
      <c r="C2036" s="42" t="s">
        <v>4023</v>
      </c>
      <c r="D2036" s="45" t="s">
        <v>4024</v>
      </c>
    </row>
    <row r="2037" spans="3:4" ht="15" customHeight="1" x14ac:dyDescent="0.25">
      <c r="C2037" s="42" t="s">
        <v>4025</v>
      </c>
      <c r="D2037" s="45" t="s">
        <v>4026</v>
      </c>
    </row>
    <row r="2038" spans="3:4" ht="15" customHeight="1" x14ac:dyDescent="0.25">
      <c r="C2038" s="42" t="s">
        <v>4027</v>
      </c>
      <c r="D2038" s="45" t="s">
        <v>586</v>
      </c>
    </row>
    <row r="2039" spans="3:4" ht="15" customHeight="1" x14ac:dyDescent="0.25">
      <c r="C2039" s="42" t="s">
        <v>4028</v>
      </c>
      <c r="D2039" s="45" t="s">
        <v>683</v>
      </c>
    </row>
    <row r="2040" spans="3:4" ht="15" customHeight="1" x14ac:dyDescent="0.25">
      <c r="C2040" s="42" t="s">
        <v>4029</v>
      </c>
      <c r="D2040" s="45" t="s">
        <v>752</v>
      </c>
    </row>
    <row r="2041" spans="3:4" ht="15" customHeight="1" x14ac:dyDescent="0.25">
      <c r="C2041" s="42" t="s">
        <v>4030</v>
      </c>
      <c r="D2041" s="45" t="s">
        <v>4031</v>
      </c>
    </row>
    <row r="2042" spans="3:4" ht="15" customHeight="1" x14ac:dyDescent="0.25">
      <c r="C2042" s="42" t="s">
        <v>4032</v>
      </c>
      <c r="D2042" s="45" t="s">
        <v>579</v>
      </c>
    </row>
    <row r="2043" spans="3:4" ht="15" customHeight="1" x14ac:dyDescent="0.25">
      <c r="C2043" s="42" t="s">
        <v>4033</v>
      </c>
      <c r="D2043" s="45" t="s">
        <v>812</v>
      </c>
    </row>
    <row r="2044" spans="3:4" ht="15" customHeight="1" x14ac:dyDescent="0.25">
      <c r="C2044" s="42" t="s">
        <v>4034</v>
      </c>
      <c r="D2044" s="45" t="s">
        <v>664</v>
      </c>
    </row>
    <row r="2045" spans="3:4" ht="15" customHeight="1" x14ac:dyDescent="0.25">
      <c r="C2045" s="42" t="s">
        <v>4035</v>
      </c>
      <c r="D2045" s="45" t="s">
        <v>721</v>
      </c>
    </row>
    <row r="2046" spans="3:4" ht="15" customHeight="1" x14ac:dyDescent="0.25">
      <c r="C2046" s="42" t="s">
        <v>4036</v>
      </c>
      <c r="D2046" s="45" t="s">
        <v>658</v>
      </c>
    </row>
    <row r="2047" spans="3:4" ht="15" customHeight="1" x14ac:dyDescent="0.25">
      <c r="C2047" s="42" t="s">
        <v>4037</v>
      </c>
      <c r="D2047" s="45" t="s">
        <v>641</v>
      </c>
    </row>
    <row r="2048" spans="3:4" ht="15" customHeight="1" x14ac:dyDescent="0.25">
      <c r="C2048" s="42" t="s">
        <v>4038</v>
      </c>
      <c r="D2048" s="45" t="s">
        <v>4039</v>
      </c>
    </row>
    <row r="2049" spans="3:4" ht="15" customHeight="1" x14ac:dyDescent="0.25">
      <c r="C2049" s="42" t="s">
        <v>4040</v>
      </c>
      <c r="D2049" s="45" t="s">
        <v>671</v>
      </c>
    </row>
    <row r="2050" spans="3:4" ht="15" customHeight="1" x14ac:dyDescent="0.25">
      <c r="C2050" s="42" t="s">
        <v>4041</v>
      </c>
      <c r="D2050" s="45" t="s">
        <v>647</v>
      </c>
    </row>
    <row r="2051" spans="3:4" ht="15" customHeight="1" x14ac:dyDescent="0.25">
      <c r="C2051" s="42" t="s">
        <v>4042</v>
      </c>
      <c r="D2051" s="45" t="s">
        <v>593</v>
      </c>
    </row>
    <row r="2052" spans="3:4" ht="15" customHeight="1" x14ac:dyDescent="0.25">
      <c r="C2052" s="42" t="s">
        <v>4043</v>
      </c>
      <c r="D2052" s="45" t="s">
        <v>3467</v>
      </c>
    </row>
    <row r="2053" spans="3:4" ht="15" customHeight="1" x14ac:dyDescent="0.25">
      <c r="C2053" s="42" t="s">
        <v>4044</v>
      </c>
      <c r="D2053" s="45" t="s">
        <v>583</v>
      </c>
    </row>
    <row r="2054" spans="3:4" ht="15" customHeight="1" x14ac:dyDescent="0.25">
      <c r="C2054" s="42" t="s">
        <v>4045</v>
      </c>
      <c r="D2054" s="45" t="s">
        <v>611</v>
      </c>
    </row>
    <row r="2055" spans="3:4" ht="15" customHeight="1" x14ac:dyDescent="0.25">
      <c r="C2055" s="42" t="s">
        <v>4046</v>
      </c>
      <c r="D2055" s="45" t="s">
        <v>761</v>
      </c>
    </row>
    <row r="2056" spans="3:4" ht="15" customHeight="1" x14ac:dyDescent="0.25">
      <c r="C2056" s="42" t="s">
        <v>4047</v>
      </c>
      <c r="D2056" s="45" t="s">
        <v>753</v>
      </c>
    </row>
    <row r="2057" spans="3:4" ht="15" customHeight="1" x14ac:dyDescent="0.25">
      <c r="C2057" s="42" t="s">
        <v>4048</v>
      </c>
      <c r="D2057" s="45" t="s">
        <v>610</v>
      </c>
    </row>
    <row r="2058" spans="3:4" ht="15" customHeight="1" x14ac:dyDescent="0.25">
      <c r="C2058" s="42" t="s">
        <v>4049</v>
      </c>
      <c r="D2058" s="45" t="s">
        <v>4050</v>
      </c>
    </row>
    <row r="2059" spans="3:4" ht="15" customHeight="1" x14ac:dyDescent="0.25">
      <c r="C2059" s="42" t="s">
        <v>4051</v>
      </c>
      <c r="D2059" s="45" t="s">
        <v>578</v>
      </c>
    </row>
    <row r="2060" spans="3:4" ht="15" customHeight="1" x14ac:dyDescent="0.25">
      <c r="C2060" s="42" t="s">
        <v>4052</v>
      </c>
      <c r="D2060" s="45" t="s">
        <v>621</v>
      </c>
    </row>
    <row r="2061" spans="3:4" ht="15" customHeight="1" x14ac:dyDescent="0.25">
      <c r="C2061" s="42" t="s">
        <v>4053</v>
      </c>
      <c r="D2061" s="45" t="s">
        <v>684</v>
      </c>
    </row>
    <row r="2062" spans="3:4" ht="15" customHeight="1" x14ac:dyDescent="0.25">
      <c r="C2062" s="42" t="s">
        <v>4054</v>
      </c>
      <c r="D2062" s="45" t="s">
        <v>762</v>
      </c>
    </row>
    <row r="2063" spans="3:4" ht="15" customHeight="1" x14ac:dyDescent="0.25">
      <c r="C2063" s="42" t="s">
        <v>4055</v>
      </c>
      <c r="D2063" s="45" t="s">
        <v>715</v>
      </c>
    </row>
    <row r="2064" spans="3:4" ht="15" customHeight="1" x14ac:dyDescent="0.25">
      <c r="C2064" s="42" t="s">
        <v>4056</v>
      </c>
      <c r="D2064" s="45" t="s">
        <v>4057</v>
      </c>
    </row>
    <row r="2065" spans="3:4" ht="15" customHeight="1" x14ac:dyDescent="0.25">
      <c r="C2065" s="42" t="s">
        <v>4058</v>
      </c>
      <c r="D2065" s="45" t="s">
        <v>697</v>
      </c>
    </row>
    <row r="2066" spans="3:4" ht="15" customHeight="1" x14ac:dyDescent="0.25">
      <c r="C2066" s="42" t="s">
        <v>4059</v>
      </c>
      <c r="D2066" s="45" t="s">
        <v>4060</v>
      </c>
    </row>
    <row r="2067" spans="3:4" ht="15" customHeight="1" x14ac:dyDescent="0.25">
      <c r="C2067" s="42" t="s">
        <v>4061</v>
      </c>
      <c r="D2067" s="45" t="s">
        <v>3686</v>
      </c>
    </row>
    <row r="2068" spans="3:4" ht="15" customHeight="1" x14ac:dyDescent="0.25">
      <c r="C2068" s="42" t="s">
        <v>4062</v>
      </c>
      <c r="D2068" s="45" t="s">
        <v>661</v>
      </c>
    </row>
    <row r="2069" spans="3:4" ht="15" customHeight="1" x14ac:dyDescent="0.25">
      <c r="C2069" s="42" t="s">
        <v>4063</v>
      </c>
      <c r="D2069" s="45" t="s">
        <v>4064</v>
      </c>
    </row>
    <row r="2070" spans="3:4" ht="15" customHeight="1" x14ac:dyDescent="0.25">
      <c r="C2070" s="42" t="s">
        <v>4065</v>
      </c>
      <c r="D2070" s="45" t="s">
        <v>826</v>
      </c>
    </row>
    <row r="2071" spans="3:4" ht="15" customHeight="1" x14ac:dyDescent="0.25">
      <c r="C2071" s="42" t="s">
        <v>4066</v>
      </c>
      <c r="D2071" s="45" t="s">
        <v>722</v>
      </c>
    </row>
    <row r="2072" spans="3:4" ht="15" customHeight="1" x14ac:dyDescent="0.25">
      <c r="C2072" s="42" t="s">
        <v>4067</v>
      </c>
      <c r="D2072" s="45" t="s">
        <v>4068</v>
      </c>
    </row>
    <row r="2073" spans="3:4" ht="15" customHeight="1" x14ac:dyDescent="0.25">
      <c r="C2073" s="42" t="s">
        <v>4069</v>
      </c>
      <c r="D2073" s="45" t="s">
        <v>637</v>
      </c>
    </row>
    <row r="2074" spans="3:4" ht="15" customHeight="1" x14ac:dyDescent="0.25">
      <c r="C2074" s="42" t="s">
        <v>4070</v>
      </c>
      <c r="D2074" s="45" t="s">
        <v>723</v>
      </c>
    </row>
    <row r="2075" spans="3:4" ht="15" customHeight="1" x14ac:dyDescent="0.25">
      <c r="C2075" s="42" t="s">
        <v>4071</v>
      </c>
      <c r="D2075" s="45" t="s">
        <v>3483</v>
      </c>
    </row>
    <row r="2076" spans="3:4" ht="15" customHeight="1" x14ac:dyDescent="0.25">
      <c r="C2076" s="42" t="s">
        <v>4072</v>
      </c>
      <c r="D2076" s="45" t="s">
        <v>795</v>
      </c>
    </row>
    <row r="2077" spans="3:4" ht="15" customHeight="1" x14ac:dyDescent="0.25">
      <c r="C2077" s="42" t="s">
        <v>4073</v>
      </c>
      <c r="D2077" s="45" t="s">
        <v>796</v>
      </c>
    </row>
    <row r="2078" spans="3:4" ht="15" customHeight="1" x14ac:dyDescent="0.25">
      <c r="C2078" s="42" t="s">
        <v>4074</v>
      </c>
      <c r="D2078" s="45" t="s">
        <v>4075</v>
      </c>
    </row>
    <row r="2079" spans="3:4" ht="15" customHeight="1" x14ac:dyDescent="0.25">
      <c r="C2079" s="42" t="s">
        <v>4076</v>
      </c>
      <c r="D2079" s="45" t="s">
        <v>585</v>
      </c>
    </row>
    <row r="2080" spans="3:4" ht="15" customHeight="1" x14ac:dyDescent="0.25">
      <c r="C2080" s="42" t="s">
        <v>4077</v>
      </c>
      <c r="D2080" s="45" t="s">
        <v>4078</v>
      </c>
    </row>
    <row r="2081" spans="3:4" ht="15" customHeight="1" x14ac:dyDescent="0.25">
      <c r="C2081" s="42" t="s">
        <v>4079</v>
      </c>
      <c r="D2081" s="45" t="s">
        <v>632</v>
      </c>
    </row>
    <row r="2082" spans="3:4" ht="15" customHeight="1" x14ac:dyDescent="0.25">
      <c r="C2082" s="42" t="s">
        <v>4080</v>
      </c>
      <c r="D2082" s="45" t="s">
        <v>652</v>
      </c>
    </row>
    <row r="2083" spans="3:4" ht="15" customHeight="1" x14ac:dyDescent="0.25">
      <c r="C2083" s="42" t="s">
        <v>4081</v>
      </c>
      <c r="D2083" s="45" t="s">
        <v>4082</v>
      </c>
    </row>
    <row r="2084" spans="3:4" ht="15" customHeight="1" x14ac:dyDescent="0.25">
      <c r="C2084" s="42" t="s">
        <v>4083</v>
      </c>
      <c r="D2084" s="45" t="s">
        <v>4084</v>
      </c>
    </row>
    <row r="2085" spans="3:4" ht="15" customHeight="1" x14ac:dyDescent="0.25">
      <c r="C2085" s="42" t="s">
        <v>4085</v>
      </c>
      <c r="D2085" s="45" t="s">
        <v>724</v>
      </c>
    </row>
    <row r="2086" spans="3:4" ht="15" customHeight="1" x14ac:dyDescent="0.25">
      <c r="C2086" s="42" t="s">
        <v>4086</v>
      </c>
      <c r="D2086" s="45" t="s">
        <v>805</v>
      </c>
    </row>
    <row r="2087" spans="3:4" ht="15" customHeight="1" x14ac:dyDescent="0.25">
      <c r="C2087" s="42" t="s">
        <v>4087</v>
      </c>
      <c r="D2087" s="45" t="s">
        <v>622</v>
      </c>
    </row>
    <row r="2088" spans="3:4" ht="15" customHeight="1" x14ac:dyDescent="0.25">
      <c r="C2088" s="42" t="s">
        <v>4088</v>
      </c>
      <c r="D2088" s="45" t="s">
        <v>657</v>
      </c>
    </row>
    <row r="2089" spans="3:4" ht="15" customHeight="1" x14ac:dyDescent="0.25">
      <c r="C2089" s="42" t="s">
        <v>4089</v>
      </c>
      <c r="D2089" s="45" t="s">
        <v>4090</v>
      </c>
    </row>
    <row r="2090" spans="3:4" ht="15" customHeight="1" x14ac:dyDescent="0.25">
      <c r="C2090" s="42" t="s">
        <v>4091</v>
      </c>
      <c r="D2090" s="45" t="s">
        <v>754</v>
      </c>
    </row>
    <row r="2091" spans="3:4" ht="15" customHeight="1" x14ac:dyDescent="0.25">
      <c r="C2091" s="42" t="s">
        <v>4092</v>
      </c>
      <c r="D2091" s="45" t="s">
        <v>755</v>
      </c>
    </row>
    <row r="2092" spans="3:4" ht="15" customHeight="1" x14ac:dyDescent="0.25">
      <c r="C2092" s="42" t="s">
        <v>4093</v>
      </c>
      <c r="D2092" s="45" t="s">
        <v>625</v>
      </c>
    </row>
    <row r="2093" spans="3:4" ht="15" customHeight="1" x14ac:dyDescent="0.25">
      <c r="C2093" s="42" t="s">
        <v>4094</v>
      </c>
      <c r="D2093" s="45" t="s">
        <v>827</v>
      </c>
    </row>
    <row r="2094" spans="3:4" ht="15" customHeight="1" x14ac:dyDescent="0.25">
      <c r="C2094" s="42" t="s">
        <v>4095</v>
      </c>
      <c r="D2094" s="45" t="s">
        <v>3489</v>
      </c>
    </row>
    <row r="2095" spans="3:4" ht="15" customHeight="1" x14ac:dyDescent="0.25">
      <c r="C2095" s="42" t="s">
        <v>4096</v>
      </c>
      <c r="D2095" s="45" t="s">
        <v>552</v>
      </c>
    </row>
    <row r="2096" spans="3:4" ht="15" customHeight="1" x14ac:dyDescent="0.25">
      <c r="C2096" s="42" t="s">
        <v>4097</v>
      </c>
      <c r="D2096" s="45" t="s">
        <v>650</v>
      </c>
    </row>
    <row r="2097" spans="3:4" ht="15" customHeight="1" x14ac:dyDescent="0.25">
      <c r="C2097" s="42" t="s">
        <v>4098</v>
      </c>
      <c r="D2097" s="45" t="s">
        <v>633</v>
      </c>
    </row>
    <row r="2098" spans="3:4" ht="15" customHeight="1" x14ac:dyDescent="0.25">
      <c r="C2098" s="42" t="s">
        <v>4099</v>
      </c>
      <c r="D2098" s="45" t="s">
        <v>3506</v>
      </c>
    </row>
    <row r="2099" spans="3:4" ht="15" customHeight="1" x14ac:dyDescent="0.25">
      <c r="C2099" s="42" t="s">
        <v>4100</v>
      </c>
      <c r="D2099" s="45" t="s">
        <v>656</v>
      </c>
    </row>
    <row r="2100" spans="3:4" ht="15" customHeight="1" x14ac:dyDescent="0.25">
      <c r="C2100" s="42" t="s">
        <v>4101</v>
      </c>
      <c r="D2100" s="45" t="s">
        <v>4102</v>
      </c>
    </row>
    <row r="2101" spans="3:4" ht="15" customHeight="1" x14ac:dyDescent="0.25">
      <c r="C2101" s="42" t="s">
        <v>4103</v>
      </c>
      <c r="D2101" s="45" t="s">
        <v>562</v>
      </c>
    </row>
    <row r="2102" spans="3:4" ht="15" customHeight="1" x14ac:dyDescent="0.25">
      <c r="C2102" s="42" t="s">
        <v>4104</v>
      </c>
      <c r="D2102" s="45" t="s">
        <v>4105</v>
      </c>
    </row>
    <row r="2103" spans="3:4" ht="15" customHeight="1" x14ac:dyDescent="0.25">
      <c r="C2103" s="42" t="s">
        <v>4106</v>
      </c>
      <c r="D2103" s="45" t="s">
        <v>716</v>
      </c>
    </row>
    <row r="2104" spans="3:4" ht="15" customHeight="1" x14ac:dyDescent="0.25">
      <c r="C2104" s="42" t="s">
        <v>4107</v>
      </c>
      <c r="D2104" s="45" t="s">
        <v>813</v>
      </c>
    </row>
    <row r="2105" spans="3:4" ht="15" customHeight="1" x14ac:dyDescent="0.25">
      <c r="C2105" s="42" t="s">
        <v>4108</v>
      </c>
      <c r="D2105" s="45" t="s">
        <v>594</v>
      </c>
    </row>
    <row r="2106" spans="3:4" ht="15" customHeight="1" x14ac:dyDescent="0.25">
      <c r="C2106" s="42" t="s">
        <v>4109</v>
      </c>
      <c r="D2106" s="45" t="s">
        <v>4110</v>
      </c>
    </row>
    <row r="2107" spans="3:4" ht="15" customHeight="1" x14ac:dyDescent="0.25">
      <c r="C2107" s="42" t="s">
        <v>4111</v>
      </c>
      <c r="D2107" s="45" t="s">
        <v>588</v>
      </c>
    </row>
    <row r="2108" spans="3:4" ht="15" customHeight="1" x14ac:dyDescent="0.25">
      <c r="C2108" s="42" t="s">
        <v>4112</v>
      </c>
      <c r="D2108" s="45" t="s">
        <v>3512</v>
      </c>
    </row>
    <row r="2109" spans="3:4" ht="15" customHeight="1" x14ac:dyDescent="0.25">
      <c r="C2109" s="42" t="s">
        <v>4113</v>
      </c>
      <c r="D2109" s="45" t="s">
        <v>559</v>
      </c>
    </row>
    <row r="2110" spans="3:4" ht="15" customHeight="1" x14ac:dyDescent="0.25">
      <c r="C2110" s="42" t="s">
        <v>4114</v>
      </c>
      <c r="D2110" s="45" t="s">
        <v>598</v>
      </c>
    </row>
    <row r="2111" spans="3:4" ht="15" customHeight="1" x14ac:dyDescent="0.25">
      <c r="C2111" s="42" t="s">
        <v>4115</v>
      </c>
      <c r="D2111" s="45" t="s">
        <v>4116</v>
      </c>
    </row>
    <row r="2112" spans="3:4" ht="15" customHeight="1" x14ac:dyDescent="0.25">
      <c r="C2112" s="42" t="s">
        <v>4117</v>
      </c>
      <c r="D2112" s="45" t="s">
        <v>686</v>
      </c>
    </row>
    <row r="2113" spans="3:4" ht="15" customHeight="1" x14ac:dyDescent="0.25">
      <c r="C2113" s="42" t="s">
        <v>4118</v>
      </c>
      <c r="D2113" s="45" t="s">
        <v>4119</v>
      </c>
    </row>
    <row r="2114" spans="3:4" ht="15" customHeight="1" x14ac:dyDescent="0.25">
      <c r="C2114" s="42" t="s">
        <v>4120</v>
      </c>
      <c r="D2114" s="45" t="s">
        <v>667</v>
      </c>
    </row>
    <row r="2115" spans="3:4" ht="15" customHeight="1" x14ac:dyDescent="0.25">
      <c r="C2115" s="42" t="s">
        <v>4121</v>
      </c>
      <c r="D2115" s="45" t="s">
        <v>560</v>
      </c>
    </row>
    <row r="2116" spans="3:4" ht="15" customHeight="1" x14ac:dyDescent="0.25">
      <c r="C2116" s="42" t="s">
        <v>4122</v>
      </c>
      <c r="D2116" s="45" t="s">
        <v>4123</v>
      </c>
    </row>
    <row r="2117" spans="3:4" ht="15" customHeight="1" x14ac:dyDescent="0.25">
      <c r="C2117" s="42" t="s">
        <v>4124</v>
      </c>
      <c r="D2117" s="45" t="s">
        <v>573</v>
      </c>
    </row>
    <row r="2118" spans="3:4" ht="15" customHeight="1" x14ac:dyDescent="0.25">
      <c r="C2118" s="42" t="s">
        <v>4125</v>
      </c>
      <c r="D2118" s="45" t="s">
        <v>3520</v>
      </c>
    </row>
    <row r="2119" spans="3:4" ht="15" customHeight="1" x14ac:dyDescent="0.25">
      <c r="C2119" s="42" t="s">
        <v>4126</v>
      </c>
      <c r="D2119" s="45" t="s">
        <v>587</v>
      </c>
    </row>
    <row r="2120" spans="3:4" ht="15" customHeight="1" x14ac:dyDescent="0.25">
      <c r="C2120" s="42" t="s">
        <v>4127</v>
      </c>
      <c r="D2120" s="45" t="s">
        <v>838</v>
      </c>
    </row>
    <row r="2121" spans="3:4" ht="15" customHeight="1" x14ac:dyDescent="0.25">
      <c r="C2121" s="42" t="s">
        <v>4128</v>
      </c>
      <c r="D2121" s="45" t="s">
        <v>839</v>
      </c>
    </row>
    <row r="2122" spans="3:4" ht="15" customHeight="1" x14ac:dyDescent="0.25">
      <c r="C2122" s="42" t="s">
        <v>4129</v>
      </c>
      <c r="D2122" s="45" t="s">
        <v>4130</v>
      </c>
    </row>
    <row r="2123" spans="3:4" ht="15" customHeight="1" x14ac:dyDescent="0.25">
      <c r="C2123" s="42" t="s">
        <v>4131</v>
      </c>
      <c r="D2123" s="45" t="s">
        <v>841</v>
      </c>
    </row>
    <row r="2124" spans="3:4" ht="15" customHeight="1" x14ac:dyDescent="0.25">
      <c r="C2124" s="42" t="s">
        <v>4132</v>
      </c>
      <c r="D2124" s="45" t="s">
        <v>3600</v>
      </c>
    </row>
    <row r="2125" spans="3:4" ht="15" customHeight="1" x14ac:dyDescent="0.25">
      <c r="C2125" s="42" t="s">
        <v>4133</v>
      </c>
      <c r="D2125" s="45" t="s">
        <v>717</v>
      </c>
    </row>
    <row r="2126" spans="3:4" ht="15" customHeight="1" x14ac:dyDescent="0.25">
      <c r="C2126" s="42" t="s">
        <v>4134</v>
      </c>
      <c r="D2126" s="45" t="s">
        <v>4135</v>
      </c>
    </row>
    <row r="2127" spans="3:4" ht="15" customHeight="1" x14ac:dyDescent="0.25">
      <c r="C2127" s="42" t="s">
        <v>4136</v>
      </c>
      <c r="D2127" s="45" t="s">
        <v>687</v>
      </c>
    </row>
    <row r="2128" spans="3:4" ht="15" customHeight="1" x14ac:dyDescent="0.25">
      <c r="C2128" s="42" t="s">
        <v>4137</v>
      </c>
      <c r="D2128" s="45" t="s">
        <v>575</v>
      </c>
    </row>
    <row r="2129" spans="3:4" ht="15" customHeight="1" x14ac:dyDescent="0.25">
      <c r="C2129" s="42" t="s">
        <v>4138</v>
      </c>
      <c r="D2129" s="45" t="s">
        <v>814</v>
      </c>
    </row>
    <row r="2130" spans="3:4" ht="15" customHeight="1" x14ac:dyDescent="0.25">
      <c r="C2130" s="42" t="s">
        <v>4139</v>
      </c>
      <c r="D2130" s="45" t="s">
        <v>556</v>
      </c>
    </row>
    <row r="2131" spans="3:4" ht="15" customHeight="1" x14ac:dyDescent="0.25">
      <c r="C2131" s="42" t="s">
        <v>4140</v>
      </c>
      <c r="D2131" s="45" t="s">
        <v>688</v>
      </c>
    </row>
    <row r="2132" spans="3:4" ht="15" customHeight="1" x14ac:dyDescent="0.25">
      <c r="C2132" s="42" t="s">
        <v>4141</v>
      </c>
      <c r="D2132" s="45" t="s">
        <v>4142</v>
      </c>
    </row>
    <row r="2133" spans="3:4" ht="15" customHeight="1" x14ac:dyDescent="0.25">
      <c r="C2133" s="42" t="s">
        <v>4143</v>
      </c>
      <c r="D2133" s="45" t="s">
        <v>4144</v>
      </c>
    </row>
    <row r="2134" spans="3:4" ht="15" customHeight="1" x14ac:dyDescent="0.25">
      <c r="C2134" s="42" t="s">
        <v>4145</v>
      </c>
      <c r="D2134" s="45" t="s">
        <v>646</v>
      </c>
    </row>
    <row r="2135" spans="3:4" ht="15" customHeight="1" x14ac:dyDescent="0.25">
      <c r="C2135" s="42" t="s">
        <v>4146</v>
      </c>
      <c r="D2135" s="45" t="s">
        <v>4147</v>
      </c>
    </row>
    <row r="2136" spans="3:4" ht="15" customHeight="1" x14ac:dyDescent="0.25">
      <c r="C2136" s="42" t="s">
        <v>4148</v>
      </c>
      <c r="D2136" s="45" t="s">
        <v>797</v>
      </c>
    </row>
    <row r="2137" spans="3:4" ht="15" customHeight="1" x14ac:dyDescent="0.25">
      <c r="C2137" s="42" t="s">
        <v>4149</v>
      </c>
      <c r="D2137" s="45" t="s">
        <v>700</v>
      </c>
    </row>
    <row r="2138" spans="3:4" ht="15" customHeight="1" x14ac:dyDescent="0.25">
      <c r="C2138" s="42" t="s">
        <v>4150</v>
      </c>
      <c r="D2138" s="45" t="s">
        <v>731</v>
      </c>
    </row>
    <row r="2139" spans="3:4" ht="15" customHeight="1" x14ac:dyDescent="0.25">
      <c r="C2139" s="42" t="s">
        <v>4151</v>
      </c>
      <c r="D2139" s="45" t="s">
        <v>765</v>
      </c>
    </row>
    <row r="2140" spans="3:4" ht="15" customHeight="1" x14ac:dyDescent="0.25">
      <c r="C2140" s="42" t="s">
        <v>4152</v>
      </c>
      <c r="D2140" s="45" t="s">
        <v>616</v>
      </c>
    </row>
    <row r="2141" spans="3:4" ht="15" customHeight="1" x14ac:dyDescent="0.25">
      <c r="C2141" s="42" t="s">
        <v>4153</v>
      </c>
      <c r="D2141" s="45" t="s">
        <v>766</v>
      </c>
    </row>
    <row r="2142" spans="3:4" ht="15" customHeight="1" x14ac:dyDescent="0.25">
      <c r="C2142" s="42" t="s">
        <v>4154</v>
      </c>
      <c r="D2142" s="45" t="s">
        <v>563</v>
      </c>
    </row>
    <row r="2143" spans="3:4" ht="15" customHeight="1" x14ac:dyDescent="0.25">
      <c r="C2143" s="42" t="s">
        <v>4155</v>
      </c>
      <c r="D2143" s="45" t="s">
        <v>3534</v>
      </c>
    </row>
    <row r="2144" spans="3:4" ht="15" customHeight="1" x14ac:dyDescent="0.25">
      <c r="C2144" s="42" t="s">
        <v>4156</v>
      </c>
      <c r="D2144" s="45" t="s">
        <v>689</v>
      </c>
    </row>
    <row r="2145" spans="3:4" ht="15" customHeight="1" x14ac:dyDescent="0.25">
      <c r="C2145" s="42" t="s">
        <v>4157</v>
      </c>
      <c r="D2145" s="45" t="s">
        <v>602</v>
      </c>
    </row>
    <row r="2146" spans="3:4" ht="15" customHeight="1" x14ac:dyDescent="0.25">
      <c r="C2146" s="42" t="s">
        <v>4158</v>
      </c>
      <c r="D2146" s="45" t="s">
        <v>4159</v>
      </c>
    </row>
    <row r="2147" spans="3:4" ht="15" customHeight="1" x14ac:dyDescent="0.25">
      <c r="C2147" s="42" t="s">
        <v>4160</v>
      </c>
      <c r="D2147" s="45" t="s">
        <v>565</v>
      </c>
    </row>
    <row r="2148" spans="3:4" ht="15" customHeight="1" x14ac:dyDescent="0.25">
      <c r="C2148" s="42" t="s">
        <v>4161</v>
      </c>
      <c r="D2148" s="45" t="s">
        <v>815</v>
      </c>
    </row>
    <row r="2149" spans="3:4" ht="15" customHeight="1" x14ac:dyDescent="0.25">
      <c r="C2149" s="42" t="s">
        <v>4162</v>
      </c>
      <c r="D2149" s="45" t="s">
        <v>561</v>
      </c>
    </row>
    <row r="2150" spans="3:4" ht="15" customHeight="1" x14ac:dyDescent="0.25">
      <c r="C2150" s="42" t="s">
        <v>4163</v>
      </c>
      <c r="D2150" s="45" t="s">
        <v>786</v>
      </c>
    </row>
    <row r="2151" spans="3:4" ht="15" customHeight="1" x14ac:dyDescent="0.25">
      <c r="C2151" s="42" t="s">
        <v>4164</v>
      </c>
      <c r="D2151" s="45" t="s">
        <v>601</v>
      </c>
    </row>
    <row r="2152" spans="3:4" ht="15" customHeight="1" x14ac:dyDescent="0.25">
      <c r="C2152" s="42" t="s">
        <v>4165</v>
      </c>
      <c r="D2152" s="45" t="s">
        <v>670</v>
      </c>
    </row>
    <row r="2153" spans="3:4" ht="15" customHeight="1" x14ac:dyDescent="0.25">
      <c r="C2153" s="42" t="s">
        <v>4166</v>
      </c>
      <c r="D2153" s="45" t="s">
        <v>4167</v>
      </c>
    </row>
    <row r="2154" spans="3:4" ht="15" customHeight="1" x14ac:dyDescent="0.25">
      <c r="C2154" s="42" t="s">
        <v>4168</v>
      </c>
      <c r="D2154" s="45" t="s">
        <v>571</v>
      </c>
    </row>
    <row r="2155" spans="3:4" ht="15" customHeight="1" x14ac:dyDescent="0.25">
      <c r="C2155" s="42" t="s">
        <v>4169</v>
      </c>
      <c r="D2155" s="45" t="s">
        <v>828</v>
      </c>
    </row>
    <row r="2156" spans="3:4" ht="15" customHeight="1" x14ac:dyDescent="0.25">
      <c r="C2156" s="42" t="s">
        <v>4170</v>
      </c>
      <c r="D2156" s="45" t="s">
        <v>756</v>
      </c>
    </row>
    <row r="2157" spans="3:4" ht="15" customHeight="1" x14ac:dyDescent="0.25">
      <c r="C2157" s="42" t="s">
        <v>4171</v>
      </c>
      <c r="D2157" s="45" t="s">
        <v>4172</v>
      </c>
    </row>
    <row r="2158" spans="3:4" ht="15" customHeight="1" x14ac:dyDescent="0.25">
      <c r="C2158" s="42" t="s">
        <v>4173</v>
      </c>
      <c r="D2158" s="45" t="s">
        <v>806</v>
      </c>
    </row>
    <row r="2159" spans="3:4" ht="15" customHeight="1" x14ac:dyDescent="0.25">
      <c r="C2159" s="42" t="s">
        <v>4174</v>
      </c>
      <c r="D2159" s="45" t="s">
        <v>757</v>
      </c>
    </row>
    <row r="2160" spans="3:4" ht="15" customHeight="1" x14ac:dyDescent="0.25">
      <c r="C2160" s="42" t="s">
        <v>4175</v>
      </c>
      <c r="D2160" s="45" t="s">
        <v>690</v>
      </c>
    </row>
    <row r="2161" spans="3:4" ht="15" customHeight="1" x14ac:dyDescent="0.25">
      <c r="C2161" s="42" t="s">
        <v>4176</v>
      </c>
      <c r="D2161" s="45" t="s">
        <v>577</v>
      </c>
    </row>
    <row r="2162" spans="3:4" ht="15" customHeight="1" x14ac:dyDescent="0.25">
      <c r="C2162" s="42" t="s">
        <v>4177</v>
      </c>
      <c r="D2162" s="45" t="s">
        <v>758</v>
      </c>
    </row>
    <row r="2163" spans="3:4" ht="15" customHeight="1" x14ac:dyDescent="0.25">
      <c r="C2163" s="42" t="s">
        <v>4178</v>
      </c>
      <c r="D2163" s="45" t="s">
        <v>732</v>
      </c>
    </row>
    <row r="2164" spans="3:4" ht="15" customHeight="1" x14ac:dyDescent="0.25">
      <c r="C2164" s="42" t="s">
        <v>4179</v>
      </c>
      <c r="D2164" s="45" t="s">
        <v>787</v>
      </c>
    </row>
    <row r="2165" spans="3:4" ht="15" customHeight="1" x14ac:dyDescent="0.25">
      <c r="C2165" s="42" t="s">
        <v>4180</v>
      </c>
      <c r="D2165" s="45" t="s">
        <v>759</v>
      </c>
    </row>
    <row r="2166" spans="3:4" ht="15" customHeight="1" x14ac:dyDescent="0.25">
      <c r="C2166" s="42" t="s">
        <v>4181</v>
      </c>
      <c r="D2166" s="45" t="s">
        <v>776</v>
      </c>
    </row>
    <row r="2167" spans="3:4" ht="15" customHeight="1" x14ac:dyDescent="0.25">
      <c r="C2167" s="42" t="s">
        <v>4182</v>
      </c>
      <c r="D2167" s="45" t="s">
        <v>760</v>
      </c>
    </row>
    <row r="2168" spans="3:4" ht="15" customHeight="1" x14ac:dyDescent="0.25">
      <c r="C2168" s="42" t="s">
        <v>4183</v>
      </c>
      <c r="D2168" s="45" t="s">
        <v>3619</v>
      </c>
    </row>
    <row r="2169" spans="3:4" ht="15" customHeight="1" x14ac:dyDescent="0.25">
      <c r="C2169" s="42" t="s">
        <v>4184</v>
      </c>
      <c r="D2169" s="45" t="s">
        <v>626</v>
      </c>
    </row>
    <row r="2170" spans="3:4" ht="15" customHeight="1" x14ac:dyDescent="0.25">
      <c r="C2170" s="42" t="s">
        <v>4185</v>
      </c>
      <c r="D2170" s="45" t="s">
        <v>673</v>
      </c>
    </row>
    <row r="2171" spans="3:4" ht="15" customHeight="1" x14ac:dyDescent="0.25">
      <c r="C2171" s="42" t="s">
        <v>4186</v>
      </c>
      <c r="D2171" s="45" t="s">
        <v>733</v>
      </c>
    </row>
    <row r="2172" spans="3:4" ht="15" customHeight="1" x14ac:dyDescent="0.25">
      <c r="C2172" s="42" t="s">
        <v>4187</v>
      </c>
      <c r="D2172" s="45" t="s">
        <v>734</v>
      </c>
    </row>
    <row r="2173" spans="3:4" ht="15" customHeight="1" x14ac:dyDescent="0.25">
      <c r="C2173" s="42" t="s">
        <v>4188</v>
      </c>
      <c r="D2173" s="45" t="s">
        <v>735</v>
      </c>
    </row>
    <row r="2174" spans="3:4" ht="15" customHeight="1" x14ac:dyDescent="0.25">
      <c r="C2174" s="42" t="s">
        <v>4189</v>
      </c>
      <c r="D2174" s="45" t="s">
        <v>4190</v>
      </c>
    </row>
    <row r="2175" spans="3:4" ht="15" customHeight="1" x14ac:dyDescent="0.25">
      <c r="C2175" s="42" t="s">
        <v>4191</v>
      </c>
      <c r="D2175" s="45" t="s">
        <v>702</v>
      </c>
    </row>
    <row r="2176" spans="3:4" ht="15" customHeight="1" x14ac:dyDescent="0.25">
      <c r="C2176" s="42" t="s">
        <v>4192</v>
      </c>
      <c r="D2176" s="45" t="s">
        <v>736</v>
      </c>
    </row>
    <row r="2177" spans="3:4" ht="15" customHeight="1" x14ac:dyDescent="0.25">
      <c r="C2177" s="42" t="s">
        <v>4193</v>
      </c>
      <c r="D2177" s="45" t="s">
        <v>4194</v>
      </c>
    </row>
    <row r="2178" spans="3:4" ht="15" customHeight="1" x14ac:dyDescent="0.25">
      <c r="C2178" s="42" t="s">
        <v>4195</v>
      </c>
      <c r="D2178" s="45" t="s">
        <v>4196</v>
      </c>
    </row>
    <row r="2179" spans="3:4" ht="15" customHeight="1" x14ac:dyDescent="0.25">
      <c r="C2179" s="42" t="s">
        <v>4197</v>
      </c>
      <c r="D2179" s="45" t="s">
        <v>666</v>
      </c>
    </row>
    <row r="2180" spans="3:4" ht="15" customHeight="1" x14ac:dyDescent="0.25">
      <c r="C2180" s="42" t="s">
        <v>4198</v>
      </c>
      <c r="D2180" s="45" t="s">
        <v>737</v>
      </c>
    </row>
    <row r="2181" spans="3:4" ht="15" customHeight="1" x14ac:dyDescent="0.25">
      <c r="C2181" s="42" t="s">
        <v>4199</v>
      </c>
      <c r="D2181" s="45" t="s">
        <v>4200</v>
      </c>
    </row>
    <row r="2182" spans="3:4" ht="15" customHeight="1" x14ac:dyDescent="0.25">
      <c r="C2182" s="42" t="s">
        <v>4201</v>
      </c>
      <c r="D2182" s="45" t="s">
        <v>654</v>
      </c>
    </row>
    <row r="2183" spans="3:4" ht="15" customHeight="1" x14ac:dyDescent="0.25">
      <c r="C2183" s="42" t="s">
        <v>4202</v>
      </c>
      <c r="D2183" s="45" t="s">
        <v>788</v>
      </c>
    </row>
    <row r="2184" spans="3:4" ht="15" customHeight="1" x14ac:dyDescent="0.25">
      <c r="C2184" s="42" t="s">
        <v>4203</v>
      </c>
      <c r="D2184" s="45" t="s">
        <v>4204</v>
      </c>
    </row>
    <row r="2185" spans="3:4" ht="15" customHeight="1" x14ac:dyDescent="0.25">
      <c r="C2185" s="42" t="s">
        <v>4205</v>
      </c>
      <c r="D2185" s="45" t="s">
        <v>3558</v>
      </c>
    </row>
    <row r="2186" spans="3:4" ht="15" customHeight="1" x14ac:dyDescent="0.25">
      <c r="C2186" s="42" t="s">
        <v>4206</v>
      </c>
      <c r="D2186" s="45" t="s">
        <v>596</v>
      </c>
    </row>
    <row r="2187" spans="3:4" ht="15" customHeight="1" x14ac:dyDescent="0.25">
      <c r="C2187" s="42" t="s">
        <v>4207</v>
      </c>
      <c r="D2187" s="45" t="s">
        <v>789</v>
      </c>
    </row>
    <row r="2188" spans="3:4" ht="15" customHeight="1" x14ac:dyDescent="0.25">
      <c r="C2188" s="42" t="s">
        <v>4208</v>
      </c>
      <c r="D2188" s="45" t="s">
        <v>4209</v>
      </c>
    </row>
    <row r="2189" spans="3:4" ht="15" customHeight="1" x14ac:dyDescent="0.25">
      <c r="C2189" s="42" t="s">
        <v>4210</v>
      </c>
      <c r="D2189" s="45" t="s">
        <v>820</v>
      </c>
    </row>
    <row r="2190" spans="3:4" ht="15" customHeight="1" x14ac:dyDescent="0.25">
      <c r="C2190" s="42" t="s">
        <v>4211</v>
      </c>
      <c r="D2190" s="45" t="s">
        <v>767</v>
      </c>
    </row>
    <row r="2191" spans="3:4" ht="15" customHeight="1" x14ac:dyDescent="0.25">
      <c r="C2191" s="42" t="s">
        <v>4212</v>
      </c>
      <c r="D2191" s="45" t="s">
        <v>821</v>
      </c>
    </row>
    <row r="2192" spans="3:4" ht="15" customHeight="1" x14ac:dyDescent="0.25">
      <c r="C2192" s="42" t="s">
        <v>4213</v>
      </c>
      <c r="D2192" s="45" t="s">
        <v>4214</v>
      </c>
    </row>
    <row r="2193" spans="3:4" ht="15" customHeight="1" x14ac:dyDescent="0.25">
      <c r="C2193" s="42" t="s">
        <v>4215</v>
      </c>
      <c r="D2193" s="45" t="s">
        <v>807</v>
      </c>
    </row>
    <row r="2194" spans="3:4" ht="15" customHeight="1" x14ac:dyDescent="0.25">
      <c r="C2194" s="42" t="s">
        <v>4216</v>
      </c>
      <c r="D2194" s="45" t="s">
        <v>4217</v>
      </c>
    </row>
    <row r="2195" spans="3:4" ht="15" customHeight="1" x14ac:dyDescent="0.25">
      <c r="C2195" s="42" t="s">
        <v>4218</v>
      </c>
      <c r="D2195" s="45" t="s">
        <v>790</v>
      </c>
    </row>
    <row r="2196" spans="3:4" ht="15" customHeight="1" x14ac:dyDescent="0.25">
      <c r="C2196" s="42" t="s">
        <v>4219</v>
      </c>
      <c r="D2196" s="45" t="s">
        <v>674</v>
      </c>
    </row>
    <row r="2197" spans="3:4" ht="15" customHeight="1" x14ac:dyDescent="0.25">
      <c r="C2197" s="42" t="s">
        <v>4220</v>
      </c>
      <c r="D2197" s="45" t="s">
        <v>4221</v>
      </c>
    </row>
    <row r="2198" spans="3:4" ht="15" customHeight="1" x14ac:dyDescent="0.25">
      <c r="C2198" s="42" t="s">
        <v>4222</v>
      </c>
      <c r="D2198" s="45" t="s">
        <v>768</v>
      </c>
    </row>
    <row r="2199" spans="3:4" ht="15" customHeight="1" x14ac:dyDescent="0.25">
      <c r="C2199" s="42" t="s">
        <v>4223</v>
      </c>
      <c r="D2199" s="45" t="s">
        <v>4224</v>
      </c>
    </row>
    <row r="2200" spans="3:4" ht="15" customHeight="1" x14ac:dyDescent="0.25">
      <c r="C2200" s="42" t="s">
        <v>4225</v>
      </c>
      <c r="D2200" s="45" t="s">
        <v>738</v>
      </c>
    </row>
    <row r="2201" spans="3:4" ht="15" customHeight="1" x14ac:dyDescent="0.25">
      <c r="C2201" s="42" t="s">
        <v>4226</v>
      </c>
      <c r="D2201" s="45" t="s">
        <v>725</v>
      </c>
    </row>
    <row r="2202" spans="3:4" ht="15" customHeight="1" x14ac:dyDescent="0.25">
      <c r="C2202" s="42" t="s">
        <v>4227</v>
      </c>
      <c r="D2202" s="45" t="s">
        <v>769</v>
      </c>
    </row>
    <row r="2203" spans="3:4" ht="15" customHeight="1" x14ac:dyDescent="0.25">
      <c r="C2203" s="42" t="s">
        <v>4228</v>
      </c>
      <c r="D2203" s="45" t="s">
        <v>636</v>
      </c>
    </row>
    <row r="2204" spans="3:4" ht="15" customHeight="1" x14ac:dyDescent="0.25">
      <c r="C2204" s="42" t="s">
        <v>4229</v>
      </c>
      <c r="D2204" s="45" t="s">
        <v>829</v>
      </c>
    </row>
    <row r="2205" spans="3:4" ht="15" customHeight="1" x14ac:dyDescent="0.25">
      <c r="C2205" s="42" t="s">
        <v>4230</v>
      </c>
      <c r="D2205" s="45" t="s">
        <v>770</v>
      </c>
    </row>
    <row r="2206" spans="3:4" ht="15" customHeight="1" x14ac:dyDescent="0.25">
      <c r="C2206" s="42" t="s">
        <v>4231</v>
      </c>
      <c r="D2206" s="45" t="s">
        <v>739</v>
      </c>
    </row>
    <row r="2207" spans="3:4" ht="15" customHeight="1" x14ac:dyDescent="0.25">
      <c r="C2207" s="42" t="s">
        <v>4232</v>
      </c>
      <c r="D2207" s="45" t="s">
        <v>4233</v>
      </c>
    </row>
    <row r="2208" spans="3:4" ht="15" customHeight="1" x14ac:dyDescent="0.25">
      <c r="C2208" s="42" t="s">
        <v>4234</v>
      </c>
      <c r="D2208" s="45" t="s">
        <v>808</v>
      </c>
    </row>
    <row r="2209" spans="3:5" ht="15" customHeight="1" x14ac:dyDescent="0.25">
      <c r="C2209" s="42" t="s">
        <v>4235</v>
      </c>
      <c r="D2209" s="45" t="s">
        <v>691</v>
      </c>
    </row>
    <row r="2210" spans="3:5" ht="15" customHeight="1" x14ac:dyDescent="0.25">
      <c r="C2210" s="42" t="s">
        <v>4236</v>
      </c>
      <c r="D2210" s="45" t="s">
        <v>4237</v>
      </c>
      <c r="E2210" s="46"/>
    </row>
    <row r="2211" spans="3:5" ht="15" customHeight="1" x14ac:dyDescent="0.25">
      <c r="C2211" s="42" t="s">
        <v>4238</v>
      </c>
      <c r="D2211" s="45" t="s">
        <v>692</v>
      </c>
      <c r="E2211" s="46"/>
    </row>
    <row r="2212" spans="3:5" ht="15" customHeight="1" x14ac:dyDescent="0.25">
      <c r="C2212" s="42" t="s">
        <v>4239</v>
      </c>
      <c r="D2212" s="45" t="s">
        <v>4240</v>
      </c>
      <c r="E2212" s="46"/>
    </row>
    <row r="2213" spans="3:5" ht="15" customHeight="1" x14ac:dyDescent="0.25">
      <c r="C2213" s="42" t="s">
        <v>4241</v>
      </c>
      <c r="D2213" s="45" t="s">
        <v>704</v>
      </c>
      <c r="E2213" s="46"/>
    </row>
    <row r="2214" spans="3:5" ht="15" customHeight="1" x14ac:dyDescent="0.25">
      <c r="C2214" s="42" t="s">
        <v>4242</v>
      </c>
      <c r="D2214" s="45" t="s">
        <v>3727</v>
      </c>
      <c r="E2214" s="46"/>
    </row>
    <row r="2215" spans="3:5" ht="15" customHeight="1" x14ac:dyDescent="0.25">
      <c r="C2215" s="42" t="s">
        <v>4243</v>
      </c>
      <c r="D2215" s="45" t="s">
        <v>4244</v>
      </c>
      <c r="E2215" s="46"/>
    </row>
    <row r="2216" spans="3:5" ht="15" customHeight="1" x14ac:dyDescent="0.25">
      <c r="C2216" s="42" t="s">
        <v>4245</v>
      </c>
      <c r="D2216" s="45" t="s">
        <v>798</v>
      </c>
      <c r="E2216" s="46"/>
    </row>
    <row r="2217" spans="3:5" ht="15" customHeight="1" x14ac:dyDescent="0.25">
      <c r="C2217" s="42" t="s">
        <v>4246</v>
      </c>
      <c r="D2217" s="45" t="s">
        <v>718</v>
      </c>
      <c r="E2217" s="46"/>
    </row>
    <row r="2218" spans="3:5" ht="15" customHeight="1" x14ac:dyDescent="0.25">
      <c r="C2218" s="42" t="s">
        <v>4247</v>
      </c>
      <c r="D2218" s="45" t="s">
        <v>4248</v>
      </c>
      <c r="E2218" s="46"/>
    </row>
    <row r="2219" spans="3:5" ht="15" customHeight="1" x14ac:dyDescent="0.25">
      <c r="C2219" s="42" t="s">
        <v>4249</v>
      </c>
      <c r="D2219" s="45" t="s">
        <v>624</v>
      </c>
      <c r="E2219" s="46"/>
    </row>
    <row r="2220" spans="3:5" ht="15" customHeight="1" x14ac:dyDescent="0.25">
      <c r="C2220" s="42" t="s">
        <v>4250</v>
      </c>
      <c r="D2220" s="45" t="s">
        <v>663</v>
      </c>
      <c r="E2220" s="46"/>
    </row>
    <row r="2221" spans="3:5" ht="15" customHeight="1" x14ac:dyDescent="0.25">
      <c r="C2221" s="42" t="s">
        <v>4251</v>
      </c>
      <c r="D2221" s="45" t="s">
        <v>4252</v>
      </c>
      <c r="E2221" s="46"/>
    </row>
    <row r="2222" spans="3:5" ht="15" customHeight="1" x14ac:dyDescent="0.25">
      <c r="C2222" s="42" t="s">
        <v>4253</v>
      </c>
      <c r="D2222" s="45" t="s">
        <v>771</v>
      </c>
      <c r="E2222" s="46"/>
    </row>
    <row r="2223" spans="3:5" ht="15" customHeight="1" x14ac:dyDescent="0.25">
      <c r="C2223" s="42" t="s">
        <v>4254</v>
      </c>
      <c r="D2223" s="45" t="s">
        <v>741</v>
      </c>
      <c r="E2223" s="46"/>
    </row>
    <row r="2224" spans="3:5" ht="15" customHeight="1" x14ac:dyDescent="0.25">
      <c r="C2224" s="42" t="s">
        <v>4255</v>
      </c>
      <c r="D2224" s="45" t="s">
        <v>4256</v>
      </c>
      <c r="E2224" s="46"/>
    </row>
    <row r="2225" spans="3:5" ht="15" customHeight="1" x14ac:dyDescent="0.25">
      <c r="C2225" s="42" t="s">
        <v>4257</v>
      </c>
      <c r="D2225" s="45" t="s">
        <v>772</v>
      </c>
      <c r="E2225" s="46"/>
    </row>
    <row r="2226" spans="3:5" ht="15" customHeight="1" x14ac:dyDescent="0.25">
      <c r="C2226" s="42" t="s">
        <v>4258</v>
      </c>
      <c r="D2226" s="45" t="s">
        <v>4259</v>
      </c>
      <c r="E2226" s="46"/>
    </row>
    <row r="2227" spans="3:5" ht="15" customHeight="1" x14ac:dyDescent="0.25">
      <c r="C2227" s="42" t="s">
        <v>4260</v>
      </c>
      <c r="D2227" s="45" t="s">
        <v>791</v>
      </c>
      <c r="E2227" s="46"/>
    </row>
    <row r="2228" spans="3:5" ht="15" customHeight="1" x14ac:dyDescent="0.25">
      <c r="C2228" s="42" t="s">
        <v>4261</v>
      </c>
      <c r="D2228" s="45" t="s">
        <v>665</v>
      </c>
      <c r="E2228" s="46"/>
    </row>
    <row r="2229" spans="3:5" ht="15" customHeight="1" x14ac:dyDescent="0.25">
      <c r="C2229" s="42" t="s">
        <v>4262</v>
      </c>
      <c r="D2229" s="45" t="s">
        <v>3742</v>
      </c>
      <c r="E2229" s="46"/>
    </row>
    <row r="2230" spans="3:5" ht="15" customHeight="1" x14ac:dyDescent="0.25">
      <c r="C2230" s="42" t="s">
        <v>4263</v>
      </c>
      <c r="D2230" s="45" t="s">
        <v>3744</v>
      </c>
      <c r="E2230" s="46"/>
    </row>
    <row r="2231" spans="3:5" ht="15" customHeight="1" x14ac:dyDescent="0.25">
      <c r="C2231" s="42" t="s">
        <v>4264</v>
      </c>
      <c r="D2231" s="45" t="s">
        <v>819</v>
      </c>
      <c r="E2231" s="46"/>
    </row>
    <row r="2232" spans="3:5" ht="15" customHeight="1" x14ac:dyDescent="0.25">
      <c r="C2232" s="42" t="s">
        <v>4265</v>
      </c>
      <c r="D2232" s="45" t="s">
        <v>742</v>
      </c>
      <c r="E2232" s="46"/>
    </row>
    <row r="2233" spans="3:5" ht="15" customHeight="1" x14ac:dyDescent="0.25">
      <c r="C2233" s="42" t="s">
        <v>4266</v>
      </c>
      <c r="D2233" s="45" t="s">
        <v>3753</v>
      </c>
      <c r="E2233" s="46"/>
    </row>
    <row r="2234" spans="3:5" ht="15" customHeight="1" x14ac:dyDescent="0.25">
      <c r="C2234" s="42" t="s">
        <v>4267</v>
      </c>
      <c r="D2234" s="45" t="s">
        <v>781</v>
      </c>
      <c r="E2234" s="46"/>
    </row>
    <row r="2235" spans="3:5" ht="15" customHeight="1" x14ac:dyDescent="0.25">
      <c r="C2235" s="42" t="s">
        <v>4268</v>
      </c>
      <c r="D2235" s="45" t="s">
        <v>743</v>
      </c>
      <c r="E2235" s="46"/>
    </row>
    <row r="2236" spans="3:5" ht="15" customHeight="1" x14ac:dyDescent="0.25">
      <c r="C2236" s="42" t="s">
        <v>4269</v>
      </c>
      <c r="D2236" s="45" t="s">
        <v>745</v>
      </c>
      <c r="E2236" s="46"/>
    </row>
    <row r="2237" spans="3:5" ht="15" customHeight="1" x14ac:dyDescent="0.25">
      <c r="C2237" s="42" t="s">
        <v>4270</v>
      </c>
      <c r="D2237" s="45" t="s">
        <v>744</v>
      </c>
      <c r="E2237" s="46"/>
    </row>
    <row r="2238" spans="3:5" ht="15" customHeight="1" x14ac:dyDescent="0.25">
      <c r="C2238" s="42" t="s">
        <v>4271</v>
      </c>
      <c r="D2238" s="45" t="s">
        <v>4272</v>
      </c>
      <c r="E2238" s="46"/>
    </row>
    <row r="2239" spans="3:5" ht="15" customHeight="1" x14ac:dyDescent="0.25">
      <c r="C2239" s="42" t="s">
        <v>4273</v>
      </c>
      <c r="D2239" s="45" t="s">
        <v>799</v>
      </c>
      <c r="E2239" s="46"/>
    </row>
    <row r="2240" spans="3:5" ht="15" customHeight="1" x14ac:dyDescent="0.25">
      <c r="C2240" s="42" t="s">
        <v>4274</v>
      </c>
      <c r="D2240" s="45" t="s">
        <v>773</v>
      </c>
      <c r="E2240" s="46"/>
    </row>
    <row r="2241" spans="3:5" ht="15" customHeight="1" x14ac:dyDescent="0.25">
      <c r="C2241" s="42" t="s">
        <v>4275</v>
      </c>
      <c r="D2241" s="45" t="s">
        <v>612</v>
      </c>
      <c r="E2241" s="46"/>
    </row>
    <row r="2242" spans="3:5" ht="15" customHeight="1" x14ac:dyDescent="0.25">
      <c r="C2242" s="42" t="s">
        <v>4276</v>
      </c>
      <c r="D2242" s="45" t="s">
        <v>4277</v>
      </c>
      <c r="E2242" s="46"/>
    </row>
    <row r="2243" spans="3:5" ht="15" customHeight="1" x14ac:dyDescent="0.25">
      <c r="C2243" s="42" t="s">
        <v>4278</v>
      </c>
      <c r="D2243" s="45" t="s">
        <v>746</v>
      </c>
      <c r="E2243" s="46"/>
    </row>
    <row r="2244" spans="3:5" ht="15" customHeight="1" x14ac:dyDescent="0.25">
      <c r="C2244" s="42" t="s">
        <v>4279</v>
      </c>
      <c r="D2244" s="45" t="s">
        <v>810</v>
      </c>
      <c r="E2244" s="46"/>
    </row>
    <row r="2245" spans="3:5" ht="15" customHeight="1" x14ac:dyDescent="0.25">
      <c r="C2245" s="42" t="s">
        <v>4280</v>
      </c>
      <c r="D2245" s="45" t="s">
        <v>4281</v>
      </c>
      <c r="E2245" s="46"/>
    </row>
    <row r="2246" spans="3:5" ht="15" customHeight="1" x14ac:dyDescent="0.25">
      <c r="C2246" s="42" t="s">
        <v>4282</v>
      </c>
      <c r="D2246" s="45" t="s">
        <v>801</v>
      </c>
      <c r="E2246" s="46"/>
    </row>
    <row r="2247" spans="3:5" ht="15" customHeight="1" x14ac:dyDescent="0.25">
      <c r="C2247" s="42" t="s">
        <v>4283</v>
      </c>
      <c r="D2247" s="45" t="s">
        <v>693</v>
      </c>
      <c r="E2247" s="46"/>
    </row>
    <row r="2248" spans="3:5" ht="15" customHeight="1" x14ac:dyDescent="0.25">
      <c r="C2248" s="42" t="s">
        <v>4284</v>
      </c>
      <c r="D2248" s="45" t="s">
        <v>4285</v>
      </c>
      <c r="E2248" s="46"/>
    </row>
    <row r="2249" spans="3:5" ht="15" customHeight="1" x14ac:dyDescent="0.25">
      <c r="C2249" s="42" t="s">
        <v>4286</v>
      </c>
      <c r="D2249" s="45" t="s">
        <v>792</v>
      </c>
      <c r="E2249" s="46"/>
    </row>
    <row r="2250" spans="3:5" ht="15" customHeight="1" x14ac:dyDescent="0.25">
      <c r="C2250" s="42" t="s">
        <v>4287</v>
      </c>
      <c r="D2250" s="45" t="s">
        <v>706</v>
      </c>
      <c r="E2250" s="46"/>
    </row>
    <row r="2251" spans="3:5" ht="15" customHeight="1" x14ac:dyDescent="0.25">
      <c r="C2251" s="42" t="s">
        <v>4288</v>
      </c>
      <c r="D2251" s="45" t="s">
        <v>3759</v>
      </c>
      <c r="E2251" s="46"/>
    </row>
    <row r="2252" spans="3:5" ht="15" customHeight="1" x14ac:dyDescent="0.25">
      <c r="C2252" s="42" t="s">
        <v>4289</v>
      </c>
      <c r="D2252" s="45" t="s">
        <v>4290</v>
      </c>
      <c r="E2252" s="46"/>
    </row>
    <row r="2253" spans="3:5" ht="15" customHeight="1" x14ac:dyDescent="0.25">
      <c r="C2253" s="42" t="s">
        <v>4291</v>
      </c>
      <c r="D2253" s="45" t="s">
        <v>707</v>
      </c>
      <c r="E2253" s="46"/>
    </row>
    <row r="2254" spans="3:5" ht="15" customHeight="1" x14ac:dyDescent="0.25">
      <c r="C2254" s="42" t="s">
        <v>4292</v>
      </c>
      <c r="D2254" s="45" t="s">
        <v>719</v>
      </c>
      <c r="E2254" s="46"/>
    </row>
    <row r="2255" spans="3:5" ht="15" customHeight="1" x14ac:dyDescent="0.25">
      <c r="C2255" s="42" t="s">
        <v>4293</v>
      </c>
      <c r="D2255" s="45" t="s">
        <v>3761</v>
      </c>
      <c r="E2255" s="46"/>
    </row>
    <row r="2256" spans="3:5" ht="15" customHeight="1" x14ac:dyDescent="0.25">
      <c r="C2256" s="42" t="s">
        <v>4294</v>
      </c>
      <c r="D2256" s="45" t="s">
        <v>4295</v>
      </c>
      <c r="E2256" s="46"/>
    </row>
    <row r="2257" spans="3:5" ht="15" customHeight="1" x14ac:dyDescent="0.25">
      <c r="C2257" s="42" t="s">
        <v>4296</v>
      </c>
      <c r="D2257" s="45" t="s">
        <v>3583</v>
      </c>
      <c r="E2257" s="46"/>
    </row>
    <row r="2258" spans="3:5" ht="15" customHeight="1" x14ac:dyDescent="0.25">
      <c r="C2258" s="42" t="s">
        <v>4297</v>
      </c>
      <c r="D2258" s="45" t="s">
        <v>597</v>
      </c>
      <c r="E2258" s="46"/>
    </row>
    <row r="2259" spans="3:5" ht="15" customHeight="1" x14ac:dyDescent="0.25">
      <c r="C2259" s="42" t="s">
        <v>4298</v>
      </c>
      <c r="D2259" s="45" t="s">
        <v>835</v>
      </c>
      <c r="E2259" s="46"/>
    </row>
    <row r="2260" spans="3:5" ht="15" customHeight="1" x14ac:dyDescent="0.25">
      <c r="C2260" s="42" t="s">
        <v>4299</v>
      </c>
      <c r="D2260" s="45" t="s">
        <v>3768</v>
      </c>
      <c r="E2260" s="46"/>
    </row>
    <row r="2261" spans="3:5" ht="15" customHeight="1" x14ac:dyDescent="0.25">
      <c r="C2261" s="42" t="s">
        <v>4300</v>
      </c>
      <c r="D2261" s="45" t="s">
        <v>4301</v>
      </c>
      <c r="E2261" s="46"/>
    </row>
    <row r="2262" spans="3:5" ht="15" customHeight="1" x14ac:dyDescent="0.25">
      <c r="C2262" s="42" t="s">
        <v>4302</v>
      </c>
      <c r="D2262" s="45" t="s">
        <v>3770</v>
      </c>
      <c r="E2262" s="46"/>
    </row>
    <row r="2263" spans="3:5" ht="15" customHeight="1" x14ac:dyDescent="0.25">
      <c r="C2263" s="42" t="s">
        <v>4303</v>
      </c>
      <c r="D2263" s="45" t="s">
        <v>615</v>
      </c>
      <c r="E2263" s="46"/>
    </row>
    <row r="2264" spans="3:5" ht="15" customHeight="1" x14ac:dyDescent="0.25">
      <c r="C2264" s="42" t="s">
        <v>4304</v>
      </c>
      <c r="D2264" s="45" t="s">
        <v>802</v>
      </c>
      <c r="E2264" s="46"/>
    </row>
    <row r="2265" spans="3:5" ht="15" customHeight="1" x14ac:dyDescent="0.25">
      <c r="C2265" s="42" t="s">
        <v>4305</v>
      </c>
      <c r="D2265" s="45" t="s">
        <v>823</v>
      </c>
      <c r="E2265" s="46"/>
    </row>
    <row r="2266" spans="3:5" ht="15" customHeight="1" x14ac:dyDescent="0.25">
      <c r="C2266" s="42" t="s">
        <v>4306</v>
      </c>
      <c r="D2266" s="45" t="s">
        <v>4307</v>
      </c>
      <c r="E2266" s="46"/>
    </row>
    <row r="2267" spans="3:5" ht="15" customHeight="1" x14ac:dyDescent="0.25">
      <c r="C2267" s="42" t="s">
        <v>4308</v>
      </c>
      <c r="D2267" s="45" t="s">
        <v>747</v>
      </c>
      <c r="E2267" s="46"/>
    </row>
    <row r="2268" spans="3:5" ht="15" customHeight="1" x14ac:dyDescent="0.25">
      <c r="C2268" s="42" t="s">
        <v>4309</v>
      </c>
      <c r="D2268" s="45" t="s">
        <v>4310</v>
      </c>
      <c r="E2268" s="46"/>
    </row>
    <row r="2269" spans="3:5" ht="15" customHeight="1" x14ac:dyDescent="0.25">
      <c r="C2269" s="42" t="s">
        <v>4311</v>
      </c>
      <c r="D2269" s="45" t="s">
        <v>748</v>
      </c>
      <c r="E2269" s="46"/>
    </row>
    <row r="2270" spans="3:5" ht="15" customHeight="1" x14ac:dyDescent="0.25">
      <c r="C2270" s="42" t="s">
        <v>4312</v>
      </c>
      <c r="D2270" s="45" t="s">
        <v>4313</v>
      </c>
      <c r="E2270" s="46"/>
    </row>
    <row r="2271" spans="3:5" ht="15" customHeight="1" x14ac:dyDescent="0.25">
      <c r="C2271" s="42" t="s">
        <v>4314</v>
      </c>
      <c r="D2271" s="45" t="s">
        <v>793</v>
      </c>
      <c r="E2271" s="46"/>
    </row>
    <row r="2272" spans="3:5" ht="15" customHeight="1" x14ac:dyDescent="0.25">
      <c r="C2272" s="42" t="s">
        <v>4315</v>
      </c>
      <c r="D2272" s="45" t="s">
        <v>803</v>
      </c>
      <c r="E2272" s="46"/>
    </row>
    <row r="2273" spans="3:5" ht="15" customHeight="1" x14ac:dyDescent="0.25">
      <c r="C2273" s="42" t="s">
        <v>4316</v>
      </c>
      <c r="D2273" s="45" t="s">
        <v>3608</v>
      </c>
      <c r="E2273" s="46"/>
    </row>
    <row r="2274" spans="3:5" ht="15" customHeight="1" x14ac:dyDescent="0.25">
      <c r="C2274" s="42" t="s">
        <v>4317</v>
      </c>
      <c r="D2274" s="45" t="s">
        <v>4318</v>
      </c>
      <c r="E2274" s="46"/>
    </row>
    <row r="2275" spans="3:5" ht="15" customHeight="1" x14ac:dyDescent="0.25">
      <c r="C2275" s="42" t="s">
        <v>4319</v>
      </c>
      <c r="D2275" s="45" t="s">
        <v>629</v>
      </c>
      <c r="E2275" s="46"/>
    </row>
    <row r="2276" spans="3:5" ht="15" customHeight="1" x14ac:dyDescent="0.25">
      <c r="C2276" s="42" t="s">
        <v>4320</v>
      </c>
      <c r="D2276" s="45" t="s">
        <v>3843</v>
      </c>
      <c r="E2276" s="46"/>
    </row>
    <row r="2277" spans="3:5" ht="15" customHeight="1" x14ac:dyDescent="0.25">
      <c r="C2277" s="42" t="s">
        <v>4321</v>
      </c>
      <c r="D2277" s="45" t="s">
        <v>785</v>
      </c>
      <c r="E2277" s="46"/>
    </row>
    <row r="2278" spans="3:5" ht="15" customHeight="1" x14ac:dyDescent="0.25">
      <c r="C2278" s="42" t="s">
        <v>4322</v>
      </c>
      <c r="D2278" s="45" t="s">
        <v>649</v>
      </c>
      <c r="E2278" s="46"/>
    </row>
    <row r="2279" spans="3:5" ht="15" customHeight="1" x14ac:dyDescent="0.25">
      <c r="C2279" s="42" t="s">
        <v>4323</v>
      </c>
      <c r="D2279" s="45" t="s">
        <v>3853</v>
      </c>
      <c r="E2279" s="46"/>
    </row>
    <row r="2280" spans="3:5" ht="15" customHeight="1" x14ac:dyDescent="0.25">
      <c r="C2280" s="42" t="s">
        <v>4324</v>
      </c>
      <c r="D2280" s="45" t="s">
        <v>817</v>
      </c>
      <c r="E2280" s="46"/>
    </row>
    <row r="2281" spans="3:5" ht="15" customHeight="1" x14ac:dyDescent="0.25">
      <c r="C2281" s="42" t="s">
        <v>4325</v>
      </c>
      <c r="D2281" s="45" t="s">
        <v>590</v>
      </c>
      <c r="E2281" s="46"/>
    </row>
    <row r="2282" spans="3:5" ht="15" customHeight="1" x14ac:dyDescent="0.25">
      <c r="C2282" s="42" t="s">
        <v>4326</v>
      </c>
      <c r="D2282" s="45" t="s">
        <v>824</v>
      </c>
      <c r="E2282" s="46"/>
    </row>
    <row r="2283" spans="3:5" ht="15" customHeight="1" x14ac:dyDescent="0.25">
      <c r="C2283" s="42" t="s">
        <v>4327</v>
      </c>
      <c r="D2283" s="45" t="s">
        <v>581</v>
      </c>
      <c r="E2283" s="46"/>
    </row>
    <row r="2284" spans="3:5" ht="15" customHeight="1" x14ac:dyDescent="0.25">
      <c r="C2284" s="42" t="s">
        <v>4328</v>
      </c>
      <c r="D2284" s="45" t="s">
        <v>749</v>
      </c>
      <c r="E2284" s="46"/>
    </row>
    <row r="2285" spans="3:5" ht="15" customHeight="1" x14ac:dyDescent="0.25">
      <c r="C2285" s="42" t="s">
        <v>4329</v>
      </c>
      <c r="D2285" s="45" t="s">
        <v>557</v>
      </c>
      <c r="E2285" s="46"/>
    </row>
    <row r="2286" spans="3:5" ht="15" customHeight="1" x14ac:dyDescent="0.25">
      <c r="C2286" s="42" t="s">
        <v>4330</v>
      </c>
      <c r="D2286" s="45" t="s">
        <v>4331</v>
      </c>
      <c r="E2286" s="46"/>
    </row>
    <row r="2287" spans="3:5" ht="15" customHeight="1" x14ac:dyDescent="0.25">
      <c r="C2287" s="42" t="s">
        <v>4332</v>
      </c>
      <c r="D2287" s="45" t="s">
        <v>600</v>
      </c>
      <c r="E2287" s="46"/>
    </row>
    <row r="2288" spans="3:5" ht="15" customHeight="1" x14ac:dyDescent="0.25">
      <c r="C2288" s="42" t="s">
        <v>4333</v>
      </c>
      <c r="D2288" s="45" t="s">
        <v>4334</v>
      </c>
      <c r="E2288" s="46"/>
    </row>
    <row r="2289" spans="3:5" ht="15" customHeight="1" x14ac:dyDescent="0.25">
      <c r="C2289" s="42" t="s">
        <v>4335</v>
      </c>
      <c r="D2289" s="45" t="s">
        <v>653</v>
      </c>
      <c r="E2289" s="46"/>
    </row>
    <row r="2290" spans="3:5" ht="15" customHeight="1" x14ac:dyDescent="0.25">
      <c r="C2290" s="42" t="s">
        <v>4336</v>
      </c>
      <c r="D2290" s="45" t="s">
        <v>4337</v>
      </c>
      <c r="E2290" s="46"/>
    </row>
    <row r="2291" spans="3:5" ht="15" customHeight="1" x14ac:dyDescent="0.25">
      <c r="C2291" s="42" t="s">
        <v>4338</v>
      </c>
      <c r="D2291" s="45" t="s">
        <v>608</v>
      </c>
      <c r="E2291" s="46"/>
    </row>
    <row r="2292" spans="3:5" ht="15" customHeight="1" x14ac:dyDescent="0.25">
      <c r="C2292" s="42" t="s">
        <v>4339</v>
      </c>
      <c r="D2292" s="45" t="s">
        <v>4340</v>
      </c>
      <c r="E2292" s="46"/>
    </row>
    <row r="2293" spans="3:5" ht="15" customHeight="1" x14ac:dyDescent="0.25">
      <c r="C2293" s="42" t="s">
        <v>4341</v>
      </c>
      <c r="D2293" s="45" t="s">
        <v>794</v>
      </c>
      <c r="E2293" s="46"/>
    </row>
    <row r="2294" spans="3:5" ht="15" customHeight="1" x14ac:dyDescent="0.25">
      <c r="C2294" s="42" t="s">
        <v>4342</v>
      </c>
      <c r="D2294" s="45" t="s">
        <v>303</v>
      </c>
      <c r="E2294" s="46"/>
    </row>
    <row r="2295" spans="3:5" ht="15" customHeight="1" x14ac:dyDescent="0.25">
      <c r="C2295" s="42" t="s">
        <v>4343</v>
      </c>
      <c r="D2295" s="45" t="s">
        <v>303</v>
      </c>
      <c r="E2295" s="46"/>
    </row>
    <row r="2296" spans="3:5" ht="15" customHeight="1" x14ac:dyDescent="0.25">
      <c r="C2296" s="42" t="s">
        <v>4344</v>
      </c>
      <c r="D2296" s="45" t="s">
        <v>304</v>
      </c>
      <c r="E2296" s="46"/>
    </row>
    <row r="2297" spans="3:5" ht="15" customHeight="1" x14ac:dyDescent="0.25">
      <c r="C2297" s="42" t="s">
        <v>4345</v>
      </c>
      <c r="D2297" s="45" t="s">
        <v>305</v>
      </c>
      <c r="E2297" s="46"/>
    </row>
    <row r="2298" spans="3:5" ht="15" customHeight="1" x14ac:dyDescent="0.25">
      <c r="C2298" s="42" t="s">
        <v>4346</v>
      </c>
      <c r="D2298" s="45" t="s">
        <v>306</v>
      </c>
      <c r="E2298" s="46"/>
    </row>
    <row r="2299" spans="3:5" ht="15" customHeight="1" x14ac:dyDescent="0.25">
      <c r="C2299" s="42" t="s">
        <v>4347</v>
      </c>
      <c r="D2299" s="45" t="s">
        <v>307</v>
      </c>
      <c r="E2299" s="46"/>
    </row>
    <row r="2300" spans="3:5" ht="15" customHeight="1" x14ac:dyDescent="0.25">
      <c r="C2300" s="42" t="s">
        <v>4348</v>
      </c>
      <c r="D2300" s="45" t="s">
        <v>308</v>
      </c>
      <c r="E2300" s="46"/>
    </row>
    <row r="2301" spans="3:5" ht="15" customHeight="1" x14ac:dyDescent="0.25">
      <c r="C2301" s="42" t="s">
        <v>4349</v>
      </c>
      <c r="D2301" s="45" t="s">
        <v>309</v>
      </c>
      <c r="E2301" s="46"/>
    </row>
    <row r="2302" spans="3:5" ht="15" customHeight="1" x14ac:dyDescent="0.25">
      <c r="C2302" s="42" t="s">
        <v>4350</v>
      </c>
      <c r="D2302" s="45" t="s">
        <v>310</v>
      </c>
      <c r="E2302" s="46"/>
    </row>
    <row r="2303" spans="3:5" ht="15" customHeight="1" x14ac:dyDescent="0.25">
      <c r="C2303" s="42" t="s">
        <v>4351</v>
      </c>
      <c r="D2303" s="45" t="s">
        <v>310</v>
      </c>
      <c r="E2303" s="46"/>
    </row>
    <row r="2304" spans="3:5" ht="15" customHeight="1" x14ac:dyDescent="0.25">
      <c r="C2304" s="42" t="s">
        <v>4352</v>
      </c>
      <c r="D2304" s="45" t="s">
        <v>34</v>
      </c>
      <c r="E2304" s="46"/>
    </row>
    <row r="2305" spans="3:5" ht="15" customHeight="1" x14ac:dyDescent="0.25">
      <c r="C2305" s="42" t="s">
        <v>4353</v>
      </c>
      <c r="D2305" s="45" t="s">
        <v>34</v>
      </c>
      <c r="E2305" s="46"/>
    </row>
    <row r="2306" spans="3:5" ht="15" customHeight="1" x14ac:dyDescent="0.25">
      <c r="C2306" s="42" t="s">
        <v>4354</v>
      </c>
      <c r="D2306" s="45" t="s">
        <v>3972</v>
      </c>
    </row>
    <row r="2307" spans="3:5" ht="15" customHeight="1" x14ac:dyDescent="0.25">
      <c r="C2307" s="42" t="s">
        <v>4355</v>
      </c>
      <c r="D2307" s="45" t="s">
        <v>603</v>
      </c>
    </row>
    <row r="2308" spans="3:5" ht="15" customHeight="1" x14ac:dyDescent="0.25">
      <c r="C2308" s="42" t="s">
        <v>4356</v>
      </c>
      <c r="D2308" s="45" t="s">
        <v>767</v>
      </c>
    </row>
    <row r="2309" spans="3:5" ht="15" customHeight="1" x14ac:dyDescent="0.25">
      <c r="C2309" s="42" t="s">
        <v>4357</v>
      </c>
      <c r="D2309" s="45" t="s">
        <v>566</v>
      </c>
    </row>
    <row r="2310" spans="3:5" ht="15" customHeight="1" x14ac:dyDescent="0.25">
      <c r="C2310" s="42" t="s">
        <v>4358</v>
      </c>
      <c r="D2310" s="45" t="s">
        <v>3881</v>
      </c>
    </row>
    <row r="2311" spans="3:5" ht="15" customHeight="1" x14ac:dyDescent="0.25">
      <c r="C2311" s="42" t="s">
        <v>4359</v>
      </c>
      <c r="D2311" s="45" t="s">
        <v>642</v>
      </c>
    </row>
    <row r="2312" spans="3:5" ht="15" customHeight="1" x14ac:dyDescent="0.25">
      <c r="C2312" s="42" t="s">
        <v>4360</v>
      </c>
      <c r="D2312" s="45" t="s">
        <v>4361</v>
      </c>
    </row>
    <row r="2313" spans="3:5" ht="15" customHeight="1" x14ac:dyDescent="0.25">
      <c r="C2313" s="42" t="s">
        <v>4362</v>
      </c>
      <c r="D2313" s="45" t="s">
        <v>4363</v>
      </c>
    </row>
    <row r="2314" spans="3:5" ht="15" customHeight="1" x14ac:dyDescent="0.25">
      <c r="C2314" s="42" t="s">
        <v>4364</v>
      </c>
      <c r="D2314" s="45" t="s">
        <v>4365</v>
      </c>
    </row>
    <row r="2315" spans="3:5" ht="15" customHeight="1" x14ac:dyDescent="0.25">
      <c r="C2315" s="42" t="s">
        <v>4366</v>
      </c>
      <c r="D2315" s="45" t="s">
        <v>837</v>
      </c>
    </row>
    <row r="2316" spans="3:5" ht="15" customHeight="1" x14ac:dyDescent="0.25">
      <c r="C2316" s="42" t="s">
        <v>4367</v>
      </c>
      <c r="D2316" s="45" t="s">
        <v>559</v>
      </c>
    </row>
    <row r="2317" spans="3:5" ht="15" customHeight="1" x14ac:dyDescent="0.25">
      <c r="C2317" s="42" t="s">
        <v>4368</v>
      </c>
      <c r="D2317" s="45" t="s">
        <v>3853</v>
      </c>
    </row>
    <row r="2318" spans="3:5" ht="15" customHeight="1" x14ac:dyDescent="0.25">
      <c r="C2318" s="42" t="s">
        <v>4369</v>
      </c>
      <c r="D2318" s="45" t="s">
        <v>622</v>
      </c>
    </row>
    <row r="2319" spans="3:5" ht="15" customHeight="1" x14ac:dyDescent="0.25">
      <c r="C2319" s="42" t="s">
        <v>4370</v>
      </c>
      <c r="D2319" s="45" t="s">
        <v>817</v>
      </c>
    </row>
    <row r="2320" spans="3:5" ht="15" customHeight="1" x14ac:dyDescent="0.25">
      <c r="C2320" s="42" t="s">
        <v>4371</v>
      </c>
      <c r="D2320" s="45" t="s">
        <v>4372</v>
      </c>
    </row>
    <row r="2321" spans="3:4" ht="15" customHeight="1" x14ac:dyDescent="0.25">
      <c r="C2321" s="42" t="s">
        <v>4373</v>
      </c>
      <c r="D2321" s="45" t="s">
        <v>4374</v>
      </c>
    </row>
    <row r="2322" spans="3:4" ht="15" customHeight="1" x14ac:dyDescent="0.25">
      <c r="C2322" s="42" t="s">
        <v>4375</v>
      </c>
      <c r="D2322" s="45" t="s">
        <v>4376</v>
      </c>
    </row>
    <row r="2323" spans="3:4" ht="15" customHeight="1" x14ac:dyDescent="0.25">
      <c r="C2323" s="42" t="s">
        <v>4377</v>
      </c>
      <c r="D2323" s="45" t="s">
        <v>588</v>
      </c>
    </row>
    <row r="2324" spans="3:4" ht="15" customHeight="1" x14ac:dyDescent="0.25">
      <c r="C2324" s="42" t="s">
        <v>4378</v>
      </c>
      <c r="D2324" s="45" t="s">
        <v>659</v>
      </c>
    </row>
    <row r="2325" spans="3:4" ht="15" customHeight="1" x14ac:dyDescent="0.25">
      <c r="C2325" s="42" t="s">
        <v>4379</v>
      </c>
      <c r="D2325" s="45" t="s">
        <v>735</v>
      </c>
    </row>
    <row r="2326" spans="3:4" ht="15" customHeight="1" x14ac:dyDescent="0.25">
      <c r="C2326" s="42" t="s">
        <v>4380</v>
      </c>
      <c r="D2326" s="45" t="s">
        <v>3564</v>
      </c>
    </row>
    <row r="2327" spans="3:4" ht="15" customHeight="1" x14ac:dyDescent="0.25">
      <c r="C2327" s="42" t="s">
        <v>4381</v>
      </c>
      <c r="D2327" s="45" t="s">
        <v>3692</v>
      </c>
    </row>
    <row r="2328" spans="3:4" ht="15" customHeight="1" x14ac:dyDescent="0.25">
      <c r="C2328" s="42" t="s">
        <v>4382</v>
      </c>
      <c r="D2328" s="45" t="s">
        <v>4383</v>
      </c>
    </row>
    <row r="2329" spans="3:4" ht="15" customHeight="1" x14ac:dyDescent="0.25">
      <c r="C2329" s="42" t="s">
        <v>4384</v>
      </c>
      <c r="D2329" s="45" t="s">
        <v>3753</v>
      </c>
    </row>
    <row r="2330" spans="3:4" ht="15" customHeight="1" x14ac:dyDescent="0.25">
      <c r="C2330" s="42" t="s">
        <v>4385</v>
      </c>
      <c r="D2330" s="45" t="s">
        <v>4386</v>
      </c>
    </row>
    <row r="2331" spans="3:4" ht="15" customHeight="1" x14ac:dyDescent="0.25">
      <c r="C2331" s="42" t="s">
        <v>4387</v>
      </c>
      <c r="D2331" s="45" t="s">
        <v>4388</v>
      </c>
    </row>
    <row r="2332" spans="3:4" ht="15" customHeight="1" x14ac:dyDescent="0.25">
      <c r="C2332" s="42" t="s">
        <v>4389</v>
      </c>
      <c r="D2332" s="45" t="s">
        <v>624</v>
      </c>
    </row>
    <row r="2333" spans="3:4" ht="15" customHeight="1" x14ac:dyDescent="0.25">
      <c r="C2333" s="42" t="s">
        <v>4390</v>
      </c>
      <c r="D2333" s="45" t="s">
        <v>713</v>
      </c>
    </row>
    <row r="2334" spans="3:4" ht="15" customHeight="1" x14ac:dyDescent="0.25">
      <c r="C2334" s="42" t="s">
        <v>4391</v>
      </c>
      <c r="D2334" s="45" t="s">
        <v>4392</v>
      </c>
    </row>
    <row r="2335" spans="3:4" ht="15" customHeight="1" x14ac:dyDescent="0.25">
      <c r="C2335" s="42" t="s">
        <v>4393</v>
      </c>
      <c r="D2335" s="45" t="s">
        <v>4394</v>
      </c>
    </row>
    <row r="2336" spans="3:4" ht="15" customHeight="1" x14ac:dyDescent="0.25">
      <c r="C2336" s="42" t="s">
        <v>4395</v>
      </c>
      <c r="D2336" s="45" t="s">
        <v>715</v>
      </c>
    </row>
    <row r="2337" spans="3:4" ht="15" customHeight="1" x14ac:dyDescent="0.25">
      <c r="C2337" s="42" t="s">
        <v>4396</v>
      </c>
      <c r="D2337" s="45" t="s">
        <v>4397</v>
      </c>
    </row>
    <row r="2338" spans="3:4" ht="15" customHeight="1" x14ac:dyDescent="0.25">
      <c r="C2338" s="42" t="s">
        <v>4398</v>
      </c>
      <c r="D2338" s="45" t="s">
        <v>4399</v>
      </c>
    </row>
    <row r="2339" spans="3:4" ht="15" customHeight="1" x14ac:dyDescent="0.25">
      <c r="C2339" s="42" t="s">
        <v>4400</v>
      </c>
      <c r="D2339" s="45" t="s">
        <v>4401</v>
      </c>
    </row>
    <row r="2340" spans="3:4" ht="15" customHeight="1" x14ac:dyDescent="0.25">
      <c r="C2340" s="42" t="s">
        <v>4402</v>
      </c>
      <c r="D2340" s="45" t="s">
        <v>758</v>
      </c>
    </row>
    <row r="2341" spans="3:4" ht="15" customHeight="1" x14ac:dyDescent="0.25">
      <c r="C2341" s="42" t="s">
        <v>4403</v>
      </c>
      <c r="D2341" s="45" t="s">
        <v>3583</v>
      </c>
    </row>
    <row r="2342" spans="3:4" ht="15" customHeight="1" x14ac:dyDescent="0.25">
      <c r="C2342" s="42" t="s">
        <v>4404</v>
      </c>
      <c r="D2342" s="45" t="s">
        <v>766</v>
      </c>
    </row>
    <row r="2343" spans="3:4" ht="15" customHeight="1" x14ac:dyDescent="0.25">
      <c r="C2343" s="42" t="s">
        <v>4405</v>
      </c>
      <c r="D2343" s="45" t="s">
        <v>589</v>
      </c>
    </row>
    <row r="2344" spans="3:4" ht="15" customHeight="1" x14ac:dyDescent="0.25">
      <c r="C2344" s="42" t="s">
        <v>4406</v>
      </c>
      <c r="D2344" s="45" t="s">
        <v>4407</v>
      </c>
    </row>
    <row r="2345" spans="3:4" ht="15" customHeight="1" x14ac:dyDescent="0.25">
      <c r="C2345" s="42" t="s">
        <v>4408</v>
      </c>
      <c r="D2345" s="45" t="s">
        <v>4409</v>
      </c>
    </row>
    <row r="2346" spans="3:4" ht="15" customHeight="1" x14ac:dyDescent="0.25">
      <c r="C2346" s="42" t="s">
        <v>4410</v>
      </c>
      <c r="D2346" s="45" t="s">
        <v>4102</v>
      </c>
    </row>
    <row r="2347" spans="3:4" ht="15" customHeight="1" x14ac:dyDescent="0.25">
      <c r="C2347" s="42" t="s">
        <v>4411</v>
      </c>
      <c r="D2347" s="45" t="s">
        <v>590</v>
      </c>
    </row>
    <row r="2348" spans="3:4" ht="15" customHeight="1" x14ac:dyDescent="0.25">
      <c r="C2348" s="42" t="s">
        <v>4412</v>
      </c>
      <c r="D2348" s="45" t="s">
        <v>607</v>
      </c>
    </row>
    <row r="2349" spans="3:4" ht="15" customHeight="1" x14ac:dyDescent="0.25">
      <c r="C2349" s="42" t="s">
        <v>4413</v>
      </c>
      <c r="D2349" s="45" t="s">
        <v>640</v>
      </c>
    </row>
    <row r="2350" spans="3:4" ht="15" customHeight="1" x14ac:dyDescent="0.25">
      <c r="C2350" s="42" t="s">
        <v>4414</v>
      </c>
      <c r="D2350" s="45" t="s">
        <v>3668</v>
      </c>
    </row>
    <row r="2351" spans="3:4" ht="15" customHeight="1" x14ac:dyDescent="0.25">
      <c r="C2351" s="42" t="s">
        <v>4415</v>
      </c>
      <c r="D2351" s="45" t="s">
        <v>563</v>
      </c>
    </row>
    <row r="2352" spans="3:4" ht="15" customHeight="1" x14ac:dyDescent="0.25">
      <c r="C2352" s="42" t="s">
        <v>4416</v>
      </c>
      <c r="D2352" s="45" t="s">
        <v>635</v>
      </c>
    </row>
    <row r="2353" spans="3:4" ht="15" customHeight="1" x14ac:dyDescent="0.25">
      <c r="C2353" s="42" t="s">
        <v>4417</v>
      </c>
      <c r="D2353" s="45" t="s">
        <v>619</v>
      </c>
    </row>
    <row r="2354" spans="3:4" ht="15" customHeight="1" x14ac:dyDescent="0.25">
      <c r="C2354" s="42" t="s">
        <v>4418</v>
      </c>
      <c r="D2354" s="45" t="s">
        <v>4419</v>
      </c>
    </row>
    <row r="2355" spans="3:4" ht="15" customHeight="1" x14ac:dyDescent="0.25">
      <c r="C2355" s="42" t="s">
        <v>4420</v>
      </c>
      <c r="D2355" s="45" t="s">
        <v>554</v>
      </c>
    </row>
    <row r="2356" spans="3:4" ht="15" customHeight="1" x14ac:dyDescent="0.25">
      <c r="C2356" s="42" t="s">
        <v>4421</v>
      </c>
      <c r="D2356" s="45" t="s">
        <v>4422</v>
      </c>
    </row>
    <row r="2357" spans="3:4" ht="15" customHeight="1" x14ac:dyDescent="0.25">
      <c r="C2357" s="42" t="s">
        <v>4423</v>
      </c>
      <c r="D2357" s="45" t="s">
        <v>742</v>
      </c>
    </row>
    <row r="2358" spans="3:4" ht="15" customHeight="1" x14ac:dyDescent="0.25">
      <c r="C2358" s="42" t="s">
        <v>4424</v>
      </c>
      <c r="D2358" s="45" t="s">
        <v>4425</v>
      </c>
    </row>
    <row r="2359" spans="3:4" ht="15" customHeight="1" x14ac:dyDescent="0.25">
      <c r="C2359" s="42" t="s">
        <v>4426</v>
      </c>
      <c r="D2359" s="45" t="s">
        <v>727</v>
      </c>
    </row>
    <row r="2360" spans="3:4" ht="15" customHeight="1" x14ac:dyDescent="0.25">
      <c r="C2360" s="42" t="s">
        <v>4427</v>
      </c>
      <c r="D2360" s="45" t="s">
        <v>584</v>
      </c>
    </row>
    <row r="2361" spans="3:4" ht="15" customHeight="1" x14ac:dyDescent="0.25">
      <c r="C2361" s="42" t="s">
        <v>4428</v>
      </c>
      <c r="D2361" s="45" t="s">
        <v>558</v>
      </c>
    </row>
    <row r="2362" spans="3:4" ht="15" customHeight="1" x14ac:dyDescent="0.25">
      <c r="C2362" s="42" t="s">
        <v>4429</v>
      </c>
      <c r="D2362" s="45" t="s">
        <v>4430</v>
      </c>
    </row>
    <row r="2363" spans="3:4" ht="15" customHeight="1" x14ac:dyDescent="0.25">
      <c r="C2363" s="42" t="s">
        <v>4431</v>
      </c>
      <c r="D2363" s="45" t="s">
        <v>4432</v>
      </c>
    </row>
    <row r="2364" spans="3:4" ht="15" customHeight="1" x14ac:dyDescent="0.25">
      <c r="C2364" s="42" t="s">
        <v>4433</v>
      </c>
      <c r="D2364" s="45" t="s">
        <v>789</v>
      </c>
    </row>
    <row r="2365" spans="3:4" ht="15" customHeight="1" x14ac:dyDescent="0.25">
      <c r="C2365" s="42" t="s">
        <v>4434</v>
      </c>
      <c r="D2365" s="45" t="s">
        <v>725</v>
      </c>
    </row>
    <row r="2366" spans="3:4" ht="15" customHeight="1" x14ac:dyDescent="0.25">
      <c r="C2366" s="42" t="s">
        <v>4435</v>
      </c>
      <c r="D2366" s="45" t="s">
        <v>4436</v>
      </c>
    </row>
    <row r="2367" spans="3:4" ht="15" customHeight="1" x14ac:dyDescent="0.25">
      <c r="C2367" s="42" t="s">
        <v>4437</v>
      </c>
      <c r="D2367" s="45" t="s">
        <v>617</v>
      </c>
    </row>
    <row r="2368" spans="3:4" ht="15" customHeight="1" x14ac:dyDescent="0.25">
      <c r="C2368" s="42" t="s">
        <v>4438</v>
      </c>
      <c r="D2368" s="45" t="s">
        <v>651</v>
      </c>
    </row>
    <row r="2369" spans="3:4" ht="15" customHeight="1" x14ac:dyDescent="0.25">
      <c r="C2369" s="42" t="s">
        <v>4439</v>
      </c>
      <c r="D2369" s="45" t="s">
        <v>3768</v>
      </c>
    </row>
    <row r="2370" spans="3:4" ht="15" customHeight="1" x14ac:dyDescent="0.25">
      <c r="C2370" s="42" t="s">
        <v>4440</v>
      </c>
      <c r="D2370" s="45" t="s">
        <v>4248</v>
      </c>
    </row>
    <row r="2371" spans="3:4" ht="15" customHeight="1" x14ac:dyDescent="0.25">
      <c r="C2371" s="42" t="s">
        <v>4441</v>
      </c>
      <c r="D2371" s="45" t="s">
        <v>3761</v>
      </c>
    </row>
    <row r="2372" spans="3:4" ht="15" customHeight="1" x14ac:dyDescent="0.25">
      <c r="C2372" s="42" t="s">
        <v>4442</v>
      </c>
      <c r="D2372" s="45" t="s">
        <v>4443</v>
      </c>
    </row>
    <row r="2373" spans="3:4" ht="15" customHeight="1" x14ac:dyDescent="0.25">
      <c r="C2373" s="42" t="s">
        <v>4444</v>
      </c>
      <c r="D2373" s="45" t="s">
        <v>567</v>
      </c>
    </row>
    <row r="2374" spans="3:4" ht="15" customHeight="1" x14ac:dyDescent="0.25">
      <c r="C2374" s="42" t="s">
        <v>4445</v>
      </c>
      <c r="D2374" s="45" t="s">
        <v>560</v>
      </c>
    </row>
    <row r="2375" spans="3:4" ht="15" customHeight="1" x14ac:dyDescent="0.25">
      <c r="C2375" s="42" t="s">
        <v>4446</v>
      </c>
      <c r="D2375" s="45" t="s">
        <v>4447</v>
      </c>
    </row>
    <row r="2376" spans="3:4" ht="15" customHeight="1" x14ac:dyDescent="0.25">
      <c r="C2376" s="42" t="s">
        <v>4448</v>
      </c>
      <c r="D2376" s="45" t="s">
        <v>682</v>
      </c>
    </row>
    <row r="2377" spans="3:4" ht="15" customHeight="1" x14ac:dyDescent="0.25">
      <c r="C2377" s="42" t="s">
        <v>4449</v>
      </c>
      <c r="D2377" s="45" t="s">
        <v>633</v>
      </c>
    </row>
    <row r="2378" spans="3:4" ht="15" customHeight="1" x14ac:dyDescent="0.25">
      <c r="C2378" s="42" t="s">
        <v>4450</v>
      </c>
      <c r="D2378" s="45" t="s">
        <v>4451</v>
      </c>
    </row>
    <row r="2379" spans="3:4" ht="15" customHeight="1" x14ac:dyDescent="0.25">
      <c r="C2379" s="42" t="s">
        <v>4452</v>
      </c>
      <c r="D2379" s="45" t="s">
        <v>671</v>
      </c>
    </row>
    <row r="2380" spans="3:4" ht="15" customHeight="1" x14ac:dyDescent="0.25">
      <c r="C2380" s="42" t="s">
        <v>4453</v>
      </c>
      <c r="D2380" s="45" t="s">
        <v>776</v>
      </c>
    </row>
    <row r="2381" spans="3:4" ht="15" customHeight="1" x14ac:dyDescent="0.25">
      <c r="C2381" s="42" t="s">
        <v>4454</v>
      </c>
      <c r="D2381" s="45" t="s">
        <v>724</v>
      </c>
    </row>
    <row r="2382" spans="3:4" ht="15" customHeight="1" x14ac:dyDescent="0.25">
      <c r="C2382" s="42" t="s">
        <v>4455</v>
      </c>
      <c r="D2382" s="45" t="s">
        <v>3727</v>
      </c>
    </row>
    <row r="2383" spans="3:4" ht="15" customHeight="1" x14ac:dyDescent="0.25">
      <c r="C2383" s="42" t="s">
        <v>4456</v>
      </c>
      <c r="D2383" s="45" t="s">
        <v>3646</v>
      </c>
    </row>
    <row r="2384" spans="3:4" ht="15" customHeight="1" x14ac:dyDescent="0.25">
      <c r="C2384" s="42" t="s">
        <v>4457</v>
      </c>
      <c r="D2384" s="45" t="s">
        <v>818</v>
      </c>
    </row>
    <row r="2385" spans="3:4" ht="15" customHeight="1" x14ac:dyDescent="0.25">
      <c r="C2385" s="42" t="s">
        <v>4458</v>
      </c>
      <c r="D2385" s="45" t="s">
        <v>665</v>
      </c>
    </row>
    <row r="2386" spans="3:4" ht="15" customHeight="1" x14ac:dyDescent="0.25">
      <c r="C2386" s="42" t="s">
        <v>4459</v>
      </c>
      <c r="D2386" s="45" t="s">
        <v>630</v>
      </c>
    </row>
    <row r="2387" spans="3:4" ht="15" customHeight="1" x14ac:dyDescent="0.25">
      <c r="C2387" s="42" t="s">
        <v>4460</v>
      </c>
      <c r="D2387" s="45" t="s">
        <v>728</v>
      </c>
    </row>
    <row r="2388" spans="3:4" ht="15" customHeight="1" x14ac:dyDescent="0.25">
      <c r="C2388" s="42" t="s">
        <v>4461</v>
      </c>
      <c r="D2388" s="45" t="s">
        <v>4462</v>
      </c>
    </row>
    <row r="2389" spans="3:4" ht="15" customHeight="1" x14ac:dyDescent="0.25">
      <c r="C2389" s="42" t="s">
        <v>4463</v>
      </c>
      <c r="D2389" s="45" t="s">
        <v>716</v>
      </c>
    </row>
    <row r="2390" spans="3:4" ht="15" customHeight="1" x14ac:dyDescent="0.25">
      <c r="C2390" s="42" t="s">
        <v>4464</v>
      </c>
      <c r="D2390" s="45" t="s">
        <v>783</v>
      </c>
    </row>
    <row r="2391" spans="3:4" ht="15" customHeight="1" x14ac:dyDescent="0.25">
      <c r="C2391" s="42" t="s">
        <v>4465</v>
      </c>
      <c r="D2391" s="45" t="s">
        <v>815</v>
      </c>
    </row>
    <row r="2392" spans="3:4" ht="15" customHeight="1" x14ac:dyDescent="0.25">
      <c r="C2392" s="42" t="s">
        <v>4466</v>
      </c>
      <c r="D2392" s="45" t="s">
        <v>3731</v>
      </c>
    </row>
    <row r="2393" spans="3:4" ht="15" customHeight="1" x14ac:dyDescent="0.25">
      <c r="C2393" s="42" t="s">
        <v>4467</v>
      </c>
      <c r="D2393" s="45" t="s">
        <v>778</v>
      </c>
    </row>
    <row r="2394" spans="3:4" ht="15" customHeight="1" x14ac:dyDescent="0.25">
      <c r="C2394" s="42" t="s">
        <v>4468</v>
      </c>
      <c r="D2394" s="45" t="s">
        <v>4469</v>
      </c>
    </row>
    <row r="2395" spans="3:4" ht="15" customHeight="1" x14ac:dyDescent="0.25">
      <c r="C2395" s="42" t="s">
        <v>4470</v>
      </c>
      <c r="D2395" s="45" t="s">
        <v>4471</v>
      </c>
    </row>
    <row r="2396" spans="3:4" ht="15" customHeight="1" x14ac:dyDescent="0.25">
      <c r="C2396" s="42" t="s">
        <v>4472</v>
      </c>
      <c r="D2396" s="45" t="s">
        <v>655</v>
      </c>
    </row>
    <row r="2397" spans="3:4" ht="15" customHeight="1" x14ac:dyDescent="0.25">
      <c r="C2397" s="42" t="s">
        <v>4473</v>
      </c>
      <c r="D2397" s="45" t="s">
        <v>561</v>
      </c>
    </row>
    <row r="2398" spans="3:4" ht="15" customHeight="1" x14ac:dyDescent="0.25">
      <c r="C2398" s="42" t="s">
        <v>4474</v>
      </c>
      <c r="D2398" s="45" t="s">
        <v>808</v>
      </c>
    </row>
    <row r="2399" spans="3:4" ht="15" customHeight="1" x14ac:dyDescent="0.25">
      <c r="C2399" s="42" t="s">
        <v>4475</v>
      </c>
      <c r="D2399" s="45" t="s">
        <v>4476</v>
      </c>
    </row>
    <row r="2400" spans="3:4" ht="15" customHeight="1" x14ac:dyDescent="0.25">
      <c r="C2400" s="42" t="s">
        <v>4477</v>
      </c>
      <c r="D2400" s="45" t="s">
        <v>4478</v>
      </c>
    </row>
    <row r="2401" spans="3:4" ht="15" customHeight="1" x14ac:dyDescent="0.25">
      <c r="C2401" s="42" t="s">
        <v>4479</v>
      </c>
      <c r="D2401" s="45" t="s">
        <v>782</v>
      </c>
    </row>
    <row r="2402" spans="3:4" ht="15" customHeight="1" x14ac:dyDescent="0.25">
      <c r="C2402" s="42" t="s">
        <v>4480</v>
      </c>
      <c r="D2402" s="45" t="s">
        <v>4481</v>
      </c>
    </row>
    <row r="2403" spans="3:4" ht="15" customHeight="1" x14ac:dyDescent="0.25">
      <c r="C2403" s="42" t="s">
        <v>4482</v>
      </c>
      <c r="D2403" s="45" t="s">
        <v>4483</v>
      </c>
    </row>
    <row r="2404" spans="3:4" ht="15" customHeight="1" x14ac:dyDescent="0.25">
      <c r="C2404" s="42" t="s">
        <v>4484</v>
      </c>
      <c r="D2404" s="45" t="s">
        <v>4026</v>
      </c>
    </row>
    <row r="2405" spans="3:4" ht="15" customHeight="1" x14ac:dyDescent="0.25">
      <c r="C2405" s="42" t="s">
        <v>4485</v>
      </c>
      <c r="D2405" s="45" t="s">
        <v>719</v>
      </c>
    </row>
    <row r="2406" spans="3:4" ht="15" customHeight="1" x14ac:dyDescent="0.25">
      <c r="C2406" s="42" t="s">
        <v>4486</v>
      </c>
      <c r="D2406" s="45" t="s">
        <v>672</v>
      </c>
    </row>
    <row r="2407" spans="3:4" ht="15" customHeight="1" x14ac:dyDescent="0.25">
      <c r="C2407" s="42" t="s">
        <v>4487</v>
      </c>
      <c r="D2407" s="45" t="s">
        <v>598</v>
      </c>
    </row>
    <row r="2408" spans="3:4" ht="15" customHeight="1" x14ac:dyDescent="0.25">
      <c r="C2408" s="42" t="s">
        <v>4488</v>
      </c>
      <c r="D2408" s="45" t="s">
        <v>670</v>
      </c>
    </row>
    <row r="2409" spans="3:4" ht="15" customHeight="1" x14ac:dyDescent="0.25">
      <c r="C2409" s="42" t="s">
        <v>4489</v>
      </c>
      <c r="D2409" s="45" t="s">
        <v>4490</v>
      </c>
    </row>
    <row r="2410" spans="3:4" ht="15" customHeight="1" x14ac:dyDescent="0.25">
      <c r="C2410" s="42" t="s">
        <v>4491</v>
      </c>
      <c r="D2410" s="45" t="s">
        <v>564</v>
      </c>
    </row>
    <row r="2411" spans="3:4" ht="15" customHeight="1" x14ac:dyDescent="0.25">
      <c r="C2411" s="42" t="s">
        <v>4492</v>
      </c>
      <c r="D2411" s="45" t="s">
        <v>4493</v>
      </c>
    </row>
    <row r="2412" spans="3:4" ht="15" customHeight="1" x14ac:dyDescent="0.25">
      <c r="C2412" s="42" t="s">
        <v>4494</v>
      </c>
      <c r="D2412" s="45" t="s">
        <v>684</v>
      </c>
    </row>
    <row r="2413" spans="3:4" ht="15" customHeight="1" x14ac:dyDescent="0.25">
      <c r="C2413" s="42" t="s">
        <v>4495</v>
      </c>
      <c r="D2413" s="45" t="s">
        <v>681</v>
      </c>
    </row>
    <row r="2414" spans="3:4" ht="15" customHeight="1" x14ac:dyDescent="0.25">
      <c r="C2414" s="42" t="s">
        <v>4496</v>
      </c>
      <c r="D2414" s="45" t="s">
        <v>4497</v>
      </c>
    </row>
    <row r="2415" spans="3:4" ht="15" customHeight="1" x14ac:dyDescent="0.25">
      <c r="C2415" s="42" t="s">
        <v>4498</v>
      </c>
      <c r="D2415" s="45" t="s">
        <v>4499</v>
      </c>
    </row>
    <row r="2416" spans="3:4" ht="15" customHeight="1" x14ac:dyDescent="0.25">
      <c r="C2416" s="42" t="s">
        <v>4500</v>
      </c>
      <c r="D2416" s="45" t="s">
        <v>692</v>
      </c>
    </row>
    <row r="2417" spans="3:4" ht="15" customHeight="1" x14ac:dyDescent="0.25">
      <c r="C2417" s="42" t="s">
        <v>4501</v>
      </c>
      <c r="D2417" s="45" t="s">
        <v>623</v>
      </c>
    </row>
    <row r="2418" spans="3:4" ht="15" customHeight="1" x14ac:dyDescent="0.25">
      <c r="C2418" s="42" t="s">
        <v>4502</v>
      </c>
      <c r="D2418" s="45" t="s">
        <v>599</v>
      </c>
    </row>
    <row r="2419" spans="3:4" ht="15" customHeight="1" x14ac:dyDescent="0.25">
      <c r="C2419" s="42" t="s">
        <v>4503</v>
      </c>
      <c r="D2419" s="45" t="s">
        <v>4504</v>
      </c>
    </row>
    <row r="2420" spans="3:4" ht="15" customHeight="1" x14ac:dyDescent="0.25">
      <c r="C2420" s="42" t="s">
        <v>4505</v>
      </c>
      <c r="D2420" s="45" t="s">
        <v>786</v>
      </c>
    </row>
    <row r="2421" spans="3:4" ht="15" customHeight="1" x14ac:dyDescent="0.25">
      <c r="C2421" s="42" t="s">
        <v>4506</v>
      </c>
      <c r="D2421" s="45" t="s">
        <v>4507</v>
      </c>
    </row>
    <row r="2422" spans="3:4" ht="15" customHeight="1" x14ac:dyDescent="0.25">
      <c r="C2422" s="42" t="s">
        <v>4508</v>
      </c>
      <c r="D2422" s="45" t="s">
        <v>4509</v>
      </c>
    </row>
    <row r="2423" spans="3:4" ht="15" customHeight="1" x14ac:dyDescent="0.25">
      <c r="C2423" s="42" t="s">
        <v>4510</v>
      </c>
      <c r="D2423" s="45" t="s">
        <v>565</v>
      </c>
    </row>
    <row r="2424" spans="3:4" ht="15" customHeight="1" x14ac:dyDescent="0.25">
      <c r="C2424" s="42" t="s">
        <v>4511</v>
      </c>
      <c r="D2424" s="45" t="s">
        <v>632</v>
      </c>
    </row>
    <row r="2425" spans="3:4" ht="15" customHeight="1" x14ac:dyDescent="0.25">
      <c r="C2425" s="42" t="s">
        <v>4512</v>
      </c>
      <c r="D2425" s="45" t="s">
        <v>629</v>
      </c>
    </row>
    <row r="2426" spans="3:4" ht="15" customHeight="1" x14ac:dyDescent="0.25">
      <c r="C2426" s="42" t="s">
        <v>4513</v>
      </c>
      <c r="D2426" s="45" t="s">
        <v>4514</v>
      </c>
    </row>
    <row r="2427" spans="3:4" ht="15" customHeight="1" x14ac:dyDescent="0.25">
      <c r="C2427" s="42" t="s">
        <v>4515</v>
      </c>
      <c r="D2427" s="45" t="s">
        <v>4516</v>
      </c>
    </row>
    <row r="2428" spans="3:4" ht="15" customHeight="1" x14ac:dyDescent="0.25">
      <c r="C2428" s="42" t="s">
        <v>4517</v>
      </c>
      <c r="D2428" s="45" t="s">
        <v>4518</v>
      </c>
    </row>
    <row r="2429" spans="3:4" ht="15" customHeight="1" x14ac:dyDescent="0.25">
      <c r="C2429" s="42" t="s">
        <v>4519</v>
      </c>
      <c r="D2429" s="45" t="s">
        <v>738</v>
      </c>
    </row>
    <row r="2430" spans="3:4" ht="15" customHeight="1" x14ac:dyDescent="0.25">
      <c r="C2430" s="42" t="s">
        <v>4520</v>
      </c>
      <c r="D2430" s="45" t="s">
        <v>674</v>
      </c>
    </row>
    <row r="2431" spans="3:4" ht="15" customHeight="1" x14ac:dyDescent="0.25">
      <c r="C2431" s="42" t="s">
        <v>4521</v>
      </c>
      <c r="D2431" s="45" t="s">
        <v>631</v>
      </c>
    </row>
    <row r="2432" spans="3:4" ht="15" customHeight="1" x14ac:dyDescent="0.25">
      <c r="C2432" s="42" t="s">
        <v>4522</v>
      </c>
      <c r="D2432" s="45" t="s">
        <v>799</v>
      </c>
    </row>
    <row r="2433" spans="3:4" ht="15" customHeight="1" x14ac:dyDescent="0.25">
      <c r="C2433" s="42" t="s">
        <v>4523</v>
      </c>
      <c r="D2433" s="45" t="s">
        <v>720</v>
      </c>
    </row>
    <row r="2434" spans="3:4" ht="15" customHeight="1" x14ac:dyDescent="0.25">
      <c r="C2434" s="42" t="s">
        <v>4524</v>
      </c>
      <c r="D2434" s="45" t="s">
        <v>4039</v>
      </c>
    </row>
    <row r="2435" spans="3:4" ht="15" customHeight="1" x14ac:dyDescent="0.25">
      <c r="C2435" s="42" t="s">
        <v>4525</v>
      </c>
      <c r="D2435" s="45" t="s">
        <v>833</v>
      </c>
    </row>
    <row r="2436" spans="3:4" ht="15" customHeight="1" x14ac:dyDescent="0.25">
      <c r="C2436" s="42" t="s">
        <v>4526</v>
      </c>
      <c r="D2436" s="45" t="s">
        <v>661</v>
      </c>
    </row>
    <row r="2437" spans="3:4" ht="15" customHeight="1" x14ac:dyDescent="0.25">
      <c r="C2437" s="42" t="s">
        <v>4527</v>
      </c>
      <c r="D2437" s="45" t="s">
        <v>592</v>
      </c>
    </row>
    <row r="2438" spans="3:4" ht="15" customHeight="1" x14ac:dyDescent="0.25">
      <c r="C2438" s="42" t="s">
        <v>4528</v>
      </c>
      <c r="D2438" s="45" t="s">
        <v>595</v>
      </c>
    </row>
    <row r="2439" spans="3:4" ht="15" customHeight="1" x14ac:dyDescent="0.25">
      <c r="C2439" s="42" t="s">
        <v>4529</v>
      </c>
      <c r="D2439" s="45" t="s">
        <v>568</v>
      </c>
    </row>
    <row r="2440" spans="3:4" ht="15" customHeight="1" x14ac:dyDescent="0.25">
      <c r="C2440" s="42" t="s">
        <v>4530</v>
      </c>
      <c r="D2440" s="45" t="s">
        <v>4531</v>
      </c>
    </row>
    <row r="2441" spans="3:4" ht="15" customHeight="1" x14ac:dyDescent="0.25">
      <c r="C2441" s="42" t="s">
        <v>4532</v>
      </c>
      <c r="D2441" s="45" t="s">
        <v>3633</v>
      </c>
    </row>
    <row r="2442" spans="3:4" ht="15" customHeight="1" x14ac:dyDescent="0.25">
      <c r="C2442" s="42" t="s">
        <v>4533</v>
      </c>
      <c r="D2442" s="45" t="s">
        <v>645</v>
      </c>
    </row>
    <row r="2443" spans="3:4" ht="15" customHeight="1" x14ac:dyDescent="0.25">
      <c r="C2443" s="42" t="s">
        <v>4534</v>
      </c>
      <c r="D2443" s="45" t="s">
        <v>4535</v>
      </c>
    </row>
    <row r="2444" spans="3:4" ht="15" customHeight="1" x14ac:dyDescent="0.25">
      <c r="C2444" s="42" t="s">
        <v>4536</v>
      </c>
      <c r="D2444" s="45" t="s">
        <v>830</v>
      </c>
    </row>
    <row r="2445" spans="3:4" ht="15" customHeight="1" x14ac:dyDescent="0.25">
      <c r="C2445" s="42" t="s">
        <v>4537</v>
      </c>
      <c r="D2445" s="45" t="s">
        <v>4538</v>
      </c>
    </row>
    <row r="2446" spans="3:4" ht="15" customHeight="1" x14ac:dyDescent="0.25">
      <c r="C2446" s="42" t="s">
        <v>4539</v>
      </c>
      <c r="D2446" s="45" t="s">
        <v>4540</v>
      </c>
    </row>
    <row r="2447" spans="3:4" ht="15" customHeight="1" x14ac:dyDescent="0.25">
      <c r="C2447" s="42" t="s">
        <v>4541</v>
      </c>
      <c r="D2447" s="45" t="s">
        <v>600</v>
      </c>
    </row>
    <row r="2448" spans="3:4" ht="15" customHeight="1" x14ac:dyDescent="0.25">
      <c r="C2448" s="42" t="s">
        <v>4542</v>
      </c>
      <c r="D2448" s="45" t="s">
        <v>4543</v>
      </c>
    </row>
    <row r="2449" spans="3:4" ht="15" customHeight="1" x14ac:dyDescent="0.25">
      <c r="C2449" s="42" t="s">
        <v>4544</v>
      </c>
      <c r="D2449" s="45" t="s">
        <v>694</v>
      </c>
    </row>
    <row r="2450" spans="3:4" ht="15" customHeight="1" x14ac:dyDescent="0.25">
      <c r="C2450" s="42" t="s">
        <v>4545</v>
      </c>
      <c r="D2450" s="45" t="s">
        <v>4546</v>
      </c>
    </row>
    <row r="2451" spans="3:4" ht="15" customHeight="1" x14ac:dyDescent="0.25">
      <c r="C2451" s="42" t="s">
        <v>4547</v>
      </c>
      <c r="D2451" s="45" t="s">
        <v>811</v>
      </c>
    </row>
    <row r="2452" spans="3:4" ht="15" customHeight="1" x14ac:dyDescent="0.25">
      <c r="C2452" s="42" t="s">
        <v>4548</v>
      </c>
      <c r="D2452" s="45" t="s">
        <v>4221</v>
      </c>
    </row>
    <row r="2453" spans="3:4" ht="15" customHeight="1" x14ac:dyDescent="0.25">
      <c r="C2453" s="42" t="s">
        <v>4549</v>
      </c>
      <c r="D2453" s="45" t="s">
        <v>699</v>
      </c>
    </row>
    <row r="2454" spans="3:4" ht="15" customHeight="1" x14ac:dyDescent="0.25">
      <c r="C2454" s="42" t="s">
        <v>4550</v>
      </c>
      <c r="D2454" s="45" t="s">
        <v>4551</v>
      </c>
    </row>
    <row r="2455" spans="3:4" ht="15" customHeight="1" x14ac:dyDescent="0.25">
      <c r="C2455" s="42" t="s">
        <v>4552</v>
      </c>
      <c r="D2455" s="45" t="s">
        <v>748</v>
      </c>
    </row>
    <row r="2456" spans="3:4" ht="15" customHeight="1" x14ac:dyDescent="0.25">
      <c r="C2456" s="42" t="s">
        <v>4553</v>
      </c>
      <c r="D2456" s="45" t="s">
        <v>4554</v>
      </c>
    </row>
    <row r="2457" spans="3:4" ht="15" customHeight="1" x14ac:dyDescent="0.25">
      <c r="C2457" s="42" t="s">
        <v>4555</v>
      </c>
      <c r="D2457" s="45" t="s">
        <v>4556</v>
      </c>
    </row>
    <row r="2458" spans="3:4" ht="15" customHeight="1" x14ac:dyDescent="0.25">
      <c r="C2458" s="42" t="s">
        <v>4557</v>
      </c>
      <c r="D2458" s="45" t="s">
        <v>4558</v>
      </c>
    </row>
    <row r="2459" spans="3:4" ht="15" customHeight="1" x14ac:dyDescent="0.25">
      <c r="C2459" s="42" t="s">
        <v>4559</v>
      </c>
      <c r="D2459" s="45" t="s">
        <v>834</v>
      </c>
    </row>
    <row r="2460" spans="3:4" ht="15" customHeight="1" x14ac:dyDescent="0.25">
      <c r="C2460" s="42" t="s">
        <v>4560</v>
      </c>
      <c r="D2460" s="45" t="s">
        <v>827</v>
      </c>
    </row>
    <row r="2461" spans="3:4" ht="15" customHeight="1" x14ac:dyDescent="0.25">
      <c r="C2461" s="42" t="s">
        <v>4561</v>
      </c>
      <c r="D2461" s="45" t="s">
        <v>774</v>
      </c>
    </row>
    <row r="2462" spans="3:4" ht="15" customHeight="1" x14ac:dyDescent="0.25">
      <c r="C2462" s="42" t="s">
        <v>4562</v>
      </c>
      <c r="D2462" s="45" t="s">
        <v>660</v>
      </c>
    </row>
    <row r="2463" spans="3:4" ht="15" customHeight="1" x14ac:dyDescent="0.25">
      <c r="C2463" s="42" t="s">
        <v>4563</v>
      </c>
      <c r="D2463" s="45" t="s">
        <v>668</v>
      </c>
    </row>
    <row r="2464" spans="3:4" ht="15" customHeight="1" x14ac:dyDescent="0.25">
      <c r="C2464" s="42" t="s">
        <v>4564</v>
      </c>
      <c r="D2464" s="45" t="s">
        <v>761</v>
      </c>
    </row>
    <row r="2465" spans="3:4" ht="15" customHeight="1" x14ac:dyDescent="0.25">
      <c r="C2465" s="42" t="s">
        <v>4565</v>
      </c>
      <c r="D2465" s="45" t="s">
        <v>656</v>
      </c>
    </row>
    <row r="2466" spans="3:4" ht="15" customHeight="1" x14ac:dyDescent="0.25">
      <c r="C2466" s="42" t="s">
        <v>4566</v>
      </c>
      <c r="D2466" s="45" t="s">
        <v>4567</v>
      </c>
    </row>
    <row r="2467" spans="3:4" ht="15" customHeight="1" x14ac:dyDescent="0.25">
      <c r="C2467" s="42" t="s">
        <v>4568</v>
      </c>
      <c r="D2467" s="45" t="s">
        <v>641</v>
      </c>
    </row>
    <row r="2468" spans="3:4" ht="15" customHeight="1" x14ac:dyDescent="0.25">
      <c r="C2468" s="42" t="s">
        <v>4569</v>
      </c>
      <c r="D2468" s="45" t="s">
        <v>823</v>
      </c>
    </row>
    <row r="2469" spans="3:4" ht="15" customHeight="1" x14ac:dyDescent="0.25">
      <c r="C2469" s="42" t="s">
        <v>4570</v>
      </c>
      <c r="D2469" s="45" t="s">
        <v>3763</v>
      </c>
    </row>
    <row r="2470" spans="3:4" ht="15" customHeight="1" x14ac:dyDescent="0.25">
      <c r="C2470" s="42" t="s">
        <v>4571</v>
      </c>
      <c r="D2470" s="45" t="s">
        <v>836</v>
      </c>
    </row>
    <row r="2471" spans="3:4" ht="15" customHeight="1" x14ac:dyDescent="0.25">
      <c r="C2471" s="42" t="s">
        <v>4572</v>
      </c>
      <c r="D2471" s="45" t="s">
        <v>4573</v>
      </c>
    </row>
    <row r="2472" spans="3:4" ht="15" customHeight="1" x14ac:dyDescent="0.25">
      <c r="C2472" s="42" t="s">
        <v>4574</v>
      </c>
      <c r="D2472" s="45" t="s">
        <v>4575</v>
      </c>
    </row>
    <row r="2473" spans="3:4" ht="15" customHeight="1" x14ac:dyDescent="0.25">
      <c r="C2473" s="42" t="s">
        <v>4576</v>
      </c>
      <c r="D2473" s="45" t="s">
        <v>4000</v>
      </c>
    </row>
    <row r="2474" spans="3:4" ht="15" customHeight="1" x14ac:dyDescent="0.25">
      <c r="C2474" s="42" t="s">
        <v>4577</v>
      </c>
      <c r="D2474" s="45" t="s">
        <v>733</v>
      </c>
    </row>
    <row r="2475" spans="3:4" ht="15" customHeight="1" x14ac:dyDescent="0.25">
      <c r="C2475" s="42" t="s">
        <v>4578</v>
      </c>
      <c r="D2475" s="45" t="s">
        <v>4579</v>
      </c>
    </row>
    <row r="2476" spans="3:4" ht="15" customHeight="1" x14ac:dyDescent="0.25">
      <c r="C2476" s="42" t="s">
        <v>4580</v>
      </c>
      <c r="D2476" s="45" t="s">
        <v>729</v>
      </c>
    </row>
    <row r="2477" spans="3:4" ht="15" customHeight="1" x14ac:dyDescent="0.25">
      <c r="C2477" s="42" t="s">
        <v>4581</v>
      </c>
      <c r="D2477" s="45" t="s">
        <v>756</v>
      </c>
    </row>
    <row r="2478" spans="3:4" ht="15" customHeight="1" x14ac:dyDescent="0.25">
      <c r="C2478" s="42" t="s">
        <v>4582</v>
      </c>
      <c r="D2478" s="45" t="s">
        <v>717</v>
      </c>
    </row>
    <row r="2479" spans="3:4" ht="15" customHeight="1" x14ac:dyDescent="0.25">
      <c r="C2479" s="42" t="s">
        <v>4583</v>
      </c>
      <c r="D2479" s="45" t="s">
        <v>4584</v>
      </c>
    </row>
    <row r="2480" spans="3:4" ht="15" customHeight="1" x14ac:dyDescent="0.25">
      <c r="C2480" s="42" t="s">
        <v>4585</v>
      </c>
      <c r="D2480" s="45" t="s">
        <v>3884</v>
      </c>
    </row>
    <row r="2481" spans="3:4" ht="15" customHeight="1" x14ac:dyDescent="0.25">
      <c r="C2481" s="42" t="s">
        <v>4586</v>
      </c>
      <c r="D2481" s="45" t="s">
        <v>627</v>
      </c>
    </row>
    <row r="2482" spans="3:4" ht="15" customHeight="1" x14ac:dyDescent="0.25">
      <c r="C2482" s="42" t="s">
        <v>4587</v>
      </c>
      <c r="D2482" s="45" t="s">
        <v>3715</v>
      </c>
    </row>
    <row r="2483" spans="3:4" ht="15" customHeight="1" x14ac:dyDescent="0.25">
      <c r="C2483" s="42" t="s">
        <v>4588</v>
      </c>
      <c r="D2483" s="45" t="s">
        <v>643</v>
      </c>
    </row>
    <row r="2484" spans="3:4" ht="15" customHeight="1" x14ac:dyDescent="0.25">
      <c r="C2484" s="42" t="s">
        <v>4589</v>
      </c>
      <c r="D2484" s="45" t="s">
        <v>648</v>
      </c>
    </row>
    <row r="2485" spans="3:4" ht="15" customHeight="1" x14ac:dyDescent="0.25">
      <c r="C2485" s="42" t="s">
        <v>4590</v>
      </c>
      <c r="D2485" s="45" t="s">
        <v>4591</v>
      </c>
    </row>
    <row r="2486" spans="3:4" ht="15" customHeight="1" x14ac:dyDescent="0.25">
      <c r="C2486" s="42" t="s">
        <v>4592</v>
      </c>
      <c r="D2486" s="45" t="s">
        <v>4593</v>
      </c>
    </row>
    <row r="2487" spans="3:4" ht="15" customHeight="1" x14ac:dyDescent="0.25">
      <c r="C2487" s="42" t="s">
        <v>4594</v>
      </c>
      <c r="D2487" s="45" t="s">
        <v>812</v>
      </c>
    </row>
    <row r="2488" spans="3:4" ht="15" customHeight="1" x14ac:dyDescent="0.25">
      <c r="C2488" s="42" t="s">
        <v>4595</v>
      </c>
      <c r="D2488" s="45" t="s">
        <v>576</v>
      </c>
    </row>
    <row r="2489" spans="3:4" ht="15" customHeight="1" x14ac:dyDescent="0.25">
      <c r="C2489" s="42" t="s">
        <v>4596</v>
      </c>
      <c r="D2489" s="45" t="s">
        <v>602</v>
      </c>
    </row>
    <row r="2490" spans="3:4" ht="15" customHeight="1" x14ac:dyDescent="0.25">
      <c r="C2490" s="42" t="s">
        <v>4597</v>
      </c>
      <c r="D2490" s="45" t="s">
        <v>557</v>
      </c>
    </row>
    <row r="2491" spans="3:4" ht="15" customHeight="1" x14ac:dyDescent="0.25">
      <c r="C2491" s="42" t="s">
        <v>4598</v>
      </c>
      <c r="D2491" s="45" t="s">
        <v>4599</v>
      </c>
    </row>
    <row r="2492" spans="3:4" ht="15" customHeight="1" x14ac:dyDescent="0.25">
      <c r="C2492" s="42" t="s">
        <v>4600</v>
      </c>
      <c r="D2492" s="45" t="s">
        <v>723</v>
      </c>
    </row>
    <row r="2493" spans="3:4" ht="15" customHeight="1" x14ac:dyDescent="0.25">
      <c r="C2493" s="42" t="s">
        <v>4601</v>
      </c>
      <c r="D2493" s="45" t="s">
        <v>650</v>
      </c>
    </row>
    <row r="2494" spans="3:4" ht="15" customHeight="1" x14ac:dyDescent="0.25">
      <c r="C2494" s="42" t="s">
        <v>4602</v>
      </c>
      <c r="D2494" s="45" t="s">
        <v>3658</v>
      </c>
    </row>
    <row r="2495" spans="3:4" ht="15" customHeight="1" x14ac:dyDescent="0.25">
      <c r="C2495" s="42" t="s">
        <v>4603</v>
      </c>
      <c r="D2495" s="45" t="s">
        <v>626</v>
      </c>
    </row>
    <row r="2496" spans="3:4" ht="15" customHeight="1" x14ac:dyDescent="0.25">
      <c r="C2496" s="42" t="s">
        <v>4604</v>
      </c>
      <c r="D2496" s="45" t="s">
        <v>4605</v>
      </c>
    </row>
    <row r="2497" spans="3:4" ht="15" customHeight="1" x14ac:dyDescent="0.25">
      <c r="C2497" s="42" t="s">
        <v>4606</v>
      </c>
      <c r="D2497" s="45" t="s">
        <v>4607</v>
      </c>
    </row>
    <row r="2498" spans="3:4" ht="15" customHeight="1" x14ac:dyDescent="0.25">
      <c r="C2498" s="42" t="s">
        <v>4608</v>
      </c>
      <c r="D2498" s="45" t="s">
        <v>697</v>
      </c>
    </row>
    <row r="2499" spans="3:4" ht="15" customHeight="1" x14ac:dyDescent="0.25">
      <c r="C2499" s="42" t="s">
        <v>4609</v>
      </c>
      <c r="D2499" s="45" t="s">
        <v>680</v>
      </c>
    </row>
    <row r="2500" spans="3:4" ht="15" customHeight="1" x14ac:dyDescent="0.25">
      <c r="C2500" s="42" t="s">
        <v>4610</v>
      </c>
      <c r="D2500" s="45" t="s">
        <v>726</v>
      </c>
    </row>
    <row r="2501" spans="3:4" ht="15" customHeight="1" x14ac:dyDescent="0.25">
      <c r="C2501" s="42" t="s">
        <v>4611</v>
      </c>
      <c r="D2501" s="45" t="s">
        <v>3371</v>
      </c>
    </row>
    <row r="2502" spans="3:4" ht="15" customHeight="1" x14ac:dyDescent="0.25">
      <c r="C2502" s="42" t="s">
        <v>4612</v>
      </c>
      <c r="D2502" s="45" t="s">
        <v>4613</v>
      </c>
    </row>
    <row r="2503" spans="3:4" ht="15" customHeight="1" x14ac:dyDescent="0.25">
      <c r="C2503" s="42" t="s">
        <v>4614</v>
      </c>
      <c r="D2503" s="45" t="s">
        <v>4615</v>
      </c>
    </row>
    <row r="2504" spans="3:4" ht="15" customHeight="1" x14ac:dyDescent="0.25">
      <c r="C2504" s="42" t="s">
        <v>4616</v>
      </c>
      <c r="D2504" s="45" t="s">
        <v>673</v>
      </c>
    </row>
    <row r="2505" spans="3:4" ht="15" customHeight="1" x14ac:dyDescent="0.25">
      <c r="C2505" s="42" t="s">
        <v>4617</v>
      </c>
      <c r="D2505" s="45" t="s">
        <v>582</v>
      </c>
    </row>
    <row r="2506" spans="3:4" ht="15" customHeight="1" x14ac:dyDescent="0.25">
      <c r="C2506" s="42" t="s">
        <v>4618</v>
      </c>
      <c r="D2506" s="45" t="s">
        <v>790</v>
      </c>
    </row>
    <row r="2507" spans="3:4" ht="15" customHeight="1" x14ac:dyDescent="0.25">
      <c r="C2507" s="42" t="s">
        <v>4619</v>
      </c>
      <c r="D2507" s="45" t="s">
        <v>657</v>
      </c>
    </row>
    <row r="2508" spans="3:4" ht="15" customHeight="1" x14ac:dyDescent="0.25">
      <c r="C2508" s="42" t="s">
        <v>4620</v>
      </c>
      <c r="D2508" s="45" t="s">
        <v>597</v>
      </c>
    </row>
    <row r="2509" spans="3:4" ht="15" customHeight="1" x14ac:dyDescent="0.25">
      <c r="C2509" s="42" t="s">
        <v>4621</v>
      </c>
      <c r="D2509" s="45" t="s">
        <v>4622</v>
      </c>
    </row>
    <row r="2510" spans="3:4" ht="15" customHeight="1" x14ac:dyDescent="0.25">
      <c r="C2510" s="42" t="s">
        <v>4623</v>
      </c>
      <c r="D2510" s="45" t="s">
        <v>596</v>
      </c>
    </row>
    <row r="2511" spans="3:4" ht="15" customHeight="1" x14ac:dyDescent="0.25">
      <c r="C2511" s="42" t="s">
        <v>4624</v>
      </c>
      <c r="D2511" s="45" t="s">
        <v>4625</v>
      </c>
    </row>
    <row r="2512" spans="3:4" ht="15" customHeight="1" x14ac:dyDescent="0.25">
      <c r="C2512" s="42" t="s">
        <v>4626</v>
      </c>
      <c r="D2512" s="45" t="s">
        <v>605</v>
      </c>
    </row>
    <row r="2513" spans="3:4" ht="15" customHeight="1" x14ac:dyDescent="0.25">
      <c r="C2513" s="42" t="s">
        <v>4627</v>
      </c>
      <c r="D2513" s="45" t="s">
        <v>686</v>
      </c>
    </row>
    <row r="2514" spans="3:4" ht="15" customHeight="1" x14ac:dyDescent="0.25">
      <c r="C2514" s="42" t="s">
        <v>4628</v>
      </c>
      <c r="D2514" s="45" t="s">
        <v>734</v>
      </c>
    </row>
    <row r="2515" spans="3:4" ht="15" customHeight="1" x14ac:dyDescent="0.25">
      <c r="C2515" s="42" t="s">
        <v>4629</v>
      </c>
      <c r="D2515" s="45" t="s">
        <v>4630</v>
      </c>
    </row>
    <row r="2516" spans="3:4" ht="15" customHeight="1" x14ac:dyDescent="0.25">
      <c r="C2516" s="42" t="s">
        <v>4631</v>
      </c>
      <c r="D2516" s="45" t="s">
        <v>4632</v>
      </c>
    </row>
    <row r="2517" spans="3:4" ht="15" customHeight="1" x14ac:dyDescent="0.25">
      <c r="C2517" s="42" t="s">
        <v>4633</v>
      </c>
      <c r="D2517" s="45" t="s">
        <v>662</v>
      </c>
    </row>
    <row r="2518" spans="3:4" ht="15" customHeight="1" x14ac:dyDescent="0.25">
      <c r="C2518" s="42" t="s">
        <v>4634</v>
      </c>
      <c r="D2518" s="45" t="s">
        <v>586</v>
      </c>
    </row>
    <row r="2519" spans="3:4" ht="15" customHeight="1" x14ac:dyDescent="0.25">
      <c r="C2519" s="42" t="s">
        <v>4635</v>
      </c>
      <c r="D2519" s="45" t="s">
        <v>664</v>
      </c>
    </row>
    <row r="2520" spans="3:4" ht="15" customHeight="1" x14ac:dyDescent="0.25">
      <c r="C2520" s="42" t="s">
        <v>4636</v>
      </c>
      <c r="D2520" s="45" t="s">
        <v>4637</v>
      </c>
    </row>
    <row r="2521" spans="3:4" ht="15" customHeight="1" x14ac:dyDescent="0.25">
      <c r="C2521" s="42" t="s">
        <v>4638</v>
      </c>
      <c r="D2521" s="45" t="s">
        <v>688</v>
      </c>
    </row>
    <row r="2522" spans="3:4" ht="15" customHeight="1" x14ac:dyDescent="0.25">
      <c r="C2522" s="42" t="s">
        <v>4639</v>
      </c>
      <c r="D2522" s="45" t="s">
        <v>4640</v>
      </c>
    </row>
    <row r="2523" spans="3:4" ht="15" customHeight="1" x14ac:dyDescent="0.25">
      <c r="C2523" s="42" t="s">
        <v>4641</v>
      </c>
      <c r="D2523" s="45" t="s">
        <v>4642</v>
      </c>
    </row>
    <row r="2524" spans="3:4" ht="15" customHeight="1" x14ac:dyDescent="0.25">
      <c r="C2524" s="42" t="s">
        <v>4643</v>
      </c>
      <c r="D2524" s="45" t="s">
        <v>805</v>
      </c>
    </row>
    <row r="2525" spans="3:4" ht="15" customHeight="1" x14ac:dyDescent="0.25">
      <c r="C2525" s="42" t="s">
        <v>4644</v>
      </c>
      <c r="D2525" s="45" t="s">
        <v>4645</v>
      </c>
    </row>
    <row r="2526" spans="3:4" ht="15" customHeight="1" x14ac:dyDescent="0.25">
      <c r="C2526" s="42" t="s">
        <v>4646</v>
      </c>
      <c r="D2526" s="45" t="s">
        <v>819</v>
      </c>
    </row>
    <row r="2527" spans="3:4" ht="15" customHeight="1" x14ac:dyDescent="0.25">
      <c r="C2527" s="42" t="s">
        <v>4647</v>
      </c>
      <c r="D2527" s="45" t="s">
        <v>4648</v>
      </c>
    </row>
    <row r="2528" spans="3:4" ht="15" customHeight="1" x14ac:dyDescent="0.25">
      <c r="C2528" s="42" t="s">
        <v>4649</v>
      </c>
      <c r="D2528" s="45" t="s">
        <v>4650</v>
      </c>
    </row>
    <row r="2529" spans="3:4" ht="15" customHeight="1" x14ac:dyDescent="0.25">
      <c r="C2529" s="42" t="s">
        <v>4651</v>
      </c>
      <c r="D2529" s="45" t="s">
        <v>579</v>
      </c>
    </row>
    <row r="2530" spans="3:4" ht="15" customHeight="1" x14ac:dyDescent="0.25">
      <c r="C2530" s="42" t="s">
        <v>4652</v>
      </c>
      <c r="D2530" s="45" t="s">
        <v>689</v>
      </c>
    </row>
    <row r="2531" spans="3:4" ht="15" customHeight="1" x14ac:dyDescent="0.25">
      <c r="C2531" s="42" t="s">
        <v>4653</v>
      </c>
      <c r="D2531" s="45" t="s">
        <v>3805</v>
      </c>
    </row>
    <row r="2532" spans="3:4" ht="15" customHeight="1" x14ac:dyDescent="0.25">
      <c r="C2532" s="42" t="s">
        <v>4654</v>
      </c>
      <c r="D2532" s="45" t="s">
        <v>4655</v>
      </c>
    </row>
    <row r="2533" spans="3:4" ht="15" customHeight="1" x14ac:dyDescent="0.25">
      <c r="C2533" s="42" t="s">
        <v>4656</v>
      </c>
      <c r="D2533" s="45" t="s">
        <v>639</v>
      </c>
    </row>
    <row r="2534" spans="3:4" ht="15" customHeight="1" x14ac:dyDescent="0.25">
      <c r="C2534" s="42" t="s">
        <v>4657</v>
      </c>
      <c r="D2534" s="45" t="s">
        <v>4658</v>
      </c>
    </row>
    <row r="2535" spans="3:4" ht="15" customHeight="1" x14ac:dyDescent="0.25">
      <c r="C2535" s="42" t="s">
        <v>4659</v>
      </c>
      <c r="D2535" s="45" t="s">
        <v>4660</v>
      </c>
    </row>
    <row r="2536" spans="3:4" ht="15" customHeight="1" x14ac:dyDescent="0.25">
      <c r="C2536" s="42" t="s">
        <v>4661</v>
      </c>
      <c r="D2536" s="45" t="s">
        <v>4662</v>
      </c>
    </row>
    <row r="2537" spans="3:4" ht="15" customHeight="1" x14ac:dyDescent="0.25">
      <c r="C2537" s="42" t="s">
        <v>4663</v>
      </c>
      <c r="D2537" s="45" t="s">
        <v>4664</v>
      </c>
    </row>
    <row r="2538" spans="3:4" ht="15" customHeight="1" x14ac:dyDescent="0.25">
      <c r="C2538" s="42" t="s">
        <v>4665</v>
      </c>
      <c r="D2538" s="45" t="s">
        <v>4666</v>
      </c>
    </row>
    <row r="2539" spans="3:4" ht="15" customHeight="1" x14ac:dyDescent="0.25">
      <c r="C2539" s="42" t="s">
        <v>4667</v>
      </c>
      <c r="D2539" s="45" t="s">
        <v>4668</v>
      </c>
    </row>
    <row r="2540" spans="3:4" ht="15" customHeight="1" x14ac:dyDescent="0.25">
      <c r="C2540" s="42" t="s">
        <v>4669</v>
      </c>
      <c r="D2540" s="45" t="s">
        <v>593</v>
      </c>
    </row>
    <row r="2541" spans="3:4" ht="15" customHeight="1" x14ac:dyDescent="0.25">
      <c r="C2541" s="42" t="s">
        <v>4670</v>
      </c>
      <c r="D2541" s="45" t="s">
        <v>4671</v>
      </c>
    </row>
    <row r="2542" spans="3:4" ht="15" customHeight="1" x14ac:dyDescent="0.25">
      <c r="C2542" s="42" t="s">
        <v>4672</v>
      </c>
      <c r="D2542" s="45" t="s">
        <v>552</v>
      </c>
    </row>
    <row r="2543" spans="3:4" ht="15" customHeight="1" x14ac:dyDescent="0.25">
      <c r="C2543" s="42" t="s">
        <v>4673</v>
      </c>
      <c r="D2543" s="45" t="s">
        <v>4674</v>
      </c>
    </row>
    <row r="2544" spans="3:4" ht="15" customHeight="1" x14ac:dyDescent="0.25">
      <c r="C2544" s="42" t="s">
        <v>4675</v>
      </c>
      <c r="D2544" s="45" t="s">
        <v>553</v>
      </c>
    </row>
    <row r="2545" spans="3:4" ht="15" customHeight="1" x14ac:dyDescent="0.25">
      <c r="C2545" s="42" t="s">
        <v>4676</v>
      </c>
      <c r="D2545" s="45" t="s">
        <v>802</v>
      </c>
    </row>
    <row r="2546" spans="3:4" ht="15" customHeight="1" x14ac:dyDescent="0.25">
      <c r="C2546" s="42" t="s">
        <v>4677</v>
      </c>
      <c r="D2546" s="45" t="s">
        <v>4678</v>
      </c>
    </row>
    <row r="2547" spans="3:4" ht="15" customHeight="1" x14ac:dyDescent="0.25">
      <c r="C2547" s="42" t="s">
        <v>4679</v>
      </c>
      <c r="D2547" s="45" t="s">
        <v>634</v>
      </c>
    </row>
    <row r="2548" spans="3:4" ht="15" customHeight="1" x14ac:dyDescent="0.25">
      <c r="C2548" s="42" t="s">
        <v>4680</v>
      </c>
      <c r="D2548" s="45" t="s">
        <v>809</v>
      </c>
    </row>
    <row r="2549" spans="3:4" ht="15" customHeight="1" x14ac:dyDescent="0.25">
      <c r="C2549" s="42" t="s">
        <v>4681</v>
      </c>
      <c r="D2549" s="45" t="s">
        <v>804</v>
      </c>
    </row>
    <row r="2550" spans="3:4" ht="15" customHeight="1" x14ac:dyDescent="0.25">
      <c r="C2550" s="42" t="s">
        <v>4682</v>
      </c>
      <c r="D2550" s="45" t="s">
        <v>4683</v>
      </c>
    </row>
    <row r="2551" spans="3:4" ht="15" customHeight="1" x14ac:dyDescent="0.25">
      <c r="C2551" s="42" t="s">
        <v>4684</v>
      </c>
      <c r="D2551" s="45" t="s">
        <v>4685</v>
      </c>
    </row>
    <row r="2552" spans="3:4" ht="15" customHeight="1" x14ac:dyDescent="0.25">
      <c r="C2552" s="42" t="s">
        <v>4686</v>
      </c>
      <c r="D2552" s="45" t="s">
        <v>832</v>
      </c>
    </row>
    <row r="2553" spans="3:4" ht="15" customHeight="1" x14ac:dyDescent="0.25">
      <c r="C2553" s="42" t="s">
        <v>4687</v>
      </c>
      <c r="D2553" s="45" t="s">
        <v>4688</v>
      </c>
    </row>
    <row r="2554" spans="3:4" ht="15" customHeight="1" x14ac:dyDescent="0.25">
      <c r="C2554" s="42" t="s">
        <v>4689</v>
      </c>
      <c r="D2554" s="45" t="s">
        <v>4690</v>
      </c>
    </row>
    <row r="2555" spans="3:4" ht="15" customHeight="1" x14ac:dyDescent="0.25">
      <c r="C2555" s="42" t="s">
        <v>4691</v>
      </c>
      <c r="D2555" s="45" t="s">
        <v>4692</v>
      </c>
    </row>
    <row r="2556" spans="3:4" ht="15" customHeight="1" x14ac:dyDescent="0.25">
      <c r="C2556" s="42" t="s">
        <v>4693</v>
      </c>
      <c r="D2556" s="45" t="s">
        <v>798</v>
      </c>
    </row>
    <row r="2557" spans="3:4" ht="15" customHeight="1" x14ac:dyDescent="0.25">
      <c r="C2557" s="42" t="s">
        <v>4694</v>
      </c>
      <c r="D2557" s="45" t="s">
        <v>763</v>
      </c>
    </row>
    <row r="2558" spans="3:4" ht="15" customHeight="1" x14ac:dyDescent="0.25">
      <c r="C2558" s="42" t="s">
        <v>4695</v>
      </c>
      <c r="D2558" s="45" t="s">
        <v>4696</v>
      </c>
    </row>
    <row r="2559" spans="3:4" ht="15" customHeight="1" x14ac:dyDescent="0.25">
      <c r="C2559" s="42" t="s">
        <v>4697</v>
      </c>
      <c r="D2559" s="45" t="s">
        <v>3631</v>
      </c>
    </row>
    <row r="2560" spans="3:4" ht="15" customHeight="1" x14ac:dyDescent="0.25">
      <c r="C2560" s="42" t="s">
        <v>4698</v>
      </c>
      <c r="D2560" s="45" t="s">
        <v>4699</v>
      </c>
    </row>
    <row r="2561" spans="3:4" ht="15" customHeight="1" x14ac:dyDescent="0.25">
      <c r="C2561" s="42" t="s">
        <v>4700</v>
      </c>
      <c r="D2561" s="45" t="s">
        <v>4701</v>
      </c>
    </row>
    <row r="2562" spans="3:4" ht="15" customHeight="1" x14ac:dyDescent="0.25">
      <c r="C2562" s="42" t="s">
        <v>4702</v>
      </c>
      <c r="D2562" s="45" t="s">
        <v>800</v>
      </c>
    </row>
    <row r="2563" spans="3:4" ht="15" customHeight="1" x14ac:dyDescent="0.25">
      <c r="C2563" s="42" t="s">
        <v>4703</v>
      </c>
      <c r="D2563" s="45" t="s">
        <v>741</v>
      </c>
    </row>
    <row r="2564" spans="3:4" ht="15" customHeight="1" x14ac:dyDescent="0.25">
      <c r="C2564" s="42" t="s">
        <v>4704</v>
      </c>
      <c r="D2564" s="45" t="s">
        <v>585</v>
      </c>
    </row>
    <row r="2565" spans="3:4" ht="15" customHeight="1" x14ac:dyDescent="0.25">
      <c r="C2565" s="42" t="s">
        <v>4705</v>
      </c>
      <c r="D2565" s="45" t="s">
        <v>574</v>
      </c>
    </row>
    <row r="2566" spans="3:4" ht="15" customHeight="1" x14ac:dyDescent="0.25">
      <c r="C2566" s="42" t="s">
        <v>4706</v>
      </c>
      <c r="D2566" s="45" t="s">
        <v>4707</v>
      </c>
    </row>
    <row r="2567" spans="3:4" ht="15" customHeight="1" x14ac:dyDescent="0.25">
      <c r="C2567" s="42" t="s">
        <v>4708</v>
      </c>
      <c r="D2567" s="45" t="s">
        <v>4709</v>
      </c>
    </row>
    <row r="2568" spans="3:4" ht="15" customHeight="1" x14ac:dyDescent="0.25">
      <c r="C2568" s="42" t="s">
        <v>4710</v>
      </c>
      <c r="D2568" s="45" t="s">
        <v>608</v>
      </c>
    </row>
    <row r="2569" spans="3:4" ht="15" customHeight="1" x14ac:dyDescent="0.25">
      <c r="C2569" s="42" t="s">
        <v>4711</v>
      </c>
      <c r="D2569" s="45" t="s">
        <v>580</v>
      </c>
    </row>
    <row r="2570" spans="3:4" ht="15" customHeight="1" x14ac:dyDescent="0.25">
      <c r="C2570" s="42" t="s">
        <v>4712</v>
      </c>
      <c r="D2570" s="45" t="s">
        <v>572</v>
      </c>
    </row>
    <row r="2571" spans="3:4" ht="15" customHeight="1" x14ac:dyDescent="0.25">
      <c r="C2571" s="42" t="s">
        <v>4713</v>
      </c>
      <c r="D2571" s="45" t="s">
        <v>4714</v>
      </c>
    </row>
    <row r="2572" spans="3:4" ht="15" customHeight="1" x14ac:dyDescent="0.25">
      <c r="C2572" s="42" t="s">
        <v>4715</v>
      </c>
      <c r="D2572" s="45" t="s">
        <v>618</v>
      </c>
    </row>
    <row r="2573" spans="3:4" ht="15" customHeight="1" x14ac:dyDescent="0.25">
      <c r="C2573" s="42" t="s">
        <v>4716</v>
      </c>
      <c r="D2573" s="45" t="s">
        <v>591</v>
      </c>
    </row>
    <row r="2574" spans="3:4" ht="15" customHeight="1" x14ac:dyDescent="0.25">
      <c r="C2574" s="42" t="s">
        <v>4717</v>
      </c>
      <c r="D2574" s="45" t="s">
        <v>705</v>
      </c>
    </row>
    <row r="2575" spans="3:4" ht="15" customHeight="1" x14ac:dyDescent="0.25">
      <c r="C2575" s="42" t="s">
        <v>4718</v>
      </c>
      <c r="D2575" s="45" t="s">
        <v>3919</v>
      </c>
    </row>
    <row r="2576" spans="3:4" ht="15" customHeight="1" x14ac:dyDescent="0.25">
      <c r="C2576" s="42" t="s">
        <v>4719</v>
      </c>
      <c r="D2576" s="45" t="s">
        <v>4720</v>
      </c>
    </row>
    <row r="2577" spans="3:4" ht="15" customHeight="1" x14ac:dyDescent="0.25">
      <c r="C2577" s="42" t="s">
        <v>4721</v>
      </c>
      <c r="D2577" s="45" t="s">
        <v>721</v>
      </c>
    </row>
    <row r="2578" spans="3:4" ht="15" customHeight="1" x14ac:dyDescent="0.25">
      <c r="C2578" s="42" t="s">
        <v>4722</v>
      </c>
      <c r="D2578" s="45" t="s">
        <v>4318</v>
      </c>
    </row>
    <row r="2579" spans="3:4" ht="15" customHeight="1" x14ac:dyDescent="0.25">
      <c r="C2579" s="42" t="s">
        <v>4723</v>
      </c>
      <c r="D2579" s="45" t="s">
        <v>4724</v>
      </c>
    </row>
    <row r="2580" spans="3:4" ht="15" customHeight="1" x14ac:dyDescent="0.25">
      <c r="C2580" s="42" t="s">
        <v>4725</v>
      </c>
      <c r="D2580" s="45" t="s">
        <v>777</v>
      </c>
    </row>
    <row r="2581" spans="3:4" ht="15" customHeight="1" x14ac:dyDescent="0.25">
      <c r="C2581" s="42" t="s">
        <v>4726</v>
      </c>
      <c r="D2581" s="45" t="s">
        <v>4727</v>
      </c>
    </row>
    <row r="2582" spans="3:4" ht="15" customHeight="1" x14ac:dyDescent="0.25">
      <c r="C2582" s="42" t="s">
        <v>4728</v>
      </c>
      <c r="D2582" s="45" t="s">
        <v>824</v>
      </c>
    </row>
    <row r="2583" spans="3:4" ht="15" customHeight="1" x14ac:dyDescent="0.25">
      <c r="C2583" s="42" t="s">
        <v>4729</v>
      </c>
      <c r="D2583" s="45" t="s">
        <v>3790</v>
      </c>
    </row>
    <row r="2584" spans="3:4" ht="15" customHeight="1" x14ac:dyDescent="0.25">
      <c r="C2584" s="42" t="s">
        <v>4730</v>
      </c>
      <c r="D2584" s="45" t="s">
        <v>831</v>
      </c>
    </row>
    <row r="2585" spans="3:4" ht="15" customHeight="1" x14ac:dyDescent="0.25">
      <c r="C2585" s="42" t="s">
        <v>4731</v>
      </c>
      <c r="D2585" s="45" t="s">
        <v>4732</v>
      </c>
    </row>
    <row r="2586" spans="3:4" ht="15" customHeight="1" x14ac:dyDescent="0.25">
      <c r="C2586" s="42" t="s">
        <v>4733</v>
      </c>
      <c r="D2586" s="45" t="s">
        <v>678</v>
      </c>
    </row>
    <row r="2587" spans="3:4" ht="15" customHeight="1" x14ac:dyDescent="0.25">
      <c r="C2587" s="42" t="s">
        <v>4734</v>
      </c>
      <c r="D2587" s="45" t="s">
        <v>4735</v>
      </c>
    </row>
    <row r="2588" spans="3:4" ht="15" customHeight="1" x14ac:dyDescent="0.25">
      <c r="C2588" s="42" t="s">
        <v>4736</v>
      </c>
      <c r="D2588" s="45" t="s">
        <v>3788</v>
      </c>
    </row>
    <row r="2589" spans="3:4" ht="15" customHeight="1" x14ac:dyDescent="0.25">
      <c r="C2589" s="42" t="s">
        <v>4737</v>
      </c>
      <c r="D2589" s="45" t="s">
        <v>4738</v>
      </c>
    </row>
    <row r="2590" spans="3:4" ht="15" customHeight="1" x14ac:dyDescent="0.25">
      <c r="C2590" s="42" t="s">
        <v>4739</v>
      </c>
      <c r="D2590" s="45" t="s">
        <v>4740</v>
      </c>
    </row>
    <row r="2591" spans="3:4" ht="15" customHeight="1" x14ac:dyDescent="0.25">
      <c r="C2591" s="42" t="s">
        <v>4741</v>
      </c>
      <c r="D2591" s="45" t="s">
        <v>718</v>
      </c>
    </row>
    <row r="2592" spans="3:4" ht="15" customHeight="1" x14ac:dyDescent="0.25">
      <c r="C2592" s="42" t="s">
        <v>4742</v>
      </c>
      <c r="D2592" s="45" t="s">
        <v>551</v>
      </c>
    </row>
    <row r="2593" spans="3:4" ht="15" customHeight="1" x14ac:dyDescent="0.25">
      <c r="C2593" s="42" t="s">
        <v>4743</v>
      </c>
      <c r="D2593" s="45" t="s">
        <v>703</v>
      </c>
    </row>
    <row r="2594" spans="3:4" ht="15" customHeight="1" x14ac:dyDescent="0.25">
      <c r="C2594" s="42" t="s">
        <v>4744</v>
      </c>
      <c r="D2594" s="45" t="s">
        <v>562</v>
      </c>
    </row>
    <row r="2595" spans="3:4" ht="15" customHeight="1" x14ac:dyDescent="0.25">
      <c r="C2595" s="42" t="s">
        <v>4745</v>
      </c>
      <c r="D2595" s="45" t="s">
        <v>628</v>
      </c>
    </row>
    <row r="2596" spans="3:4" ht="15" customHeight="1" x14ac:dyDescent="0.25">
      <c r="C2596" s="42" t="s">
        <v>4746</v>
      </c>
      <c r="D2596" s="45" t="s">
        <v>647</v>
      </c>
    </row>
    <row r="2597" spans="3:4" ht="15" customHeight="1" x14ac:dyDescent="0.25">
      <c r="C2597" s="42" t="s">
        <v>4747</v>
      </c>
      <c r="D2597" s="45" t="s">
        <v>621</v>
      </c>
    </row>
    <row r="2598" spans="3:4" ht="15" customHeight="1" x14ac:dyDescent="0.25">
      <c r="C2598" s="42" t="s">
        <v>4748</v>
      </c>
      <c r="D2598" s="45" t="s">
        <v>4749</v>
      </c>
    </row>
    <row r="2599" spans="3:4" ht="15" customHeight="1" x14ac:dyDescent="0.25">
      <c r="C2599" s="42" t="s">
        <v>4750</v>
      </c>
      <c r="D2599" s="45" t="s">
        <v>712</v>
      </c>
    </row>
    <row r="2600" spans="3:4" ht="15" customHeight="1" x14ac:dyDescent="0.25">
      <c r="C2600" s="42" t="s">
        <v>4751</v>
      </c>
      <c r="D2600" s="45" t="s">
        <v>4752</v>
      </c>
    </row>
    <row r="2601" spans="3:4" ht="15" customHeight="1" x14ac:dyDescent="0.25">
      <c r="C2601" s="42" t="s">
        <v>4753</v>
      </c>
      <c r="D2601" s="45" t="s">
        <v>710</v>
      </c>
    </row>
    <row r="2602" spans="3:4" ht="15" customHeight="1" x14ac:dyDescent="0.25">
      <c r="C2602" s="42" t="s">
        <v>4754</v>
      </c>
      <c r="D2602" s="45" t="s">
        <v>3911</v>
      </c>
    </row>
    <row r="2603" spans="3:4" ht="15" customHeight="1" x14ac:dyDescent="0.25">
      <c r="C2603" s="42" t="s">
        <v>4755</v>
      </c>
      <c r="D2603" s="45" t="s">
        <v>4756</v>
      </c>
    </row>
    <row r="2604" spans="3:4" ht="15" customHeight="1" x14ac:dyDescent="0.25">
      <c r="C2604" s="42" t="s">
        <v>4757</v>
      </c>
      <c r="D2604" s="45" t="s">
        <v>578</v>
      </c>
    </row>
    <row r="2605" spans="3:4" ht="15" customHeight="1" x14ac:dyDescent="0.25">
      <c r="C2605" s="42" t="s">
        <v>4758</v>
      </c>
      <c r="D2605" s="45" t="s">
        <v>4759</v>
      </c>
    </row>
    <row r="2606" spans="3:4" ht="15" customHeight="1" x14ac:dyDescent="0.25">
      <c r="C2606" s="42" t="s">
        <v>4760</v>
      </c>
      <c r="D2606" s="46" t="s">
        <v>780</v>
      </c>
    </row>
    <row r="2607" spans="3:4" ht="15" customHeight="1" x14ac:dyDescent="0.25">
      <c r="C2607" s="42" t="s">
        <v>4761</v>
      </c>
      <c r="D2607" s="46" t="s">
        <v>601</v>
      </c>
    </row>
    <row r="2608" spans="3:4" ht="15" customHeight="1" x14ac:dyDescent="0.25">
      <c r="C2608" s="42" t="s">
        <v>4762</v>
      </c>
      <c r="D2608" s="46" t="s">
        <v>637</v>
      </c>
    </row>
    <row r="2609" spans="3:4" ht="15" customHeight="1" x14ac:dyDescent="0.25">
      <c r="C2609" s="42" t="s">
        <v>4763</v>
      </c>
      <c r="D2609" s="46" t="s">
        <v>702</v>
      </c>
    </row>
    <row r="2610" spans="3:4" ht="15" customHeight="1" x14ac:dyDescent="0.25">
      <c r="C2610" s="42" t="s">
        <v>4764</v>
      </c>
      <c r="D2610" s="46" t="s">
        <v>696</v>
      </c>
    </row>
    <row r="2611" spans="3:4" ht="15" customHeight="1" x14ac:dyDescent="0.25">
      <c r="C2611" s="42" t="s">
        <v>4765</v>
      </c>
      <c r="D2611" s="46" t="s">
        <v>3794</v>
      </c>
    </row>
    <row r="2612" spans="3:4" ht="15" customHeight="1" x14ac:dyDescent="0.25">
      <c r="C2612" s="42" t="s">
        <v>4766</v>
      </c>
      <c r="D2612" s="46" t="s">
        <v>4767</v>
      </c>
    </row>
    <row r="2613" spans="3:4" ht="15" customHeight="1" x14ac:dyDescent="0.25">
      <c r="C2613" s="42" t="s">
        <v>4768</v>
      </c>
      <c r="D2613" s="46" t="s">
        <v>784</v>
      </c>
    </row>
    <row r="2614" spans="3:4" ht="15" customHeight="1" x14ac:dyDescent="0.25">
      <c r="C2614" s="42" t="s">
        <v>4769</v>
      </c>
      <c r="D2614" s="46" t="s">
        <v>4770</v>
      </c>
    </row>
    <row r="2615" spans="3:4" ht="15" customHeight="1" x14ac:dyDescent="0.25">
      <c r="C2615" s="42" t="s">
        <v>4771</v>
      </c>
      <c r="D2615" s="46" t="s">
        <v>753</v>
      </c>
    </row>
    <row r="2616" spans="3:4" ht="15" customHeight="1" x14ac:dyDescent="0.25">
      <c r="C2616" s="42" t="s">
        <v>4772</v>
      </c>
      <c r="D2616" s="46" t="s">
        <v>4773</v>
      </c>
    </row>
    <row r="2617" spans="3:4" ht="15" customHeight="1" x14ac:dyDescent="0.25">
      <c r="C2617" s="42" t="s">
        <v>4774</v>
      </c>
      <c r="D2617" s="46" t="s">
        <v>3608</v>
      </c>
    </row>
    <row r="2618" spans="3:4" ht="15" customHeight="1" x14ac:dyDescent="0.25">
      <c r="C2618" s="42" t="s">
        <v>4775</v>
      </c>
      <c r="D2618" s="46" t="s">
        <v>4776</v>
      </c>
    </row>
    <row r="2619" spans="3:4" ht="15" customHeight="1" x14ac:dyDescent="0.25">
      <c r="C2619" s="42" t="s">
        <v>4777</v>
      </c>
      <c r="D2619" s="46" t="s">
        <v>667</v>
      </c>
    </row>
    <row r="2620" spans="3:4" ht="15" customHeight="1" x14ac:dyDescent="0.25">
      <c r="C2620" s="42" t="s">
        <v>4778</v>
      </c>
      <c r="D2620" s="46" t="s">
        <v>722</v>
      </c>
    </row>
    <row r="2621" spans="3:4" ht="15" customHeight="1" x14ac:dyDescent="0.25">
      <c r="C2621" s="42" t="s">
        <v>4779</v>
      </c>
      <c r="D2621" s="46" t="s">
        <v>4780</v>
      </c>
    </row>
    <row r="2622" spans="3:4" ht="15" customHeight="1" x14ac:dyDescent="0.25">
      <c r="C2622" s="42" t="s">
        <v>4781</v>
      </c>
      <c r="D2622" s="46" t="s">
        <v>4782</v>
      </c>
    </row>
    <row r="2623" spans="3:4" ht="15" customHeight="1" x14ac:dyDescent="0.25">
      <c r="C2623" s="42" t="s">
        <v>4783</v>
      </c>
      <c r="D2623" s="46" t="s">
        <v>813</v>
      </c>
    </row>
    <row r="2624" spans="3:4" ht="15" customHeight="1" x14ac:dyDescent="0.25">
      <c r="C2624" s="42" t="s">
        <v>4784</v>
      </c>
      <c r="D2624" s="46" t="s">
        <v>550</v>
      </c>
    </row>
    <row r="2625" spans="3:4" ht="15" customHeight="1" x14ac:dyDescent="0.25">
      <c r="C2625" s="42" t="s">
        <v>4785</v>
      </c>
      <c r="D2625" s="46" t="s">
        <v>549</v>
      </c>
    </row>
    <row r="2626" spans="3:4" ht="15" customHeight="1" x14ac:dyDescent="0.25">
      <c r="C2626" s="42" t="s">
        <v>4786</v>
      </c>
      <c r="D2626" s="46" t="s">
        <v>736</v>
      </c>
    </row>
    <row r="2627" spans="3:4" ht="15" customHeight="1" x14ac:dyDescent="0.25">
      <c r="C2627" s="42" t="s">
        <v>4787</v>
      </c>
      <c r="D2627" s="46" t="s">
        <v>610</v>
      </c>
    </row>
    <row r="2628" spans="3:4" ht="15" customHeight="1" x14ac:dyDescent="0.25">
      <c r="C2628" s="42" t="s">
        <v>4788</v>
      </c>
      <c r="D2628" s="46" t="s">
        <v>646</v>
      </c>
    </row>
    <row r="2629" spans="3:4" ht="15" customHeight="1" x14ac:dyDescent="0.25">
      <c r="C2629" s="42" t="s">
        <v>4789</v>
      </c>
      <c r="D2629" s="46" t="s">
        <v>714</v>
      </c>
    </row>
    <row r="2630" spans="3:4" ht="15" customHeight="1" x14ac:dyDescent="0.25">
      <c r="C2630" s="42" t="s">
        <v>4790</v>
      </c>
      <c r="D2630" s="46" t="s">
        <v>787</v>
      </c>
    </row>
    <row r="2631" spans="3:4" ht="15" customHeight="1" x14ac:dyDescent="0.25">
      <c r="C2631" s="42" t="s">
        <v>4791</v>
      </c>
      <c r="D2631" s="46" t="s">
        <v>575</v>
      </c>
    </row>
    <row r="2632" spans="3:4" ht="15" customHeight="1" x14ac:dyDescent="0.25">
      <c r="C2632" s="42" t="s">
        <v>4792</v>
      </c>
      <c r="D2632" s="46" t="s">
        <v>732</v>
      </c>
    </row>
    <row r="2633" spans="3:4" ht="15" customHeight="1" x14ac:dyDescent="0.25">
      <c r="C2633" s="42" t="s">
        <v>4793</v>
      </c>
      <c r="D2633" s="46" t="s">
        <v>820</v>
      </c>
    </row>
    <row r="2634" spans="3:4" ht="15" customHeight="1" x14ac:dyDescent="0.25">
      <c r="C2634" s="42" t="s">
        <v>4794</v>
      </c>
      <c r="D2634" s="46" t="s">
        <v>604</v>
      </c>
    </row>
    <row r="2635" spans="3:4" ht="15" customHeight="1" x14ac:dyDescent="0.25">
      <c r="C2635" s="42" t="s">
        <v>4795</v>
      </c>
      <c r="D2635" s="46" t="s">
        <v>649</v>
      </c>
    </row>
    <row r="2636" spans="3:4" ht="15" customHeight="1" x14ac:dyDescent="0.25">
      <c r="C2636" s="42" t="s">
        <v>4796</v>
      </c>
      <c r="D2636" s="46" t="s">
        <v>570</v>
      </c>
    </row>
    <row r="2637" spans="3:4" ht="15" customHeight="1" x14ac:dyDescent="0.25">
      <c r="C2637" s="42" t="s">
        <v>4797</v>
      </c>
      <c r="D2637" s="46" t="s">
        <v>814</v>
      </c>
    </row>
    <row r="2638" spans="3:4" ht="15" customHeight="1" x14ac:dyDescent="0.25">
      <c r="C2638" s="42" t="s">
        <v>4798</v>
      </c>
      <c r="D2638" s="46" t="s">
        <v>594</v>
      </c>
    </row>
    <row r="2639" spans="3:4" ht="15" customHeight="1" x14ac:dyDescent="0.25">
      <c r="C2639" s="42" t="s">
        <v>4799</v>
      </c>
      <c r="D2639" s="46" t="s">
        <v>652</v>
      </c>
    </row>
    <row r="2640" spans="3:4" ht="15" customHeight="1" x14ac:dyDescent="0.25">
      <c r="C2640" s="42" t="s">
        <v>4800</v>
      </c>
      <c r="D2640" s="46" t="s">
        <v>4801</v>
      </c>
    </row>
    <row r="2641" spans="3:4" ht="15" customHeight="1" x14ac:dyDescent="0.25">
      <c r="C2641" s="42" t="s">
        <v>4802</v>
      </c>
      <c r="D2641" s="46" t="s">
        <v>654</v>
      </c>
    </row>
    <row r="2642" spans="3:4" ht="15" customHeight="1" x14ac:dyDescent="0.25">
      <c r="C2642" s="42" t="s">
        <v>4803</v>
      </c>
      <c r="D2642" s="46" t="s">
        <v>4804</v>
      </c>
    </row>
    <row r="2643" spans="3:4" ht="15" customHeight="1" x14ac:dyDescent="0.25">
      <c r="C2643" s="42" t="s">
        <v>4805</v>
      </c>
      <c r="D2643" s="46" t="s">
        <v>3855</v>
      </c>
    </row>
    <row r="2644" spans="3:4" ht="15" customHeight="1" x14ac:dyDescent="0.25">
      <c r="C2644" s="42" t="s">
        <v>4806</v>
      </c>
      <c r="D2644" s="46" t="s">
        <v>4807</v>
      </c>
    </row>
    <row r="2645" spans="3:4" ht="15" customHeight="1" x14ac:dyDescent="0.25">
      <c r="C2645" s="42" t="s">
        <v>4808</v>
      </c>
      <c r="D2645" s="46" t="s">
        <v>556</v>
      </c>
    </row>
    <row r="2646" spans="3:4" ht="15" customHeight="1" x14ac:dyDescent="0.25">
      <c r="C2646" s="42" t="s">
        <v>4809</v>
      </c>
      <c r="D2646" s="46" t="s">
        <v>4810</v>
      </c>
    </row>
    <row r="2647" spans="3:4" ht="15" customHeight="1" x14ac:dyDescent="0.25">
      <c r="C2647" s="42" t="s">
        <v>4811</v>
      </c>
      <c r="D2647" s="46" t="s">
        <v>653</v>
      </c>
    </row>
    <row r="2648" spans="3:4" ht="15" customHeight="1" x14ac:dyDescent="0.25">
      <c r="C2648" s="42" t="s">
        <v>4812</v>
      </c>
      <c r="D2648" s="46" t="s">
        <v>4813</v>
      </c>
    </row>
    <row r="2649" spans="3:4" ht="15" customHeight="1" x14ac:dyDescent="0.25">
      <c r="C2649" s="42" t="s">
        <v>4814</v>
      </c>
      <c r="D2649" s="46" t="s">
        <v>581</v>
      </c>
    </row>
    <row r="2650" spans="3:4" ht="15" customHeight="1" x14ac:dyDescent="0.25">
      <c r="C2650" s="42" t="s">
        <v>4815</v>
      </c>
      <c r="D2650" s="46" t="s">
        <v>3628</v>
      </c>
    </row>
    <row r="2651" spans="3:4" ht="15" customHeight="1" x14ac:dyDescent="0.25">
      <c r="C2651" s="42" t="s">
        <v>4816</v>
      </c>
      <c r="D2651" s="46" t="s">
        <v>3774</v>
      </c>
    </row>
    <row r="2652" spans="3:4" ht="15" customHeight="1" x14ac:dyDescent="0.25">
      <c r="C2652" s="42" t="s">
        <v>4817</v>
      </c>
      <c r="D2652" s="46" t="s">
        <v>555</v>
      </c>
    </row>
    <row r="2653" spans="3:4" ht="15" customHeight="1" x14ac:dyDescent="0.25">
      <c r="C2653" s="42" t="s">
        <v>4818</v>
      </c>
      <c r="D2653" s="46" t="s">
        <v>611</v>
      </c>
    </row>
    <row r="2654" spans="3:4" ht="15" customHeight="1" x14ac:dyDescent="0.25">
      <c r="C2654" s="42" t="s">
        <v>4819</v>
      </c>
      <c r="D2654" s="46" t="s">
        <v>4820</v>
      </c>
    </row>
    <row r="2655" spans="3:4" ht="15" customHeight="1" x14ac:dyDescent="0.25">
      <c r="C2655" s="42" t="s">
        <v>4821</v>
      </c>
      <c r="D2655" s="46" t="s">
        <v>571</v>
      </c>
    </row>
    <row r="2656" spans="3:4" ht="15" customHeight="1" x14ac:dyDescent="0.25">
      <c r="C2656" s="42" t="s">
        <v>4822</v>
      </c>
      <c r="D2656" s="46" t="s">
        <v>757</v>
      </c>
    </row>
    <row r="2657" spans="3:4" ht="15" customHeight="1" x14ac:dyDescent="0.25">
      <c r="C2657" s="42" t="s">
        <v>4823</v>
      </c>
      <c r="D2657" s="46" t="s">
        <v>4824</v>
      </c>
    </row>
    <row r="2658" spans="3:4" ht="15" customHeight="1" x14ac:dyDescent="0.25">
      <c r="C2658" s="42" t="s">
        <v>4825</v>
      </c>
      <c r="D2658" s="46" t="s">
        <v>4826</v>
      </c>
    </row>
    <row r="2659" spans="3:4" ht="15" customHeight="1" x14ac:dyDescent="0.25">
      <c r="C2659" s="42" t="s">
        <v>4827</v>
      </c>
      <c r="D2659" s="46" t="s">
        <v>636</v>
      </c>
    </row>
    <row r="2660" spans="3:4" ht="15" customHeight="1" x14ac:dyDescent="0.25">
      <c r="C2660" s="42" t="s">
        <v>4828</v>
      </c>
      <c r="D2660" s="46" t="s">
        <v>707</v>
      </c>
    </row>
    <row r="2661" spans="3:4" ht="15" customHeight="1" x14ac:dyDescent="0.25">
      <c r="C2661" s="42" t="s">
        <v>4829</v>
      </c>
      <c r="D2661" s="46" t="s">
        <v>4830</v>
      </c>
    </row>
    <row r="2662" spans="3:4" ht="15" customHeight="1" x14ac:dyDescent="0.25">
      <c r="C2662" s="42" t="s">
        <v>4831</v>
      </c>
      <c r="D2662" s="46" t="s">
        <v>4832</v>
      </c>
    </row>
    <row r="2663" spans="3:4" ht="15" customHeight="1" x14ac:dyDescent="0.25">
      <c r="C2663" s="42" t="s">
        <v>4833</v>
      </c>
      <c r="D2663" s="46" t="s">
        <v>569</v>
      </c>
    </row>
    <row r="2664" spans="3:4" ht="15" customHeight="1" x14ac:dyDescent="0.25">
      <c r="C2664" s="42" t="s">
        <v>4834</v>
      </c>
      <c r="D2664" s="46" t="s">
        <v>4835</v>
      </c>
    </row>
    <row r="2665" spans="3:4" ht="15" customHeight="1" x14ac:dyDescent="0.25">
      <c r="C2665" s="42" t="s">
        <v>4836</v>
      </c>
      <c r="D2665" s="46" t="s">
        <v>4837</v>
      </c>
    </row>
    <row r="2666" spans="3:4" ht="15" customHeight="1" x14ac:dyDescent="0.25">
      <c r="C2666" s="42" t="s">
        <v>4838</v>
      </c>
      <c r="D2666" s="46" t="s">
        <v>4839</v>
      </c>
    </row>
    <row r="2667" spans="3:4" ht="15" customHeight="1" x14ac:dyDescent="0.25">
      <c r="C2667" s="42" t="s">
        <v>4840</v>
      </c>
      <c r="D2667" s="46" t="s">
        <v>3678</v>
      </c>
    </row>
    <row r="2668" spans="3:4" ht="15" customHeight="1" x14ac:dyDescent="0.25">
      <c r="C2668" s="42" t="s">
        <v>4841</v>
      </c>
      <c r="D2668" s="46" t="s">
        <v>573</v>
      </c>
    </row>
    <row r="2669" spans="3:4" ht="15" customHeight="1" x14ac:dyDescent="0.25">
      <c r="C2669" s="42" t="s">
        <v>4842</v>
      </c>
      <c r="D2669" s="46" t="s">
        <v>614</v>
      </c>
    </row>
    <row r="2670" spans="3:4" ht="15" customHeight="1" x14ac:dyDescent="0.25">
      <c r="C2670" s="42" t="s">
        <v>4843</v>
      </c>
      <c r="D2670" s="46" t="s">
        <v>4844</v>
      </c>
    </row>
    <row r="2671" spans="3:4" ht="15" customHeight="1" x14ac:dyDescent="0.25">
      <c r="C2671" s="42" t="s">
        <v>4845</v>
      </c>
      <c r="D2671" s="46" t="s">
        <v>4846</v>
      </c>
    </row>
    <row r="2672" spans="3:4" ht="15" customHeight="1" x14ac:dyDescent="0.25">
      <c r="C2672" s="42" t="s">
        <v>4847</v>
      </c>
      <c r="D2672" s="46" t="s">
        <v>3765</v>
      </c>
    </row>
    <row r="2673" spans="3:4" ht="15" customHeight="1" x14ac:dyDescent="0.25">
      <c r="C2673" s="42" t="s">
        <v>4848</v>
      </c>
      <c r="D2673" s="46" t="s">
        <v>743</v>
      </c>
    </row>
    <row r="2674" spans="3:4" ht="15" customHeight="1" x14ac:dyDescent="0.25">
      <c r="C2674" s="42" t="s">
        <v>4849</v>
      </c>
      <c r="D2674" s="46" t="s">
        <v>4850</v>
      </c>
    </row>
    <row r="2675" spans="3:4" ht="15" customHeight="1" x14ac:dyDescent="0.25">
      <c r="C2675" s="42" t="s">
        <v>4851</v>
      </c>
      <c r="D2675" s="46" t="s">
        <v>4852</v>
      </c>
    </row>
    <row r="2676" spans="3:4" ht="15" customHeight="1" x14ac:dyDescent="0.25">
      <c r="C2676" s="42" t="s">
        <v>4853</v>
      </c>
      <c r="D2676" s="46" t="s">
        <v>4854</v>
      </c>
    </row>
    <row r="2677" spans="3:4" ht="15" customHeight="1" x14ac:dyDescent="0.25">
      <c r="C2677" s="42" t="s">
        <v>4855</v>
      </c>
      <c r="D2677" s="46" t="s">
        <v>794</v>
      </c>
    </row>
    <row r="2678" spans="3:4" ht="15" customHeight="1" x14ac:dyDescent="0.25">
      <c r="C2678" s="42" t="s">
        <v>4856</v>
      </c>
      <c r="D2678" s="46" t="s">
        <v>303</v>
      </c>
    </row>
    <row r="2679" spans="3:4" ht="15" customHeight="1" x14ac:dyDescent="0.25">
      <c r="C2679" s="42" t="s">
        <v>4857</v>
      </c>
      <c r="D2679" s="46" t="s">
        <v>303</v>
      </c>
    </row>
    <row r="2680" spans="3:4" ht="15" customHeight="1" x14ac:dyDescent="0.25">
      <c r="C2680" s="42" t="s">
        <v>4858</v>
      </c>
      <c r="D2680" s="46" t="s">
        <v>304</v>
      </c>
    </row>
    <row r="2681" spans="3:4" ht="15" customHeight="1" x14ac:dyDescent="0.25">
      <c r="C2681" s="42" t="s">
        <v>4859</v>
      </c>
      <c r="D2681" s="46" t="s">
        <v>305</v>
      </c>
    </row>
    <row r="2682" spans="3:4" ht="15" customHeight="1" x14ac:dyDescent="0.25">
      <c r="C2682" s="42" t="s">
        <v>4860</v>
      </c>
      <c r="D2682" s="46" t="s">
        <v>306</v>
      </c>
    </row>
    <row r="2683" spans="3:4" ht="15" customHeight="1" x14ac:dyDescent="0.25">
      <c r="C2683" s="42" t="s">
        <v>4861</v>
      </c>
      <c r="D2683" s="46" t="s">
        <v>307</v>
      </c>
    </row>
    <row r="2684" spans="3:4" ht="15" customHeight="1" x14ac:dyDescent="0.25">
      <c r="C2684" s="42" t="s">
        <v>4862</v>
      </c>
      <c r="D2684" s="46" t="s">
        <v>308</v>
      </c>
    </row>
    <row r="2685" spans="3:4" ht="15" customHeight="1" x14ac:dyDescent="0.25">
      <c r="C2685" s="42" t="s">
        <v>4863</v>
      </c>
      <c r="D2685" s="46" t="s">
        <v>309</v>
      </c>
    </row>
    <row r="2686" spans="3:4" ht="15" customHeight="1" x14ac:dyDescent="0.25">
      <c r="C2686" s="42" t="s">
        <v>4864</v>
      </c>
      <c r="D2686" s="46" t="s">
        <v>310</v>
      </c>
    </row>
    <row r="2687" spans="3:4" ht="15" customHeight="1" x14ac:dyDescent="0.25">
      <c r="C2687" s="42" t="s">
        <v>4865</v>
      </c>
      <c r="D2687" s="46" t="s">
        <v>310</v>
      </c>
    </row>
    <row r="2688" spans="3:4" ht="15" customHeight="1" x14ac:dyDescent="0.25">
      <c r="C2688" s="42" t="s">
        <v>4866</v>
      </c>
      <c r="D2688" s="46" t="s">
        <v>34</v>
      </c>
    </row>
    <row r="2689" spans="3:4" ht="15" customHeight="1" x14ac:dyDescent="0.25">
      <c r="C2689" s="42" t="s">
        <v>4867</v>
      </c>
      <c r="D2689" s="46" t="s">
        <v>34</v>
      </c>
    </row>
    <row r="2978" spans="5:5" ht="15" customHeight="1" x14ac:dyDescent="0.25">
      <c r="E2978" s="46"/>
    </row>
    <row r="2979" spans="5:5" ht="15" customHeight="1" x14ac:dyDescent="0.25">
      <c r="E2979" s="46"/>
    </row>
    <row r="2980" spans="5:5" ht="15" customHeight="1" x14ac:dyDescent="0.25">
      <c r="E2980" s="46"/>
    </row>
    <row r="2981" spans="5:5" ht="15" customHeight="1" x14ac:dyDescent="0.25">
      <c r="E2981" s="46"/>
    </row>
    <row r="2982" spans="5:5" ht="15" customHeight="1" x14ac:dyDescent="0.25">
      <c r="E2982" s="46"/>
    </row>
    <row r="2983" spans="5:5" ht="15" customHeight="1" x14ac:dyDescent="0.25">
      <c r="E2983" s="46"/>
    </row>
    <row r="2984" spans="5:5" ht="15" customHeight="1" x14ac:dyDescent="0.25">
      <c r="E2984" s="46"/>
    </row>
    <row r="2985" spans="5:5" ht="15" customHeight="1" x14ac:dyDescent="0.25">
      <c r="E2985" s="46"/>
    </row>
    <row r="2986" spans="5:5" ht="15" customHeight="1" x14ac:dyDescent="0.25">
      <c r="E2986" s="46"/>
    </row>
    <row r="2987" spans="5:5" ht="15" customHeight="1" x14ac:dyDescent="0.25">
      <c r="E2987" s="46"/>
    </row>
    <row r="2988" spans="5:5" ht="15" customHeight="1" x14ac:dyDescent="0.25">
      <c r="E2988" s="46"/>
    </row>
    <row r="2989" spans="5:5" ht="15" customHeight="1" x14ac:dyDescent="0.25">
      <c r="E2989" s="46"/>
    </row>
    <row r="2990" spans="5:5" ht="15" customHeight="1" x14ac:dyDescent="0.25">
      <c r="E2990" s="46"/>
    </row>
    <row r="2991" spans="5:5" ht="15" customHeight="1" x14ac:dyDescent="0.25">
      <c r="E2991" s="46"/>
    </row>
    <row r="2992" spans="5:5" ht="15" customHeight="1" x14ac:dyDescent="0.25">
      <c r="E2992" s="46"/>
    </row>
    <row r="2993" spans="5:5" ht="15" customHeight="1" x14ac:dyDescent="0.25">
      <c r="E2993" s="46"/>
    </row>
    <row r="2994" spans="5:5" ht="15" customHeight="1" x14ac:dyDescent="0.25">
      <c r="E2994" s="46"/>
    </row>
    <row r="2995" spans="5:5" ht="15" customHeight="1" x14ac:dyDescent="0.25">
      <c r="E2995" s="46"/>
    </row>
    <row r="2996" spans="5:5" ht="15" customHeight="1" x14ac:dyDescent="0.25">
      <c r="E2996" s="46"/>
    </row>
    <row r="2997" spans="5:5" ht="15" customHeight="1" x14ac:dyDescent="0.25">
      <c r="E2997" s="46"/>
    </row>
    <row r="2998" spans="5:5" ht="15" customHeight="1" x14ac:dyDescent="0.25">
      <c r="E2998" s="46"/>
    </row>
    <row r="2999" spans="5:5" ht="15" customHeight="1" x14ac:dyDescent="0.25">
      <c r="E2999" s="46"/>
    </row>
    <row r="3000" spans="5:5" ht="15" customHeight="1" x14ac:dyDescent="0.25">
      <c r="E3000" s="46"/>
    </row>
    <row r="3001" spans="5:5" ht="15" customHeight="1" x14ac:dyDescent="0.25">
      <c r="E3001" s="46"/>
    </row>
    <row r="3002" spans="5:5" ht="15" customHeight="1" x14ac:dyDescent="0.25">
      <c r="E3002" s="46"/>
    </row>
    <row r="3003" spans="5:5" ht="15" customHeight="1" x14ac:dyDescent="0.25">
      <c r="E3003" s="46"/>
    </row>
    <row r="3004" spans="5:5" ht="15" customHeight="1" x14ac:dyDescent="0.25">
      <c r="E3004" s="46"/>
    </row>
    <row r="3005" spans="5:5" ht="15" customHeight="1" x14ac:dyDescent="0.25">
      <c r="E3005" s="46"/>
    </row>
    <row r="3006" spans="5:5" ht="15" customHeight="1" x14ac:dyDescent="0.25">
      <c r="E3006" s="46"/>
    </row>
    <row r="3007" spans="5:5" ht="15" customHeight="1" x14ac:dyDescent="0.25">
      <c r="E3007" s="46"/>
    </row>
    <row r="3008" spans="5:5" ht="15" customHeight="1" x14ac:dyDescent="0.25">
      <c r="E3008" s="46"/>
    </row>
    <row r="3009" spans="5:5" ht="15" customHeight="1" x14ac:dyDescent="0.25">
      <c r="E3009" s="46"/>
    </row>
    <row r="3010" spans="5:5" ht="15" customHeight="1" x14ac:dyDescent="0.25">
      <c r="E3010" s="46"/>
    </row>
    <row r="3011" spans="5:5" ht="15" customHeight="1" x14ac:dyDescent="0.25">
      <c r="E3011" s="46"/>
    </row>
    <row r="3012" spans="5:5" ht="15" customHeight="1" x14ac:dyDescent="0.25">
      <c r="E3012" s="46"/>
    </row>
    <row r="3013" spans="5:5" ht="15" customHeight="1" x14ac:dyDescent="0.25">
      <c r="E3013" s="46"/>
    </row>
    <row r="3014" spans="5:5" ht="15" customHeight="1" x14ac:dyDescent="0.25">
      <c r="E3014" s="46"/>
    </row>
    <row r="3015" spans="5:5" ht="15" customHeight="1" x14ac:dyDescent="0.25">
      <c r="E3015" s="46"/>
    </row>
    <row r="3016" spans="5:5" ht="15" customHeight="1" x14ac:dyDescent="0.25">
      <c r="E3016" s="46"/>
    </row>
    <row r="3017" spans="5:5" ht="15" customHeight="1" x14ac:dyDescent="0.25">
      <c r="E3017" s="46"/>
    </row>
    <row r="3018" spans="5:5" ht="15" customHeight="1" x14ac:dyDescent="0.25">
      <c r="E3018" s="46"/>
    </row>
    <row r="3019" spans="5:5" ht="15" customHeight="1" x14ac:dyDescent="0.25">
      <c r="E3019" s="46"/>
    </row>
    <row r="3020" spans="5:5" ht="15" customHeight="1" x14ac:dyDescent="0.25">
      <c r="E3020" s="46"/>
    </row>
    <row r="3021" spans="5:5" ht="15" customHeight="1" x14ac:dyDescent="0.25">
      <c r="E3021" s="46"/>
    </row>
    <row r="3022" spans="5:5" ht="15" customHeight="1" x14ac:dyDescent="0.25">
      <c r="E3022" s="46"/>
    </row>
    <row r="3023" spans="5:5" ht="15" customHeight="1" x14ac:dyDescent="0.25">
      <c r="E3023" s="46"/>
    </row>
    <row r="3024" spans="5:5" ht="15" customHeight="1" x14ac:dyDescent="0.25">
      <c r="E3024" s="46"/>
    </row>
    <row r="3025" spans="5:5" ht="15" customHeight="1" x14ac:dyDescent="0.25">
      <c r="E3025" s="46"/>
    </row>
    <row r="3026" spans="5:5" ht="15" customHeight="1" x14ac:dyDescent="0.25">
      <c r="E3026" s="46"/>
    </row>
    <row r="3027" spans="5:5" ht="15" customHeight="1" x14ac:dyDescent="0.25">
      <c r="E3027" s="46"/>
    </row>
    <row r="3028" spans="5:5" ht="15" customHeight="1" x14ac:dyDescent="0.25">
      <c r="E3028" s="46"/>
    </row>
    <row r="3029" spans="5:5" ht="15" customHeight="1" x14ac:dyDescent="0.25">
      <c r="E3029" s="46"/>
    </row>
    <row r="3030" spans="5:5" ht="15" customHeight="1" x14ac:dyDescent="0.25">
      <c r="E3030" s="46"/>
    </row>
    <row r="3031" spans="5:5" ht="15" customHeight="1" x14ac:dyDescent="0.25">
      <c r="E3031" s="46"/>
    </row>
    <row r="3032" spans="5:5" ht="15" customHeight="1" x14ac:dyDescent="0.25">
      <c r="E3032" s="46"/>
    </row>
    <row r="3033" spans="5:5" ht="15" customHeight="1" x14ac:dyDescent="0.25">
      <c r="E3033" s="46"/>
    </row>
    <row r="3034" spans="5:5" ht="15" customHeight="1" x14ac:dyDescent="0.25">
      <c r="E3034" s="46"/>
    </row>
    <row r="3035" spans="5:5" ht="15" customHeight="1" x14ac:dyDescent="0.25">
      <c r="E3035" s="46"/>
    </row>
    <row r="3036" spans="5:5" ht="15" customHeight="1" x14ac:dyDescent="0.25">
      <c r="E3036" s="46"/>
    </row>
    <row r="3037" spans="5:5" ht="15" customHeight="1" x14ac:dyDescent="0.25">
      <c r="E3037" s="46"/>
    </row>
    <row r="3038" spans="5:5" ht="15" customHeight="1" x14ac:dyDescent="0.25">
      <c r="E3038" s="46"/>
    </row>
    <row r="3039" spans="5:5" ht="15" customHeight="1" x14ac:dyDescent="0.25">
      <c r="E3039" s="46"/>
    </row>
    <row r="3040" spans="5:5" ht="15" customHeight="1" x14ac:dyDescent="0.25">
      <c r="E3040" s="46"/>
    </row>
    <row r="3041" spans="5:5" ht="15" customHeight="1" x14ac:dyDescent="0.25">
      <c r="E3041" s="46"/>
    </row>
    <row r="3042" spans="5:5" ht="15" customHeight="1" x14ac:dyDescent="0.25">
      <c r="E3042" s="46"/>
    </row>
    <row r="3043" spans="5:5" ht="15" customHeight="1" x14ac:dyDescent="0.25">
      <c r="E3043" s="46"/>
    </row>
    <row r="3044" spans="5:5" ht="15" customHeight="1" x14ac:dyDescent="0.25">
      <c r="E3044" s="46"/>
    </row>
    <row r="3045" spans="5:5" ht="15" customHeight="1" x14ac:dyDescent="0.25">
      <c r="E3045" s="46"/>
    </row>
    <row r="3046" spans="5:5" ht="15" customHeight="1" x14ac:dyDescent="0.25">
      <c r="E3046" s="46"/>
    </row>
    <row r="3047" spans="5:5" ht="15" customHeight="1" x14ac:dyDescent="0.25">
      <c r="E3047" s="46"/>
    </row>
    <row r="3048" spans="5:5" ht="15" customHeight="1" x14ac:dyDescent="0.25">
      <c r="E3048" s="46"/>
    </row>
    <row r="3049" spans="5:5" ht="15" customHeight="1" x14ac:dyDescent="0.25">
      <c r="E3049" s="46"/>
    </row>
    <row r="3050" spans="5:5" ht="15" customHeight="1" x14ac:dyDescent="0.25">
      <c r="E3050" s="46"/>
    </row>
    <row r="3051" spans="5:5" ht="15" customHeight="1" x14ac:dyDescent="0.25">
      <c r="E3051" s="46"/>
    </row>
    <row r="3052" spans="5:5" ht="15" customHeight="1" x14ac:dyDescent="0.25">
      <c r="E3052" s="46"/>
    </row>
    <row r="3053" spans="5:5" ht="15" customHeight="1" x14ac:dyDescent="0.25">
      <c r="E3053" s="46"/>
    </row>
    <row r="3054" spans="5:5" ht="15" customHeight="1" x14ac:dyDescent="0.25">
      <c r="E3054" s="46"/>
    </row>
    <row r="3055" spans="5:5" ht="15" customHeight="1" x14ac:dyDescent="0.25">
      <c r="E3055" s="46"/>
    </row>
    <row r="3056" spans="5:5" ht="15" customHeight="1" x14ac:dyDescent="0.25">
      <c r="E3056" s="46"/>
    </row>
    <row r="3057" spans="5:5" ht="15" customHeight="1" x14ac:dyDescent="0.25">
      <c r="E3057" s="46"/>
    </row>
    <row r="3058" spans="5:5" ht="15" customHeight="1" x14ac:dyDescent="0.25">
      <c r="E3058" s="46"/>
    </row>
    <row r="3059" spans="5:5" ht="15" customHeight="1" x14ac:dyDescent="0.25">
      <c r="E3059" s="46"/>
    </row>
    <row r="3060" spans="5:5" ht="15" customHeight="1" x14ac:dyDescent="0.25">
      <c r="E3060" s="46"/>
    </row>
    <row r="3061" spans="5:5" ht="15" customHeight="1" x14ac:dyDescent="0.25">
      <c r="E3061" s="46"/>
    </row>
    <row r="3062" spans="5:5" ht="15" customHeight="1" x14ac:dyDescent="0.25">
      <c r="E3062" s="46"/>
    </row>
    <row r="3063" spans="5:5" ht="15" customHeight="1" x14ac:dyDescent="0.25">
      <c r="E3063" s="46"/>
    </row>
    <row r="3064" spans="5:5" ht="15" customHeight="1" x14ac:dyDescent="0.25">
      <c r="E3064" s="46"/>
    </row>
    <row r="3065" spans="5:5" ht="15" customHeight="1" x14ac:dyDescent="0.25">
      <c r="E3065" s="46"/>
    </row>
    <row r="3066" spans="5:5" ht="15" customHeight="1" x14ac:dyDescent="0.25">
      <c r="E3066" s="46"/>
    </row>
    <row r="3067" spans="5:5" ht="15" customHeight="1" x14ac:dyDescent="0.25">
      <c r="E3067" s="46"/>
    </row>
    <row r="3068" spans="5:5" ht="15" customHeight="1" x14ac:dyDescent="0.25">
      <c r="E3068" s="46"/>
    </row>
    <row r="3069" spans="5:5" ht="15" customHeight="1" x14ac:dyDescent="0.25">
      <c r="E3069" s="46"/>
    </row>
    <row r="3070" spans="5:5" ht="15" customHeight="1" x14ac:dyDescent="0.25">
      <c r="E3070" s="46"/>
    </row>
    <row r="3071" spans="5:5" ht="15" customHeight="1" x14ac:dyDescent="0.25">
      <c r="E3071" s="46"/>
    </row>
    <row r="3072" spans="5:5" ht="15" customHeight="1" x14ac:dyDescent="0.25">
      <c r="E3072" s="46"/>
    </row>
    <row r="3073" spans="5:5" ht="15" customHeight="1" x14ac:dyDescent="0.25">
      <c r="E3073" s="46"/>
    </row>
    <row r="3278" spans="4:4" ht="15" customHeight="1" x14ac:dyDescent="0.25">
      <c r="D3278" s="46"/>
    </row>
    <row r="3279" spans="4:4" ht="15" customHeight="1" x14ac:dyDescent="0.25">
      <c r="D3279" s="46"/>
    </row>
    <row r="3280" spans="4:4" ht="15" customHeight="1" x14ac:dyDescent="0.25">
      <c r="D3280" s="46"/>
    </row>
    <row r="3281" spans="4:4" ht="15" customHeight="1" x14ac:dyDescent="0.25">
      <c r="D3281" s="46"/>
    </row>
    <row r="3282" spans="4:4" ht="15" customHeight="1" x14ac:dyDescent="0.25">
      <c r="D3282" s="46"/>
    </row>
    <row r="3283" spans="4:4" ht="15" customHeight="1" x14ac:dyDescent="0.25">
      <c r="D3283" s="46"/>
    </row>
    <row r="3284" spans="4:4" ht="15" customHeight="1" x14ac:dyDescent="0.25">
      <c r="D3284" s="46"/>
    </row>
    <row r="3285" spans="4:4" ht="15" customHeight="1" x14ac:dyDescent="0.25">
      <c r="D3285" s="46"/>
    </row>
    <row r="3286" spans="4:4" ht="15" customHeight="1" x14ac:dyDescent="0.25">
      <c r="D3286" s="46"/>
    </row>
    <row r="3287" spans="4:4" ht="15" customHeight="1" x14ac:dyDescent="0.25">
      <c r="D3287" s="46"/>
    </row>
    <row r="3288" spans="4:4" ht="15" customHeight="1" x14ac:dyDescent="0.25">
      <c r="D3288" s="46"/>
    </row>
    <row r="3289" spans="4:4" ht="15" customHeight="1" x14ac:dyDescent="0.25">
      <c r="D3289" s="46"/>
    </row>
    <row r="3290" spans="4:4" ht="15" customHeight="1" x14ac:dyDescent="0.25">
      <c r="D3290" s="46"/>
    </row>
    <row r="3291" spans="4:4" ht="15" customHeight="1" x14ac:dyDescent="0.25">
      <c r="D3291" s="46"/>
    </row>
    <row r="3292" spans="4:4" ht="15" customHeight="1" x14ac:dyDescent="0.25">
      <c r="D3292" s="46"/>
    </row>
    <row r="3293" spans="4:4" ht="15" customHeight="1" x14ac:dyDescent="0.25">
      <c r="D3293" s="46"/>
    </row>
    <row r="3294" spans="4:4" ht="15" customHeight="1" x14ac:dyDescent="0.25">
      <c r="D3294" s="46"/>
    </row>
    <row r="3295" spans="4:4" ht="15" customHeight="1" x14ac:dyDescent="0.25">
      <c r="D3295" s="46"/>
    </row>
    <row r="3296" spans="4:4" ht="15" customHeight="1" x14ac:dyDescent="0.25">
      <c r="D3296" s="46"/>
    </row>
    <row r="3297" spans="4:4" ht="15" customHeight="1" x14ac:dyDescent="0.25">
      <c r="D3297" s="46"/>
    </row>
    <row r="3298" spans="4:4" ht="15" customHeight="1" x14ac:dyDescent="0.25">
      <c r="D3298" s="46"/>
    </row>
    <row r="3299" spans="4:4" ht="15" customHeight="1" x14ac:dyDescent="0.25">
      <c r="D3299" s="46"/>
    </row>
    <row r="3300" spans="4:4" ht="15" customHeight="1" x14ac:dyDescent="0.25">
      <c r="D3300" s="46"/>
    </row>
    <row r="3301" spans="4:4" ht="15" customHeight="1" x14ac:dyDescent="0.25">
      <c r="D3301" s="46"/>
    </row>
    <row r="3302" spans="4:4" ht="15" customHeight="1" x14ac:dyDescent="0.25">
      <c r="D3302" s="46"/>
    </row>
    <row r="3303" spans="4:4" ht="15" customHeight="1" x14ac:dyDescent="0.25">
      <c r="D3303" s="46"/>
    </row>
    <row r="3304" spans="4:4" ht="15" customHeight="1" x14ac:dyDescent="0.25">
      <c r="D3304" s="46"/>
    </row>
    <row r="3305" spans="4:4" ht="15" customHeight="1" x14ac:dyDescent="0.25">
      <c r="D3305" s="46"/>
    </row>
    <row r="3306" spans="4:4" ht="15" customHeight="1" x14ac:dyDescent="0.25">
      <c r="D3306" s="46"/>
    </row>
    <row r="3307" spans="4:4" ht="15" customHeight="1" x14ac:dyDescent="0.25">
      <c r="D3307" s="46"/>
    </row>
    <row r="3308" spans="4:4" ht="15" customHeight="1" x14ac:dyDescent="0.25">
      <c r="D3308" s="46"/>
    </row>
    <row r="3309" spans="4:4" ht="15" customHeight="1" x14ac:dyDescent="0.25">
      <c r="D3309" s="46"/>
    </row>
    <row r="3310" spans="4:4" ht="15" customHeight="1" x14ac:dyDescent="0.25">
      <c r="D3310" s="46"/>
    </row>
    <row r="3311" spans="4:4" ht="15" customHeight="1" x14ac:dyDescent="0.25">
      <c r="D3311" s="46"/>
    </row>
    <row r="3312" spans="4:4" ht="15" customHeight="1" x14ac:dyDescent="0.25">
      <c r="D3312" s="46"/>
    </row>
    <row r="3313" spans="4:4" ht="15" customHeight="1" x14ac:dyDescent="0.25">
      <c r="D3313" s="46"/>
    </row>
    <row r="3314" spans="4:4" ht="15" customHeight="1" x14ac:dyDescent="0.25">
      <c r="D3314" s="46"/>
    </row>
    <row r="3315" spans="4:4" ht="15" customHeight="1" x14ac:dyDescent="0.25">
      <c r="D3315" s="46"/>
    </row>
    <row r="3316" spans="4:4" ht="15" customHeight="1" x14ac:dyDescent="0.25">
      <c r="D3316" s="46"/>
    </row>
    <row r="3317" spans="4:4" ht="15" customHeight="1" x14ac:dyDescent="0.25">
      <c r="D3317" s="46"/>
    </row>
    <row r="3318" spans="4:4" ht="15" customHeight="1" x14ac:dyDescent="0.25">
      <c r="D3318" s="46"/>
    </row>
    <row r="3319" spans="4:4" ht="15" customHeight="1" x14ac:dyDescent="0.25">
      <c r="D3319" s="46"/>
    </row>
    <row r="3320" spans="4:4" ht="15" customHeight="1" x14ac:dyDescent="0.25">
      <c r="D3320" s="46"/>
    </row>
    <row r="3321" spans="4:4" ht="15" customHeight="1" x14ac:dyDescent="0.25">
      <c r="D3321" s="46"/>
    </row>
    <row r="3322" spans="4:4" ht="15" customHeight="1" x14ac:dyDescent="0.25">
      <c r="D3322" s="46"/>
    </row>
    <row r="3323" spans="4:4" ht="15" customHeight="1" x14ac:dyDescent="0.25">
      <c r="D3323" s="46"/>
    </row>
    <row r="3324" spans="4:4" ht="15" customHeight="1" x14ac:dyDescent="0.25">
      <c r="D3324" s="46"/>
    </row>
    <row r="3325" spans="4:4" ht="15" customHeight="1" x14ac:dyDescent="0.25">
      <c r="D3325" s="46"/>
    </row>
    <row r="3326" spans="4:4" ht="15" customHeight="1" x14ac:dyDescent="0.25">
      <c r="D3326" s="46"/>
    </row>
    <row r="3327" spans="4:4" ht="15" customHeight="1" x14ac:dyDescent="0.25">
      <c r="D3327" s="46"/>
    </row>
    <row r="3328" spans="4:4" ht="15" customHeight="1" x14ac:dyDescent="0.25">
      <c r="D3328" s="46"/>
    </row>
    <row r="3329" spans="4:4" ht="15" customHeight="1" x14ac:dyDescent="0.25">
      <c r="D3329" s="46"/>
    </row>
    <row r="3330" spans="4:4" ht="15" customHeight="1" x14ac:dyDescent="0.25">
      <c r="D3330" s="46"/>
    </row>
    <row r="3331" spans="4:4" ht="15" customHeight="1" x14ac:dyDescent="0.25">
      <c r="D3331" s="46"/>
    </row>
    <row r="3332" spans="4:4" ht="15" customHeight="1" x14ac:dyDescent="0.25">
      <c r="D3332" s="46"/>
    </row>
    <row r="3333" spans="4:4" ht="15" customHeight="1" x14ac:dyDescent="0.25">
      <c r="D3333" s="46"/>
    </row>
    <row r="3334" spans="4:4" ht="15" customHeight="1" x14ac:dyDescent="0.25">
      <c r="D3334" s="46"/>
    </row>
    <row r="3335" spans="4:4" ht="15" customHeight="1" x14ac:dyDescent="0.25">
      <c r="D3335" s="46"/>
    </row>
    <row r="3336" spans="4:4" ht="15" customHeight="1" x14ac:dyDescent="0.25">
      <c r="D3336" s="46"/>
    </row>
    <row r="3337" spans="4:4" ht="15" customHeight="1" x14ac:dyDescent="0.25">
      <c r="D3337" s="46"/>
    </row>
    <row r="3338" spans="4:4" ht="15" customHeight="1" x14ac:dyDescent="0.25">
      <c r="D3338" s="46"/>
    </row>
    <row r="3339" spans="4:4" ht="15" customHeight="1" x14ac:dyDescent="0.25">
      <c r="D3339" s="46"/>
    </row>
    <row r="3340" spans="4:4" ht="15" customHeight="1" x14ac:dyDescent="0.25">
      <c r="D3340" s="46"/>
    </row>
    <row r="3341" spans="4:4" ht="15" customHeight="1" x14ac:dyDescent="0.25">
      <c r="D3341" s="46"/>
    </row>
    <row r="3342" spans="4:4" ht="15" customHeight="1" x14ac:dyDescent="0.25">
      <c r="D3342" s="46"/>
    </row>
    <row r="3343" spans="4:4" ht="15" customHeight="1" x14ac:dyDescent="0.25">
      <c r="D3343" s="46"/>
    </row>
    <row r="3344" spans="4:4" ht="15" customHeight="1" x14ac:dyDescent="0.25">
      <c r="D3344" s="46"/>
    </row>
    <row r="3345" spans="4:4" ht="15" customHeight="1" x14ac:dyDescent="0.25">
      <c r="D3345" s="46"/>
    </row>
    <row r="3346" spans="4:4" ht="15" customHeight="1" x14ac:dyDescent="0.25">
      <c r="D3346" s="46"/>
    </row>
    <row r="3347" spans="4:4" ht="15" customHeight="1" x14ac:dyDescent="0.25">
      <c r="D3347" s="46"/>
    </row>
    <row r="3348" spans="4:4" ht="15" customHeight="1" x14ac:dyDescent="0.25">
      <c r="D3348" s="46"/>
    </row>
    <row r="3349" spans="4:4" ht="15" customHeight="1" x14ac:dyDescent="0.25">
      <c r="D3349" s="46"/>
    </row>
    <row r="3350" spans="4:4" ht="15" customHeight="1" x14ac:dyDescent="0.25">
      <c r="D3350" s="46"/>
    </row>
    <row r="3351" spans="4:4" ht="15" customHeight="1" x14ac:dyDescent="0.25">
      <c r="D3351" s="46"/>
    </row>
    <row r="3352" spans="4:4" ht="15" customHeight="1" x14ac:dyDescent="0.25">
      <c r="D3352" s="46"/>
    </row>
    <row r="3353" spans="4:4" ht="15" customHeight="1" x14ac:dyDescent="0.25">
      <c r="D3353" s="46"/>
    </row>
    <row r="3354" spans="4:4" ht="15" customHeight="1" x14ac:dyDescent="0.25">
      <c r="D3354" s="46"/>
    </row>
    <row r="3355" spans="4:4" ht="15" customHeight="1" x14ac:dyDescent="0.25">
      <c r="D3355" s="46"/>
    </row>
    <row r="3356" spans="4:4" ht="15" customHeight="1" x14ac:dyDescent="0.25">
      <c r="D3356" s="46"/>
    </row>
    <row r="3357" spans="4:4" ht="15" customHeight="1" x14ac:dyDescent="0.25">
      <c r="D3357" s="46"/>
    </row>
    <row r="3358" spans="4:4" ht="15" customHeight="1" x14ac:dyDescent="0.25">
      <c r="D3358" s="46"/>
    </row>
    <row r="3359" spans="4:4" ht="15" customHeight="1" x14ac:dyDescent="0.25">
      <c r="D3359" s="46"/>
    </row>
    <row r="3360" spans="4:4" ht="15" customHeight="1" x14ac:dyDescent="0.25">
      <c r="D3360" s="46"/>
    </row>
    <row r="3361" spans="4:4" ht="15" customHeight="1" x14ac:dyDescent="0.25">
      <c r="D3361" s="46"/>
    </row>
    <row r="3698" spans="4:4" ht="15" customHeight="1" x14ac:dyDescent="0.25">
      <c r="D3698" s="46"/>
    </row>
    <row r="3699" spans="4:4" ht="15" customHeight="1" x14ac:dyDescent="0.25">
      <c r="D3699" s="46"/>
    </row>
    <row r="3700" spans="4:4" ht="15" customHeight="1" x14ac:dyDescent="0.25">
      <c r="D3700" s="46"/>
    </row>
    <row r="3701" spans="4:4" ht="15" customHeight="1" x14ac:dyDescent="0.25">
      <c r="D3701" s="46"/>
    </row>
    <row r="3702" spans="4:4" ht="15" customHeight="1" x14ac:dyDescent="0.25">
      <c r="D3702" s="46"/>
    </row>
    <row r="3703" spans="4:4" ht="15" customHeight="1" x14ac:dyDescent="0.25">
      <c r="D3703" s="46"/>
    </row>
    <row r="3704" spans="4:4" ht="15" customHeight="1" x14ac:dyDescent="0.25">
      <c r="D3704" s="46"/>
    </row>
    <row r="3705" spans="4:4" ht="15" customHeight="1" x14ac:dyDescent="0.25">
      <c r="D3705" s="46"/>
    </row>
    <row r="3706" spans="4:4" ht="15" customHeight="1" x14ac:dyDescent="0.25">
      <c r="D3706" s="46"/>
    </row>
    <row r="3707" spans="4:4" ht="15" customHeight="1" x14ac:dyDescent="0.25">
      <c r="D3707" s="46"/>
    </row>
    <row r="3708" spans="4:4" ht="15" customHeight="1" x14ac:dyDescent="0.25">
      <c r="D3708" s="46"/>
    </row>
    <row r="3709" spans="4:4" ht="15" customHeight="1" x14ac:dyDescent="0.25">
      <c r="D3709" s="46"/>
    </row>
    <row r="3710" spans="4:4" ht="15" customHeight="1" x14ac:dyDescent="0.25">
      <c r="D3710" s="46"/>
    </row>
    <row r="3711" spans="4:4" ht="15" customHeight="1" x14ac:dyDescent="0.25">
      <c r="D3711" s="46"/>
    </row>
    <row r="3712" spans="4:4" ht="15" customHeight="1" x14ac:dyDescent="0.25">
      <c r="D3712" s="46"/>
    </row>
    <row r="3713" spans="4:4" ht="15" customHeight="1" x14ac:dyDescent="0.25">
      <c r="D3713" s="46"/>
    </row>
    <row r="3714" spans="4:4" ht="15" customHeight="1" x14ac:dyDescent="0.25">
      <c r="D3714" s="46"/>
    </row>
    <row r="3715" spans="4:4" ht="15" customHeight="1" x14ac:dyDescent="0.25">
      <c r="D3715" s="46"/>
    </row>
    <row r="3716" spans="4:4" ht="15" customHeight="1" x14ac:dyDescent="0.25">
      <c r="D3716" s="46"/>
    </row>
    <row r="3717" spans="4:4" ht="15" customHeight="1" x14ac:dyDescent="0.25">
      <c r="D3717" s="46"/>
    </row>
    <row r="3718" spans="4:4" ht="15" customHeight="1" x14ac:dyDescent="0.25">
      <c r="D3718" s="46"/>
    </row>
    <row r="3719" spans="4:4" ht="15" customHeight="1" x14ac:dyDescent="0.25">
      <c r="D3719" s="46"/>
    </row>
    <row r="3720" spans="4:4" ht="15" customHeight="1" x14ac:dyDescent="0.25">
      <c r="D3720" s="46"/>
    </row>
    <row r="3721" spans="4:4" ht="15" customHeight="1" x14ac:dyDescent="0.25">
      <c r="D3721" s="46"/>
    </row>
    <row r="3722" spans="4:4" ht="15" customHeight="1" x14ac:dyDescent="0.25">
      <c r="D3722" s="46"/>
    </row>
    <row r="3723" spans="4:4" ht="15" customHeight="1" x14ac:dyDescent="0.25">
      <c r="D3723" s="46"/>
    </row>
    <row r="3724" spans="4:4" ht="15" customHeight="1" x14ac:dyDescent="0.25">
      <c r="D3724" s="46"/>
    </row>
    <row r="3725" spans="4:4" ht="15" customHeight="1" x14ac:dyDescent="0.25">
      <c r="D3725" s="46"/>
    </row>
    <row r="3726" spans="4:4" ht="15" customHeight="1" x14ac:dyDescent="0.25">
      <c r="D3726" s="46"/>
    </row>
    <row r="3727" spans="4:4" ht="15" customHeight="1" x14ac:dyDescent="0.25">
      <c r="D3727" s="46"/>
    </row>
    <row r="3728" spans="4:4" ht="15" customHeight="1" x14ac:dyDescent="0.25">
      <c r="D3728" s="46"/>
    </row>
    <row r="3729" spans="4:4" ht="15" customHeight="1" x14ac:dyDescent="0.25">
      <c r="D3729" s="46"/>
    </row>
    <row r="3730" spans="4:4" ht="15" customHeight="1" x14ac:dyDescent="0.25">
      <c r="D3730" s="46"/>
    </row>
    <row r="3731" spans="4:4" ht="15" customHeight="1" x14ac:dyDescent="0.25">
      <c r="D3731" s="46"/>
    </row>
    <row r="3732" spans="4:4" ht="15" customHeight="1" x14ac:dyDescent="0.25">
      <c r="D3732" s="46"/>
    </row>
    <row r="3733" spans="4:4" ht="15" customHeight="1" x14ac:dyDescent="0.25">
      <c r="D3733" s="46"/>
    </row>
    <row r="3734" spans="4:4" ht="15" customHeight="1" x14ac:dyDescent="0.25">
      <c r="D3734" s="46"/>
    </row>
    <row r="3735" spans="4:4" ht="15" customHeight="1" x14ac:dyDescent="0.25">
      <c r="D3735" s="46"/>
    </row>
    <row r="3736" spans="4:4" ht="15" customHeight="1" x14ac:dyDescent="0.25">
      <c r="D3736" s="46"/>
    </row>
    <row r="3737" spans="4:4" ht="15" customHeight="1" x14ac:dyDescent="0.25">
      <c r="D3737" s="46"/>
    </row>
    <row r="3738" spans="4:4" ht="15" customHeight="1" x14ac:dyDescent="0.25">
      <c r="D3738" s="46"/>
    </row>
    <row r="3739" spans="4:4" ht="15" customHeight="1" x14ac:dyDescent="0.25">
      <c r="D3739" s="46"/>
    </row>
    <row r="3740" spans="4:4" ht="15" customHeight="1" x14ac:dyDescent="0.25">
      <c r="D3740" s="46"/>
    </row>
    <row r="3741" spans="4:4" ht="15" customHeight="1" x14ac:dyDescent="0.25">
      <c r="D3741" s="46"/>
    </row>
    <row r="3742" spans="4:4" ht="15" customHeight="1" x14ac:dyDescent="0.25">
      <c r="D3742" s="46"/>
    </row>
    <row r="3743" spans="4:4" ht="15" customHeight="1" x14ac:dyDescent="0.25">
      <c r="D3743" s="46"/>
    </row>
    <row r="3744" spans="4:4" ht="15" customHeight="1" x14ac:dyDescent="0.25">
      <c r="D3744" s="46"/>
    </row>
    <row r="3745" spans="4:5" ht="15" customHeight="1" x14ac:dyDescent="0.25">
      <c r="D3745" s="46"/>
    </row>
    <row r="3746" spans="4:5" ht="15" customHeight="1" x14ac:dyDescent="0.25">
      <c r="D3746" s="46"/>
      <c r="E3746" s="46"/>
    </row>
    <row r="3747" spans="4:5" ht="15" customHeight="1" x14ac:dyDescent="0.25">
      <c r="D3747" s="46"/>
      <c r="E3747" s="46"/>
    </row>
    <row r="3748" spans="4:5" ht="15" customHeight="1" x14ac:dyDescent="0.25">
      <c r="D3748" s="46"/>
      <c r="E3748" s="46"/>
    </row>
    <row r="3749" spans="4:5" ht="15" customHeight="1" x14ac:dyDescent="0.25">
      <c r="D3749" s="46"/>
      <c r="E3749" s="46"/>
    </row>
    <row r="3750" spans="4:5" ht="15" customHeight="1" x14ac:dyDescent="0.25">
      <c r="D3750" s="46"/>
      <c r="E3750" s="46"/>
    </row>
    <row r="3751" spans="4:5" ht="15" customHeight="1" x14ac:dyDescent="0.25">
      <c r="D3751" s="46"/>
      <c r="E3751" s="46"/>
    </row>
    <row r="3752" spans="4:5" ht="15" customHeight="1" x14ac:dyDescent="0.25">
      <c r="D3752" s="46"/>
      <c r="E3752" s="46"/>
    </row>
    <row r="3753" spans="4:5" ht="15" customHeight="1" x14ac:dyDescent="0.25">
      <c r="D3753" s="46"/>
      <c r="E3753" s="46"/>
    </row>
    <row r="3754" spans="4:5" ht="15" customHeight="1" x14ac:dyDescent="0.25">
      <c r="D3754" s="46"/>
      <c r="E3754" s="46"/>
    </row>
    <row r="3755" spans="4:5" ht="15" customHeight="1" x14ac:dyDescent="0.25">
      <c r="D3755" s="46"/>
      <c r="E3755" s="46"/>
    </row>
    <row r="3756" spans="4:5" ht="15" customHeight="1" x14ac:dyDescent="0.25">
      <c r="D3756" s="46"/>
      <c r="E3756" s="46"/>
    </row>
    <row r="3757" spans="4:5" ht="15" customHeight="1" x14ac:dyDescent="0.25">
      <c r="D3757" s="46"/>
      <c r="E3757" s="46"/>
    </row>
    <row r="3758" spans="4:5" ht="15" customHeight="1" x14ac:dyDescent="0.25">
      <c r="D3758" s="46"/>
      <c r="E3758" s="46"/>
    </row>
    <row r="3759" spans="4:5" ht="15" customHeight="1" x14ac:dyDescent="0.25">
      <c r="D3759" s="46"/>
      <c r="E3759" s="46"/>
    </row>
    <row r="3760" spans="4:5" ht="15" customHeight="1" x14ac:dyDescent="0.25">
      <c r="D3760" s="46"/>
      <c r="E3760" s="46"/>
    </row>
    <row r="3761" spans="4:5" ht="15" customHeight="1" x14ac:dyDescent="0.25">
      <c r="D3761" s="46"/>
      <c r="E3761" s="46"/>
    </row>
    <row r="3762" spans="4:5" ht="15" customHeight="1" x14ac:dyDescent="0.25">
      <c r="D3762" s="46"/>
      <c r="E3762" s="46"/>
    </row>
    <row r="3763" spans="4:5" ht="15" customHeight="1" x14ac:dyDescent="0.25">
      <c r="D3763" s="46"/>
      <c r="E3763" s="46"/>
    </row>
    <row r="3764" spans="4:5" ht="15" customHeight="1" x14ac:dyDescent="0.25">
      <c r="D3764" s="46"/>
      <c r="E3764" s="46"/>
    </row>
    <row r="3765" spans="4:5" ht="15" customHeight="1" x14ac:dyDescent="0.25">
      <c r="D3765" s="46"/>
      <c r="E3765" s="46"/>
    </row>
    <row r="3766" spans="4:5" ht="15" customHeight="1" x14ac:dyDescent="0.25">
      <c r="D3766" s="46"/>
      <c r="E3766" s="46"/>
    </row>
    <row r="3767" spans="4:5" ht="15" customHeight="1" x14ac:dyDescent="0.25">
      <c r="D3767" s="46"/>
      <c r="E3767" s="46"/>
    </row>
    <row r="3768" spans="4:5" ht="15" customHeight="1" x14ac:dyDescent="0.25">
      <c r="D3768" s="46"/>
      <c r="E3768" s="46"/>
    </row>
    <row r="3769" spans="4:5" ht="15" customHeight="1" x14ac:dyDescent="0.25">
      <c r="D3769" s="46"/>
      <c r="E3769" s="46"/>
    </row>
    <row r="3770" spans="4:5" ht="15" customHeight="1" x14ac:dyDescent="0.25">
      <c r="D3770" s="46"/>
      <c r="E3770" s="46"/>
    </row>
    <row r="3771" spans="4:5" ht="15" customHeight="1" x14ac:dyDescent="0.25">
      <c r="D3771" s="46"/>
      <c r="E3771" s="46"/>
    </row>
    <row r="3772" spans="4:5" ht="15" customHeight="1" x14ac:dyDescent="0.25">
      <c r="D3772" s="46"/>
      <c r="E3772" s="46"/>
    </row>
    <row r="3773" spans="4:5" ht="15" customHeight="1" x14ac:dyDescent="0.25">
      <c r="D3773" s="46"/>
      <c r="E3773" s="46"/>
    </row>
    <row r="3774" spans="4:5" ht="15" customHeight="1" x14ac:dyDescent="0.25">
      <c r="D3774" s="46"/>
      <c r="E3774" s="46"/>
    </row>
    <row r="3775" spans="4:5" ht="15" customHeight="1" x14ac:dyDescent="0.25">
      <c r="D3775" s="46"/>
      <c r="E3775" s="46"/>
    </row>
    <row r="3776" spans="4:5" ht="15" customHeight="1" x14ac:dyDescent="0.25">
      <c r="D3776" s="46"/>
      <c r="E3776" s="46"/>
    </row>
    <row r="3777" spans="4:5" ht="15" customHeight="1" x14ac:dyDescent="0.25">
      <c r="D3777" s="46"/>
      <c r="E3777" s="46"/>
    </row>
    <row r="3778" spans="4:5" ht="15" customHeight="1" x14ac:dyDescent="0.25">
      <c r="D3778" s="46"/>
      <c r="E3778" s="46"/>
    </row>
    <row r="3779" spans="4:5" ht="15" customHeight="1" x14ac:dyDescent="0.25">
      <c r="D3779" s="46"/>
      <c r="E3779" s="46"/>
    </row>
    <row r="3780" spans="4:5" ht="15" customHeight="1" x14ac:dyDescent="0.25">
      <c r="D3780" s="46"/>
      <c r="E3780" s="46"/>
    </row>
    <row r="3781" spans="4:5" ht="15" customHeight="1" x14ac:dyDescent="0.25">
      <c r="D3781" s="46"/>
      <c r="E3781" s="46"/>
    </row>
    <row r="3782" spans="4:5" ht="15" customHeight="1" x14ac:dyDescent="0.25">
      <c r="E3782" s="46"/>
    </row>
    <row r="3783" spans="4:5" ht="15" customHeight="1" x14ac:dyDescent="0.25">
      <c r="E3783" s="46"/>
    </row>
    <row r="3784" spans="4:5" ht="15" customHeight="1" x14ac:dyDescent="0.25">
      <c r="E3784" s="46"/>
    </row>
    <row r="3785" spans="4:5" ht="15" customHeight="1" x14ac:dyDescent="0.25">
      <c r="E3785" s="46"/>
    </row>
    <row r="3786" spans="4:5" ht="15" customHeight="1" x14ac:dyDescent="0.25">
      <c r="E3786" s="46"/>
    </row>
    <row r="3787" spans="4:5" ht="15" customHeight="1" x14ac:dyDescent="0.25">
      <c r="E3787" s="46"/>
    </row>
    <row r="3788" spans="4:5" ht="15" customHeight="1" x14ac:dyDescent="0.25">
      <c r="E3788" s="46"/>
    </row>
    <row r="3789" spans="4:5" ht="15" customHeight="1" x14ac:dyDescent="0.25">
      <c r="E3789" s="46"/>
    </row>
    <row r="3790" spans="4:5" ht="15" customHeight="1" x14ac:dyDescent="0.25">
      <c r="E3790" s="46"/>
    </row>
    <row r="3791" spans="4:5" ht="15" customHeight="1" x14ac:dyDescent="0.25">
      <c r="E3791" s="46"/>
    </row>
    <row r="3792" spans="4:5" ht="15" customHeight="1" x14ac:dyDescent="0.25">
      <c r="E3792" s="46"/>
    </row>
    <row r="3793" spans="5:5" ht="15" customHeight="1" x14ac:dyDescent="0.25">
      <c r="E3793" s="46"/>
    </row>
    <row r="3794" spans="5:5" ht="15" customHeight="1" x14ac:dyDescent="0.25">
      <c r="E3794" s="46"/>
    </row>
    <row r="3795" spans="5:5" ht="15" customHeight="1" x14ac:dyDescent="0.25">
      <c r="E3795" s="46"/>
    </row>
    <row r="3796" spans="5:5" ht="15" customHeight="1" x14ac:dyDescent="0.25">
      <c r="E3796" s="46"/>
    </row>
    <row r="3797" spans="5:5" ht="15" customHeight="1" x14ac:dyDescent="0.25">
      <c r="E3797" s="46"/>
    </row>
    <row r="3798" spans="5:5" ht="15" customHeight="1" x14ac:dyDescent="0.25">
      <c r="E3798" s="46"/>
    </row>
    <row r="3799" spans="5:5" ht="15" customHeight="1" x14ac:dyDescent="0.25">
      <c r="E3799" s="46"/>
    </row>
    <row r="3800" spans="5:5" ht="15" customHeight="1" x14ac:dyDescent="0.25">
      <c r="E3800" s="46"/>
    </row>
    <row r="3801" spans="5:5" ht="15" customHeight="1" x14ac:dyDescent="0.25">
      <c r="E3801" s="46"/>
    </row>
    <row r="3802" spans="5:5" ht="15" customHeight="1" x14ac:dyDescent="0.25">
      <c r="E3802" s="46"/>
    </row>
    <row r="3803" spans="5:5" ht="15" customHeight="1" x14ac:dyDescent="0.25">
      <c r="E3803" s="46"/>
    </row>
    <row r="3804" spans="5:5" ht="15" customHeight="1" x14ac:dyDescent="0.25">
      <c r="E3804" s="46"/>
    </row>
    <row r="3805" spans="5:5" ht="15" customHeight="1" x14ac:dyDescent="0.25">
      <c r="E3805" s="46"/>
    </row>
    <row r="3806" spans="5:5" ht="15" customHeight="1" x14ac:dyDescent="0.25">
      <c r="E3806" s="46"/>
    </row>
    <row r="3807" spans="5:5" ht="15" customHeight="1" x14ac:dyDescent="0.25">
      <c r="E3807" s="46"/>
    </row>
    <row r="3808" spans="5:5" ht="15" customHeight="1" x14ac:dyDescent="0.25">
      <c r="E3808" s="46"/>
    </row>
    <row r="3809" spans="5:5" ht="15" customHeight="1" x14ac:dyDescent="0.25">
      <c r="E3809" s="46"/>
    </row>
    <row r="3810" spans="5:5" ht="15" customHeight="1" x14ac:dyDescent="0.25">
      <c r="E3810" s="46"/>
    </row>
    <row r="3811" spans="5:5" ht="15" customHeight="1" x14ac:dyDescent="0.25">
      <c r="E3811" s="46"/>
    </row>
    <row r="3812" spans="5:5" ht="15" customHeight="1" x14ac:dyDescent="0.25">
      <c r="E3812" s="46"/>
    </row>
    <row r="3813" spans="5:5" ht="15" customHeight="1" x14ac:dyDescent="0.25">
      <c r="E3813" s="46"/>
    </row>
    <row r="3814" spans="5:5" ht="15" customHeight="1" x14ac:dyDescent="0.25">
      <c r="E3814" s="46"/>
    </row>
    <row r="3815" spans="5:5" ht="15" customHeight="1" x14ac:dyDescent="0.25">
      <c r="E3815" s="46"/>
    </row>
    <row r="3816" spans="5:5" ht="15" customHeight="1" x14ac:dyDescent="0.25">
      <c r="E3816" s="46"/>
    </row>
    <row r="3817" spans="5:5" ht="15" customHeight="1" x14ac:dyDescent="0.25">
      <c r="E3817" s="46"/>
    </row>
    <row r="3818" spans="5:5" ht="15" customHeight="1" x14ac:dyDescent="0.25">
      <c r="E3818" s="46"/>
    </row>
    <row r="3819" spans="5:5" ht="15" customHeight="1" x14ac:dyDescent="0.25">
      <c r="E3819" s="46"/>
    </row>
    <row r="3820" spans="5:5" ht="15" customHeight="1" x14ac:dyDescent="0.25">
      <c r="E3820" s="46"/>
    </row>
    <row r="3821" spans="5:5" ht="15" customHeight="1" x14ac:dyDescent="0.25">
      <c r="E3821" s="46"/>
    </row>
    <row r="3822" spans="5:5" ht="15" customHeight="1" x14ac:dyDescent="0.25">
      <c r="E3822" s="46"/>
    </row>
    <row r="3823" spans="5:5" ht="15" customHeight="1" x14ac:dyDescent="0.25">
      <c r="E3823" s="46"/>
    </row>
    <row r="3824" spans="5:5" ht="15" customHeight="1" x14ac:dyDescent="0.25">
      <c r="E3824" s="46"/>
    </row>
    <row r="3825" spans="5:5" ht="15" customHeight="1" x14ac:dyDescent="0.25">
      <c r="E3825" s="46"/>
    </row>
    <row r="3826" spans="5:5" ht="15" customHeight="1" x14ac:dyDescent="0.25">
      <c r="E3826" s="46"/>
    </row>
    <row r="3827" spans="5:5" ht="15" customHeight="1" x14ac:dyDescent="0.25">
      <c r="E3827" s="46"/>
    </row>
    <row r="3828" spans="5:5" ht="15" customHeight="1" x14ac:dyDescent="0.25">
      <c r="E3828" s="46"/>
    </row>
    <row r="3829" spans="5:5" ht="15" customHeight="1" x14ac:dyDescent="0.25">
      <c r="E3829" s="46"/>
    </row>
    <row r="3830" spans="5:5" ht="15" customHeight="1" x14ac:dyDescent="0.25">
      <c r="E3830" s="46"/>
    </row>
    <row r="3831" spans="5:5" ht="15" customHeight="1" x14ac:dyDescent="0.25">
      <c r="E3831" s="46"/>
    </row>
    <row r="3832" spans="5:5" ht="15" customHeight="1" x14ac:dyDescent="0.25">
      <c r="E3832" s="46"/>
    </row>
    <row r="3833" spans="5:5" ht="15" customHeight="1" x14ac:dyDescent="0.25">
      <c r="E3833" s="46"/>
    </row>
    <row r="3834" spans="5:5" ht="15" customHeight="1" x14ac:dyDescent="0.25">
      <c r="E3834" s="46"/>
    </row>
    <row r="3835" spans="5:5" ht="15" customHeight="1" x14ac:dyDescent="0.25">
      <c r="E3835" s="46"/>
    </row>
    <row r="3836" spans="5:5" ht="15" customHeight="1" x14ac:dyDescent="0.25">
      <c r="E3836" s="46"/>
    </row>
    <row r="3837" spans="5:5" ht="15" customHeight="1" x14ac:dyDescent="0.25">
      <c r="E3837" s="46"/>
    </row>
    <row r="3838" spans="5:5" ht="15" customHeight="1" x14ac:dyDescent="0.25">
      <c r="E3838" s="46"/>
    </row>
    <row r="3839" spans="5:5" ht="15" customHeight="1" x14ac:dyDescent="0.25">
      <c r="E3839" s="46"/>
    </row>
    <row r="3840" spans="5:5" ht="15" customHeight="1" x14ac:dyDescent="0.25">
      <c r="E3840" s="46"/>
    </row>
    <row r="3841" spans="5:5" ht="15" customHeight="1" x14ac:dyDescent="0.25">
      <c r="E3841" s="46"/>
    </row>
    <row r="4226" spans="5:5" ht="15" customHeight="1" x14ac:dyDescent="0.25">
      <c r="E4226" s="46"/>
    </row>
    <row r="4227" spans="5:5" ht="15" customHeight="1" x14ac:dyDescent="0.25">
      <c r="E4227" s="46"/>
    </row>
    <row r="4228" spans="5:5" ht="15" customHeight="1" x14ac:dyDescent="0.25">
      <c r="E4228" s="46"/>
    </row>
    <row r="4229" spans="5:5" ht="15" customHeight="1" x14ac:dyDescent="0.25">
      <c r="E4229" s="46"/>
    </row>
    <row r="4230" spans="5:5" ht="15" customHeight="1" x14ac:dyDescent="0.25">
      <c r="E4230" s="46"/>
    </row>
    <row r="4231" spans="5:5" ht="15" customHeight="1" x14ac:dyDescent="0.25">
      <c r="E4231" s="46"/>
    </row>
    <row r="4232" spans="5:5" ht="15" customHeight="1" x14ac:dyDescent="0.25">
      <c r="E4232" s="46"/>
    </row>
    <row r="4233" spans="5:5" ht="15" customHeight="1" x14ac:dyDescent="0.25">
      <c r="E4233" s="46"/>
    </row>
    <row r="4234" spans="5:5" ht="15" customHeight="1" x14ac:dyDescent="0.25">
      <c r="E4234" s="46"/>
    </row>
    <row r="4235" spans="5:5" ht="15" customHeight="1" x14ac:dyDescent="0.25">
      <c r="E4235" s="46"/>
    </row>
    <row r="4236" spans="5:5" ht="15" customHeight="1" x14ac:dyDescent="0.25">
      <c r="E4236" s="46"/>
    </row>
    <row r="4237" spans="5:5" ht="15" customHeight="1" x14ac:dyDescent="0.25">
      <c r="E4237" s="46"/>
    </row>
    <row r="4238" spans="5:5" ht="15" customHeight="1" x14ac:dyDescent="0.25">
      <c r="E4238" s="46"/>
    </row>
    <row r="4239" spans="5:5" ht="15" customHeight="1" x14ac:dyDescent="0.25">
      <c r="E4239" s="46"/>
    </row>
    <row r="4240" spans="5:5" ht="15" customHeight="1" x14ac:dyDescent="0.25">
      <c r="E4240" s="46"/>
    </row>
    <row r="4241" spans="5:5" ht="15" customHeight="1" x14ac:dyDescent="0.25">
      <c r="E4241" s="46"/>
    </row>
    <row r="4242" spans="5:5" ht="15" customHeight="1" x14ac:dyDescent="0.25">
      <c r="E4242" s="46"/>
    </row>
    <row r="4243" spans="5:5" ht="15" customHeight="1" x14ac:dyDescent="0.25">
      <c r="E4243" s="46"/>
    </row>
    <row r="4244" spans="5:5" ht="15" customHeight="1" x14ac:dyDescent="0.25">
      <c r="E4244" s="46"/>
    </row>
    <row r="4245" spans="5:5" ht="15" customHeight="1" x14ac:dyDescent="0.25">
      <c r="E4245" s="46"/>
    </row>
    <row r="4246" spans="5:5" ht="15" customHeight="1" x14ac:dyDescent="0.25">
      <c r="E4246" s="46"/>
    </row>
    <row r="4247" spans="5:5" ht="15" customHeight="1" x14ac:dyDescent="0.25">
      <c r="E4247" s="46"/>
    </row>
    <row r="4248" spans="5:5" ht="15" customHeight="1" x14ac:dyDescent="0.25">
      <c r="E4248" s="46"/>
    </row>
    <row r="4249" spans="5:5" ht="15" customHeight="1" x14ac:dyDescent="0.25">
      <c r="E4249" s="46"/>
    </row>
    <row r="4250" spans="5:5" ht="15" customHeight="1" x14ac:dyDescent="0.25">
      <c r="E4250" s="46"/>
    </row>
    <row r="4251" spans="5:5" ht="15" customHeight="1" x14ac:dyDescent="0.25">
      <c r="E4251" s="46"/>
    </row>
    <row r="4252" spans="5:5" ht="15" customHeight="1" x14ac:dyDescent="0.25">
      <c r="E4252" s="46"/>
    </row>
    <row r="4253" spans="5:5" ht="15" customHeight="1" x14ac:dyDescent="0.25">
      <c r="E4253" s="46"/>
    </row>
    <row r="4254" spans="5:5" ht="15" customHeight="1" x14ac:dyDescent="0.25">
      <c r="E4254" s="46"/>
    </row>
    <row r="4255" spans="5:5" ht="15" customHeight="1" x14ac:dyDescent="0.25">
      <c r="E4255" s="46"/>
    </row>
    <row r="4256" spans="5:5" ht="15" customHeight="1" x14ac:dyDescent="0.25">
      <c r="E4256" s="46"/>
    </row>
    <row r="4257" spans="5:5" ht="15" customHeight="1" x14ac:dyDescent="0.25">
      <c r="E4257" s="46"/>
    </row>
    <row r="4258" spans="5:5" ht="15" customHeight="1" x14ac:dyDescent="0.25">
      <c r="E4258" s="46"/>
    </row>
    <row r="4259" spans="5:5" ht="15" customHeight="1" x14ac:dyDescent="0.25">
      <c r="E4259" s="46"/>
    </row>
    <row r="4260" spans="5:5" ht="15" customHeight="1" x14ac:dyDescent="0.25">
      <c r="E4260" s="46"/>
    </row>
    <row r="4261" spans="5:5" ht="15" customHeight="1" x14ac:dyDescent="0.25">
      <c r="E4261" s="46"/>
    </row>
    <row r="4262" spans="5:5" ht="15" customHeight="1" x14ac:dyDescent="0.25">
      <c r="E4262" s="46"/>
    </row>
    <row r="4263" spans="5:5" ht="15" customHeight="1" x14ac:dyDescent="0.25">
      <c r="E4263" s="46"/>
    </row>
    <row r="4264" spans="5:5" ht="15" customHeight="1" x14ac:dyDescent="0.25">
      <c r="E4264" s="46"/>
    </row>
    <row r="4265" spans="5:5" ht="15" customHeight="1" x14ac:dyDescent="0.25">
      <c r="E4265" s="46"/>
    </row>
    <row r="4266" spans="5:5" ht="15" customHeight="1" x14ac:dyDescent="0.25">
      <c r="E4266" s="46"/>
    </row>
    <row r="4267" spans="5:5" ht="15" customHeight="1" x14ac:dyDescent="0.25">
      <c r="E4267" s="46"/>
    </row>
    <row r="4268" spans="5:5" ht="15" customHeight="1" x14ac:dyDescent="0.25">
      <c r="E4268" s="46"/>
    </row>
    <row r="4269" spans="5:5" ht="15" customHeight="1" x14ac:dyDescent="0.25">
      <c r="E4269" s="46"/>
    </row>
    <row r="4270" spans="5:5" ht="15" customHeight="1" x14ac:dyDescent="0.25">
      <c r="E4270" s="46"/>
    </row>
    <row r="4271" spans="5:5" ht="15" customHeight="1" x14ac:dyDescent="0.25">
      <c r="E4271" s="46"/>
    </row>
    <row r="4272" spans="5:5" ht="15" customHeight="1" x14ac:dyDescent="0.25">
      <c r="E4272" s="46"/>
    </row>
    <row r="4273" spans="5:5" ht="15" customHeight="1" x14ac:dyDescent="0.25">
      <c r="E4273" s="46"/>
    </row>
    <row r="4274" spans="5:5" ht="15" customHeight="1" x14ac:dyDescent="0.25">
      <c r="E4274" s="46"/>
    </row>
    <row r="4275" spans="5:5" ht="15" customHeight="1" x14ac:dyDescent="0.25">
      <c r="E4275" s="46"/>
    </row>
    <row r="4276" spans="5:5" ht="15" customHeight="1" x14ac:dyDescent="0.25">
      <c r="E4276" s="46"/>
    </row>
    <row r="4277" spans="5:5" ht="15" customHeight="1" x14ac:dyDescent="0.25">
      <c r="E4277" s="46"/>
    </row>
    <row r="4278" spans="5:5" ht="15" customHeight="1" x14ac:dyDescent="0.25">
      <c r="E4278" s="46"/>
    </row>
    <row r="4279" spans="5:5" ht="15" customHeight="1" x14ac:dyDescent="0.25">
      <c r="E4279" s="46"/>
    </row>
    <row r="4280" spans="5:5" ht="15" customHeight="1" x14ac:dyDescent="0.25">
      <c r="E4280" s="46"/>
    </row>
    <row r="4281" spans="5:5" ht="15" customHeight="1" x14ac:dyDescent="0.25">
      <c r="E4281" s="46"/>
    </row>
    <row r="4282" spans="5:5" ht="15" customHeight="1" x14ac:dyDescent="0.25">
      <c r="E4282" s="46"/>
    </row>
    <row r="4283" spans="5:5" ht="15" customHeight="1" x14ac:dyDescent="0.25">
      <c r="E4283" s="46"/>
    </row>
    <row r="4284" spans="5:5" ht="15" customHeight="1" x14ac:dyDescent="0.25">
      <c r="E4284" s="46"/>
    </row>
    <row r="4285" spans="5:5" ht="15" customHeight="1" x14ac:dyDescent="0.25">
      <c r="E4285" s="46"/>
    </row>
    <row r="4286" spans="5:5" ht="15" customHeight="1" x14ac:dyDescent="0.25">
      <c r="E4286" s="46"/>
    </row>
    <row r="4287" spans="5:5" ht="15" customHeight="1" x14ac:dyDescent="0.25">
      <c r="E4287" s="46"/>
    </row>
    <row r="4288" spans="5:5" ht="15" customHeight="1" x14ac:dyDescent="0.25">
      <c r="E4288" s="46"/>
    </row>
    <row r="4289" spans="5:5" ht="15" customHeight="1" x14ac:dyDescent="0.25">
      <c r="E4289" s="46"/>
    </row>
    <row r="4290" spans="5:5" ht="15" customHeight="1" x14ac:dyDescent="0.25">
      <c r="E4290" s="46"/>
    </row>
    <row r="4291" spans="5:5" ht="15" customHeight="1" x14ac:dyDescent="0.25">
      <c r="E4291" s="46"/>
    </row>
    <row r="4292" spans="5:5" ht="15" customHeight="1" x14ac:dyDescent="0.25">
      <c r="E4292" s="46"/>
    </row>
    <row r="4293" spans="5:5" ht="15" customHeight="1" x14ac:dyDescent="0.25">
      <c r="E4293" s="46"/>
    </row>
    <row r="4294" spans="5:5" ht="15" customHeight="1" x14ac:dyDescent="0.25">
      <c r="E4294" s="46"/>
    </row>
    <row r="4295" spans="5:5" ht="15" customHeight="1" x14ac:dyDescent="0.25">
      <c r="E4295" s="46"/>
    </row>
    <row r="4296" spans="5:5" ht="15" customHeight="1" x14ac:dyDescent="0.25">
      <c r="E4296" s="46"/>
    </row>
    <row r="4297" spans="5:5" ht="15" customHeight="1" x14ac:dyDescent="0.25">
      <c r="E4297" s="46"/>
    </row>
    <row r="4298" spans="5:5" ht="15" customHeight="1" x14ac:dyDescent="0.25">
      <c r="E4298" s="46"/>
    </row>
    <row r="4299" spans="5:5" ht="15" customHeight="1" x14ac:dyDescent="0.25">
      <c r="E4299" s="46"/>
    </row>
    <row r="4300" spans="5:5" ht="15" customHeight="1" x14ac:dyDescent="0.25">
      <c r="E4300" s="46"/>
    </row>
    <row r="4301" spans="5:5" ht="15" customHeight="1" x14ac:dyDescent="0.25">
      <c r="E4301" s="46"/>
    </row>
    <row r="4302" spans="5:5" ht="15" customHeight="1" x14ac:dyDescent="0.25">
      <c r="E4302" s="46"/>
    </row>
    <row r="4303" spans="5:5" ht="15" customHeight="1" x14ac:dyDescent="0.25">
      <c r="E4303" s="46"/>
    </row>
    <row r="4304" spans="5:5" ht="15" customHeight="1" x14ac:dyDescent="0.25">
      <c r="E4304" s="46"/>
    </row>
    <row r="4305" spans="5:5" ht="15" customHeight="1" x14ac:dyDescent="0.25">
      <c r="E4305" s="46"/>
    </row>
    <row r="4306" spans="5:5" ht="15" customHeight="1" x14ac:dyDescent="0.25">
      <c r="E4306" s="46"/>
    </row>
    <row r="4307" spans="5:5" ht="15" customHeight="1" x14ac:dyDescent="0.25">
      <c r="E4307" s="46"/>
    </row>
    <row r="4308" spans="5:5" ht="15" customHeight="1" x14ac:dyDescent="0.25">
      <c r="E4308" s="46"/>
    </row>
    <row r="4309" spans="5:5" ht="15" customHeight="1" x14ac:dyDescent="0.25">
      <c r="E4309" s="46"/>
    </row>
    <row r="4310" spans="5:5" ht="15" customHeight="1" x14ac:dyDescent="0.25">
      <c r="E4310" s="46"/>
    </row>
    <row r="4311" spans="5:5" ht="15" customHeight="1" x14ac:dyDescent="0.25">
      <c r="E4311" s="46"/>
    </row>
    <row r="4312" spans="5:5" ht="15" customHeight="1" x14ac:dyDescent="0.25">
      <c r="E4312" s="46"/>
    </row>
    <row r="4313" spans="5:5" ht="15" customHeight="1" x14ac:dyDescent="0.25">
      <c r="E4313" s="46"/>
    </row>
    <row r="4314" spans="5:5" ht="15" customHeight="1" x14ac:dyDescent="0.25">
      <c r="E4314" s="46"/>
    </row>
    <row r="4315" spans="5:5" ht="15" customHeight="1" x14ac:dyDescent="0.25">
      <c r="E4315" s="46"/>
    </row>
    <row r="4316" spans="5:5" ht="15" customHeight="1" x14ac:dyDescent="0.25">
      <c r="E4316" s="46"/>
    </row>
    <row r="4317" spans="5:5" ht="15" customHeight="1" x14ac:dyDescent="0.25">
      <c r="E4317" s="46"/>
    </row>
    <row r="4318" spans="5:5" ht="15" customHeight="1" x14ac:dyDescent="0.25">
      <c r="E4318" s="46"/>
    </row>
    <row r="4319" spans="5:5" ht="15" customHeight="1" x14ac:dyDescent="0.25">
      <c r="E4319" s="46"/>
    </row>
    <row r="4320" spans="5:5" ht="15" customHeight="1" x14ac:dyDescent="0.25">
      <c r="E4320" s="46"/>
    </row>
    <row r="4321" spans="5:5" ht="15" customHeight="1" x14ac:dyDescent="0.25">
      <c r="E4321" s="46"/>
    </row>
    <row r="4370" spans="4:4" ht="15" customHeight="1" x14ac:dyDescent="0.25">
      <c r="D4370" s="46"/>
    </row>
    <row r="4371" spans="4:4" ht="15" customHeight="1" x14ac:dyDescent="0.25">
      <c r="D4371" s="46"/>
    </row>
    <row r="4372" spans="4:4" ht="15" customHeight="1" x14ac:dyDescent="0.25">
      <c r="D4372" s="46"/>
    </row>
    <row r="4373" spans="4:4" ht="15" customHeight="1" x14ac:dyDescent="0.25">
      <c r="D4373" s="46"/>
    </row>
    <row r="4374" spans="4:4" ht="15" customHeight="1" x14ac:dyDescent="0.25">
      <c r="D4374" s="46"/>
    </row>
    <row r="4375" spans="4:4" ht="15" customHeight="1" x14ac:dyDescent="0.25">
      <c r="D4375" s="46"/>
    </row>
    <row r="4376" spans="4:4" ht="15" customHeight="1" x14ac:dyDescent="0.25">
      <c r="D4376" s="46"/>
    </row>
    <row r="4377" spans="4:4" ht="15" customHeight="1" x14ac:dyDescent="0.25">
      <c r="D4377" s="46"/>
    </row>
    <row r="4378" spans="4:4" ht="15" customHeight="1" x14ac:dyDescent="0.25">
      <c r="D4378" s="46"/>
    </row>
    <row r="4379" spans="4:4" ht="15" customHeight="1" x14ac:dyDescent="0.25">
      <c r="D4379" s="46"/>
    </row>
    <row r="4380" spans="4:4" ht="15" customHeight="1" x14ac:dyDescent="0.25">
      <c r="D4380" s="46"/>
    </row>
    <row r="4381" spans="4:4" ht="15" customHeight="1" x14ac:dyDescent="0.25">
      <c r="D4381" s="46"/>
    </row>
    <row r="4382" spans="4:4" ht="15" customHeight="1" x14ac:dyDescent="0.25">
      <c r="D4382" s="46"/>
    </row>
    <row r="4383" spans="4:4" ht="15" customHeight="1" x14ac:dyDescent="0.25">
      <c r="D4383" s="46"/>
    </row>
    <row r="4384" spans="4:4" ht="15" customHeight="1" x14ac:dyDescent="0.25">
      <c r="D4384" s="46"/>
    </row>
    <row r="4385" spans="4:4" ht="15" customHeight="1" x14ac:dyDescent="0.25">
      <c r="D4385" s="46"/>
    </row>
    <row r="4386" spans="4:4" ht="15" customHeight="1" x14ac:dyDescent="0.25">
      <c r="D4386" s="46"/>
    </row>
    <row r="4387" spans="4:4" ht="15" customHeight="1" x14ac:dyDescent="0.25">
      <c r="D4387" s="46"/>
    </row>
    <row r="4388" spans="4:4" ht="15" customHeight="1" x14ac:dyDescent="0.25">
      <c r="D4388" s="46"/>
    </row>
    <row r="4389" spans="4:4" ht="15" customHeight="1" x14ac:dyDescent="0.25">
      <c r="D4389" s="46"/>
    </row>
    <row r="4390" spans="4:4" ht="15" customHeight="1" x14ac:dyDescent="0.25">
      <c r="D4390" s="46"/>
    </row>
    <row r="4391" spans="4:4" ht="15" customHeight="1" x14ac:dyDescent="0.25">
      <c r="D4391" s="46"/>
    </row>
    <row r="4392" spans="4:4" ht="15" customHeight="1" x14ac:dyDescent="0.25">
      <c r="D4392" s="46"/>
    </row>
    <row r="4393" spans="4:4" ht="15" customHeight="1" x14ac:dyDescent="0.25">
      <c r="D4393" s="46"/>
    </row>
    <row r="4394" spans="4:4" ht="15" customHeight="1" x14ac:dyDescent="0.25">
      <c r="D4394" s="46"/>
    </row>
    <row r="4395" spans="4:4" ht="15" customHeight="1" x14ac:dyDescent="0.25">
      <c r="D4395" s="46"/>
    </row>
    <row r="4396" spans="4:4" ht="15" customHeight="1" x14ac:dyDescent="0.25">
      <c r="D4396" s="46"/>
    </row>
    <row r="4397" spans="4:4" ht="15" customHeight="1" x14ac:dyDescent="0.25">
      <c r="D4397" s="46"/>
    </row>
    <row r="4398" spans="4:4" ht="15" customHeight="1" x14ac:dyDescent="0.25">
      <c r="D4398" s="46"/>
    </row>
    <row r="4399" spans="4:4" ht="15" customHeight="1" x14ac:dyDescent="0.25">
      <c r="D4399" s="46"/>
    </row>
    <row r="4400" spans="4:4" ht="15" customHeight="1" x14ac:dyDescent="0.25">
      <c r="D4400" s="46"/>
    </row>
    <row r="4401" spans="4:4" ht="15" customHeight="1" x14ac:dyDescent="0.25">
      <c r="D4401" s="46"/>
    </row>
    <row r="4402" spans="4:4" ht="15" customHeight="1" x14ac:dyDescent="0.25">
      <c r="D4402" s="46"/>
    </row>
    <row r="4403" spans="4:4" ht="15" customHeight="1" x14ac:dyDescent="0.25">
      <c r="D4403" s="46"/>
    </row>
    <row r="4404" spans="4:4" ht="15" customHeight="1" x14ac:dyDescent="0.25">
      <c r="D4404" s="46"/>
    </row>
    <row r="4405" spans="4:4" ht="15" customHeight="1" x14ac:dyDescent="0.25">
      <c r="D4405" s="46"/>
    </row>
    <row r="4406" spans="4:4" ht="15" customHeight="1" x14ac:dyDescent="0.25">
      <c r="D4406" s="46"/>
    </row>
    <row r="4407" spans="4:4" ht="15" customHeight="1" x14ac:dyDescent="0.25">
      <c r="D4407" s="46"/>
    </row>
    <row r="4408" spans="4:4" ht="15" customHeight="1" x14ac:dyDescent="0.25">
      <c r="D4408" s="46"/>
    </row>
    <row r="4409" spans="4:4" ht="15" customHeight="1" x14ac:dyDescent="0.25">
      <c r="D4409" s="46"/>
    </row>
    <row r="4410" spans="4:4" ht="15" customHeight="1" x14ac:dyDescent="0.25">
      <c r="D4410" s="46"/>
    </row>
    <row r="4411" spans="4:4" ht="15" customHeight="1" x14ac:dyDescent="0.25">
      <c r="D4411" s="46"/>
    </row>
    <row r="4412" spans="4:4" ht="15" customHeight="1" x14ac:dyDescent="0.25">
      <c r="D4412" s="46"/>
    </row>
    <row r="4413" spans="4:4" ht="15" customHeight="1" x14ac:dyDescent="0.25">
      <c r="D4413" s="46"/>
    </row>
    <row r="4414" spans="4:4" ht="15" customHeight="1" x14ac:dyDescent="0.25">
      <c r="D4414" s="46"/>
    </row>
    <row r="4415" spans="4:4" ht="15" customHeight="1" x14ac:dyDescent="0.25">
      <c r="D4415" s="46"/>
    </row>
    <row r="4416" spans="4:4" ht="15" customHeight="1" x14ac:dyDescent="0.25">
      <c r="D4416" s="46"/>
    </row>
    <row r="4417" spans="4:4" ht="15" customHeight="1" x14ac:dyDescent="0.25">
      <c r="D4417" s="46"/>
    </row>
    <row r="4418" spans="4:4" ht="15" customHeight="1" x14ac:dyDescent="0.25">
      <c r="D4418" s="46"/>
    </row>
    <row r="4419" spans="4:4" ht="15" customHeight="1" x14ac:dyDescent="0.25">
      <c r="D4419" s="46"/>
    </row>
    <row r="4420" spans="4:4" ht="15" customHeight="1" x14ac:dyDescent="0.25">
      <c r="D4420" s="46"/>
    </row>
    <row r="4421" spans="4:4" ht="15" customHeight="1" x14ac:dyDescent="0.25">
      <c r="D4421" s="46"/>
    </row>
    <row r="4422" spans="4:4" ht="15" customHeight="1" x14ac:dyDescent="0.25">
      <c r="D4422" s="46"/>
    </row>
    <row r="4423" spans="4:4" ht="15" customHeight="1" x14ac:dyDescent="0.25">
      <c r="D4423" s="46"/>
    </row>
    <row r="4424" spans="4:4" ht="15" customHeight="1" x14ac:dyDescent="0.25">
      <c r="D4424" s="46"/>
    </row>
    <row r="4425" spans="4:4" ht="15" customHeight="1" x14ac:dyDescent="0.25">
      <c r="D4425" s="46"/>
    </row>
    <row r="4426" spans="4:4" ht="15" customHeight="1" x14ac:dyDescent="0.25">
      <c r="D4426" s="46"/>
    </row>
    <row r="4427" spans="4:4" ht="15" customHeight="1" x14ac:dyDescent="0.25">
      <c r="D4427" s="46"/>
    </row>
    <row r="4428" spans="4:4" ht="15" customHeight="1" x14ac:dyDescent="0.25">
      <c r="D4428" s="46"/>
    </row>
    <row r="4429" spans="4:4" ht="15" customHeight="1" x14ac:dyDescent="0.25">
      <c r="D4429" s="46"/>
    </row>
    <row r="4430" spans="4:4" ht="15" customHeight="1" x14ac:dyDescent="0.25">
      <c r="D4430" s="46"/>
    </row>
    <row r="4431" spans="4:4" ht="15" customHeight="1" x14ac:dyDescent="0.25">
      <c r="D4431" s="46"/>
    </row>
    <row r="4432" spans="4:4" ht="15" customHeight="1" x14ac:dyDescent="0.25">
      <c r="D4432" s="46"/>
    </row>
    <row r="4433" spans="4:4" ht="15" customHeight="1" x14ac:dyDescent="0.25">
      <c r="D4433" s="46"/>
    </row>
    <row r="4434" spans="4:4" ht="15" customHeight="1" x14ac:dyDescent="0.25">
      <c r="D4434" s="46"/>
    </row>
    <row r="4435" spans="4:4" ht="15" customHeight="1" x14ac:dyDescent="0.25">
      <c r="D4435" s="46"/>
    </row>
    <row r="4436" spans="4:4" ht="15" customHeight="1" x14ac:dyDescent="0.25">
      <c r="D4436" s="46"/>
    </row>
    <row r="4437" spans="4:4" ht="15" customHeight="1" x14ac:dyDescent="0.25">
      <c r="D4437" s="46"/>
    </row>
    <row r="4438" spans="4:4" ht="15" customHeight="1" x14ac:dyDescent="0.25">
      <c r="D4438" s="46"/>
    </row>
    <row r="4439" spans="4:4" ht="15" customHeight="1" x14ac:dyDescent="0.25">
      <c r="D4439" s="46"/>
    </row>
    <row r="4440" spans="4:4" ht="15" customHeight="1" x14ac:dyDescent="0.25">
      <c r="D4440" s="46"/>
    </row>
    <row r="4441" spans="4:4" ht="15" customHeight="1" x14ac:dyDescent="0.25">
      <c r="D4441" s="46"/>
    </row>
    <row r="4442" spans="4:4" ht="15" customHeight="1" x14ac:dyDescent="0.25">
      <c r="D4442" s="46"/>
    </row>
    <row r="4443" spans="4:4" ht="15" customHeight="1" x14ac:dyDescent="0.25">
      <c r="D4443" s="46"/>
    </row>
    <row r="4444" spans="4:4" ht="15" customHeight="1" x14ac:dyDescent="0.25">
      <c r="D4444" s="46"/>
    </row>
    <row r="4445" spans="4:4" ht="15" customHeight="1" x14ac:dyDescent="0.25">
      <c r="D4445" s="46"/>
    </row>
    <row r="4446" spans="4:4" ht="15" customHeight="1" x14ac:dyDescent="0.25">
      <c r="D4446" s="46"/>
    </row>
    <row r="4447" spans="4:4" ht="15" customHeight="1" x14ac:dyDescent="0.25">
      <c r="D4447" s="46"/>
    </row>
    <row r="4448" spans="4:4" ht="15" customHeight="1" x14ac:dyDescent="0.25">
      <c r="D4448" s="46"/>
    </row>
    <row r="4449" spans="4:4" ht="15" customHeight="1" x14ac:dyDescent="0.25">
      <c r="D4449" s="46"/>
    </row>
    <row r="4450" spans="4:4" ht="15" customHeight="1" x14ac:dyDescent="0.25">
      <c r="D4450" s="46"/>
    </row>
    <row r="4451" spans="4:4" ht="15" customHeight="1" x14ac:dyDescent="0.25">
      <c r="D4451" s="46"/>
    </row>
    <row r="4452" spans="4:4" ht="15" customHeight="1" x14ac:dyDescent="0.25">
      <c r="D4452" s="46"/>
    </row>
    <row r="4453" spans="4:4" ht="15" customHeight="1" x14ac:dyDescent="0.25">
      <c r="D4453" s="46"/>
    </row>
    <row r="4874" spans="4:4" ht="15" customHeight="1" x14ac:dyDescent="0.25">
      <c r="D4874" s="46"/>
    </row>
    <row r="4875" spans="4:4" ht="15" customHeight="1" x14ac:dyDescent="0.25">
      <c r="D4875" s="46"/>
    </row>
    <row r="4876" spans="4:4" ht="15" customHeight="1" x14ac:dyDescent="0.25">
      <c r="D4876" s="46"/>
    </row>
    <row r="4877" spans="4:4" ht="15" customHeight="1" x14ac:dyDescent="0.25">
      <c r="D4877" s="46"/>
    </row>
    <row r="4878" spans="4:4" ht="15" customHeight="1" x14ac:dyDescent="0.25">
      <c r="D4878" s="46"/>
    </row>
    <row r="4879" spans="4:4" ht="15" customHeight="1" x14ac:dyDescent="0.25">
      <c r="D4879" s="46"/>
    </row>
    <row r="4880" spans="4:4" ht="15" customHeight="1" x14ac:dyDescent="0.25">
      <c r="D4880" s="46"/>
    </row>
    <row r="4881" spans="4:4" ht="15" customHeight="1" x14ac:dyDescent="0.25">
      <c r="D4881" s="46"/>
    </row>
    <row r="4882" spans="4:4" ht="15" customHeight="1" x14ac:dyDescent="0.25">
      <c r="D4882" s="46"/>
    </row>
    <row r="4883" spans="4:4" ht="15" customHeight="1" x14ac:dyDescent="0.25">
      <c r="D4883" s="46"/>
    </row>
    <row r="4884" spans="4:4" ht="15" customHeight="1" x14ac:dyDescent="0.25">
      <c r="D4884" s="46"/>
    </row>
    <row r="4885" spans="4:4" ht="15" customHeight="1" x14ac:dyDescent="0.25">
      <c r="D4885" s="46"/>
    </row>
    <row r="4886" spans="4:4" ht="15" customHeight="1" x14ac:dyDescent="0.25">
      <c r="D4886" s="46"/>
    </row>
    <row r="4887" spans="4:4" ht="15" customHeight="1" x14ac:dyDescent="0.25">
      <c r="D4887" s="46"/>
    </row>
    <row r="4888" spans="4:4" ht="15" customHeight="1" x14ac:dyDescent="0.25">
      <c r="D4888" s="46"/>
    </row>
    <row r="4889" spans="4:4" ht="15" customHeight="1" x14ac:dyDescent="0.25">
      <c r="D4889" s="46"/>
    </row>
    <row r="4890" spans="4:4" ht="15" customHeight="1" x14ac:dyDescent="0.25">
      <c r="D4890" s="46"/>
    </row>
    <row r="4891" spans="4:4" ht="15" customHeight="1" x14ac:dyDescent="0.25">
      <c r="D4891" s="46"/>
    </row>
    <row r="4892" spans="4:4" ht="15" customHeight="1" x14ac:dyDescent="0.25">
      <c r="D4892" s="46"/>
    </row>
    <row r="4893" spans="4:4" ht="15" customHeight="1" x14ac:dyDescent="0.25">
      <c r="D4893" s="46"/>
    </row>
    <row r="4894" spans="4:4" ht="15" customHeight="1" x14ac:dyDescent="0.25">
      <c r="D4894" s="46"/>
    </row>
    <row r="4895" spans="4:4" ht="15" customHeight="1" x14ac:dyDescent="0.25">
      <c r="D4895" s="46"/>
    </row>
    <row r="4896" spans="4:4" ht="15" customHeight="1" x14ac:dyDescent="0.25">
      <c r="D4896" s="46"/>
    </row>
    <row r="4897" spans="4:4" ht="15" customHeight="1" x14ac:dyDescent="0.25">
      <c r="D4897" s="46"/>
    </row>
    <row r="4898" spans="4:4" ht="15" customHeight="1" x14ac:dyDescent="0.25">
      <c r="D4898" s="46"/>
    </row>
    <row r="4899" spans="4:4" ht="15" customHeight="1" x14ac:dyDescent="0.25">
      <c r="D4899" s="46"/>
    </row>
    <row r="4900" spans="4:4" ht="15" customHeight="1" x14ac:dyDescent="0.25">
      <c r="D4900" s="46"/>
    </row>
    <row r="4901" spans="4:4" ht="15" customHeight="1" x14ac:dyDescent="0.25">
      <c r="D4901" s="46"/>
    </row>
    <row r="4902" spans="4:4" ht="15" customHeight="1" x14ac:dyDescent="0.25">
      <c r="D4902" s="46"/>
    </row>
    <row r="4903" spans="4:4" ht="15" customHeight="1" x14ac:dyDescent="0.25">
      <c r="D4903" s="46"/>
    </row>
    <row r="4904" spans="4:4" ht="15" customHeight="1" x14ac:dyDescent="0.25">
      <c r="D4904" s="46"/>
    </row>
    <row r="4905" spans="4:4" ht="15" customHeight="1" x14ac:dyDescent="0.25">
      <c r="D4905" s="46"/>
    </row>
    <row r="4906" spans="4:4" ht="15" customHeight="1" x14ac:dyDescent="0.25">
      <c r="D4906" s="46"/>
    </row>
    <row r="4907" spans="4:4" ht="15" customHeight="1" x14ac:dyDescent="0.25">
      <c r="D4907" s="46"/>
    </row>
    <row r="4908" spans="4:4" ht="15" customHeight="1" x14ac:dyDescent="0.25">
      <c r="D4908" s="46"/>
    </row>
    <row r="4909" spans="4:4" ht="15" customHeight="1" x14ac:dyDescent="0.25">
      <c r="D4909" s="46"/>
    </row>
    <row r="4910" spans="4:4" ht="15" customHeight="1" x14ac:dyDescent="0.25">
      <c r="D4910" s="46"/>
    </row>
    <row r="4911" spans="4:4" ht="15" customHeight="1" x14ac:dyDescent="0.25">
      <c r="D4911" s="46"/>
    </row>
    <row r="4912" spans="4:4" ht="15" customHeight="1" x14ac:dyDescent="0.25">
      <c r="D4912" s="46"/>
    </row>
    <row r="4913" spans="4:4" ht="15" customHeight="1" x14ac:dyDescent="0.25">
      <c r="D4913" s="46"/>
    </row>
    <row r="4914" spans="4:4" ht="15" customHeight="1" x14ac:dyDescent="0.25">
      <c r="D4914" s="46"/>
    </row>
    <row r="4915" spans="4:4" ht="15" customHeight="1" x14ac:dyDescent="0.25">
      <c r="D4915" s="46"/>
    </row>
    <row r="4916" spans="4:4" ht="15" customHeight="1" x14ac:dyDescent="0.25">
      <c r="D4916" s="46"/>
    </row>
    <row r="4917" spans="4:4" ht="15" customHeight="1" x14ac:dyDescent="0.25">
      <c r="D4917" s="46"/>
    </row>
    <row r="4918" spans="4:4" ht="15" customHeight="1" x14ac:dyDescent="0.25">
      <c r="D4918" s="46"/>
    </row>
    <row r="4919" spans="4:4" ht="15" customHeight="1" x14ac:dyDescent="0.25">
      <c r="D4919" s="46"/>
    </row>
    <row r="4920" spans="4:4" ht="15" customHeight="1" x14ac:dyDescent="0.25">
      <c r="D4920" s="46"/>
    </row>
    <row r="4921" spans="4:4" ht="15" customHeight="1" x14ac:dyDescent="0.25">
      <c r="D4921" s="46"/>
    </row>
    <row r="4922" spans="4:4" ht="15" customHeight="1" x14ac:dyDescent="0.25">
      <c r="D4922" s="46"/>
    </row>
    <row r="4923" spans="4:4" ht="15" customHeight="1" x14ac:dyDescent="0.25">
      <c r="D4923" s="46"/>
    </row>
    <row r="4924" spans="4:4" ht="15" customHeight="1" x14ac:dyDescent="0.25">
      <c r="D4924" s="46"/>
    </row>
    <row r="4925" spans="4:4" ht="15" customHeight="1" x14ac:dyDescent="0.25">
      <c r="D4925" s="46"/>
    </row>
    <row r="4926" spans="4:4" ht="15" customHeight="1" x14ac:dyDescent="0.25">
      <c r="D4926" s="46"/>
    </row>
    <row r="4927" spans="4:4" ht="15" customHeight="1" x14ac:dyDescent="0.25">
      <c r="D4927" s="46"/>
    </row>
    <row r="4928" spans="4:4" ht="15" customHeight="1" x14ac:dyDescent="0.25">
      <c r="D4928" s="46"/>
    </row>
    <row r="4929" spans="4:4" ht="15" customHeight="1" x14ac:dyDescent="0.25">
      <c r="D4929" s="46"/>
    </row>
    <row r="4930" spans="4:4" ht="15" customHeight="1" x14ac:dyDescent="0.25">
      <c r="D4930" s="46"/>
    </row>
    <row r="4931" spans="4:4" ht="15" customHeight="1" x14ac:dyDescent="0.25">
      <c r="D4931" s="46"/>
    </row>
    <row r="4932" spans="4:4" ht="15" customHeight="1" x14ac:dyDescent="0.25">
      <c r="D4932" s="46"/>
    </row>
    <row r="4933" spans="4:4" ht="15" customHeight="1" x14ac:dyDescent="0.25">
      <c r="D4933" s="46"/>
    </row>
    <row r="4934" spans="4:4" ht="15" customHeight="1" x14ac:dyDescent="0.25">
      <c r="D4934" s="46"/>
    </row>
    <row r="4935" spans="4:4" ht="15" customHeight="1" x14ac:dyDescent="0.25">
      <c r="D4935" s="46"/>
    </row>
    <row r="4936" spans="4:4" ht="15" customHeight="1" x14ac:dyDescent="0.25">
      <c r="D4936" s="46"/>
    </row>
    <row r="4937" spans="4:4" ht="15" customHeight="1" x14ac:dyDescent="0.25">
      <c r="D4937" s="46"/>
    </row>
    <row r="4938" spans="4:4" ht="15" customHeight="1" x14ac:dyDescent="0.25">
      <c r="D4938" s="46"/>
    </row>
    <row r="4939" spans="4:4" ht="15" customHeight="1" x14ac:dyDescent="0.25">
      <c r="D4939" s="46"/>
    </row>
    <row r="4940" spans="4:4" ht="15" customHeight="1" x14ac:dyDescent="0.25">
      <c r="D4940" s="46"/>
    </row>
    <row r="4941" spans="4:4" ht="15" customHeight="1" x14ac:dyDescent="0.25">
      <c r="D4941" s="46"/>
    </row>
    <row r="4942" spans="4:4" ht="15" customHeight="1" x14ac:dyDescent="0.25">
      <c r="D4942" s="46"/>
    </row>
    <row r="4943" spans="4:4" ht="15" customHeight="1" x14ac:dyDescent="0.25">
      <c r="D4943" s="46"/>
    </row>
    <row r="4944" spans="4:4" ht="15" customHeight="1" x14ac:dyDescent="0.25">
      <c r="D4944" s="46"/>
    </row>
    <row r="4945" spans="4:4" ht="15" customHeight="1" x14ac:dyDescent="0.25">
      <c r="D4945" s="46"/>
    </row>
    <row r="4946" spans="4:4" ht="15" customHeight="1" x14ac:dyDescent="0.25">
      <c r="D4946" s="46"/>
    </row>
    <row r="4947" spans="4:4" ht="15" customHeight="1" x14ac:dyDescent="0.25">
      <c r="D4947" s="46"/>
    </row>
    <row r="4948" spans="4:4" ht="15" customHeight="1" x14ac:dyDescent="0.25">
      <c r="D4948" s="46"/>
    </row>
    <row r="4949" spans="4:4" ht="15" customHeight="1" x14ac:dyDescent="0.25">
      <c r="D4949" s="46"/>
    </row>
    <row r="4950" spans="4:4" ht="15" customHeight="1" x14ac:dyDescent="0.25">
      <c r="D4950" s="46"/>
    </row>
    <row r="4951" spans="4:4" ht="15" customHeight="1" x14ac:dyDescent="0.25">
      <c r="D4951" s="46"/>
    </row>
    <row r="4952" spans="4:4" ht="15" customHeight="1" x14ac:dyDescent="0.25">
      <c r="D4952" s="46"/>
    </row>
    <row r="4953" spans="4:4" ht="15" customHeight="1" x14ac:dyDescent="0.25">
      <c r="D4953" s="46"/>
    </row>
    <row r="4954" spans="4:4" ht="15" customHeight="1" x14ac:dyDescent="0.25">
      <c r="D4954" s="46"/>
    </row>
    <row r="4955" spans="4:4" ht="15" customHeight="1" x14ac:dyDescent="0.25">
      <c r="D4955" s="46"/>
    </row>
    <row r="4956" spans="4:4" ht="15" customHeight="1" x14ac:dyDescent="0.25">
      <c r="D4956" s="46"/>
    </row>
    <row r="4957" spans="4:4" ht="15" customHeight="1" x14ac:dyDescent="0.25">
      <c r="D4957" s="46"/>
    </row>
    <row r="4994" spans="5:5" ht="15" customHeight="1" x14ac:dyDescent="0.25">
      <c r="E4994" s="46"/>
    </row>
    <row r="4995" spans="5:5" ht="15" customHeight="1" x14ac:dyDescent="0.25">
      <c r="E4995" s="46"/>
    </row>
    <row r="4996" spans="5:5" ht="15" customHeight="1" x14ac:dyDescent="0.25">
      <c r="E4996" s="46"/>
    </row>
    <row r="4997" spans="5:5" ht="15" customHeight="1" x14ac:dyDescent="0.25">
      <c r="E4997" s="46"/>
    </row>
    <row r="4998" spans="5:5" ht="15" customHeight="1" x14ac:dyDescent="0.25">
      <c r="E4998" s="46"/>
    </row>
    <row r="4999" spans="5:5" ht="15" customHeight="1" x14ac:dyDescent="0.25">
      <c r="E4999" s="46"/>
    </row>
    <row r="5000" spans="5:5" ht="15" customHeight="1" x14ac:dyDescent="0.25">
      <c r="E5000" s="46"/>
    </row>
    <row r="5001" spans="5:5" ht="15" customHeight="1" x14ac:dyDescent="0.25">
      <c r="E5001" s="46"/>
    </row>
    <row r="5002" spans="5:5" ht="15" customHeight="1" x14ac:dyDescent="0.25">
      <c r="E5002" s="46"/>
    </row>
    <row r="5003" spans="5:5" ht="15" customHeight="1" x14ac:dyDescent="0.25">
      <c r="E5003" s="46"/>
    </row>
    <row r="5004" spans="5:5" ht="15" customHeight="1" x14ac:dyDescent="0.25">
      <c r="E5004" s="46"/>
    </row>
    <row r="5005" spans="5:5" ht="15" customHeight="1" x14ac:dyDescent="0.25">
      <c r="E5005" s="46"/>
    </row>
    <row r="5006" spans="5:5" ht="15" customHeight="1" x14ac:dyDescent="0.25">
      <c r="E5006" s="46"/>
    </row>
    <row r="5007" spans="5:5" ht="15" customHeight="1" x14ac:dyDescent="0.25">
      <c r="E5007" s="46"/>
    </row>
    <row r="5008" spans="5:5" ht="15" customHeight="1" x14ac:dyDescent="0.25">
      <c r="E5008" s="46"/>
    </row>
    <row r="5009" spans="5:5" ht="15" customHeight="1" x14ac:dyDescent="0.25">
      <c r="E5009" s="46"/>
    </row>
    <row r="5010" spans="5:5" ht="15" customHeight="1" x14ac:dyDescent="0.25">
      <c r="E5010" s="46"/>
    </row>
    <row r="5011" spans="5:5" ht="15" customHeight="1" x14ac:dyDescent="0.25">
      <c r="E5011" s="46"/>
    </row>
    <row r="5012" spans="5:5" ht="15" customHeight="1" x14ac:dyDescent="0.25">
      <c r="E5012" s="46"/>
    </row>
    <row r="5013" spans="5:5" ht="15" customHeight="1" x14ac:dyDescent="0.25">
      <c r="E5013" s="46"/>
    </row>
    <row r="5014" spans="5:5" ht="15" customHeight="1" x14ac:dyDescent="0.25">
      <c r="E5014" s="46"/>
    </row>
    <row r="5015" spans="5:5" ht="15" customHeight="1" x14ac:dyDescent="0.25">
      <c r="E5015" s="46"/>
    </row>
    <row r="5016" spans="5:5" ht="15" customHeight="1" x14ac:dyDescent="0.25">
      <c r="E5016" s="46"/>
    </row>
    <row r="5017" spans="5:5" ht="15" customHeight="1" x14ac:dyDescent="0.25">
      <c r="E5017" s="46"/>
    </row>
    <row r="5018" spans="5:5" ht="15" customHeight="1" x14ac:dyDescent="0.25">
      <c r="E5018" s="46"/>
    </row>
    <row r="5019" spans="5:5" ht="15" customHeight="1" x14ac:dyDescent="0.25">
      <c r="E5019" s="46"/>
    </row>
    <row r="5020" spans="5:5" ht="15" customHeight="1" x14ac:dyDescent="0.25">
      <c r="E5020" s="46"/>
    </row>
    <row r="5021" spans="5:5" ht="15" customHeight="1" x14ac:dyDescent="0.25">
      <c r="E5021" s="46"/>
    </row>
    <row r="5022" spans="5:5" ht="15" customHeight="1" x14ac:dyDescent="0.25">
      <c r="E5022" s="46"/>
    </row>
    <row r="5023" spans="5:5" ht="15" customHeight="1" x14ac:dyDescent="0.25">
      <c r="E5023" s="46"/>
    </row>
    <row r="5024" spans="5:5" ht="15" customHeight="1" x14ac:dyDescent="0.25">
      <c r="E5024" s="46"/>
    </row>
    <row r="5025" spans="5:5" ht="15" customHeight="1" x14ac:dyDescent="0.25">
      <c r="E5025" s="46"/>
    </row>
    <row r="5026" spans="5:5" ht="15" customHeight="1" x14ac:dyDescent="0.25">
      <c r="E5026" s="46"/>
    </row>
    <row r="5027" spans="5:5" ht="15" customHeight="1" x14ac:dyDescent="0.25">
      <c r="E5027" s="46"/>
    </row>
    <row r="5028" spans="5:5" ht="15" customHeight="1" x14ac:dyDescent="0.25">
      <c r="E5028" s="46"/>
    </row>
    <row r="5029" spans="5:5" ht="15" customHeight="1" x14ac:dyDescent="0.25">
      <c r="E5029" s="46"/>
    </row>
    <row r="5030" spans="5:5" ht="15" customHeight="1" x14ac:dyDescent="0.25">
      <c r="E5030" s="46"/>
    </row>
    <row r="5031" spans="5:5" ht="15" customHeight="1" x14ac:dyDescent="0.25">
      <c r="E5031" s="46"/>
    </row>
    <row r="5032" spans="5:5" ht="15" customHeight="1" x14ac:dyDescent="0.25">
      <c r="E5032" s="46"/>
    </row>
    <row r="5033" spans="5:5" ht="15" customHeight="1" x14ac:dyDescent="0.25">
      <c r="E5033" s="46"/>
    </row>
    <row r="5034" spans="5:5" ht="15" customHeight="1" x14ac:dyDescent="0.25">
      <c r="E5034" s="46"/>
    </row>
    <row r="5035" spans="5:5" ht="15" customHeight="1" x14ac:dyDescent="0.25">
      <c r="E5035" s="46"/>
    </row>
    <row r="5036" spans="5:5" ht="15" customHeight="1" x14ac:dyDescent="0.25">
      <c r="E5036" s="46"/>
    </row>
    <row r="5037" spans="5:5" ht="15" customHeight="1" x14ac:dyDescent="0.25">
      <c r="E5037" s="46"/>
    </row>
    <row r="5038" spans="5:5" ht="15" customHeight="1" x14ac:dyDescent="0.25">
      <c r="E5038" s="46"/>
    </row>
    <row r="5039" spans="5:5" ht="15" customHeight="1" x14ac:dyDescent="0.25">
      <c r="E5039" s="46"/>
    </row>
    <row r="5040" spans="5:5" ht="15" customHeight="1" x14ac:dyDescent="0.25">
      <c r="E5040" s="46"/>
    </row>
    <row r="5041" spans="5:5" ht="15" customHeight="1" x14ac:dyDescent="0.25">
      <c r="E5041" s="46"/>
    </row>
    <row r="5042" spans="5:5" ht="15" customHeight="1" x14ac:dyDescent="0.25">
      <c r="E5042" s="46"/>
    </row>
    <row r="5043" spans="5:5" ht="15" customHeight="1" x14ac:dyDescent="0.25">
      <c r="E5043" s="46"/>
    </row>
    <row r="5044" spans="5:5" ht="15" customHeight="1" x14ac:dyDescent="0.25">
      <c r="E5044" s="46"/>
    </row>
    <row r="5045" spans="5:5" ht="15" customHeight="1" x14ac:dyDescent="0.25">
      <c r="E5045" s="46"/>
    </row>
    <row r="5046" spans="5:5" ht="15" customHeight="1" x14ac:dyDescent="0.25">
      <c r="E5046" s="46"/>
    </row>
    <row r="5047" spans="5:5" ht="15" customHeight="1" x14ac:dyDescent="0.25">
      <c r="E5047" s="46"/>
    </row>
    <row r="5048" spans="5:5" ht="15" customHeight="1" x14ac:dyDescent="0.25">
      <c r="E5048" s="46"/>
    </row>
    <row r="5049" spans="5:5" ht="15" customHeight="1" x14ac:dyDescent="0.25">
      <c r="E5049" s="46"/>
    </row>
    <row r="5050" spans="5:5" ht="15" customHeight="1" x14ac:dyDescent="0.25">
      <c r="E5050" s="46"/>
    </row>
    <row r="5051" spans="5:5" ht="15" customHeight="1" x14ac:dyDescent="0.25">
      <c r="E5051" s="46"/>
    </row>
    <row r="5052" spans="5:5" ht="15" customHeight="1" x14ac:dyDescent="0.25">
      <c r="E5052" s="46"/>
    </row>
    <row r="5053" spans="5:5" ht="15" customHeight="1" x14ac:dyDescent="0.25">
      <c r="E5053" s="46"/>
    </row>
    <row r="5054" spans="5:5" ht="15" customHeight="1" x14ac:dyDescent="0.25">
      <c r="E5054" s="46"/>
    </row>
    <row r="5055" spans="5:5" ht="15" customHeight="1" x14ac:dyDescent="0.25">
      <c r="E5055" s="46"/>
    </row>
    <row r="5056" spans="5:5" ht="15" customHeight="1" x14ac:dyDescent="0.25">
      <c r="E5056" s="46"/>
    </row>
    <row r="5057" spans="5:5" ht="15" customHeight="1" x14ac:dyDescent="0.25">
      <c r="E5057" s="46"/>
    </row>
    <row r="5058" spans="5:5" ht="15" customHeight="1" x14ac:dyDescent="0.25">
      <c r="E5058" s="46"/>
    </row>
    <row r="5059" spans="5:5" ht="15" customHeight="1" x14ac:dyDescent="0.25">
      <c r="E5059" s="46"/>
    </row>
    <row r="5060" spans="5:5" ht="15" customHeight="1" x14ac:dyDescent="0.25">
      <c r="E5060" s="46"/>
    </row>
    <row r="5061" spans="5:5" ht="15" customHeight="1" x14ac:dyDescent="0.25">
      <c r="E5061" s="46"/>
    </row>
    <row r="5062" spans="5:5" ht="15" customHeight="1" x14ac:dyDescent="0.25">
      <c r="E5062" s="46"/>
    </row>
    <row r="5063" spans="5:5" ht="15" customHeight="1" x14ac:dyDescent="0.25">
      <c r="E5063" s="46"/>
    </row>
    <row r="5064" spans="5:5" ht="15" customHeight="1" x14ac:dyDescent="0.25">
      <c r="E5064" s="46"/>
    </row>
    <row r="5065" spans="5:5" ht="15" customHeight="1" x14ac:dyDescent="0.25">
      <c r="E5065" s="46"/>
    </row>
    <row r="5066" spans="5:5" ht="15" customHeight="1" x14ac:dyDescent="0.25">
      <c r="E5066" s="46"/>
    </row>
    <row r="5067" spans="5:5" ht="15" customHeight="1" x14ac:dyDescent="0.25">
      <c r="E5067" s="46"/>
    </row>
    <row r="5068" spans="5:5" ht="15" customHeight="1" x14ac:dyDescent="0.25">
      <c r="E5068" s="46"/>
    </row>
    <row r="5069" spans="5:5" ht="15" customHeight="1" x14ac:dyDescent="0.25">
      <c r="E5069" s="46"/>
    </row>
    <row r="5070" spans="5:5" ht="15" customHeight="1" x14ac:dyDescent="0.25">
      <c r="E5070" s="46"/>
    </row>
    <row r="5071" spans="5:5" ht="15" customHeight="1" x14ac:dyDescent="0.25">
      <c r="E5071" s="46"/>
    </row>
    <row r="5072" spans="5:5" ht="15" customHeight="1" x14ac:dyDescent="0.25">
      <c r="E5072" s="46"/>
    </row>
    <row r="5073" spans="5:5" ht="15" customHeight="1" x14ac:dyDescent="0.25">
      <c r="E5073" s="46"/>
    </row>
    <row r="5074" spans="5:5" ht="15" customHeight="1" x14ac:dyDescent="0.25">
      <c r="E5074" s="46"/>
    </row>
    <row r="5075" spans="5:5" ht="15" customHeight="1" x14ac:dyDescent="0.25">
      <c r="E5075" s="46"/>
    </row>
    <row r="5076" spans="5:5" ht="15" customHeight="1" x14ac:dyDescent="0.25">
      <c r="E5076" s="46"/>
    </row>
    <row r="5077" spans="5:5" ht="15" customHeight="1" x14ac:dyDescent="0.25">
      <c r="E5077" s="46"/>
    </row>
    <row r="5078" spans="5:5" ht="15" customHeight="1" x14ac:dyDescent="0.25">
      <c r="E5078" s="46"/>
    </row>
    <row r="5079" spans="5:5" ht="15" customHeight="1" x14ac:dyDescent="0.25">
      <c r="E5079" s="46"/>
    </row>
    <row r="5080" spans="5:5" ht="15" customHeight="1" x14ac:dyDescent="0.25">
      <c r="E5080" s="46"/>
    </row>
    <row r="5081" spans="5:5" ht="15" customHeight="1" x14ac:dyDescent="0.25">
      <c r="E5081" s="46"/>
    </row>
    <row r="5082" spans="5:5" ht="15" customHeight="1" x14ac:dyDescent="0.25">
      <c r="E5082" s="46"/>
    </row>
    <row r="5083" spans="5:5" ht="15" customHeight="1" x14ac:dyDescent="0.25">
      <c r="E5083" s="46"/>
    </row>
    <row r="5084" spans="5:5" ht="15" customHeight="1" x14ac:dyDescent="0.25">
      <c r="E5084" s="46"/>
    </row>
    <row r="5085" spans="5:5" ht="15" customHeight="1" x14ac:dyDescent="0.25">
      <c r="E5085" s="46"/>
    </row>
    <row r="5086" spans="5:5" ht="15" customHeight="1" x14ac:dyDescent="0.25">
      <c r="E5086" s="46"/>
    </row>
    <row r="5087" spans="5:5" ht="15" customHeight="1" x14ac:dyDescent="0.25">
      <c r="E5087" s="46"/>
    </row>
    <row r="5088" spans="5:5" ht="15" customHeight="1" x14ac:dyDescent="0.25">
      <c r="E5088" s="46"/>
    </row>
    <row r="5089" spans="5:5" ht="15" customHeight="1" x14ac:dyDescent="0.25">
      <c r="E5089" s="46"/>
    </row>
    <row r="5210" spans="4:4" ht="15" customHeight="1" x14ac:dyDescent="0.25">
      <c r="D5210" s="46"/>
    </row>
    <row r="5211" spans="4:4" ht="15" customHeight="1" x14ac:dyDescent="0.25">
      <c r="D5211" s="46"/>
    </row>
    <row r="5212" spans="4:4" ht="15" customHeight="1" x14ac:dyDescent="0.25">
      <c r="D5212" s="46"/>
    </row>
    <row r="5213" spans="4:4" ht="15" customHeight="1" x14ac:dyDescent="0.25">
      <c r="D5213" s="46"/>
    </row>
    <row r="5214" spans="4:4" ht="15" customHeight="1" x14ac:dyDescent="0.25">
      <c r="D5214" s="46"/>
    </row>
    <row r="5215" spans="4:4" ht="15" customHeight="1" x14ac:dyDescent="0.25">
      <c r="D5215" s="46"/>
    </row>
    <row r="5216" spans="4:4" ht="15" customHeight="1" x14ac:dyDescent="0.25">
      <c r="D5216" s="46"/>
    </row>
    <row r="5217" spans="4:4" ht="15" customHeight="1" x14ac:dyDescent="0.25">
      <c r="D5217" s="46"/>
    </row>
    <row r="5218" spans="4:4" ht="15" customHeight="1" x14ac:dyDescent="0.25">
      <c r="D5218" s="46"/>
    </row>
    <row r="5219" spans="4:4" ht="15" customHeight="1" x14ac:dyDescent="0.25">
      <c r="D5219" s="46"/>
    </row>
    <row r="5220" spans="4:4" ht="15" customHeight="1" x14ac:dyDescent="0.25">
      <c r="D5220" s="46"/>
    </row>
    <row r="5221" spans="4:4" ht="15" customHeight="1" x14ac:dyDescent="0.25">
      <c r="D5221" s="46"/>
    </row>
    <row r="5222" spans="4:4" ht="15" customHeight="1" x14ac:dyDescent="0.25">
      <c r="D5222" s="46"/>
    </row>
    <row r="5223" spans="4:4" ht="15" customHeight="1" x14ac:dyDescent="0.25">
      <c r="D5223" s="46"/>
    </row>
    <row r="5224" spans="4:4" ht="15" customHeight="1" x14ac:dyDescent="0.25">
      <c r="D5224" s="46"/>
    </row>
    <row r="5225" spans="4:4" ht="15" customHeight="1" x14ac:dyDescent="0.25">
      <c r="D5225" s="46"/>
    </row>
    <row r="5226" spans="4:4" ht="15" customHeight="1" x14ac:dyDescent="0.25">
      <c r="D5226" s="46"/>
    </row>
    <row r="5227" spans="4:4" ht="15" customHeight="1" x14ac:dyDescent="0.25">
      <c r="D5227" s="46"/>
    </row>
    <row r="5228" spans="4:4" ht="15" customHeight="1" x14ac:dyDescent="0.25">
      <c r="D5228" s="46"/>
    </row>
    <row r="5229" spans="4:4" ht="15" customHeight="1" x14ac:dyDescent="0.25">
      <c r="D5229" s="46"/>
    </row>
    <row r="5230" spans="4:4" ht="15" customHeight="1" x14ac:dyDescent="0.25">
      <c r="D5230" s="46"/>
    </row>
    <row r="5231" spans="4:4" ht="15" customHeight="1" x14ac:dyDescent="0.25">
      <c r="D5231" s="46"/>
    </row>
    <row r="5232" spans="4:4" ht="15" customHeight="1" x14ac:dyDescent="0.25">
      <c r="D5232" s="46"/>
    </row>
    <row r="5233" spans="4:4" ht="15" customHeight="1" x14ac:dyDescent="0.25">
      <c r="D5233" s="46"/>
    </row>
    <row r="5234" spans="4:4" ht="15" customHeight="1" x14ac:dyDescent="0.25">
      <c r="D5234" s="46"/>
    </row>
    <row r="5235" spans="4:4" ht="15" customHeight="1" x14ac:dyDescent="0.25">
      <c r="D5235" s="46"/>
    </row>
    <row r="5236" spans="4:4" ht="15" customHeight="1" x14ac:dyDescent="0.25">
      <c r="D5236" s="46"/>
    </row>
    <row r="5237" spans="4:4" ht="15" customHeight="1" x14ac:dyDescent="0.25">
      <c r="D5237" s="46"/>
    </row>
    <row r="5238" spans="4:4" ht="15" customHeight="1" x14ac:dyDescent="0.25">
      <c r="D5238" s="46"/>
    </row>
    <row r="5239" spans="4:4" ht="15" customHeight="1" x14ac:dyDescent="0.25">
      <c r="D5239" s="46"/>
    </row>
    <row r="5240" spans="4:4" ht="15" customHeight="1" x14ac:dyDescent="0.25">
      <c r="D5240" s="46"/>
    </row>
    <row r="5241" spans="4:4" ht="15" customHeight="1" x14ac:dyDescent="0.25">
      <c r="D5241" s="46"/>
    </row>
    <row r="5242" spans="4:4" ht="15" customHeight="1" x14ac:dyDescent="0.25">
      <c r="D5242" s="46"/>
    </row>
    <row r="5243" spans="4:4" ht="15" customHeight="1" x14ac:dyDescent="0.25">
      <c r="D5243" s="46"/>
    </row>
    <row r="5244" spans="4:4" ht="15" customHeight="1" x14ac:dyDescent="0.25">
      <c r="D5244" s="46"/>
    </row>
    <row r="5245" spans="4:4" ht="15" customHeight="1" x14ac:dyDescent="0.25">
      <c r="D5245" s="46"/>
    </row>
    <row r="5246" spans="4:4" ht="15" customHeight="1" x14ac:dyDescent="0.25">
      <c r="D5246" s="46"/>
    </row>
    <row r="5247" spans="4:4" ht="15" customHeight="1" x14ac:dyDescent="0.25">
      <c r="D5247" s="46"/>
    </row>
    <row r="5248" spans="4:4" ht="15" customHeight="1" x14ac:dyDescent="0.25">
      <c r="D5248" s="46"/>
    </row>
    <row r="5249" spans="4:4" ht="15" customHeight="1" x14ac:dyDescent="0.25">
      <c r="D5249" s="46"/>
    </row>
    <row r="5250" spans="4:4" ht="15" customHeight="1" x14ac:dyDescent="0.25">
      <c r="D5250" s="46"/>
    </row>
    <row r="5251" spans="4:4" ht="15" customHeight="1" x14ac:dyDescent="0.25">
      <c r="D5251" s="46"/>
    </row>
    <row r="5252" spans="4:4" ht="15" customHeight="1" x14ac:dyDescent="0.25">
      <c r="D5252" s="46"/>
    </row>
    <row r="5253" spans="4:4" ht="15" customHeight="1" x14ac:dyDescent="0.25">
      <c r="D5253" s="46"/>
    </row>
    <row r="5254" spans="4:4" ht="15" customHeight="1" x14ac:dyDescent="0.25">
      <c r="D5254" s="46"/>
    </row>
    <row r="5255" spans="4:4" ht="15" customHeight="1" x14ac:dyDescent="0.25">
      <c r="D5255" s="46"/>
    </row>
    <row r="5256" spans="4:4" ht="15" customHeight="1" x14ac:dyDescent="0.25">
      <c r="D5256" s="46"/>
    </row>
    <row r="5257" spans="4:4" ht="15" customHeight="1" x14ac:dyDescent="0.25">
      <c r="D5257" s="46"/>
    </row>
    <row r="5258" spans="4:4" ht="15" customHeight="1" x14ac:dyDescent="0.25">
      <c r="D5258" s="46"/>
    </row>
    <row r="5259" spans="4:4" ht="15" customHeight="1" x14ac:dyDescent="0.25">
      <c r="D5259" s="46"/>
    </row>
    <row r="5260" spans="4:4" ht="15" customHeight="1" x14ac:dyDescent="0.25">
      <c r="D5260" s="46"/>
    </row>
    <row r="5261" spans="4:4" ht="15" customHeight="1" x14ac:dyDescent="0.25">
      <c r="D5261" s="46"/>
    </row>
    <row r="5262" spans="4:4" ht="15" customHeight="1" x14ac:dyDescent="0.25">
      <c r="D5262" s="46"/>
    </row>
    <row r="5263" spans="4:4" ht="15" customHeight="1" x14ac:dyDescent="0.25">
      <c r="D5263" s="46"/>
    </row>
    <row r="5264" spans="4:4" ht="15" customHeight="1" x14ac:dyDescent="0.25">
      <c r="D5264" s="46"/>
    </row>
    <row r="5265" spans="4:4" ht="15" customHeight="1" x14ac:dyDescent="0.25">
      <c r="D5265" s="46"/>
    </row>
    <row r="5266" spans="4:4" ht="15" customHeight="1" x14ac:dyDescent="0.25">
      <c r="D5266" s="46"/>
    </row>
    <row r="5267" spans="4:4" ht="15" customHeight="1" x14ac:dyDescent="0.25">
      <c r="D5267" s="46"/>
    </row>
    <row r="5268" spans="4:4" ht="15" customHeight="1" x14ac:dyDescent="0.25">
      <c r="D5268" s="46"/>
    </row>
    <row r="5269" spans="4:4" ht="15" customHeight="1" x14ac:dyDescent="0.25">
      <c r="D5269" s="46"/>
    </row>
    <row r="5270" spans="4:4" ht="15" customHeight="1" x14ac:dyDescent="0.25">
      <c r="D5270" s="46"/>
    </row>
    <row r="5271" spans="4:4" ht="15" customHeight="1" x14ac:dyDescent="0.25">
      <c r="D5271" s="46"/>
    </row>
    <row r="5272" spans="4:4" ht="15" customHeight="1" x14ac:dyDescent="0.25">
      <c r="D5272" s="46"/>
    </row>
    <row r="5273" spans="4:4" ht="15" customHeight="1" x14ac:dyDescent="0.25">
      <c r="D5273" s="46"/>
    </row>
    <row r="5274" spans="4:4" ht="15" customHeight="1" x14ac:dyDescent="0.25">
      <c r="D5274" s="46"/>
    </row>
    <row r="5275" spans="4:4" ht="15" customHeight="1" x14ac:dyDescent="0.25">
      <c r="D5275" s="46"/>
    </row>
    <row r="5276" spans="4:4" ht="15" customHeight="1" x14ac:dyDescent="0.25">
      <c r="D5276" s="46"/>
    </row>
    <row r="5277" spans="4:4" ht="15" customHeight="1" x14ac:dyDescent="0.25">
      <c r="D5277" s="46"/>
    </row>
    <row r="5278" spans="4:4" ht="15" customHeight="1" x14ac:dyDescent="0.25">
      <c r="D5278" s="46"/>
    </row>
    <row r="5279" spans="4:4" ht="15" customHeight="1" x14ac:dyDescent="0.25">
      <c r="D5279" s="46"/>
    </row>
    <row r="5280" spans="4:4" ht="15" customHeight="1" x14ac:dyDescent="0.25">
      <c r="D5280" s="46"/>
    </row>
    <row r="5281" spans="4:4" ht="15" customHeight="1" x14ac:dyDescent="0.25">
      <c r="D5281" s="46"/>
    </row>
    <row r="5282" spans="4:4" ht="15" customHeight="1" x14ac:dyDescent="0.25">
      <c r="D5282" s="46"/>
    </row>
    <row r="5283" spans="4:4" ht="15" customHeight="1" x14ac:dyDescent="0.25">
      <c r="D5283" s="46"/>
    </row>
    <row r="5284" spans="4:4" ht="15" customHeight="1" x14ac:dyDescent="0.25">
      <c r="D5284" s="46"/>
    </row>
    <row r="5285" spans="4:4" ht="15" customHeight="1" x14ac:dyDescent="0.25">
      <c r="D5285" s="46"/>
    </row>
    <row r="5286" spans="4:4" ht="15" customHeight="1" x14ac:dyDescent="0.25">
      <c r="D5286" s="46"/>
    </row>
    <row r="5287" spans="4:4" ht="15" customHeight="1" x14ac:dyDescent="0.25">
      <c r="D5287" s="46"/>
    </row>
    <row r="5288" spans="4:4" ht="15" customHeight="1" x14ac:dyDescent="0.25">
      <c r="D5288" s="46"/>
    </row>
    <row r="5289" spans="4:4" ht="15" customHeight="1" x14ac:dyDescent="0.25">
      <c r="D5289" s="46"/>
    </row>
    <row r="5290" spans="4:4" ht="15" customHeight="1" x14ac:dyDescent="0.25">
      <c r="D5290" s="46"/>
    </row>
    <row r="5291" spans="4:4" ht="15" customHeight="1" x14ac:dyDescent="0.25">
      <c r="D5291" s="46"/>
    </row>
    <row r="5292" spans="4:4" ht="15" customHeight="1" x14ac:dyDescent="0.25">
      <c r="D5292" s="46"/>
    </row>
    <row r="5293" spans="4:4" ht="15" customHeight="1" x14ac:dyDescent="0.25">
      <c r="D5293" s="46"/>
    </row>
    <row r="5570" spans="5:5" ht="15" customHeight="1" x14ac:dyDescent="0.25">
      <c r="E5570" s="46"/>
    </row>
    <row r="5571" spans="5:5" ht="15" customHeight="1" x14ac:dyDescent="0.25">
      <c r="E5571" s="46"/>
    </row>
    <row r="5572" spans="5:5" ht="15" customHeight="1" x14ac:dyDescent="0.25">
      <c r="E5572" s="46"/>
    </row>
    <row r="5573" spans="5:5" ht="15" customHeight="1" x14ac:dyDescent="0.25">
      <c r="E5573" s="46"/>
    </row>
    <row r="5574" spans="5:5" ht="15" customHeight="1" x14ac:dyDescent="0.25">
      <c r="E5574" s="46"/>
    </row>
    <row r="5575" spans="5:5" ht="15" customHeight="1" x14ac:dyDescent="0.25">
      <c r="E5575" s="46"/>
    </row>
    <row r="5576" spans="5:5" ht="15" customHeight="1" x14ac:dyDescent="0.25">
      <c r="E5576" s="46"/>
    </row>
    <row r="5577" spans="5:5" ht="15" customHeight="1" x14ac:dyDescent="0.25">
      <c r="E5577" s="46"/>
    </row>
    <row r="5578" spans="5:5" ht="15" customHeight="1" x14ac:dyDescent="0.25">
      <c r="E5578" s="46"/>
    </row>
    <row r="5579" spans="5:5" ht="15" customHeight="1" x14ac:dyDescent="0.25">
      <c r="E5579" s="46"/>
    </row>
    <row r="5580" spans="5:5" ht="15" customHeight="1" x14ac:dyDescent="0.25">
      <c r="E5580" s="46"/>
    </row>
    <row r="5581" spans="5:5" ht="15" customHeight="1" x14ac:dyDescent="0.25">
      <c r="E5581" s="46"/>
    </row>
    <row r="5582" spans="5:5" ht="15" customHeight="1" x14ac:dyDescent="0.25">
      <c r="E5582" s="46"/>
    </row>
    <row r="5583" spans="5:5" ht="15" customHeight="1" x14ac:dyDescent="0.25">
      <c r="E5583" s="46"/>
    </row>
    <row r="5584" spans="5:5" ht="15" customHeight="1" x14ac:dyDescent="0.25">
      <c r="E5584" s="46"/>
    </row>
    <row r="5585" spans="5:5" ht="15" customHeight="1" x14ac:dyDescent="0.25">
      <c r="E5585" s="46"/>
    </row>
    <row r="5586" spans="5:5" ht="15" customHeight="1" x14ac:dyDescent="0.25">
      <c r="E5586" s="46"/>
    </row>
    <row r="5587" spans="5:5" ht="15" customHeight="1" x14ac:dyDescent="0.25">
      <c r="E5587" s="46"/>
    </row>
    <row r="5588" spans="5:5" ht="15" customHeight="1" x14ac:dyDescent="0.25">
      <c r="E5588" s="46"/>
    </row>
    <row r="5589" spans="5:5" ht="15" customHeight="1" x14ac:dyDescent="0.25">
      <c r="E5589" s="46"/>
    </row>
    <row r="5590" spans="5:5" ht="15" customHeight="1" x14ac:dyDescent="0.25">
      <c r="E5590" s="46"/>
    </row>
    <row r="5591" spans="5:5" ht="15" customHeight="1" x14ac:dyDescent="0.25">
      <c r="E5591" s="46"/>
    </row>
    <row r="5592" spans="5:5" ht="15" customHeight="1" x14ac:dyDescent="0.25">
      <c r="E5592" s="46"/>
    </row>
    <row r="5593" spans="5:5" ht="15" customHeight="1" x14ac:dyDescent="0.25">
      <c r="E5593" s="46"/>
    </row>
    <row r="5594" spans="5:5" ht="15" customHeight="1" x14ac:dyDescent="0.25">
      <c r="E5594" s="46"/>
    </row>
    <row r="5595" spans="5:5" ht="15" customHeight="1" x14ac:dyDescent="0.25">
      <c r="E5595" s="46"/>
    </row>
    <row r="5596" spans="5:5" ht="15" customHeight="1" x14ac:dyDescent="0.25">
      <c r="E5596" s="46"/>
    </row>
    <row r="5597" spans="5:5" ht="15" customHeight="1" x14ac:dyDescent="0.25">
      <c r="E5597" s="46"/>
    </row>
    <row r="5598" spans="5:5" ht="15" customHeight="1" x14ac:dyDescent="0.25">
      <c r="E5598" s="46"/>
    </row>
    <row r="5599" spans="5:5" ht="15" customHeight="1" x14ac:dyDescent="0.25">
      <c r="E5599" s="46"/>
    </row>
    <row r="5600" spans="5:5" ht="15" customHeight="1" x14ac:dyDescent="0.25">
      <c r="E5600" s="46"/>
    </row>
    <row r="5601" spans="5:5" ht="15" customHeight="1" x14ac:dyDescent="0.25">
      <c r="E5601" s="46"/>
    </row>
    <row r="5602" spans="5:5" ht="15" customHeight="1" x14ac:dyDescent="0.25">
      <c r="E5602" s="46"/>
    </row>
    <row r="5603" spans="5:5" ht="15" customHeight="1" x14ac:dyDescent="0.25">
      <c r="E5603" s="46"/>
    </row>
    <row r="5604" spans="5:5" ht="15" customHeight="1" x14ac:dyDescent="0.25">
      <c r="E5604" s="46"/>
    </row>
    <row r="5605" spans="5:5" ht="15" customHeight="1" x14ac:dyDescent="0.25">
      <c r="E5605" s="46"/>
    </row>
    <row r="5606" spans="5:5" ht="15" customHeight="1" x14ac:dyDescent="0.25">
      <c r="E5606" s="46"/>
    </row>
    <row r="5607" spans="5:5" ht="15" customHeight="1" x14ac:dyDescent="0.25">
      <c r="E5607" s="46"/>
    </row>
    <row r="5608" spans="5:5" ht="15" customHeight="1" x14ac:dyDescent="0.25">
      <c r="E5608" s="46"/>
    </row>
    <row r="5609" spans="5:5" ht="15" customHeight="1" x14ac:dyDescent="0.25">
      <c r="E5609" s="46"/>
    </row>
    <row r="5610" spans="5:5" ht="15" customHeight="1" x14ac:dyDescent="0.25">
      <c r="E5610" s="46"/>
    </row>
    <row r="5611" spans="5:5" ht="15" customHeight="1" x14ac:dyDescent="0.25">
      <c r="E5611" s="46"/>
    </row>
    <row r="5612" spans="5:5" ht="15" customHeight="1" x14ac:dyDescent="0.25">
      <c r="E5612" s="46"/>
    </row>
    <row r="5613" spans="5:5" ht="15" customHeight="1" x14ac:dyDescent="0.25">
      <c r="E5613" s="46"/>
    </row>
    <row r="5614" spans="5:5" ht="15" customHeight="1" x14ac:dyDescent="0.25">
      <c r="E5614" s="46"/>
    </row>
    <row r="5615" spans="5:5" ht="15" customHeight="1" x14ac:dyDescent="0.25">
      <c r="E5615" s="46"/>
    </row>
    <row r="5616" spans="5:5" ht="15" customHeight="1" x14ac:dyDescent="0.25">
      <c r="E5616" s="46"/>
    </row>
    <row r="5617" spans="5:5" ht="15" customHeight="1" x14ac:dyDescent="0.25">
      <c r="E5617" s="46"/>
    </row>
    <row r="5618" spans="5:5" ht="15" customHeight="1" x14ac:dyDescent="0.25">
      <c r="E5618" s="46"/>
    </row>
    <row r="5619" spans="5:5" ht="15" customHeight="1" x14ac:dyDescent="0.25">
      <c r="E5619" s="46"/>
    </row>
    <row r="5620" spans="5:5" ht="15" customHeight="1" x14ac:dyDescent="0.25">
      <c r="E5620" s="46"/>
    </row>
    <row r="5621" spans="5:5" ht="15" customHeight="1" x14ac:dyDescent="0.25">
      <c r="E5621" s="46"/>
    </row>
    <row r="5622" spans="5:5" ht="15" customHeight="1" x14ac:dyDescent="0.25">
      <c r="E5622" s="46"/>
    </row>
    <row r="5623" spans="5:5" ht="15" customHeight="1" x14ac:dyDescent="0.25">
      <c r="E5623" s="46"/>
    </row>
    <row r="5624" spans="5:5" ht="15" customHeight="1" x14ac:dyDescent="0.25">
      <c r="E5624" s="46"/>
    </row>
    <row r="5625" spans="5:5" ht="15" customHeight="1" x14ac:dyDescent="0.25">
      <c r="E5625" s="46"/>
    </row>
    <row r="5626" spans="5:5" ht="15" customHeight="1" x14ac:dyDescent="0.25">
      <c r="E5626" s="46"/>
    </row>
    <row r="5627" spans="5:5" ht="15" customHeight="1" x14ac:dyDescent="0.25">
      <c r="E5627" s="46"/>
    </row>
    <row r="5628" spans="5:5" ht="15" customHeight="1" x14ac:dyDescent="0.25">
      <c r="E5628" s="46"/>
    </row>
    <row r="5629" spans="5:5" ht="15" customHeight="1" x14ac:dyDescent="0.25">
      <c r="E5629" s="46"/>
    </row>
    <row r="5630" spans="5:5" ht="15" customHeight="1" x14ac:dyDescent="0.25">
      <c r="E5630" s="46"/>
    </row>
    <row r="5631" spans="5:5" ht="15" customHeight="1" x14ac:dyDescent="0.25">
      <c r="E5631" s="46"/>
    </row>
    <row r="5632" spans="5:5" ht="15" customHeight="1" x14ac:dyDescent="0.25">
      <c r="E5632" s="46"/>
    </row>
    <row r="5633" spans="5:5" ht="15" customHeight="1" x14ac:dyDescent="0.25">
      <c r="E5633" s="46"/>
    </row>
    <row r="5634" spans="5:5" ht="15" customHeight="1" x14ac:dyDescent="0.25">
      <c r="E5634" s="46"/>
    </row>
    <row r="5635" spans="5:5" ht="15" customHeight="1" x14ac:dyDescent="0.25">
      <c r="E5635" s="46"/>
    </row>
    <row r="5636" spans="5:5" ht="15" customHeight="1" x14ac:dyDescent="0.25">
      <c r="E5636" s="46"/>
    </row>
    <row r="5637" spans="5:5" ht="15" customHeight="1" x14ac:dyDescent="0.25">
      <c r="E5637" s="46"/>
    </row>
    <row r="5638" spans="5:5" ht="15" customHeight="1" x14ac:dyDescent="0.25">
      <c r="E5638" s="46"/>
    </row>
    <row r="5639" spans="5:5" ht="15" customHeight="1" x14ac:dyDescent="0.25">
      <c r="E5639" s="46"/>
    </row>
    <row r="5640" spans="5:5" ht="15" customHeight="1" x14ac:dyDescent="0.25">
      <c r="E5640" s="46"/>
    </row>
    <row r="5641" spans="5:5" ht="15" customHeight="1" x14ac:dyDescent="0.25">
      <c r="E5641" s="46"/>
    </row>
    <row r="5642" spans="5:5" ht="15" customHeight="1" x14ac:dyDescent="0.25">
      <c r="E5642" s="46"/>
    </row>
    <row r="5643" spans="5:5" ht="15" customHeight="1" x14ac:dyDescent="0.25">
      <c r="E5643" s="46"/>
    </row>
    <row r="5644" spans="5:5" ht="15" customHeight="1" x14ac:dyDescent="0.25">
      <c r="E5644" s="46"/>
    </row>
    <row r="5645" spans="5:5" ht="15" customHeight="1" x14ac:dyDescent="0.25">
      <c r="E5645" s="46"/>
    </row>
    <row r="5646" spans="5:5" ht="15" customHeight="1" x14ac:dyDescent="0.25">
      <c r="E5646" s="46"/>
    </row>
    <row r="5647" spans="5:5" ht="15" customHeight="1" x14ac:dyDescent="0.25">
      <c r="E5647" s="46"/>
    </row>
    <row r="5648" spans="5:5" ht="15" customHeight="1" x14ac:dyDescent="0.25">
      <c r="E5648" s="46"/>
    </row>
    <row r="5649" spans="5:5" ht="15" customHeight="1" x14ac:dyDescent="0.25">
      <c r="E5649" s="46"/>
    </row>
    <row r="5650" spans="5:5" ht="15" customHeight="1" x14ac:dyDescent="0.25">
      <c r="E5650" s="46"/>
    </row>
    <row r="5651" spans="5:5" ht="15" customHeight="1" x14ac:dyDescent="0.25">
      <c r="E5651" s="46"/>
    </row>
    <row r="5652" spans="5:5" ht="15" customHeight="1" x14ac:dyDescent="0.25">
      <c r="E5652" s="46"/>
    </row>
    <row r="5653" spans="5:5" ht="15" customHeight="1" x14ac:dyDescent="0.25">
      <c r="E5653" s="46"/>
    </row>
    <row r="5654" spans="5:5" ht="15" customHeight="1" x14ac:dyDescent="0.25">
      <c r="E5654" s="46"/>
    </row>
    <row r="5655" spans="5:5" ht="15" customHeight="1" x14ac:dyDescent="0.25">
      <c r="E5655" s="46"/>
    </row>
    <row r="5656" spans="5:5" ht="15" customHeight="1" x14ac:dyDescent="0.25">
      <c r="E5656" s="46"/>
    </row>
    <row r="5657" spans="5:5" ht="15" customHeight="1" x14ac:dyDescent="0.25">
      <c r="E5657" s="46"/>
    </row>
    <row r="5658" spans="5:5" ht="15" customHeight="1" x14ac:dyDescent="0.25">
      <c r="E5658" s="46"/>
    </row>
    <row r="5659" spans="5:5" ht="15" customHeight="1" x14ac:dyDescent="0.25">
      <c r="E5659" s="46"/>
    </row>
    <row r="5660" spans="5:5" ht="15" customHeight="1" x14ac:dyDescent="0.25">
      <c r="E5660" s="46"/>
    </row>
    <row r="5661" spans="5:5" ht="15" customHeight="1" x14ac:dyDescent="0.25">
      <c r="E5661" s="46"/>
    </row>
    <row r="5662" spans="5:5" ht="15" customHeight="1" x14ac:dyDescent="0.25">
      <c r="E5662" s="46"/>
    </row>
    <row r="5663" spans="5:5" ht="15" customHeight="1" x14ac:dyDescent="0.25">
      <c r="E5663" s="46"/>
    </row>
    <row r="5664" spans="5:5" ht="15" customHeight="1" x14ac:dyDescent="0.25">
      <c r="E5664" s="46"/>
    </row>
    <row r="5665" spans="5:5" ht="15" customHeight="1" x14ac:dyDescent="0.25">
      <c r="E5665" s="46"/>
    </row>
    <row r="5798" spans="4:4" ht="15" customHeight="1" x14ac:dyDescent="0.25">
      <c r="D5798" s="46"/>
    </row>
    <row r="5799" spans="4:4" ht="15" customHeight="1" x14ac:dyDescent="0.25">
      <c r="D5799" s="46"/>
    </row>
    <row r="5800" spans="4:4" ht="15" customHeight="1" x14ac:dyDescent="0.25">
      <c r="D5800" s="46"/>
    </row>
    <row r="5801" spans="4:4" ht="15" customHeight="1" x14ac:dyDescent="0.25">
      <c r="D5801" s="46"/>
    </row>
    <row r="5802" spans="4:4" ht="15" customHeight="1" x14ac:dyDescent="0.25">
      <c r="D5802" s="46"/>
    </row>
    <row r="5803" spans="4:4" ht="15" customHeight="1" x14ac:dyDescent="0.25">
      <c r="D5803" s="46"/>
    </row>
    <row r="5804" spans="4:4" ht="15" customHeight="1" x14ac:dyDescent="0.25">
      <c r="D5804" s="46"/>
    </row>
    <row r="5805" spans="4:4" ht="15" customHeight="1" x14ac:dyDescent="0.25">
      <c r="D5805" s="46"/>
    </row>
    <row r="5806" spans="4:4" ht="15" customHeight="1" x14ac:dyDescent="0.25">
      <c r="D5806" s="46"/>
    </row>
    <row r="5807" spans="4:4" ht="15" customHeight="1" x14ac:dyDescent="0.25">
      <c r="D5807" s="46"/>
    </row>
    <row r="5808" spans="4:4" ht="15" customHeight="1" x14ac:dyDescent="0.25">
      <c r="D5808" s="46"/>
    </row>
    <row r="5809" spans="4:4" ht="15" customHeight="1" x14ac:dyDescent="0.25">
      <c r="D5809" s="46"/>
    </row>
    <row r="5810" spans="4:4" ht="15" customHeight="1" x14ac:dyDescent="0.25">
      <c r="D5810" s="46"/>
    </row>
    <row r="5811" spans="4:4" ht="15" customHeight="1" x14ac:dyDescent="0.25">
      <c r="D5811" s="46"/>
    </row>
    <row r="5812" spans="4:4" ht="15" customHeight="1" x14ac:dyDescent="0.25">
      <c r="D5812" s="46"/>
    </row>
    <row r="5813" spans="4:4" ht="15" customHeight="1" x14ac:dyDescent="0.25">
      <c r="D5813" s="46"/>
    </row>
    <row r="5814" spans="4:4" ht="15" customHeight="1" x14ac:dyDescent="0.25">
      <c r="D5814" s="46"/>
    </row>
    <row r="5815" spans="4:4" ht="15" customHeight="1" x14ac:dyDescent="0.25">
      <c r="D5815" s="46"/>
    </row>
    <row r="5816" spans="4:4" ht="15" customHeight="1" x14ac:dyDescent="0.25">
      <c r="D5816" s="46"/>
    </row>
    <row r="5817" spans="4:4" ht="15" customHeight="1" x14ac:dyDescent="0.25">
      <c r="D5817" s="46"/>
    </row>
    <row r="5818" spans="4:4" ht="15" customHeight="1" x14ac:dyDescent="0.25">
      <c r="D5818" s="46"/>
    </row>
    <row r="5819" spans="4:4" ht="15" customHeight="1" x14ac:dyDescent="0.25">
      <c r="D5819" s="46"/>
    </row>
    <row r="5820" spans="4:4" ht="15" customHeight="1" x14ac:dyDescent="0.25">
      <c r="D5820" s="46"/>
    </row>
    <row r="5821" spans="4:4" ht="15" customHeight="1" x14ac:dyDescent="0.25">
      <c r="D5821" s="46"/>
    </row>
    <row r="5822" spans="4:4" ht="15" customHeight="1" x14ac:dyDescent="0.25">
      <c r="D5822" s="46"/>
    </row>
    <row r="5823" spans="4:4" ht="15" customHeight="1" x14ac:dyDescent="0.25">
      <c r="D5823" s="46"/>
    </row>
    <row r="5824" spans="4:4" ht="15" customHeight="1" x14ac:dyDescent="0.25">
      <c r="D5824" s="46"/>
    </row>
    <row r="5825" spans="4:4" ht="15" customHeight="1" x14ac:dyDescent="0.25">
      <c r="D5825" s="46"/>
    </row>
    <row r="5826" spans="4:4" ht="15" customHeight="1" x14ac:dyDescent="0.25">
      <c r="D5826" s="46"/>
    </row>
    <row r="5827" spans="4:4" ht="15" customHeight="1" x14ac:dyDescent="0.25">
      <c r="D5827" s="46"/>
    </row>
    <row r="5828" spans="4:4" ht="15" customHeight="1" x14ac:dyDescent="0.25">
      <c r="D5828" s="46"/>
    </row>
    <row r="5829" spans="4:4" ht="15" customHeight="1" x14ac:dyDescent="0.25">
      <c r="D5829" s="46"/>
    </row>
    <row r="5830" spans="4:4" ht="15" customHeight="1" x14ac:dyDescent="0.25">
      <c r="D5830" s="46"/>
    </row>
    <row r="5831" spans="4:4" ht="15" customHeight="1" x14ac:dyDescent="0.25">
      <c r="D5831" s="46"/>
    </row>
    <row r="5832" spans="4:4" ht="15" customHeight="1" x14ac:dyDescent="0.25">
      <c r="D5832" s="46"/>
    </row>
    <row r="5833" spans="4:4" ht="15" customHeight="1" x14ac:dyDescent="0.25">
      <c r="D5833" s="46"/>
    </row>
    <row r="5834" spans="4:4" ht="15" customHeight="1" x14ac:dyDescent="0.25">
      <c r="D5834" s="46"/>
    </row>
    <row r="5835" spans="4:4" ht="15" customHeight="1" x14ac:dyDescent="0.25">
      <c r="D5835" s="46"/>
    </row>
    <row r="5836" spans="4:4" ht="15" customHeight="1" x14ac:dyDescent="0.25">
      <c r="D5836" s="46"/>
    </row>
    <row r="5837" spans="4:4" ht="15" customHeight="1" x14ac:dyDescent="0.25">
      <c r="D5837" s="46"/>
    </row>
    <row r="5838" spans="4:4" ht="15" customHeight="1" x14ac:dyDescent="0.25">
      <c r="D5838" s="46"/>
    </row>
    <row r="5839" spans="4:4" ht="15" customHeight="1" x14ac:dyDescent="0.25">
      <c r="D5839" s="46"/>
    </row>
    <row r="5840" spans="4:4" ht="15" customHeight="1" x14ac:dyDescent="0.25">
      <c r="D5840" s="46"/>
    </row>
    <row r="5841" spans="4:4" ht="15" customHeight="1" x14ac:dyDescent="0.25">
      <c r="D5841" s="46"/>
    </row>
    <row r="5842" spans="4:4" ht="15" customHeight="1" x14ac:dyDescent="0.25">
      <c r="D5842" s="46"/>
    </row>
    <row r="5843" spans="4:4" ht="15" customHeight="1" x14ac:dyDescent="0.25">
      <c r="D5843" s="46"/>
    </row>
    <row r="5844" spans="4:4" ht="15" customHeight="1" x14ac:dyDescent="0.25">
      <c r="D5844" s="46"/>
    </row>
    <row r="5845" spans="4:4" ht="15" customHeight="1" x14ac:dyDescent="0.25">
      <c r="D5845" s="46"/>
    </row>
    <row r="5846" spans="4:4" ht="15" customHeight="1" x14ac:dyDescent="0.25">
      <c r="D5846" s="46"/>
    </row>
    <row r="5847" spans="4:4" ht="15" customHeight="1" x14ac:dyDescent="0.25">
      <c r="D5847" s="46"/>
    </row>
    <row r="5848" spans="4:4" ht="15" customHeight="1" x14ac:dyDescent="0.25">
      <c r="D5848" s="46"/>
    </row>
    <row r="5849" spans="4:4" ht="15" customHeight="1" x14ac:dyDescent="0.25">
      <c r="D5849" s="46"/>
    </row>
    <row r="5850" spans="4:4" ht="15" customHeight="1" x14ac:dyDescent="0.25">
      <c r="D5850" s="46"/>
    </row>
    <row r="5851" spans="4:4" ht="15" customHeight="1" x14ac:dyDescent="0.25">
      <c r="D5851" s="46"/>
    </row>
    <row r="5852" spans="4:4" ht="15" customHeight="1" x14ac:dyDescent="0.25">
      <c r="D5852" s="46"/>
    </row>
    <row r="5853" spans="4:4" ht="15" customHeight="1" x14ac:dyDescent="0.25">
      <c r="D5853" s="46"/>
    </row>
    <row r="5854" spans="4:4" ht="15" customHeight="1" x14ac:dyDescent="0.25">
      <c r="D5854" s="46"/>
    </row>
    <row r="5855" spans="4:4" ht="15" customHeight="1" x14ac:dyDescent="0.25">
      <c r="D5855" s="46"/>
    </row>
    <row r="5856" spans="4:4" ht="15" customHeight="1" x14ac:dyDescent="0.25">
      <c r="D5856" s="46"/>
    </row>
    <row r="5857" spans="4:4" ht="15" customHeight="1" x14ac:dyDescent="0.25">
      <c r="D5857" s="46"/>
    </row>
    <row r="5858" spans="4:4" ht="15" customHeight="1" x14ac:dyDescent="0.25">
      <c r="D5858" s="46"/>
    </row>
    <row r="5859" spans="4:4" ht="15" customHeight="1" x14ac:dyDescent="0.25">
      <c r="D5859" s="46"/>
    </row>
    <row r="5860" spans="4:4" ht="15" customHeight="1" x14ac:dyDescent="0.25">
      <c r="D5860" s="46"/>
    </row>
    <row r="5861" spans="4:4" ht="15" customHeight="1" x14ac:dyDescent="0.25">
      <c r="D5861" s="46"/>
    </row>
    <row r="5862" spans="4:4" ht="15" customHeight="1" x14ac:dyDescent="0.25">
      <c r="D5862" s="46"/>
    </row>
    <row r="5863" spans="4:4" ht="15" customHeight="1" x14ac:dyDescent="0.25">
      <c r="D5863" s="46"/>
    </row>
    <row r="5864" spans="4:4" ht="15" customHeight="1" x14ac:dyDescent="0.25">
      <c r="D5864" s="46"/>
    </row>
    <row r="5865" spans="4:4" ht="15" customHeight="1" x14ac:dyDescent="0.25">
      <c r="D5865" s="46"/>
    </row>
    <row r="5866" spans="4:4" ht="15" customHeight="1" x14ac:dyDescent="0.25">
      <c r="D5866" s="46"/>
    </row>
    <row r="5867" spans="4:4" ht="15" customHeight="1" x14ac:dyDescent="0.25">
      <c r="D5867" s="46"/>
    </row>
    <row r="5868" spans="4:4" ht="15" customHeight="1" x14ac:dyDescent="0.25">
      <c r="D5868" s="46"/>
    </row>
    <row r="5869" spans="4:4" ht="15" customHeight="1" x14ac:dyDescent="0.25">
      <c r="D5869" s="46"/>
    </row>
    <row r="5870" spans="4:4" ht="15" customHeight="1" x14ac:dyDescent="0.25">
      <c r="D5870" s="46"/>
    </row>
    <row r="5871" spans="4:4" ht="15" customHeight="1" x14ac:dyDescent="0.25">
      <c r="D5871" s="46"/>
    </row>
    <row r="5872" spans="4:4" ht="15" customHeight="1" x14ac:dyDescent="0.25">
      <c r="D5872" s="46"/>
    </row>
    <row r="5873" spans="4:4" ht="15" customHeight="1" x14ac:dyDescent="0.25">
      <c r="D5873" s="46"/>
    </row>
    <row r="5874" spans="4:4" ht="15" customHeight="1" x14ac:dyDescent="0.25">
      <c r="D5874" s="46"/>
    </row>
    <row r="5875" spans="4:4" ht="15" customHeight="1" x14ac:dyDescent="0.25">
      <c r="D5875" s="46"/>
    </row>
    <row r="5876" spans="4:4" ht="15" customHeight="1" x14ac:dyDescent="0.25">
      <c r="D5876" s="46"/>
    </row>
    <row r="5877" spans="4:4" ht="15" customHeight="1" x14ac:dyDescent="0.25">
      <c r="D5877" s="46"/>
    </row>
    <row r="5878" spans="4:4" ht="15" customHeight="1" x14ac:dyDescent="0.25">
      <c r="D5878" s="46"/>
    </row>
    <row r="5879" spans="4:4" ht="15" customHeight="1" x14ac:dyDescent="0.25">
      <c r="D5879" s="46"/>
    </row>
    <row r="5880" spans="4:4" ht="15" customHeight="1" x14ac:dyDescent="0.25">
      <c r="D5880" s="46"/>
    </row>
    <row r="5881" spans="4:4" ht="15" customHeight="1" x14ac:dyDescent="0.25">
      <c r="D5881" s="46"/>
    </row>
    <row r="5954" spans="5:5" ht="15" customHeight="1" x14ac:dyDescent="0.25">
      <c r="E5954" s="46"/>
    </row>
    <row r="5955" spans="5:5" ht="15" customHeight="1" x14ac:dyDescent="0.25">
      <c r="E5955" s="46"/>
    </row>
    <row r="5956" spans="5:5" ht="15" customHeight="1" x14ac:dyDescent="0.25">
      <c r="E5956" s="46"/>
    </row>
    <row r="5957" spans="5:5" ht="15" customHeight="1" x14ac:dyDescent="0.25">
      <c r="E5957" s="46"/>
    </row>
    <row r="5958" spans="5:5" ht="15" customHeight="1" x14ac:dyDescent="0.25">
      <c r="E5958" s="46"/>
    </row>
    <row r="5959" spans="5:5" ht="15" customHeight="1" x14ac:dyDescent="0.25">
      <c r="E5959" s="46"/>
    </row>
    <row r="5960" spans="5:5" ht="15" customHeight="1" x14ac:dyDescent="0.25">
      <c r="E5960" s="46"/>
    </row>
    <row r="5961" spans="5:5" ht="15" customHeight="1" x14ac:dyDescent="0.25">
      <c r="E5961" s="46"/>
    </row>
    <row r="5962" spans="5:5" ht="15" customHeight="1" x14ac:dyDescent="0.25">
      <c r="E5962" s="46"/>
    </row>
    <row r="5963" spans="5:5" ht="15" customHeight="1" x14ac:dyDescent="0.25">
      <c r="E5963" s="46"/>
    </row>
    <row r="5964" spans="5:5" ht="15" customHeight="1" x14ac:dyDescent="0.25">
      <c r="E5964" s="46"/>
    </row>
    <row r="5965" spans="5:5" ht="15" customHeight="1" x14ac:dyDescent="0.25">
      <c r="E5965" s="46"/>
    </row>
    <row r="5966" spans="5:5" ht="15" customHeight="1" x14ac:dyDescent="0.25">
      <c r="E5966" s="46"/>
    </row>
    <row r="5967" spans="5:5" ht="15" customHeight="1" x14ac:dyDescent="0.25">
      <c r="E5967" s="46"/>
    </row>
    <row r="5968" spans="5:5" ht="15" customHeight="1" x14ac:dyDescent="0.25">
      <c r="E5968" s="46"/>
    </row>
    <row r="5969" spans="5:5" ht="15" customHeight="1" x14ac:dyDescent="0.25">
      <c r="E5969" s="46"/>
    </row>
    <row r="5970" spans="5:5" ht="15" customHeight="1" x14ac:dyDescent="0.25">
      <c r="E5970" s="46"/>
    </row>
    <row r="5971" spans="5:5" ht="15" customHeight="1" x14ac:dyDescent="0.25">
      <c r="E5971" s="46"/>
    </row>
    <row r="5972" spans="5:5" ht="15" customHeight="1" x14ac:dyDescent="0.25">
      <c r="E5972" s="46"/>
    </row>
    <row r="5973" spans="5:5" ht="15" customHeight="1" x14ac:dyDescent="0.25">
      <c r="E5973" s="46"/>
    </row>
    <row r="5974" spans="5:5" ht="15" customHeight="1" x14ac:dyDescent="0.25">
      <c r="E5974" s="46"/>
    </row>
    <row r="5975" spans="5:5" ht="15" customHeight="1" x14ac:dyDescent="0.25">
      <c r="E5975" s="46"/>
    </row>
    <row r="5976" spans="5:5" ht="15" customHeight="1" x14ac:dyDescent="0.25">
      <c r="E5976" s="46"/>
    </row>
    <row r="5977" spans="5:5" ht="15" customHeight="1" x14ac:dyDescent="0.25">
      <c r="E5977" s="46"/>
    </row>
    <row r="5978" spans="5:5" ht="15" customHeight="1" x14ac:dyDescent="0.25">
      <c r="E5978" s="46"/>
    </row>
    <row r="5979" spans="5:5" ht="15" customHeight="1" x14ac:dyDescent="0.25">
      <c r="E5979" s="46"/>
    </row>
    <row r="5980" spans="5:5" ht="15" customHeight="1" x14ac:dyDescent="0.25">
      <c r="E5980" s="46"/>
    </row>
    <row r="5981" spans="5:5" ht="15" customHeight="1" x14ac:dyDescent="0.25">
      <c r="E5981" s="46"/>
    </row>
    <row r="5982" spans="5:5" ht="15" customHeight="1" x14ac:dyDescent="0.25">
      <c r="E5982" s="46"/>
    </row>
    <row r="5983" spans="5:5" ht="15" customHeight="1" x14ac:dyDescent="0.25">
      <c r="E5983" s="46"/>
    </row>
    <row r="5984" spans="5:5" ht="15" customHeight="1" x14ac:dyDescent="0.25">
      <c r="E5984" s="46"/>
    </row>
    <row r="5985" spans="5:5" ht="15" customHeight="1" x14ac:dyDescent="0.25">
      <c r="E5985" s="46"/>
    </row>
    <row r="5986" spans="5:5" ht="15" customHeight="1" x14ac:dyDescent="0.25">
      <c r="E5986" s="46"/>
    </row>
    <row r="5987" spans="5:5" ht="15" customHeight="1" x14ac:dyDescent="0.25">
      <c r="E5987" s="46"/>
    </row>
    <row r="5988" spans="5:5" ht="15" customHeight="1" x14ac:dyDescent="0.25">
      <c r="E5988" s="46"/>
    </row>
    <row r="5989" spans="5:5" ht="15" customHeight="1" x14ac:dyDescent="0.25">
      <c r="E5989" s="46"/>
    </row>
    <row r="5990" spans="5:5" ht="15" customHeight="1" x14ac:dyDescent="0.25">
      <c r="E5990" s="46"/>
    </row>
    <row r="5991" spans="5:5" ht="15" customHeight="1" x14ac:dyDescent="0.25">
      <c r="E5991" s="46"/>
    </row>
    <row r="5992" spans="5:5" ht="15" customHeight="1" x14ac:dyDescent="0.25">
      <c r="E5992" s="46"/>
    </row>
    <row r="5993" spans="5:5" ht="15" customHeight="1" x14ac:dyDescent="0.25">
      <c r="E5993" s="46"/>
    </row>
    <row r="5994" spans="5:5" ht="15" customHeight="1" x14ac:dyDescent="0.25">
      <c r="E5994" s="46"/>
    </row>
    <row r="5995" spans="5:5" ht="15" customHeight="1" x14ac:dyDescent="0.25">
      <c r="E5995" s="46"/>
    </row>
    <row r="5996" spans="5:5" ht="15" customHeight="1" x14ac:dyDescent="0.25">
      <c r="E5996" s="46"/>
    </row>
    <row r="5997" spans="5:5" ht="15" customHeight="1" x14ac:dyDescent="0.25">
      <c r="E5997" s="46"/>
    </row>
    <row r="5998" spans="5:5" ht="15" customHeight="1" x14ac:dyDescent="0.25">
      <c r="E5998" s="46"/>
    </row>
    <row r="5999" spans="5:5" ht="15" customHeight="1" x14ac:dyDescent="0.25">
      <c r="E5999" s="46"/>
    </row>
    <row r="6000" spans="5:5" ht="15" customHeight="1" x14ac:dyDescent="0.25">
      <c r="E6000" s="46"/>
    </row>
    <row r="6001" spans="5:5" ht="15" customHeight="1" x14ac:dyDescent="0.25">
      <c r="E6001" s="46"/>
    </row>
    <row r="6002" spans="5:5" ht="15" customHeight="1" x14ac:dyDescent="0.25">
      <c r="E6002" s="46"/>
    </row>
    <row r="6003" spans="5:5" ht="15" customHeight="1" x14ac:dyDescent="0.25">
      <c r="E6003" s="46"/>
    </row>
    <row r="6004" spans="5:5" ht="15" customHeight="1" x14ac:dyDescent="0.25">
      <c r="E6004" s="46"/>
    </row>
    <row r="6005" spans="5:5" ht="15" customHeight="1" x14ac:dyDescent="0.25">
      <c r="E6005" s="46"/>
    </row>
    <row r="6006" spans="5:5" ht="15" customHeight="1" x14ac:dyDescent="0.25">
      <c r="E6006" s="46"/>
    </row>
    <row r="6007" spans="5:5" ht="15" customHeight="1" x14ac:dyDescent="0.25">
      <c r="E6007" s="46"/>
    </row>
    <row r="6008" spans="5:5" ht="15" customHeight="1" x14ac:dyDescent="0.25">
      <c r="E6008" s="46"/>
    </row>
    <row r="6009" spans="5:5" ht="15" customHeight="1" x14ac:dyDescent="0.25">
      <c r="E6009" s="46"/>
    </row>
    <row r="6010" spans="5:5" ht="15" customHeight="1" x14ac:dyDescent="0.25">
      <c r="E6010" s="46"/>
    </row>
    <row r="6011" spans="5:5" ht="15" customHeight="1" x14ac:dyDescent="0.25">
      <c r="E6011" s="46"/>
    </row>
    <row r="6012" spans="5:5" ht="15" customHeight="1" x14ac:dyDescent="0.25">
      <c r="E6012" s="46"/>
    </row>
    <row r="6013" spans="5:5" ht="15" customHeight="1" x14ac:dyDescent="0.25">
      <c r="E6013" s="46"/>
    </row>
    <row r="6014" spans="5:5" ht="15" customHeight="1" x14ac:dyDescent="0.25">
      <c r="E6014" s="46"/>
    </row>
    <row r="6015" spans="5:5" ht="15" customHeight="1" x14ac:dyDescent="0.25">
      <c r="E6015" s="46"/>
    </row>
    <row r="6016" spans="5:5" ht="15" customHeight="1" x14ac:dyDescent="0.25">
      <c r="E6016" s="46"/>
    </row>
    <row r="6017" spans="5:5" ht="15" customHeight="1" x14ac:dyDescent="0.25">
      <c r="E6017" s="46"/>
    </row>
    <row r="6018" spans="5:5" ht="15" customHeight="1" x14ac:dyDescent="0.25">
      <c r="E6018" s="46"/>
    </row>
    <row r="6019" spans="5:5" ht="15" customHeight="1" x14ac:dyDescent="0.25">
      <c r="E6019" s="46"/>
    </row>
    <row r="6020" spans="5:5" ht="15" customHeight="1" x14ac:dyDescent="0.25">
      <c r="E6020" s="46"/>
    </row>
    <row r="6021" spans="5:5" ht="15" customHeight="1" x14ac:dyDescent="0.25">
      <c r="E6021" s="46"/>
    </row>
    <row r="6022" spans="5:5" ht="15" customHeight="1" x14ac:dyDescent="0.25">
      <c r="E6022" s="46"/>
    </row>
    <row r="6023" spans="5:5" ht="15" customHeight="1" x14ac:dyDescent="0.25">
      <c r="E6023" s="46"/>
    </row>
    <row r="6024" spans="5:5" ht="15" customHeight="1" x14ac:dyDescent="0.25">
      <c r="E6024" s="46"/>
    </row>
    <row r="6025" spans="5:5" ht="15" customHeight="1" x14ac:dyDescent="0.25">
      <c r="E6025" s="46"/>
    </row>
    <row r="6026" spans="5:5" ht="15" customHeight="1" x14ac:dyDescent="0.25">
      <c r="E6026" s="46"/>
    </row>
    <row r="6027" spans="5:5" ht="15" customHeight="1" x14ac:dyDescent="0.25">
      <c r="E6027" s="46"/>
    </row>
    <row r="6028" spans="5:5" ht="15" customHeight="1" x14ac:dyDescent="0.25">
      <c r="E6028" s="46"/>
    </row>
    <row r="6029" spans="5:5" ht="15" customHeight="1" x14ac:dyDescent="0.25">
      <c r="E6029" s="46"/>
    </row>
    <row r="6030" spans="5:5" ht="15" customHeight="1" x14ac:dyDescent="0.25">
      <c r="E6030" s="46"/>
    </row>
    <row r="6031" spans="5:5" ht="15" customHeight="1" x14ac:dyDescent="0.25">
      <c r="E6031" s="46"/>
    </row>
    <row r="6032" spans="5:5" ht="15" customHeight="1" x14ac:dyDescent="0.25">
      <c r="E6032" s="46"/>
    </row>
    <row r="6033" spans="5:5" ht="15" customHeight="1" x14ac:dyDescent="0.25">
      <c r="E6033" s="46"/>
    </row>
    <row r="6034" spans="5:5" ht="15" customHeight="1" x14ac:dyDescent="0.25">
      <c r="E6034" s="46"/>
    </row>
    <row r="6035" spans="5:5" ht="15" customHeight="1" x14ac:dyDescent="0.25">
      <c r="E6035" s="46"/>
    </row>
    <row r="6036" spans="5:5" ht="15" customHeight="1" x14ac:dyDescent="0.25">
      <c r="E6036" s="46"/>
    </row>
    <row r="6037" spans="5:5" ht="15" customHeight="1" x14ac:dyDescent="0.25">
      <c r="E6037" s="46"/>
    </row>
    <row r="6038" spans="5:5" ht="15" customHeight="1" x14ac:dyDescent="0.25">
      <c r="E6038" s="46"/>
    </row>
    <row r="6039" spans="5:5" ht="15" customHeight="1" x14ac:dyDescent="0.25">
      <c r="E6039" s="46"/>
    </row>
    <row r="6040" spans="5:5" ht="15" customHeight="1" x14ac:dyDescent="0.25">
      <c r="E6040" s="46"/>
    </row>
    <row r="6041" spans="5:5" ht="15" customHeight="1" x14ac:dyDescent="0.25">
      <c r="E6041" s="46"/>
    </row>
    <row r="6042" spans="5:5" ht="15" customHeight="1" x14ac:dyDescent="0.25">
      <c r="E6042" s="46"/>
    </row>
    <row r="6043" spans="5:5" ht="15" customHeight="1" x14ac:dyDescent="0.25">
      <c r="E6043" s="46"/>
    </row>
    <row r="6044" spans="5:5" ht="15" customHeight="1" x14ac:dyDescent="0.25">
      <c r="E6044" s="46"/>
    </row>
    <row r="6045" spans="5:5" ht="15" customHeight="1" x14ac:dyDescent="0.25">
      <c r="E6045" s="46"/>
    </row>
    <row r="6046" spans="5:5" ht="15" customHeight="1" x14ac:dyDescent="0.25">
      <c r="E6046" s="46"/>
    </row>
    <row r="6047" spans="5:5" ht="15" customHeight="1" x14ac:dyDescent="0.25">
      <c r="E6047" s="46"/>
    </row>
    <row r="6048" spans="5:5" ht="15" customHeight="1" x14ac:dyDescent="0.25">
      <c r="E6048" s="46"/>
    </row>
    <row r="6049" spans="5:5" ht="15" customHeight="1" x14ac:dyDescent="0.25">
      <c r="E6049" s="46"/>
    </row>
    <row r="6626" spans="5:5" ht="15" customHeight="1" x14ac:dyDescent="0.25">
      <c r="E6626" s="46"/>
    </row>
    <row r="6627" spans="5:5" ht="15" customHeight="1" x14ac:dyDescent="0.25">
      <c r="E6627" s="46"/>
    </row>
    <row r="6628" spans="5:5" ht="15" customHeight="1" x14ac:dyDescent="0.25">
      <c r="E6628" s="46"/>
    </row>
    <row r="6629" spans="5:5" ht="15" customHeight="1" x14ac:dyDescent="0.25">
      <c r="E6629" s="46"/>
    </row>
    <row r="6630" spans="5:5" ht="15" customHeight="1" x14ac:dyDescent="0.25">
      <c r="E6630" s="46"/>
    </row>
    <row r="6631" spans="5:5" ht="15" customHeight="1" x14ac:dyDescent="0.25">
      <c r="E6631" s="46"/>
    </row>
    <row r="6632" spans="5:5" ht="15" customHeight="1" x14ac:dyDescent="0.25">
      <c r="E6632" s="46"/>
    </row>
    <row r="6633" spans="5:5" ht="15" customHeight="1" x14ac:dyDescent="0.25">
      <c r="E6633" s="46"/>
    </row>
    <row r="6634" spans="5:5" ht="15" customHeight="1" x14ac:dyDescent="0.25">
      <c r="E6634" s="46"/>
    </row>
    <row r="6635" spans="5:5" ht="15" customHeight="1" x14ac:dyDescent="0.25">
      <c r="E6635" s="46"/>
    </row>
    <row r="6636" spans="5:5" ht="15" customHeight="1" x14ac:dyDescent="0.25">
      <c r="E6636" s="46"/>
    </row>
    <row r="6637" spans="5:5" ht="15" customHeight="1" x14ac:dyDescent="0.25">
      <c r="E6637" s="46"/>
    </row>
    <row r="6638" spans="5:5" ht="15" customHeight="1" x14ac:dyDescent="0.25">
      <c r="E6638" s="46"/>
    </row>
    <row r="6639" spans="5:5" ht="15" customHeight="1" x14ac:dyDescent="0.25">
      <c r="E6639" s="46"/>
    </row>
    <row r="6640" spans="5:5" ht="15" customHeight="1" x14ac:dyDescent="0.25">
      <c r="E6640" s="46"/>
    </row>
    <row r="6641" spans="5:5" ht="15" customHeight="1" x14ac:dyDescent="0.25">
      <c r="E6641" s="46"/>
    </row>
    <row r="6642" spans="5:5" ht="15" customHeight="1" x14ac:dyDescent="0.25">
      <c r="E6642" s="46"/>
    </row>
    <row r="6643" spans="5:5" ht="15" customHeight="1" x14ac:dyDescent="0.25">
      <c r="E6643" s="46"/>
    </row>
    <row r="6644" spans="5:5" ht="15" customHeight="1" x14ac:dyDescent="0.25">
      <c r="E6644" s="46"/>
    </row>
    <row r="6645" spans="5:5" ht="15" customHeight="1" x14ac:dyDescent="0.25">
      <c r="E6645" s="46"/>
    </row>
    <row r="6646" spans="5:5" ht="15" customHeight="1" x14ac:dyDescent="0.25">
      <c r="E6646" s="46"/>
    </row>
    <row r="6647" spans="5:5" ht="15" customHeight="1" x14ac:dyDescent="0.25">
      <c r="E6647" s="46"/>
    </row>
    <row r="6648" spans="5:5" ht="15" customHeight="1" x14ac:dyDescent="0.25">
      <c r="E6648" s="46"/>
    </row>
    <row r="6649" spans="5:5" ht="15" customHeight="1" x14ac:dyDescent="0.25">
      <c r="E6649" s="46"/>
    </row>
    <row r="6650" spans="5:5" ht="15" customHeight="1" x14ac:dyDescent="0.25">
      <c r="E6650" s="46"/>
    </row>
    <row r="6651" spans="5:5" ht="15" customHeight="1" x14ac:dyDescent="0.25">
      <c r="E6651" s="46"/>
    </row>
    <row r="6652" spans="5:5" ht="15" customHeight="1" x14ac:dyDescent="0.25">
      <c r="E6652" s="46"/>
    </row>
    <row r="6653" spans="5:5" ht="15" customHeight="1" x14ac:dyDescent="0.25">
      <c r="E6653" s="46"/>
    </row>
    <row r="6654" spans="5:5" ht="15" customHeight="1" x14ac:dyDescent="0.25">
      <c r="E6654" s="46"/>
    </row>
    <row r="6655" spans="5:5" ht="15" customHeight="1" x14ac:dyDescent="0.25">
      <c r="E6655" s="46"/>
    </row>
    <row r="6656" spans="5:5" ht="15" customHeight="1" x14ac:dyDescent="0.25">
      <c r="E6656" s="46"/>
    </row>
    <row r="6657" spans="5:5" ht="15" customHeight="1" x14ac:dyDescent="0.25">
      <c r="E6657" s="46"/>
    </row>
    <row r="6658" spans="5:5" ht="15" customHeight="1" x14ac:dyDescent="0.25">
      <c r="E6658" s="46"/>
    </row>
    <row r="6659" spans="5:5" ht="15" customHeight="1" x14ac:dyDescent="0.25">
      <c r="E6659" s="46"/>
    </row>
    <row r="6660" spans="5:5" ht="15" customHeight="1" x14ac:dyDescent="0.25">
      <c r="E6660" s="46"/>
    </row>
    <row r="6661" spans="5:5" ht="15" customHeight="1" x14ac:dyDescent="0.25">
      <c r="E6661" s="46"/>
    </row>
    <row r="6662" spans="5:5" ht="15" customHeight="1" x14ac:dyDescent="0.25">
      <c r="E6662" s="46"/>
    </row>
    <row r="6663" spans="5:5" ht="15" customHeight="1" x14ac:dyDescent="0.25">
      <c r="E6663" s="46"/>
    </row>
    <row r="6664" spans="5:5" ht="15" customHeight="1" x14ac:dyDescent="0.25">
      <c r="E6664" s="46"/>
    </row>
    <row r="6665" spans="5:5" ht="15" customHeight="1" x14ac:dyDescent="0.25">
      <c r="E6665" s="46"/>
    </row>
    <row r="6666" spans="5:5" ht="15" customHeight="1" x14ac:dyDescent="0.25">
      <c r="E6666" s="46"/>
    </row>
    <row r="6667" spans="5:5" ht="15" customHeight="1" x14ac:dyDescent="0.25">
      <c r="E6667" s="46"/>
    </row>
    <row r="6668" spans="5:5" ht="15" customHeight="1" x14ac:dyDescent="0.25">
      <c r="E6668" s="46"/>
    </row>
    <row r="6669" spans="5:5" ht="15" customHeight="1" x14ac:dyDescent="0.25">
      <c r="E6669" s="46"/>
    </row>
    <row r="6670" spans="5:5" ht="15" customHeight="1" x14ac:dyDescent="0.25">
      <c r="E6670" s="46"/>
    </row>
    <row r="6671" spans="5:5" ht="15" customHeight="1" x14ac:dyDescent="0.25">
      <c r="E6671" s="46"/>
    </row>
    <row r="6672" spans="5:5" ht="15" customHeight="1" x14ac:dyDescent="0.25">
      <c r="E6672" s="46"/>
    </row>
    <row r="6673" spans="5:5" ht="15" customHeight="1" x14ac:dyDescent="0.25">
      <c r="E6673" s="46"/>
    </row>
    <row r="6674" spans="5:5" ht="15" customHeight="1" x14ac:dyDescent="0.25">
      <c r="E6674" s="46"/>
    </row>
    <row r="6675" spans="5:5" ht="15" customHeight="1" x14ac:dyDescent="0.25">
      <c r="E6675" s="46"/>
    </row>
    <row r="6676" spans="5:5" ht="15" customHeight="1" x14ac:dyDescent="0.25">
      <c r="E6676" s="46"/>
    </row>
    <row r="6677" spans="5:5" ht="15" customHeight="1" x14ac:dyDescent="0.25">
      <c r="E6677" s="46"/>
    </row>
    <row r="6678" spans="5:5" ht="15" customHeight="1" x14ac:dyDescent="0.25">
      <c r="E6678" s="46"/>
    </row>
    <row r="6679" spans="5:5" ht="15" customHeight="1" x14ac:dyDescent="0.25">
      <c r="E6679" s="46"/>
    </row>
    <row r="6680" spans="5:5" ht="15" customHeight="1" x14ac:dyDescent="0.25">
      <c r="E6680" s="46"/>
    </row>
    <row r="6681" spans="5:5" ht="15" customHeight="1" x14ac:dyDescent="0.25">
      <c r="E6681" s="46"/>
    </row>
    <row r="6682" spans="5:5" ht="15" customHeight="1" x14ac:dyDescent="0.25">
      <c r="E6682" s="46"/>
    </row>
    <row r="6683" spans="5:5" ht="15" customHeight="1" x14ac:dyDescent="0.25">
      <c r="E6683" s="46"/>
    </row>
    <row r="6684" spans="5:5" ht="15" customHeight="1" x14ac:dyDescent="0.25">
      <c r="E6684" s="46"/>
    </row>
    <row r="6685" spans="5:5" ht="15" customHeight="1" x14ac:dyDescent="0.25">
      <c r="E6685" s="46"/>
    </row>
    <row r="6686" spans="5:5" ht="15" customHeight="1" x14ac:dyDescent="0.25">
      <c r="E6686" s="46"/>
    </row>
    <row r="6687" spans="5:5" ht="15" customHeight="1" x14ac:dyDescent="0.25">
      <c r="E6687" s="46"/>
    </row>
    <row r="6688" spans="5:5" ht="15" customHeight="1" x14ac:dyDescent="0.25">
      <c r="E6688" s="46"/>
    </row>
    <row r="6689" spans="5:5" ht="15" customHeight="1" x14ac:dyDescent="0.25">
      <c r="E6689" s="46"/>
    </row>
    <row r="6690" spans="5:5" ht="15" customHeight="1" x14ac:dyDescent="0.25">
      <c r="E6690" s="46"/>
    </row>
    <row r="6691" spans="5:5" ht="15" customHeight="1" x14ac:dyDescent="0.25">
      <c r="E6691" s="46"/>
    </row>
    <row r="6692" spans="5:5" ht="15" customHeight="1" x14ac:dyDescent="0.25">
      <c r="E6692" s="46"/>
    </row>
    <row r="6693" spans="5:5" ht="15" customHeight="1" x14ac:dyDescent="0.25">
      <c r="E6693" s="46"/>
    </row>
    <row r="6694" spans="5:5" ht="15" customHeight="1" x14ac:dyDescent="0.25">
      <c r="E6694" s="46"/>
    </row>
    <row r="6695" spans="5:5" ht="15" customHeight="1" x14ac:dyDescent="0.25">
      <c r="E6695" s="46"/>
    </row>
    <row r="6696" spans="5:5" ht="15" customHeight="1" x14ac:dyDescent="0.25">
      <c r="E6696" s="46"/>
    </row>
    <row r="6697" spans="5:5" ht="15" customHeight="1" x14ac:dyDescent="0.25">
      <c r="E6697" s="46"/>
    </row>
    <row r="6698" spans="5:5" ht="15" customHeight="1" x14ac:dyDescent="0.25">
      <c r="E6698" s="46"/>
    </row>
    <row r="6699" spans="5:5" ht="15" customHeight="1" x14ac:dyDescent="0.25">
      <c r="E6699" s="46"/>
    </row>
    <row r="6700" spans="5:5" ht="15" customHeight="1" x14ac:dyDescent="0.25">
      <c r="E6700" s="46"/>
    </row>
    <row r="6701" spans="5:5" ht="15" customHeight="1" x14ac:dyDescent="0.25">
      <c r="E6701" s="46"/>
    </row>
    <row r="6702" spans="5:5" ht="15" customHeight="1" x14ac:dyDescent="0.25">
      <c r="E6702" s="46"/>
    </row>
    <row r="6703" spans="5:5" ht="15" customHeight="1" x14ac:dyDescent="0.25">
      <c r="E6703" s="46"/>
    </row>
    <row r="6704" spans="5:5" ht="15" customHeight="1" x14ac:dyDescent="0.25">
      <c r="E6704" s="46"/>
    </row>
    <row r="6705" spans="5:5" ht="15" customHeight="1" x14ac:dyDescent="0.25">
      <c r="E6705" s="46"/>
    </row>
    <row r="6706" spans="5:5" ht="15" customHeight="1" x14ac:dyDescent="0.25">
      <c r="E6706" s="46"/>
    </row>
    <row r="6707" spans="5:5" ht="15" customHeight="1" x14ac:dyDescent="0.25">
      <c r="E6707" s="46"/>
    </row>
    <row r="6708" spans="5:5" ht="15" customHeight="1" x14ac:dyDescent="0.25">
      <c r="E6708" s="46"/>
    </row>
    <row r="6709" spans="5:5" ht="15" customHeight="1" x14ac:dyDescent="0.25">
      <c r="E6709" s="46"/>
    </row>
    <row r="6710" spans="5:5" ht="15" customHeight="1" x14ac:dyDescent="0.25">
      <c r="E6710" s="46"/>
    </row>
    <row r="6711" spans="5:5" ht="15" customHeight="1" x14ac:dyDescent="0.25">
      <c r="E6711" s="46"/>
    </row>
    <row r="6712" spans="5:5" ht="15" customHeight="1" x14ac:dyDescent="0.25">
      <c r="E6712" s="46"/>
    </row>
    <row r="6713" spans="5:5" ht="15" customHeight="1" x14ac:dyDescent="0.25">
      <c r="E6713" s="46"/>
    </row>
    <row r="6714" spans="5:5" ht="15" customHeight="1" x14ac:dyDescent="0.25">
      <c r="E6714" s="46"/>
    </row>
    <row r="6715" spans="5:5" ht="15" customHeight="1" x14ac:dyDescent="0.25">
      <c r="E6715" s="46"/>
    </row>
    <row r="6716" spans="5:5" ht="15" customHeight="1" x14ac:dyDescent="0.25">
      <c r="E6716" s="46"/>
    </row>
    <row r="6717" spans="5:5" ht="15" customHeight="1" x14ac:dyDescent="0.25">
      <c r="E6717" s="46"/>
    </row>
    <row r="6718" spans="5:5" ht="15" customHeight="1" x14ac:dyDescent="0.25">
      <c r="E6718" s="46"/>
    </row>
    <row r="6719" spans="5:5" ht="15" customHeight="1" x14ac:dyDescent="0.25">
      <c r="E6719" s="46"/>
    </row>
    <row r="6720" spans="5:5" ht="15" customHeight="1" x14ac:dyDescent="0.25">
      <c r="E6720" s="46"/>
    </row>
    <row r="6721" spans="5:5" ht="15" customHeight="1" x14ac:dyDescent="0.25">
      <c r="E6721" s="46"/>
    </row>
    <row r="7226" spans="4:4" ht="15" customHeight="1" x14ac:dyDescent="0.25">
      <c r="D7226" s="46"/>
    </row>
    <row r="7227" spans="4:4" ht="15" customHeight="1" x14ac:dyDescent="0.25">
      <c r="D7227" s="46"/>
    </row>
    <row r="7228" spans="4:4" ht="15" customHeight="1" x14ac:dyDescent="0.25">
      <c r="D7228" s="46"/>
    </row>
    <row r="7229" spans="4:4" ht="15" customHeight="1" x14ac:dyDescent="0.25">
      <c r="D7229" s="46"/>
    </row>
    <row r="7230" spans="4:4" ht="15" customHeight="1" x14ac:dyDescent="0.25">
      <c r="D7230" s="46"/>
    </row>
    <row r="7231" spans="4:4" ht="15" customHeight="1" x14ac:dyDescent="0.25">
      <c r="D7231" s="46"/>
    </row>
    <row r="7232" spans="4:4" ht="15" customHeight="1" x14ac:dyDescent="0.25">
      <c r="D7232" s="46"/>
    </row>
    <row r="7233" spans="4:4" ht="15" customHeight="1" x14ac:dyDescent="0.25">
      <c r="D7233" s="46"/>
    </row>
    <row r="7234" spans="4:4" ht="15" customHeight="1" x14ac:dyDescent="0.25">
      <c r="D7234" s="46"/>
    </row>
    <row r="7235" spans="4:4" ht="15" customHeight="1" x14ac:dyDescent="0.25">
      <c r="D7235" s="46"/>
    </row>
    <row r="7236" spans="4:4" ht="15" customHeight="1" x14ac:dyDescent="0.25">
      <c r="D7236" s="46"/>
    </row>
    <row r="7237" spans="4:4" ht="15" customHeight="1" x14ac:dyDescent="0.25">
      <c r="D7237" s="46"/>
    </row>
    <row r="7238" spans="4:4" ht="15" customHeight="1" x14ac:dyDescent="0.25">
      <c r="D7238" s="46"/>
    </row>
    <row r="7239" spans="4:4" ht="15" customHeight="1" x14ac:dyDescent="0.25">
      <c r="D7239" s="46"/>
    </row>
    <row r="7240" spans="4:4" ht="15" customHeight="1" x14ac:dyDescent="0.25">
      <c r="D7240" s="46"/>
    </row>
    <row r="7241" spans="4:4" ht="15" customHeight="1" x14ac:dyDescent="0.25">
      <c r="D7241" s="46"/>
    </row>
    <row r="7242" spans="4:4" ht="15" customHeight="1" x14ac:dyDescent="0.25">
      <c r="D7242" s="46"/>
    </row>
    <row r="7243" spans="4:4" ht="15" customHeight="1" x14ac:dyDescent="0.25">
      <c r="D7243" s="46"/>
    </row>
    <row r="7244" spans="4:4" ht="15" customHeight="1" x14ac:dyDescent="0.25">
      <c r="D7244" s="46"/>
    </row>
    <row r="7245" spans="4:4" ht="15" customHeight="1" x14ac:dyDescent="0.25">
      <c r="D7245" s="46"/>
    </row>
    <row r="7246" spans="4:4" ht="15" customHeight="1" x14ac:dyDescent="0.25">
      <c r="D7246" s="46"/>
    </row>
    <row r="7247" spans="4:4" ht="15" customHeight="1" x14ac:dyDescent="0.25">
      <c r="D7247" s="46"/>
    </row>
    <row r="7248" spans="4:4" ht="15" customHeight="1" x14ac:dyDescent="0.25">
      <c r="D7248" s="46"/>
    </row>
    <row r="7249" spans="4:4" ht="15" customHeight="1" x14ac:dyDescent="0.25">
      <c r="D7249" s="46"/>
    </row>
    <row r="7250" spans="4:4" ht="15" customHeight="1" x14ac:dyDescent="0.25">
      <c r="D7250" s="46"/>
    </row>
    <row r="7251" spans="4:4" ht="15" customHeight="1" x14ac:dyDescent="0.25">
      <c r="D7251" s="46"/>
    </row>
    <row r="7252" spans="4:4" ht="15" customHeight="1" x14ac:dyDescent="0.25">
      <c r="D7252" s="46"/>
    </row>
    <row r="7253" spans="4:4" ht="15" customHeight="1" x14ac:dyDescent="0.25">
      <c r="D7253" s="46"/>
    </row>
    <row r="7254" spans="4:4" ht="15" customHeight="1" x14ac:dyDescent="0.25">
      <c r="D7254" s="46"/>
    </row>
    <row r="7255" spans="4:4" ht="15" customHeight="1" x14ac:dyDescent="0.25">
      <c r="D7255" s="46"/>
    </row>
    <row r="7256" spans="4:4" ht="15" customHeight="1" x14ac:dyDescent="0.25">
      <c r="D7256" s="46"/>
    </row>
    <row r="7257" spans="4:4" ht="15" customHeight="1" x14ac:dyDescent="0.25">
      <c r="D7257" s="46"/>
    </row>
    <row r="7258" spans="4:4" ht="15" customHeight="1" x14ac:dyDescent="0.25">
      <c r="D7258" s="46"/>
    </row>
    <row r="7259" spans="4:4" ht="15" customHeight="1" x14ac:dyDescent="0.25">
      <c r="D7259" s="46"/>
    </row>
    <row r="7260" spans="4:4" ht="15" customHeight="1" x14ac:dyDescent="0.25">
      <c r="D7260" s="46"/>
    </row>
    <row r="7261" spans="4:4" ht="15" customHeight="1" x14ac:dyDescent="0.25">
      <c r="D7261" s="46"/>
    </row>
    <row r="7262" spans="4:4" ht="15" customHeight="1" x14ac:dyDescent="0.25">
      <c r="D7262" s="46"/>
    </row>
    <row r="7263" spans="4:4" ht="15" customHeight="1" x14ac:dyDescent="0.25">
      <c r="D7263" s="46"/>
    </row>
    <row r="7264" spans="4:4" ht="15" customHeight="1" x14ac:dyDescent="0.25">
      <c r="D7264" s="46"/>
    </row>
    <row r="7265" spans="4:4" ht="15" customHeight="1" x14ac:dyDescent="0.25">
      <c r="D7265" s="46"/>
    </row>
    <row r="7266" spans="4:4" ht="15" customHeight="1" x14ac:dyDescent="0.25">
      <c r="D7266" s="46"/>
    </row>
    <row r="7267" spans="4:4" ht="15" customHeight="1" x14ac:dyDescent="0.25">
      <c r="D7267" s="46"/>
    </row>
    <row r="7268" spans="4:4" ht="15" customHeight="1" x14ac:dyDescent="0.25">
      <c r="D7268" s="46"/>
    </row>
    <row r="7269" spans="4:4" ht="15" customHeight="1" x14ac:dyDescent="0.25">
      <c r="D7269" s="46"/>
    </row>
    <row r="7270" spans="4:4" ht="15" customHeight="1" x14ac:dyDescent="0.25">
      <c r="D7270" s="46"/>
    </row>
    <row r="7271" spans="4:4" ht="15" customHeight="1" x14ac:dyDescent="0.25">
      <c r="D7271" s="46"/>
    </row>
    <row r="7272" spans="4:4" ht="15" customHeight="1" x14ac:dyDescent="0.25">
      <c r="D7272" s="46"/>
    </row>
    <row r="7273" spans="4:4" ht="15" customHeight="1" x14ac:dyDescent="0.25">
      <c r="D7273" s="46"/>
    </row>
    <row r="7274" spans="4:4" ht="15" customHeight="1" x14ac:dyDescent="0.25">
      <c r="D7274" s="46"/>
    </row>
    <row r="7275" spans="4:4" ht="15" customHeight="1" x14ac:dyDescent="0.25">
      <c r="D7275" s="46"/>
    </row>
    <row r="7276" spans="4:4" ht="15" customHeight="1" x14ac:dyDescent="0.25">
      <c r="D7276" s="46"/>
    </row>
    <row r="7277" spans="4:4" ht="15" customHeight="1" x14ac:dyDescent="0.25">
      <c r="D7277" s="46"/>
    </row>
    <row r="7278" spans="4:4" ht="15" customHeight="1" x14ac:dyDescent="0.25">
      <c r="D7278" s="46"/>
    </row>
    <row r="7279" spans="4:4" ht="15" customHeight="1" x14ac:dyDescent="0.25">
      <c r="D7279" s="46"/>
    </row>
    <row r="7280" spans="4:4" ht="15" customHeight="1" x14ac:dyDescent="0.25">
      <c r="D7280" s="46"/>
    </row>
    <row r="7281" spans="4:4" ht="15" customHeight="1" x14ac:dyDescent="0.25">
      <c r="D7281" s="46"/>
    </row>
    <row r="7282" spans="4:4" ht="15" customHeight="1" x14ac:dyDescent="0.25">
      <c r="D7282" s="46"/>
    </row>
    <row r="7283" spans="4:4" ht="15" customHeight="1" x14ac:dyDescent="0.25">
      <c r="D7283" s="46"/>
    </row>
    <row r="7284" spans="4:4" ht="15" customHeight="1" x14ac:dyDescent="0.25">
      <c r="D7284" s="46"/>
    </row>
    <row r="7285" spans="4:4" ht="15" customHeight="1" x14ac:dyDescent="0.25">
      <c r="D7285" s="46"/>
    </row>
    <row r="7286" spans="4:4" ht="15" customHeight="1" x14ac:dyDescent="0.25">
      <c r="D7286" s="46"/>
    </row>
    <row r="7287" spans="4:4" ht="15" customHeight="1" x14ac:dyDescent="0.25">
      <c r="D7287" s="46"/>
    </row>
    <row r="7288" spans="4:4" ht="15" customHeight="1" x14ac:dyDescent="0.25">
      <c r="D7288" s="46"/>
    </row>
    <row r="7289" spans="4:4" ht="15" customHeight="1" x14ac:dyDescent="0.25">
      <c r="D7289" s="46"/>
    </row>
    <row r="7290" spans="4:4" ht="15" customHeight="1" x14ac:dyDescent="0.25">
      <c r="D7290" s="46"/>
    </row>
    <row r="7291" spans="4:4" ht="15" customHeight="1" x14ac:dyDescent="0.25">
      <c r="D7291" s="46"/>
    </row>
    <row r="7292" spans="4:4" ht="15" customHeight="1" x14ac:dyDescent="0.25">
      <c r="D7292" s="46"/>
    </row>
    <row r="7293" spans="4:4" ht="15" customHeight="1" x14ac:dyDescent="0.25">
      <c r="D7293" s="46"/>
    </row>
    <row r="7294" spans="4:4" ht="15" customHeight="1" x14ac:dyDescent="0.25">
      <c r="D7294" s="46"/>
    </row>
    <row r="7295" spans="4:4" ht="15" customHeight="1" x14ac:dyDescent="0.25">
      <c r="D7295" s="46"/>
    </row>
    <row r="7296" spans="4:4" ht="15" customHeight="1" x14ac:dyDescent="0.25">
      <c r="D7296" s="46"/>
    </row>
    <row r="7297" spans="4:4" ht="15" customHeight="1" x14ac:dyDescent="0.25">
      <c r="D7297" s="46"/>
    </row>
    <row r="7298" spans="4:4" ht="15" customHeight="1" x14ac:dyDescent="0.25">
      <c r="D7298" s="46"/>
    </row>
    <row r="7299" spans="4:4" ht="15" customHeight="1" x14ac:dyDescent="0.25">
      <c r="D7299" s="46"/>
    </row>
    <row r="7300" spans="4:4" ht="15" customHeight="1" x14ac:dyDescent="0.25">
      <c r="D7300" s="46"/>
    </row>
    <row r="7301" spans="4:4" ht="15" customHeight="1" x14ac:dyDescent="0.25">
      <c r="D7301" s="46"/>
    </row>
    <row r="7302" spans="4:4" ht="15" customHeight="1" x14ac:dyDescent="0.25">
      <c r="D7302" s="46"/>
    </row>
    <row r="7303" spans="4:4" ht="15" customHeight="1" x14ac:dyDescent="0.25">
      <c r="D7303" s="46"/>
    </row>
    <row r="7304" spans="4:4" ht="15" customHeight="1" x14ac:dyDescent="0.25">
      <c r="D7304" s="46"/>
    </row>
    <row r="7305" spans="4:4" ht="15" customHeight="1" x14ac:dyDescent="0.25">
      <c r="D7305" s="46"/>
    </row>
    <row r="7306" spans="4:4" ht="15" customHeight="1" x14ac:dyDescent="0.25">
      <c r="D7306" s="46"/>
    </row>
    <row r="7307" spans="4:4" ht="15" customHeight="1" x14ac:dyDescent="0.25">
      <c r="D7307" s="46"/>
    </row>
    <row r="7308" spans="4:4" ht="15" customHeight="1" x14ac:dyDescent="0.25">
      <c r="D7308" s="46"/>
    </row>
    <row r="7309" spans="4:4" ht="15" customHeight="1" x14ac:dyDescent="0.25">
      <c r="D7309" s="46"/>
    </row>
    <row r="7982" spans="4:4" ht="15" customHeight="1" x14ac:dyDescent="0.25">
      <c r="D7982" s="46"/>
    </row>
    <row r="7983" spans="4:4" ht="15" customHeight="1" x14ac:dyDescent="0.25">
      <c r="D7983" s="46"/>
    </row>
    <row r="7984" spans="4:4" ht="15" customHeight="1" x14ac:dyDescent="0.25">
      <c r="D7984" s="46"/>
    </row>
    <row r="7985" spans="4:4" ht="15" customHeight="1" x14ac:dyDescent="0.25">
      <c r="D7985" s="46"/>
    </row>
    <row r="7986" spans="4:4" ht="15" customHeight="1" x14ac:dyDescent="0.25">
      <c r="D7986" s="46"/>
    </row>
    <row r="7987" spans="4:4" ht="15" customHeight="1" x14ac:dyDescent="0.25">
      <c r="D7987" s="46"/>
    </row>
    <row r="7988" spans="4:4" ht="15" customHeight="1" x14ac:dyDescent="0.25">
      <c r="D7988" s="46"/>
    </row>
    <row r="7989" spans="4:4" ht="15" customHeight="1" x14ac:dyDescent="0.25">
      <c r="D7989" s="46"/>
    </row>
    <row r="7990" spans="4:4" ht="15" customHeight="1" x14ac:dyDescent="0.25">
      <c r="D7990" s="46"/>
    </row>
    <row r="7991" spans="4:4" ht="15" customHeight="1" x14ac:dyDescent="0.25">
      <c r="D7991" s="46"/>
    </row>
    <row r="7992" spans="4:4" ht="15" customHeight="1" x14ac:dyDescent="0.25">
      <c r="D7992" s="46"/>
    </row>
    <row r="7993" spans="4:4" ht="15" customHeight="1" x14ac:dyDescent="0.25">
      <c r="D7993" s="46"/>
    </row>
    <row r="7994" spans="4:4" ht="15" customHeight="1" x14ac:dyDescent="0.25">
      <c r="D7994" s="46"/>
    </row>
    <row r="7995" spans="4:4" ht="15" customHeight="1" x14ac:dyDescent="0.25">
      <c r="D7995" s="46"/>
    </row>
    <row r="7996" spans="4:4" ht="15" customHeight="1" x14ac:dyDescent="0.25">
      <c r="D7996" s="46"/>
    </row>
    <row r="7997" spans="4:4" ht="15" customHeight="1" x14ac:dyDescent="0.25">
      <c r="D7997" s="46"/>
    </row>
    <row r="7998" spans="4:4" ht="15" customHeight="1" x14ac:dyDescent="0.25">
      <c r="D7998" s="46"/>
    </row>
    <row r="7999" spans="4:4" ht="15" customHeight="1" x14ac:dyDescent="0.25">
      <c r="D7999" s="46"/>
    </row>
    <row r="8000" spans="4:4" ht="15" customHeight="1" x14ac:dyDescent="0.25">
      <c r="D8000" s="46"/>
    </row>
    <row r="8001" spans="4:4" ht="15" customHeight="1" x14ac:dyDescent="0.25">
      <c r="D8001" s="46"/>
    </row>
    <row r="8002" spans="4:4" ht="15" customHeight="1" x14ac:dyDescent="0.25">
      <c r="D8002" s="46"/>
    </row>
    <row r="8003" spans="4:4" ht="15" customHeight="1" x14ac:dyDescent="0.25">
      <c r="D8003" s="46"/>
    </row>
    <row r="8004" spans="4:4" ht="15" customHeight="1" x14ac:dyDescent="0.25">
      <c r="D8004" s="46"/>
    </row>
    <row r="8005" spans="4:4" ht="15" customHeight="1" x14ac:dyDescent="0.25">
      <c r="D8005" s="46"/>
    </row>
    <row r="8006" spans="4:4" ht="15" customHeight="1" x14ac:dyDescent="0.25">
      <c r="D8006" s="46"/>
    </row>
    <row r="8007" spans="4:4" ht="15" customHeight="1" x14ac:dyDescent="0.25">
      <c r="D8007" s="46"/>
    </row>
    <row r="8008" spans="4:4" ht="15" customHeight="1" x14ac:dyDescent="0.25">
      <c r="D8008" s="46"/>
    </row>
    <row r="8009" spans="4:4" ht="15" customHeight="1" x14ac:dyDescent="0.25">
      <c r="D8009" s="46"/>
    </row>
    <row r="8010" spans="4:4" ht="15" customHeight="1" x14ac:dyDescent="0.25">
      <c r="D8010" s="46"/>
    </row>
    <row r="8011" spans="4:4" ht="15" customHeight="1" x14ac:dyDescent="0.25">
      <c r="D8011" s="46"/>
    </row>
    <row r="8012" spans="4:4" ht="15" customHeight="1" x14ac:dyDescent="0.25">
      <c r="D8012" s="46"/>
    </row>
    <row r="8013" spans="4:4" ht="15" customHeight="1" x14ac:dyDescent="0.25">
      <c r="D8013" s="46"/>
    </row>
    <row r="8014" spans="4:4" ht="15" customHeight="1" x14ac:dyDescent="0.25">
      <c r="D8014" s="46"/>
    </row>
    <row r="8015" spans="4:4" ht="15" customHeight="1" x14ac:dyDescent="0.25">
      <c r="D8015" s="46"/>
    </row>
    <row r="8016" spans="4:4" ht="15" customHeight="1" x14ac:dyDescent="0.25">
      <c r="D8016" s="46"/>
    </row>
    <row r="8017" spans="4:4" ht="15" customHeight="1" x14ac:dyDescent="0.25">
      <c r="D8017" s="46"/>
    </row>
    <row r="8018" spans="4:4" ht="15" customHeight="1" x14ac:dyDescent="0.25">
      <c r="D8018" s="46"/>
    </row>
    <row r="8019" spans="4:4" ht="15" customHeight="1" x14ac:dyDescent="0.25">
      <c r="D8019" s="46"/>
    </row>
    <row r="8020" spans="4:4" ht="15" customHeight="1" x14ac:dyDescent="0.25">
      <c r="D8020" s="46"/>
    </row>
    <row r="8021" spans="4:4" ht="15" customHeight="1" x14ac:dyDescent="0.25">
      <c r="D8021" s="46"/>
    </row>
    <row r="8022" spans="4:4" ht="15" customHeight="1" x14ac:dyDescent="0.25">
      <c r="D8022" s="46"/>
    </row>
    <row r="8023" spans="4:4" ht="15" customHeight="1" x14ac:dyDescent="0.25">
      <c r="D8023" s="46"/>
    </row>
    <row r="8024" spans="4:4" ht="15" customHeight="1" x14ac:dyDescent="0.25">
      <c r="D8024" s="46"/>
    </row>
    <row r="8025" spans="4:4" ht="15" customHeight="1" x14ac:dyDescent="0.25">
      <c r="D8025" s="46"/>
    </row>
    <row r="8026" spans="4:4" ht="15" customHeight="1" x14ac:dyDescent="0.25">
      <c r="D8026" s="46"/>
    </row>
    <row r="8027" spans="4:4" ht="15" customHeight="1" x14ac:dyDescent="0.25">
      <c r="D8027" s="46"/>
    </row>
    <row r="8028" spans="4:4" ht="15" customHeight="1" x14ac:dyDescent="0.25">
      <c r="D8028" s="46"/>
    </row>
    <row r="8029" spans="4:4" ht="15" customHeight="1" x14ac:dyDescent="0.25">
      <c r="D8029" s="46"/>
    </row>
    <row r="8030" spans="4:4" ht="15" customHeight="1" x14ac:dyDescent="0.25">
      <c r="D8030" s="46"/>
    </row>
    <row r="8031" spans="4:4" ht="15" customHeight="1" x14ac:dyDescent="0.25">
      <c r="D8031" s="46"/>
    </row>
    <row r="8032" spans="4:4" ht="15" customHeight="1" x14ac:dyDescent="0.25">
      <c r="D8032" s="46"/>
    </row>
    <row r="8033" spans="4:4" ht="15" customHeight="1" x14ac:dyDescent="0.25">
      <c r="D8033" s="46"/>
    </row>
    <row r="8034" spans="4:4" ht="15" customHeight="1" x14ac:dyDescent="0.25">
      <c r="D8034" s="46"/>
    </row>
    <row r="8035" spans="4:4" ht="15" customHeight="1" x14ac:dyDescent="0.25">
      <c r="D8035" s="46"/>
    </row>
    <row r="8036" spans="4:4" ht="15" customHeight="1" x14ac:dyDescent="0.25">
      <c r="D8036" s="46"/>
    </row>
    <row r="8037" spans="4:4" ht="15" customHeight="1" x14ac:dyDescent="0.25">
      <c r="D8037" s="46"/>
    </row>
    <row r="8038" spans="4:4" ht="15" customHeight="1" x14ac:dyDescent="0.25">
      <c r="D8038" s="46"/>
    </row>
    <row r="8039" spans="4:4" ht="15" customHeight="1" x14ac:dyDescent="0.25">
      <c r="D8039" s="46"/>
    </row>
    <row r="8040" spans="4:4" ht="15" customHeight="1" x14ac:dyDescent="0.25">
      <c r="D8040" s="46"/>
    </row>
    <row r="8041" spans="4:4" ht="15" customHeight="1" x14ac:dyDescent="0.25">
      <c r="D8041" s="46"/>
    </row>
    <row r="8042" spans="4:4" ht="15" customHeight="1" x14ac:dyDescent="0.25">
      <c r="D8042" s="46"/>
    </row>
    <row r="8043" spans="4:4" ht="15" customHeight="1" x14ac:dyDescent="0.25">
      <c r="D8043" s="46"/>
    </row>
    <row r="8044" spans="4:4" ht="15" customHeight="1" x14ac:dyDescent="0.25">
      <c r="D8044" s="46"/>
    </row>
    <row r="8045" spans="4:4" ht="15" customHeight="1" x14ac:dyDescent="0.25">
      <c r="D8045" s="46"/>
    </row>
    <row r="8046" spans="4:4" ht="15" customHeight="1" x14ac:dyDescent="0.25">
      <c r="D8046" s="46"/>
    </row>
    <row r="8047" spans="4:4" ht="15" customHeight="1" x14ac:dyDescent="0.25">
      <c r="D8047" s="46"/>
    </row>
    <row r="8048" spans="4:4" ht="15" customHeight="1" x14ac:dyDescent="0.25">
      <c r="D8048" s="46"/>
    </row>
    <row r="8049" spans="4:4" ht="15" customHeight="1" x14ac:dyDescent="0.25">
      <c r="D8049" s="46"/>
    </row>
    <row r="8050" spans="4:4" ht="15" customHeight="1" x14ac:dyDescent="0.25">
      <c r="D8050" s="46"/>
    </row>
    <row r="8051" spans="4:4" ht="15" customHeight="1" x14ac:dyDescent="0.25">
      <c r="D8051" s="46"/>
    </row>
    <row r="8052" spans="4:4" ht="15" customHeight="1" x14ac:dyDescent="0.25">
      <c r="D8052" s="46"/>
    </row>
    <row r="8053" spans="4:4" ht="15" customHeight="1" x14ac:dyDescent="0.25">
      <c r="D8053" s="46"/>
    </row>
    <row r="8054" spans="4:4" ht="15" customHeight="1" x14ac:dyDescent="0.25">
      <c r="D8054" s="46"/>
    </row>
    <row r="8055" spans="4:4" ht="15" customHeight="1" x14ac:dyDescent="0.25">
      <c r="D8055" s="46"/>
    </row>
    <row r="8056" spans="4:4" ht="15" customHeight="1" x14ac:dyDescent="0.25">
      <c r="D8056" s="46"/>
    </row>
    <row r="8057" spans="4:4" ht="15" customHeight="1" x14ac:dyDescent="0.25">
      <c r="D8057" s="46"/>
    </row>
    <row r="8058" spans="4:4" ht="15" customHeight="1" x14ac:dyDescent="0.25">
      <c r="D8058" s="46"/>
    </row>
    <row r="8059" spans="4:4" ht="15" customHeight="1" x14ac:dyDescent="0.25">
      <c r="D8059" s="46"/>
    </row>
    <row r="8060" spans="4:4" ht="15" customHeight="1" x14ac:dyDescent="0.25">
      <c r="D8060" s="46"/>
    </row>
    <row r="8061" spans="4:4" ht="15" customHeight="1" x14ac:dyDescent="0.25">
      <c r="D8061" s="46"/>
    </row>
    <row r="8062" spans="4:4" ht="15" customHeight="1" x14ac:dyDescent="0.25">
      <c r="D8062" s="46"/>
    </row>
    <row r="8063" spans="4:4" ht="15" customHeight="1" x14ac:dyDescent="0.25">
      <c r="D8063" s="46"/>
    </row>
    <row r="8064" spans="4:4" ht="15" customHeight="1" x14ac:dyDescent="0.25">
      <c r="D8064" s="46"/>
    </row>
    <row r="8065" spans="4:4" ht="15" customHeight="1" x14ac:dyDescent="0.25">
      <c r="D8065" s="46"/>
    </row>
    <row r="8258" spans="5:5" ht="15" customHeight="1" x14ac:dyDescent="0.25">
      <c r="E8258" s="46"/>
    </row>
    <row r="8259" spans="5:5" ht="15" customHeight="1" x14ac:dyDescent="0.25">
      <c r="E8259" s="46"/>
    </row>
    <row r="8260" spans="5:5" ht="15" customHeight="1" x14ac:dyDescent="0.25">
      <c r="E8260" s="46"/>
    </row>
    <row r="8261" spans="5:5" ht="15" customHeight="1" x14ac:dyDescent="0.25">
      <c r="E8261" s="46"/>
    </row>
    <row r="8262" spans="5:5" ht="15" customHeight="1" x14ac:dyDescent="0.25">
      <c r="E8262" s="46"/>
    </row>
    <row r="8263" spans="5:5" ht="15" customHeight="1" x14ac:dyDescent="0.25">
      <c r="E8263" s="46"/>
    </row>
    <row r="8264" spans="5:5" ht="15" customHeight="1" x14ac:dyDescent="0.25">
      <c r="E8264" s="46"/>
    </row>
    <row r="8265" spans="5:5" ht="15" customHeight="1" x14ac:dyDescent="0.25">
      <c r="E8265" s="46"/>
    </row>
    <row r="8266" spans="5:5" ht="15" customHeight="1" x14ac:dyDescent="0.25">
      <c r="E8266" s="46"/>
    </row>
    <row r="8267" spans="5:5" ht="15" customHeight="1" x14ac:dyDescent="0.25">
      <c r="E8267" s="46"/>
    </row>
    <row r="8268" spans="5:5" ht="15" customHeight="1" x14ac:dyDescent="0.25">
      <c r="E8268" s="46"/>
    </row>
    <row r="8269" spans="5:5" ht="15" customHeight="1" x14ac:dyDescent="0.25">
      <c r="E8269" s="46"/>
    </row>
    <row r="8270" spans="5:5" ht="15" customHeight="1" x14ac:dyDescent="0.25">
      <c r="E8270" s="46"/>
    </row>
    <row r="8271" spans="5:5" ht="15" customHeight="1" x14ac:dyDescent="0.25">
      <c r="E8271" s="46"/>
    </row>
    <row r="8272" spans="5:5" ht="15" customHeight="1" x14ac:dyDescent="0.25">
      <c r="E8272" s="46"/>
    </row>
    <row r="8273" spans="5:5" ht="15" customHeight="1" x14ac:dyDescent="0.25">
      <c r="E8273" s="46"/>
    </row>
    <row r="8274" spans="5:5" ht="15" customHeight="1" x14ac:dyDescent="0.25">
      <c r="E8274" s="46"/>
    </row>
    <row r="8275" spans="5:5" ht="15" customHeight="1" x14ac:dyDescent="0.25">
      <c r="E8275" s="46"/>
    </row>
    <row r="8276" spans="5:5" ht="15" customHeight="1" x14ac:dyDescent="0.25">
      <c r="E8276" s="46"/>
    </row>
    <row r="8277" spans="5:5" ht="15" customHeight="1" x14ac:dyDescent="0.25">
      <c r="E8277" s="46"/>
    </row>
    <row r="8278" spans="5:5" ht="15" customHeight="1" x14ac:dyDescent="0.25">
      <c r="E8278" s="46"/>
    </row>
    <row r="8279" spans="5:5" ht="15" customHeight="1" x14ac:dyDescent="0.25">
      <c r="E8279" s="46"/>
    </row>
    <row r="8280" spans="5:5" ht="15" customHeight="1" x14ac:dyDescent="0.25">
      <c r="E8280" s="46"/>
    </row>
    <row r="8281" spans="5:5" ht="15" customHeight="1" x14ac:dyDescent="0.25">
      <c r="E8281" s="46"/>
    </row>
    <row r="8282" spans="5:5" ht="15" customHeight="1" x14ac:dyDescent="0.25">
      <c r="E8282" s="46"/>
    </row>
    <row r="8283" spans="5:5" ht="15" customHeight="1" x14ac:dyDescent="0.25">
      <c r="E8283" s="46"/>
    </row>
    <row r="8284" spans="5:5" ht="15" customHeight="1" x14ac:dyDescent="0.25">
      <c r="E8284" s="46"/>
    </row>
    <row r="8285" spans="5:5" ht="15" customHeight="1" x14ac:dyDescent="0.25">
      <c r="E8285" s="46"/>
    </row>
    <row r="8286" spans="5:5" ht="15" customHeight="1" x14ac:dyDescent="0.25">
      <c r="E8286" s="46"/>
    </row>
    <row r="8287" spans="5:5" ht="15" customHeight="1" x14ac:dyDescent="0.25">
      <c r="E8287" s="46"/>
    </row>
    <row r="8288" spans="5:5" ht="15" customHeight="1" x14ac:dyDescent="0.25">
      <c r="E8288" s="46"/>
    </row>
    <row r="8289" spans="5:5" ht="15" customHeight="1" x14ac:dyDescent="0.25">
      <c r="E8289" s="46"/>
    </row>
    <row r="8290" spans="5:5" ht="15" customHeight="1" x14ac:dyDescent="0.25">
      <c r="E8290" s="46"/>
    </row>
    <row r="8291" spans="5:5" ht="15" customHeight="1" x14ac:dyDescent="0.25">
      <c r="E8291" s="46"/>
    </row>
    <row r="8292" spans="5:5" ht="15" customHeight="1" x14ac:dyDescent="0.25">
      <c r="E8292" s="46"/>
    </row>
    <row r="8293" spans="5:5" ht="15" customHeight="1" x14ac:dyDescent="0.25">
      <c r="E8293" s="46"/>
    </row>
    <row r="8294" spans="5:5" ht="15" customHeight="1" x14ac:dyDescent="0.25">
      <c r="E8294" s="46"/>
    </row>
    <row r="8295" spans="5:5" ht="15" customHeight="1" x14ac:dyDescent="0.25">
      <c r="E8295" s="46"/>
    </row>
    <row r="8296" spans="5:5" ht="15" customHeight="1" x14ac:dyDescent="0.25">
      <c r="E8296" s="46"/>
    </row>
    <row r="8297" spans="5:5" ht="15" customHeight="1" x14ac:dyDescent="0.25">
      <c r="E8297" s="46"/>
    </row>
    <row r="8298" spans="5:5" ht="15" customHeight="1" x14ac:dyDescent="0.25">
      <c r="E8298" s="46"/>
    </row>
    <row r="8299" spans="5:5" ht="15" customHeight="1" x14ac:dyDescent="0.25">
      <c r="E8299" s="46"/>
    </row>
    <row r="8300" spans="5:5" ht="15" customHeight="1" x14ac:dyDescent="0.25">
      <c r="E8300" s="46"/>
    </row>
    <row r="8301" spans="5:5" ht="15" customHeight="1" x14ac:dyDescent="0.25">
      <c r="E8301" s="46"/>
    </row>
    <row r="8302" spans="5:5" ht="15" customHeight="1" x14ac:dyDescent="0.25">
      <c r="E8302" s="46"/>
    </row>
    <row r="8303" spans="5:5" ht="15" customHeight="1" x14ac:dyDescent="0.25">
      <c r="E8303" s="46"/>
    </row>
    <row r="8304" spans="5:5" ht="15" customHeight="1" x14ac:dyDescent="0.25">
      <c r="E8304" s="46"/>
    </row>
    <row r="8305" spans="5:5" ht="15" customHeight="1" x14ac:dyDescent="0.25">
      <c r="E8305" s="46"/>
    </row>
    <row r="8306" spans="5:5" ht="15" customHeight="1" x14ac:dyDescent="0.25">
      <c r="E8306" s="46"/>
    </row>
    <row r="8307" spans="5:5" ht="15" customHeight="1" x14ac:dyDescent="0.25">
      <c r="E8307" s="46"/>
    </row>
    <row r="8308" spans="5:5" ht="15" customHeight="1" x14ac:dyDescent="0.25">
      <c r="E8308" s="46"/>
    </row>
    <row r="8309" spans="5:5" ht="15" customHeight="1" x14ac:dyDescent="0.25">
      <c r="E8309" s="46"/>
    </row>
    <row r="8310" spans="5:5" ht="15" customHeight="1" x14ac:dyDescent="0.25">
      <c r="E8310" s="46"/>
    </row>
    <row r="8311" spans="5:5" ht="15" customHeight="1" x14ac:dyDescent="0.25">
      <c r="E8311" s="46"/>
    </row>
    <row r="8312" spans="5:5" ht="15" customHeight="1" x14ac:dyDescent="0.25">
      <c r="E8312" s="46"/>
    </row>
    <row r="8313" spans="5:5" ht="15" customHeight="1" x14ac:dyDescent="0.25">
      <c r="E8313" s="46"/>
    </row>
    <row r="8314" spans="5:5" ht="15" customHeight="1" x14ac:dyDescent="0.25">
      <c r="E8314" s="46"/>
    </row>
    <row r="8315" spans="5:5" ht="15" customHeight="1" x14ac:dyDescent="0.25">
      <c r="E8315" s="46"/>
    </row>
    <row r="8316" spans="5:5" ht="15" customHeight="1" x14ac:dyDescent="0.25">
      <c r="E8316" s="46"/>
    </row>
    <row r="8317" spans="5:5" ht="15" customHeight="1" x14ac:dyDescent="0.25">
      <c r="E8317" s="46"/>
    </row>
    <row r="8318" spans="5:5" ht="15" customHeight="1" x14ac:dyDescent="0.25">
      <c r="E8318" s="46"/>
    </row>
    <row r="8319" spans="5:5" ht="15" customHeight="1" x14ac:dyDescent="0.25">
      <c r="E8319" s="46"/>
    </row>
    <row r="8320" spans="5:5" ht="15" customHeight="1" x14ac:dyDescent="0.25">
      <c r="E8320" s="46"/>
    </row>
    <row r="8321" spans="5:5" ht="15" customHeight="1" x14ac:dyDescent="0.25">
      <c r="E8321" s="46"/>
    </row>
    <row r="8322" spans="5:5" ht="15" customHeight="1" x14ac:dyDescent="0.25">
      <c r="E8322" s="46"/>
    </row>
    <row r="8323" spans="5:5" ht="15" customHeight="1" x14ac:dyDescent="0.25">
      <c r="E8323" s="46"/>
    </row>
    <row r="8324" spans="5:5" ht="15" customHeight="1" x14ac:dyDescent="0.25">
      <c r="E8324" s="46"/>
    </row>
    <row r="8325" spans="5:5" ht="15" customHeight="1" x14ac:dyDescent="0.25">
      <c r="E8325" s="46"/>
    </row>
    <row r="8326" spans="5:5" ht="15" customHeight="1" x14ac:dyDescent="0.25">
      <c r="E8326" s="46"/>
    </row>
    <row r="8327" spans="5:5" ht="15" customHeight="1" x14ac:dyDescent="0.25">
      <c r="E8327" s="46"/>
    </row>
    <row r="8328" spans="5:5" ht="15" customHeight="1" x14ac:dyDescent="0.25">
      <c r="E8328" s="46"/>
    </row>
    <row r="8329" spans="5:5" ht="15" customHeight="1" x14ac:dyDescent="0.25">
      <c r="E8329" s="46"/>
    </row>
    <row r="8330" spans="5:5" ht="15" customHeight="1" x14ac:dyDescent="0.25">
      <c r="E8330" s="46"/>
    </row>
    <row r="8331" spans="5:5" ht="15" customHeight="1" x14ac:dyDescent="0.25">
      <c r="E8331" s="46"/>
    </row>
    <row r="8332" spans="5:5" ht="15" customHeight="1" x14ac:dyDescent="0.25">
      <c r="E8332" s="46"/>
    </row>
    <row r="8333" spans="5:5" ht="15" customHeight="1" x14ac:dyDescent="0.25">
      <c r="E8333" s="46"/>
    </row>
    <row r="8334" spans="5:5" ht="15" customHeight="1" x14ac:dyDescent="0.25">
      <c r="E8334" s="46"/>
    </row>
    <row r="8335" spans="5:5" ht="15" customHeight="1" x14ac:dyDescent="0.25">
      <c r="E8335" s="46"/>
    </row>
    <row r="8336" spans="5:5" ht="15" customHeight="1" x14ac:dyDescent="0.25">
      <c r="E8336" s="46"/>
    </row>
    <row r="8337" spans="5:5" ht="15" customHeight="1" x14ac:dyDescent="0.25">
      <c r="E8337" s="46"/>
    </row>
    <row r="8338" spans="5:5" ht="15" customHeight="1" x14ac:dyDescent="0.25">
      <c r="E8338" s="46"/>
    </row>
    <row r="8339" spans="5:5" ht="15" customHeight="1" x14ac:dyDescent="0.25">
      <c r="E8339" s="46"/>
    </row>
    <row r="8340" spans="5:5" ht="15" customHeight="1" x14ac:dyDescent="0.25">
      <c r="E8340" s="46"/>
    </row>
    <row r="8341" spans="5:5" ht="15" customHeight="1" x14ac:dyDescent="0.25">
      <c r="E8341" s="46"/>
    </row>
    <row r="8342" spans="5:5" ht="15" customHeight="1" x14ac:dyDescent="0.25">
      <c r="E8342" s="46"/>
    </row>
    <row r="8343" spans="5:5" ht="15" customHeight="1" x14ac:dyDescent="0.25">
      <c r="E8343" s="46"/>
    </row>
    <row r="8344" spans="5:5" ht="15" customHeight="1" x14ac:dyDescent="0.25">
      <c r="E8344" s="46"/>
    </row>
    <row r="8345" spans="5:5" ht="15" customHeight="1" x14ac:dyDescent="0.25">
      <c r="E8345" s="46"/>
    </row>
    <row r="8346" spans="5:5" ht="15" customHeight="1" x14ac:dyDescent="0.25">
      <c r="E8346" s="46"/>
    </row>
    <row r="8347" spans="5:5" ht="15" customHeight="1" x14ac:dyDescent="0.25">
      <c r="E8347" s="46"/>
    </row>
    <row r="8348" spans="5:5" ht="15" customHeight="1" x14ac:dyDescent="0.25">
      <c r="E8348" s="46"/>
    </row>
    <row r="8349" spans="5:5" ht="15" customHeight="1" x14ac:dyDescent="0.25">
      <c r="E8349" s="46"/>
    </row>
    <row r="8350" spans="5:5" ht="15" customHeight="1" x14ac:dyDescent="0.25">
      <c r="E8350" s="46"/>
    </row>
    <row r="8351" spans="5:5" ht="15" customHeight="1" x14ac:dyDescent="0.25">
      <c r="E8351" s="46"/>
    </row>
    <row r="8352" spans="5:5" ht="15" customHeight="1" x14ac:dyDescent="0.25">
      <c r="E8352" s="46"/>
    </row>
    <row r="8353" spans="5:5" ht="15" customHeight="1" x14ac:dyDescent="0.25">
      <c r="E8353" s="46"/>
    </row>
    <row r="9122" spans="5:5" ht="15" customHeight="1" x14ac:dyDescent="0.25">
      <c r="E9122" s="46"/>
    </row>
    <row r="9123" spans="5:5" ht="15" customHeight="1" x14ac:dyDescent="0.25">
      <c r="E9123" s="46"/>
    </row>
    <row r="9124" spans="5:5" ht="15" customHeight="1" x14ac:dyDescent="0.25">
      <c r="E9124" s="46"/>
    </row>
    <row r="9125" spans="5:5" ht="15" customHeight="1" x14ac:dyDescent="0.25">
      <c r="E9125" s="46"/>
    </row>
    <row r="9126" spans="5:5" ht="15" customHeight="1" x14ac:dyDescent="0.25">
      <c r="E9126" s="46"/>
    </row>
    <row r="9127" spans="5:5" ht="15" customHeight="1" x14ac:dyDescent="0.25">
      <c r="E9127" s="46"/>
    </row>
    <row r="9128" spans="5:5" ht="15" customHeight="1" x14ac:dyDescent="0.25">
      <c r="E9128" s="46"/>
    </row>
    <row r="9129" spans="5:5" ht="15" customHeight="1" x14ac:dyDescent="0.25">
      <c r="E9129" s="46"/>
    </row>
    <row r="9130" spans="5:5" ht="15" customHeight="1" x14ac:dyDescent="0.25">
      <c r="E9130" s="46"/>
    </row>
    <row r="9131" spans="5:5" ht="15" customHeight="1" x14ac:dyDescent="0.25">
      <c r="E9131" s="46"/>
    </row>
    <row r="9132" spans="5:5" ht="15" customHeight="1" x14ac:dyDescent="0.25">
      <c r="E9132" s="46"/>
    </row>
    <row r="9133" spans="5:5" ht="15" customHeight="1" x14ac:dyDescent="0.25">
      <c r="E9133" s="46"/>
    </row>
    <row r="9134" spans="5:5" ht="15" customHeight="1" x14ac:dyDescent="0.25">
      <c r="E9134" s="46"/>
    </row>
    <row r="9135" spans="5:5" ht="15" customHeight="1" x14ac:dyDescent="0.25">
      <c r="E9135" s="46"/>
    </row>
    <row r="9136" spans="5:5" ht="15" customHeight="1" x14ac:dyDescent="0.25">
      <c r="E9136" s="46"/>
    </row>
    <row r="9137" spans="5:5" ht="15" customHeight="1" x14ac:dyDescent="0.25">
      <c r="E9137" s="46"/>
    </row>
    <row r="9138" spans="5:5" ht="15" customHeight="1" x14ac:dyDescent="0.25">
      <c r="E9138" s="46"/>
    </row>
    <row r="9139" spans="5:5" ht="15" customHeight="1" x14ac:dyDescent="0.25">
      <c r="E9139" s="46"/>
    </row>
    <row r="9140" spans="5:5" ht="15" customHeight="1" x14ac:dyDescent="0.25">
      <c r="E9140" s="46"/>
    </row>
    <row r="9141" spans="5:5" ht="15" customHeight="1" x14ac:dyDescent="0.25">
      <c r="E9141" s="46"/>
    </row>
    <row r="9142" spans="5:5" ht="15" customHeight="1" x14ac:dyDescent="0.25">
      <c r="E9142" s="46"/>
    </row>
    <row r="9143" spans="5:5" ht="15" customHeight="1" x14ac:dyDescent="0.25">
      <c r="E9143" s="46"/>
    </row>
    <row r="9144" spans="5:5" ht="15" customHeight="1" x14ac:dyDescent="0.25">
      <c r="E9144" s="46"/>
    </row>
    <row r="9145" spans="5:5" ht="15" customHeight="1" x14ac:dyDescent="0.25">
      <c r="E9145" s="46"/>
    </row>
    <row r="9146" spans="5:5" ht="15" customHeight="1" x14ac:dyDescent="0.25">
      <c r="E9146" s="46"/>
    </row>
    <row r="9147" spans="5:5" ht="15" customHeight="1" x14ac:dyDescent="0.25">
      <c r="E9147" s="46"/>
    </row>
    <row r="9148" spans="5:5" ht="15" customHeight="1" x14ac:dyDescent="0.25">
      <c r="E9148" s="46"/>
    </row>
    <row r="9149" spans="5:5" ht="15" customHeight="1" x14ac:dyDescent="0.25">
      <c r="E9149" s="46"/>
    </row>
    <row r="9150" spans="5:5" ht="15" customHeight="1" x14ac:dyDescent="0.25">
      <c r="E9150" s="46"/>
    </row>
    <row r="9151" spans="5:5" ht="15" customHeight="1" x14ac:dyDescent="0.25">
      <c r="E9151" s="46"/>
    </row>
    <row r="9152" spans="5:5" ht="15" customHeight="1" x14ac:dyDescent="0.25">
      <c r="E9152" s="46"/>
    </row>
    <row r="9153" spans="5:5" ht="15" customHeight="1" x14ac:dyDescent="0.25">
      <c r="E9153" s="46"/>
    </row>
    <row r="9154" spans="5:5" ht="15" customHeight="1" x14ac:dyDescent="0.25">
      <c r="E9154" s="46"/>
    </row>
    <row r="9155" spans="5:5" ht="15" customHeight="1" x14ac:dyDescent="0.25">
      <c r="E9155" s="46"/>
    </row>
    <row r="9156" spans="5:5" ht="15" customHeight="1" x14ac:dyDescent="0.25">
      <c r="E9156" s="46"/>
    </row>
    <row r="9157" spans="5:5" ht="15" customHeight="1" x14ac:dyDescent="0.25">
      <c r="E9157" s="46"/>
    </row>
    <row r="9158" spans="5:5" ht="15" customHeight="1" x14ac:dyDescent="0.25">
      <c r="E9158" s="46"/>
    </row>
    <row r="9159" spans="5:5" ht="15" customHeight="1" x14ac:dyDescent="0.25">
      <c r="E9159" s="46"/>
    </row>
    <row r="9160" spans="5:5" ht="15" customHeight="1" x14ac:dyDescent="0.25">
      <c r="E9160" s="46"/>
    </row>
    <row r="9161" spans="5:5" ht="15" customHeight="1" x14ac:dyDescent="0.25">
      <c r="E9161" s="46"/>
    </row>
    <row r="9162" spans="5:5" ht="15" customHeight="1" x14ac:dyDescent="0.25">
      <c r="E9162" s="46"/>
    </row>
    <row r="9163" spans="5:5" ht="15" customHeight="1" x14ac:dyDescent="0.25">
      <c r="E9163" s="46"/>
    </row>
    <row r="9164" spans="5:5" ht="15" customHeight="1" x14ac:dyDescent="0.25">
      <c r="E9164" s="46"/>
    </row>
    <row r="9165" spans="5:5" ht="15" customHeight="1" x14ac:dyDescent="0.25">
      <c r="E9165" s="46"/>
    </row>
    <row r="9166" spans="5:5" ht="15" customHeight="1" x14ac:dyDescent="0.25">
      <c r="E9166" s="46"/>
    </row>
    <row r="9167" spans="5:5" ht="15" customHeight="1" x14ac:dyDescent="0.25">
      <c r="E9167" s="46"/>
    </row>
    <row r="9168" spans="5:5" ht="15" customHeight="1" x14ac:dyDescent="0.25">
      <c r="E9168" s="46"/>
    </row>
    <row r="9169" spans="5:5" ht="15" customHeight="1" x14ac:dyDescent="0.25">
      <c r="E9169" s="46"/>
    </row>
    <row r="9170" spans="5:5" ht="15" customHeight="1" x14ac:dyDescent="0.25">
      <c r="E9170" s="46"/>
    </row>
    <row r="9171" spans="5:5" ht="15" customHeight="1" x14ac:dyDescent="0.25">
      <c r="E9171" s="46"/>
    </row>
    <row r="9172" spans="5:5" ht="15" customHeight="1" x14ac:dyDescent="0.25">
      <c r="E9172" s="46"/>
    </row>
    <row r="9173" spans="5:5" ht="15" customHeight="1" x14ac:dyDescent="0.25">
      <c r="E9173" s="46"/>
    </row>
    <row r="9174" spans="5:5" ht="15" customHeight="1" x14ac:dyDescent="0.25">
      <c r="E9174" s="46"/>
    </row>
    <row r="9175" spans="5:5" ht="15" customHeight="1" x14ac:dyDescent="0.25">
      <c r="E9175" s="46"/>
    </row>
    <row r="9176" spans="5:5" ht="15" customHeight="1" x14ac:dyDescent="0.25">
      <c r="E9176" s="46"/>
    </row>
    <row r="9177" spans="5:5" ht="15" customHeight="1" x14ac:dyDescent="0.25">
      <c r="E9177" s="46"/>
    </row>
    <row r="9178" spans="5:5" ht="15" customHeight="1" x14ac:dyDescent="0.25">
      <c r="E9178" s="46"/>
    </row>
    <row r="9179" spans="5:5" ht="15" customHeight="1" x14ac:dyDescent="0.25">
      <c r="E9179" s="46"/>
    </row>
    <row r="9180" spans="5:5" ht="15" customHeight="1" x14ac:dyDescent="0.25">
      <c r="E9180" s="46"/>
    </row>
    <row r="9181" spans="5:5" ht="15" customHeight="1" x14ac:dyDescent="0.25">
      <c r="E9181" s="46"/>
    </row>
    <row r="9182" spans="5:5" ht="15" customHeight="1" x14ac:dyDescent="0.25">
      <c r="E9182" s="46"/>
    </row>
    <row r="9183" spans="5:5" ht="15" customHeight="1" x14ac:dyDescent="0.25">
      <c r="E9183" s="46"/>
    </row>
    <row r="9184" spans="5:5" ht="15" customHeight="1" x14ac:dyDescent="0.25">
      <c r="E9184" s="46"/>
    </row>
    <row r="9185" spans="5:5" ht="15" customHeight="1" x14ac:dyDescent="0.25">
      <c r="E9185" s="46"/>
    </row>
    <row r="9186" spans="5:5" ht="15" customHeight="1" x14ac:dyDescent="0.25">
      <c r="E9186" s="46"/>
    </row>
    <row r="9187" spans="5:5" ht="15" customHeight="1" x14ac:dyDescent="0.25">
      <c r="E9187" s="46"/>
    </row>
    <row r="9188" spans="5:5" ht="15" customHeight="1" x14ac:dyDescent="0.25">
      <c r="E9188" s="46"/>
    </row>
    <row r="9189" spans="5:5" ht="15" customHeight="1" x14ac:dyDescent="0.25">
      <c r="E9189" s="46"/>
    </row>
    <row r="9190" spans="5:5" ht="15" customHeight="1" x14ac:dyDescent="0.25">
      <c r="E9190" s="46"/>
    </row>
    <row r="9191" spans="5:5" ht="15" customHeight="1" x14ac:dyDescent="0.25">
      <c r="E9191" s="46"/>
    </row>
    <row r="9192" spans="5:5" ht="15" customHeight="1" x14ac:dyDescent="0.25">
      <c r="E9192" s="46"/>
    </row>
    <row r="9193" spans="5:5" ht="15" customHeight="1" x14ac:dyDescent="0.25">
      <c r="E9193" s="46"/>
    </row>
    <row r="9194" spans="5:5" ht="15" customHeight="1" x14ac:dyDescent="0.25">
      <c r="E9194" s="46"/>
    </row>
    <row r="9195" spans="5:5" ht="15" customHeight="1" x14ac:dyDescent="0.25">
      <c r="E9195" s="46"/>
    </row>
    <row r="9196" spans="5:5" ht="15" customHeight="1" x14ac:dyDescent="0.25">
      <c r="E9196" s="46"/>
    </row>
    <row r="9197" spans="5:5" ht="15" customHeight="1" x14ac:dyDescent="0.25">
      <c r="E9197" s="46"/>
    </row>
    <row r="9198" spans="5:5" ht="15" customHeight="1" x14ac:dyDescent="0.25">
      <c r="E9198" s="46"/>
    </row>
    <row r="9199" spans="5:5" ht="15" customHeight="1" x14ac:dyDescent="0.25">
      <c r="E9199" s="46"/>
    </row>
    <row r="9200" spans="5:5" ht="15" customHeight="1" x14ac:dyDescent="0.25">
      <c r="E9200" s="46"/>
    </row>
    <row r="9201" spans="5:5" ht="15" customHeight="1" x14ac:dyDescent="0.25">
      <c r="E9201" s="46"/>
    </row>
    <row r="9202" spans="5:5" ht="15" customHeight="1" x14ac:dyDescent="0.25">
      <c r="E9202" s="46"/>
    </row>
    <row r="9203" spans="5:5" ht="15" customHeight="1" x14ac:dyDescent="0.25">
      <c r="E9203" s="46"/>
    </row>
    <row r="9204" spans="5:5" ht="15" customHeight="1" x14ac:dyDescent="0.25">
      <c r="E9204" s="46"/>
    </row>
    <row r="9205" spans="5:5" ht="15" customHeight="1" x14ac:dyDescent="0.25">
      <c r="E9205" s="46"/>
    </row>
    <row r="9206" spans="5:5" ht="15" customHeight="1" x14ac:dyDescent="0.25">
      <c r="E9206" s="46"/>
    </row>
    <row r="9207" spans="5:5" ht="15" customHeight="1" x14ac:dyDescent="0.25">
      <c r="E9207" s="46"/>
    </row>
    <row r="9208" spans="5:5" ht="15" customHeight="1" x14ac:dyDescent="0.25">
      <c r="E9208" s="46"/>
    </row>
    <row r="9209" spans="5:5" ht="15" customHeight="1" x14ac:dyDescent="0.25">
      <c r="E9209" s="46"/>
    </row>
    <row r="9210" spans="5:5" ht="15" customHeight="1" x14ac:dyDescent="0.25">
      <c r="E9210" s="46"/>
    </row>
    <row r="9211" spans="5:5" ht="15" customHeight="1" x14ac:dyDescent="0.25">
      <c r="E9211" s="46"/>
    </row>
    <row r="9212" spans="5:5" ht="15" customHeight="1" x14ac:dyDescent="0.25">
      <c r="E9212" s="46"/>
    </row>
    <row r="9213" spans="5:5" ht="15" customHeight="1" x14ac:dyDescent="0.25">
      <c r="E9213" s="46"/>
    </row>
    <row r="9214" spans="5:5" ht="15" customHeight="1" x14ac:dyDescent="0.25">
      <c r="E9214" s="46"/>
    </row>
    <row r="9215" spans="5:5" ht="15" customHeight="1" x14ac:dyDescent="0.25">
      <c r="E9215" s="46"/>
    </row>
    <row r="9216" spans="5:5" ht="15" customHeight="1" x14ac:dyDescent="0.25">
      <c r="E9216" s="46"/>
    </row>
    <row r="9217" spans="5:5" ht="15" customHeight="1" x14ac:dyDescent="0.25">
      <c r="E9217" s="46"/>
    </row>
    <row r="12014" spans="4:4" ht="15" customHeight="1" x14ac:dyDescent="0.25">
      <c r="D12014" s="46"/>
    </row>
    <row r="12015" spans="4:4" ht="15" customHeight="1" x14ac:dyDescent="0.25">
      <c r="D12015" s="46"/>
    </row>
    <row r="12016" spans="4:4" ht="15" customHeight="1" x14ac:dyDescent="0.25">
      <c r="D12016" s="46"/>
    </row>
    <row r="12017" spans="4:4" ht="15" customHeight="1" x14ac:dyDescent="0.25">
      <c r="D12017" s="46"/>
    </row>
    <row r="12018" spans="4:4" ht="15" customHeight="1" x14ac:dyDescent="0.25">
      <c r="D12018" s="46"/>
    </row>
    <row r="12019" spans="4:4" ht="15" customHeight="1" x14ac:dyDescent="0.25">
      <c r="D12019" s="46"/>
    </row>
    <row r="12020" spans="4:4" ht="15" customHeight="1" x14ac:dyDescent="0.25">
      <c r="D12020" s="46"/>
    </row>
    <row r="12021" spans="4:4" ht="15" customHeight="1" x14ac:dyDescent="0.25">
      <c r="D12021" s="46"/>
    </row>
    <row r="12022" spans="4:4" ht="15" customHeight="1" x14ac:dyDescent="0.25">
      <c r="D12022" s="46"/>
    </row>
    <row r="12023" spans="4:4" ht="15" customHeight="1" x14ac:dyDescent="0.25">
      <c r="D12023" s="46"/>
    </row>
    <row r="12024" spans="4:4" ht="15" customHeight="1" x14ac:dyDescent="0.25">
      <c r="D12024" s="46"/>
    </row>
    <row r="12025" spans="4:4" ht="15" customHeight="1" x14ac:dyDescent="0.25">
      <c r="D12025" s="46"/>
    </row>
    <row r="12026" spans="4:4" ht="15" customHeight="1" x14ac:dyDescent="0.25">
      <c r="D12026" s="46"/>
    </row>
    <row r="12027" spans="4:4" ht="15" customHeight="1" x14ac:dyDescent="0.25">
      <c r="D12027" s="46"/>
    </row>
    <row r="12028" spans="4:4" ht="15" customHeight="1" x14ac:dyDescent="0.25">
      <c r="D12028" s="46"/>
    </row>
    <row r="12029" spans="4:4" ht="15" customHeight="1" x14ac:dyDescent="0.25">
      <c r="D12029" s="46"/>
    </row>
    <row r="12030" spans="4:4" ht="15" customHeight="1" x14ac:dyDescent="0.25">
      <c r="D12030" s="46"/>
    </row>
    <row r="12031" spans="4:4" ht="15" customHeight="1" x14ac:dyDescent="0.25">
      <c r="D12031" s="46"/>
    </row>
    <row r="12032" spans="4:4" ht="15" customHeight="1" x14ac:dyDescent="0.25">
      <c r="D12032" s="46"/>
    </row>
    <row r="12033" spans="4:4" ht="15" customHeight="1" x14ac:dyDescent="0.25">
      <c r="D12033" s="46"/>
    </row>
    <row r="12034" spans="4:4" ht="15" customHeight="1" x14ac:dyDescent="0.25">
      <c r="D12034" s="46"/>
    </row>
    <row r="12035" spans="4:4" ht="15" customHeight="1" x14ac:dyDescent="0.25">
      <c r="D12035" s="46"/>
    </row>
    <row r="12036" spans="4:4" ht="15" customHeight="1" x14ac:dyDescent="0.25">
      <c r="D12036" s="46"/>
    </row>
    <row r="12037" spans="4:4" ht="15" customHeight="1" x14ac:dyDescent="0.25">
      <c r="D12037" s="46"/>
    </row>
    <row r="12038" spans="4:4" ht="15" customHeight="1" x14ac:dyDescent="0.25">
      <c r="D12038" s="46"/>
    </row>
    <row r="12039" spans="4:4" ht="15" customHeight="1" x14ac:dyDescent="0.25">
      <c r="D12039" s="46"/>
    </row>
    <row r="12040" spans="4:4" ht="15" customHeight="1" x14ac:dyDescent="0.25">
      <c r="D12040" s="46"/>
    </row>
    <row r="12041" spans="4:4" ht="15" customHeight="1" x14ac:dyDescent="0.25">
      <c r="D12041" s="46"/>
    </row>
    <row r="12042" spans="4:4" ht="15" customHeight="1" x14ac:dyDescent="0.25">
      <c r="D12042" s="46"/>
    </row>
    <row r="12043" spans="4:4" ht="15" customHeight="1" x14ac:dyDescent="0.25">
      <c r="D12043" s="46"/>
    </row>
    <row r="12044" spans="4:4" ht="15" customHeight="1" x14ac:dyDescent="0.25">
      <c r="D12044" s="46"/>
    </row>
    <row r="12045" spans="4:4" ht="15" customHeight="1" x14ac:dyDescent="0.25">
      <c r="D12045" s="46"/>
    </row>
    <row r="12046" spans="4:4" ht="15" customHeight="1" x14ac:dyDescent="0.25">
      <c r="D12046" s="46"/>
    </row>
    <row r="12047" spans="4:4" ht="15" customHeight="1" x14ac:dyDescent="0.25">
      <c r="D12047" s="46"/>
    </row>
    <row r="12048" spans="4:4" ht="15" customHeight="1" x14ac:dyDescent="0.25">
      <c r="D12048" s="46"/>
    </row>
    <row r="12049" spans="4:4" ht="15" customHeight="1" x14ac:dyDescent="0.25">
      <c r="D12049" s="46"/>
    </row>
    <row r="12050" spans="4:4" ht="15" customHeight="1" x14ac:dyDescent="0.25">
      <c r="D12050" s="46"/>
    </row>
    <row r="12051" spans="4:4" ht="15" customHeight="1" x14ac:dyDescent="0.25">
      <c r="D12051" s="46"/>
    </row>
    <row r="12052" spans="4:4" ht="15" customHeight="1" x14ac:dyDescent="0.25">
      <c r="D12052" s="46"/>
    </row>
    <row r="12053" spans="4:4" ht="15" customHeight="1" x14ac:dyDescent="0.25">
      <c r="D12053" s="46"/>
    </row>
    <row r="12054" spans="4:4" ht="15" customHeight="1" x14ac:dyDescent="0.25">
      <c r="D12054" s="46"/>
    </row>
    <row r="12055" spans="4:4" ht="15" customHeight="1" x14ac:dyDescent="0.25">
      <c r="D12055" s="46"/>
    </row>
    <row r="12056" spans="4:4" ht="15" customHeight="1" x14ac:dyDescent="0.25">
      <c r="D12056" s="46"/>
    </row>
    <row r="12057" spans="4:4" ht="15" customHeight="1" x14ac:dyDescent="0.25">
      <c r="D12057" s="46"/>
    </row>
    <row r="12058" spans="4:4" ht="15" customHeight="1" x14ac:dyDescent="0.25">
      <c r="D12058" s="46"/>
    </row>
    <row r="12059" spans="4:4" ht="15" customHeight="1" x14ac:dyDescent="0.25">
      <c r="D12059" s="46"/>
    </row>
    <row r="12060" spans="4:4" ht="15" customHeight="1" x14ac:dyDescent="0.25">
      <c r="D12060" s="46"/>
    </row>
    <row r="12061" spans="4:4" ht="15" customHeight="1" x14ac:dyDescent="0.25">
      <c r="D12061" s="46"/>
    </row>
    <row r="12062" spans="4:4" ht="15" customHeight="1" x14ac:dyDescent="0.25">
      <c r="D12062" s="46"/>
    </row>
    <row r="12063" spans="4:4" ht="15" customHeight="1" x14ac:dyDescent="0.25">
      <c r="D12063" s="46"/>
    </row>
    <row r="12064" spans="4:4" ht="15" customHeight="1" x14ac:dyDescent="0.25">
      <c r="D12064" s="46"/>
    </row>
    <row r="12065" spans="4:4" ht="15" customHeight="1" x14ac:dyDescent="0.25">
      <c r="D12065" s="46"/>
    </row>
    <row r="12066" spans="4:4" ht="15" customHeight="1" x14ac:dyDescent="0.25">
      <c r="D12066" s="46"/>
    </row>
    <row r="12067" spans="4:4" ht="15" customHeight="1" x14ac:dyDescent="0.25">
      <c r="D12067" s="46"/>
    </row>
    <row r="12068" spans="4:4" ht="15" customHeight="1" x14ac:dyDescent="0.25">
      <c r="D12068" s="46"/>
    </row>
    <row r="12069" spans="4:4" ht="15" customHeight="1" x14ac:dyDescent="0.25">
      <c r="D12069" s="46"/>
    </row>
    <row r="12070" spans="4:4" ht="15" customHeight="1" x14ac:dyDescent="0.25">
      <c r="D12070" s="46"/>
    </row>
    <row r="12071" spans="4:4" ht="15" customHeight="1" x14ac:dyDescent="0.25">
      <c r="D12071" s="46"/>
    </row>
    <row r="12072" spans="4:4" ht="15" customHeight="1" x14ac:dyDescent="0.25">
      <c r="D12072" s="46"/>
    </row>
    <row r="12073" spans="4:4" ht="15" customHeight="1" x14ac:dyDescent="0.25">
      <c r="D12073" s="46"/>
    </row>
    <row r="12074" spans="4:4" ht="15" customHeight="1" x14ac:dyDescent="0.25">
      <c r="D12074" s="46"/>
    </row>
    <row r="12075" spans="4:4" ht="15" customHeight="1" x14ac:dyDescent="0.25">
      <c r="D12075" s="46"/>
    </row>
    <row r="12076" spans="4:4" ht="15" customHeight="1" x14ac:dyDescent="0.25">
      <c r="D12076" s="46"/>
    </row>
    <row r="12077" spans="4:4" ht="15" customHeight="1" x14ac:dyDescent="0.25">
      <c r="D12077" s="46"/>
    </row>
    <row r="12078" spans="4:4" ht="15" customHeight="1" x14ac:dyDescent="0.25">
      <c r="D12078" s="46"/>
    </row>
    <row r="12079" spans="4:4" ht="15" customHeight="1" x14ac:dyDescent="0.25">
      <c r="D12079" s="46"/>
    </row>
    <row r="12080" spans="4:4" ht="15" customHeight="1" x14ac:dyDescent="0.25">
      <c r="D12080" s="46"/>
    </row>
    <row r="12081" spans="4:4" ht="15" customHeight="1" x14ac:dyDescent="0.25">
      <c r="D12081" s="46"/>
    </row>
    <row r="12082" spans="4:4" ht="15" customHeight="1" x14ac:dyDescent="0.25">
      <c r="D12082" s="46"/>
    </row>
    <row r="12083" spans="4:4" ht="15" customHeight="1" x14ac:dyDescent="0.25">
      <c r="D12083" s="46"/>
    </row>
    <row r="12084" spans="4:4" ht="15" customHeight="1" x14ac:dyDescent="0.25">
      <c r="D12084" s="46"/>
    </row>
    <row r="12085" spans="4:4" ht="15" customHeight="1" x14ac:dyDescent="0.25">
      <c r="D12085" s="46"/>
    </row>
    <row r="12086" spans="4:4" ht="15" customHeight="1" x14ac:dyDescent="0.25">
      <c r="D12086" s="46"/>
    </row>
    <row r="12087" spans="4:4" ht="15" customHeight="1" x14ac:dyDescent="0.25">
      <c r="D12087" s="46"/>
    </row>
    <row r="12088" spans="4:4" ht="15" customHeight="1" x14ac:dyDescent="0.25">
      <c r="D12088" s="46"/>
    </row>
    <row r="12089" spans="4:4" ht="15" customHeight="1" x14ac:dyDescent="0.25">
      <c r="D12089" s="46"/>
    </row>
    <row r="12090" spans="4:4" ht="15" customHeight="1" x14ac:dyDescent="0.25">
      <c r="D12090" s="46"/>
    </row>
    <row r="12091" spans="4:4" ht="15" customHeight="1" x14ac:dyDescent="0.25">
      <c r="D12091" s="46"/>
    </row>
    <row r="12092" spans="4:4" ht="15" customHeight="1" x14ac:dyDescent="0.25">
      <c r="D12092" s="46"/>
    </row>
    <row r="12093" spans="4:4" ht="15" customHeight="1" x14ac:dyDescent="0.25">
      <c r="D12093" s="46"/>
    </row>
    <row r="12094" spans="4:4" ht="15" customHeight="1" x14ac:dyDescent="0.25">
      <c r="D12094" s="46"/>
    </row>
    <row r="12095" spans="4:4" ht="15" customHeight="1" x14ac:dyDescent="0.25">
      <c r="D12095" s="46"/>
    </row>
    <row r="12096" spans="4:4" ht="15" customHeight="1" x14ac:dyDescent="0.25">
      <c r="D12096" s="46"/>
    </row>
    <row r="12097" spans="4:4" ht="15" customHeight="1" x14ac:dyDescent="0.25">
      <c r="D12097" s="46"/>
    </row>
    <row r="13730" spans="5:5" ht="15" customHeight="1" x14ac:dyDescent="0.25">
      <c r="E13730" s="46"/>
    </row>
    <row r="13731" spans="5:5" ht="15" customHeight="1" x14ac:dyDescent="0.25">
      <c r="E13731" s="46"/>
    </row>
    <row r="13732" spans="5:5" ht="15" customHeight="1" x14ac:dyDescent="0.25">
      <c r="E13732" s="46"/>
    </row>
    <row r="13733" spans="5:5" ht="15" customHeight="1" x14ac:dyDescent="0.25">
      <c r="E13733" s="46"/>
    </row>
    <row r="13734" spans="5:5" ht="15" customHeight="1" x14ac:dyDescent="0.25">
      <c r="E13734" s="46"/>
    </row>
    <row r="13735" spans="5:5" ht="15" customHeight="1" x14ac:dyDescent="0.25">
      <c r="E13735" s="46"/>
    </row>
    <row r="13736" spans="5:5" ht="15" customHeight="1" x14ac:dyDescent="0.25">
      <c r="E13736" s="46"/>
    </row>
    <row r="13737" spans="5:5" ht="15" customHeight="1" x14ac:dyDescent="0.25">
      <c r="E13737" s="46"/>
    </row>
    <row r="13738" spans="5:5" ht="15" customHeight="1" x14ac:dyDescent="0.25">
      <c r="E13738" s="46"/>
    </row>
    <row r="13739" spans="5:5" ht="15" customHeight="1" x14ac:dyDescent="0.25">
      <c r="E13739" s="46"/>
    </row>
    <row r="13740" spans="5:5" ht="15" customHeight="1" x14ac:dyDescent="0.25">
      <c r="E13740" s="46"/>
    </row>
    <row r="13741" spans="5:5" ht="15" customHeight="1" x14ac:dyDescent="0.25">
      <c r="E13741" s="46"/>
    </row>
    <row r="13742" spans="5:5" ht="15" customHeight="1" x14ac:dyDescent="0.25">
      <c r="E13742" s="46"/>
    </row>
    <row r="13743" spans="5:5" ht="15" customHeight="1" x14ac:dyDescent="0.25">
      <c r="E13743" s="46"/>
    </row>
    <row r="13744" spans="5:5" ht="15" customHeight="1" x14ac:dyDescent="0.25">
      <c r="E13744" s="46"/>
    </row>
    <row r="13745" spans="5:5" ht="15" customHeight="1" x14ac:dyDescent="0.25">
      <c r="E13745" s="46"/>
    </row>
    <row r="13746" spans="5:5" ht="15" customHeight="1" x14ac:dyDescent="0.25">
      <c r="E13746" s="46"/>
    </row>
    <row r="13747" spans="5:5" ht="15" customHeight="1" x14ac:dyDescent="0.25">
      <c r="E13747" s="46"/>
    </row>
    <row r="13748" spans="5:5" ht="15" customHeight="1" x14ac:dyDescent="0.25">
      <c r="E13748" s="46"/>
    </row>
    <row r="13749" spans="5:5" ht="15" customHeight="1" x14ac:dyDescent="0.25">
      <c r="E13749" s="46"/>
    </row>
    <row r="13750" spans="5:5" ht="15" customHeight="1" x14ac:dyDescent="0.25">
      <c r="E13750" s="46"/>
    </row>
    <row r="13751" spans="5:5" ht="15" customHeight="1" x14ac:dyDescent="0.25">
      <c r="E13751" s="46"/>
    </row>
    <row r="13752" spans="5:5" ht="15" customHeight="1" x14ac:dyDescent="0.25">
      <c r="E13752" s="46"/>
    </row>
    <row r="13753" spans="5:5" ht="15" customHeight="1" x14ac:dyDescent="0.25">
      <c r="E13753" s="46"/>
    </row>
    <row r="13754" spans="5:5" ht="15" customHeight="1" x14ac:dyDescent="0.25">
      <c r="E13754" s="46"/>
    </row>
    <row r="13755" spans="5:5" ht="15" customHeight="1" x14ac:dyDescent="0.25">
      <c r="E13755" s="46"/>
    </row>
    <row r="13756" spans="5:5" ht="15" customHeight="1" x14ac:dyDescent="0.25">
      <c r="E13756" s="46"/>
    </row>
    <row r="13757" spans="5:5" ht="15" customHeight="1" x14ac:dyDescent="0.25">
      <c r="E13757" s="46"/>
    </row>
    <row r="13758" spans="5:5" ht="15" customHeight="1" x14ac:dyDescent="0.25">
      <c r="E13758" s="46"/>
    </row>
    <row r="13759" spans="5:5" ht="15" customHeight="1" x14ac:dyDescent="0.25">
      <c r="E13759" s="46"/>
    </row>
    <row r="13760" spans="5:5" ht="15" customHeight="1" x14ac:dyDescent="0.25">
      <c r="E13760" s="46"/>
    </row>
    <row r="13761" spans="5:5" ht="15" customHeight="1" x14ac:dyDescent="0.25">
      <c r="E13761" s="46"/>
    </row>
    <row r="13762" spans="5:5" ht="15" customHeight="1" x14ac:dyDescent="0.25">
      <c r="E13762" s="46"/>
    </row>
    <row r="13763" spans="5:5" ht="15" customHeight="1" x14ac:dyDescent="0.25">
      <c r="E13763" s="46"/>
    </row>
    <row r="13764" spans="5:5" ht="15" customHeight="1" x14ac:dyDescent="0.25">
      <c r="E13764" s="46"/>
    </row>
    <row r="13765" spans="5:5" ht="15" customHeight="1" x14ac:dyDescent="0.25">
      <c r="E13765" s="46"/>
    </row>
    <row r="13766" spans="5:5" ht="15" customHeight="1" x14ac:dyDescent="0.25">
      <c r="E13766" s="46"/>
    </row>
    <row r="13767" spans="5:5" ht="15" customHeight="1" x14ac:dyDescent="0.25">
      <c r="E13767" s="46"/>
    </row>
    <row r="13768" spans="5:5" ht="15" customHeight="1" x14ac:dyDescent="0.25">
      <c r="E13768" s="46"/>
    </row>
    <row r="13769" spans="5:5" ht="15" customHeight="1" x14ac:dyDescent="0.25">
      <c r="E13769" s="46"/>
    </row>
    <row r="13770" spans="5:5" ht="15" customHeight="1" x14ac:dyDescent="0.25">
      <c r="E13770" s="46"/>
    </row>
    <row r="13771" spans="5:5" ht="15" customHeight="1" x14ac:dyDescent="0.25">
      <c r="E13771" s="46"/>
    </row>
    <row r="13772" spans="5:5" ht="15" customHeight="1" x14ac:dyDescent="0.25">
      <c r="E13772" s="46"/>
    </row>
    <row r="13773" spans="5:5" ht="15" customHeight="1" x14ac:dyDescent="0.25">
      <c r="E13773" s="46"/>
    </row>
    <row r="13774" spans="5:5" ht="15" customHeight="1" x14ac:dyDescent="0.25">
      <c r="E13774" s="46"/>
    </row>
    <row r="13775" spans="5:5" ht="15" customHeight="1" x14ac:dyDescent="0.25">
      <c r="E13775" s="46"/>
    </row>
    <row r="13776" spans="5:5" ht="15" customHeight="1" x14ac:dyDescent="0.25">
      <c r="E13776" s="46"/>
    </row>
    <row r="13777" spans="5:5" ht="15" customHeight="1" x14ac:dyDescent="0.25">
      <c r="E13777" s="46"/>
    </row>
    <row r="13778" spans="5:5" ht="15" customHeight="1" x14ac:dyDescent="0.25">
      <c r="E13778" s="46"/>
    </row>
    <row r="13779" spans="5:5" ht="15" customHeight="1" x14ac:dyDescent="0.25">
      <c r="E13779" s="46"/>
    </row>
    <row r="13780" spans="5:5" ht="15" customHeight="1" x14ac:dyDescent="0.25">
      <c r="E13780" s="46"/>
    </row>
    <row r="13781" spans="5:5" ht="15" customHeight="1" x14ac:dyDescent="0.25">
      <c r="E13781" s="46"/>
    </row>
    <row r="13782" spans="5:5" ht="15" customHeight="1" x14ac:dyDescent="0.25">
      <c r="E13782" s="46"/>
    </row>
    <row r="13783" spans="5:5" ht="15" customHeight="1" x14ac:dyDescent="0.25">
      <c r="E13783" s="46"/>
    </row>
    <row r="13784" spans="5:5" ht="15" customHeight="1" x14ac:dyDescent="0.25">
      <c r="E13784" s="46"/>
    </row>
    <row r="13785" spans="5:5" ht="15" customHeight="1" x14ac:dyDescent="0.25">
      <c r="E13785" s="46"/>
    </row>
    <row r="13786" spans="5:5" ht="15" customHeight="1" x14ac:dyDescent="0.25">
      <c r="E13786" s="46"/>
    </row>
    <row r="13787" spans="5:5" ht="15" customHeight="1" x14ac:dyDescent="0.25">
      <c r="E13787" s="46"/>
    </row>
    <row r="13788" spans="5:5" ht="15" customHeight="1" x14ac:dyDescent="0.25">
      <c r="E13788" s="46"/>
    </row>
    <row r="13789" spans="5:5" ht="15" customHeight="1" x14ac:dyDescent="0.25">
      <c r="E13789" s="46"/>
    </row>
    <row r="13790" spans="5:5" ht="15" customHeight="1" x14ac:dyDescent="0.25">
      <c r="E13790" s="46"/>
    </row>
    <row r="13791" spans="5:5" ht="15" customHeight="1" x14ac:dyDescent="0.25">
      <c r="E13791" s="46"/>
    </row>
    <row r="13792" spans="5:5" ht="15" customHeight="1" x14ac:dyDescent="0.25">
      <c r="E13792" s="46"/>
    </row>
    <row r="13793" spans="5:5" ht="15" customHeight="1" x14ac:dyDescent="0.25">
      <c r="E13793" s="46"/>
    </row>
    <row r="13794" spans="5:5" ht="15" customHeight="1" x14ac:dyDescent="0.25">
      <c r="E13794" s="46"/>
    </row>
    <row r="13795" spans="5:5" ht="15" customHeight="1" x14ac:dyDescent="0.25">
      <c r="E13795" s="46"/>
    </row>
    <row r="13796" spans="5:5" ht="15" customHeight="1" x14ac:dyDescent="0.25">
      <c r="E13796" s="46"/>
    </row>
    <row r="13797" spans="5:5" ht="15" customHeight="1" x14ac:dyDescent="0.25">
      <c r="E13797" s="46"/>
    </row>
    <row r="13798" spans="5:5" ht="15" customHeight="1" x14ac:dyDescent="0.25">
      <c r="E13798" s="46"/>
    </row>
    <row r="13799" spans="5:5" ht="15" customHeight="1" x14ac:dyDescent="0.25">
      <c r="E13799" s="46"/>
    </row>
    <row r="13800" spans="5:5" ht="15" customHeight="1" x14ac:dyDescent="0.25">
      <c r="E13800" s="46"/>
    </row>
    <row r="13801" spans="5:5" ht="15" customHeight="1" x14ac:dyDescent="0.25">
      <c r="E13801" s="46"/>
    </row>
    <row r="13802" spans="5:5" ht="15" customHeight="1" x14ac:dyDescent="0.25">
      <c r="E13802" s="46"/>
    </row>
    <row r="13803" spans="5:5" ht="15" customHeight="1" x14ac:dyDescent="0.25">
      <c r="E13803" s="46"/>
    </row>
    <row r="13804" spans="5:5" ht="15" customHeight="1" x14ac:dyDescent="0.25">
      <c r="E13804" s="46"/>
    </row>
    <row r="13805" spans="5:5" ht="15" customHeight="1" x14ac:dyDescent="0.25">
      <c r="E13805" s="46"/>
    </row>
    <row r="13806" spans="5:5" ht="15" customHeight="1" x14ac:dyDescent="0.25">
      <c r="E13806" s="46"/>
    </row>
    <row r="13807" spans="5:5" ht="15" customHeight="1" x14ac:dyDescent="0.25">
      <c r="E13807" s="46"/>
    </row>
    <row r="13808" spans="5:5" ht="15" customHeight="1" x14ac:dyDescent="0.25">
      <c r="E13808" s="46"/>
    </row>
    <row r="13809" spans="5:5" ht="15" customHeight="1" x14ac:dyDescent="0.25">
      <c r="E13809" s="46"/>
    </row>
    <row r="13810" spans="5:5" ht="15" customHeight="1" x14ac:dyDescent="0.25">
      <c r="E13810" s="46"/>
    </row>
    <row r="13811" spans="5:5" ht="15" customHeight="1" x14ac:dyDescent="0.25">
      <c r="E13811" s="46"/>
    </row>
    <row r="13812" spans="5:5" ht="15" customHeight="1" x14ac:dyDescent="0.25">
      <c r="E13812" s="46"/>
    </row>
    <row r="13813" spans="5:5" ht="15" customHeight="1" x14ac:dyDescent="0.25">
      <c r="E13813" s="46"/>
    </row>
    <row r="13814" spans="5:5" ht="15" customHeight="1" x14ac:dyDescent="0.25">
      <c r="E13814" s="46"/>
    </row>
    <row r="13815" spans="5:5" ht="15" customHeight="1" x14ac:dyDescent="0.25">
      <c r="E13815" s="46"/>
    </row>
    <row r="13816" spans="5:5" ht="15" customHeight="1" x14ac:dyDescent="0.25">
      <c r="E13816" s="46"/>
    </row>
    <row r="13817" spans="5:5" ht="15" customHeight="1" x14ac:dyDescent="0.25">
      <c r="E13817" s="46"/>
    </row>
    <row r="13818" spans="5:5" ht="15" customHeight="1" x14ac:dyDescent="0.25">
      <c r="E13818" s="46"/>
    </row>
    <row r="13819" spans="5:5" ht="15" customHeight="1" x14ac:dyDescent="0.25">
      <c r="E13819" s="46"/>
    </row>
    <row r="13820" spans="5:5" ht="15" customHeight="1" x14ac:dyDescent="0.25">
      <c r="E13820" s="46"/>
    </row>
    <row r="13821" spans="5:5" ht="15" customHeight="1" x14ac:dyDescent="0.25">
      <c r="E13821" s="46"/>
    </row>
    <row r="13822" spans="5:5" ht="15" customHeight="1" x14ac:dyDescent="0.25">
      <c r="E13822" s="46"/>
    </row>
    <row r="13823" spans="5:5" ht="15" customHeight="1" x14ac:dyDescent="0.25">
      <c r="E13823" s="46"/>
    </row>
    <row r="13824" spans="5:5" ht="15" customHeight="1" x14ac:dyDescent="0.25">
      <c r="E13824" s="46"/>
    </row>
    <row r="13825" spans="5:5" ht="15" customHeight="1" x14ac:dyDescent="0.25">
      <c r="E13825" s="46"/>
    </row>
    <row r="15962" spans="4:4" ht="15" customHeight="1" x14ac:dyDescent="0.25">
      <c r="D15962" s="46"/>
    </row>
    <row r="15963" spans="4:4" ht="15" customHeight="1" x14ac:dyDescent="0.25">
      <c r="D15963" s="46"/>
    </row>
    <row r="15964" spans="4:4" ht="15" customHeight="1" x14ac:dyDescent="0.25">
      <c r="D15964" s="46"/>
    </row>
    <row r="15965" spans="4:4" ht="15" customHeight="1" x14ac:dyDescent="0.25">
      <c r="D15965" s="46"/>
    </row>
    <row r="15966" spans="4:4" ht="15" customHeight="1" x14ac:dyDescent="0.25">
      <c r="D15966" s="46"/>
    </row>
    <row r="15967" spans="4:4" ht="15" customHeight="1" x14ac:dyDescent="0.25">
      <c r="D15967" s="46"/>
    </row>
    <row r="15968" spans="4:4" ht="15" customHeight="1" x14ac:dyDescent="0.25">
      <c r="D15968" s="46"/>
    </row>
    <row r="15969" spans="4:4" ht="15" customHeight="1" x14ac:dyDescent="0.25">
      <c r="D15969" s="46"/>
    </row>
    <row r="15970" spans="4:4" ht="15" customHeight="1" x14ac:dyDescent="0.25">
      <c r="D15970" s="46"/>
    </row>
    <row r="15971" spans="4:4" ht="15" customHeight="1" x14ac:dyDescent="0.25">
      <c r="D15971" s="46"/>
    </row>
    <row r="15972" spans="4:4" ht="15" customHeight="1" x14ac:dyDescent="0.25">
      <c r="D15972" s="46"/>
    </row>
    <row r="15973" spans="4:4" ht="15" customHeight="1" x14ac:dyDescent="0.25">
      <c r="D15973" s="46"/>
    </row>
    <row r="15974" spans="4:4" ht="15" customHeight="1" x14ac:dyDescent="0.25">
      <c r="D15974" s="46"/>
    </row>
    <row r="15975" spans="4:4" ht="15" customHeight="1" x14ac:dyDescent="0.25">
      <c r="D15975" s="46"/>
    </row>
    <row r="15976" spans="4:4" ht="15" customHeight="1" x14ac:dyDescent="0.25">
      <c r="D15976" s="46"/>
    </row>
    <row r="15977" spans="4:4" ht="15" customHeight="1" x14ac:dyDescent="0.25">
      <c r="D15977" s="46"/>
    </row>
    <row r="15978" spans="4:4" ht="15" customHeight="1" x14ac:dyDescent="0.25">
      <c r="D15978" s="46"/>
    </row>
    <row r="15979" spans="4:4" ht="15" customHeight="1" x14ac:dyDescent="0.25">
      <c r="D15979" s="46"/>
    </row>
    <row r="15980" spans="4:4" ht="15" customHeight="1" x14ac:dyDescent="0.25">
      <c r="D15980" s="46"/>
    </row>
    <row r="15981" spans="4:4" ht="15" customHeight="1" x14ac:dyDescent="0.25">
      <c r="D15981" s="46"/>
    </row>
    <row r="15982" spans="4:4" ht="15" customHeight="1" x14ac:dyDescent="0.25">
      <c r="D15982" s="46"/>
    </row>
    <row r="15983" spans="4:4" ht="15" customHeight="1" x14ac:dyDescent="0.25">
      <c r="D15983" s="46"/>
    </row>
    <row r="15984" spans="4:4" ht="15" customHeight="1" x14ac:dyDescent="0.25">
      <c r="D15984" s="46"/>
    </row>
    <row r="15985" spans="4:4" ht="15" customHeight="1" x14ac:dyDescent="0.25">
      <c r="D15985" s="46"/>
    </row>
    <row r="15986" spans="4:4" ht="15" customHeight="1" x14ac:dyDescent="0.25">
      <c r="D15986" s="46"/>
    </row>
    <row r="15987" spans="4:4" ht="15" customHeight="1" x14ac:dyDescent="0.25">
      <c r="D15987" s="46"/>
    </row>
    <row r="15988" spans="4:4" ht="15" customHeight="1" x14ac:dyDescent="0.25">
      <c r="D15988" s="46"/>
    </row>
    <row r="15989" spans="4:4" ht="15" customHeight="1" x14ac:dyDescent="0.25">
      <c r="D15989" s="46"/>
    </row>
    <row r="15990" spans="4:4" ht="15" customHeight="1" x14ac:dyDescent="0.25">
      <c r="D15990" s="46"/>
    </row>
    <row r="15991" spans="4:4" ht="15" customHeight="1" x14ac:dyDescent="0.25">
      <c r="D15991" s="46"/>
    </row>
    <row r="15992" spans="4:4" ht="15" customHeight="1" x14ac:dyDescent="0.25">
      <c r="D15992" s="46"/>
    </row>
    <row r="15993" spans="4:4" ht="15" customHeight="1" x14ac:dyDescent="0.25">
      <c r="D15993" s="46"/>
    </row>
    <row r="15994" spans="4:4" ht="15" customHeight="1" x14ac:dyDescent="0.25">
      <c r="D15994" s="46"/>
    </row>
    <row r="15995" spans="4:4" ht="15" customHeight="1" x14ac:dyDescent="0.25">
      <c r="D15995" s="46"/>
    </row>
    <row r="15996" spans="4:4" ht="15" customHeight="1" x14ac:dyDescent="0.25">
      <c r="D15996" s="46"/>
    </row>
    <row r="15997" spans="4:4" ht="15" customHeight="1" x14ac:dyDescent="0.25">
      <c r="D15997" s="46"/>
    </row>
    <row r="15998" spans="4:4" ht="15" customHeight="1" x14ac:dyDescent="0.25">
      <c r="D15998" s="46"/>
    </row>
    <row r="15999" spans="4:4" ht="15" customHeight="1" x14ac:dyDescent="0.25">
      <c r="D15999" s="46"/>
    </row>
    <row r="16000" spans="4:4" ht="15" customHeight="1" x14ac:dyDescent="0.25">
      <c r="D16000" s="46"/>
    </row>
    <row r="16001" spans="4:4" ht="15" customHeight="1" x14ac:dyDescent="0.25">
      <c r="D16001" s="46"/>
    </row>
    <row r="16002" spans="4:4" ht="15" customHeight="1" x14ac:dyDescent="0.25">
      <c r="D16002" s="46"/>
    </row>
    <row r="16003" spans="4:4" ht="15" customHeight="1" x14ac:dyDescent="0.25">
      <c r="D16003" s="46"/>
    </row>
    <row r="16004" spans="4:4" ht="15" customHeight="1" x14ac:dyDescent="0.25">
      <c r="D16004" s="46"/>
    </row>
    <row r="16005" spans="4:4" ht="15" customHeight="1" x14ac:dyDescent="0.25">
      <c r="D16005" s="46"/>
    </row>
    <row r="16006" spans="4:4" ht="15" customHeight="1" x14ac:dyDescent="0.25">
      <c r="D16006" s="46"/>
    </row>
    <row r="16007" spans="4:4" ht="15" customHeight="1" x14ac:dyDescent="0.25">
      <c r="D16007" s="46"/>
    </row>
    <row r="16008" spans="4:4" ht="15" customHeight="1" x14ac:dyDescent="0.25">
      <c r="D16008" s="46"/>
    </row>
    <row r="16009" spans="4:4" ht="15" customHeight="1" x14ac:dyDescent="0.25">
      <c r="D16009" s="46"/>
    </row>
    <row r="16010" spans="4:4" ht="15" customHeight="1" x14ac:dyDescent="0.25">
      <c r="D16010" s="46"/>
    </row>
    <row r="16011" spans="4:4" ht="15" customHeight="1" x14ac:dyDescent="0.25">
      <c r="D16011" s="46"/>
    </row>
    <row r="16012" spans="4:4" ht="15" customHeight="1" x14ac:dyDescent="0.25">
      <c r="D16012" s="46"/>
    </row>
    <row r="16013" spans="4:4" ht="15" customHeight="1" x14ac:dyDescent="0.25">
      <c r="D16013" s="46"/>
    </row>
    <row r="16014" spans="4:4" ht="15" customHeight="1" x14ac:dyDescent="0.25">
      <c r="D16014" s="46"/>
    </row>
    <row r="16015" spans="4:4" ht="15" customHeight="1" x14ac:dyDescent="0.25">
      <c r="D16015" s="46"/>
    </row>
    <row r="16016" spans="4:4" ht="15" customHeight="1" x14ac:dyDescent="0.25">
      <c r="D16016" s="46"/>
    </row>
    <row r="16017" spans="4:4" ht="15" customHeight="1" x14ac:dyDescent="0.25">
      <c r="D16017" s="46"/>
    </row>
    <row r="16018" spans="4:4" ht="15" customHeight="1" x14ac:dyDescent="0.25">
      <c r="D16018" s="46"/>
    </row>
    <row r="16019" spans="4:4" ht="15" customHeight="1" x14ac:dyDescent="0.25">
      <c r="D16019" s="46"/>
    </row>
    <row r="16020" spans="4:4" ht="15" customHeight="1" x14ac:dyDescent="0.25">
      <c r="D16020" s="46"/>
    </row>
    <row r="16021" spans="4:4" ht="15" customHeight="1" x14ac:dyDescent="0.25">
      <c r="D16021" s="46"/>
    </row>
    <row r="16022" spans="4:4" ht="15" customHeight="1" x14ac:dyDescent="0.25">
      <c r="D16022" s="46"/>
    </row>
    <row r="16023" spans="4:4" ht="15" customHeight="1" x14ac:dyDescent="0.25">
      <c r="D16023" s="46"/>
    </row>
    <row r="16024" spans="4:4" ht="15" customHeight="1" x14ac:dyDescent="0.25">
      <c r="D16024" s="46"/>
    </row>
    <row r="16025" spans="4:4" ht="15" customHeight="1" x14ac:dyDescent="0.25">
      <c r="D16025" s="46"/>
    </row>
    <row r="16026" spans="4:4" ht="15" customHeight="1" x14ac:dyDescent="0.25">
      <c r="D16026" s="46"/>
    </row>
    <row r="16027" spans="4:4" ht="15" customHeight="1" x14ac:dyDescent="0.25">
      <c r="D16027" s="46"/>
    </row>
    <row r="16028" spans="4:4" ht="15" customHeight="1" x14ac:dyDescent="0.25">
      <c r="D16028" s="46"/>
    </row>
    <row r="16029" spans="4:4" ht="15" customHeight="1" x14ac:dyDescent="0.25">
      <c r="D16029" s="46"/>
    </row>
    <row r="16030" spans="4:4" ht="15" customHeight="1" x14ac:dyDescent="0.25">
      <c r="D16030" s="46"/>
    </row>
    <row r="16031" spans="4:4" ht="15" customHeight="1" x14ac:dyDescent="0.25">
      <c r="D16031" s="46"/>
    </row>
    <row r="16032" spans="4:4" ht="15" customHeight="1" x14ac:dyDescent="0.25">
      <c r="D16032" s="46"/>
    </row>
    <row r="16033" spans="4:4" ht="15" customHeight="1" x14ac:dyDescent="0.25">
      <c r="D16033" s="46"/>
    </row>
    <row r="16034" spans="4:4" ht="15" customHeight="1" x14ac:dyDescent="0.25">
      <c r="D16034" s="46"/>
    </row>
    <row r="16035" spans="4:4" ht="15" customHeight="1" x14ac:dyDescent="0.25">
      <c r="D16035" s="46"/>
    </row>
    <row r="16036" spans="4:4" ht="15" customHeight="1" x14ac:dyDescent="0.25">
      <c r="D16036" s="46"/>
    </row>
    <row r="16037" spans="4:4" ht="15" customHeight="1" x14ac:dyDescent="0.25">
      <c r="D16037" s="46"/>
    </row>
    <row r="16038" spans="4:4" ht="15" customHeight="1" x14ac:dyDescent="0.25">
      <c r="D16038" s="46"/>
    </row>
    <row r="16039" spans="4:4" ht="15" customHeight="1" x14ac:dyDescent="0.25">
      <c r="D16039" s="46"/>
    </row>
    <row r="16040" spans="4:4" ht="15" customHeight="1" x14ac:dyDescent="0.25">
      <c r="D16040" s="46"/>
    </row>
    <row r="16041" spans="4:4" ht="15" customHeight="1" x14ac:dyDescent="0.25">
      <c r="D16041" s="46"/>
    </row>
    <row r="16042" spans="4:4" ht="15" customHeight="1" x14ac:dyDescent="0.25">
      <c r="D16042" s="46"/>
    </row>
    <row r="16043" spans="4:4" ht="15" customHeight="1" x14ac:dyDescent="0.25">
      <c r="D16043" s="46"/>
    </row>
    <row r="16044" spans="4:4" ht="15" customHeight="1" x14ac:dyDescent="0.25">
      <c r="D16044" s="46"/>
    </row>
    <row r="16045" spans="4:4" ht="15" customHeight="1" x14ac:dyDescent="0.25">
      <c r="D16045" s="46"/>
    </row>
    <row r="18242" spans="5:5" ht="15" customHeight="1" x14ac:dyDescent="0.25">
      <c r="E18242" s="46"/>
    </row>
    <row r="18243" spans="5:5" ht="15" customHeight="1" x14ac:dyDescent="0.25">
      <c r="E18243" s="46"/>
    </row>
    <row r="18244" spans="5:5" ht="15" customHeight="1" x14ac:dyDescent="0.25">
      <c r="E18244" s="46"/>
    </row>
    <row r="18245" spans="5:5" ht="15" customHeight="1" x14ac:dyDescent="0.25">
      <c r="E18245" s="46"/>
    </row>
    <row r="18246" spans="5:5" ht="15" customHeight="1" x14ac:dyDescent="0.25">
      <c r="E18246" s="46"/>
    </row>
    <row r="18247" spans="5:5" ht="15" customHeight="1" x14ac:dyDescent="0.25">
      <c r="E18247" s="46"/>
    </row>
    <row r="18248" spans="5:5" ht="15" customHeight="1" x14ac:dyDescent="0.25">
      <c r="E18248" s="46"/>
    </row>
    <row r="18249" spans="5:5" ht="15" customHeight="1" x14ac:dyDescent="0.25">
      <c r="E18249" s="46"/>
    </row>
    <row r="18250" spans="5:5" ht="15" customHeight="1" x14ac:dyDescent="0.25">
      <c r="E18250" s="46"/>
    </row>
    <row r="18251" spans="5:5" ht="15" customHeight="1" x14ac:dyDescent="0.25">
      <c r="E18251" s="46"/>
    </row>
    <row r="18252" spans="5:5" ht="15" customHeight="1" x14ac:dyDescent="0.25">
      <c r="E18252" s="46"/>
    </row>
    <row r="18253" spans="5:5" ht="15" customHeight="1" x14ac:dyDescent="0.25">
      <c r="E18253" s="46"/>
    </row>
    <row r="18254" spans="5:5" ht="15" customHeight="1" x14ac:dyDescent="0.25">
      <c r="E18254" s="46"/>
    </row>
    <row r="18255" spans="5:5" ht="15" customHeight="1" x14ac:dyDescent="0.25">
      <c r="E18255" s="46"/>
    </row>
    <row r="18256" spans="5:5" ht="15" customHeight="1" x14ac:dyDescent="0.25">
      <c r="E18256" s="46"/>
    </row>
    <row r="18257" spans="5:5" ht="15" customHeight="1" x14ac:dyDescent="0.25">
      <c r="E18257" s="46"/>
    </row>
    <row r="18258" spans="5:5" ht="15" customHeight="1" x14ac:dyDescent="0.25">
      <c r="E18258" s="46"/>
    </row>
    <row r="18259" spans="5:5" ht="15" customHeight="1" x14ac:dyDescent="0.25">
      <c r="E18259" s="46"/>
    </row>
    <row r="18260" spans="5:5" ht="15" customHeight="1" x14ac:dyDescent="0.25">
      <c r="E18260" s="46"/>
    </row>
    <row r="18261" spans="5:5" ht="15" customHeight="1" x14ac:dyDescent="0.25">
      <c r="E18261" s="46"/>
    </row>
    <row r="18262" spans="5:5" ht="15" customHeight="1" x14ac:dyDescent="0.25">
      <c r="E18262" s="46"/>
    </row>
    <row r="18263" spans="5:5" ht="15" customHeight="1" x14ac:dyDescent="0.25">
      <c r="E18263" s="46"/>
    </row>
    <row r="18264" spans="5:5" ht="15" customHeight="1" x14ac:dyDescent="0.25">
      <c r="E18264" s="46"/>
    </row>
    <row r="18265" spans="5:5" ht="15" customHeight="1" x14ac:dyDescent="0.25">
      <c r="E18265" s="46"/>
    </row>
    <row r="18266" spans="5:5" ht="15" customHeight="1" x14ac:dyDescent="0.25">
      <c r="E18266" s="46"/>
    </row>
    <row r="18267" spans="5:5" ht="15" customHeight="1" x14ac:dyDescent="0.25">
      <c r="E18267" s="46"/>
    </row>
    <row r="18268" spans="5:5" ht="15" customHeight="1" x14ac:dyDescent="0.25">
      <c r="E18268" s="46"/>
    </row>
    <row r="18269" spans="5:5" ht="15" customHeight="1" x14ac:dyDescent="0.25">
      <c r="E18269" s="46"/>
    </row>
    <row r="18270" spans="5:5" ht="15" customHeight="1" x14ac:dyDescent="0.25">
      <c r="E18270" s="46"/>
    </row>
    <row r="18271" spans="5:5" ht="15" customHeight="1" x14ac:dyDescent="0.25">
      <c r="E18271" s="46"/>
    </row>
    <row r="18272" spans="5:5" ht="15" customHeight="1" x14ac:dyDescent="0.25">
      <c r="E18272" s="46"/>
    </row>
    <row r="18273" spans="5:5" ht="15" customHeight="1" x14ac:dyDescent="0.25">
      <c r="E18273" s="46"/>
    </row>
    <row r="18274" spans="5:5" ht="15" customHeight="1" x14ac:dyDescent="0.25">
      <c r="E18274" s="46"/>
    </row>
    <row r="18275" spans="5:5" ht="15" customHeight="1" x14ac:dyDescent="0.25">
      <c r="E18275" s="46"/>
    </row>
    <row r="18276" spans="5:5" ht="15" customHeight="1" x14ac:dyDescent="0.25">
      <c r="E18276" s="46"/>
    </row>
    <row r="18277" spans="5:5" ht="15" customHeight="1" x14ac:dyDescent="0.25">
      <c r="E18277" s="46"/>
    </row>
    <row r="18278" spans="5:5" ht="15" customHeight="1" x14ac:dyDescent="0.25">
      <c r="E18278" s="46"/>
    </row>
    <row r="18279" spans="5:5" ht="15" customHeight="1" x14ac:dyDescent="0.25">
      <c r="E18279" s="46"/>
    </row>
    <row r="18280" spans="5:5" ht="15" customHeight="1" x14ac:dyDescent="0.25">
      <c r="E18280" s="46"/>
    </row>
    <row r="18281" spans="5:5" ht="15" customHeight="1" x14ac:dyDescent="0.25">
      <c r="E18281" s="46"/>
    </row>
    <row r="18282" spans="5:5" ht="15" customHeight="1" x14ac:dyDescent="0.25">
      <c r="E18282" s="46"/>
    </row>
    <row r="18283" spans="5:5" ht="15" customHeight="1" x14ac:dyDescent="0.25">
      <c r="E18283" s="46"/>
    </row>
    <row r="18284" spans="5:5" ht="15" customHeight="1" x14ac:dyDescent="0.25">
      <c r="E18284" s="46"/>
    </row>
    <row r="18285" spans="5:5" ht="15" customHeight="1" x14ac:dyDescent="0.25">
      <c r="E18285" s="46"/>
    </row>
    <row r="18286" spans="5:5" ht="15" customHeight="1" x14ac:dyDescent="0.25">
      <c r="E18286" s="46"/>
    </row>
    <row r="18287" spans="5:5" ht="15" customHeight="1" x14ac:dyDescent="0.25">
      <c r="E18287" s="46"/>
    </row>
    <row r="18288" spans="5:5" ht="15" customHeight="1" x14ac:dyDescent="0.25">
      <c r="E18288" s="46"/>
    </row>
    <row r="18289" spans="5:5" ht="15" customHeight="1" x14ac:dyDescent="0.25">
      <c r="E18289" s="46"/>
    </row>
    <row r="18290" spans="5:5" ht="15" customHeight="1" x14ac:dyDescent="0.25">
      <c r="E18290" s="46"/>
    </row>
    <row r="18291" spans="5:5" ht="15" customHeight="1" x14ac:dyDescent="0.25">
      <c r="E18291" s="46"/>
    </row>
    <row r="18292" spans="5:5" ht="15" customHeight="1" x14ac:dyDescent="0.25">
      <c r="E18292" s="46"/>
    </row>
    <row r="18293" spans="5:5" ht="15" customHeight="1" x14ac:dyDescent="0.25">
      <c r="E18293" s="46"/>
    </row>
    <row r="18294" spans="5:5" ht="15" customHeight="1" x14ac:dyDescent="0.25">
      <c r="E18294" s="46"/>
    </row>
    <row r="18295" spans="5:5" ht="15" customHeight="1" x14ac:dyDescent="0.25">
      <c r="E18295" s="46"/>
    </row>
    <row r="18296" spans="5:5" ht="15" customHeight="1" x14ac:dyDescent="0.25">
      <c r="E18296" s="46"/>
    </row>
    <row r="18297" spans="5:5" ht="15" customHeight="1" x14ac:dyDescent="0.25">
      <c r="E18297" s="46"/>
    </row>
    <row r="18298" spans="5:5" ht="15" customHeight="1" x14ac:dyDescent="0.25">
      <c r="E18298" s="46"/>
    </row>
    <row r="18299" spans="5:5" ht="15" customHeight="1" x14ac:dyDescent="0.25">
      <c r="E18299" s="46"/>
    </row>
    <row r="18300" spans="5:5" ht="15" customHeight="1" x14ac:dyDescent="0.25">
      <c r="E18300" s="46"/>
    </row>
    <row r="18301" spans="5:5" ht="15" customHeight="1" x14ac:dyDescent="0.25">
      <c r="E18301" s="46"/>
    </row>
    <row r="18302" spans="5:5" ht="15" customHeight="1" x14ac:dyDescent="0.25">
      <c r="E18302" s="46"/>
    </row>
    <row r="18303" spans="5:5" ht="15" customHeight="1" x14ac:dyDescent="0.25">
      <c r="E18303" s="46"/>
    </row>
    <row r="18304" spans="5:5" ht="15" customHeight="1" x14ac:dyDescent="0.25">
      <c r="E18304" s="46"/>
    </row>
    <row r="18305" spans="5:5" ht="15" customHeight="1" x14ac:dyDescent="0.25">
      <c r="E18305" s="46"/>
    </row>
    <row r="18306" spans="5:5" ht="15" customHeight="1" x14ac:dyDescent="0.25">
      <c r="E18306" s="46"/>
    </row>
    <row r="18307" spans="5:5" ht="15" customHeight="1" x14ac:dyDescent="0.25">
      <c r="E18307" s="46"/>
    </row>
    <row r="18308" spans="5:5" ht="15" customHeight="1" x14ac:dyDescent="0.25">
      <c r="E18308" s="46"/>
    </row>
    <row r="18309" spans="5:5" ht="15" customHeight="1" x14ac:dyDescent="0.25">
      <c r="E18309" s="46"/>
    </row>
    <row r="18310" spans="5:5" ht="15" customHeight="1" x14ac:dyDescent="0.25">
      <c r="E18310" s="46"/>
    </row>
    <row r="18311" spans="5:5" ht="15" customHeight="1" x14ac:dyDescent="0.25">
      <c r="E18311" s="46"/>
    </row>
    <row r="18312" spans="5:5" ht="15" customHeight="1" x14ac:dyDescent="0.25">
      <c r="E18312" s="46"/>
    </row>
    <row r="18313" spans="5:5" ht="15" customHeight="1" x14ac:dyDescent="0.25">
      <c r="E18313" s="46"/>
    </row>
    <row r="18314" spans="5:5" ht="15" customHeight="1" x14ac:dyDescent="0.25">
      <c r="E18314" s="46"/>
    </row>
    <row r="18315" spans="5:5" ht="15" customHeight="1" x14ac:dyDescent="0.25">
      <c r="E18315" s="46"/>
    </row>
    <row r="18316" spans="5:5" ht="15" customHeight="1" x14ac:dyDescent="0.25">
      <c r="E18316" s="46"/>
    </row>
    <row r="18317" spans="5:5" ht="15" customHeight="1" x14ac:dyDescent="0.25">
      <c r="E18317" s="46"/>
    </row>
    <row r="18318" spans="5:5" ht="15" customHeight="1" x14ac:dyDescent="0.25">
      <c r="E18318" s="46"/>
    </row>
    <row r="18319" spans="5:5" ht="15" customHeight="1" x14ac:dyDescent="0.25">
      <c r="E18319" s="46"/>
    </row>
    <row r="18320" spans="5:5" ht="15" customHeight="1" x14ac:dyDescent="0.25">
      <c r="E18320" s="46"/>
    </row>
    <row r="18321" spans="5:5" ht="15" customHeight="1" x14ac:dyDescent="0.25">
      <c r="E18321" s="46"/>
    </row>
    <row r="18322" spans="5:5" ht="15" customHeight="1" x14ac:dyDescent="0.25">
      <c r="E18322" s="46"/>
    </row>
    <row r="18323" spans="5:5" ht="15" customHeight="1" x14ac:dyDescent="0.25">
      <c r="E18323" s="46"/>
    </row>
    <row r="18324" spans="5:5" ht="15" customHeight="1" x14ac:dyDescent="0.25">
      <c r="E18324" s="46"/>
    </row>
    <row r="18325" spans="5:5" ht="15" customHeight="1" x14ac:dyDescent="0.25">
      <c r="E18325" s="46"/>
    </row>
    <row r="18326" spans="5:5" ht="15" customHeight="1" x14ac:dyDescent="0.25">
      <c r="E18326" s="46"/>
    </row>
    <row r="18327" spans="5:5" ht="15" customHeight="1" x14ac:dyDescent="0.25">
      <c r="E18327" s="46"/>
    </row>
    <row r="18328" spans="5:5" ht="15" customHeight="1" x14ac:dyDescent="0.25">
      <c r="E18328" s="46"/>
    </row>
    <row r="18329" spans="5:5" ht="15" customHeight="1" x14ac:dyDescent="0.25">
      <c r="E18329" s="46"/>
    </row>
    <row r="18330" spans="5:5" ht="15" customHeight="1" x14ac:dyDescent="0.25">
      <c r="E18330" s="46"/>
    </row>
    <row r="18331" spans="5:5" ht="15" customHeight="1" x14ac:dyDescent="0.25">
      <c r="E18331" s="46"/>
    </row>
    <row r="18332" spans="5:5" ht="15" customHeight="1" x14ac:dyDescent="0.25">
      <c r="E18332" s="46"/>
    </row>
    <row r="18333" spans="5:5" ht="15" customHeight="1" x14ac:dyDescent="0.25">
      <c r="E18333" s="46"/>
    </row>
    <row r="18334" spans="5:5" ht="15" customHeight="1" x14ac:dyDescent="0.25">
      <c r="E18334" s="46"/>
    </row>
    <row r="18335" spans="5:5" ht="15" customHeight="1" x14ac:dyDescent="0.25">
      <c r="E18335" s="46"/>
    </row>
    <row r="18336" spans="5:5" ht="15" customHeight="1" x14ac:dyDescent="0.25">
      <c r="E18336" s="46"/>
    </row>
    <row r="18337" spans="5:5" ht="15" customHeight="1" x14ac:dyDescent="0.25">
      <c r="E18337" s="46"/>
    </row>
    <row r="32846" spans="4:4" ht="15" customHeight="1" x14ac:dyDescent="0.25">
      <c r="D32846" s="46"/>
    </row>
    <row r="32847" spans="4:4" ht="15" customHeight="1" x14ac:dyDescent="0.25">
      <c r="D32847" s="46"/>
    </row>
    <row r="32848" spans="4:4" ht="15" customHeight="1" x14ac:dyDescent="0.25">
      <c r="D32848" s="46"/>
    </row>
    <row r="32849" spans="4:4" ht="15" customHeight="1" x14ac:dyDescent="0.25">
      <c r="D32849" s="46"/>
    </row>
    <row r="32850" spans="4:4" ht="15" customHeight="1" x14ac:dyDescent="0.25">
      <c r="D32850" s="46"/>
    </row>
    <row r="32851" spans="4:4" ht="15" customHeight="1" x14ac:dyDescent="0.25">
      <c r="D32851" s="46"/>
    </row>
    <row r="32852" spans="4:4" ht="15" customHeight="1" x14ac:dyDescent="0.25">
      <c r="D32852" s="46"/>
    </row>
    <row r="32853" spans="4:4" ht="15" customHeight="1" x14ac:dyDescent="0.25">
      <c r="D32853" s="46"/>
    </row>
    <row r="32854" spans="4:4" ht="15" customHeight="1" x14ac:dyDescent="0.25">
      <c r="D32854" s="46"/>
    </row>
    <row r="32855" spans="4:4" ht="15" customHeight="1" x14ac:dyDescent="0.25">
      <c r="D32855" s="46"/>
    </row>
    <row r="32856" spans="4:4" ht="15" customHeight="1" x14ac:dyDescent="0.25">
      <c r="D32856" s="46"/>
    </row>
    <row r="32857" spans="4:4" ht="15" customHeight="1" x14ac:dyDescent="0.25">
      <c r="D32857" s="46"/>
    </row>
    <row r="32858" spans="4:4" ht="15" customHeight="1" x14ac:dyDescent="0.25">
      <c r="D32858" s="46"/>
    </row>
    <row r="32859" spans="4:4" ht="15" customHeight="1" x14ac:dyDescent="0.25">
      <c r="D32859" s="46"/>
    </row>
    <row r="32860" spans="4:4" ht="15" customHeight="1" x14ac:dyDescent="0.25">
      <c r="D32860" s="46"/>
    </row>
    <row r="32861" spans="4:4" ht="15" customHeight="1" x14ac:dyDescent="0.25">
      <c r="D32861" s="46"/>
    </row>
    <row r="32862" spans="4:4" ht="15" customHeight="1" x14ac:dyDescent="0.25">
      <c r="D32862" s="46"/>
    </row>
    <row r="32863" spans="4:4" ht="15" customHeight="1" x14ac:dyDescent="0.25">
      <c r="D32863" s="46"/>
    </row>
    <row r="32864" spans="4:4" ht="15" customHeight="1" x14ac:dyDescent="0.25">
      <c r="D32864" s="46"/>
    </row>
    <row r="32865" spans="4:4" ht="15" customHeight="1" x14ac:dyDescent="0.25">
      <c r="D32865" s="46"/>
    </row>
    <row r="32866" spans="4:4" ht="15" customHeight="1" x14ac:dyDescent="0.25">
      <c r="D32866" s="46"/>
    </row>
    <row r="32867" spans="4:4" ht="15" customHeight="1" x14ac:dyDescent="0.25">
      <c r="D32867" s="46"/>
    </row>
    <row r="32868" spans="4:4" ht="15" customHeight="1" x14ac:dyDescent="0.25">
      <c r="D32868" s="46"/>
    </row>
    <row r="32869" spans="4:4" ht="15" customHeight="1" x14ac:dyDescent="0.25">
      <c r="D32869" s="46"/>
    </row>
    <row r="32870" spans="4:4" ht="15" customHeight="1" x14ac:dyDescent="0.25">
      <c r="D32870" s="46"/>
    </row>
    <row r="32871" spans="4:4" ht="15" customHeight="1" x14ac:dyDescent="0.25">
      <c r="D32871" s="46"/>
    </row>
    <row r="32872" spans="4:4" ht="15" customHeight="1" x14ac:dyDescent="0.25">
      <c r="D32872" s="46"/>
    </row>
    <row r="32873" spans="4:4" ht="15" customHeight="1" x14ac:dyDescent="0.25">
      <c r="D32873" s="46"/>
    </row>
    <row r="32874" spans="4:4" ht="15" customHeight="1" x14ac:dyDescent="0.25">
      <c r="D32874" s="46"/>
    </row>
    <row r="32875" spans="4:4" ht="15" customHeight="1" x14ac:dyDescent="0.25">
      <c r="D32875" s="46"/>
    </row>
    <row r="32876" spans="4:4" ht="15" customHeight="1" x14ac:dyDescent="0.25">
      <c r="D32876" s="46"/>
    </row>
    <row r="32877" spans="4:4" ht="15" customHeight="1" x14ac:dyDescent="0.25">
      <c r="D32877" s="46"/>
    </row>
    <row r="32878" spans="4:4" ht="15" customHeight="1" x14ac:dyDescent="0.25">
      <c r="D32878" s="46"/>
    </row>
    <row r="32879" spans="4:4" ht="15" customHeight="1" x14ac:dyDescent="0.25">
      <c r="D32879" s="46"/>
    </row>
    <row r="32880" spans="4:4" ht="15" customHeight="1" x14ac:dyDescent="0.25">
      <c r="D32880" s="46"/>
    </row>
    <row r="32881" spans="4:4" ht="15" customHeight="1" x14ac:dyDescent="0.25">
      <c r="D32881" s="46"/>
    </row>
    <row r="32882" spans="4:4" ht="15" customHeight="1" x14ac:dyDescent="0.25">
      <c r="D32882" s="46"/>
    </row>
    <row r="32883" spans="4:4" ht="15" customHeight="1" x14ac:dyDescent="0.25">
      <c r="D32883" s="46"/>
    </row>
    <row r="32884" spans="4:4" ht="15" customHeight="1" x14ac:dyDescent="0.25">
      <c r="D32884" s="46"/>
    </row>
    <row r="32885" spans="4:4" ht="15" customHeight="1" x14ac:dyDescent="0.25">
      <c r="D32885" s="46"/>
    </row>
    <row r="32886" spans="4:4" ht="15" customHeight="1" x14ac:dyDescent="0.25">
      <c r="D32886" s="46"/>
    </row>
    <row r="32887" spans="4:4" ht="15" customHeight="1" x14ac:dyDescent="0.25">
      <c r="D32887" s="46"/>
    </row>
    <row r="32888" spans="4:4" ht="15" customHeight="1" x14ac:dyDescent="0.25">
      <c r="D32888" s="46"/>
    </row>
    <row r="32889" spans="4:4" ht="15" customHeight="1" x14ac:dyDescent="0.25">
      <c r="D32889" s="46"/>
    </row>
    <row r="32890" spans="4:4" ht="15" customHeight="1" x14ac:dyDescent="0.25">
      <c r="D32890" s="46"/>
    </row>
    <row r="32891" spans="4:4" ht="15" customHeight="1" x14ac:dyDescent="0.25">
      <c r="D32891" s="46"/>
    </row>
    <row r="32892" spans="4:4" ht="15" customHeight="1" x14ac:dyDescent="0.25">
      <c r="D32892" s="46"/>
    </row>
    <row r="32893" spans="4:4" ht="15" customHeight="1" x14ac:dyDescent="0.25">
      <c r="D32893" s="46"/>
    </row>
    <row r="32894" spans="4:4" ht="15" customHeight="1" x14ac:dyDescent="0.25">
      <c r="D32894" s="46"/>
    </row>
    <row r="32895" spans="4:4" ht="15" customHeight="1" x14ac:dyDescent="0.25">
      <c r="D32895" s="46"/>
    </row>
    <row r="32896" spans="4:4" ht="15" customHeight="1" x14ac:dyDescent="0.25">
      <c r="D32896" s="46"/>
    </row>
    <row r="32897" spans="4:4" ht="15" customHeight="1" x14ac:dyDescent="0.25">
      <c r="D32897" s="46"/>
    </row>
    <row r="32898" spans="4:4" ht="15" customHeight="1" x14ac:dyDescent="0.25">
      <c r="D32898" s="46"/>
    </row>
    <row r="32899" spans="4:4" ht="15" customHeight="1" x14ac:dyDescent="0.25">
      <c r="D32899" s="46"/>
    </row>
    <row r="32900" spans="4:4" ht="15" customHeight="1" x14ac:dyDescent="0.25">
      <c r="D32900" s="46"/>
    </row>
    <row r="32901" spans="4:4" ht="15" customHeight="1" x14ac:dyDescent="0.25">
      <c r="D32901" s="46"/>
    </row>
    <row r="32902" spans="4:4" ht="15" customHeight="1" x14ac:dyDescent="0.25">
      <c r="D32902" s="46"/>
    </row>
    <row r="32903" spans="4:4" ht="15" customHeight="1" x14ac:dyDescent="0.25">
      <c r="D32903" s="46"/>
    </row>
    <row r="32904" spans="4:4" ht="15" customHeight="1" x14ac:dyDescent="0.25">
      <c r="D32904" s="46"/>
    </row>
    <row r="32905" spans="4:4" ht="15" customHeight="1" x14ac:dyDescent="0.25">
      <c r="D32905" s="46"/>
    </row>
    <row r="32906" spans="4:4" ht="15" customHeight="1" x14ac:dyDescent="0.25">
      <c r="D32906" s="46"/>
    </row>
    <row r="32907" spans="4:4" ht="15" customHeight="1" x14ac:dyDescent="0.25">
      <c r="D32907" s="46"/>
    </row>
    <row r="32908" spans="4:4" ht="15" customHeight="1" x14ac:dyDescent="0.25">
      <c r="D32908" s="46"/>
    </row>
    <row r="32909" spans="4:4" ht="15" customHeight="1" x14ac:dyDescent="0.25">
      <c r="D32909" s="46"/>
    </row>
    <row r="32910" spans="4:4" ht="15" customHeight="1" x14ac:dyDescent="0.25">
      <c r="D32910" s="46"/>
    </row>
    <row r="32911" spans="4:4" ht="15" customHeight="1" x14ac:dyDescent="0.25">
      <c r="D32911" s="46"/>
    </row>
    <row r="32912" spans="4:4" ht="15" customHeight="1" x14ac:dyDescent="0.25">
      <c r="D32912" s="46"/>
    </row>
    <row r="32913" spans="4:4" ht="15" customHeight="1" x14ac:dyDescent="0.25">
      <c r="D32913" s="46"/>
    </row>
    <row r="32914" spans="4:4" ht="15" customHeight="1" x14ac:dyDescent="0.25">
      <c r="D32914" s="46"/>
    </row>
    <row r="32915" spans="4:4" ht="15" customHeight="1" x14ac:dyDescent="0.25">
      <c r="D32915" s="46"/>
    </row>
    <row r="32916" spans="4:4" ht="15" customHeight="1" x14ac:dyDescent="0.25">
      <c r="D32916" s="46"/>
    </row>
    <row r="32917" spans="4:4" ht="15" customHeight="1" x14ac:dyDescent="0.25">
      <c r="D32917" s="46"/>
    </row>
    <row r="32918" spans="4:4" ht="15" customHeight="1" x14ac:dyDescent="0.25">
      <c r="D32918" s="46"/>
    </row>
    <row r="32919" spans="4:4" ht="15" customHeight="1" x14ac:dyDescent="0.25">
      <c r="D32919" s="46"/>
    </row>
    <row r="32920" spans="4:4" ht="15" customHeight="1" x14ac:dyDescent="0.25">
      <c r="D32920" s="46"/>
    </row>
    <row r="32921" spans="4:4" ht="15" customHeight="1" x14ac:dyDescent="0.25">
      <c r="D32921" s="46"/>
    </row>
    <row r="32922" spans="4:4" ht="15" customHeight="1" x14ac:dyDescent="0.25">
      <c r="D32922" s="46"/>
    </row>
    <row r="32923" spans="4:4" ht="15" customHeight="1" x14ac:dyDescent="0.25">
      <c r="D32923" s="46"/>
    </row>
    <row r="32924" spans="4:4" ht="15" customHeight="1" x14ac:dyDescent="0.25">
      <c r="D32924" s="46"/>
    </row>
    <row r="32925" spans="4:4" ht="15" customHeight="1" x14ac:dyDescent="0.25">
      <c r="D32925" s="46"/>
    </row>
    <row r="32926" spans="4:4" ht="15" customHeight="1" x14ac:dyDescent="0.25">
      <c r="D32926" s="46"/>
    </row>
    <row r="32927" spans="4:4" ht="15" customHeight="1" x14ac:dyDescent="0.25">
      <c r="D32927" s="46"/>
    </row>
    <row r="32928" spans="4:4" ht="15" customHeight="1" x14ac:dyDescent="0.25">
      <c r="D32928" s="46"/>
    </row>
    <row r="32929" spans="4:4" ht="15" customHeight="1" x14ac:dyDescent="0.25">
      <c r="D32929" s="46"/>
    </row>
    <row r="34274" spans="4:4" ht="15" customHeight="1" x14ac:dyDescent="0.25">
      <c r="D34274" s="46"/>
    </row>
    <row r="34275" spans="4:4" ht="15" customHeight="1" x14ac:dyDescent="0.25">
      <c r="D34275" s="46"/>
    </row>
    <row r="34276" spans="4:4" ht="15" customHeight="1" x14ac:dyDescent="0.25">
      <c r="D34276" s="46"/>
    </row>
    <row r="34277" spans="4:4" ht="15" customHeight="1" x14ac:dyDescent="0.25">
      <c r="D34277" s="46"/>
    </row>
    <row r="34278" spans="4:4" ht="15" customHeight="1" x14ac:dyDescent="0.25">
      <c r="D34278" s="46"/>
    </row>
    <row r="34279" spans="4:4" ht="15" customHeight="1" x14ac:dyDescent="0.25">
      <c r="D34279" s="46"/>
    </row>
    <row r="34280" spans="4:4" ht="15" customHeight="1" x14ac:dyDescent="0.25">
      <c r="D34280" s="46"/>
    </row>
    <row r="34281" spans="4:4" ht="15" customHeight="1" x14ac:dyDescent="0.25">
      <c r="D34281" s="46"/>
    </row>
    <row r="34282" spans="4:4" ht="15" customHeight="1" x14ac:dyDescent="0.25">
      <c r="D34282" s="46"/>
    </row>
    <row r="34283" spans="4:4" ht="15" customHeight="1" x14ac:dyDescent="0.25">
      <c r="D34283" s="46"/>
    </row>
    <row r="34284" spans="4:4" ht="15" customHeight="1" x14ac:dyDescent="0.25">
      <c r="D34284" s="46"/>
    </row>
    <row r="34285" spans="4:4" ht="15" customHeight="1" x14ac:dyDescent="0.25">
      <c r="D34285" s="46"/>
    </row>
    <row r="34286" spans="4:4" ht="15" customHeight="1" x14ac:dyDescent="0.25">
      <c r="D34286" s="46"/>
    </row>
    <row r="34287" spans="4:4" ht="15" customHeight="1" x14ac:dyDescent="0.25">
      <c r="D34287" s="46"/>
    </row>
    <row r="34288" spans="4:4" ht="15" customHeight="1" x14ac:dyDescent="0.25">
      <c r="D34288" s="46"/>
    </row>
    <row r="34289" spans="4:4" ht="15" customHeight="1" x14ac:dyDescent="0.25">
      <c r="D34289" s="46"/>
    </row>
    <row r="34290" spans="4:4" ht="15" customHeight="1" x14ac:dyDescent="0.25">
      <c r="D34290" s="46"/>
    </row>
    <row r="34291" spans="4:4" ht="15" customHeight="1" x14ac:dyDescent="0.25">
      <c r="D34291" s="46"/>
    </row>
    <row r="34292" spans="4:4" ht="15" customHeight="1" x14ac:dyDescent="0.25">
      <c r="D34292" s="46"/>
    </row>
    <row r="34293" spans="4:4" ht="15" customHeight="1" x14ac:dyDescent="0.25">
      <c r="D34293" s="46"/>
    </row>
    <row r="34294" spans="4:4" ht="15" customHeight="1" x14ac:dyDescent="0.25">
      <c r="D34294" s="46"/>
    </row>
    <row r="34295" spans="4:4" ht="15" customHeight="1" x14ac:dyDescent="0.25">
      <c r="D34295" s="46"/>
    </row>
    <row r="34296" spans="4:4" ht="15" customHeight="1" x14ac:dyDescent="0.25">
      <c r="D34296" s="46"/>
    </row>
    <row r="34297" spans="4:4" ht="15" customHeight="1" x14ac:dyDescent="0.25">
      <c r="D34297" s="46"/>
    </row>
    <row r="34298" spans="4:4" ht="15" customHeight="1" x14ac:dyDescent="0.25">
      <c r="D34298" s="46"/>
    </row>
    <row r="34299" spans="4:4" ht="15" customHeight="1" x14ac:dyDescent="0.25">
      <c r="D34299" s="46"/>
    </row>
    <row r="34300" spans="4:4" ht="15" customHeight="1" x14ac:dyDescent="0.25">
      <c r="D34300" s="46"/>
    </row>
    <row r="34301" spans="4:4" ht="15" customHeight="1" x14ac:dyDescent="0.25">
      <c r="D34301" s="46"/>
    </row>
    <row r="34302" spans="4:4" ht="15" customHeight="1" x14ac:dyDescent="0.25">
      <c r="D34302" s="46"/>
    </row>
    <row r="34303" spans="4:4" ht="15" customHeight="1" x14ac:dyDescent="0.25">
      <c r="D34303" s="46"/>
    </row>
    <row r="34304" spans="4:4" ht="15" customHeight="1" x14ac:dyDescent="0.25">
      <c r="D34304" s="46"/>
    </row>
    <row r="34305" spans="4:4" ht="15" customHeight="1" x14ac:dyDescent="0.25">
      <c r="D34305" s="46"/>
    </row>
    <row r="34306" spans="4:4" ht="15" customHeight="1" x14ac:dyDescent="0.25">
      <c r="D34306" s="46"/>
    </row>
    <row r="34307" spans="4:4" ht="15" customHeight="1" x14ac:dyDescent="0.25">
      <c r="D34307" s="46"/>
    </row>
    <row r="34308" spans="4:4" ht="15" customHeight="1" x14ac:dyDescent="0.25">
      <c r="D34308" s="46"/>
    </row>
    <row r="34309" spans="4:4" ht="15" customHeight="1" x14ac:dyDescent="0.25">
      <c r="D34309" s="46"/>
    </row>
    <row r="34310" spans="4:4" ht="15" customHeight="1" x14ac:dyDescent="0.25">
      <c r="D34310" s="46"/>
    </row>
    <row r="34311" spans="4:4" ht="15" customHeight="1" x14ac:dyDescent="0.25">
      <c r="D34311" s="46"/>
    </row>
    <row r="34312" spans="4:4" ht="15" customHeight="1" x14ac:dyDescent="0.25">
      <c r="D34312" s="46"/>
    </row>
    <row r="34313" spans="4:4" ht="15" customHeight="1" x14ac:dyDescent="0.25">
      <c r="D34313" s="46"/>
    </row>
    <row r="34314" spans="4:4" ht="15" customHeight="1" x14ac:dyDescent="0.25">
      <c r="D34314" s="46"/>
    </row>
    <row r="34315" spans="4:4" ht="15" customHeight="1" x14ac:dyDescent="0.25">
      <c r="D34315" s="46"/>
    </row>
    <row r="34316" spans="4:4" ht="15" customHeight="1" x14ac:dyDescent="0.25">
      <c r="D34316" s="46"/>
    </row>
    <row r="34317" spans="4:4" ht="15" customHeight="1" x14ac:dyDescent="0.25">
      <c r="D34317" s="46"/>
    </row>
    <row r="34318" spans="4:4" ht="15" customHeight="1" x14ac:dyDescent="0.25">
      <c r="D34318" s="46"/>
    </row>
    <row r="34319" spans="4:4" ht="15" customHeight="1" x14ac:dyDescent="0.25">
      <c r="D34319" s="46"/>
    </row>
    <row r="34320" spans="4:4" ht="15" customHeight="1" x14ac:dyDescent="0.25">
      <c r="D34320" s="46"/>
    </row>
    <row r="34321" spans="4:4" ht="15" customHeight="1" x14ac:dyDescent="0.25">
      <c r="D34321" s="46"/>
    </row>
    <row r="34322" spans="4:4" ht="15" customHeight="1" x14ac:dyDescent="0.25">
      <c r="D34322" s="46"/>
    </row>
    <row r="34323" spans="4:4" ht="15" customHeight="1" x14ac:dyDescent="0.25">
      <c r="D34323" s="46"/>
    </row>
    <row r="34324" spans="4:4" ht="15" customHeight="1" x14ac:dyDescent="0.25">
      <c r="D34324" s="46"/>
    </row>
    <row r="34325" spans="4:4" ht="15" customHeight="1" x14ac:dyDescent="0.25">
      <c r="D34325" s="46"/>
    </row>
    <row r="34326" spans="4:4" ht="15" customHeight="1" x14ac:dyDescent="0.25">
      <c r="D34326" s="46"/>
    </row>
    <row r="34327" spans="4:4" ht="15" customHeight="1" x14ac:dyDescent="0.25">
      <c r="D34327" s="46"/>
    </row>
    <row r="34328" spans="4:4" ht="15" customHeight="1" x14ac:dyDescent="0.25">
      <c r="D34328" s="46"/>
    </row>
    <row r="34329" spans="4:4" ht="15" customHeight="1" x14ac:dyDescent="0.25">
      <c r="D34329" s="46"/>
    </row>
    <row r="34330" spans="4:4" ht="15" customHeight="1" x14ac:dyDescent="0.25">
      <c r="D34330" s="46"/>
    </row>
    <row r="34331" spans="4:4" ht="15" customHeight="1" x14ac:dyDescent="0.25">
      <c r="D34331" s="46"/>
    </row>
    <row r="34332" spans="4:4" ht="15" customHeight="1" x14ac:dyDescent="0.25">
      <c r="D34332" s="46"/>
    </row>
    <row r="34333" spans="4:4" ht="15" customHeight="1" x14ac:dyDescent="0.25">
      <c r="D34333" s="46"/>
    </row>
    <row r="34334" spans="4:4" ht="15" customHeight="1" x14ac:dyDescent="0.25">
      <c r="D34334" s="46"/>
    </row>
    <row r="34335" spans="4:4" ht="15" customHeight="1" x14ac:dyDescent="0.25">
      <c r="D34335" s="46"/>
    </row>
    <row r="34336" spans="4:4" ht="15" customHeight="1" x14ac:dyDescent="0.25">
      <c r="D34336" s="46"/>
    </row>
    <row r="34337" spans="4:4" ht="15" customHeight="1" x14ac:dyDescent="0.25">
      <c r="D34337" s="46"/>
    </row>
    <row r="34338" spans="4:4" ht="15" customHeight="1" x14ac:dyDescent="0.25">
      <c r="D34338" s="46"/>
    </row>
    <row r="34339" spans="4:4" ht="15" customHeight="1" x14ac:dyDescent="0.25">
      <c r="D34339" s="46"/>
    </row>
    <row r="34340" spans="4:4" ht="15" customHeight="1" x14ac:dyDescent="0.25">
      <c r="D34340" s="46"/>
    </row>
    <row r="34341" spans="4:4" ht="15" customHeight="1" x14ac:dyDescent="0.25">
      <c r="D34341" s="46"/>
    </row>
    <row r="34342" spans="4:4" ht="15" customHeight="1" x14ac:dyDescent="0.25">
      <c r="D34342" s="46"/>
    </row>
    <row r="34343" spans="4:4" ht="15" customHeight="1" x14ac:dyDescent="0.25">
      <c r="D34343" s="46"/>
    </row>
    <row r="34344" spans="4:4" ht="15" customHeight="1" x14ac:dyDescent="0.25">
      <c r="D34344" s="46"/>
    </row>
    <row r="34345" spans="4:4" ht="15" customHeight="1" x14ac:dyDescent="0.25">
      <c r="D34345" s="46"/>
    </row>
    <row r="34346" spans="4:4" ht="15" customHeight="1" x14ac:dyDescent="0.25">
      <c r="D34346" s="46"/>
    </row>
    <row r="34347" spans="4:4" ht="15" customHeight="1" x14ac:dyDescent="0.25">
      <c r="D34347" s="46"/>
    </row>
    <row r="34348" spans="4:4" ht="15" customHeight="1" x14ac:dyDescent="0.25">
      <c r="D34348" s="46"/>
    </row>
    <row r="34349" spans="4:4" ht="15" customHeight="1" x14ac:dyDescent="0.25">
      <c r="D34349" s="46"/>
    </row>
    <row r="34350" spans="4:4" ht="15" customHeight="1" x14ac:dyDescent="0.25">
      <c r="D34350" s="46"/>
    </row>
    <row r="34351" spans="4:4" ht="15" customHeight="1" x14ac:dyDescent="0.25">
      <c r="D34351" s="46"/>
    </row>
    <row r="34352" spans="4:4" ht="15" customHeight="1" x14ac:dyDescent="0.25">
      <c r="D34352" s="46"/>
    </row>
    <row r="34353" spans="4:4" ht="15" customHeight="1" x14ac:dyDescent="0.25">
      <c r="D34353" s="46"/>
    </row>
    <row r="34354" spans="4:4" ht="15" customHeight="1" x14ac:dyDescent="0.25">
      <c r="D34354" s="46"/>
    </row>
    <row r="34355" spans="4:4" ht="15" customHeight="1" x14ac:dyDescent="0.25">
      <c r="D34355" s="46"/>
    </row>
    <row r="34356" spans="4:4" ht="15" customHeight="1" x14ac:dyDescent="0.25">
      <c r="D34356" s="46"/>
    </row>
    <row r="34357" spans="4:4" ht="15" customHeight="1" x14ac:dyDescent="0.25">
      <c r="D34357" s="46"/>
    </row>
    <row r="34946" spans="4:4" ht="15" customHeight="1" x14ac:dyDescent="0.25">
      <c r="D34946" s="46"/>
    </row>
    <row r="34947" spans="4:4" ht="15" customHeight="1" x14ac:dyDescent="0.25">
      <c r="D34947" s="46"/>
    </row>
    <row r="34948" spans="4:4" ht="15" customHeight="1" x14ac:dyDescent="0.25">
      <c r="D34948" s="46"/>
    </row>
    <row r="34949" spans="4:4" ht="15" customHeight="1" x14ac:dyDescent="0.25">
      <c r="D34949" s="46"/>
    </row>
    <row r="34950" spans="4:4" ht="15" customHeight="1" x14ac:dyDescent="0.25">
      <c r="D34950" s="46"/>
    </row>
    <row r="34951" spans="4:4" ht="15" customHeight="1" x14ac:dyDescent="0.25">
      <c r="D34951" s="46"/>
    </row>
    <row r="34952" spans="4:4" ht="15" customHeight="1" x14ac:dyDescent="0.25">
      <c r="D34952" s="46"/>
    </row>
    <row r="34953" spans="4:4" ht="15" customHeight="1" x14ac:dyDescent="0.25">
      <c r="D34953" s="46"/>
    </row>
    <row r="34954" spans="4:4" ht="15" customHeight="1" x14ac:dyDescent="0.25">
      <c r="D34954" s="46"/>
    </row>
    <row r="34955" spans="4:4" ht="15" customHeight="1" x14ac:dyDescent="0.25">
      <c r="D34955" s="46"/>
    </row>
    <row r="34956" spans="4:4" ht="15" customHeight="1" x14ac:dyDescent="0.25">
      <c r="D34956" s="46"/>
    </row>
    <row r="34957" spans="4:4" ht="15" customHeight="1" x14ac:dyDescent="0.25">
      <c r="D34957" s="46"/>
    </row>
    <row r="34958" spans="4:4" ht="15" customHeight="1" x14ac:dyDescent="0.25">
      <c r="D34958" s="46"/>
    </row>
    <row r="34959" spans="4:4" ht="15" customHeight="1" x14ac:dyDescent="0.25">
      <c r="D34959" s="46"/>
    </row>
    <row r="34960" spans="4:4" ht="15" customHeight="1" x14ac:dyDescent="0.25">
      <c r="D34960" s="46"/>
    </row>
    <row r="34961" spans="4:4" ht="15" customHeight="1" x14ac:dyDescent="0.25">
      <c r="D34961" s="46"/>
    </row>
    <row r="34962" spans="4:4" ht="15" customHeight="1" x14ac:dyDescent="0.25">
      <c r="D34962" s="46"/>
    </row>
    <row r="34963" spans="4:4" ht="15" customHeight="1" x14ac:dyDescent="0.25">
      <c r="D34963" s="46"/>
    </row>
    <row r="34964" spans="4:4" ht="15" customHeight="1" x14ac:dyDescent="0.25">
      <c r="D34964" s="46"/>
    </row>
    <row r="34965" spans="4:4" ht="15" customHeight="1" x14ac:dyDescent="0.25">
      <c r="D34965" s="46"/>
    </row>
    <row r="34966" spans="4:4" ht="15" customHeight="1" x14ac:dyDescent="0.25">
      <c r="D34966" s="46"/>
    </row>
    <row r="34967" spans="4:4" ht="15" customHeight="1" x14ac:dyDescent="0.25">
      <c r="D34967" s="46"/>
    </row>
    <row r="34968" spans="4:4" ht="15" customHeight="1" x14ac:dyDescent="0.25">
      <c r="D34968" s="46"/>
    </row>
    <row r="34969" spans="4:4" ht="15" customHeight="1" x14ac:dyDescent="0.25">
      <c r="D34969" s="46"/>
    </row>
    <row r="34970" spans="4:4" ht="15" customHeight="1" x14ac:dyDescent="0.25">
      <c r="D34970" s="46"/>
    </row>
    <row r="34971" spans="4:4" ht="15" customHeight="1" x14ac:dyDescent="0.25">
      <c r="D34971" s="46"/>
    </row>
    <row r="34972" spans="4:4" ht="15" customHeight="1" x14ac:dyDescent="0.25">
      <c r="D34972" s="46"/>
    </row>
    <row r="34973" spans="4:4" ht="15" customHeight="1" x14ac:dyDescent="0.25">
      <c r="D34973" s="46"/>
    </row>
    <row r="34974" spans="4:4" ht="15" customHeight="1" x14ac:dyDescent="0.25">
      <c r="D34974" s="46"/>
    </row>
    <row r="34975" spans="4:4" ht="15" customHeight="1" x14ac:dyDescent="0.25">
      <c r="D34975" s="46"/>
    </row>
    <row r="34976" spans="4:4" ht="15" customHeight="1" x14ac:dyDescent="0.25">
      <c r="D34976" s="46"/>
    </row>
    <row r="34977" spans="4:4" ht="15" customHeight="1" x14ac:dyDescent="0.25">
      <c r="D34977" s="46"/>
    </row>
    <row r="34978" spans="4:4" ht="15" customHeight="1" x14ac:dyDescent="0.25">
      <c r="D34978" s="46"/>
    </row>
    <row r="34979" spans="4:4" ht="15" customHeight="1" x14ac:dyDescent="0.25">
      <c r="D34979" s="46"/>
    </row>
    <row r="34980" spans="4:4" ht="15" customHeight="1" x14ac:dyDescent="0.25">
      <c r="D34980" s="46"/>
    </row>
    <row r="34981" spans="4:4" ht="15" customHeight="1" x14ac:dyDescent="0.25">
      <c r="D34981" s="46"/>
    </row>
    <row r="34982" spans="4:4" ht="15" customHeight="1" x14ac:dyDescent="0.25">
      <c r="D34982" s="46"/>
    </row>
    <row r="34983" spans="4:4" ht="15" customHeight="1" x14ac:dyDescent="0.25">
      <c r="D34983" s="46"/>
    </row>
    <row r="34984" spans="4:4" ht="15" customHeight="1" x14ac:dyDescent="0.25">
      <c r="D34984" s="46"/>
    </row>
    <row r="34985" spans="4:4" ht="15" customHeight="1" x14ac:dyDescent="0.25">
      <c r="D34985" s="46"/>
    </row>
    <row r="34986" spans="4:4" ht="15" customHeight="1" x14ac:dyDescent="0.25">
      <c r="D34986" s="46"/>
    </row>
    <row r="34987" spans="4:4" ht="15" customHeight="1" x14ac:dyDescent="0.25">
      <c r="D34987" s="46"/>
    </row>
    <row r="34988" spans="4:4" ht="15" customHeight="1" x14ac:dyDescent="0.25">
      <c r="D34988" s="46"/>
    </row>
    <row r="34989" spans="4:4" ht="15" customHeight="1" x14ac:dyDescent="0.25">
      <c r="D34989" s="46"/>
    </row>
    <row r="34990" spans="4:4" ht="15" customHeight="1" x14ac:dyDescent="0.25">
      <c r="D34990" s="46"/>
    </row>
    <row r="34991" spans="4:4" ht="15" customHeight="1" x14ac:dyDescent="0.25">
      <c r="D34991" s="46"/>
    </row>
    <row r="34992" spans="4:4" ht="15" customHeight="1" x14ac:dyDescent="0.25">
      <c r="D34992" s="46"/>
    </row>
    <row r="34993" spans="4:4" ht="15" customHeight="1" x14ac:dyDescent="0.25">
      <c r="D34993" s="46"/>
    </row>
    <row r="34994" spans="4:4" ht="15" customHeight="1" x14ac:dyDescent="0.25">
      <c r="D34994" s="46"/>
    </row>
    <row r="34995" spans="4:4" ht="15" customHeight="1" x14ac:dyDescent="0.25">
      <c r="D34995" s="46"/>
    </row>
    <row r="34996" spans="4:4" ht="15" customHeight="1" x14ac:dyDescent="0.25">
      <c r="D34996" s="46"/>
    </row>
    <row r="34997" spans="4:4" ht="15" customHeight="1" x14ac:dyDescent="0.25">
      <c r="D34997" s="46"/>
    </row>
    <row r="34998" spans="4:4" ht="15" customHeight="1" x14ac:dyDescent="0.25">
      <c r="D34998" s="46"/>
    </row>
    <row r="34999" spans="4:4" ht="15" customHeight="1" x14ac:dyDescent="0.25">
      <c r="D34999" s="46"/>
    </row>
    <row r="35000" spans="4:4" ht="15" customHeight="1" x14ac:dyDescent="0.25">
      <c r="D35000" s="46"/>
    </row>
    <row r="35001" spans="4:4" ht="15" customHeight="1" x14ac:dyDescent="0.25">
      <c r="D35001" s="46"/>
    </row>
    <row r="35002" spans="4:4" ht="15" customHeight="1" x14ac:dyDescent="0.25">
      <c r="D35002" s="46"/>
    </row>
    <row r="35003" spans="4:4" ht="15" customHeight="1" x14ac:dyDescent="0.25">
      <c r="D35003" s="46"/>
    </row>
    <row r="35004" spans="4:4" ht="15" customHeight="1" x14ac:dyDescent="0.25">
      <c r="D35004" s="46"/>
    </row>
    <row r="35005" spans="4:4" ht="15" customHeight="1" x14ac:dyDescent="0.25">
      <c r="D35005" s="46"/>
    </row>
    <row r="35006" spans="4:4" ht="15" customHeight="1" x14ac:dyDescent="0.25">
      <c r="D35006" s="46"/>
    </row>
    <row r="35007" spans="4:4" ht="15" customHeight="1" x14ac:dyDescent="0.25">
      <c r="D35007" s="46"/>
    </row>
    <row r="35008" spans="4:4" ht="15" customHeight="1" x14ac:dyDescent="0.25">
      <c r="D35008" s="46"/>
    </row>
    <row r="35009" spans="4:4" ht="15" customHeight="1" x14ac:dyDescent="0.25">
      <c r="D35009" s="46"/>
    </row>
    <row r="35010" spans="4:4" ht="15" customHeight="1" x14ac:dyDescent="0.25">
      <c r="D35010" s="46"/>
    </row>
    <row r="35011" spans="4:4" ht="15" customHeight="1" x14ac:dyDescent="0.25">
      <c r="D35011" s="46"/>
    </row>
    <row r="35012" spans="4:4" ht="15" customHeight="1" x14ac:dyDescent="0.25">
      <c r="D35012" s="46"/>
    </row>
    <row r="35013" spans="4:4" ht="15" customHeight="1" x14ac:dyDescent="0.25">
      <c r="D35013" s="46"/>
    </row>
    <row r="35014" spans="4:4" ht="15" customHeight="1" x14ac:dyDescent="0.25">
      <c r="D35014" s="46"/>
    </row>
    <row r="35015" spans="4:4" ht="15" customHeight="1" x14ac:dyDescent="0.25">
      <c r="D35015" s="46"/>
    </row>
    <row r="35016" spans="4:4" ht="15" customHeight="1" x14ac:dyDescent="0.25">
      <c r="D35016" s="46"/>
    </row>
    <row r="35017" spans="4:4" ht="15" customHeight="1" x14ac:dyDescent="0.25">
      <c r="D35017" s="46"/>
    </row>
    <row r="35018" spans="4:4" ht="15" customHeight="1" x14ac:dyDescent="0.25">
      <c r="D35018" s="46"/>
    </row>
    <row r="35019" spans="4:4" ht="15" customHeight="1" x14ac:dyDescent="0.25">
      <c r="D35019" s="46"/>
    </row>
    <row r="35020" spans="4:4" ht="15" customHeight="1" x14ac:dyDescent="0.25">
      <c r="D35020" s="46"/>
    </row>
    <row r="35021" spans="4:4" ht="15" customHeight="1" x14ac:dyDescent="0.25">
      <c r="D35021" s="46"/>
    </row>
    <row r="35022" spans="4:4" ht="15" customHeight="1" x14ac:dyDescent="0.25">
      <c r="D35022" s="46"/>
    </row>
    <row r="35023" spans="4:4" ht="15" customHeight="1" x14ac:dyDescent="0.25">
      <c r="D35023" s="46"/>
    </row>
    <row r="35024" spans="4:4" ht="15" customHeight="1" x14ac:dyDescent="0.25">
      <c r="D35024" s="46"/>
    </row>
    <row r="35025" spans="4:4" ht="15" customHeight="1" x14ac:dyDescent="0.25">
      <c r="D35025" s="46"/>
    </row>
    <row r="35026" spans="4:4" ht="15" customHeight="1" x14ac:dyDescent="0.25">
      <c r="D35026" s="46"/>
    </row>
    <row r="35027" spans="4:4" ht="15" customHeight="1" x14ac:dyDescent="0.25">
      <c r="D35027" s="46"/>
    </row>
    <row r="35028" spans="4:4" ht="15" customHeight="1" x14ac:dyDescent="0.25">
      <c r="D35028" s="46"/>
    </row>
    <row r="35029" spans="4:4" ht="15" customHeight="1" x14ac:dyDescent="0.25">
      <c r="D35029" s="46"/>
    </row>
    <row r="35702" spans="4:4" ht="15" customHeight="1" x14ac:dyDescent="0.25">
      <c r="D35702" s="46"/>
    </row>
    <row r="35703" spans="4:4" ht="15" customHeight="1" x14ac:dyDescent="0.25">
      <c r="D35703" s="46"/>
    </row>
    <row r="35704" spans="4:4" ht="15" customHeight="1" x14ac:dyDescent="0.25">
      <c r="D35704" s="46"/>
    </row>
    <row r="35705" spans="4:4" ht="15" customHeight="1" x14ac:dyDescent="0.25">
      <c r="D35705" s="46"/>
    </row>
    <row r="35706" spans="4:4" ht="15" customHeight="1" x14ac:dyDescent="0.25">
      <c r="D35706" s="46"/>
    </row>
    <row r="35707" spans="4:4" ht="15" customHeight="1" x14ac:dyDescent="0.25">
      <c r="D35707" s="46"/>
    </row>
    <row r="35708" spans="4:4" ht="15" customHeight="1" x14ac:dyDescent="0.25">
      <c r="D35708" s="46"/>
    </row>
    <row r="35709" spans="4:4" ht="15" customHeight="1" x14ac:dyDescent="0.25">
      <c r="D35709" s="46"/>
    </row>
    <row r="35710" spans="4:4" ht="15" customHeight="1" x14ac:dyDescent="0.25">
      <c r="D35710" s="46"/>
    </row>
    <row r="35711" spans="4:4" ht="15" customHeight="1" x14ac:dyDescent="0.25">
      <c r="D35711" s="46"/>
    </row>
    <row r="35712" spans="4:4" ht="15" customHeight="1" x14ac:dyDescent="0.25">
      <c r="D35712" s="46"/>
    </row>
    <row r="35713" spans="4:4" ht="15" customHeight="1" x14ac:dyDescent="0.25">
      <c r="D35713" s="46"/>
    </row>
    <row r="35714" spans="4:4" ht="15" customHeight="1" x14ac:dyDescent="0.25">
      <c r="D35714" s="46"/>
    </row>
    <row r="35715" spans="4:4" ht="15" customHeight="1" x14ac:dyDescent="0.25">
      <c r="D35715" s="46"/>
    </row>
    <row r="35716" spans="4:4" ht="15" customHeight="1" x14ac:dyDescent="0.25">
      <c r="D35716" s="46"/>
    </row>
    <row r="35717" spans="4:4" ht="15" customHeight="1" x14ac:dyDescent="0.25">
      <c r="D35717" s="46"/>
    </row>
    <row r="35718" spans="4:4" ht="15" customHeight="1" x14ac:dyDescent="0.25">
      <c r="D35718" s="46"/>
    </row>
    <row r="35719" spans="4:4" ht="15" customHeight="1" x14ac:dyDescent="0.25">
      <c r="D35719" s="46"/>
    </row>
    <row r="35720" spans="4:4" ht="15" customHeight="1" x14ac:dyDescent="0.25">
      <c r="D35720" s="46"/>
    </row>
    <row r="35721" spans="4:4" ht="15" customHeight="1" x14ac:dyDescent="0.25">
      <c r="D35721" s="46"/>
    </row>
    <row r="35722" spans="4:4" ht="15" customHeight="1" x14ac:dyDescent="0.25">
      <c r="D35722" s="46"/>
    </row>
    <row r="35723" spans="4:4" ht="15" customHeight="1" x14ac:dyDescent="0.25">
      <c r="D35723" s="46"/>
    </row>
    <row r="35724" spans="4:4" ht="15" customHeight="1" x14ac:dyDescent="0.25">
      <c r="D35724" s="46"/>
    </row>
    <row r="35725" spans="4:4" ht="15" customHeight="1" x14ac:dyDescent="0.25">
      <c r="D35725" s="46"/>
    </row>
    <row r="35726" spans="4:4" ht="15" customHeight="1" x14ac:dyDescent="0.25">
      <c r="D35726" s="46"/>
    </row>
    <row r="35727" spans="4:4" ht="15" customHeight="1" x14ac:dyDescent="0.25">
      <c r="D35727" s="46"/>
    </row>
    <row r="35728" spans="4:4" ht="15" customHeight="1" x14ac:dyDescent="0.25">
      <c r="D35728" s="46"/>
    </row>
    <row r="35729" spans="4:4" ht="15" customHeight="1" x14ac:dyDescent="0.25">
      <c r="D35729" s="46"/>
    </row>
    <row r="35730" spans="4:4" ht="15" customHeight="1" x14ac:dyDescent="0.25">
      <c r="D35730" s="46"/>
    </row>
    <row r="35731" spans="4:4" ht="15" customHeight="1" x14ac:dyDescent="0.25">
      <c r="D35731" s="46"/>
    </row>
    <row r="35732" spans="4:4" ht="15" customHeight="1" x14ac:dyDescent="0.25">
      <c r="D35732" s="46"/>
    </row>
    <row r="35733" spans="4:4" ht="15" customHeight="1" x14ac:dyDescent="0.25">
      <c r="D35733" s="46"/>
    </row>
    <row r="35734" spans="4:4" ht="15" customHeight="1" x14ac:dyDescent="0.25">
      <c r="D35734" s="46"/>
    </row>
    <row r="35735" spans="4:4" ht="15" customHeight="1" x14ac:dyDescent="0.25">
      <c r="D35735" s="46"/>
    </row>
    <row r="35736" spans="4:4" ht="15" customHeight="1" x14ac:dyDescent="0.25">
      <c r="D35736" s="46"/>
    </row>
    <row r="35737" spans="4:4" ht="15" customHeight="1" x14ac:dyDescent="0.25">
      <c r="D35737" s="46"/>
    </row>
    <row r="35738" spans="4:4" ht="15" customHeight="1" x14ac:dyDescent="0.25">
      <c r="D35738" s="46"/>
    </row>
    <row r="35739" spans="4:4" ht="15" customHeight="1" x14ac:dyDescent="0.25">
      <c r="D35739" s="46"/>
    </row>
    <row r="35740" spans="4:4" ht="15" customHeight="1" x14ac:dyDescent="0.25">
      <c r="D35740" s="46"/>
    </row>
    <row r="35741" spans="4:4" ht="15" customHeight="1" x14ac:dyDescent="0.25">
      <c r="D35741" s="46"/>
    </row>
    <row r="35742" spans="4:4" ht="15" customHeight="1" x14ac:dyDescent="0.25">
      <c r="D35742" s="46"/>
    </row>
    <row r="35743" spans="4:4" ht="15" customHeight="1" x14ac:dyDescent="0.25">
      <c r="D35743" s="46"/>
    </row>
    <row r="35744" spans="4:4" ht="15" customHeight="1" x14ac:dyDescent="0.25">
      <c r="D35744" s="46"/>
    </row>
    <row r="35745" spans="4:4" ht="15" customHeight="1" x14ac:dyDescent="0.25">
      <c r="D35745" s="46"/>
    </row>
    <row r="35746" spans="4:4" ht="15" customHeight="1" x14ac:dyDescent="0.25">
      <c r="D35746" s="46"/>
    </row>
    <row r="35747" spans="4:4" ht="15" customHeight="1" x14ac:dyDescent="0.25">
      <c r="D35747" s="46"/>
    </row>
    <row r="35748" spans="4:4" ht="15" customHeight="1" x14ac:dyDescent="0.25">
      <c r="D35748" s="46"/>
    </row>
    <row r="35749" spans="4:4" ht="15" customHeight="1" x14ac:dyDescent="0.25">
      <c r="D35749" s="46"/>
    </row>
    <row r="35750" spans="4:4" ht="15" customHeight="1" x14ac:dyDescent="0.25">
      <c r="D35750" s="46"/>
    </row>
    <row r="35751" spans="4:4" ht="15" customHeight="1" x14ac:dyDescent="0.25">
      <c r="D35751" s="46"/>
    </row>
    <row r="35752" spans="4:4" ht="15" customHeight="1" x14ac:dyDescent="0.25">
      <c r="D35752" s="46"/>
    </row>
    <row r="35753" spans="4:4" ht="15" customHeight="1" x14ac:dyDescent="0.25">
      <c r="D35753" s="46"/>
    </row>
    <row r="35754" spans="4:4" ht="15" customHeight="1" x14ac:dyDescent="0.25">
      <c r="D35754" s="46"/>
    </row>
    <row r="35755" spans="4:4" ht="15" customHeight="1" x14ac:dyDescent="0.25">
      <c r="D35755" s="46"/>
    </row>
    <row r="35756" spans="4:4" ht="15" customHeight="1" x14ac:dyDescent="0.25">
      <c r="D35756" s="46"/>
    </row>
    <row r="35757" spans="4:4" ht="15" customHeight="1" x14ac:dyDescent="0.25">
      <c r="D35757" s="46"/>
    </row>
    <row r="35758" spans="4:4" ht="15" customHeight="1" x14ac:dyDescent="0.25">
      <c r="D35758" s="46"/>
    </row>
    <row r="35759" spans="4:4" ht="15" customHeight="1" x14ac:dyDescent="0.25">
      <c r="D35759" s="46"/>
    </row>
    <row r="35760" spans="4:4" ht="15" customHeight="1" x14ac:dyDescent="0.25">
      <c r="D35760" s="46"/>
    </row>
    <row r="35761" spans="4:4" ht="15" customHeight="1" x14ac:dyDescent="0.25">
      <c r="D35761" s="46"/>
    </row>
    <row r="35762" spans="4:4" ht="15" customHeight="1" x14ac:dyDescent="0.25">
      <c r="D35762" s="46"/>
    </row>
    <row r="35763" spans="4:4" ht="15" customHeight="1" x14ac:dyDescent="0.25">
      <c r="D35763" s="46"/>
    </row>
    <row r="35764" spans="4:4" ht="15" customHeight="1" x14ac:dyDescent="0.25">
      <c r="D35764" s="46"/>
    </row>
    <row r="35765" spans="4:4" ht="15" customHeight="1" x14ac:dyDescent="0.25">
      <c r="D35765" s="46"/>
    </row>
    <row r="35766" spans="4:4" ht="15" customHeight="1" x14ac:dyDescent="0.25">
      <c r="D35766" s="46"/>
    </row>
    <row r="35767" spans="4:4" ht="15" customHeight="1" x14ac:dyDescent="0.25">
      <c r="D35767" s="46"/>
    </row>
    <row r="35768" spans="4:4" ht="15" customHeight="1" x14ac:dyDescent="0.25">
      <c r="D35768" s="46"/>
    </row>
    <row r="35769" spans="4:4" ht="15" customHeight="1" x14ac:dyDescent="0.25">
      <c r="D35769" s="46"/>
    </row>
    <row r="35770" spans="4:4" ht="15" customHeight="1" x14ac:dyDescent="0.25">
      <c r="D35770" s="46"/>
    </row>
    <row r="35771" spans="4:4" ht="15" customHeight="1" x14ac:dyDescent="0.25">
      <c r="D35771" s="46"/>
    </row>
    <row r="35772" spans="4:4" ht="15" customHeight="1" x14ac:dyDescent="0.25">
      <c r="D35772" s="46"/>
    </row>
    <row r="35773" spans="4:4" ht="15" customHeight="1" x14ac:dyDescent="0.25">
      <c r="D35773" s="46"/>
    </row>
    <row r="35774" spans="4:4" ht="15" customHeight="1" x14ac:dyDescent="0.25">
      <c r="D35774" s="46"/>
    </row>
    <row r="35775" spans="4:4" ht="15" customHeight="1" x14ac:dyDescent="0.25">
      <c r="D35775" s="46"/>
    </row>
    <row r="35776" spans="4:4" ht="15" customHeight="1" x14ac:dyDescent="0.25">
      <c r="D35776" s="46"/>
    </row>
    <row r="35777" spans="4:4" ht="15" customHeight="1" x14ac:dyDescent="0.25">
      <c r="D35777" s="46"/>
    </row>
    <row r="35778" spans="4:4" ht="15" customHeight="1" x14ac:dyDescent="0.25">
      <c r="D35778" s="46"/>
    </row>
    <row r="35779" spans="4:4" ht="15" customHeight="1" x14ac:dyDescent="0.25">
      <c r="D35779" s="46"/>
    </row>
    <row r="35780" spans="4:4" ht="15" customHeight="1" x14ac:dyDescent="0.25">
      <c r="D35780" s="46"/>
    </row>
    <row r="35781" spans="4:4" ht="15" customHeight="1" x14ac:dyDescent="0.25">
      <c r="D35781" s="46"/>
    </row>
    <row r="35782" spans="4:4" ht="15" customHeight="1" x14ac:dyDescent="0.25">
      <c r="D35782" s="46"/>
    </row>
    <row r="35783" spans="4:4" ht="15" customHeight="1" x14ac:dyDescent="0.25">
      <c r="D35783" s="46"/>
    </row>
    <row r="35784" spans="4:4" ht="15" customHeight="1" x14ac:dyDescent="0.25">
      <c r="D35784" s="46"/>
    </row>
    <row r="35785" spans="4:4" ht="15" customHeight="1" x14ac:dyDescent="0.25">
      <c r="D35785" s="46"/>
    </row>
    <row r="36122" spans="4:4" ht="15" customHeight="1" x14ac:dyDescent="0.25">
      <c r="D36122" s="46"/>
    </row>
    <row r="36123" spans="4:4" ht="15" customHeight="1" x14ac:dyDescent="0.25">
      <c r="D36123" s="46"/>
    </row>
    <row r="36124" spans="4:4" ht="15" customHeight="1" x14ac:dyDescent="0.25">
      <c r="D36124" s="46"/>
    </row>
    <row r="36125" spans="4:4" ht="15" customHeight="1" x14ac:dyDescent="0.25">
      <c r="D36125" s="46"/>
    </row>
    <row r="36126" spans="4:4" ht="15" customHeight="1" x14ac:dyDescent="0.25">
      <c r="D36126" s="46"/>
    </row>
    <row r="36127" spans="4:4" ht="15" customHeight="1" x14ac:dyDescent="0.25">
      <c r="D36127" s="46"/>
    </row>
    <row r="36128" spans="4:4" ht="15" customHeight="1" x14ac:dyDescent="0.25">
      <c r="D36128" s="46"/>
    </row>
    <row r="36129" spans="4:4" ht="15" customHeight="1" x14ac:dyDescent="0.25">
      <c r="D36129" s="46"/>
    </row>
    <row r="36130" spans="4:4" ht="15" customHeight="1" x14ac:dyDescent="0.25">
      <c r="D36130" s="46"/>
    </row>
    <row r="36131" spans="4:4" ht="15" customHeight="1" x14ac:dyDescent="0.25">
      <c r="D36131" s="46"/>
    </row>
    <row r="36132" spans="4:4" ht="15" customHeight="1" x14ac:dyDescent="0.25">
      <c r="D36132" s="46"/>
    </row>
    <row r="36133" spans="4:4" ht="15" customHeight="1" x14ac:dyDescent="0.25">
      <c r="D36133" s="46"/>
    </row>
    <row r="36134" spans="4:4" ht="15" customHeight="1" x14ac:dyDescent="0.25">
      <c r="D36134" s="46"/>
    </row>
    <row r="36135" spans="4:4" ht="15" customHeight="1" x14ac:dyDescent="0.25">
      <c r="D36135" s="46"/>
    </row>
    <row r="36136" spans="4:4" ht="15" customHeight="1" x14ac:dyDescent="0.25">
      <c r="D36136" s="46"/>
    </row>
    <row r="36137" spans="4:4" ht="15" customHeight="1" x14ac:dyDescent="0.25">
      <c r="D36137" s="46"/>
    </row>
    <row r="36138" spans="4:4" ht="15" customHeight="1" x14ac:dyDescent="0.25">
      <c r="D36138" s="46"/>
    </row>
    <row r="36139" spans="4:4" ht="15" customHeight="1" x14ac:dyDescent="0.25">
      <c r="D36139" s="46"/>
    </row>
    <row r="36140" spans="4:4" ht="15" customHeight="1" x14ac:dyDescent="0.25">
      <c r="D36140" s="46"/>
    </row>
    <row r="36141" spans="4:4" ht="15" customHeight="1" x14ac:dyDescent="0.25">
      <c r="D36141" s="46"/>
    </row>
    <row r="36142" spans="4:4" ht="15" customHeight="1" x14ac:dyDescent="0.25">
      <c r="D36142" s="46"/>
    </row>
    <row r="36143" spans="4:4" ht="15" customHeight="1" x14ac:dyDescent="0.25">
      <c r="D36143" s="46"/>
    </row>
    <row r="36144" spans="4:4" ht="15" customHeight="1" x14ac:dyDescent="0.25">
      <c r="D36144" s="46"/>
    </row>
    <row r="36145" spans="4:4" ht="15" customHeight="1" x14ac:dyDescent="0.25">
      <c r="D36145" s="46"/>
    </row>
    <row r="36146" spans="4:4" ht="15" customHeight="1" x14ac:dyDescent="0.25">
      <c r="D36146" s="46"/>
    </row>
    <row r="36147" spans="4:4" ht="15" customHeight="1" x14ac:dyDescent="0.25">
      <c r="D36147" s="46"/>
    </row>
    <row r="36148" spans="4:4" ht="15" customHeight="1" x14ac:dyDescent="0.25">
      <c r="D36148" s="46"/>
    </row>
    <row r="36149" spans="4:4" ht="15" customHeight="1" x14ac:dyDescent="0.25">
      <c r="D36149" s="46"/>
    </row>
    <row r="36150" spans="4:4" ht="15" customHeight="1" x14ac:dyDescent="0.25">
      <c r="D36150" s="46"/>
    </row>
    <row r="36151" spans="4:4" ht="15" customHeight="1" x14ac:dyDescent="0.25">
      <c r="D36151" s="46"/>
    </row>
    <row r="36152" spans="4:4" ht="15" customHeight="1" x14ac:dyDescent="0.25">
      <c r="D36152" s="46"/>
    </row>
    <row r="36153" spans="4:4" ht="15" customHeight="1" x14ac:dyDescent="0.25">
      <c r="D36153" s="46"/>
    </row>
    <row r="36154" spans="4:4" ht="15" customHeight="1" x14ac:dyDescent="0.25">
      <c r="D36154" s="46"/>
    </row>
    <row r="36155" spans="4:4" ht="15" customHeight="1" x14ac:dyDescent="0.25">
      <c r="D36155" s="46"/>
    </row>
    <row r="36156" spans="4:4" ht="15" customHeight="1" x14ac:dyDescent="0.25">
      <c r="D36156" s="46"/>
    </row>
    <row r="36157" spans="4:4" ht="15" customHeight="1" x14ac:dyDescent="0.25">
      <c r="D36157" s="46"/>
    </row>
    <row r="36158" spans="4:4" ht="15" customHeight="1" x14ac:dyDescent="0.25">
      <c r="D36158" s="46"/>
    </row>
    <row r="36159" spans="4:4" ht="15" customHeight="1" x14ac:dyDescent="0.25">
      <c r="D36159" s="46"/>
    </row>
    <row r="36160" spans="4:4" ht="15" customHeight="1" x14ac:dyDescent="0.25">
      <c r="D36160" s="46"/>
    </row>
    <row r="36161" spans="4:4" ht="15" customHeight="1" x14ac:dyDescent="0.25">
      <c r="D36161" s="46"/>
    </row>
    <row r="36162" spans="4:4" ht="15" customHeight="1" x14ac:dyDescent="0.25">
      <c r="D36162" s="46"/>
    </row>
    <row r="36163" spans="4:4" ht="15" customHeight="1" x14ac:dyDescent="0.25">
      <c r="D36163" s="46"/>
    </row>
    <row r="36164" spans="4:4" ht="15" customHeight="1" x14ac:dyDescent="0.25">
      <c r="D36164" s="46"/>
    </row>
    <row r="36165" spans="4:4" ht="15" customHeight="1" x14ac:dyDescent="0.25">
      <c r="D36165" s="46"/>
    </row>
    <row r="36166" spans="4:4" ht="15" customHeight="1" x14ac:dyDescent="0.25">
      <c r="D36166" s="46"/>
    </row>
    <row r="36167" spans="4:4" ht="15" customHeight="1" x14ac:dyDescent="0.25">
      <c r="D36167" s="46"/>
    </row>
    <row r="36168" spans="4:4" ht="15" customHeight="1" x14ac:dyDescent="0.25">
      <c r="D36168" s="46"/>
    </row>
    <row r="36169" spans="4:4" ht="15" customHeight="1" x14ac:dyDescent="0.25">
      <c r="D36169" s="46"/>
    </row>
    <row r="36170" spans="4:4" ht="15" customHeight="1" x14ac:dyDescent="0.25">
      <c r="D36170" s="46"/>
    </row>
    <row r="36171" spans="4:4" ht="15" customHeight="1" x14ac:dyDescent="0.25">
      <c r="D36171" s="46"/>
    </row>
    <row r="36172" spans="4:4" ht="15" customHeight="1" x14ac:dyDescent="0.25">
      <c r="D36172" s="46"/>
    </row>
    <row r="36173" spans="4:4" ht="15" customHeight="1" x14ac:dyDescent="0.25">
      <c r="D36173" s="46"/>
    </row>
    <row r="36174" spans="4:4" ht="15" customHeight="1" x14ac:dyDescent="0.25">
      <c r="D36174" s="46"/>
    </row>
    <row r="36175" spans="4:4" ht="15" customHeight="1" x14ac:dyDescent="0.25">
      <c r="D36175" s="46"/>
    </row>
    <row r="36176" spans="4:4" ht="15" customHeight="1" x14ac:dyDescent="0.25">
      <c r="D36176" s="46"/>
    </row>
    <row r="36177" spans="4:4" ht="15" customHeight="1" x14ac:dyDescent="0.25">
      <c r="D36177" s="46"/>
    </row>
    <row r="36178" spans="4:4" ht="15" customHeight="1" x14ac:dyDescent="0.25">
      <c r="D36178" s="46"/>
    </row>
    <row r="36179" spans="4:4" ht="15" customHeight="1" x14ac:dyDescent="0.25">
      <c r="D36179" s="46"/>
    </row>
    <row r="36180" spans="4:4" ht="15" customHeight="1" x14ac:dyDescent="0.25">
      <c r="D36180" s="46"/>
    </row>
    <row r="36181" spans="4:4" ht="15" customHeight="1" x14ac:dyDescent="0.25">
      <c r="D36181" s="46"/>
    </row>
    <row r="36182" spans="4:4" ht="15" customHeight="1" x14ac:dyDescent="0.25">
      <c r="D36182" s="46"/>
    </row>
    <row r="36183" spans="4:4" ht="15" customHeight="1" x14ac:dyDescent="0.25">
      <c r="D36183" s="46"/>
    </row>
    <row r="36184" spans="4:4" ht="15" customHeight="1" x14ac:dyDescent="0.25">
      <c r="D36184" s="46"/>
    </row>
    <row r="36185" spans="4:4" ht="15" customHeight="1" x14ac:dyDescent="0.25">
      <c r="D36185" s="46"/>
    </row>
    <row r="36186" spans="4:4" ht="15" customHeight="1" x14ac:dyDescent="0.25">
      <c r="D36186" s="46"/>
    </row>
    <row r="36187" spans="4:4" ht="15" customHeight="1" x14ac:dyDescent="0.25">
      <c r="D36187" s="46"/>
    </row>
    <row r="36188" spans="4:4" ht="15" customHeight="1" x14ac:dyDescent="0.25">
      <c r="D36188" s="46"/>
    </row>
    <row r="36189" spans="4:4" ht="15" customHeight="1" x14ac:dyDescent="0.25">
      <c r="D36189" s="46"/>
    </row>
    <row r="36190" spans="4:4" ht="15" customHeight="1" x14ac:dyDescent="0.25">
      <c r="D36190" s="46"/>
    </row>
    <row r="36191" spans="4:4" ht="15" customHeight="1" x14ac:dyDescent="0.25">
      <c r="D36191" s="46"/>
    </row>
    <row r="36192" spans="4:4" ht="15" customHeight="1" x14ac:dyDescent="0.25">
      <c r="D36192" s="46"/>
    </row>
    <row r="36193" spans="4:4" ht="15" customHeight="1" x14ac:dyDescent="0.25">
      <c r="D36193" s="46"/>
    </row>
    <row r="36194" spans="4:4" ht="15" customHeight="1" x14ac:dyDescent="0.25">
      <c r="D36194" s="46"/>
    </row>
    <row r="36195" spans="4:4" ht="15" customHeight="1" x14ac:dyDescent="0.25">
      <c r="D36195" s="46"/>
    </row>
    <row r="36196" spans="4:4" ht="15" customHeight="1" x14ac:dyDescent="0.25">
      <c r="D36196" s="46"/>
    </row>
    <row r="36197" spans="4:4" ht="15" customHeight="1" x14ac:dyDescent="0.25">
      <c r="D36197" s="46"/>
    </row>
    <row r="36198" spans="4:4" ht="15" customHeight="1" x14ac:dyDescent="0.25">
      <c r="D36198" s="46"/>
    </row>
    <row r="36199" spans="4:4" ht="15" customHeight="1" x14ac:dyDescent="0.25">
      <c r="D36199" s="46"/>
    </row>
    <row r="36200" spans="4:4" ht="15" customHeight="1" x14ac:dyDescent="0.25">
      <c r="D36200" s="46"/>
    </row>
    <row r="36201" spans="4:4" ht="15" customHeight="1" x14ac:dyDescent="0.25">
      <c r="D36201" s="46"/>
    </row>
    <row r="36202" spans="4:4" ht="15" customHeight="1" x14ac:dyDescent="0.25">
      <c r="D36202" s="46"/>
    </row>
    <row r="36203" spans="4:4" ht="15" customHeight="1" x14ac:dyDescent="0.25">
      <c r="D36203" s="46"/>
    </row>
    <row r="36204" spans="4:4" ht="15" customHeight="1" x14ac:dyDescent="0.25">
      <c r="D36204" s="46"/>
    </row>
    <row r="36205" spans="4:4" ht="15" customHeight="1" x14ac:dyDescent="0.25">
      <c r="D36205" s="46"/>
    </row>
    <row r="36878" spans="4:4" ht="15" customHeight="1" x14ac:dyDescent="0.25">
      <c r="D36878" s="46"/>
    </row>
    <row r="36879" spans="4:4" ht="15" customHeight="1" x14ac:dyDescent="0.25">
      <c r="D36879" s="46"/>
    </row>
    <row r="36880" spans="4:4" ht="15" customHeight="1" x14ac:dyDescent="0.25">
      <c r="D36880" s="46"/>
    </row>
    <row r="36881" spans="4:4" ht="15" customHeight="1" x14ac:dyDescent="0.25">
      <c r="D36881" s="46"/>
    </row>
    <row r="36882" spans="4:4" ht="15" customHeight="1" x14ac:dyDescent="0.25">
      <c r="D36882" s="46"/>
    </row>
    <row r="36883" spans="4:4" ht="15" customHeight="1" x14ac:dyDescent="0.25">
      <c r="D36883" s="46"/>
    </row>
    <row r="36884" spans="4:4" ht="15" customHeight="1" x14ac:dyDescent="0.25">
      <c r="D36884" s="46"/>
    </row>
    <row r="36885" spans="4:4" ht="15" customHeight="1" x14ac:dyDescent="0.25">
      <c r="D36885" s="46"/>
    </row>
    <row r="36886" spans="4:4" ht="15" customHeight="1" x14ac:dyDescent="0.25">
      <c r="D36886" s="46"/>
    </row>
    <row r="36887" spans="4:4" ht="15" customHeight="1" x14ac:dyDescent="0.25">
      <c r="D36887" s="46"/>
    </row>
    <row r="36888" spans="4:4" ht="15" customHeight="1" x14ac:dyDescent="0.25">
      <c r="D36888" s="46"/>
    </row>
    <row r="36889" spans="4:4" ht="15" customHeight="1" x14ac:dyDescent="0.25">
      <c r="D36889" s="46"/>
    </row>
    <row r="36890" spans="4:4" ht="15" customHeight="1" x14ac:dyDescent="0.25">
      <c r="D36890" s="46"/>
    </row>
    <row r="36891" spans="4:4" ht="15" customHeight="1" x14ac:dyDescent="0.25">
      <c r="D36891" s="46"/>
    </row>
    <row r="36892" spans="4:4" ht="15" customHeight="1" x14ac:dyDescent="0.25">
      <c r="D36892" s="46"/>
    </row>
    <row r="36893" spans="4:4" ht="15" customHeight="1" x14ac:dyDescent="0.25">
      <c r="D36893" s="46"/>
    </row>
    <row r="36894" spans="4:4" ht="15" customHeight="1" x14ac:dyDescent="0.25">
      <c r="D36894" s="46"/>
    </row>
    <row r="36895" spans="4:4" ht="15" customHeight="1" x14ac:dyDescent="0.25">
      <c r="D36895" s="46"/>
    </row>
    <row r="36896" spans="4:4" ht="15" customHeight="1" x14ac:dyDescent="0.25">
      <c r="D36896" s="46"/>
    </row>
    <row r="36897" spans="4:4" ht="15" customHeight="1" x14ac:dyDescent="0.25">
      <c r="D36897" s="46"/>
    </row>
    <row r="36898" spans="4:4" ht="15" customHeight="1" x14ac:dyDescent="0.25">
      <c r="D36898" s="46"/>
    </row>
    <row r="36899" spans="4:4" ht="15" customHeight="1" x14ac:dyDescent="0.25">
      <c r="D36899" s="46"/>
    </row>
    <row r="36900" spans="4:4" ht="15" customHeight="1" x14ac:dyDescent="0.25">
      <c r="D36900" s="46"/>
    </row>
    <row r="36901" spans="4:4" ht="15" customHeight="1" x14ac:dyDescent="0.25">
      <c r="D36901" s="46"/>
    </row>
    <row r="36902" spans="4:4" ht="15" customHeight="1" x14ac:dyDescent="0.25">
      <c r="D36902" s="46"/>
    </row>
    <row r="36903" spans="4:4" ht="15" customHeight="1" x14ac:dyDescent="0.25">
      <c r="D36903" s="46"/>
    </row>
    <row r="36904" spans="4:4" ht="15" customHeight="1" x14ac:dyDescent="0.25">
      <c r="D36904" s="46"/>
    </row>
    <row r="36905" spans="4:4" ht="15" customHeight="1" x14ac:dyDescent="0.25">
      <c r="D36905" s="46"/>
    </row>
    <row r="36906" spans="4:4" ht="15" customHeight="1" x14ac:dyDescent="0.25">
      <c r="D36906" s="46"/>
    </row>
    <row r="36907" spans="4:4" ht="15" customHeight="1" x14ac:dyDescent="0.25">
      <c r="D36907" s="46"/>
    </row>
    <row r="36908" spans="4:4" ht="15" customHeight="1" x14ac:dyDescent="0.25">
      <c r="D36908" s="46"/>
    </row>
    <row r="36909" spans="4:4" ht="15" customHeight="1" x14ac:dyDescent="0.25">
      <c r="D36909" s="46"/>
    </row>
    <row r="36910" spans="4:4" ht="15" customHeight="1" x14ac:dyDescent="0.25">
      <c r="D36910" s="46"/>
    </row>
    <row r="36911" spans="4:4" ht="15" customHeight="1" x14ac:dyDescent="0.25">
      <c r="D36911" s="46"/>
    </row>
    <row r="36912" spans="4:4" ht="15" customHeight="1" x14ac:dyDescent="0.25">
      <c r="D36912" s="46"/>
    </row>
    <row r="36913" spans="4:4" ht="15" customHeight="1" x14ac:dyDescent="0.25">
      <c r="D36913" s="46"/>
    </row>
    <row r="36914" spans="4:4" ht="15" customHeight="1" x14ac:dyDescent="0.25">
      <c r="D36914" s="46"/>
    </row>
    <row r="36915" spans="4:4" ht="15" customHeight="1" x14ac:dyDescent="0.25">
      <c r="D36915" s="46"/>
    </row>
    <row r="36916" spans="4:4" ht="15" customHeight="1" x14ac:dyDescent="0.25">
      <c r="D36916" s="46"/>
    </row>
    <row r="36917" spans="4:4" ht="15" customHeight="1" x14ac:dyDescent="0.25">
      <c r="D36917" s="46"/>
    </row>
    <row r="36918" spans="4:4" ht="15" customHeight="1" x14ac:dyDescent="0.25">
      <c r="D36918" s="46"/>
    </row>
    <row r="36919" spans="4:4" ht="15" customHeight="1" x14ac:dyDescent="0.25">
      <c r="D36919" s="46"/>
    </row>
    <row r="36920" spans="4:4" ht="15" customHeight="1" x14ac:dyDescent="0.25">
      <c r="D36920" s="46"/>
    </row>
    <row r="36921" spans="4:4" ht="15" customHeight="1" x14ac:dyDescent="0.25">
      <c r="D36921" s="46"/>
    </row>
    <row r="36922" spans="4:4" ht="15" customHeight="1" x14ac:dyDescent="0.25">
      <c r="D36922" s="46"/>
    </row>
    <row r="36923" spans="4:4" ht="15" customHeight="1" x14ac:dyDescent="0.25">
      <c r="D36923" s="46"/>
    </row>
    <row r="36924" spans="4:4" ht="15" customHeight="1" x14ac:dyDescent="0.25">
      <c r="D36924" s="46"/>
    </row>
    <row r="36925" spans="4:4" ht="15" customHeight="1" x14ac:dyDescent="0.25">
      <c r="D36925" s="46"/>
    </row>
    <row r="36926" spans="4:4" ht="15" customHeight="1" x14ac:dyDescent="0.25">
      <c r="D36926" s="46"/>
    </row>
    <row r="36927" spans="4:4" ht="15" customHeight="1" x14ac:dyDescent="0.25">
      <c r="D36927" s="46"/>
    </row>
    <row r="36928" spans="4:4" ht="15" customHeight="1" x14ac:dyDescent="0.25">
      <c r="D36928" s="46"/>
    </row>
    <row r="36929" spans="4:4" ht="15" customHeight="1" x14ac:dyDescent="0.25">
      <c r="D36929" s="46"/>
    </row>
    <row r="36930" spans="4:4" ht="15" customHeight="1" x14ac:dyDescent="0.25">
      <c r="D36930" s="46"/>
    </row>
    <row r="36931" spans="4:4" ht="15" customHeight="1" x14ac:dyDescent="0.25">
      <c r="D36931" s="46"/>
    </row>
    <row r="36932" spans="4:4" ht="15" customHeight="1" x14ac:dyDescent="0.25">
      <c r="D36932" s="46"/>
    </row>
    <row r="36933" spans="4:4" ht="15" customHeight="1" x14ac:dyDescent="0.25">
      <c r="D36933" s="46"/>
    </row>
    <row r="36934" spans="4:4" ht="15" customHeight="1" x14ac:dyDescent="0.25">
      <c r="D36934" s="46"/>
    </row>
    <row r="36935" spans="4:4" ht="15" customHeight="1" x14ac:dyDescent="0.25">
      <c r="D36935" s="46"/>
    </row>
    <row r="36936" spans="4:4" ht="15" customHeight="1" x14ac:dyDescent="0.25">
      <c r="D36936" s="46"/>
    </row>
    <row r="36937" spans="4:4" ht="15" customHeight="1" x14ac:dyDescent="0.25">
      <c r="D36937" s="46"/>
    </row>
    <row r="36938" spans="4:4" ht="15" customHeight="1" x14ac:dyDescent="0.25">
      <c r="D36938" s="46"/>
    </row>
    <row r="36939" spans="4:4" ht="15" customHeight="1" x14ac:dyDescent="0.25">
      <c r="D36939" s="46"/>
    </row>
    <row r="36940" spans="4:4" ht="15" customHeight="1" x14ac:dyDescent="0.25">
      <c r="D36940" s="46"/>
    </row>
    <row r="36941" spans="4:4" ht="15" customHeight="1" x14ac:dyDescent="0.25">
      <c r="D36941" s="46"/>
    </row>
    <row r="36942" spans="4:4" ht="15" customHeight="1" x14ac:dyDescent="0.25">
      <c r="D36942" s="46"/>
    </row>
    <row r="36943" spans="4:4" ht="15" customHeight="1" x14ac:dyDescent="0.25">
      <c r="D36943" s="46"/>
    </row>
    <row r="36944" spans="4:4" ht="15" customHeight="1" x14ac:dyDescent="0.25">
      <c r="D36944" s="46"/>
    </row>
    <row r="36945" spans="4:4" ht="15" customHeight="1" x14ac:dyDescent="0.25">
      <c r="D36945" s="46"/>
    </row>
    <row r="36946" spans="4:4" ht="15" customHeight="1" x14ac:dyDescent="0.25">
      <c r="D36946" s="46"/>
    </row>
    <row r="36947" spans="4:4" ht="15" customHeight="1" x14ac:dyDescent="0.25">
      <c r="D36947" s="46"/>
    </row>
    <row r="36948" spans="4:4" ht="15" customHeight="1" x14ac:dyDescent="0.25">
      <c r="D36948" s="46"/>
    </row>
    <row r="36949" spans="4:4" ht="15" customHeight="1" x14ac:dyDescent="0.25">
      <c r="D36949" s="46"/>
    </row>
    <row r="36950" spans="4:4" ht="15" customHeight="1" x14ac:dyDescent="0.25">
      <c r="D36950" s="46"/>
    </row>
    <row r="36951" spans="4:4" ht="15" customHeight="1" x14ac:dyDescent="0.25">
      <c r="D36951" s="46"/>
    </row>
    <row r="36952" spans="4:4" ht="15" customHeight="1" x14ac:dyDescent="0.25">
      <c r="D36952" s="46"/>
    </row>
    <row r="36953" spans="4:4" ht="15" customHeight="1" x14ac:dyDescent="0.25">
      <c r="D36953" s="46"/>
    </row>
    <row r="36954" spans="4:4" ht="15" customHeight="1" x14ac:dyDescent="0.25">
      <c r="D36954" s="46"/>
    </row>
    <row r="36955" spans="4:4" ht="15" customHeight="1" x14ac:dyDescent="0.25">
      <c r="D36955" s="46"/>
    </row>
    <row r="36956" spans="4:4" ht="15" customHeight="1" x14ac:dyDescent="0.25">
      <c r="D36956" s="46"/>
    </row>
    <row r="36957" spans="4:4" ht="15" customHeight="1" x14ac:dyDescent="0.25">
      <c r="D36957" s="46"/>
    </row>
    <row r="36958" spans="4:4" ht="15" customHeight="1" x14ac:dyDescent="0.25">
      <c r="D36958" s="46"/>
    </row>
    <row r="36959" spans="4:4" ht="15" customHeight="1" x14ac:dyDescent="0.25">
      <c r="D36959" s="46"/>
    </row>
    <row r="36960" spans="4:4" ht="15" customHeight="1" x14ac:dyDescent="0.25">
      <c r="D36960" s="46"/>
    </row>
    <row r="36961" spans="4:4" ht="15" customHeight="1" x14ac:dyDescent="0.25">
      <c r="D36961" s="46"/>
    </row>
    <row r="37382" spans="4:4" ht="15" customHeight="1" x14ac:dyDescent="0.25">
      <c r="D37382" s="46"/>
    </row>
    <row r="37383" spans="4:4" ht="15" customHeight="1" x14ac:dyDescent="0.25">
      <c r="D37383" s="46"/>
    </row>
    <row r="37384" spans="4:4" ht="15" customHeight="1" x14ac:dyDescent="0.25">
      <c r="D37384" s="46"/>
    </row>
    <row r="37385" spans="4:4" ht="15" customHeight="1" x14ac:dyDescent="0.25">
      <c r="D37385" s="46"/>
    </row>
    <row r="37386" spans="4:4" ht="15" customHeight="1" x14ac:dyDescent="0.25">
      <c r="D37386" s="46"/>
    </row>
    <row r="37387" spans="4:4" ht="15" customHeight="1" x14ac:dyDescent="0.25">
      <c r="D37387" s="46"/>
    </row>
    <row r="37388" spans="4:4" ht="15" customHeight="1" x14ac:dyDescent="0.25">
      <c r="D37388" s="46"/>
    </row>
    <row r="37389" spans="4:4" ht="15" customHeight="1" x14ac:dyDescent="0.25">
      <c r="D37389" s="46"/>
    </row>
    <row r="37390" spans="4:4" ht="15" customHeight="1" x14ac:dyDescent="0.25">
      <c r="D37390" s="46"/>
    </row>
    <row r="37391" spans="4:4" ht="15" customHeight="1" x14ac:dyDescent="0.25">
      <c r="D37391" s="46"/>
    </row>
    <row r="37392" spans="4:4" ht="15" customHeight="1" x14ac:dyDescent="0.25">
      <c r="D37392" s="46"/>
    </row>
    <row r="37393" spans="4:4" ht="15" customHeight="1" x14ac:dyDescent="0.25">
      <c r="D37393" s="46"/>
    </row>
    <row r="37394" spans="4:4" ht="15" customHeight="1" x14ac:dyDescent="0.25">
      <c r="D37394" s="46"/>
    </row>
    <row r="37395" spans="4:4" ht="15" customHeight="1" x14ac:dyDescent="0.25">
      <c r="D37395" s="46"/>
    </row>
    <row r="37396" spans="4:4" ht="15" customHeight="1" x14ac:dyDescent="0.25">
      <c r="D37396" s="46"/>
    </row>
    <row r="37397" spans="4:4" ht="15" customHeight="1" x14ac:dyDescent="0.25">
      <c r="D37397" s="46"/>
    </row>
    <row r="37398" spans="4:4" ht="15" customHeight="1" x14ac:dyDescent="0.25">
      <c r="D37398" s="46"/>
    </row>
    <row r="37399" spans="4:4" ht="15" customHeight="1" x14ac:dyDescent="0.25">
      <c r="D37399" s="46"/>
    </row>
    <row r="37400" spans="4:4" ht="15" customHeight="1" x14ac:dyDescent="0.25">
      <c r="D37400" s="46"/>
    </row>
    <row r="37401" spans="4:4" ht="15" customHeight="1" x14ac:dyDescent="0.25">
      <c r="D37401" s="46"/>
    </row>
    <row r="37402" spans="4:4" ht="15" customHeight="1" x14ac:dyDescent="0.25">
      <c r="D37402" s="46"/>
    </row>
    <row r="37403" spans="4:4" ht="15" customHeight="1" x14ac:dyDescent="0.25">
      <c r="D37403" s="46"/>
    </row>
    <row r="37404" spans="4:4" ht="15" customHeight="1" x14ac:dyDescent="0.25">
      <c r="D37404" s="46"/>
    </row>
    <row r="37405" spans="4:4" ht="15" customHeight="1" x14ac:dyDescent="0.25">
      <c r="D37405" s="46"/>
    </row>
    <row r="37406" spans="4:4" ht="15" customHeight="1" x14ac:dyDescent="0.25">
      <c r="D37406" s="46"/>
    </row>
    <row r="37407" spans="4:4" ht="15" customHeight="1" x14ac:dyDescent="0.25">
      <c r="D37407" s="46"/>
    </row>
    <row r="37408" spans="4:4" ht="15" customHeight="1" x14ac:dyDescent="0.25">
      <c r="D37408" s="46"/>
    </row>
    <row r="37409" spans="4:4" ht="15" customHeight="1" x14ac:dyDescent="0.25">
      <c r="D37409" s="46"/>
    </row>
    <row r="37410" spans="4:4" ht="15" customHeight="1" x14ac:dyDescent="0.25">
      <c r="D37410" s="46"/>
    </row>
    <row r="37411" spans="4:4" ht="15" customHeight="1" x14ac:dyDescent="0.25">
      <c r="D37411" s="46"/>
    </row>
    <row r="37412" spans="4:4" ht="15" customHeight="1" x14ac:dyDescent="0.25">
      <c r="D37412" s="46"/>
    </row>
    <row r="37413" spans="4:4" ht="15" customHeight="1" x14ac:dyDescent="0.25">
      <c r="D37413" s="46"/>
    </row>
    <row r="37414" spans="4:4" ht="15" customHeight="1" x14ac:dyDescent="0.25">
      <c r="D37414" s="46"/>
    </row>
    <row r="37415" spans="4:4" ht="15" customHeight="1" x14ac:dyDescent="0.25">
      <c r="D37415" s="46"/>
    </row>
    <row r="37416" spans="4:4" ht="15" customHeight="1" x14ac:dyDescent="0.25">
      <c r="D37416" s="46"/>
    </row>
    <row r="37417" spans="4:4" ht="15" customHeight="1" x14ac:dyDescent="0.25">
      <c r="D37417" s="46"/>
    </row>
    <row r="37418" spans="4:4" ht="15" customHeight="1" x14ac:dyDescent="0.25">
      <c r="D37418" s="46"/>
    </row>
    <row r="37419" spans="4:4" ht="15" customHeight="1" x14ac:dyDescent="0.25">
      <c r="D37419" s="46"/>
    </row>
    <row r="37420" spans="4:4" ht="15" customHeight="1" x14ac:dyDescent="0.25">
      <c r="D37420" s="46"/>
    </row>
    <row r="37421" spans="4:4" ht="15" customHeight="1" x14ac:dyDescent="0.25">
      <c r="D37421" s="46"/>
    </row>
    <row r="37422" spans="4:4" ht="15" customHeight="1" x14ac:dyDescent="0.25">
      <c r="D37422" s="46"/>
    </row>
    <row r="37423" spans="4:4" ht="15" customHeight="1" x14ac:dyDescent="0.25">
      <c r="D37423" s="46"/>
    </row>
    <row r="37424" spans="4:4" ht="15" customHeight="1" x14ac:dyDescent="0.25">
      <c r="D37424" s="46"/>
    </row>
    <row r="37425" spans="4:4" ht="15" customHeight="1" x14ac:dyDescent="0.25">
      <c r="D37425" s="46"/>
    </row>
    <row r="37426" spans="4:4" ht="15" customHeight="1" x14ac:dyDescent="0.25">
      <c r="D37426" s="46"/>
    </row>
    <row r="37427" spans="4:4" ht="15" customHeight="1" x14ac:dyDescent="0.25">
      <c r="D37427" s="46"/>
    </row>
    <row r="37428" spans="4:4" ht="15" customHeight="1" x14ac:dyDescent="0.25">
      <c r="D37428" s="46"/>
    </row>
    <row r="37429" spans="4:4" ht="15" customHeight="1" x14ac:dyDescent="0.25">
      <c r="D37429" s="46"/>
    </row>
    <row r="37430" spans="4:4" ht="15" customHeight="1" x14ac:dyDescent="0.25">
      <c r="D37430" s="46"/>
    </row>
    <row r="37431" spans="4:4" ht="15" customHeight="1" x14ac:dyDescent="0.25">
      <c r="D37431" s="46"/>
    </row>
    <row r="37432" spans="4:4" ht="15" customHeight="1" x14ac:dyDescent="0.25">
      <c r="D37432" s="46"/>
    </row>
    <row r="37433" spans="4:4" ht="15" customHeight="1" x14ac:dyDescent="0.25">
      <c r="D37433" s="46"/>
    </row>
    <row r="37434" spans="4:4" ht="15" customHeight="1" x14ac:dyDescent="0.25">
      <c r="D37434" s="46"/>
    </row>
    <row r="37435" spans="4:4" ht="15" customHeight="1" x14ac:dyDescent="0.25">
      <c r="D37435" s="46"/>
    </row>
    <row r="37436" spans="4:4" ht="15" customHeight="1" x14ac:dyDescent="0.25">
      <c r="D37436" s="46"/>
    </row>
    <row r="37437" spans="4:4" ht="15" customHeight="1" x14ac:dyDescent="0.25">
      <c r="D37437" s="46"/>
    </row>
    <row r="37438" spans="4:4" ht="15" customHeight="1" x14ac:dyDescent="0.25">
      <c r="D37438" s="46"/>
    </row>
    <row r="37439" spans="4:4" ht="15" customHeight="1" x14ac:dyDescent="0.25">
      <c r="D37439" s="46"/>
    </row>
    <row r="37440" spans="4:4" ht="15" customHeight="1" x14ac:dyDescent="0.25">
      <c r="D37440" s="46"/>
    </row>
    <row r="37441" spans="4:4" ht="15" customHeight="1" x14ac:dyDescent="0.25">
      <c r="D37441" s="46"/>
    </row>
    <row r="37442" spans="4:4" ht="15" customHeight="1" x14ac:dyDescent="0.25">
      <c r="D37442" s="46"/>
    </row>
    <row r="37443" spans="4:4" ht="15" customHeight="1" x14ac:dyDescent="0.25">
      <c r="D37443" s="46"/>
    </row>
    <row r="37444" spans="4:4" ht="15" customHeight="1" x14ac:dyDescent="0.25">
      <c r="D37444" s="46"/>
    </row>
    <row r="37445" spans="4:4" ht="15" customHeight="1" x14ac:dyDescent="0.25">
      <c r="D37445" s="46"/>
    </row>
    <row r="37446" spans="4:4" ht="15" customHeight="1" x14ac:dyDescent="0.25">
      <c r="D37446" s="46"/>
    </row>
    <row r="37447" spans="4:4" ht="15" customHeight="1" x14ac:dyDescent="0.25">
      <c r="D37447" s="46"/>
    </row>
    <row r="37448" spans="4:4" ht="15" customHeight="1" x14ac:dyDescent="0.25">
      <c r="D37448" s="46"/>
    </row>
    <row r="37449" spans="4:4" ht="15" customHeight="1" x14ac:dyDescent="0.25">
      <c r="D37449" s="46"/>
    </row>
    <row r="37450" spans="4:4" ht="15" customHeight="1" x14ac:dyDescent="0.25">
      <c r="D37450" s="46"/>
    </row>
    <row r="37451" spans="4:4" ht="15" customHeight="1" x14ac:dyDescent="0.25">
      <c r="D37451" s="46"/>
    </row>
    <row r="37452" spans="4:4" ht="15" customHeight="1" x14ac:dyDescent="0.25">
      <c r="D37452" s="46"/>
    </row>
    <row r="37453" spans="4:4" ht="15" customHeight="1" x14ac:dyDescent="0.25">
      <c r="D37453" s="46"/>
    </row>
    <row r="37454" spans="4:4" ht="15" customHeight="1" x14ac:dyDescent="0.25">
      <c r="D37454" s="46"/>
    </row>
    <row r="37455" spans="4:4" ht="15" customHeight="1" x14ac:dyDescent="0.25">
      <c r="D37455" s="46"/>
    </row>
    <row r="37456" spans="4:4" ht="15" customHeight="1" x14ac:dyDescent="0.25">
      <c r="D37456" s="46"/>
    </row>
    <row r="37457" spans="4:4" ht="15" customHeight="1" x14ac:dyDescent="0.25">
      <c r="D37457" s="46"/>
    </row>
    <row r="37458" spans="4:4" ht="15" customHeight="1" x14ac:dyDescent="0.25">
      <c r="D37458" s="46"/>
    </row>
    <row r="37459" spans="4:4" ht="15" customHeight="1" x14ac:dyDescent="0.25">
      <c r="D37459" s="46"/>
    </row>
    <row r="37460" spans="4:4" ht="15" customHeight="1" x14ac:dyDescent="0.25">
      <c r="D37460" s="46"/>
    </row>
    <row r="37461" spans="4:4" ht="15" customHeight="1" x14ac:dyDescent="0.25">
      <c r="D37461" s="46"/>
    </row>
    <row r="37462" spans="4:4" ht="15" customHeight="1" x14ac:dyDescent="0.25">
      <c r="D37462" s="46"/>
    </row>
    <row r="37463" spans="4:4" ht="15" customHeight="1" x14ac:dyDescent="0.25">
      <c r="D37463" s="46"/>
    </row>
    <row r="37464" spans="4:4" ht="15" customHeight="1" x14ac:dyDescent="0.25">
      <c r="D37464" s="46"/>
    </row>
    <row r="37465" spans="4:4" ht="15" customHeight="1" x14ac:dyDescent="0.25">
      <c r="D37465" s="46"/>
    </row>
    <row r="37718" spans="4:4" ht="15" customHeight="1" x14ac:dyDescent="0.25">
      <c r="D37718" s="46"/>
    </row>
    <row r="37719" spans="4:4" ht="15" customHeight="1" x14ac:dyDescent="0.25">
      <c r="D37719" s="46"/>
    </row>
    <row r="37720" spans="4:4" ht="15" customHeight="1" x14ac:dyDescent="0.25">
      <c r="D37720" s="46"/>
    </row>
    <row r="37721" spans="4:4" ht="15" customHeight="1" x14ac:dyDescent="0.25">
      <c r="D37721" s="46"/>
    </row>
    <row r="37722" spans="4:4" ht="15" customHeight="1" x14ac:dyDescent="0.25">
      <c r="D37722" s="46"/>
    </row>
    <row r="37723" spans="4:4" ht="15" customHeight="1" x14ac:dyDescent="0.25">
      <c r="D37723" s="46"/>
    </row>
    <row r="37724" spans="4:4" ht="15" customHeight="1" x14ac:dyDescent="0.25">
      <c r="D37724" s="46"/>
    </row>
    <row r="37725" spans="4:4" ht="15" customHeight="1" x14ac:dyDescent="0.25">
      <c r="D37725" s="46"/>
    </row>
    <row r="37726" spans="4:4" ht="15" customHeight="1" x14ac:dyDescent="0.25">
      <c r="D37726" s="46"/>
    </row>
    <row r="37727" spans="4:4" ht="15" customHeight="1" x14ac:dyDescent="0.25">
      <c r="D37727" s="46"/>
    </row>
    <row r="37728" spans="4:4" ht="15" customHeight="1" x14ac:dyDescent="0.25">
      <c r="D37728" s="46"/>
    </row>
    <row r="37729" spans="4:4" ht="15" customHeight="1" x14ac:dyDescent="0.25">
      <c r="D37729" s="46"/>
    </row>
    <row r="37730" spans="4:4" ht="15" customHeight="1" x14ac:dyDescent="0.25">
      <c r="D37730" s="46"/>
    </row>
    <row r="37731" spans="4:4" ht="15" customHeight="1" x14ac:dyDescent="0.25">
      <c r="D37731" s="46"/>
    </row>
    <row r="37732" spans="4:4" ht="15" customHeight="1" x14ac:dyDescent="0.25">
      <c r="D37732" s="46"/>
    </row>
    <row r="37733" spans="4:4" ht="15" customHeight="1" x14ac:dyDescent="0.25">
      <c r="D37733" s="46"/>
    </row>
    <row r="37734" spans="4:4" ht="15" customHeight="1" x14ac:dyDescent="0.25">
      <c r="D37734" s="46"/>
    </row>
    <row r="37735" spans="4:4" ht="15" customHeight="1" x14ac:dyDescent="0.25">
      <c r="D37735" s="46"/>
    </row>
    <row r="37736" spans="4:4" ht="15" customHeight="1" x14ac:dyDescent="0.25">
      <c r="D37736" s="46"/>
    </row>
    <row r="37737" spans="4:4" ht="15" customHeight="1" x14ac:dyDescent="0.25">
      <c r="D37737" s="46"/>
    </row>
    <row r="37738" spans="4:4" ht="15" customHeight="1" x14ac:dyDescent="0.25">
      <c r="D37738" s="46"/>
    </row>
    <row r="37739" spans="4:4" ht="15" customHeight="1" x14ac:dyDescent="0.25">
      <c r="D37739" s="46"/>
    </row>
    <row r="37740" spans="4:4" ht="15" customHeight="1" x14ac:dyDescent="0.25">
      <c r="D37740" s="46"/>
    </row>
    <row r="37741" spans="4:4" ht="15" customHeight="1" x14ac:dyDescent="0.25">
      <c r="D37741" s="46"/>
    </row>
    <row r="37742" spans="4:4" ht="15" customHeight="1" x14ac:dyDescent="0.25">
      <c r="D37742" s="46"/>
    </row>
    <row r="37743" spans="4:4" ht="15" customHeight="1" x14ac:dyDescent="0.25">
      <c r="D37743" s="46"/>
    </row>
    <row r="37744" spans="4:4" ht="15" customHeight="1" x14ac:dyDescent="0.25">
      <c r="D37744" s="46"/>
    </row>
    <row r="37745" spans="4:4" ht="15" customHeight="1" x14ac:dyDescent="0.25">
      <c r="D37745" s="46"/>
    </row>
    <row r="37746" spans="4:4" ht="15" customHeight="1" x14ac:dyDescent="0.25">
      <c r="D37746" s="46"/>
    </row>
    <row r="37747" spans="4:4" ht="15" customHeight="1" x14ac:dyDescent="0.25">
      <c r="D37747" s="46"/>
    </row>
    <row r="37748" spans="4:4" ht="15" customHeight="1" x14ac:dyDescent="0.25">
      <c r="D37748" s="46"/>
    </row>
    <row r="37749" spans="4:4" ht="15" customHeight="1" x14ac:dyDescent="0.25">
      <c r="D37749" s="46"/>
    </row>
    <row r="37750" spans="4:4" ht="15" customHeight="1" x14ac:dyDescent="0.25">
      <c r="D37750" s="46"/>
    </row>
    <row r="37751" spans="4:4" ht="15" customHeight="1" x14ac:dyDescent="0.25">
      <c r="D37751" s="46"/>
    </row>
    <row r="37752" spans="4:4" ht="15" customHeight="1" x14ac:dyDescent="0.25">
      <c r="D37752" s="46"/>
    </row>
    <row r="37753" spans="4:4" ht="15" customHeight="1" x14ac:dyDescent="0.25">
      <c r="D37753" s="46"/>
    </row>
    <row r="37754" spans="4:4" ht="15" customHeight="1" x14ac:dyDescent="0.25">
      <c r="D37754" s="46"/>
    </row>
    <row r="37755" spans="4:4" ht="15" customHeight="1" x14ac:dyDescent="0.25">
      <c r="D37755" s="46"/>
    </row>
    <row r="37756" spans="4:4" ht="15" customHeight="1" x14ac:dyDescent="0.25">
      <c r="D37756" s="46"/>
    </row>
    <row r="37757" spans="4:4" ht="15" customHeight="1" x14ac:dyDescent="0.25">
      <c r="D37757" s="46"/>
    </row>
    <row r="37758" spans="4:4" ht="15" customHeight="1" x14ac:dyDescent="0.25">
      <c r="D37758" s="46"/>
    </row>
    <row r="37759" spans="4:4" ht="15" customHeight="1" x14ac:dyDescent="0.25">
      <c r="D37759" s="46"/>
    </row>
    <row r="37760" spans="4:4" ht="15" customHeight="1" x14ac:dyDescent="0.25">
      <c r="D37760" s="46"/>
    </row>
    <row r="37761" spans="4:4" ht="15" customHeight="1" x14ac:dyDescent="0.25">
      <c r="D37761" s="46"/>
    </row>
    <row r="37762" spans="4:4" ht="15" customHeight="1" x14ac:dyDescent="0.25">
      <c r="D37762" s="46"/>
    </row>
    <row r="37763" spans="4:4" ht="15" customHeight="1" x14ac:dyDescent="0.25">
      <c r="D37763" s="46"/>
    </row>
    <row r="37764" spans="4:4" ht="15" customHeight="1" x14ac:dyDescent="0.25">
      <c r="D37764" s="46"/>
    </row>
    <row r="37765" spans="4:4" ht="15" customHeight="1" x14ac:dyDescent="0.25">
      <c r="D37765" s="46"/>
    </row>
    <row r="37766" spans="4:4" ht="15" customHeight="1" x14ac:dyDescent="0.25">
      <c r="D37766" s="46"/>
    </row>
    <row r="37767" spans="4:4" ht="15" customHeight="1" x14ac:dyDescent="0.25">
      <c r="D37767" s="46"/>
    </row>
    <row r="37768" spans="4:4" ht="15" customHeight="1" x14ac:dyDescent="0.25">
      <c r="D37768" s="46"/>
    </row>
    <row r="37769" spans="4:4" ht="15" customHeight="1" x14ac:dyDescent="0.25">
      <c r="D37769" s="46"/>
    </row>
    <row r="37770" spans="4:4" ht="15" customHeight="1" x14ac:dyDescent="0.25">
      <c r="D37770" s="46"/>
    </row>
    <row r="37771" spans="4:4" ht="15" customHeight="1" x14ac:dyDescent="0.25">
      <c r="D37771" s="46"/>
    </row>
    <row r="37772" spans="4:4" ht="15" customHeight="1" x14ac:dyDescent="0.25">
      <c r="D37772" s="46"/>
    </row>
    <row r="37773" spans="4:4" ht="15" customHeight="1" x14ac:dyDescent="0.25">
      <c r="D37773" s="46"/>
    </row>
    <row r="37774" spans="4:4" ht="15" customHeight="1" x14ac:dyDescent="0.25">
      <c r="D37774" s="46"/>
    </row>
    <row r="37775" spans="4:4" ht="15" customHeight="1" x14ac:dyDescent="0.25">
      <c r="D37775" s="46"/>
    </row>
    <row r="37776" spans="4:4" ht="15" customHeight="1" x14ac:dyDescent="0.25">
      <c r="D37776" s="46"/>
    </row>
    <row r="37777" spans="4:4" ht="15" customHeight="1" x14ac:dyDescent="0.25">
      <c r="D37777" s="46"/>
    </row>
    <row r="37778" spans="4:4" ht="15" customHeight="1" x14ac:dyDescent="0.25">
      <c r="D37778" s="46"/>
    </row>
    <row r="37779" spans="4:4" ht="15" customHeight="1" x14ac:dyDescent="0.25">
      <c r="D37779" s="46"/>
    </row>
    <row r="37780" spans="4:4" ht="15" customHeight="1" x14ac:dyDescent="0.25">
      <c r="D37780" s="46"/>
    </row>
    <row r="37781" spans="4:4" ht="15" customHeight="1" x14ac:dyDescent="0.25">
      <c r="D37781" s="46"/>
    </row>
    <row r="37782" spans="4:4" ht="15" customHeight="1" x14ac:dyDescent="0.25">
      <c r="D37782" s="46"/>
    </row>
    <row r="37783" spans="4:4" ht="15" customHeight="1" x14ac:dyDescent="0.25">
      <c r="D37783" s="46"/>
    </row>
    <row r="37784" spans="4:4" ht="15" customHeight="1" x14ac:dyDescent="0.25">
      <c r="D37784" s="46"/>
    </row>
    <row r="37785" spans="4:4" ht="15" customHeight="1" x14ac:dyDescent="0.25">
      <c r="D37785" s="46"/>
    </row>
    <row r="37786" spans="4:4" ht="15" customHeight="1" x14ac:dyDescent="0.25">
      <c r="D37786" s="46"/>
    </row>
    <row r="37787" spans="4:4" ht="15" customHeight="1" x14ac:dyDescent="0.25">
      <c r="D37787" s="46"/>
    </row>
    <row r="37788" spans="4:4" ht="15" customHeight="1" x14ac:dyDescent="0.25">
      <c r="D37788" s="46"/>
    </row>
    <row r="37789" spans="4:4" ht="15" customHeight="1" x14ac:dyDescent="0.25">
      <c r="D37789" s="46"/>
    </row>
    <row r="37790" spans="4:4" ht="15" customHeight="1" x14ac:dyDescent="0.25">
      <c r="D37790" s="46"/>
    </row>
    <row r="37791" spans="4:4" ht="15" customHeight="1" x14ac:dyDescent="0.25">
      <c r="D37791" s="46"/>
    </row>
    <row r="37792" spans="4:4" ht="15" customHeight="1" x14ac:dyDescent="0.25">
      <c r="D37792" s="46"/>
    </row>
    <row r="37793" spans="4:4" ht="15" customHeight="1" x14ac:dyDescent="0.25">
      <c r="D37793" s="46"/>
    </row>
    <row r="37794" spans="4:4" ht="15" customHeight="1" x14ac:dyDescent="0.25">
      <c r="D37794" s="46"/>
    </row>
    <row r="37795" spans="4:4" ht="15" customHeight="1" x14ac:dyDescent="0.25">
      <c r="D37795" s="46"/>
    </row>
    <row r="37796" spans="4:4" ht="15" customHeight="1" x14ac:dyDescent="0.25">
      <c r="D37796" s="46"/>
    </row>
    <row r="37797" spans="4:4" ht="15" customHeight="1" x14ac:dyDescent="0.25">
      <c r="D37797" s="46"/>
    </row>
    <row r="37798" spans="4:4" ht="15" customHeight="1" x14ac:dyDescent="0.25">
      <c r="D37798" s="46"/>
    </row>
    <row r="37799" spans="4:4" ht="15" customHeight="1" x14ac:dyDescent="0.25">
      <c r="D37799" s="46"/>
    </row>
    <row r="37800" spans="4:4" ht="15" customHeight="1" x14ac:dyDescent="0.25">
      <c r="D37800" s="46"/>
    </row>
    <row r="37801" spans="4:4" ht="15" customHeight="1" x14ac:dyDescent="0.25">
      <c r="D37801" s="46"/>
    </row>
    <row r="38306" spans="4:4" ht="15" customHeight="1" x14ac:dyDescent="0.25">
      <c r="D38306" s="46"/>
    </row>
    <row r="38307" spans="4:4" ht="15" customHeight="1" x14ac:dyDescent="0.25">
      <c r="D38307" s="46"/>
    </row>
    <row r="38308" spans="4:4" ht="15" customHeight="1" x14ac:dyDescent="0.25">
      <c r="D38308" s="46"/>
    </row>
    <row r="38309" spans="4:4" ht="15" customHeight="1" x14ac:dyDescent="0.25">
      <c r="D38309" s="46"/>
    </row>
    <row r="38310" spans="4:4" ht="15" customHeight="1" x14ac:dyDescent="0.25">
      <c r="D38310" s="46"/>
    </row>
    <row r="38311" spans="4:4" ht="15" customHeight="1" x14ac:dyDescent="0.25">
      <c r="D38311" s="46"/>
    </row>
    <row r="38312" spans="4:4" ht="15" customHeight="1" x14ac:dyDescent="0.25">
      <c r="D38312" s="46"/>
    </row>
    <row r="38313" spans="4:4" ht="15" customHeight="1" x14ac:dyDescent="0.25">
      <c r="D38313" s="46"/>
    </row>
    <row r="38314" spans="4:4" ht="15" customHeight="1" x14ac:dyDescent="0.25">
      <c r="D38314" s="46"/>
    </row>
    <row r="38315" spans="4:4" ht="15" customHeight="1" x14ac:dyDescent="0.25">
      <c r="D38315" s="46"/>
    </row>
    <row r="38316" spans="4:4" ht="15" customHeight="1" x14ac:dyDescent="0.25">
      <c r="D38316" s="46"/>
    </row>
    <row r="38317" spans="4:4" ht="15" customHeight="1" x14ac:dyDescent="0.25">
      <c r="D38317" s="46"/>
    </row>
    <row r="38318" spans="4:4" ht="15" customHeight="1" x14ac:dyDescent="0.25">
      <c r="D38318" s="46"/>
    </row>
    <row r="38319" spans="4:4" ht="15" customHeight="1" x14ac:dyDescent="0.25">
      <c r="D38319" s="46"/>
    </row>
    <row r="38320" spans="4:4" ht="15" customHeight="1" x14ac:dyDescent="0.25">
      <c r="D38320" s="46"/>
    </row>
    <row r="38321" spans="4:4" ht="15" customHeight="1" x14ac:dyDescent="0.25">
      <c r="D38321" s="46"/>
    </row>
    <row r="38322" spans="4:4" ht="15" customHeight="1" x14ac:dyDescent="0.25">
      <c r="D38322" s="46"/>
    </row>
    <row r="38323" spans="4:4" ht="15" customHeight="1" x14ac:dyDescent="0.25">
      <c r="D38323" s="46"/>
    </row>
    <row r="38324" spans="4:4" ht="15" customHeight="1" x14ac:dyDescent="0.25">
      <c r="D38324" s="46"/>
    </row>
    <row r="38325" spans="4:4" ht="15" customHeight="1" x14ac:dyDescent="0.25">
      <c r="D38325" s="46"/>
    </row>
    <row r="38326" spans="4:4" ht="15" customHeight="1" x14ac:dyDescent="0.25">
      <c r="D38326" s="46"/>
    </row>
    <row r="38327" spans="4:4" ht="15" customHeight="1" x14ac:dyDescent="0.25">
      <c r="D38327" s="46"/>
    </row>
    <row r="38328" spans="4:4" ht="15" customHeight="1" x14ac:dyDescent="0.25">
      <c r="D38328" s="46"/>
    </row>
    <row r="38329" spans="4:4" ht="15" customHeight="1" x14ac:dyDescent="0.25">
      <c r="D38329" s="46"/>
    </row>
    <row r="38330" spans="4:4" ht="15" customHeight="1" x14ac:dyDescent="0.25">
      <c r="D38330" s="46"/>
    </row>
    <row r="38331" spans="4:4" ht="15" customHeight="1" x14ac:dyDescent="0.25">
      <c r="D38331" s="46"/>
    </row>
    <row r="38332" spans="4:4" ht="15" customHeight="1" x14ac:dyDescent="0.25">
      <c r="D38332" s="46"/>
    </row>
    <row r="38333" spans="4:4" ht="15" customHeight="1" x14ac:dyDescent="0.25">
      <c r="D38333" s="46"/>
    </row>
    <row r="38334" spans="4:4" ht="15" customHeight="1" x14ac:dyDescent="0.25">
      <c r="D38334" s="46"/>
    </row>
    <row r="38335" spans="4:4" ht="15" customHeight="1" x14ac:dyDescent="0.25">
      <c r="D38335" s="46"/>
    </row>
    <row r="38336" spans="4:4" ht="15" customHeight="1" x14ac:dyDescent="0.25">
      <c r="D38336" s="46"/>
    </row>
    <row r="38337" spans="4:4" ht="15" customHeight="1" x14ac:dyDescent="0.25">
      <c r="D38337" s="46"/>
    </row>
    <row r="38338" spans="4:4" ht="15" customHeight="1" x14ac:dyDescent="0.25">
      <c r="D38338" s="46"/>
    </row>
    <row r="38339" spans="4:4" ht="15" customHeight="1" x14ac:dyDescent="0.25">
      <c r="D38339" s="46"/>
    </row>
    <row r="38340" spans="4:4" ht="15" customHeight="1" x14ac:dyDescent="0.25">
      <c r="D38340" s="46"/>
    </row>
    <row r="38341" spans="4:4" ht="15" customHeight="1" x14ac:dyDescent="0.25">
      <c r="D38341" s="46"/>
    </row>
    <row r="38342" spans="4:4" ht="15" customHeight="1" x14ac:dyDescent="0.25">
      <c r="D38342" s="46"/>
    </row>
    <row r="38343" spans="4:4" ht="15" customHeight="1" x14ac:dyDescent="0.25">
      <c r="D38343" s="46"/>
    </row>
    <row r="38344" spans="4:4" ht="15" customHeight="1" x14ac:dyDescent="0.25">
      <c r="D38344" s="46"/>
    </row>
    <row r="38345" spans="4:4" ht="15" customHeight="1" x14ac:dyDescent="0.25">
      <c r="D38345" s="46"/>
    </row>
    <row r="38346" spans="4:4" ht="15" customHeight="1" x14ac:dyDescent="0.25">
      <c r="D38346" s="46"/>
    </row>
    <row r="38347" spans="4:4" ht="15" customHeight="1" x14ac:dyDescent="0.25">
      <c r="D38347" s="46"/>
    </row>
    <row r="38348" spans="4:4" ht="15" customHeight="1" x14ac:dyDescent="0.25">
      <c r="D38348" s="46"/>
    </row>
    <row r="38349" spans="4:4" ht="15" customHeight="1" x14ac:dyDescent="0.25">
      <c r="D38349" s="46"/>
    </row>
    <row r="38350" spans="4:4" ht="15" customHeight="1" x14ac:dyDescent="0.25">
      <c r="D38350" s="46"/>
    </row>
    <row r="38351" spans="4:4" ht="15" customHeight="1" x14ac:dyDescent="0.25">
      <c r="D38351" s="46"/>
    </row>
    <row r="38352" spans="4:4" ht="15" customHeight="1" x14ac:dyDescent="0.25">
      <c r="D38352" s="46"/>
    </row>
    <row r="38353" spans="4:4" ht="15" customHeight="1" x14ac:dyDescent="0.25">
      <c r="D38353" s="46"/>
    </row>
    <row r="38354" spans="4:4" ht="15" customHeight="1" x14ac:dyDescent="0.25">
      <c r="D38354" s="46"/>
    </row>
    <row r="38355" spans="4:4" ht="15" customHeight="1" x14ac:dyDescent="0.25">
      <c r="D38355" s="46"/>
    </row>
    <row r="38356" spans="4:4" ht="15" customHeight="1" x14ac:dyDescent="0.25">
      <c r="D38356" s="46"/>
    </row>
    <row r="38357" spans="4:4" ht="15" customHeight="1" x14ac:dyDescent="0.25">
      <c r="D38357" s="46"/>
    </row>
    <row r="38358" spans="4:4" ht="15" customHeight="1" x14ac:dyDescent="0.25">
      <c r="D38358" s="46"/>
    </row>
    <row r="38359" spans="4:4" ht="15" customHeight="1" x14ac:dyDescent="0.25">
      <c r="D38359" s="46"/>
    </row>
    <row r="38360" spans="4:4" ht="15" customHeight="1" x14ac:dyDescent="0.25">
      <c r="D38360" s="46"/>
    </row>
    <row r="38361" spans="4:4" ht="15" customHeight="1" x14ac:dyDescent="0.25">
      <c r="D38361" s="46"/>
    </row>
    <row r="38362" spans="4:4" ht="15" customHeight="1" x14ac:dyDescent="0.25">
      <c r="D38362" s="46"/>
    </row>
    <row r="38363" spans="4:4" ht="15" customHeight="1" x14ac:dyDescent="0.25">
      <c r="D38363" s="46"/>
    </row>
    <row r="38364" spans="4:4" ht="15" customHeight="1" x14ac:dyDescent="0.25">
      <c r="D38364" s="46"/>
    </row>
    <row r="38365" spans="4:4" ht="15" customHeight="1" x14ac:dyDescent="0.25">
      <c r="D38365" s="46"/>
    </row>
    <row r="38366" spans="4:4" ht="15" customHeight="1" x14ac:dyDescent="0.25">
      <c r="D38366" s="46"/>
    </row>
    <row r="38367" spans="4:4" ht="15" customHeight="1" x14ac:dyDescent="0.25">
      <c r="D38367" s="46"/>
    </row>
    <row r="38368" spans="4:4" ht="15" customHeight="1" x14ac:dyDescent="0.25">
      <c r="D38368" s="46"/>
    </row>
    <row r="38369" spans="4:4" ht="15" customHeight="1" x14ac:dyDescent="0.25">
      <c r="D38369" s="46"/>
    </row>
    <row r="38370" spans="4:4" ht="15" customHeight="1" x14ac:dyDescent="0.25">
      <c r="D38370" s="46"/>
    </row>
    <row r="38371" spans="4:4" ht="15" customHeight="1" x14ac:dyDescent="0.25">
      <c r="D38371" s="46"/>
    </row>
    <row r="38372" spans="4:4" ht="15" customHeight="1" x14ac:dyDescent="0.25">
      <c r="D38372" s="46"/>
    </row>
    <row r="38373" spans="4:4" ht="15" customHeight="1" x14ac:dyDescent="0.25">
      <c r="D38373" s="46"/>
    </row>
    <row r="38374" spans="4:4" ht="15" customHeight="1" x14ac:dyDescent="0.25">
      <c r="D38374" s="46"/>
    </row>
    <row r="38375" spans="4:4" ht="15" customHeight="1" x14ac:dyDescent="0.25">
      <c r="D38375" s="46"/>
    </row>
    <row r="38376" spans="4:4" ht="15" customHeight="1" x14ac:dyDescent="0.25">
      <c r="D38376" s="46"/>
    </row>
    <row r="38377" spans="4:4" ht="15" customHeight="1" x14ac:dyDescent="0.25">
      <c r="D38377" s="46"/>
    </row>
    <row r="38378" spans="4:4" ht="15" customHeight="1" x14ac:dyDescent="0.25">
      <c r="D38378" s="46"/>
    </row>
    <row r="38379" spans="4:4" ht="15" customHeight="1" x14ac:dyDescent="0.25">
      <c r="D38379" s="46"/>
    </row>
    <row r="38380" spans="4:4" ht="15" customHeight="1" x14ac:dyDescent="0.25">
      <c r="D38380" s="46"/>
    </row>
    <row r="38381" spans="4:4" ht="15" customHeight="1" x14ac:dyDescent="0.25">
      <c r="D38381" s="46"/>
    </row>
    <row r="38382" spans="4:4" ht="15" customHeight="1" x14ac:dyDescent="0.25">
      <c r="D38382" s="46"/>
    </row>
    <row r="38383" spans="4:4" ht="15" customHeight="1" x14ac:dyDescent="0.25">
      <c r="D38383" s="46"/>
    </row>
    <row r="38384" spans="4:4" ht="15" customHeight="1" x14ac:dyDescent="0.25">
      <c r="D38384" s="46"/>
    </row>
    <row r="38385" spans="4:4" ht="15" customHeight="1" x14ac:dyDescent="0.25">
      <c r="D38385" s="46"/>
    </row>
    <row r="38386" spans="4:4" ht="15" customHeight="1" x14ac:dyDescent="0.25">
      <c r="D38386" s="46"/>
    </row>
    <row r="38387" spans="4:4" ht="15" customHeight="1" x14ac:dyDescent="0.25">
      <c r="D38387" s="46"/>
    </row>
    <row r="38388" spans="4:4" ht="15" customHeight="1" x14ac:dyDescent="0.25">
      <c r="D38388" s="46"/>
    </row>
    <row r="38389" spans="4:4" ht="15" customHeight="1" x14ac:dyDescent="0.25">
      <c r="D38389" s="46"/>
    </row>
    <row r="39818" spans="4:4" ht="15" customHeight="1" x14ac:dyDescent="0.25">
      <c r="D39818" s="46"/>
    </row>
    <row r="39819" spans="4:4" ht="15" customHeight="1" x14ac:dyDescent="0.25">
      <c r="D39819" s="46"/>
    </row>
    <row r="39820" spans="4:4" ht="15" customHeight="1" x14ac:dyDescent="0.25">
      <c r="D39820" s="46"/>
    </row>
    <row r="39821" spans="4:4" ht="15" customHeight="1" x14ac:dyDescent="0.25">
      <c r="D39821" s="46"/>
    </row>
    <row r="39822" spans="4:4" ht="15" customHeight="1" x14ac:dyDescent="0.25">
      <c r="D39822" s="46"/>
    </row>
    <row r="39823" spans="4:4" ht="15" customHeight="1" x14ac:dyDescent="0.25">
      <c r="D39823" s="46"/>
    </row>
    <row r="39824" spans="4:4" ht="15" customHeight="1" x14ac:dyDescent="0.25">
      <c r="D39824" s="46"/>
    </row>
    <row r="39825" spans="4:4" ht="15" customHeight="1" x14ac:dyDescent="0.25">
      <c r="D39825" s="46"/>
    </row>
    <row r="39826" spans="4:4" ht="15" customHeight="1" x14ac:dyDescent="0.25">
      <c r="D39826" s="46"/>
    </row>
    <row r="39827" spans="4:4" ht="15" customHeight="1" x14ac:dyDescent="0.25">
      <c r="D39827" s="46"/>
    </row>
    <row r="39828" spans="4:4" ht="15" customHeight="1" x14ac:dyDescent="0.25">
      <c r="D39828" s="46"/>
    </row>
    <row r="39829" spans="4:4" ht="15" customHeight="1" x14ac:dyDescent="0.25">
      <c r="D39829" s="46"/>
    </row>
    <row r="39830" spans="4:4" ht="15" customHeight="1" x14ac:dyDescent="0.25">
      <c r="D39830" s="46"/>
    </row>
    <row r="39831" spans="4:4" ht="15" customHeight="1" x14ac:dyDescent="0.25">
      <c r="D39831" s="46"/>
    </row>
    <row r="39832" spans="4:4" ht="15" customHeight="1" x14ac:dyDescent="0.25">
      <c r="D39832" s="46"/>
    </row>
    <row r="39833" spans="4:4" ht="15" customHeight="1" x14ac:dyDescent="0.25">
      <c r="D39833" s="46"/>
    </row>
    <row r="39834" spans="4:4" ht="15" customHeight="1" x14ac:dyDescent="0.25">
      <c r="D39834" s="46"/>
    </row>
    <row r="39835" spans="4:4" ht="15" customHeight="1" x14ac:dyDescent="0.25">
      <c r="D39835" s="46"/>
    </row>
    <row r="39836" spans="4:4" ht="15" customHeight="1" x14ac:dyDescent="0.25">
      <c r="D39836" s="46"/>
    </row>
    <row r="39837" spans="4:4" ht="15" customHeight="1" x14ac:dyDescent="0.25">
      <c r="D39837" s="46"/>
    </row>
    <row r="39838" spans="4:4" ht="15" customHeight="1" x14ac:dyDescent="0.25">
      <c r="D39838" s="46"/>
    </row>
    <row r="39839" spans="4:4" ht="15" customHeight="1" x14ac:dyDescent="0.25">
      <c r="D39839" s="46"/>
    </row>
    <row r="39840" spans="4:4" ht="15" customHeight="1" x14ac:dyDescent="0.25">
      <c r="D39840" s="46"/>
    </row>
    <row r="39841" spans="4:4" ht="15" customHeight="1" x14ac:dyDescent="0.25">
      <c r="D39841" s="46"/>
    </row>
    <row r="39842" spans="4:4" ht="15" customHeight="1" x14ac:dyDescent="0.25">
      <c r="D39842" s="46"/>
    </row>
    <row r="39843" spans="4:4" ht="15" customHeight="1" x14ac:dyDescent="0.25">
      <c r="D39843" s="46"/>
    </row>
    <row r="39844" spans="4:4" ht="15" customHeight="1" x14ac:dyDescent="0.25">
      <c r="D39844" s="46"/>
    </row>
    <row r="39845" spans="4:4" ht="15" customHeight="1" x14ac:dyDescent="0.25">
      <c r="D39845" s="46"/>
    </row>
    <row r="39846" spans="4:4" ht="15" customHeight="1" x14ac:dyDescent="0.25">
      <c r="D39846" s="46"/>
    </row>
    <row r="39847" spans="4:4" ht="15" customHeight="1" x14ac:dyDescent="0.25">
      <c r="D39847" s="46"/>
    </row>
    <row r="39848" spans="4:4" ht="15" customHeight="1" x14ac:dyDescent="0.25">
      <c r="D39848" s="46"/>
    </row>
    <row r="39849" spans="4:4" ht="15" customHeight="1" x14ac:dyDescent="0.25">
      <c r="D39849" s="46"/>
    </row>
    <row r="39850" spans="4:4" ht="15" customHeight="1" x14ac:dyDescent="0.25">
      <c r="D39850" s="46"/>
    </row>
    <row r="39851" spans="4:4" ht="15" customHeight="1" x14ac:dyDescent="0.25">
      <c r="D39851" s="46"/>
    </row>
    <row r="39852" spans="4:4" ht="15" customHeight="1" x14ac:dyDescent="0.25">
      <c r="D39852" s="46"/>
    </row>
    <row r="39853" spans="4:4" ht="15" customHeight="1" x14ac:dyDescent="0.25">
      <c r="D39853" s="46"/>
    </row>
    <row r="39854" spans="4:4" ht="15" customHeight="1" x14ac:dyDescent="0.25">
      <c r="D39854" s="46"/>
    </row>
    <row r="39855" spans="4:4" ht="15" customHeight="1" x14ac:dyDescent="0.25">
      <c r="D39855" s="46"/>
    </row>
    <row r="39856" spans="4:4" ht="15" customHeight="1" x14ac:dyDescent="0.25">
      <c r="D39856" s="46"/>
    </row>
    <row r="39857" spans="4:4" ht="15" customHeight="1" x14ac:dyDescent="0.25">
      <c r="D39857" s="46"/>
    </row>
    <row r="39858" spans="4:4" ht="15" customHeight="1" x14ac:dyDescent="0.25">
      <c r="D39858" s="46"/>
    </row>
    <row r="39859" spans="4:4" ht="15" customHeight="1" x14ac:dyDescent="0.25">
      <c r="D39859" s="46"/>
    </row>
    <row r="39860" spans="4:4" ht="15" customHeight="1" x14ac:dyDescent="0.25">
      <c r="D39860" s="46"/>
    </row>
    <row r="39861" spans="4:4" ht="15" customHeight="1" x14ac:dyDescent="0.25">
      <c r="D39861" s="46"/>
    </row>
    <row r="39862" spans="4:4" ht="15" customHeight="1" x14ac:dyDescent="0.25">
      <c r="D39862" s="46"/>
    </row>
    <row r="39863" spans="4:4" ht="15" customHeight="1" x14ac:dyDescent="0.25">
      <c r="D39863" s="46"/>
    </row>
    <row r="39864" spans="4:4" ht="15" customHeight="1" x14ac:dyDescent="0.25">
      <c r="D39864" s="46"/>
    </row>
    <row r="39865" spans="4:4" ht="15" customHeight="1" x14ac:dyDescent="0.25">
      <c r="D39865" s="46"/>
    </row>
    <row r="39866" spans="4:4" ht="15" customHeight="1" x14ac:dyDescent="0.25">
      <c r="D39866" s="46"/>
    </row>
    <row r="39867" spans="4:4" ht="15" customHeight="1" x14ac:dyDescent="0.25">
      <c r="D39867" s="46"/>
    </row>
    <row r="39868" spans="4:4" ht="15" customHeight="1" x14ac:dyDescent="0.25">
      <c r="D39868" s="46"/>
    </row>
    <row r="39869" spans="4:4" ht="15" customHeight="1" x14ac:dyDescent="0.25">
      <c r="D39869" s="46"/>
    </row>
    <row r="39870" spans="4:4" ht="15" customHeight="1" x14ac:dyDescent="0.25">
      <c r="D39870" s="46"/>
    </row>
    <row r="39871" spans="4:4" ht="15" customHeight="1" x14ac:dyDescent="0.25">
      <c r="D39871" s="46"/>
    </row>
    <row r="39872" spans="4:4" ht="15" customHeight="1" x14ac:dyDescent="0.25">
      <c r="D39872" s="46"/>
    </row>
    <row r="39873" spans="4:4" ht="15" customHeight="1" x14ac:dyDescent="0.25">
      <c r="D39873" s="46"/>
    </row>
    <row r="39874" spans="4:4" ht="15" customHeight="1" x14ac:dyDescent="0.25">
      <c r="D39874" s="46"/>
    </row>
    <row r="39875" spans="4:4" ht="15" customHeight="1" x14ac:dyDescent="0.25">
      <c r="D39875" s="46"/>
    </row>
    <row r="39876" spans="4:4" ht="15" customHeight="1" x14ac:dyDescent="0.25">
      <c r="D39876" s="46"/>
    </row>
    <row r="39877" spans="4:4" ht="15" customHeight="1" x14ac:dyDescent="0.25">
      <c r="D39877" s="46"/>
    </row>
    <row r="39878" spans="4:4" ht="15" customHeight="1" x14ac:dyDescent="0.25">
      <c r="D39878" s="46"/>
    </row>
    <row r="39879" spans="4:4" ht="15" customHeight="1" x14ac:dyDescent="0.25">
      <c r="D39879" s="46"/>
    </row>
    <row r="39880" spans="4:4" ht="15" customHeight="1" x14ac:dyDescent="0.25">
      <c r="D39880" s="46"/>
    </row>
    <row r="39881" spans="4:4" ht="15" customHeight="1" x14ac:dyDescent="0.25">
      <c r="D39881" s="46"/>
    </row>
    <row r="39882" spans="4:4" ht="15" customHeight="1" x14ac:dyDescent="0.25">
      <c r="D39882" s="46"/>
    </row>
    <row r="39883" spans="4:4" ht="15" customHeight="1" x14ac:dyDescent="0.25">
      <c r="D39883" s="46"/>
    </row>
    <row r="39884" spans="4:4" ht="15" customHeight="1" x14ac:dyDescent="0.25">
      <c r="D39884" s="46"/>
    </row>
    <row r="39885" spans="4:4" ht="15" customHeight="1" x14ac:dyDescent="0.25">
      <c r="D39885" s="46"/>
    </row>
    <row r="39886" spans="4:4" ht="15" customHeight="1" x14ac:dyDescent="0.25">
      <c r="D39886" s="46"/>
    </row>
    <row r="39887" spans="4:4" ht="15" customHeight="1" x14ac:dyDescent="0.25">
      <c r="D39887" s="46"/>
    </row>
    <row r="39888" spans="4:4" ht="15" customHeight="1" x14ac:dyDescent="0.25">
      <c r="D39888" s="46"/>
    </row>
    <row r="39889" spans="4:4" ht="15" customHeight="1" x14ac:dyDescent="0.25">
      <c r="D39889" s="46"/>
    </row>
    <row r="39890" spans="4:4" ht="15" customHeight="1" x14ac:dyDescent="0.25">
      <c r="D39890" s="46"/>
    </row>
    <row r="39891" spans="4:4" ht="15" customHeight="1" x14ac:dyDescent="0.25">
      <c r="D39891" s="46"/>
    </row>
    <row r="39892" spans="4:4" ht="15" customHeight="1" x14ac:dyDescent="0.25">
      <c r="D39892" s="46"/>
    </row>
    <row r="39893" spans="4:4" ht="15" customHeight="1" x14ac:dyDescent="0.25">
      <c r="D39893" s="46"/>
    </row>
    <row r="39894" spans="4:4" ht="15" customHeight="1" x14ac:dyDescent="0.25">
      <c r="D39894" s="46"/>
    </row>
    <row r="39895" spans="4:4" ht="15" customHeight="1" x14ac:dyDescent="0.25">
      <c r="D39895" s="46"/>
    </row>
    <row r="39896" spans="4:4" ht="15" customHeight="1" x14ac:dyDescent="0.25">
      <c r="D39896" s="46"/>
    </row>
    <row r="39897" spans="4:4" ht="15" customHeight="1" x14ac:dyDescent="0.25">
      <c r="D39897" s="46"/>
    </row>
    <row r="39898" spans="4:4" ht="15" customHeight="1" x14ac:dyDescent="0.25">
      <c r="D39898" s="46"/>
    </row>
    <row r="39899" spans="4:4" ht="15" customHeight="1" x14ac:dyDescent="0.25">
      <c r="D39899" s="46"/>
    </row>
    <row r="39900" spans="4:4" ht="15" customHeight="1" x14ac:dyDescent="0.25">
      <c r="D39900" s="46"/>
    </row>
    <row r="39901" spans="4:4" ht="15" customHeight="1" x14ac:dyDescent="0.25">
      <c r="D39901" s="46"/>
    </row>
    <row r="40574" spans="4:4" ht="15" customHeight="1" x14ac:dyDescent="0.25">
      <c r="D40574" s="46"/>
    </row>
    <row r="40575" spans="4:4" ht="15" customHeight="1" x14ac:dyDescent="0.25">
      <c r="D40575" s="46"/>
    </row>
    <row r="40576" spans="4:4" ht="15" customHeight="1" x14ac:dyDescent="0.25">
      <c r="D40576" s="46"/>
    </row>
    <row r="40577" spans="4:4" ht="15" customHeight="1" x14ac:dyDescent="0.25">
      <c r="D40577" s="46"/>
    </row>
    <row r="40578" spans="4:4" ht="15" customHeight="1" x14ac:dyDescent="0.25">
      <c r="D40578" s="46"/>
    </row>
    <row r="40579" spans="4:4" ht="15" customHeight="1" x14ac:dyDescent="0.25">
      <c r="D40579" s="46"/>
    </row>
    <row r="40580" spans="4:4" ht="15" customHeight="1" x14ac:dyDescent="0.25">
      <c r="D40580" s="46"/>
    </row>
    <row r="40581" spans="4:4" ht="15" customHeight="1" x14ac:dyDescent="0.25">
      <c r="D40581" s="46"/>
    </row>
    <row r="40582" spans="4:4" ht="15" customHeight="1" x14ac:dyDescent="0.25">
      <c r="D40582" s="46"/>
    </row>
    <row r="40583" spans="4:4" ht="15" customHeight="1" x14ac:dyDescent="0.25">
      <c r="D40583" s="46"/>
    </row>
    <row r="40584" spans="4:4" ht="15" customHeight="1" x14ac:dyDescent="0.25">
      <c r="D40584" s="46"/>
    </row>
    <row r="40585" spans="4:4" ht="15" customHeight="1" x14ac:dyDescent="0.25">
      <c r="D40585" s="46"/>
    </row>
    <row r="40586" spans="4:4" ht="15" customHeight="1" x14ac:dyDescent="0.25">
      <c r="D40586" s="46"/>
    </row>
    <row r="40587" spans="4:4" ht="15" customHeight="1" x14ac:dyDescent="0.25">
      <c r="D40587" s="46"/>
    </row>
    <row r="40588" spans="4:4" ht="15" customHeight="1" x14ac:dyDescent="0.25">
      <c r="D40588" s="46"/>
    </row>
    <row r="40589" spans="4:4" ht="15" customHeight="1" x14ac:dyDescent="0.25">
      <c r="D40589" s="46"/>
    </row>
    <row r="40590" spans="4:4" ht="15" customHeight="1" x14ac:dyDescent="0.25">
      <c r="D40590" s="46"/>
    </row>
    <row r="40591" spans="4:4" ht="15" customHeight="1" x14ac:dyDescent="0.25">
      <c r="D40591" s="46"/>
    </row>
    <row r="40592" spans="4:4" ht="15" customHeight="1" x14ac:dyDescent="0.25">
      <c r="D40592" s="46"/>
    </row>
    <row r="40593" spans="4:4" ht="15" customHeight="1" x14ac:dyDescent="0.25">
      <c r="D40593" s="46"/>
    </row>
    <row r="40594" spans="4:4" ht="15" customHeight="1" x14ac:dyDescent="0.25">
      <c r="D40594" s="46"/>
    </row>
    <row r="40595" spans="4:4" ht="15" customHeight="1" x14ac:dyDescent="0.25">
      <c r="D40595" s="46"/>
    </row>
    <row r="40596" spans="4:4" ht="15" customHeight="1" x14ac:dyDescent="0.25">
      <c r="D40596" s="46"/>
    </row>
    <row r="40597" spans="4:4" ht="15" customHeight="1" x14ac:dyDescent="0.25">
      <c r="D40597" s="46"/>
    </row>
    <row r="40598" spans="4:4" ht="15" customHeight="1" x14ac:dyDescent="0.25">
      <c r="D40598" s="46"/>
    </row>
    <row r="40599" spans="4:4" ht="15" customHeight="1" x14ac:dyDescent="0.25">
      <c r="D40599" s="46"/>
    </row>
    <row r="40600" spans="4:4" ht="15" customHeight="1" x14ac:dyDescent="0.25">
      <c r="D40600" s="46"/>
    </row>
    <row r="40601" spans="4:4" ht="15" customHeight="1" x14ac:dyDescent="0.25">
      <c r="D40601" s="46"/>
    </row>
    <row r="40602" spans="4:4" ht="15" customHeight="1" x14ac:dyDescent="0.25">
      <c r="D40602" s="46"/>
    </row>
    <row r="40603" spans="4:4" ht="15" customHeight="1" x14ac:dyDescent="0.25">
      <c r="D40603" s="46"/>
    </row>
    <row r="40604" spans="4:4" ht="15" customHeight="1" x14ac:dyDescent="0.25">
      <c r="D40604" s="46"/>
    </row>
    <row r="40605" spans="4:4" ht="15" customHeight="1" x14ac:dyDescent="0.25">
      <c r="D40605" s="46"/>
    </row>
    <row r="40606" spans="4:4" ht="15" customHeight="1" x14ac:dyDescent="0.25">
      <c r="D40606" s="46"/>
    </row>
    <row r="40607" spans="4:4" ht="15" customHeight="1" x14ac:dyDescent="0.25">
      <c r="D40607" s="46"/>
    </row>
    <row r="40608" spans="4:4" ht="15" customHeight="1" x14ac:dyDescent="0.25">
      <c r="D40608" s="46"/>
    </row>
    <row r="40609" spans="4:4" ht="15" customHeight="1" x14ac:dyDescent="0.25">
      <c r="D40609" s="46"/>
    </row>
    <row r="40610" spans="4:4" ht="15" customHeight="1" x14ac:dyDescent="0.25">
      <c r="D40610" s="46"/>
    </row>
    <row r="40611" spans="4:4" ht="15" customHeight="1" x14ac:dyDescent="0.25">
      <c r="D40611" s="46"/>
    </row>
    <row r="40612" spans="4:4" ht="15" customHeight="1" x14ac:dyDescent="0.25">
      <c r="D40612" s="46"/>
    </row>
    <row r="40613" spans="4:4" ht="15" customHeight="1" x14ac:dyDescent="0.25">
      <c r="D40613" s="46"/>
    </row>
    <row r="40614" spans="4:4" ht="15" customHeight="1" x14ac:dyDescent="0.25">
      <c r="D40614" s="46"/>
    </row>
    <row r="40615" spans="4:4" ht="15" customHeight="1" x14ac:dyDescent="0.25">
      <c r="D40615" s="46"/>
    </row>
    <row r="40616" spans="4:4" ht="15" customHeight="1" x14ac:dyDescent="0.25">
      <c r="D40616" s="46"/>
    </row>
    <row r="40617" spans="4:4" ht="15" customHeight="1" x14ac:dyDescent="0.25">
      <c r="D40617" s="46"/>
    </row>
    <row r="40618" spans="4:4" ht="15" customHeight="1" x14ac:dyDescent="0.25">
      <c r="D40618" s="46"/>
    </row>
    <row r="40619" spans="4:4" ht="15" customHeight="1" x14ac:dyDescent="0.25">
      <c r="D40619" s="46"/>
    </row>
    <row r="40620" spans="4:4" ht="15" customHeight="1" x14ac:dyDescent="0.25">
      <c r="D40620" s="46"/>
    </row>
    <row r="40621" spans="4:4" ht="15" customHeight="1" x14ac:dyDescent="0.25">
      <c r="D40621" s="46"/>
    </row>
    <row r="40622" spans="4:4" ht="15" customHeight="1" x14ac:dyDescent="0.25">
      <c r="D40622" s="46"/>
    </row>
    <row r="40623" spans="4:4" ht="15" customHeight="1" x14ac:dyDescent="0.25">
      <c r="D40623" s="46"/>
    </row>
    <row r="40624" spans="4:4" ht="15" customHeight="1" x14ac:dyDescent="0.25">
      <c r="D40624" s="46"/>
    </row>
    <row r="40625" spans="4:4" ht="15" customHeight="1" x14ac:dyDescent="0.25">
      <c r="D40625" s="46"/>
    </row>
    <row r="40626" spans="4:4" ht="15" customHeight="1" x14ac:dyDescent="0.25">
      <c r="D40626" s="46"/>
    </row>
    <row r="40627" spans="4:4" ht="15" customHeight="1" x14ac:dyDescent="0.25">
      <c r="D40627" s="46"/>
    </row>
    <row r="40628" spans="4:4" ht="15" customHeight="1" x14ac:dyDescent="0.25">
      <c r="D40628" s="46"/>
    </row>
    <row r="40629" spans="4:4" ht="15" customHeight="1" x14ac:dyDescent="0.25">
      <c r="D40629" s="46"/>
    </row>
    <row r="40630" spans="4:4" ht="15" customHeight="1" x14ac:dyDescent="0.25">
      <c r="D40630" s="46"/>
    </row>
    <row r="40631" spans="4:4" ht="15" customHeight="1" x14ac:dyDescent="0.25">
      <c r="D40631" s="46"/>
    </row>
    <row r="40632" spans="4:4" ht="15" customHeight="1" x14ac:dyDescent="0.25">
      <c r="D40632" s="46"/>
    </row>
    <row r="40633" spans="4:4" ht="15" customHeight="1" x14ac:dyDescent="0.25">
      <c r="D40633" s="46"/>
    </row>
    <row r="40634" spans="4:4" ht="15" customHeight="1" x14ac:dyDescent="0.25">
      <c r="D40634" s="46"/>
    </row>
    <row r="40635" spans="4:4" ht="15" customHeight="1" x14ac:dyDescent="0.25">
      <c r="D40635" s="46"/>
    </row>
    <row r="40636" spans="4:4" ht="15" customHeight="1" x14ac:dyDescent="0.25">
      <c r="D40636" s="46"/>
    </row>
    <row r="40637" spans="4:4" ht="15" customHeight="1" x14ac:dyDescent="0.25">
      <c r="D40637" s="46"/>
    </row>
    <row r="40638" spans="4:4" ht="15" customHeight="1" x14ac:dyDescent="0.25">
      <c r="D40638" s="46"/>
    </row>
    <row r="40639" spans="4:4" ht="15" customHeight="1" x14ac:dyDescent="0.25">
      <c r="D40639" s="46"/>
    </row>
    <row r="40640" spans="4:4" ht="15" customHeight="1" x14ac:dyDescent="0.25">
      <c r="D40640" s="46"/>
    </row>
    <row r="40641" spans="4:4" ht="15" customHeight="1" x14ac:dyDescent="0.25">
      <c r="D40641" s="46"/>
    </row>
    <row r="40642" spans="4:4" ht="15" customHeight="1" x14ac:dyDescent="0.25">
      <c r="D40642" s="46"/>
    </row>
    <row r="40643" spans="4:4" ht="15" customHeight="1" x14ac:dyDescent="0.25">
      <c r="D40643" s="46"/>
    </row>
    <row r="40644" spans="4:4" ht="15" customHeight="1" x14ac:dyDescent="0.25">
      <c r="D40644" s="46"/>
    </row>
    <row r="40645" spans="4:4" ht="15" customHeight="1" x14ac:dyDescent="0.25">
      <c r="D40645" s="46"/>
    </row>
    <row r="40646" spans="4:4" ht="15" customHeight="1" x14ac:dyDescent="0.25">
      <c r="D40646" s="46"/>
    </row>
    <row r="40647" spans="4:4" ht="15" customHeight="1" x14ac:dyDescent="0.25">
      <c r="D40647" s="46"/>
    </row>
    <row r="40648" spans="4:4" ht="15" customHeight="1" x14ac:dyDescent="0.25">
      <c r="D40648" s="46"/>
    </row>
    <row r="40649" spans="4:4" ht="15" customHeight="1" x14ac:dyDescent="0.25">
      <c r="D40649" s="46"/>
    </row>
    <row r="40650" spans="4:4" ht="15" customHeight="1" x14ac:dyDescent="0.25">
      <c r="D40650" s="46"/>
    </row>
    <row r="40651" spans="4:4" ht="15" customHeight="1" x14ac:dyDescent="0.25">
      <c r="D40651" s="46"/>
    </row>
    <row r="40652" spans="4:4" ht="15" customHeight="1" x14ac:dyDescent="0.25">
      <c r="D40652" s="46"/>
    </row>
    <row r="40653" spans="4:4" ht="15" customHeight="1" x14ac:dyDescent="0.25">
      <c r="D40653" s="46"/>
    </row>
    <row r="40654" spans="4:4" ht="15" customHeight="1" x14ac:dyDescent="0.25">
      <c r="D40654" s="46"/>
    </row>
    <row r="40655" spans="4:4" ht="15" customHeight="1" x14ac:dyDescent="0.25">
      <c r="D40655" s="46"/>
    </row>
    <row r="40656" spans="4:4" ht="15" customHeight="1" x14ac:dyDescent="0.25">
      <c r="D40656" s="46"/>
    </row>
    <row r="40657" spans="4:4" ht="15" customHeight="1" x14ac:dyDescent="0.25">
      <c r="D40657" s="46"/>
    </row>
    <row r="44606" spans="4:4" ht="15" customHeight="1" x14ac:dyDescent="0.25">
      <c r="D44606" s="46"/>
    </row>
    <row r="44607" spans="4:4" ht="15" customHeight="1" x14ac:dyDescent="0.25">
      <c r="D44607" s="46"/>
    </row>
    <row r="44608" spans="4:4" ht="15" customHeight="1" x14ac:dyDescent="0.25">
      <c r="D44608" s="46"/>
    </row>
    <row r="44609" spans="4:4" ht="15" customHeight="1" x14ac:dyDescent="0.25">
      <c r="D44609" s="46"/>
    </row>
    <row r="44610" spans="4:4" ht="15" customHeight="1" x14ac:dyDescent="0.25">
      <c r="D44610" s="46"/>
    </row>
    <row r="44611" spans="4:4" ht="15" customHeight="1" x14ac:dyDescent="0.25">
      <c r="D44611" s="46"/>
    </row>
    <row r="44612" spans="4:4" ht="15" customHeight="1" x14ac:dyDescent="0.25">
      <c r="D44612" s="46"/>
    </row>
    <row r="44613" spans="4:4" ht="15" customHeight="1" x14ac:dyDescent="0.25">
      <c r="D44613" s="46"/>
    </row>
    <row r="44614" spans="4:4" ht="15" customHeight="1" x14ac:dyDescent="0.25">
      <c r="D44614" s="46"/>
    </row>
    <row r="44615" spans="4:4" ht="15" customHeight="1" x14ac:dyDescent="0.25">
      <c r="D44615" s="46"/>
    </row>
    <row r="44616" spans="4:4" ht="15" customHeight="1" x14ac:dyDescent="0.25">
      <c r="D44616" s="46"/>
    </row>
    <row r="44617" spans="4:4" ht="15" customHeight="1" x14ac:dyDescent="0.25">
      <c r="D44617" s="46"/>
    </row>
    <row r="44618" spans="4:4" ht="15" customHeight="1" x14ac:dyDescent="0.25">
      <c r="D44618" s="46"/>
    </row>
    <row r="44619" spans="4:4" ht="15" customHeight="1" x14ac:dyDescent="0.25">
      <c r="D44619" s="46"/>
    </row>
    <row r="44620" spans="4:4" ht="15" customHeight="1" x14ac:dyDescent="0.25">
      <c r="D44620" s="46"/>
    </row>
    <row r="44621" spans="4:4" ht="15" customHeight="1" x14ac:dyDescent="0.25">
      <c r="D44621" s="46"/>
    </row>
    <row r="44622" spans="4:4" ht="15" customHeight="1" x14ac:dyDescent="0.25">
      <c r="D44622" s="46"/>
    </row>
    <row r="44623" spans="4:4" ht="15" customHeight="1" x14ac:dyDescent="0.25">
      <c r="D44623" s="46"/>
    </row>
    <row r="44624" spans="4:4" ht="15" customHeight="1" x14ac:dyDescent="0.25">
      <c r="D44624" s="46"/>
    </row>
    <row r="44625" spans="4:4" ht="15" customHeight="1" x14ac:dyDescent="0.25">
      <c r="D44625" s="46"/>
    </row>
    <row r="44626" spans="4:4" ht="15" customHeight="1" x14ac:dyDescent="0.25">
      <c r="D44626" s="46"/>
    </row>
    <row r="44627" spans="4:4" ht="15" customHeight="1" x14ac:dyDescent="0.25">
      <c r="D44627" s="46"/>
    </row>
    <row r="44628" spans="4:4" ht="15" customHeight="1" x14ac:dyDescent="0.25">
      <c r="D44628" s="46"/>
    </row>
    <row r="44629" spans="4:4" ht="15" customHeight="1" x14ac:dyDescent="0.25">
      <c r="D44629" s="46"/>
    </row>
    <row r="44630" spans="4:4" ht="15" customHeight="1" x14ac:dyDescent="0.25">
      <c r="D44630" s="46"/>
    </row>
    <row r="44631" spans="4:4" ht="15" customHeight="1" x14ac:dyDescent="0.25">
      <c r="D44631" s="46"/>
    </row>
    <row r="44632" spans="4:4" ht="15" customHeight="1" x14ac:dyDescent="0.25">
      <c r="D44632" s="46"/>
    </row>
    <row r="44633" spans="4:4" ht="15" customHeight="1" x14ac:dyDescent="0.25">
      <c r="D44633" s="46"/>
    </row>
    <row r="44634" spans="4:4" ht="15" customHeight="1" x14ac:dyDescent="0.25">
      <c r="D44634" s="46"/>
    </row>
    <row r="44635" spans="4:4" ht="15" customHeight="1" x14ac:dyDescent="0.25">
      <c r="D44635" s="46"/>
    </row>
    <row r="44636" spans="4:4" ht="15" customHeight="1" x14ac:dyDescent="0.25">
      <c r="D44636" s="46"/>
    </row>
    <row r="44637" spans="4:4" ht="15" customHeight="1" x14ac:dyDescent="0.25">
      <c r="D44637" s="46"/>
    </row>
    <row r="44638" spans="4:4" ht="15" customHeight="1" x14ac:dyDescent="0.25">
      <c r="D44638" s="46"/>
    </row>
    <row r="44639" spans="4:4" ht="15" customHeight="1" x14ac:dyDescent="0.25">
      <c r="D44639" s="46"/>
    </row>
    <row r="44640" spans="4:4" ht="15" customHeight="1" x14ac:dyDescent="0.25">
      <c r="D44640" s="46"/>
    </row>
    <row r="44641" spans="4:4" ht="15" customHeight="1" x14ac:dyDescent="0.25">
      <c r="D44641" s="46"/>
    </row>
    <row r="44642" spans="4:4" ht="15" customHeight="1" x14ac:dyDescent="0.25">
      <c r="D44642" s="46"/>
    </row>
    <row r="44643" spans="4:4" ht="15" customHeight="1" x14ac:dyDescent="0.25">
      <c r="D44643" s="46"/>
    </row>
    <row r="44644" spans="4:4" ht="15" customHeight="1" x14ac:dyDescent="0.25">
      <c r="D44644" s="46"/>
    </row>
    <row r="44645" spans="4:4" ht="15" customHeight="1" x14ac:dyDescent="0.25">
      <c r="D44645" s="46"/>
    </row>
    <row r="44646" spans="4:4" ht="15" customHeight="1" x14ac:dyDescent="0.25">
      <c r="D44646" s="46"/>
    </row>
    <row r="44647" spans="4:4" ht="15" customHeight="1" x14ac:dyDescent="0.25">
      <c r="D44647" s="46"/>
    </row>
    <row r="44648" spans="4:4" ht="15" customHeight="1" x14ac:dyDescent="0.25">
      <c r="D44648" s="46"/>
    </row>
    <row r="44649" spans="4:4" ht="15" customHeight="1" x14ac:dyDescent="0.25">
      <c r="D44649" s="46"/>
    </row>
    <row r="44650" spans="4:4" ht="15" customHeight="1" x14ac:dyDescent="0.25">
      <c r="D44650" s="46"/>
    </row>
    <row r="44651" spans="4:4" ht="15" customHeight="1" x14ac:dyDescent="0.25">
      <c r="D44651" s="46"/>
    </row>
    <row r="44652" spans="4:4" ht="15" customHeight="1" x14ac:dyDescent="0.25">
      <c r="D44652" s="46"/>
    </row>
    <row r="44653" spans="4:4" ht="15" customHeight="1" x14ac:dyDescent="0.25">
      <c r="D44653" s="46"/>
    </row>
    <row r="44654" spans="4:4" ht="15" customHeight="1" x14ac:dyDescent="0.25">
      <c r="D44654" s="46"/>
    </row>
    <row r="44655" spans="4:4" ht="15" customHeight="1" x14ac:dyDescent="0.25">
      <c r="D44655" s="46"/>
    </row>
    <row r="44656" spans="4:4" ht="15" customHeight="1" x14ac:dyDescent="0.25">
      <c r="D44656" s="46"/>
    </row>
    <row r="44657" spans="4:4" ht="15" customHeight="1" x14ac:dyDescent="0.25">
      <c r="D44657" s="46"/>
    </row>
    <row r="44658" spans="4:4" ht="15" customHeight="1" x14ac:dyDescent="0.25">
      <c r="D44658" s="46"/>
    </row>
    <row r="44659" spans="4:4" ht="15" customHeight="1" x14ac:dyDescent="0.25">
      <c r="D44659" s="46"/>
    </row>
    <row r="44660" spans="4:4" ht="15" customHeight="1" x14ac:dyDescent="0.25">
      <c r="D44660" s="46"/>
    </row>
    <row r="44661" spans="4:4" ht="15" customHeight="1" x14ac:dyDescent="0.25">
      <c r="D44661" s="46"/>
    </row>
    <row r="44662" spans="4:4" ht="15" customHeight="1" x14ac:dyDescent="0.25">
      <c r="D44662" s="46"/>
    </row>
    <row r="44663" spans="4:4" ht="15" customHeight="1" x14ac:dyDescent="0.25">
      <c r="D44663" s="46"/>
    </row>
    <row r="44664" spans="4:4" ht="15" customHeight="1" x14ac:dyDescent="0.25">
      <c r="D44664" s="46"/>
    </row>
    <row r="44665" spans="4:4" ht="15" customHeight="1" x14ac:dyDescent="0.25">
      <c r="D44665" s="46"/>
    </row>
    <row r="44666" spans="4:4" ht="15" customHeight="1" x14ac:dyDescent="0.25">
      <c r="D44666" s="46"/>
    </row>
    <row r="44667" spans="4:4" ht="15" customHeight="1" x14ac:dyDescent="0.25">
      <c r="D44667" s="46"/>
    </row>
    <row r="44668" spans="4:4" ht="15" customHeight="1" x14ac:dyDescent="0.25">
      <c r="D44668" s="46"/>
    </row>
    <row r="44669" spans="4:4" ht="15" customHeight="1" x14ac:dyDescent="0.25">
      <c r="D44669" s="46"/>
    </row>
    <row r="44670" spans="4:4" ht="15" customHeight="1" x14ac:dyDescent="0.25">
      <c r="D44670" s="46"/>
    </row>
    <row r="44671" spans="4:4" ht="15" customHeight="1" x14ac:dyDescent="0.25">
      <c r="D44671" s="46"/>
    </row>
    <row r="44672" spans="4:4" ht="15" customHeight="1" x14ac:dyDescent="0.25">
      <c r="D44672" s="46"/>
    </row>
    <row r="44673" spans="4:4" ht="15" customHeight="1" x14ac:dyDescent="0.25">
      <c r="D44673" s="46"/>
    </row>
    <row r="44674" spans="4:4" ht="15" customHeight="1" x14ac:dyDescent="0.25">
      <c r="D44674" s="46"/>
    </row>
    <row r="44675" spans="4:4" ht="15" customHeight="1" x14ac:dyDescent="0.25">
      <c r="D44675" s="46"/>
    </row>
    <row r="44676" spans="4:4" ht="15" customHeight="1" x14ac:dyDescent="0.25">
      <c r="D44676" s="46"/>
    </row>
    <row r="44677" spans="4:4" ht="15" customHeight="1" x14ac:dyDescent="0.25">
      <c r="D44677" s="46"/>
    </row>
    <row r="44678" spans="4:4" ht="15" customHeight="1" x14ac:dyDescent="0.25">
      <c r="D44678" s="46"/>
    </row>
    <row r="44679" spans="4:4" ht="15" customHeight="1" x14ac:dyDescent="0.25">
      <c r="D44679" s="46"/>
    </row>
    <row r="44680" spans="4:4" ht="15" customHeight="1" x14ac:dyDescent="0.25">
      <c r="D44680" s="46"/>
    </row>
    <row r="44681" spans="4:4" ht="15" customHeight="1" x14ac:dyDescent="0.25">
      <c r="D44681" s="46"/>
    </row>
    <row r="44682" spans="4:4" ht="15" customHeight="1" x14ac:dyDescent="0.25">
      <c r="D44682" s="46"/>
    </row>
    <row r="44683" spans="4:4" ht="15" customHeight="1" x14ac:dyDescent="0.25">
      <c r="D44683" s="46"/>
    </row>
    <row r="44684" spans="4:4" ht="15" customHeight="1" x14ac:dyDescent="0.25">
      <c r="D44684" s="46"/>
    </row>
    <row r="44685" spans="4:4" ht="15" customHeight="1" x14ac:dyDescent="0.25">
      <c r="D44685" s="46"/>
    </row>
    <row r="44686" spans="4:4" ht="15" customHeight="1" x14ac:dyDescent="0.25">
      <c r="D44686" s="46"/>
    </row>
    <row r="44687" spans="4:4" ht="15" customHeight="1" x14ac:dyDescent="0.25">
      <c r="D44687" s="46"/>
    </row>
    <row r="44688" spans="4:4" ht="15" customHeight="1" x14ac:dyDescent="0.25">
      <c r="D44688" s="46"/>
    </row>
    <row r="44689" spans="4:4" ht="15" customHeight="1" x14ac:dyDescent="0.25">
      <c r="D44689" s="46"/>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88"/>
  <sheetViews>
    <sheetView zoomScale="120" zoomScaleNormal="120" workbookViewId="0">
      <selection activeCell="C3" sqref="C3"/>
    </sheetView>
  </sheetViews>
  <sheetFormatPr defaultColWidth="6.59765625" defaultRowHeight="15" customHeight="1" x14ac:dyDescent="0.25"/>
  <cols>
    <col min="1" max="1" width="30.59765625" style="48" customWidth="1"/>
    <col min="2" max="2" width="6.59765625" style="65" customWidth="1"/>
    <col min="3" max="14" width="9.59765625" style="48" customWidth="1"/>
    <col min="15" max="16" width="6.59765625" style="48" customWidth="1"/>
    <col min="17" max="16384" width="6.59765625" style="48"/>
  </cols>
  <sheetData>
    <row r="1" spans="1:16" s="43" customFormat="1" ht="15" customHeight="1" x14ac:dyDescent="0.25">
      <c r="A1" s="174" t="s">
        <v>218</v>
      </c>
      <c r="B1" s="174" t="s">
        <v>20</v>
      </c>
      <c r="C1" s="188" t="str">
        <f>Results!C2</f>
        <v>Test Group</v>
      </c>
      <c r="D1" s="191"/>
      <c r="E1" s="191"/>
      <c r="F1" s="191"/>
      <c r="G1" s="191"/>
      <c r="H1" s="191"/>
      <c r="I1" s="191"/>
      <c r="J1" s="191"/>
      <c r="K1" s="191"/>
      <c r="L1" s="191"/>
      <c r="M1" s="191"/>
      <c r="N1" s="191"/>
      <c r="O1" s="191"/>
      <c r="P1" s="192"/>
    </row>
    <row r="2" spans="1:16" ht="15" customHeight="1" x14ac:dyDescent="0.25">
      <c r="A2" s="174"/>
      <c r="B2" s="174"/>
      <c r="C2" s="58" t="s">
        <v>198</v>
      </c>
      <c r="D2" s="58" t="s">
        <v>199</v>
      </c>
      <c r="E2" s="58" t="s">
        <v>200</v>
      </c>
      <c r="F2" s="58" t="s">
        <v>201</v>
      </c>
      <c r="G2" s="58" t="s">
        <v>202</v>
      </c>
      <c r="H2" s="58" t="s">
        <v>203</v>
      </c>
      <c r="I2" s="58" t="s">
        <v>204</v>
      </c>
      <c r="J2" s="58" t="s">
        <v>205</v>
      </c>
      <c r="K2" s="58" t="s">
        <v>206</v>
      </c>
      <c r="L2" s="58" t="s">
        <v>207</v>
      </c>
      <c r="M2" s="93" t="s">
        <v>5886</v>
      </c>
      <c r="N2" s="93" t="s">
        <v>5887</v>
      </c>
      <c r="O2" s="58" t="s">
        <v>130</v>
      </c>
      <c r="P2" s="58" t="s">
        <v>131</v>
      </c>
    </row>
    <row r="3" spans="1:16" ht="15" customHeight="1" x14ac:dyDescent="0.25">
      <c r="A3" s="62" t="str">
        <f>'miRNA Table'!C3</f>
        <v>hsa-let-7a-5p</v>
      </c>
      <c r="B3" s="17" t="s">
        <v>9</v>
      </c>
      <c r="C3" s="78">
        <v>29.89</v>
      </c>
      <c r="D3" s="78">
        <v>29.56</v>
      </c>
      <c r="E3" s="78">
        <v>29.6</v>
      </c>
      <c r="F3" s="79"/>
      <c r="G3" s="79"/>
      <c r="H3" s="79"/>
      <c r="I3" s="79"/>
      <c r="J3" s="79"/>
      <c r="K3" s="79"/>
      <c r="L3" s="79"/>
      <c r="M3" s="79"/>
      <c r="N3" s="79"/>
      <c r="O3" s="70">
        <f>IF(ISERROR(AVERAGE(Calculations!C4:N4)),"",AVERAGE(Calculations!C4:N4))</f>
        <v>29.683333333333337</v>
      </c>
      <c r="P3" s="70">
        <f>IF(ISERROR(STDEV(Calculations!C4:N4)),"",IF(COUNT(Calculations!C4:N4)&lt;3,"N/A",STDEV(Calculations!C4:N4)))</f>
        <v>0.18009256878986843</v>
      </c>
    </row>
    <row r="4" spans="1:16" ht="15" customHeight="1" x14ac:dyDescent="0.25">
      <c r="A4" s="62" t="str">
        <f>'miRNA Table'!C4</f>
        <v>hsa-let-7b-5p</v>
      </c>
      <c r="B4" s="17" t="s">
        <v>10</v>
      </c>
      <c r="C4" s="78">
        <v>31.15</v>
      </c>
      <c r="D4" s="78">
        <v>31.27</v>
      </c>
      <c r="E4" s="78">
        <v>30.75</v>
      </c>
      <c r="F4" s="79"/>
      <c r="G4" s="79"/>
      <c r="H4" s="79"/>
      <c r="I4" s="79"/>
      <c r="J4" s="79"/>
      <c r="K4" s="79"/>
      <c r="L4" s="79"/>
      <c r="M4" s="79"/>
      <c r="N4" s="79"/>
      <c r="O4" s="70">
        <f>IF(ISERROR(AVERAGE(Calculations!C5:N5)),"",AVERAGE(Calculations!C5:N5))</f>
        <v>31.056666666666668</v>
      </c>
      <c r="P4" s="70">
        <f>IF(ISERROR(STDEV(Calculations!C5:N5)),"",IF(COUNT(Calculations!C5:N5)&lt;3,"N/A",STDEV(Calculations!C5:N5)))</f>
        <v>0.27227437142216143</v>
      </c>
    </row>
    <row r="5" spans="1:16" ht="15" customHeight="1" x14ac:dyDescent="0.25">
      <c r="A5" s="62" t="str">
        <f>'miRNA Table'!C5</f>
        <v>hsa-let-7c-5p</v>
      </c>
      <c r="B5" s="17" t="s">
        <v>11</v>
      </c>
      <c r="C5" s="78">
        <v>31.57</v>
      </c>
      <c r="D5" s="78">
        <v>31.24</v>
      </c>
      <c r="E5" s="78">
        <v>31.54</v>
      </c>
      <c r="F5" s="79"/>
      <c r="G5" s="79"/>
      <c r="H5" s="79"/>
      <c r="I5" s="79"/>
      <c r="J5" s="79"/>
      <c r="K5" s="79"/>
      <c r="L5" s="79"/>
      <c r="M5" s="79"/>
      <c r="N5" s="79"/>
      <c r="O5" s="70">
        <f>IF(ISERROR(AVERAGE(Calculations!C6:N6)),"",AVERAGE(Calculations!C6:N6))</f>
        <v>31.45</v>
      </c>
      <c r="P5" s="70">
        <f>IF(ISERROR(STDEV(Calculations!C6:N6)),"",IF(COUNT(Calculations!C6:N6)&lt;3,"N/A",STDEV(Calculations!C6:N6)))</f>
        <v>0.18248287590894738</v>
      </c>
    </row>
    <row r="6" spans="1:16" ht="15" customHeight="1" x14ac:dyDescent="0.25">
      <c r="A6" s="62" t="str">
        <f>'miRNA Table'!C6</f>
        <v>hsa-let-7d-5p</v>
      </c>
      <c r="B6" s="17" t="s">
        <v>35</v>
      </c>
      <c r="C6" s="78">
        <v>31.3</v>
      </c>
      <c r="D6" s="78">
        <v>32.24</v>
      </c>
      <c r="E6" s="78">
        <v>32.799999999999997</v>
      </c>
      <c r="F6" s="79"/>
      <c r="G6" s="79"/>
      <c r="H6" s="79"/>
      <c r="I6" s="79"/>
      <c r="J6" s="79"/>
      <c r="K6" s="79"/>
      <c r="L6" s="79"/>
      <c r="M6" s="79"/>
      <c r="N6" s="79"/>
      <c r="O6" s="70">
        <f>IF(ISERROR(AVERAGE(Calculations!C7:N7)),"",AVERAGE(Calculations!C7:N7))</f>
        <v>32.113333333333337</v>
      </c>
      <c r="P6" s="70">
        <f>IF(ISERROR(STDEV(Calculations!C7:N7)),"",IF(COUNT(Calculations!C7:N7)&lt;3,"N/A",STDEV(Calculations!C7:N7)))</f>
        <v>0.75797977105812731</v>
      </c>
    </row>
    <row r="7" spans="1:16" ht="15" customHeight="1" x14ac:dyDescent="0.25">
      <c r="A7" s="62" t="str">
        <f>'miRNA Table'!C7</f>
        <v>hsa-let-7d-3p</v>
      </c>
      <c r="B7" s="17" t="s">
        <v>36</v>
      </c>
      <c r="C7" s="78" t="s">
        <v>132</v>
      </c>
      <c r="D7" s="78" t="s">
        <v>132</v>
      </c>
      <c r="E7" s="78" t="s">
        <v>132</v>
      </c>
      <c r="F7" s="79"/>
      <c r="G7" s="79"/>
      <c r="H7" s="79"/>
      <c r="I7" s="79"/>
      <c r="J7" s="79"/>
      <c r="K7" s="79"/>
      <c r="L7" s="79"/>
      <c r="M7" s="79"/>
      <c r="N7" s="79"/>
      <c r="O7" s="70">
        <f>IF(ISERROR(AVERAGE(Calculations!C8:N8)),"",AVERAGE(Calculations!C8:N8))</f>
        <v>35</v>
      </c>
      <c r="P7" s="70">
        <f>IF(ISERROR(STDEV(Calculations!C8:N8)),"",IF(COUNT(Calculations!C8:N8)&lt;3,"N/A",STDEV(Calculations!C8:N8)))</f>
        <v>0</v>
      </c>
    </row>
    <row r="8" spans="1:16" ht="15" customHeight="1" x14ac:dyDescent="0.25">
      <c r="A8" s="62" t="str">
        <f>'miRNA Table'!C8</f>
        <v>hsa-let-7e-5p</v>
      </c>
      <c r="B8" s="17" t="s">
        <v>37</v>
      </c>
      <c r="C8" s="78">
        <v>26.67</v>
      </c>
      <c r="D8" s="78">
        <v>26.27</v>
      </c>
      <c r="E8" s="78">
        <v>26.16</v>
      </c>
      <c r="F8" s="79"/>
      <c r="G8" s="79"/>
      <c r="H8" s="79"/>
      <c r="I8" s="79"/>
      <c r="J8" s="79"/>
      <c r="K8" s="79"/>
      <c r="L8" s="79"/>
      <c r="M8" s="79"/>
      <c r="N8" s="79"/>
      <c r="O8" s="70">
        <f>IF(ISERROR(AVERAGE(Calculations!C9:N9)),"",AVERAGE(Calculations!C9:N9))</f>
        <v>26.366666666666664</v>
      </c>
      <c r="P8" s="70">
        <f>IF(ISERROR(STDEV(Calculations!C9:N9)),"",IF(COUNT(Calculations!C9:N9)&lt;3,"N/A",STDEV(Calculations!C9:N9)))</f>
        <v>0.26839026311200981</v>
      </c>
    </row>
    <row r="9" spans="1:16" ht="15" customHeight="1" x14ac:dyDescent="0.25">
      <c r="A9" s="62" t="str">
        <f>'miRNA Table'!C9</f>
        <v>hsa-let-7f-5p</v>
      </c>
      <c r="B9" s="17" t="s">
        <v>38</v>
      </c>
      <c r="C9" s="78">
        <v>37.28</v>
      </c>
      <c r="D9" s="78">
        <v>35.35</v>
      </c>
      <c r="E9" s="78">
        <v>35.369999999999997</v>
      </c>
      <c r="F9" s="79"/>
      <c r="G9" s="79"/>
      <c r="H9" s="79"/>
      <c r="I9" s="79"/>
      <c r="J9" s="79"/>
      <c r="K9" s="79"/>
      <c r="L9" s="79"/>
      <c r="M9" s="79"/>
      <c r="N9" s="79"/>
      <c r="O9" s="70">
        <f>IF(ISERROR(AVERAGE(Calculations!C10:N10)),"",AVERAGE(Calculations!C10:N10))</f>
        <v>35</v>
      </c>
      <c r="P9" s="70">
        <f>IF(ISERROR(STDEV(Calculations!C10:N10)),"",IF(COUNT(Calculations!C10:N10)&lt;3,"N/A",STDEV(Calculations!C10:N10)))</f>
        <v>0</v>
      </c>
    </row>
    <row r="10" spans="1:16" ht="15" customHeight="1" x14ac:dyDescent="0.25">
      <c r="A10" s="62" t="str">
        <f>'miRNA Table'!C10</f>
        <v>hsa-let-7g-5p</v>
      </c>
      <c r="B10" s="17" t="s">
        <v>39</v>
      </c>
      <c r="C10" s="78">
        <v>29.54</v>
      </c>
      <c r="D10" s="78">
        <v>29.45</v>
      </c>
      <c r="E10" s="78">
        <v>29.08</v>
      </c>
      <c r="F10" s="79"/>
      <c r="G10" s="79"/>
      <c r="H10" s="79"/>
      <c r="I10" s="79"/>
      <c r="J10" s="79"/>
      <c r="K10" s="79"/>
      <c r="L10" s="79"/>
      <c r="M10" s="79"/>
      <c r="N10" s="79"/>
      <c r="O10" s="70">
        <f>IF(ISERROR(AVERAGE(Calculations!C11:N11)),"",AVERAGE(Calculations!C11:N11))</f>
        <v>29.356666666666666</v>
      </c>
      <c r="P10" s="70">
        <f>IF(ISERROR(STDEV(Calculations!C11:N11)),"",IF(COUNT(Calculations!C11:N11)&lt;3,"N/A",STDEV(Calculations!C11:N11)))</f>
        <v>0.24378952670968781</v>
      </c>
    </row>
    <row r="11" spans="1:16" ht="15" customHeight="1" x14ac:dyDescent="0.25">
      <c r="A11" s="62" t="str">
        <f>'miRNA Table'!C11</f>
        <v>hsa-let-7g-3p</v>
      </c>
      <c r="B11" s="17" t="s">
        <v>40</v>
      </c>
      <c r="C11" s="78">
        <v>21.26</v>
      </c>
      <c r="D11" s="78">
        <v>21.29</v>
      </c>
      <c r="E11" s="78">
        <v>21.26</v>
      </c>
      <c r="F11" s="79"/>
      <c r="G11" s="79"/>
      <c r="H11" s="79"/>
      <c r="I11" s="79"/>
      <c r="J11" s="79"/>
      <c r="K11" s="79"/>
      <c r="L11" s="79"/>
      <c r="M11" s="79"/>
      <c r="N11" s="79"/>
      <c r="O11" s="70">
        <f>IF(ISERROR(AVERAGE(Calculations!C12:N12)),"",AVERAGE(Calculations!C12:N12))</f>
        <v>21.27</v>
      </c>
      <c r="P11" s="70">
        <f>IF(ISERROR(STDEV(Calculations!C12:N12)),"",IF(COUNT(Calculations!C12:N12)&lt;3,"N/A",STDEV(Calculations!C12:N12)))</f>
        <v>1.7320508075687378E-2</v>
      </c>
    </row>
    <row r="12" spans="1:16" ht="15" customHeight="1" x14ac:dyDescent="0.25">
      <c r="A12" s="62" t="str">
        <f>'miRNA Table'!C12</f>
        <v>hsa-let-7i-5p</v>
      </c>
      <c r="B12" s="17" t="s">
        <v>41</v>
      </c>
      <c r="C12" s="78">
        <v>16.77</v>
      </c>
      <c r="D12" s="78">
        <v>16.86</v>
      </c>
      <c r="E12" s="78">
        <v>16.77</v>
      </c>
      <c r="F12" s="79"/>
      <c r="G12" s="79"/>
      <c r="H12" s="79"/>
      <c r="I12" s="79"/>
      <c r="J12" s="79"/>
      <c r="K12" s="79"/>
      <c r="L12" s="79"/>
      <c r="M12" s="79"/>
      <c r="N12" s="79"/>
      <c r="O12" s="70">
        <f>IF(ISERROR(AVERAGE(Calculations!C13:N13)),"",AVERAGE(Calculations!C13:N13))</f>
        <v>16.799999999999997</v>
      </c>
      <c r="P12" s="70">
        <f>IF(ISERROR(STDEV(Calculations!C13:N13)),"",IF(COUNT(Calculations!C13:N13)&lt;3,"N/A",STDEV(Calculations!C13:N13)))</f>
        <v>5.1961524227066236E-2</v>
      </c>
    </row>
    <row r="13" spans="1:16" ht="15" customHeight="1" x14ac:dyDescent="0.25">
      <c r="A13" s="62" t="str">
        <f>'miRNA Table'!C13</f>
        <v>hsa-miR-1-3p</v>
      </c>
      <c r="B13" s="17" t="s">
        <v>42</v>
      </c>
      <c r="C13" s="78">
        <v>33.49</v>
      </c>
      <c r="D13" s="78">
        <v>36.020000000000003</v>
      </c>
      <c r="E13" s="78">
        <v>33.520000000000003</v>
      </c>
      <c r="F13" s="79"/>
      <c r="G13" s="79"/>
      <c r="H13" s="79"/>
      <c r="I13" s="79"/>
      <c r="J13" s="79"/>
      <c r="K13" s="79"/>
      <c r="L13" s="79"/>
      <c r="M13" s="79"/>
      <c r="N13" s="79"/>
      <c r="O13" s="70">
        <f>IF(ISERROR(AVERAGE(Calculations!C14:N14)),"",AVERAGE(Calculations!C14:N14))</f>
        <v>34.003333333333337</v>
      </c>
      <c r="P13" s="70">
        <f>IF(ISERROR(STDEV(Calculations!C14:N14)),"",IF(COUNT(Calculations!C14:N14)&lt;3,"N/A",STDEV(Calculations!C14:N14)))</f>
        <v>0.86326898087058057</v>
      </c>
    </row>
    <row r="14" spans="1:16" ht="15" customHeight="1" x14ac:dyDescent="0.25">
      <c r="A14" s="62" t="str">
        <f>'miRNA Table'!C14</f>
        <v>hsa-miR-100-5p</v>
      </c>
      <c r="B14" s="17" t="s">
        <v>43</v>
      </c>
      <c r="C14" s="78">
        <v>21</v>
      </c>
      <c r="D14" s="78">
        <v>20.94</v>
      </c>
      <c r="E14" s="78">
        <v>20.77</v>
      </c>
      <c r="F14" s="79"/>
      <c r="G14" s="79"/>
      <c r="H14" s="79"/>
      <c r="I14" s="79"/>
      <c r="J14" s="79"/>
      <c r="K14" s="79"/>
      <c r="L14" s="79"/>
      <c r="M14" s="79"/>
      <c r="N14" s="79"/>
      <c r="O14" s="70">
        <f>IF(ISERROR(AVERAGE(Calculations!C15:N15)),"",AVERAGE(Calculations!C15:N15))</f>
        <v>20.903333333333332</v>
      </c>
      <c r="P14" s="70">
        <f>IF(ISERROR(STDEV(Calculations!C15:N15)),"",IF(COUNT(Calculations!C15:N15)&lt;3,"N/A",STDEV(Calculations!C15:N15)))</f>
        <v>0.11930353445448898</v>
      </c>
    </row>
    <row r="15" spans="1:16" ht="15" customHeight="1" x14ac:dyDescent="0.25">
      <c r="A15" s="62" t="str">
        <f>'miRNA Table'!C15</f>
        <v>hsa-miR-101-3p</v>
      </c>
      <c r="B15" s="17" t="s">
        <v>134</v>
      </c>
      <c r="C15" s="78">
        <v>35.17</v>
      </c>
      <c r="D15" s="78">
        <v>35.06</v>
      </c>
      <c r="E15" s="78">
        <v>34.44</v>
      </c>
      <c r="F15" s="79"/>
      <c r="G15" s="79"/>
      <c r="H15" s="79"/>
      <c r="I15" s="79"/>
      <c r="J15" s="79"/>
      <c r="K15" s="79"/>
      <c r="L15" s="79"/>
      <c r="M15" s="79"/>
      <c r="N15" s="79"/>
      <c r="O15" s="70">
        <f>IF(ISERROR(AVERAGE(Calculations!C16:N16)),"",AVERAGE(Calculations!C16:N16))</f>
        <v>34.813333333333333</v>
      </c>
      <c r="P15" s="70">
        <f>IF(ISERROR(STDEV(Calculations!C16:N16)),"",IF(COUNT(Calculations!C16:N16)&lt;3,"N/A",STDEV(Calculations!C16:N16)))</f>
        <v>0.32331615074619174</v>
      </c>
    </row>
    <row r="16" spans="1:16" ht="15" customHeight="1" x14ac:dyDescent="0.25">
      <c r="A16" s="62" t="str">
        <f>'miRNA Table'!C16</f>
        <v>hsa-miR-101-5p</v>
      </c>
      <c r="B16" s="17" t="s">
        <v>135</v>
      </c>
      <c r="C16" s="78">
        <v>33.1</v>
      </c>
      <c r="D16" s="78">
        <v>33.11</v>
      </c>
      <c r="E16" s="78">
        <v>33.130000000000003</v>
      </c>
      <c r="F16" s="79"/>
      <c r="G16" s="79"/>
      <c r="H16" s="79"/>
      <c r="I16" s="79"/>
      <c r="J16" s="79"/>
      <c r="K16" s="79"/>
      <c r="L16" s="79"/>
      <c r="M16" s="79"/>
      <c r="N16" s="79"/>
      <c r="O16" s="70">
        <f>IF(ISERROR(AVERAGE(Calculations!C17:N17)),"",AVERAGE(Calculations!C17:N17))</f>
        <v>33.113333333333337</v>
      </c>
      <c r="P16" s="70">
        <f>IF(ISERROR(STDEV(Calculations!C17:N17)),"",IF(COUNT(Calculations!C17:N17)&lt;3,"N/A",STDEV(Calculations!C17:N17)))</f>
        <v>1.5275252316520303E-2</v>
      </c>
    </row>
    <row r="17" spans="1:16" ht="15" customHeight="1" x14ac:dyDescent="0.25">
      <c r="A17" s="62" t="str">
        <f>'miRNA Table'!C17</f>
        <v>hsa-miR-103a-3p</v>
      </c>
      <c r="B17" s="17" t="s">
        <v>136</v>
      </c>
      <c r="C17" s="78">
        <v>25.02</v>
      </c>
      <c r="D17" s="78">
        <v>25</v>
      </c>
      <c r="E17" s="78">
        <v>24.89</v>
      </c>
      <c r="F17" s="79"/>
      <c r="G17" s="79"/>
      <c r="H17" s="79"/>
      <c r="I17" s="79"/>
      <c r="J17" s="79"/>
      <c r="K17" s="79"/>
      <c r="L17" s="79"/>
      <c r="M17" s="79"/>
      <c r="N17" s="79"/>
      <c r="O17" s="70">
        <f>IF(ISERROR(AVERAGE(Calculations!C18:N18)),"",AVERAGE(Calculations!C18:N18))</f>
        <v>24.97</v>
      </c>
      <c r="P17" s="70">
        <f>IF(ISERROR(STDEV(Calculations!C18:N18)),"",IF(COUNT(Calculations!C18:N18)&lt;3,"N/A",STDEV(Calculations!C18:N18)))</f>
        <v>6.9999999999999521E-2</v>
      </c>
    </row>
    <row r="18" spans="1:16" ht="15" customHeight="1" x14ac:dyDescent="0.25">
      <c r="A18" s="62" t="str">
        <f>'miRNA Table'!C18</f>
        <v>hsa-miR-105-5p</v>
      </c>
      <c r="B18" s="17" t="s">
        <v>137</v>
      </c>
      <c r="C18" s="78" t="s">
        <v>132</v>
      </c>
      <c r="D18" s="78" t="s">
        <v>132</v>
      </c>
      <c r="E18" s="78">
        <v>36.380000000000003</v>
      </c>
      <c r="F18" s="79"/>
      <c r="G18" s="79"/>
      <c r="H18" s="79"/>
      <c r="I18" s="79"/>
      <c r="J18" s="79"/>
      <c r="K18" s="79"/>
      <c r="L18" s="79"/>
      <c r="M18" s="79"/>
      <c r="N18" s="79"/>
      <c r="O18" s="70">
        <f>IF(ISERROR(AVERAGE(Calculations!C19:N19)),"",AVERAGE(Calculations!C19:N19))</f>
        <v>35</v>
      </c>
      <c r="P18" s="70">
        <f>IF(ISERROR(STDEV(Calculations!C19:N19)),"",IF(COUNT(Calculations!C19:N19)&lt;3,"N/A",STDEV(Calculations!C19:N19)))</f>
        <v>0</v>
      </c>
    </row>
    <row r="19" spans="1:16" ht="15" customHeight="1" x14ac:dyDescent="0.25">
      <c r="A19" s="62" t="str">
        <f>'miRNA Table'!C19</f>
        <v>hsa-miR-106a-3p</v>
      </c>
      <c r="B19" s="17" t="s">
        <v>138</v>
      </c>
      <c r="C19" s="78" t="s">
        <v>132</v>
      </c>
      <c r="D19" s="78" t="s">
        <v>132</v>
      </c>
      <c r="E19" s="78" t="s">
        <v>132</v>
      </c>
      <c r="F19" s="79"/>
      <c r="G19" s="79"/>
      <c r="H19" s="79"/>
      <c r="I19" s="79"/>
      <c r="J19" s="79"/>
      <c r="K19" s="79"/>
      <c r="L19" s="79"/>
      <c r="M19" s="79"/>
      <c r="N19" s="79"/>
      <c r="O19" s="70">
        <f>IF(ISERROR(AVERAGE(Calculations!C20:N20)),"",AVERAGE(Calculations!C20:N20))</f>
        <v>35</v>
      </c>
      <c r="P19" s="70">
        <f>IF(ISERROR(STDEV(Calculations!C20:N20)),"",IF(COUNT(Calculations!C20:N20)&lt;3,"N/A",STDEV(Calculations!C20:N20)))</f>
        <v>0</v>
      </c>
    </row>
    <row r="20" spans="1:16" ht="15" customHeight="1" x14ac:dyDescent="0.25">
      <c r="A20" s="62" t="str">
        <f>'miRNA Table'!C20</f>
        <v>hsa-miR-106b-5p</v>
      </c>
      <c r="B20" s="17" t="s">
        <v>139</v>
      </c>
      <c r="C20" s="78" t="s">
        <v>132</v>
      </c>
      <c r="D20" s="78" t="s">
        <v>132</v>
      </c>
      <c r="E20" s="78">
        <v>35.93</v>
      </c>
      <c r="F20" s="79"/>
      <c r="G20" s="79"/>
      <c r="H20" s="79"/>
      <c r="I20" s="79"/>
      <c r="J20" s="79"/>
      <c r="K20" s="79"/>
      <c r="L20" s="79"/>
      <c r="M20" s="79"/>
      <c r="N20" s="79"/>
      <c r="O20" s="70">
        <f>IF(ISERROR(AVERAGE(Calculations!C21:N21)),"",AVERAGE(Calculations!C21:N21))</f>
        <v>35</v>
      </c>
      <c r="P20" s="70">
        <f>IF(ISERROR(STDEV(Calculations!C21:N21)),"",IF(COUNT(Calculations!C21:N21)&lt;3,"N/A",STDEV(Calculations!C21:N21)))</f>
        <v>0</v>
      </c>
    </row>
    <row r="21" spans="1:16" ht="15" customHeight="1" x14ac:dyDescent="0.25">
      <c r="A21" s="62" t="str">
        <f>'miRNA Table'!C21</f>
        <v>hsa-miR-106b-3p</v>
      </c>
      <c r="B21" s="17" t="s">
        <v>140</v>
      </c>
      <c r="C21" s="78" t="s">
        <v>132</v>
      </c>
      <c r="D21" s="78">
        <v>35.880000000000003</v>
      </c>
      <c r="E21" s="78">
        <v>37.31</v>
      </c>
      <c r="F21" s="79"/>
      <c r="G21" s="79"/>
      <c r="H21" s="79"/>
      <c r="I21" s="79"/>
      <c r="J21" s="79"/>
      <c r="K21" s="79"/>
      <c r="L21" s="79"/>
      <c r="M21" s="79"/>
      <c r="N21" s="79"/>
      <c r="O21" s="70">
        <f>IF(ISERROR(AVERAGE(Calculations!C22:N22)),"",AVERAGE(Calculations!C22:N22))</f>
        <v>35</v>
      </c>
      <c r="P21" s="70">
        <f>IF(ISERROR(STDEV(Calculations!C22:N22)),"",IF(COUNT(Calculations!C22:N22)&lt;3,"N/A",STDEV(Calculations!C22:N22)))</f>
        <v>0</v>
      </c>
    </row>
    <row r="22" spans="1:16" ht="15" customHeight="1" x14ac:dyDescent="0.25">
      <c r="A22" s="62" t="str">
        <f>'miRNA Table'!C22</f>
        <v>hsa-miR-107</v>
      </c>
      <c r="B22" s="17" t="s">
        <v>141</v>
      </c>
      <c r="C22" s="78">
        <v>31.74</v>
      </c>
      <c r="D22" s="78">
        <v>31.72</v>
      </c>
      <c r="E22" s="78">
        <v>32.22</v>
      </c>
      <c r="F22" s="79"/>
      <c r="G22" s="79"/>
      <c r="H22" s="79"/>
      <c r="I22" s="79"/>
      <c r="J22" s="79"/>
      <c r="K22" s="79"/>
      <c r="L22" s="79"/>
      <c r="M22" s="79"/>
      <c r="N22" s="79"/>
      <c r="O22" s="70">
        <f>IF(ISERROR(AVERAGE(Calculations!C23:N23)),"",AVERAGE(Calculations!C23:N23))</f>
        <v>31.893333333333331</v>
      </c>
      <c r="P22" s="70">
        <f>IF(ISERROR(STDEV(Calculations!C23:N23)),"",IF(COUNT(Calculations!C23:N23)&lt;3,"N/A",STDEV(Calculations!C23:N23)))</f>
        <v>0.28307831660749538</v>
      </c>
    </row>
    <row r="23" spans="1:16" ht="15" customHeight="1" x14ac:dyDescent="0.25">
      <c r="A23" s="62" t="str">
        <f>'miRNA Table'!C23</f>
        <v>hsa-miR-10a-5p</v>
      </c>
      <c r="B23" s="17" t="s">
        <v>142</v>
      </c>
      <c r="C23" s="78">
        <v>35.93</v>
      </c>
      <c r="D23" s="78">
        <v>35.75</v>
      </c>
      <c r="E23" s="78">
        <v>34.06</v>
      </c>
      <c r="F23" s="79"/>
      <c r="G23" s="79"/>
      <c r="H23" s="79"/>
      <c r="I23" s="79"/>
      <c r="J23" s="79"/>
      <c r="K23" s="79"/>
      <c r="L23" s="79"/>
      <c r="M23" s="79"/>
      <c r="N23" s="79"/>
      <c r="O23" s="70">
        <f>IF(ISERROR(AVERAGE(Calculations!C24:N24)),"",AVERAGE(Calculations!C24:N24))</f>
        <v>34.686666666666667</v>
      </c>
      <c r="P23" s="70">
        <f>IF(ISERROR(STDEV(Calculations!C24:N24)),"",IF(COUNT(Calculations!C24:N24)&lt;3,"N/A",STDEV(Calculations!C24:N24)))</f>
        <v>0.54270925303824691</v>
      </c>
    </row>
    <row r="24" spans="1:16" ht="15" customHeight="1" x14ac:dyDescent="0.25">
      <c r="A24" s="62" t="str">
        <f>'miRNA Table'!C24</f>
        <v>hsa-miR-10a-3p</v>
      </c>
      <c r="B24" s="17" t="s">
        <v>143</v>
      </c>
      <c r="C24" s="78">
        <v>39.28</v>
      </c>
      <c r="D24" s="78">
        <v>35.81</v>
      </c>
      <c r="E24" s="78">
        <v>33.549999999999997</v>
      </c>
      <c r="F24" s="79"/>
      <c r="G24" s="79"/>
      <c r="H24" s="79"/>
      <c r="I24" s="79"/>
      <c r="J24" s="79"/>
      <c r="K24" s="79"/>
      <c r="L24" s="79"/>
      <c r="M24" s="79"/>
      <c r="N24" s="79"/>
      <c r="O24" s="70">
        <f>IF(ISERROR(AVERAGE(Calculations!C25:N25)),"",AVERAGE(Calculations!C25:N25))</f>
        <v>34.516666666666666</v>
      </c>
      <c r="P24" s="70">
        <f>IF(ISERROR(STDEV(Calculations!C25:N25)),"",IF(COUNT(Calculations!C25:N25)&lt;3,"N/A",STDEV(Calculations!C25:N25)))</f>
        <v>0.83715789032495902</v>
      </c>
    </row>
    <row r="25" spans="1:16" ht="15" customHeight="1" x14ac:dyDescent="0.25">
      <c r="A25" s="62" t="str">
        <f>'miRNA Table'!C25</f>
        <v>hsa-miR-10b-5p</v>
      </c>
      <c r="B25" s="17" t="s">
        <v>144</v>
      </c>
      <c r="C25" s="78">
        <v>39.700000000000003</v>
      </c>
      <c r="D25" s="78">
        <v>35.1</v>
      </c>
      <c r="E25" s="78">
        <v>34.4</v>
      </c>
      <c r="F25" s="79"/>
      <c r="G25" s="79"/>
      <c r="H25" s="79"/>
      <c r="I25" s="79"/>
      <c r="J25" s="79"/>
      <c r="K25" s="79"/>
      <c r="L25" s="79"/>
      <c r="M25" s="79"/>
      <c r="N25" s="79"/>
      <c r="O25" s="70">
        <f>IF(ISERROR(AVERAGE(Calculations!C26:N26)),"",AVERAGE(Calculations!C26:N26))</f>
        <v>34.800000000000004</v>
      </c>
      <c r="P25" s="70">
        <f>IF(ISERROR(STDEV(Calculations!C26:N26)),"",IF(COUNT(Calculations!C26:N26)&lt;3,"N/A",STDEV(Calculations!C26:N26)))</f>
        <v>0.34641016151377629</v>
      </c>
    </row>
    <row r="26" spans="1:16" ht="15" customHeight="1" x14ac:dyDescent="0.25">
      <c r="A26" s="62" t="str">
        <f>'miRNA Table'!C26</f>
        <v>hsa-miR-10b-3p</v>
      </c>
      <c r="B26" s="17" t="s">
        <v>145</v>
      </c>
      <c r="C26" s="78">
        <v>34.03</v>
      </c>
      <c r="D26" s="78">
        <v>33.92</v>
      </c>
      <c r="E26" s="78">
        <v>32.64</v>
      </c>
      <c r="F26" s="79"/>
      <c r="G26" s="79"/>
      <c r="H26" s="79"/>
      <c r="I26" s="79"/>
      <c r="J26" s="79"/>
      <c r="K26" s="79"/>
      <c r="L26" s="79"/>
      <c r="M26" s="79"/>
      <c r="N26" s="79"/>
      <c r="O26" s="70">
        <f>IF(ISERROR(AVERAGE(Calculations!C27:N27)),"",AVERAGE(Calculations!C27:N27))</f>
        <v>33.53</v>
      </c>
      <c r="P26" s="70">
        <f>IF(ISERROR(STDEV(Calculations!C27:N27)),"",IF(COUNT(Calculations!C27:N27)&lt;3,"N/A",STDEV(Calculations!C27:N27)))</f>
        <v>0.77272245987806043</v>
      </c>
    </row>
    <row r="27" spans="1:16" ht="15" customHeight="1" x14ac:dyDescent="0.25">
      <c r="A27" s="62" t="str">
        <f>'miRNA Table'!C27</f>
        <v>hsa-miR-1180-3p</v>
      </c>
      <c r="B27" s="17" t="s">
        <v>44</v>
      </c>
      <c r="C27" s="78" t="s">
        <v>132</v>
      </c>
      <c r="D27" s="78" t="s">
        <v>132</v>
      </c>
      <c r="E27" s="78">
        <v>35.770000000000003</v>
      </c>
      <c r="F27" s="79"/>
      <c r="G27" s="79"/>
      <c r="H27" s="79"/>
      <c r="I27" s="79"/>
      <c r="J27" s="79"/>
      <c r="K27" s="79"/>
      <c r="L27" s="79"/>
      <c r="M27" s="79"/>
      <c r="N27" s="79"/>
      <c r="O27" s="70">
        <f>IF(ISERROR(AVERAGE(Calculations!C28:N28)),"",AVERAGE(Calculations!C28:N28))</f>
        <v>35</v>
      </c>
      <c r="P27" s="70">
        <f>IF(ISERROR(STDEV(Calculations!C28:N28)),"",IF(COUNT(Calculations!C28:N28)&lt;3,"N/A",STDEV(Calculations!C28:N28)))</f>
        <v>0</v>
      </c>
    </row>
    <row r="28" spans="1:16" ht="15" customHeight="1" x14ac:dyDescent="0.25">
      <c r="A28" s="62" t="str">
        <f>'miRNA Table'!C28</f>
        <v>hsa-miR-1207-5p</v>
      </c>
      <c r="B28" s="17" t="s">
        <v>45</v>
      </c>
      <c r="C28" s="78">
        <v>31.18</v>
      </c>
      <c r="D28" s="78">
        <v>30.82</v>
      </c>
      <c r="E28" s="78">
        <v>31.32</v>
      </c>
      <c r="F28" s="79"/>
      <c r="G28" s="79"/>
      <c r="H28" s="79"/>
      <c r="I28" s="79"/>
      <c r="J28" s="79"/>
      <c r="K28" s="79"/>
      <c r="L28" s="79"/>
      <c r="M28" s="79"/>
      <c r="N28" s="79"/>
      <c r="O28" s="70">
        <f>IF(ISERROR(AVERAGE(Calculations!C29:N29)),"",AVERAGE(Calculations!C29:N29))</f>
        <v>31.106666666666666</v>
      </c>
      <c r="P28" s="70">
        <f>IF(ISERROR(STDEV(Calculations!C29:N29)),"",IF(COUNT(Calculations!C29:N29)&lt;3,"N/A",STDEV(Calculations!C29:N29)))</f>
        <v>0.25794056162870799</v>
      </c>
    </row>
    <row r="29" spans="1:16" ht="15" customHeight="1" x14ac:dyDescent="0.25">
      <c r="A29" s="62" t="str">
        <f>'miRNA Table'!C29</f>
        <v>hsa-miR-122-5p</v>
      </c>
      <c r="B29" s="17" t="s">
        <v>46</v>
      </c>
      <c r="C29" s="78">
        <v>13.53</v>
      </c>
      <c r="D29" s="78">
        <v>13.59</v>
      </c>
      <c r="E29" s="78">
        <v>13.59</v>
      </c>
      <c r="F29" s="79"/>
      <c r="G29" s="79"/>
      <c r="H29" s="79"/>
      <c r="I29" s="79"/>
      <c r="J29" s="79"/>
      <c r="K29" s="79"/>
      <c r="L29" s="79"/>
      <c r="M29" s="79"/>
      <c r="N29" s="79"/>
      <c r="O29" s="70">
        <f>IF(ISERROR(AVERAGE(Calculations!C30:N30)),"",AVERAGE(Calculations!C30:N30))</f>
        <v>13.569999999999999</v>
      </c>
      <c r="P29" s="70">
        <f>IF(ISERROR(STDEV(Calculations!C30:N30)),"",IF(COUNT(Calculations!C30:N30)&lt;3,"N/A",STDEV(Calculations!C30:N30)))</f>
        <v>3.4641016151377831E-2</v>
      </c>
    </row>
    <row r="30" spans="1:16" ht="15" customHeight="1" x14ac:dyDescent="0.25">
      <c r="A30" s="62" t="str">
        <f>'miRNA Table'!C30</f>
        <v>hsa-miR-122-3p</v>
      </c>
      <c r="B30" s="17" t="s">
        <v>47</v>
      </c>
      <c r="C30" s="78">
        <v>29.52</v>
      </c>
      <c r="D30" s="78">
        <v>29.17</v>
      </c>
      <c r="E30" s="78">
        <v>29.13</v>
      </c>
      <c r="F30" s="79"/>
      <c r="G30" s="79"/>
      <c r="H30" s="79"/>
      <c r="I30" s="79"/>
      <c r="J30" s="79"/>
      <c r="K30" s="79"/>
      <c r="L30" s="79"/>
      <c r="M30" s="79"/>
      <c r="N30" s="79"/>
      <c r="O30" s="70">
        <f>IF(ISERROR(AVERAGE(Calculations!C31:N31)),"",AVERAGE(Calculations!C31:N31))</f>
        <v>29.27333333333333</v>
      </c>
      <c r="P30" s="70">
        <f>IF(ISERROR(STDEV(Calculations!C31:N31)),"",IF(COUNT(Calculations!C31:N31)&lt;3,"N/A",STDEV(Calculations!C31:N31)))</f>
        <v>0.21455380055672096</v>
      </c>
    </row>
    <row r="31" spans="1:16" ht="15" customHeight="1" x14ac:dyDescent="0.25">
      <c r="A31" s="62" t="str">
        <f>'miRNA Table'!C31</f>
        <v>hsa-miR-1224-3p</v>
      </c>
      <c r="B31" s="17" t="s">
        <v>48</v>
      </c>
      <c r="C31" s="78">
        <v>21.51</v>
      </c>
      <c r="D31" s="78">
        <v>21.46</v>
      </c>
      <c r="E31" s="78">
        <v>21.32</v>
      </c>
      <c r="F31" s="79"/>
      <c r="G31" s="79"/>
      <c r="H31" s="79"/>
      <c r="I31" s="79"/>
      <c r="J31" s="79"/>
      <c r="K31" s="79"/>
      <c r="L31" s="79"/>
      <c r="M31" s="79"/>
      <c r="N31" s="79"/>
      <c r="O31" s="70">
        <f>IF(ISERROR(AVERAGE(Calculations!C32:N32)),"",AVERAGE(Calculations!C32:N32))</f>
        <v>21.429999999999996</v>
      </c>
      <c r="P31" s="70">
        <f>IF(ISERROR(STDEV(Calculations!C32:N32)),"",IF(COUNT(Calculations!C32:N32)&lt;3,"N/A",STDEV(Calculations!C32:N32)))</f>
        <v>9.8488578017961653E-2</v>
      </c>
    </row>
    <row r="32" spans="1:16" ht="15" customHeight="1" x14ac:dyDescent="0.25">
      <c r="A32" s="62" t="str">
        <f>'miRNA Table'!C32</f>
        <v>hsa-miR-1224-5p</v>
      </c>
      <c r="B32" s="17" t="s">
        <v>49</v>
      </c>
      <c r="C32" s="78">
        <v>24.15</v>
      </c>
      <c r="D32" s="78">
        <v>24.33</v>
      </c>
      <c r="E32" s="78">
        <v>24.19</v>
      </c>
      <c r="F32" s="79"/>
      <c r="G32" s="79"/>
      <c r="H32" s="79"/>
      <c r="I32" s="79"/>
      <c r="J32" s="79"/>
      <c r="K32" s="79"/>
      <c r="L32" s="79"/>
      <c r="M32" s="79"/>
      <c r="N32" s="79"/>
      <c r="O32" s="70">
        <f>IF(ISERROR(AVERAGE(Calculations!C33:N33)),"",AVERAGE(Calculations!C33:N33))</f>
        <v>24.223333333333333</v>
      </c>
      <c r="P32" s="70">
        <f>IF(ISERROR(STDEV(Calculations!C33:N33)),"",IF(COUNT(Calculations!C33:N33)&lt;3,"N/A",STDEV(Calculations!C33:N33)))</f>
        <v>9.4516312525051535E-2</v>
      </c>
    </row>
    <row r="33" spans="1:16" ht="15" customHeight="1" x14ac:dyDescent="0.25">
      <c r="A33" s="62" t="str">
        <f>'miRNA Table'!C33</f>
        <v>hsa-miR-124-3p</v>
      </c>
      <c r="B33" s="17" t="s">
        <v>50</v>
      </c>
      <c r="C33" s="78">
        <v>27.2</v>
      </c>
      <c r="D33" s="78">
        <v>27.24</v>
      </c>
      <c r="E33" s="78">
        <v>27.14</v>
      </c>
      <c r="F33" s="79"/>
      <c r="G33" s="79"/>
      <c r="H33" s="79"/>
      <c r="I33" s="79"/>
      <c r="J33" s="79"/>
      <c r="K33" s="79"/>
      <c r="L33" s="79"/>
      <c r="M33" s="79"/>
      <c r="N33" s="79"/>
      <c r="O33" s="70">
        <f>IF(ISERROR(AVERAGE(Calculations!C34:N34)),"",AVERAGE(Calculations!C34:N34))</f>
        <v>27.193333333333332</v>
      </c>
      <c r="P33" s="70">
        <f>IF(ISERROR(STDEV(Calculations!C34:N34)),"",IF(COUNT(Calculations!C34:N34)&lt;3,"N/A",STDEV(Calculations!C34:N34)))</f>
        <v>5.0332229568470589E-2</v>
      </c>
    </row>
    <row r="34" spans="1:16" ht="15" customHeight="1" x14ac:dyDescent="0.25">
      <c r="A34" s="62" t="str">
        <f>'miRNA Table'!C34</f>
        <v>hsa-miR-124-5p</v>
      </c>
      <c r="B34" s="17" t="s">
        <v>51</v>
      </c>
      <c r="C34" s="78">
        <v>35.229999999999997</v>
      </c>
      <c r="D34" s="78">
        <v>35.58</v>
      </c>
      <c r="E34" s="78">
        <v>36.04</v>
      </c>
      <c r="F34" s="79"/>
      <c r="G34" s="79"/>
      <c r="H34" s="79"/>
      <c r="I34" s="79"/>
      <c r="J34" s="79"/>
      <c r="K34" s="79"/>
      <c r="L34" s="79"/>
      <c r="M34" s="79"/>
      <c r="N34" s="79"/>
      <c r="O34" s="70">
        <f>IF(ISERROR(AVERAGE(Calculations!C35:N35)),"",AVERAGE(Calculations!C35:N35))</f>
        <v>35</v>
      </c>
      <c r="P34" s="70">
        <f>IF(ISERROR(STDEV(Calculations!C35:N35)),"",IF(COUNT(Calculations!C35:N35)&lt;3,"N/A",STDEV(Calculations!C35:N35)))</f>
        <v>0</v>
      </c>
    </row>
    <row r="35" spans="1:16" ht="15" customHeight="1" x14ac:dyDescent="0.25">
      <c r="A35" s="62" t="str">
        <f>'miRNA Table'!C35</f>
        <v>hsa-miR-125a-3p</v>
      </c>
      <c r="B35" s="17" t="s">
        <v>52</v>
      </c>
      <c r="C35" s="78">
        <v>21.07</v>
      </c>
      <c r="D35" s="78">
        <v>21.02</v>
      </c>
      <c r="E35" s="78">
        <v>21.05</v>
      </c>
      <c r="F35" s="79"/>
      <c r="G35" s="79"/>
      <c r="H35" s="79"/>
      <c r="I35" s="79"/>
      <c r="J35" s="79"/>
      <c r="K35" s="79"/>
      <c r="L35" s="79"/>
      <c r="M35" s="79"/>
      <c r="N35" s="79"/>
      <c r="O35" s="70">
        <f>IF(ISERROR(AVERAGE(Calculations!C36:N36)),"",AVERAGE(Calculations!C36:N36))</f>
        <v>21.046666666666667</v>
      </c>
      <c r="P35" s="70">
        <f>IF(ISERROR(STDEV(Calculations!C36:N36)),"",IF(COUNT(Calculations!C36:N36)&lt;3,"N/A",STDEV(Calculations!C36:N36)))</f>
        <v>2.5166114784236235E-2</v>
      </c>
    </row>
    <row r="36" spans="1:16" ht="15" customHeight="1" x14ac:dyDescent="0.25">
      <c r="A36" s="62" t="str">
        <f>'miRNA Table'!C36</f>
        <v>hsa-miR-125a-5p</v>
      </c>
      <c r="B36" s="17" t="s">
        <v>53</v>
      </c>
      <c r="C36" s="78">
        <v>23.55</v>
      </c>
      <c r="D36" s="78">
        <v>23.62</v>
      </c>
      <c r="E36" s="78">
        <v>23.57</v>
      </c>
      <c r="F36" s="79"/>
      <c r="G36" s="79"/>
      <c r="H36" s="79"/>
      <c r="I36" s="79"/>
      <c r="J36" s="79"/>
      <c r="K36" s="79"/>
      <c r="L36" s="79"/>
      <c r="M36" s="79"/>
      <c r="N36" s="79"/>
      <c r="O36" s="70">
        <f>IF(ISERROR(AVERAGE(Calculations!C37:N37)),"",AVERAGE(Calculations!C37:N37))</f>
        <v>23.580000000000002</v>
      </c>
      <c r="P36" s="70">
        <f>IF(ISERROR(STDEV(Calculations!C37:N37)),"",IF(COUNT(Calculations!C37:N37)&lt;3,"N/A",STDEV(Calculations!C37:N37)))</f>
        <v>3.6055512754640105E-2</v>
      </c>
    </row>
    <row r="37" spans="1:16" ht="15" customHeight="1" x14ac:dyDescent="0.25">
      <c r="A37" s="62" t="str">
        <f>'miRNA Table'!C37</f>
        <v>hsa-miR-125b-5p</v>
      </c>
      <c r="B37" s="17" t="s">
        <v>54</v>
      </c>
      <c r="C37" s="78">
        <v>29.38</v>
      </c>
      <c r="D37" s="78">
        <v>29.68</v>
      </c>
      <c r="E37" s="78">
        <v>29.32</v>
      </c>
      <c r="F37" s="79"/>
      <c r="G37" s="79"/>
      <c r="H37" s="79"/>
      <c r="I37" s="79"/>
      <c r="J37" s="79"/>
      <c r="K37" s="79"/>
      <c r="L37" s="79"/>
      <c r="M37" s="79"/>
      <c r="N37" s="79"/>
      <c r="O37" s="70">
        <f>IF(ISERROR(AVERAGE(Calculations!C38:N38)),"",AVERAGE(Calculations!C38:N38))</f>
        <v>29.459999999999997</v>
      </c>
      <c r="P37" s="70">
        <f>IF(ISERROR(STDEV(Calculations!C38:N38)),"",IF(COUNT(Calculations!C38:N38)&lt;3,"N/A",STDEV(Calculations!C38:N38)))</f>
        <v>0.19287301521985903</v>
      </c>
    </row>
    <row r="38" spans="1:16" ht="15" customHeight="1" x14ac:dyDescent="0.25">
      <c r="A38" s="62" t="str">
        <f>'miRNA Table'!C38</f>
        <v>hsa-miR-126-3p</v>
      </c>
      <c r="B38" s="17" t="s">
        <v>55</v>
      </c>
      <c r="C38" s="78">
        <v>23.53</v>
      </c>
      <c r="D38" s="78">
        <v>23.58</v>
      </c>
      <c r="E38" s="78">
        <v>23.46</v>
      </c>
      <c r="F38" s="79"/>
      <c r="G38" s="79"/>
      <c r="H38" s="79"/>
      <c r="I38" s="79"/>
      <c r="J38" s="79"/>
      <c r="K38" s="79"/>
      <c r="L38" s="79"/>
      <c r="M38" s="79"/>
      <c r="N38" s="79"/>
      <c r="O38" s="70">
        <f>IF(ISERROR(AVERAGE(Calculations!C39:N39)),"",AVERAGE(Calculations!C39:N39))</f>
        <v>23.52333333333333</v>
      </c>
      <c r="P38" s="70">
        <f>IF(ISERROR(STDEV(Calculations!C39:N39)),"",IF(COUNT(Calculations!C39:N39)&lt;3,"N/A",STDEV(Calculations!C39:N39)))</f>
        <v>6.0277137733415892E-2</v>
      </c>
    </row>
    <row r="39" spans="1:16" ht="15" customHeight="1" x14ac:dyDescent="0.25">
      <c r="A39" s="62" t="str">
        <f>'miRNA Table'!C39</f>
        <v>hsa-miR-126-5p</v>
      </c>
      <c r="B39" s="17" t="s">
        <v>5609</v>
      </c>
      <c r="C39" s="78">
        <v>21.52</v>
      </c>
      <c r="D39" s="78">
        <v>21.64</v>
      </c>
      <c r="E39" s="78">
        <v>21.37</v>
      </c>
      <c r="F39" s="79"/>
      <c r="G39" s="79"/>
      <c r="H39" s="79"/>
      <c r="I39" s="79"/>
      <c r="J39" s="79"/>
      <c r="K39" s="79"/>
      <c r="L39" s="79"/>
      <c r="M39" s="79"/>
      <c r="N39" s="79"/>
      <c r="O39" s="70">
        <f>IF(ISERROR(AVERAGE(Calculations!C40:N40)),"",AVERAGE(Calculations!C40:N40))</f>
        <v>21.51</v>
      </c>
      <c r="P39" s="70">
        <f>IF(ISERROR(STDEV(Calculations!C40:N40)),"",IF(COUNT(Calculations!C40:N40)&lt;3,"N/A",STDEV(Calculations!C40:N40)))</f>
        <v>0.13527749258468658</v>
      </c>
    </row>
    <row r="40" spans="1:16" ht="15" customHeight="1" x14ac:dyDescent="0.25">
      <c r="A40" s="62" t="str">
        <f>'miRNA Table'!C40</f>
        <v>hsa-miR-1265</v>
      </c>
      <c r="B40" s="17" t="s">
        <v>5610</v>
      </c>
      <c r="C40" s="78">
        <v>38.340000000000003</v>
      </c>
      <c r="D40" s="78">
        <v>38.72</v>
      </c>
      <c r="E40" s="78">
        <v>37.28</v>
      </c>
      <c r="F40" s="79"/>
      <c r="G40" s="79"/>
      <c r="H40" s="79"/>
      <c r="I40" s="79"/>
      <c r="J40" s="79"/>
      <c r="K40" s="79"/>
      <c r="L40" s="79"/>
      <c r="M40" s="79"/>
      <c r="N40" s="79"/>
      <c r="O40" s="70">
        <f>IF(ISERROR(AVERAGE(Calculations!C41:N41)),"",AVERAGE(Calculations!C41:N41))</f>
        <v>35</v>
      </c>
      <c r="P40" s="70">
        <f>IF(ISERROR(STDEV(Calculations!C41:N41)),"",IF(COUNT(Calculations!C41:N41)&lt;3,"N/A",STDEV(Calculations!C41:N41)))</f>
        <v>0</v>
      </c>
    </row>
    <row r="41" spans="1:16" ht="15" customHeight="1" x14ac:dyDescent="0.25">
      <c r="A41" s="62" t="str">
        <f>'miRNA Table'!C41</f>
        <v>hsa-miR-127-3p</v>
      </c>
      <c r="B41" s="17" t="s">
        <v>5611</v>
      </c>
      <c r="C41" s="78">
        <v>29.12</v>
      </c>
      <c r="D41" s="78">
        <v>28.55</v>
      </c>
      <c r="E41" s="78">
        <v>28.68</v>
      </c>
      <c r="F41" s="79"/>
      <c r="G41" s="79"/>
      <c r="H41" s="79"/>
      <c r="I41" s="79"/>
      <c r="J41" s="79"/>
      <c r="K41" s="79"/>
      <c r="L41" s="79"/>
      <c r="M41" s="79"/>
      <c r="N41" s="79"/>
      <c r="O41" s="70">
        <f>IF(ISERROR(AVERAGE(Calculations!C42:N42)),"",AVERAGE(Calculations!C42:N42))</f>
        <v>28.783333333333331</v>
      </c>
      <c r="P41" s="70">
        <f>IF(ISERROR(STDEV(Calculations!C42:N42)),"",IF(COUNT(Calculations!C42:N42)&lt;3,"N/A",STDEV(Calculations!C42:N42)))</f>
        <v>0.29871948937646087</v>
      </c>
    </row>
    <row r="42" spans="1:16" ht="15" customHeight="1" x14ac:dyDescent="0.25">
      <c r="A42" s="62" t="str">
        <f>'miRNA Table'!C42</f>
        <v>hsa-miR-127-5p</v>
      </c>
      <c r="B42" s="17" t="s">
        <v>5612</v>
      </c>
      <c r="C42" s="78" t="s">
        <v>132</v>
      </c>
      <c r="D42" s="78" t="s">
        <v>132</v>
      </c>
      <c r="E42" s="78" t="s">
        <v>132</v>
      </c>
      <c r="F42" s="79"/>
      <c r="G42" s="79"/>
      <c r="H42" s="79"/>
      <c r="I42" s="79"/>
      <c r="J42" s="79"/>
      <c r="K42" s="79"/>
      <c r="L42" s="79"/>
      <c r="M42" s="79"/>
      <c r="N42" s="79"/>
      <c r="O42" s="70">
        <f>IF(ISERROR(AVERAGE(Calculations!C43:N43)),"",AVERAGE(Calculations!C43:N43))</f>
        <v>35</v>
      </c>
      <c r="P42" s="70">
        <f>IF(ISERROR(STDEV(Calculations!C43:N43)),"",IF(COUNT(Calculations!C43:N43)&lt;3,"N/A",STDEV(Calculations!C43:N43)))</f>
        <v>0</v>
      </c>
    </row>
    <row r="43" spans="1:16" ht="15" customHeight="1" x14ac:dyDescent="0.25">
      <c r="A43" s="62" t="str">
        <f>'miRNA Table'!C43</f>
        <v>hsa-miR-128-3p</v>
      </c>
      <c r="B43" s="17" t="s">
        <v>5613</v>
      </c>
      <c r="C43" s="78">
        <v>29.09</v>
      </c>
      <c r="D43" s="78">
        <v>29.17</v>
      </c>
      <c r="E43" s="78">
        <v>29.15</v>
      </c>
      <c r="F43" s="79"/>
      <c r="G43" s="79"/>
      <c r="H43" s="79"/>
      <c r="I43" s="79"/>
      <c r="J43" s="79"/>
      <c r="K43" s="79"/>
      <c r="L43" s="79"/>
      <c r="M43" s="79"/>
      <c r="N43" s="79"/>
      <c r="O43" s="70">
        <f>IF(ISERROR(AVERAGE(Calculations!C44:N44)),"",AVERAGE(Calculations!C44:N44))</f>
        <v>29.136666666666667</v>
      </c>
      <c r="P43" s="70">
        <f>IF(ISERROR(STDEV(Calculations!C44:N44)),"",IF(COUNT(Calculations!C44:N44)&lt;3,"N/A",STDEV(Calculations!C44:N44)))</f>
        <v>4.1633319989323188E-2</v>
      </c>
    </row>
    <row r="44" spans="1:16" ht="15" customHeight="1" x14ac:dyDescent="0.25">
      <c r="A44" s="62" t="str">
        <f>'miRNA Table'!C44</f>
        <v>hsa-miR-1284</v>
      </c>
      <c r="B44" s="17" t="s">
        <v>5614</v>
      </c>
      <c r="C44" s="78">
        <v>34.299999999999997</v>
      </c>
      <c r="D44" s="78">
        <v>34.29</v>
      </c>
      <c r="E44" s="78">
        <v>35.32</v>
      </c>
      <c r="F44" s="79"/>
      <c r="G44" s="79"/>
      <c r="H44" s="79"/>
      <c r="I44" s="79"/>
      <c r="J44" s="79"/>
      <c r="K44" s="79"/>
      <c r="L44" s="79"/>
      <c r="M44" s="79"/>
      <c r="N44" s="79"/>
      <c r="O44" s="70">
        <f>IF(ISERROR(AVERAGE(Calculations!C45:N45)),"",AVERAGE(Calculations!C45:N45))</f>
        <v>34.53</v>
      </c>
      <c r="P44" s="70">
        <f>IF(ISERROR(STDEV(Calculations!C45:N45)),"",IF(COUNT(Calculations!C45:N45)&lt;3,"N/A",STDEV(Calculations!C45:N45)))</f>
        <v>0.40706264874095344</v>
      </c>
    </row>
    <row r="45" spans="1:16" ht="15" customHeight="1" x14ac:dyDescent="0.25">
      <c r="A45" s="62" t="str">
        <f>'miRNA Table'!C45</f>
        <v>hsa-miR-129-1-3p</v>
      </c>
      <c r="B45" s="17" t="s">
        <v>5615</v>
      </c>
      <c r="C45" s="78">
        <v>24.3</v>
      </c>
      <c r="D45" s="78">
        <v>24.33</v>
      </c>
      <c r="E45" s="78">
        <v>24.17</v>
      </c>
      <c r="F45" s="79"/>
      <c r="G45" s="79"/>
      <c r="H45" s="79"/>
      <c r="I45" s="79"/>
      <c r="J45" s="79"/>
      <c r="K45" s="79"/>
      <c r="L45" s="79"/>
      <c r="M45" s="79"/>
      <c r="N45" s="79"/>
      <c r="O45" s="70">
        <f>IF(ISERROR(AVERAGE(Calculations!C46:N46)),"",AVERAGE(Calculations!C46:N46))</f>
        <v>24.266666666666666</v>
      </c>
      <c r="P45" s="70">
        <f>IF(ISERROR(STDEV(Calculations!C46:N46)),"",IF(COUNT(Calculations!C46:N46)&lt;3,"N/A",STDEV(Calculations!C46:N46)))</f>
        <v>8.5049005481152365E-2</v>
      </c>
    </row>
    <row r="46" spans="1:16" ht="15" customHeight="1" x14ac:dyDescent="0.25">
      <c r="A46" s="62" t="str">
        <f>'miRNA Table'!C46</f>
        <v>hsa-miR-1290</v>
      </c>
      <c r="B46" s="17" t="s">
        <v>5616</v>
      </c>
      <c r="C46" s="78">
        <v>18.739999999999998</v>
      </c>
      <c r="D46" s="78">
        <v>18.62</v>
      </c>
      <c r="E46" s="78">
        <v>18.63</v>
      </c>
      <c r="F46" s="79"/>
      <c r="G46" s="79"/>
      <c r="H46" s="79"/>
      <c r="I46" s="79"/>
      <c r="J46" s="79"/>
      <c r="K46" s="79"/>
      <c r="L46" s="79"/>
      <c r="M46" s="79"/>
      <c r="N46" s="79"/>
      <c r="O46" s="70">
        <f>IF(ISERROR(AVERAGE(Calculations!C47:N47)),"",AVERAGE(Calculations!C47:N47))</f>
        <v>18.66333333333333</v>
      </c>
      <c r="P46" s="70">
        <f>IF(ISERROR(STDEV(Calculations!C47:N47)),"",IF(COUNT(Calculations!C47:N47)&lt;3,"N/A",STDEV(Calculations!C47:N47)))</f>
        <v>6.6583281184792953E-2</v>
      </c>
    </row>
    <row r="47" spans="1:16" ht="15" customHeight="1" x14ac:dyDescent="0.25">
      <c r="A47" s="62" t="str">
        <f>'miRNA Table'!C47</f>
        <v>hsa-miR-129-2-3p</v>
      </c>
      <c r="B47" s="17" t="s">
        <v>5617</v>
      </c>
      <c r="C47" s="78">
        <v>37.049999999999997</v>
      </c>
      <c r="D47" s="78">
        <v>35.229999999999997</v>
      </c>
      <c r="E47" s="78">
        <v>36.61</v>
      </c>
      <c r="F47" s="79"/>
      <c r="G47" s="79"/>
      <c r="H47" s="79"/>
      <c r="I47" s="79"/>
      <c r="J47" s="79"/>
      <c r="K47" s="79"/>
      <c r="L47" s="79"/>
      <c r="M47" s="79"/>
      <c r="N47" s="79"/>
      <c r="O47" s="70">
        <f>IF(ISERROR(AVERAGE(Calculations!C48:N48)),"",AVERAGE(Calculations!C48:N48))</f>
        <v>35</v>
      </c>
      <c r="P47" s="70">
        <f>IF(ISERROR(STDEV(Calculations!C48:N48)),"",IF(COUNT(Calculations!C48:N48)&lt;3,"N/A",STDEV(Calculations!C48:N48)))</f>
        <v>0</v>
      </c>
    </row>
    <row r="48" spans="1:16" ht="15" customHeight="1" x14ac:dyDescent="0.25">
      <c r="A48" s="62" t="str">
        <f>'miRNA Table'!C48</f>
        <v>hsa-miR-129-5p</v>
      </c>
      <c r="B48" s="17" t="s">
        <v>5618</v>
      </c>
      <c r="C48" s="78">
        <v>27.76</v>
      </c>
      <c r="D48" s="78">
        <v>28.03</v>
      </c>
      <c r="E48" s="78">
        <v>27.73</v>
      </c>
      <c r="F48" s="79"/>
      <c r="G48" s="79"/>
      <c r="H48" s="79"/>
      <c r="I48" s="79"/>
      <c r="J48" s="79"/>
      <c r="K48" s="79"/>
      <c r="L48" s="79"/>
      <c r="M48" s="79"/>
      <c r="N48" s="79"/>
      <c r="O48" s="70">
        <f>IF(ISERROR(AVERAGE(Calculations!C49:N49)),"",AVERAGE(Calculations!C49:N49))</f>
        <v>27.840000000000003</v>
      </c>
      <c r="P48" s="70">
        <f>IF(ISERROR(STDEV(Calculations!C49:N49)),"",IF(COUNT(Calculations!C49:N49)&lt;3,"N/A",STDEV(Calculations!C49:N49)))</f>
        <v>0.1652271164185832</v>
      </c>
    </row>
    <row r="49" spans="1:16" ht="15" customHeight="1" x14ac:dyDescent="0.25">
      <c r="A49" s="62" t="str">
        <f>'miRNA Table'!C49</f>
        <v>hsa-miR-130a-3p</v>
      </c>
      <c r="B49" s="17" t="s">
        <v>5619</v>
      </c>
      <c r="C49" s="78">
        <v>30.64</v>
      </c>
      <c r="D49" s="78">
        <v>30.07</v>
      </c>
      <c r="E49" s="78">
        <v>30.14</v>
      </c>
      <c r="F49" s="79"/>
      <c r="G49" s="79"/>
      <c r="H49" s="79"/>
      <c r="I49" s="79"/>
      <c r="J49" s="79"/>
      <c r="K49" s="79"/>
      <c r="L49" s="79"/>
      <c r="M49" s="79"/>
      <c r="N49" s="79"/>
      <c r="O49" s="70">
        <f>IF(ISERROR(AVERAGE(Calculations!C50:N50)),"",AVERAGE(Calculations!C50:N50))</f>
        <v>30.283333333333331</v>
      </c>
      <c r="P49" s="70">
        <f>IF(ISERROR(STDEV(Calculations!C50:N50)),"",IF(COUNT(Calculations!C50:N50)&lt;3,"N/A",STDEV(Calculations!C50:N50)))</f>
        <v>0.31085902485424705</v>
      </c>
    </row>
    <row r="50" spans="1:16" ht="15" customHeight="1" x14ac:dyDescent="0.25">
      <c r="A50" s="62" t="str">
        <f>'miRNA Table'!C50</f>
        <v>hsa-miR-130b-3p</v>
      </c>
      <c r="B50" s="17" t="s">
        <v>5620</v>
      </c>
      <c r="C50" s="78">
        <v>34.08</v>
      </c>
      <c r="D50" s="78">
        <v>35.86</v>
      </c>
      <c r="E50" s="78">
        <v>34.479999999999997</v>
      </c>
      <c r="F50" s="79"/>
      <c r="G50" s="79"/>
      <c r="H50" s="79"/>
      <c r="I50" s="79"/>
      <c r="J50" s="79"/>
      <c r="K50" s="79"/>
      <c r="L50" s="79"/>
      <c r="M50" s="79"/>
      <c r="N50" s="79"/>
      <c r="O50" s="70">
        <f>IF(ISERROR(AVERAGE(Calculations!C51:N51)),"",AVERAGE(Calculations!C51:N51))</f>
        <v>34.520000000000003</v>
      </c>
      <c r="P50" s="70">
        <f>IF(ISERROR(STDEV(Calculations!C51:N51)),"",IF(COUNT(Calculations!C51:N51)&lt;3,"N/A",STDEV(Calculations!C51:N51)))</f>
        <v>0.4613025037868328</v>
      </c>
    </row>
    <row r="51" spans="1:16" ht="15" customHeight="1" x14ac:dyDescent="0.25">
      <c r="A51" s="62" t="str">
        <f>'miRNA Table'!C51</f>
        <v>hsa-miR-132-3p</v>
      </c>
      <c r="B51" s="17" t="s">
        <v>56</v>
      </c>
      <c r="C51" s="78">
        <v>33.35</v>
      </c>
      <c r="D51" s="78">
        <v>32.33</v>
      </c>
      <c r="E51" s="78">
        <v>33.56</v>
      </c>
      <c r="F51" s="79"/>
      <c r="G51" s="79"/>
      <c r="H51" s="79"/>
      <c r="I51" s="79"/>
      <c r="J51" s="79"/>
      <c r="K51" s="79"/>
      <c r="L51" s="79"/>
      <c r="M51" s="79"/>
      <c r="N51" s="79"/>
      <c r="O51" s="70">
        <f>IF(ISERROR(AVERAGE(Calculations!C52:N52)),"",AVERAGE(Calculations!C52:N52))</f>
        <v>33.080000000000005</v>
      </c>
      <c r="P51" s="70">
        <f>IF(ISERROR(STDEV(Calculations!C52:N52)),"",IF(COUNT(Calculations!C52:N52)&lt;3,"N/A",STDEV(Calculations!C52:N52)))</f>
        <v>0.6579513659838413</v>
      </c>
    </row>
    <row r="52" spans="1:16" ht="15" customHeight="1" x14ac:dyDescent="0.25">
      <c r="A52" s="62" t="str">
        <f>'miRNA Table'!C52</f>
        <v>hsa-miR-132-5p</v>
      </c>
      <c r="B52" s="17" t="s">
        <v>57</v>
      </c>
      <c r="C52" s="78">
        <v>29.61</v>
      </c>
      <c r="D52" s="78">
        <v>30.04</v>
      </c>
      <c r="E52" s="78">
        <v>29.42</v>
      </c>
      <c r="F52" s="79"/>
      <c r="G52" s="79"/>
      <c r="H52" s="79"/>
      <c r="I52" s="79"/>
      <c r="J52" s="79"/>
      <c r="K52" s="79"/>
      <c r="L52" s="79"/>
      <c r="M52" s="79"/>
      <c r="N52" s="79"/>
      <c r="O52" s="70">
        <f>IF(ISERROR(AVERAGE(Calculations!C53:N53)),"",AVERAGE(Calculations!C53:N53))</f>
        <v>29.689999999999998</v>
      </c>
      <c r="P52" s="70">
        <f>IF(ISERROR(STDEV(Calculations!C53:N53)),"",IF(COUNT(Calculations!C53:N53)&lt;3,"N/A",STDEV(Calculations!C53:N53)))</f>
        <v>0.31764760348537069</v>
      </c>
    </row>
    <row r="53" spans="1:16" ht="15" customHeight="1" x14ac:dyDescent="0.25">
      <c r="A53" s="62" t="str">
        <f>'miRNA Table'!C53</f>
        <v>hsa-miR-1324</v>
      </c>
      <c r="B53" s="17" t="s">
        <v>58</v>
      </c>
      <c r="C53" s="78">
        <v>14.54</v>
      </c>
      <c r="D53" s="78">
        <v>14.7</v>
      </c>
      <c r="E53" s="78">
        <v>14.68</v>
      </c>
      <c r="F53" s="79"/>
      <c r="G53" s="79"/>
      <c r="H53" s="79"/>
      <c r="I53" s="79"/>
      <c r="J53" s="79"/>
      <c r="K53" s="79"/>
      <c r="L53" s="79"/>
      <c r="M53" s="79"/>
      <c r="N53" s="79"/>
      <c r="O53" s="70">
        <f>IF(ISERROR(AVERAGE(Calculations!C54:N54)),"",AVERAGE(Calculations!C54:N54))</f>
        <v>14.64</v>
      </c>
      <c r="P53" s="70">
        <f>IF(ISERROR(STDEV(Calculations!C54:N54)),"",IF(COUNT(Calculations!C54:N54)&lt;3,"N/A",STDEV(Calculations!C54:N54)))</f>
        <v>8.7177978870813647E-2</v>
      </c>
    </row>
    <row r="54" spans="1:16" ht="15" customHeight="1" x14ac:dyDescent="0.25">
      <c r="A54" s="62" t="str">
        <f>'miRNA Table'!C54</f>
        <v>hsa-miR-133a-3p</v>
      </c>
      <c r="B54" s="17" t="s">
        <v>59</v>
      </c>
      <c r="C54" s="78">
        <v>32.15</v>
      </c>
      <c r="D54" s="78">
        <v>31.35</v>
      </c>
      <c r="E54" s="78">
        <v>31.75</v>
      </c>
      <c r="F54" s="79"/>
      <c r="G54" s="79"/>
      <c r="H54" s="79"/>
      <c r="I54" s="79"/>
      <c r="J54" s="79"/>
      <c r="K54" s="79"/>
      <c r="L54" s="79"/>
      <c r="M54" s="79"/>
      <c r="N54" s="79"/>
      <c r="O54" s="70">
        <f>IF(ISERROR(AVERAGE(Calculations!C55:N55)),"",AVERAGE(Calculations!C55:N55))</f>
        <v>31.75</v>
      </c>
      <c r="P54" s="70">
        <f>IF(ISERROR(STDEV(Calculations!C55:N55)),"",IF(COUNT(Calculations!C55:N55)&lt;3,"N/A",STDEV(Calculations!C55:N55)))</f>
        <v>0.39999999999999858</v>
      </c>
    </row>
    <row r="55" spans="1:16" ht="15" customHeight="1" x14ac:dyDescent="0.25">
      <c r="A55" s="62" t="str">
        <f>'miRNA Table'!C55</f>
        <v>hsa-miR-133b</v>
      </c>
      <c r="B55" s="17" t="s">
        <v>60</v>
      </c>
      <c r="C55" s="78">
        <v>19.64</v>
      </c>
      <c r="D55" s="78">
        <v>19.850000000000001</v>
      </c>
      <c r="E55" s="78">
        <v>19.78</v>
      </c>
      <c r="F55" s="79"/>
      <c r="G55" s="79"/>
      <c r="H55" s="79"/>
      <c r="I55" s="79"/>
      <c r="J55" s="79"/>
      <c r="K55" s="79"/>
      <c r="L55" s="79"/>
      <c r="M55" s="79"/>
      <c r="N55" s="79"/>
      <c r="O55" s="70">
        <f>IF(ISERROR(AVERAGE(Calculations!C56:N56)),"",AVERAGE(Calculations!C56:N56))</f>
        <v>19.756666666666668</v>
      </c>
      <c r="P55" s="70">
        <f>IF(ISERROR(STDEV(Calculations!C56:N56)),"",IF(COUNT(Calculations!C56:N56)&lt;3,"N/A",STDEV(Calculations!C56:N56)))</f>
        <v>0.1069267662156367</v>
      </c>
    </row>
    <row r="56" spans="1:16" ht="15" customHeight="1" x14ac:dyDescent="0.25">
      <c r="A56" s="62" t="str">
        <f>'miRNA Table'!C56</f>
        <v>hsa-miR-134-5p</v>
      </c>
      <c r="B56" s="17" t="s">
        <v>61</v>
      </c>
      <c r="C56" s="78">
        <v>21.06</v>
      </c>
      <c r="D56" s="78">
        <v>21.1</v>
      </c>
      <c r="E56" s="78">
        <v>21.07</v>
      </c>
      <c r="F56" s="79"/>
      <c r="G56" s="79"/>
      <c r="H56" s="79"/>
      <c r="I56" s="79"/>
      <c r="J56" s="79"/>
      <c r="K56" s="79"/>
      <c r="L56" s="79"/>
      <c r="M56" s="79"/>
      <c r="N56" s="79"/>
      <c r="O56" s="70">
        <f>IF(ISERROR(AVERAGE(Calculations!C57:N57)),"",AVERAGE(Calculations!C57:N57))</f>
        <v>21.076666666666664</v>
      </c>
      <c r="P56" s="70">
        <f>IF(ISERROR(STDEV(Calculations!C57:N57)),"",IF(COUNT(Calculations!C57:N57)&lt;3,"N/A",STDEV(Calculations!C57:N57)))</f>
        <v>2.081665999466259E-2</v>
      </c>
    </row>
    <row r="57" spans="1:16" ht="15" customHeight="1" x14ac:dyDescent="0.25">
      <c r="A57" s="62" t="str">
        <f>'miRNA Table'!C57</f>
        <v>hsa-miR-135a-5p</v>
      </c>
      <c r="B57" s="17" t="s">
        <v>62</v>
      </c>
      <c r="C57" s="78">
        <v>24.96</v>
      </c>
      <c r="D57" s="78">
        <v>25.11</v>
      </c>
      <c r="E57" s="78">
        <v>24.83</v>
      </c>
      <c r="F57" s="79"/>
      <c r="G57" s="79"/>
      <c r="H57" s="79"/>
      <c r="I57" s="79"/>
      <c r="J57" s="79"/>
      <c r="K57" s="79"/>
      <c r="L57" s="79"/>
      <c r="M57" s="79"/>
      <c r="N57" s="79"/>
      <c r="O57" s="70">
        <f>IF(ISERROR(AVERAGE(Calculations!C58:N58)),"",AVERAGE(Calculations!C58:N58))</f>
        <v>24.966666666666669</v>
      </c>
      <c r="P57" s="70">
        <f>IF(ISERROR(STDEV(Calculations!C58:N58)),"",IF(COUNT(Calculations!C58:N58)&lt;3,"N/A",STDEV(Calculations!C58:N58)))</f>
        <v>0.14011899704655853</v>
      </c>
    </row>
    <row r="58" spans="1:16" ht="15" customHeight="1" x14ac:dyDescent="0.25">
      <c r="A58" s="62" t="str">
        <f>'miRNA Table'!C58</f>
        <v>hsa-miR-135b-5p</v>
      </c>
      <c r="B58" s="17" t="s">
        <v>63</v>
      </c>
      <c r="C58" s="78">
        <v>19.45</v>
      </c>
      <c r="D58" s="78">
        <v>19.559999999999999</v>
      </c>
      <c r="E58" s="78">
        <v>19.579999999999998</v>
      </c>
      <c r="F58" s="79"/>
      <c r="G58" s="79"/>
      <c r="H58" s="79"/>
      <c r="I58" s="79"/>
      <c r="J58" s="79"/>
      <c r="K58" s="79"/>
      <c r="L58" s="79"/>
      <c r="M58" s="79"/>
      <c r="N58" s="79"/>
      <c r="O58" s="70">
        <f>IF(ISERROR(AVERAGE(Calculations!C59:N59)),"",AVERAGE(Calculations!C59:N59))</f>
        <v>19.529999999999998</v>
      </c>
      <c r="P58" s="70">
        <f>IF(ISERROR(STDEV(Calculations!C59:N59)),"",IF(COUNT(Calculations!C59:N59)&lt;3,"N/A",STDEV(Calculations!C59:N59)))</f>
        <v>6.9999999999999521E-2</v>
      </c>
    </row>
    <row r="59" spans="1:16" ht="15" customHeight="1" x14ac:dyDescent="0.25">
      <c r="A59" s="62" t="str">
        <f>'miRNA Table'!C59</f>
        <v>hsa-miR-136-5p</v>
      </c>
      <c r="B59" s="17" t="s">
        <v>64</v>
      </c>
      <c r="C59" s="78">
        <v>32.04</v>
      </c>
      <c r="D59" s="78">
        <v>32.61</v>
      </c>
      <c r="E59" s="78">
        <v>31.34</v>
      </c>
      <c r="F59" s="79"/>
      <c r="G59" s="79"/>
      <c r="H59" s="79"/>
      <c r="I59" s="79"/>
      <c r="J59" s="79"/>
      <c r="K59" s="79"/>
      <c r="L59" s="79"/>
      <c r="M59" s="79"/>
      <c r="N59" s="79"/>
      <c r="O59" s="70">
        <f>IF(ISERROR(AVERAGE(Calculations!C60:N60)),"",AVERAGE(Calculations!C60:N60))</f>
        <v>31.99666666666667</v>
      </c>
      <c r="P59" s="70">
        <f>IF(ISERROR(STDEV(Calculations!C60:N60)),"",IF(COUNT(Calculations!C60:N60)&lt;3,"N/A",STDEV(Calculations!C60:N60)))</f>
        <v>0.6361079572944619</v>
      </c>
    </row>
    <row r="60" spans="1:16" ht="15" customHeight="1" x14ac:dyDescent="0.25">
      <c r="A60" s="62" t="str">
        <f>'miRNA Table'!C60</f>
        <v>hsa-miR-137</v>
      </c>
      <c r="B60" s="17" t="s">
        <v>65</v>
      </c>
      <c r="C60" s="78">
        <v>21.76</v>
      </c>
      <c r="D60" s="78">
        <v>22.03</v>
      </c>
      <c r="E60" s="78">
        <v>21.87</v>
      </c>
      <c r="F60" s="79"/>
      <c r="G60" s="79"/>
      <c r="H60" s="79"/>
      <c r="I60" s="79"/>
      <c r="J60" s="79"/>
      <c r="K60" s="79"/>
      <c r="L60" s="79"/>
      <c r="M60" s="79"/>
      <c r="N60" s="79"/>
      <c r="O60" s="70">
        <f>IF(ISERROR(AVERAGE(Calculations!C61:N61)),"",AVERAGE(Calculations!C61:N61))</f>
        <v>21.88666666666667</v>
      </c>
      <c r="P60" s="70">
        <f>IF(ISERROR(STDEV(Calculations!C61:N61)),"",IF(COUNT(Calculations!C61:N61)&lt;3,"N/A",STDEV(Calculations!C61:N61)))</f>
        <v>0.13576941236277515</v>
      </c>
    </row>
    <row r="61" spans="1:16" ht="15" customHeight="1" x14ac:dyDescent="0.25">
      <c r="A61" s="62" t="str">
        <f>'miRNA Table'!C61</f>
        <v>hsa-miR-138-5p</v>
      </c>
      <c r="B61" s="17" t="s">
        <v>66</v>
      </c>
      <c r="C61" s="78">
        <v>18.64</v>
      </c>
      <c r="D61" s="78">
        <v>18.88</v>
      </c>
      <c r="E61" s="78">
        <v>18.79</v>
      </c>
      <c r="F61" s="79"/>
      <c r="G61" s="79"/>
      <c r="H61" s="79"/>
      <c r="I61" s="79"/>
      <c r="J61" s="79"/>
      <c r="K61" s="79"/>
      <c r="L61" s="79"/>
      <c r="M61" s="79"/>
      <c r="N61" s="79"/>
      <c r="O61" s="70">
        <f>IF(ISERROR(AVERAGE(Calculations!C62:N62)),"",AVERAGE(Calculations!C62:N62))</f>
        <v>18.77</v>
      </c>
      <c r="P61" s="70">
        <f>IF(ISERROR(STDEV(Calculations!C62:N62)),"",IF(COUNT(Calculations!C62:N62)&lt;3,"N/A",STDEV(Calculations!C62:N62)))</f>
        <v>0.12124355652982059</v>
      </c>
    </row>
    <row r="62" spans="1:16" ht="15" customHeight="1" x14ac:dyDescent="0.25">
      <c r="A62" s="62" t="str">
        <f>'miRNA Table'!C62</f>
        <v>hsa-miR-139-3p</v>
      </c>
      <c r="B62" s="17" t="s">
        <v>67</v>
      </c>
      <c r="C62" s="78">
        <v>24.04</v>
      </c>
      <c r="D62" s="78">
        <v>23.96</v>
      </c>
      <c r="E62" s="78">
        <v>23.84</v>
      </c>
      <c r="F62" s="79"/>
      <c r="G62" s="79"/>
      <c r="H62" s="79"/>
      <c r="I62" s="79"/>
      <c r="J62" s="79"/>
      <c r="K62" s="79"/>
      <c r="L62" s="79"/>
      <c r="M62" s="79"/>
      <c r="N62" s="79"/>
      <c r="O62" s="70">
        <f>IF(ISERROR(AVERAGE(Calculations!C63:N63)),"",AVERAGE(Calculations!C63:N63))</f>
        <v>23.946666666666669</v>
      </c>
      <c r="P62" s="70">
        <f>IF(ISERROR(STDEV(Calculations!C63:N63)),"",IF(COUNT(Calculations!C63:N63)&lt;3,"N/A",STDEV(Calculations!C63:N63)))</f>
        <v>0.10066445913694307</v>
      </c>
    </row>
    <row r="63" spans="1:16" ht="15" customHeight="1" x14ac:dyDescent="0.25">
      <c r="A63" s="62" t="str">
        <f>'miRNA Table'!C63</f>
        <v>hsa-miR-139-5p</v>
      </c>
      <c r="B63" s="17" t="s">
        <v>5621</v>
      </c>
      <c r="C63" s="78">
        <v>14.68</v>
      </c>
      <c r="D63" s="78">
        <v>14.86</v>
      </c>
      <c r="E63" s="78">
        <v>14.85</v>
      </c>
      <c r="F63" s="79"/>
      <c r="G63" s="79"/>
      <c r="H63" s="79"/>
      <c r="I63" s="79"/>
      <c r="J63" s="79"/>
      <c r="K63" s="79"/>
      <c r="L63" s="79"/>
      <c r="M63" s="79"/>
      <c r="N63" s="79"/>
      <c r="O63" s="70">
        <f>IF(ISERROR(AVERAGE(Calculations!C64:N64)),"",AVERAGE(Calculations!C64:N64))</f>
        <v>14.796666666666667</v>
      </c>
      <c r="P63" s="70">
        <f>IF(ISERROR(STDEV(Calculations!C64:N64)),"",IF(COUNT(Calculations!C64:N64)&lt;3,"N/A",STDEV(Calculations!C64:N64)))</f>
        <v>0.10115993936995668</v>
      </c>
    </row>
    <row r="64" spans="1:16" ht="15" customHeight="1" x14ac:dyDescent="0.25">
      <c r="A64" s="62" t="str">
        <f>'miRNA Table'!C64</f>
        <v>hsa-miR-140-3p</v>
      </c>
      <c r="B64" s="17" t="s">
        <v>5622</v>
      </c>
      <c r="C64" s="78">
        <v>23.48</v>
      </c>
      <c r="D64" s="78">
        <v>23.48</v>
      </c>
      <c r="E64" s="78">
        <v>23.51</v>
      </c>
      <c r="F64" s="79"/>
      <c r="G64" s="79"/>
      <c r="H64" s="79"/>
      <c r="I64" s="79"/>
      <c r="J64" s="79"/>
      <c r="K64" s="79"/>
      <c r="L64" s="79"/>
      <c r="M64" s="79"/>
      <c r="N64" s="79"/>
      <c r="O64" s="70">
        <f>IF(ISERROR(AVERAGE(Calculations!C65:N65)),"",AVERAGE(Calculations!C65:N65))</f>
        <v>23.49</v>
      </c>
      <c r="P64" s="70">
        <f>IF(ISERROR(STDEV(Calculations!C65:N65)),"",IF(COUNT(Calculations!C65:N65)&lt;3,"N/A",STDEV(Calculations!C65:N65)))</f>
        <v>1.7320508075689429E-2</v>
      </c>
    </row>
    <row r="65" spans="1:16" ht="15" customHeight="1" x14ac:dyDescent="0.25">
      <c r="A65" s="62" t="str">
        <f>'miRNA Table'!C65</f>
        <v>hsa-miR-140-5p</v>
      </c>
      <c r="B65" s="17" t="s">
        <v>5623</v>
      </c>
      <c r="C65" s="78" t="s">
        <v>132</v>
      </c>
      <c r="D65" s="78" t="s">
        <v>132</v>
      </c>
      <c r="E65" s="78" t="s">
        <v>132</v>
      </c>
      <c r="F65" s="79"/>
      <c r="G65" s="79"/>
      <c r="H65" s="79"/>
      <c r="I65" s="79"/>
      <c r="J65" s="79"/>
      <c r="K65" s="79"/>
      <c r="L65" s="79"/>
      <c r="M65" s="79"/>
      <c r="N65" s="79"/>
      <c r="O65" s="70">
        <f>IF(ISERROR(AVERAGE(Calculations!C66:N66)),"",AVERAGE(Calculations!C66:N66))</f>
        <v>35</v>
      </c>
      <c r="P65" s="70">
        <f>IF(ISERROR(STDEV(Calculations!C66:N66)),"",IF(COUNT(Calculations!C66:N66)&lt;3,"N/A",STDEV(Calculations!C66:N66)))</f>
        <v>0</v>
      </c>
    </row>
    <row r="66" spans="1:16" ht="15" customHeight="1" x14ac:dyDescent="0.25">
      <c r="A66" s="62" t="str">
        <f>'miRNA Table'!C66</f>
        <v>hsa-miR-141-3p</v>
      </c>
      <c r="B66" s="17" t="s">
        <v>5624</v>
      </c>
      <c r="C66" s="78">
        <v>21.61</v>
      </c>
      <c r="D66" s="78">
        <v>21.64</v>
      </c>
      <c r="E66" s="78">
        <v>21.59</v>
      </c>
      <c r="F66" s="79"/>
      <c r="G66" s="79"/>
      <c r="H66" s="79"/>
      <c r="I66" s="79"/>
      <c r="J66" s="79"/>
      <c r="K66" s="79"/>
      <c r="L66" s="79"/>
      <c r="M66" s="79"/>
      <c r="N66" s="79"/>
      <c r="O66" s="70">
        <f>IF(ISERROR(AVERAGE(Calculations!C67:N67)),"",AVERAGE(Calculations!C67:N67))</f>
        <v>21.613333333333333</v>
      </c>
      <c r="P66" s="70">
        <f>IF(ISERROR(STDEV(Calculations!C67:N67)),"",IF(COUNT(Calculations!C67:N67)&lt;3,"N/A",STDEV(Calculations!C67:N67)))</f>
        <v>2.5166114784236238E-2</v>
      </c>
    </row>
    <row r="67" spans="1:16" ht="15" customHeight="1" x14ac:dyDescent="0.25">
      <c r="A67" s="62" t="str">
        <f>'miRNA Table'!C67</f>
        <v>hsa-miR-142-3p</v>
      </c>
      <c r="B67" s="17" t="s">
        <v>5625</v>
      </c>
      <c r="C67" s="78" t="s">
        <v>132</v>
      </c>
      <c r="D67" s="78">
        <v>39.200000000000003</v>
      </c>
      <c r="E67" s="78">
        <v>38.5</v>
      </c>
      <c r="F67" s="79"/>
      <c r="G67" s="79"/>
      <c r="H67" s="79"/>
      <c r="I67" s="79"/>
      <c r="J67" s="79"/>
      <c r="K67" s="79"/>
      <c r="L67" s="79"/>
      <c r="M67" s="79"/>
      <c r="N67" s="79"/>
      <c r="O67" s="70">
        <f>IF(ISERROR(AVERAGE(Calculations!C68:N68)),"",AVERAGE(Calculations!C68:N68))</f>
        <v>35</v>
      </c>
      <c r="P67" s="70">
        <f>IF(ISERROR(STDEV(Calculations!C68:N68)),"",IF(COUNT(Calculations!C68:N68)&lt;3,"N/A",STDEV(Calculations!C68:N68)))</f>
        <v>0</v>
      </c>
    </row>
    <row r="68" spans="1:16" ht="15" customHeight="1" x14ac:dyDescent="0.25">
      <c r="A68" s="62" t="str">
        <f>'miRNA Table'!C68</f>
        <v>hsa-miR-142-5p</v>
      </c>
      <c r="B68" s="17" t="s">
        <v>5626</v>
      </c>
      <c r="C68" s="78">
        <v>22.27</v>
      </c>
      <c r="D68" s="78">
        <v>22.15</v>
      </c>
      <c r="E68" s="78">
        <v>22.14</v>
      </c>
      <c r="F68" s="79"/>
      <c r="G68" s="79"/>
      <c r="H68" s="79"/>
      <c r="I68" s="79"/>
      <c r="J68" s="79"/>
      <c r="K68" s="79"/>
      <c r="L68" s="79"/>
      <c r="M68" s="79"/>
      <c r="N68" s="79"/>
      <c r="O68" s="70">
        <f>IF(ISERROR(AVERAGE(Calculations!C69:N69)),"",AVERAGE(Calculations!C69:N69))</f>
        <v>22.186666666666667</v>
      </c>
      <c r="P68" s="70">
        <f>IF(ISERROR(STDEV(Calculations!C69:N69)),"",IF(COUNT(Calculations!C69:N69)&lt;3,"N/A",STDEV(Calculations!C69:N69)))</f>
        <v>7.2341781380702283E-2</v>
      </c>
    </row>
    <row r="69" spans="1:16" ht="15" customHeight="1" x14ac:dyDescent="0.25">
      <c r="A69" s="62" t="str">
        <f>'miRNA Table'!C69</f>
        <v>hsa-miR-143-3p</v>
      </c>
      <c r="B69" s="17" t="s">
        <v>5627</v>
      </c>
      <c r="C69" s="78">
        <v>22.15</v>
      </c>
      <c r="D69" s="78">
        <v>22.28</v>
      </c>
      <c r="E69" s="78">
        <v>22.24</v>
      </c>
      <c r="F69" s="79"/>
      <c r="G69" s="79"/>
      <c r="H69" s="79"/>
      <c r="I69" s="79"/>
      <c r="J69" s="79"/>
      <c r="K69" s="79"/>
      <c r="L69" s="79"/>
      <c r="M69" s="79"/>
      <c r="N69" s="79"/>
      <c r="O69" s="70">
        <f>IF(ISERROR(AVERAGE(Calculations!C70:N70)),"",AVERAGE(Calculations!C70:N70))</f>
        <v>22.223333333333333</v>
      </c>
      <c r="P69" s="70">
        <f>IF(ISERROR(STDEV(Calculations!C70:N70)),"",IF(COUNT(Calculations!C70:N70)&lt;3,"N/A",STDEV(Calculations!C70:N70)))</f>
        <v>6.6583281184795007E-2</v>
      </c>
    </row>
    <row r="70" spans="1:16" ht="15" customHeight="1" x14ac:dyDescent="0.25">
      <c r="A70" s="62" t="str">
        <f>'miRNA Table'!C70</f>
        <v>hsa-miR-143-5p</v>
      </c>
      <c r="B70" s="17" t="s">
        <v>5628</v>
      </c>
      <c r="C70" s="78" t="s">
        <v>132</v>
      </c>
      <c r="D70" s="78" t="s">
        <v>132</v>
      </c>
      <c r="E70" s="78" t="s">
        <v>132</v>
      </c>
      <c r="F70" s="79"/>
      <c r="G70" s="79"/>
      <c r="H70" s="79"/>
      <c r="I70" s="79"/>
      <c r="J70" s="79"/>
      <c r="K70" s="79"/>
      <c r="L70" s="79"/>
      <c r="M70" s="79"/>
      <c r="N70" s="79"/>
      <c r="O70" s="70">
        <f>IF(ISERROR(AVERAGE(Calculations!C71:N71)),"",AVERAGE(Calculations!C71:N71))</f>
        <v>35</v>
      </c>
      <c r="P70" s="70">
        <f>IF(ISERROR(STDEV(Calculations!C71:N71)),"",IF(COUNT(Calculations!C71:N71)&lt;3,"N/A",STDEV(Calculations!C71:N71)))</f>
        <v>0</v>
      </c>
    </row>
    <row r="71" spans="1:16" ht="15" customHeight="1" x14ac:dyDescent="0.25">
      <c r="A71" s="62" t="str">
        <f>'miRNA Table'!C71</f>
        <v>hsa-miR-144-3p</v>
      </c>
      <c r="B71" s="17" t="s">
        <v>5629</v>
      </c>
      <c r="C71" s="78">
        <v>24.12</v>
      </c>
      <c r="D71" s="78">
        <v>24.24</v>
      </c>
      <c r="E71" s="78">
        <v>24.15</v>
      </c>
      <c r="F71" s="79"/>
      <c r="G71" s="79"/>
      <c r="H71" s="79"/>
      <c r="I71" s="79"/>
      <c r="J71" s="79"/>
      <c r="K71" s="79"/>
      <c r="L71" s="79"/>
      <c r="M71" s="79"/>
      <c r="N71" s="79"/>
      <c r="O71" s="70">
        <f>IF(ISERROR(AVERAGE(Calculations!C72:N72)),"",AVERAGE(Calculations!C72:N72))</f>
        <v>24.169999999999998</v>
      </c>
      <c r="P71" s="70">
        <f>IF(ISERROR(STDEV(Calculations!C72:N72)),"",IF(COUNT(Calculations!C72:N72)&lt;3,"N/A",STDEV(Calculations!C72:N72)))</f>
        <v>6.2449979983982933E-2</v>
      </c>
    </row>
    <row r="72" spans="1:16" ht="15" customHeight="1" x14ac:dyDescent="0.25">
      <c r="A72" s="62" t="str">
        <f>'miRNA Table'!C72</f>
        <v>hsa-miR-144-5p</v>
      </c>
      <c r="B72" s="17" t="s">
        <v>5630</v>
      </c>
      <c r="C72" s="78">
        <v>29.33</v>
      </c>
      <c r="D72" s="78">
        <v>29.46</v>
      </c>
      <c r="E72" s="78">
        <v>29.07</v>
      </c>
      <c r="F72" s="79"/>
      <c r="G72" s="79"/>
      <c r="H72" s="79"/>
      <c r="I72" s="79"/>
      <c r="J72" s="79"/>
      <c r="K72" s="79"/>
      <c r="L72" s="79"/>
      <c r="M72" s="79"/>
      <c r="N72" s="79"/>
      <c r="O72" s="70">
        <f>IF(ISERROR(AVERAGE(Calculations!C73:N73)),"",AVERAGE(Calculations!C73:N73))</f>
        <v>29.286666666666665</v>
      </c>
      <c r="P72" s="70">
        <f>IF(ISERROR(STDEV(Calculations!C73:N73)),"",IF(COUNT(Calculations!C73:N73)&lt;3,"N/A",STDEV(Calculations!C73:N73)))</f>
        <v>0.19857828011475309</v>
      </c>
    </row>
    <row r="73" spans="1:16" ht="15" customHeight="1" x14ac:dyDescent="0.25">
      <c r="A73" s="62" t="str">
        <f>'miRNA Table'!C73</f>
        <v>hsa-miR-145-5p</v>
      </c>
      <c r="B73" s="17" t="s">
        <v>5631</v>
      </c>
      <c r="C73" s="78">
        <v>18.23</v>
      </c>
      <c r="D73" s="78">
        <v>18.260000000000002</v>
      </c>
      <c r="E73" s="78">
        <v>18.21</v>
      </c>
      <c r="F73" s="79"/>
      <c r="G73" s="79"/>
      <c r="H73" s="79"/>
      <c r="I73" s="79"/>
      <c r="J73" s="79"/>
      <c r="K73" s="79"/>
      <c r="L73" s="79"/>
      <c r="M73" s="79"/>
      <c r="N73" s="79"/>
      <c r="O73" s="70">
        <f>IF(ISERROR(AVERAGE(Calculations!C74:N74)),"",AVERAGE(Calculations!C74:N74))</f>
        <v>18.233333333333334</v>
      </c>
      <c r="P73" s="70">
        <f>IF(ISERROR(STDEV(Calculations!C74:N74)),"",IF(COUNT(Calculations!C74:N74)&lt;3,"N/A",STDEV(Calculations!C74:N74)))</f>
        <v>2.5166114784236238E-2</v>
      </c>
    </row>
    <row r="74" spans="1:16" ht="15" customHeight="1" x14ac:dyDescent="0.25">
      <c r="A74" s="62" t="str">
        <f>'miRNA Table'!C74</f>
        <v>hsa-miR-145-3p</v>
      </c>
      <c r="B74" s="17" t="s">
        <v>5632</v>
      </c>
      <c r="C74" s="78">
        <v>28.88</v>
      </c>
      <c r="D74" s="78">
        <v>29.09</v>
      </c>
      <c r="E74" s="78">
        <v>28.98</v>
      </c>
      <c r="F74" s="79"/>
      <c r="G74" s="79"/>
      <c r="H74" s="79"/>
      <c r="I74" s="79"/>
      <c r="J74" s="79"/>
      <c r="K74" s="79"/>
      <c r="L74" s="79"/>
      <c r="M74" s="79"/>
      <c r="N74" s="79"/>
      <c r="O74" s="70">
        <f>IF(ISERROR(AVERAGE(Calculations!C75:N75)),"",AVERAGE(Calculations!C75:N75))</f>
        <v>28.983333333333334</v>
      </c>
      <c r="P74" s="70">
        <f>IF(ISERROR(STDEV(Calculations!C75:N75)),"",IF(COUNT(Calculations!C75:N75)&lt;3,"N/A",STDEV(Calculations!C75:N75)))</f>
        <v>0.10503967504392528</v>
      </c>
    </row>
    <row r="75" spans="1:16" ht="15" customHeight="1" x14ac:dyDescent="0.25">
      <c r="A75" s="62" t="str">
        <f>'miRNA Table'!C75</f>
        <v>hsa-miR-146a-5p</v>
      </c>
      <c r="B75" s="17" t="s">
        <v>68</v>
      </c>
      <c r="C75" s="78">
        <v>28.56</v>
      </c>
      <c r="D75" s="78">
        <v>28.4</v>
      </c>
      <c r="E75" s="78">
        <v>28.45</v>
      </c>
      <c r="F75" s="79"/>
      <c r="G75" s="79"/>
      <c r="H75" s="79"/>
      <c r="I75" s="79"/>
      <c r="J75" s="79"/>
      <c r="K75" s="79"/>
      <c r="L75" s="79"/>
      <c r="M75" s="79"/>
      <c r="N75" s="79"/>
      <c r="O75" s="70">
        <f>IF(ISERROR(AVERAGE(Calculations!C76:N76)),"",AVERAGE(Calculations!C76:N76))</f>
        <v>28.47</v>
      </c>
      <c r="P75" s="70">
        <f>IF(ISERROR(STDEV(Calculations!C76:N76)),"",IF(COUNT(Calculations!C76:N76)&lt;3,"N/A",STDEV(Calculations!C76:N76)))</f>
        <v>8.1853527718724492E-2</v>
      </c>
    </row>
    <row r="76" spans="1:16" ht="15" customHeight="1" x14ac:dyDescent="0.25">
      <c r="A76" s="62" t="str">
        <f>'miRNA Table'!C76</f>
        <v>hsa-miR-146b-5p</v>
      </c>
      <c r="B76" s="17" t="s">
        <v>69</v>
      </c>
      <c r="C76" s="78">
        <v>17.89</v>
      </c>
      <c r="D76" s="78">
        <v>18.02</v>
      </c>
      <c r="E76" s="78">
        <v>17.82</v>
      </c>
      <c r="F76" s="79"/>
      <c r="G76" s="79"/>
      <c r="H76" s="79"/>
      <c r="I76" s="79"/>
      <c r="J76" s="79"/>
      <c r="K76" s="79"/>
      <c r="L76" s="79"/>
      <c r="M76" s="79"/>
      <c r="N76" s="79"/>
      <c r="O76" s="70">
        <f>IF(ISERROR(AVERAGE(Calculations!C77:N77)),"",AVERAGE(Calculations!C77:N77))</f>
        <v>17.91</v>
      </c>
      <c r="P76" s="70">
        <f>IF(ISERROR(STDEV(Calculations!C77:N77)),"",IF(COUNT(Calculations!C77:N77)&lt;3,"N/A",STDEV(Calculations!C77:N77)))</f>
        <v>0.10148891565092179</v>
      </c>
    </row>
    <row r="77" spans="1:16" ht="15" customHeight="1" x14ac:dyDescent="0.25">
      <c r="A77" s="62" t="str">
        <f>'miRNA Table'!C77</f>
        <v>hsa-miR-147a</v>
      </c>
      <c r="B77" s="17" t="s">
        <v>70</v>
      </c>
      <c r="C77" s="78">
        <v>30.63</v>
      </c>
      <c r="D77" s="78">
        <v>30.45</v>
      </c>
      <c r="E77" s="78">
        <v>30.09</v>
      </c>
      <c r="F77" s="79"/>
      <c r="G77" s="79"/>
      <c r="H77" s="79"/>
      <c r="I77" s="79"/>
      <c r="J77" s="79"/>
      <c r="K77" s="79"/>
      <c r="L77" s="79"/>
      <c r="M77" s="79"/>
      <c r="N77" s="79"/>
      <c r="O77" s="70">
        <f>IF(ISERROR(AVERAGE(Calculations!C78:N78)),"",AVERAGE(Calculations!C78:N78))</f>
        <v>30.39</v>
      </c>
      <c r="P77" s="70">
        <f>IF(ISERROR(STDEV(Calculations!C78:N78)),"",IF(COUNT(Calculations!C78:N78)&lt;3,"N/A",STDEV(Calculations!C78:N78)))</f>
        <v>0.27495454169734995</v>
      </c>
    </row>
    <row r="78" spans="1:16" ht="15" customHeight="1" x14ac:dyDescent="0.25">
      <c r="A78" s="62" t="str">
        <f>'miRNA Table'!C78</f>
        <v>hsa-miR-148a-3p</v>
      </c>
      <c r="B78" s="17" t="s">
        <v>71</v>
      </c>
      <c r="C78" s="78">
        <v>26.31</v>
      </c>
      <c r="D78" s="78">
        <v>26.14</v>
      </c>
      <c r="E78" s="78">
        <v>26.02</v>
      </c>
      <c r="F78" s="79"/>
      <c r="G78" s="79"/>
      <c r="H78" s="79"/>
      <c r="I78" s="79"/>
      <c r="J78" s="79"/>
      <c r="K78" s="79"/>
      <c r="L78" s="79"/>
      <c r="M78" s="79"/>
      <c r="N78" s="79"/>
      <c r="O78" s="70">
        <f>IF(ISERROR(AVERAGE(Calculations!C79:N79)),"",AVERAGE(Calculations!C79:N79))</f>
        <v>26.156666666666666</v>
      </c>
      <c r="P78" s="70">
        <f>IF(ISERROR(STDEV(Calculations!C79:N79)),"",IF(COUNT(Calculations!C79:N79)&lt;3,"N/A",STDEV(Calculations!C79:N79)))</f>
        <v>0.14571661996262877</v>
      </c>
    </row>
    <row r="79" spans="1:16" ht="15" customHeight="1" x14ac:dyDescent="0.25">
      <c r="A79" s="62" t="str">
        <f>'miRNA Table'!C79</f>
        <v>hsa-miR-148b-3p</v>
      </c>
      <c r="B79" s="17" t="s">
        <v>72</v>
      </c>
      <c r="C79" s="78">
        <v>26.92</v>
      </c>
      <c r="D79" s="78">
        <v>26.46</v>
      </c>
      <c r="E79" s="78">
        <v>26.46</v>
      </c>
      <c r="F79" s="79"/>
      <c r="G79" s="79"/>
      <c r="H79" s="79"/>
      <c r="I79" s="79"/>
      <c r="J79" s="79"/>
      <c r="K79" s="79"/>
      <c r="L79" s="79"/>
      <c r="M79" s="79"/>
      <c r="N79" s="79"/>
      <c r="O79" s="70">
        <f>IF(ISERROR(AVERAGE(Calculations!C80:N80)),"",AVERAGE(Calculations!C80:N80))</f>
        <v>26.613333333333333</v>
      </c>
      <c r="P79" s="70">
        <f>IF(ISERROR(STDEV(Calculations!C80:N80)),"",IF(COUNT(Calculations!C80:N80)&lt;3,"N/A",STDEV(Calculations!C80:N80)))</f>
        <v>0.26558112382722832</v>
      </c>
    </row>
    <row r="80" spans="1:16" ht="15" customHeight="1" x14ac:dyDescent="0.25">
      <c r="A80" s="62" t="str">
        <f>'miRNA Table'!C80</f>
        <v>hsa-miR-149-5p</v>
      </c>
      <c r="B80" s="17" t="s">
        <v>73</v>
      </c>
      <c r="C80" s="78">
        <v>26.03</v>
      </c>
      <c r="D80" s="78">
        <v>26.09</v>
      </c>
      <c r="E80" s="78">
        <v>26.02</v>
      </c>
      <c r="F80" s="79"/>
      <c r="G80" s="79"/>
      <c r="H80" s="79"/>
      <c r="I80" s="79"/>
      <c r="J80" s="79"/>
      <c r="K80" s="79"/>
      <c r="L80" s="79"/>
      <c r="M80" s="79"/>
      <c r="N80" s="79"/>
      <c r="O80" s="70">
        <f>IF(ISERROR(AVERAGE(Calculations!C81:N81)),"",AVERAGE(Calculations!C81:N81))</f>
        <v>26.046666666666667</v>
      </c>
      <c r="P80" s="70">
        <f>IF(ISERROR(STDEV(Calculations!C81:N81)),"",IF(COUNT(Calculations!C81:N81)&lt;3,"N/A",STDEV(Calculations!C81:N81)))</f>
        <v>3.7859388972001647E-2</v>
      </c>
    </row>
    <row r="81" spans="1:16" ht="15" customHeight="1" x14ac:dyDescent="0.25">
      <c r="A81" s="62" t="str">
        <f>'miRNA Table'!C81</f>
        <v>hsa-miR-150-5p</v>
      </c>
      <c r="B81" s="17" t="s">
        <v>74</v>
      </c>
      <c r="C81" s="78">
        <v>29.15</v>
      </c>
      <c r="D81" s="78">
        <v>29.29</v>
      </c>
      <c r="E81" s="78">
        <v>29.16</v>
      </c>
      <c r="F81" s="79"/>
      <c r="G81" s="79"/>
      <c r="H81" s="79"/>
      <c r="I81" s="79"/>
      <c r="J81" s="79"/>
      <c r="K81" s="79"/>
      <c r="L81" s="79"/>
      <c r="M81" s="79"/>
      <c r="N81" s="79"/>
      <c r="O81" s="70">
        <f>IF(ISERROR(AVERAGE(Calculations!C82:N82)),"",AVERAGE(Calculations!C82:N82))</f>
        <v>29.2</v>
      </c>
      <c r="P81" s="70">
        <f>IF(ISERROR(STDEV(Calculations!C82:N82)),"",IF(COUNT(Calculations!C82:N82)&lt;3,"N/A",STDEV(Calculations!C82:N82)))</f>
        <v>7.810249675906647E-2</v>
      </c>
    </row>
    <row r="82" spans="1:16" ht="15" customHeight="1" x14ac:dyDescent="0.25">
      <c r="A82" s="62" t="str">
        <f>'miRNA Table'!C82</f>
        <v>hsa-miR-151a-3p</v>
      </c>
      <c r="B82" s="17" t="s">
        <v>75</v>
      </c>
      <c r="C82" s="78">
        <v>30.05</v>
      </c>
      <c r="D82" s="78">
        <v>29.82</v>
      </c>
      <c r="E82" s="78">
        <v>29.16</v>
      </c>
      <c r="F82" s="79"/>
      <c r="G82" s="79"/>
      <c r="H82" s="79"/>
      <c r="I82" s="79"/>
      <c r="J82" s="79"/>
      <c r="K82" s="79"/>
      <c r="L82" s="79"/>
      <c r="M82" s="79"/>
      <c r="N82" s="79"/>
      <c r="O82" s="70">
        <f>IF(ISERROR(AVERAGE(Calculations!C83:N83)),"",AVERAGE(Calculations!C83:N83))</f>
        <v>29.676666666666666</v>
      </c>
      <c r="P82" s="70">
        <f>IF(ISERROR(STDEV(Calculations!C83:N83)),"",IF(COUNT(Calculations!C83:N83)&lt;3,"N/A",STDEV(Calculations!C83:N83)))</f>
        <v>0.46198845584422732</v>
      </c>
    </row>
    <row r="83" spans="1:16" ht="15" customHeight="1" x14ac:dyDescent="0.25">
      <c r="A83" s="62" t="str">
        <f>'miRNA Table'!C83</f>
        <v>hsa-miR-151a-5p</v>
      </c>
      <c r="B83" s="17" t="s">
        <v>76</v>
      </c>
      <c r="C83" s="78">
        <v>33.11</v>
      </c>
      <c r="D83" s="78">
        <v>32.26</v>
      </c>
      <c r="E83" s="78">
        <v>32.94</v>
      </c>
      <c r="F83" s="79"/>
      <c r="G83" s="79"/>
      <c r="H83" s="79"/>
      <c r="I83" s="79"/>
      <c r="J83" s="79"/>
      <c r="K83" s="79"/>
      <c r="L83" s="79"/>
      <c r="M83" s="79"/>
      <c r="N83" s="79"/>
      <c r="O83" s="70">
        <f>IF(ISERROR(AVERAGE(Calculations!C84:N84)),"",AVERAGE(Calculations!C84:N84))</f>
        <v>32.770000000000003</v>
      </c>
      <c r="P83" s="70">
        <f>IF(ISERROR(STDEV(Calculations!C84:N84)),"",IF(COUNT(Calculations!C84:N84)&lt;3,"N/A",STDEV(Calculations!C84:N84)))</f>
        <v>0.44977772288098089</v>
      </c>
    </row>
    <row r="84" spans="1:16" ht="15" customHeight="1" x14ac:dyDescent="0.25">
      <c r="A84" s="62" t="str">
        <f>'miRNA Table'!C84</f>
        <v>hsa-miR-152-3p</v>
      </c>
      <c r="B84" s="17" t="s">
        <v>77</v>
      </c>
      <c r="C84" s="78">
        <v>28.33</v>
      </c>
      <c r="D84" s="78">
        <v>28.56</v>
      </c>
      <c r="E84" s="78">
        <v>28.39</v>
      </c>
      <c r="F84" s="79"/>
      <c r="G84" s="79"/>
      <c r="H84" s="79"/>
      <c r="I84" s="79"/>
      <c r="J84" s="79"/>
      <c r="K84" s="79"/>
      <c r="L84" s="79"/>
      <c r="M84" s="79"/>
      <c r="N84" s="79"/>
      <c r="O84" s="70">
        <f>IF(ISERROR(AVERAGE(Calculations!C85:N85)),"",AVERAGE(Calculations!C85:N85))</f>
        <v>28.426666666666666</v>
      </c>
      <c r="P84" s="70">
        <f>IF(ISERROR(STDEV(Calculations!C85:N85)),"",IF(COUNT(Calculations!C85:N85)&lt;3,"N/A",STDEV(Calculations!C85:N85)))</f>
        <v>0.11930353445448842</v>
      </c>
    </row>
    <row r="85" spans="1:16" ht="15" customHeight="1" x14ac:dyDescent="0.25">
      <c r="A85" s="62" t="str">
        <f>'miRNA Table'!C85</f>
        <v>hsa-miR-153-3p</v>
      </c>
      <c r="B85" s="17" t="s">
        <v>78</v>
      </c>
      <c r="C85" s="78">
        <v>26.64</v>
      </c>
      <c r="D85" s="78">
        <v>26.73</v>
      </c>
      <c r="E85" s="78">
        <v>26.7</v>
      </c>
      <c r="F85" s="79"/>
      <c r="G85" s="79"/>
      <c r="H85" s="79"/>
      <c r="I85" s="79"/>
      <c r="J85" s="79"/>
      <c r="K85" s="79"/>
      <c r="L85" s="79"/>
      <c r="M85" s="79"/>
      <c r="N85" s="79"/>
      <c r="O85" s="70">
        <f>IF(ISERROR(AVERAGE(Calculations!C86:N86)),"",AVERAGE(Calculations!C86:N86))</f>
        <v>26.69</v>
      </c>
      <c r="P85" s="70">
        <f>IF(ISERROR(STDEV(Calculations!C86:N86)),"",IF(COUNT(Calculations!C86:N86)&lt;3,"N/A",STDEV(Calculations!C86:N86)))</f>
        <v>4.5825756949558198E-2</v>
      </c>
    </row>
    <row r="86" spans="1:16" ht="15" customHeight="1" x14ac:dyDescent="0.25">
      <c r="A86" s="62" t="str">
        <f>'miRNA Table'!C86</f>
        <v>hsa-miR-154-5p</v>
      </c>
      <c r="B86" s="17" t="s">
        <v>79</v>
      </c>
      <c r="C86" s="78">
        <v>20.18</v>
      </c>
      <c r="D86" s="78">
        <v>20.2</v>
      </c>
      <c r="E86" s="78">
        <v>20.11</v>
      </c>
      <c r="F86" s="79"/>
      <c r="G86" s="79"/>
      <c r="H86" s="79"/>
      <c r="I86" s="79"/>
      <c r="J86" s="79"/>
      <c r="K86" s="79"/>
      <c r="L86" s="79"/>
      <c r="M86" s="79"/>
      <c r="N86" s="79"/>
      <c r="O86" s="70">
        <f>IF(ISERROR(AVERAGE(Calculations!C87:N87)),"",AVERAGE(Calculations!C87:N87))</f>
        <v>20.16333333333333</v>
      </c>
      <c r="P86" s="70">
        <f>IF(ISERROR(STDEV(Calculations!C87:N87)),"",IF(COUNT(Calculations!C87:N87)&lt;3,"N/A",STDEV(Calculations!C87:N87)))</f>
        <v>4.725815626252608E-2</v>
      </c>
    </row>
    <row r="87" spans="1:16" ht="15" customHeight="1" x14ac:dyDescent="0.25">
      <c r="A87" s="62" t="str">
        <f>'miRNA Table'!C87</f>
        <v>hsa-miR-155-5p</v>
      </c>
      <c r="B87" s="17" t="s">
        <v>5633</v>
      </c>
      <c r="C87" s="78">
        <v>14.21</v>
      </c>
      <c r="D87" s="78">
        <v>14.67</v>
      </c>
      <c r="E87" s="78">
        <v>14.65</v>
      </c>
      <c r="F87" s="79"/>
      <c r="G87" s="79"/>
      <c r="H87" s="79"/>
      <c r="I87" s="79"/>
      <c r="J87" s="79"/>
      <c r="K87" s="79"/>
      <c r="L87" s="79"/>
      <c r="M87" s="79"/>
      <c r="N87" s="79"/>
      <c r="O87" s="70">
        <f>IF(ISERROR(AVERAGE(Calculations!C88:N88)),"",AVERAGE(Calculations!C88:N88))</f>
        <v>14.51</v>
      </c>
      <c r="P87" s="70">
        <f>IF(ISERROR(STDEV(Calculations!C88:N88)),"",IF(COUNT(Calculations!C88:N88)&lt;3,"N/A",STDEV(Calculations!C88:N88)))</f>
        <v>0.25999999999999956</v>
      </c>
    </row>
    <row r="88" spans="1:16" ht="15" customHeight="1" x14ac:dyDescent="0.25">
      <c r="A88" s="62" t="str">
        <f>'miRNA Table'!C88</f>
        <v>hsa-miR-155-3p</v>
      </c>
      <c r="B88" s="17" t="s">
        <v>5634</v>
      </c>
      <c r="C88" s="78">
        <v>25.01</v>
      </c>
      <c r="D88" s="78">
        <v>24.19</v>
      </c>
      <c r="E88" s="78">
        <v>24.09</v>
      </c>
      <c r="F88" s="79"/>
      <c r="G88" s="79"/>
      <c r="H88" s="79"/>
      <c r="I88" s="79"/>
      <c r="J88" s="79"/>
      <c r="K88" s="79"/>
      <c r="L88" s="79"/>
      <c r="M88" s="79"/>
      <c r="N88" s="79"/>
      <c r="O88" s="70">
        <f>IF(ISERROR(AVERAGE(Calculations!C89:N89)),"",AVERAGE(Calculations!C89:N89))</f>
        <v>24.430000000000003</v>
      </c>
      <c r="P88" s="70">
        <f>IF(ISERROR(STDEV(Calculations!C89:N89)),"",IF(COUNT(Calculations!C89:N89)&lt;3,"N/A",STDEV(Calculations!C89:N89)))</f>
        <v>0.50477717856495918</v>
      </c>
    </row>
    <row r="89" spans="1:16" ht="15" customHeight="1" x14ac:dyDescent="0.25">
      <c r="A89" s="62" t="str">
        <f>'miRNA Table'!C89</f>
        <v>hsa-miR-15a-5p</v>
      </c>
      <c r="B89" s="17" t="s">
        <v>5635</v>
      </c>
      <c r="C89" s="78">
        <v>18.920000000000002</v>
      </c>
      <c r="D89" s="78">
        <v>18.96</v>
      </c>
      <c r="E89" s="78">
        <v>18.850000000000001</v>
      </c>
      <c r="F89" s="79"/>
      <c r="G89" s="79"/>
      <c r="H89" s="79"/>
      <c r="I89" s="79"/>
      <c r="J89" s="79"/>
      <c r="K89" s="79"/>
      <c r="L89" s="79"/>
      <c r="M89" s="79"/>
      <c r="N89" s="79"/>
      <c r="O89" s="70">
        <f>IF(ISERROR(AVERAGE(Calculations!C90:N90)),"",AVERAGE(Calculations!C90:N90))</f>
        <v>18.91</v>
      </c>
      <c r="P89" s="70">
        <f>IF(ISERROR(STDEV(Calculations!C90:N90)),"",IF(COUNT(Calculations!C90:N90)&lt;3,"N/A",STDEV(Calculations!C90:N90)))</f>
        <v>5.5677643628299987E-2</v>
      </c>
    </row>
    <row r="90" spans="1:16" ht="15" customHeight="1" x14ac:dyDescent="0.25">
      <c r="A90" s="62" t="str">
        <f>'miRNA Table'!C90</f>
        <v>hsa-miR-15b-5p</v>
      </c>
      <c r="B90" s="17" t="s">
        <v>5636</v>
      </c>
      <c r="C90" s="78">
        <v>18.2</v>
      </c>
      <c r="D90" s="78">
        <v>18.309999999999999</v>
      </c>
      <c r="E90" s="78">
        <v>18.2</v>
      </c>
      <c r="F90" s="79"/>
      <c r="G90" s="79"/>
      <c r="H90" s="79"/>
      <c r="I90" s="79"/>
      <c r="J90" s="79"/>
      <c r="K90" s="79"/>
      <c r="L90" s="79"/>
      <c r="M90" s="79"/>
      <c r="N90" s="79"/>
      <c r="O90" s="70">
        <f>IF(ISERROR(AVERAGE(Calculations!C91:N91)),"",AVERAGE(Calculations!C91:N91))</f>
        <v>18.236666666666665</v>
      </c>
      <c r="P90" s="70">
        <f>IF(ISERROR(STDEV(Calculations!C91:N91)),"",IF(COUNT(Calculations!C91:N91)&lt;3,"N/A",STDEV(Calculations!C91:N91)))</f>
        <v>6.3508529610858511E-2</v>
      </c>
    </row>
    <row r="91" spans="1:16" ht="15" customHeight="1" x14ac:dyDescent="0.25">
      <c r="A91" s="62" t="str">
        <f>'miRNA Table'!C91</f>
        <v>hsa-miR-15b-3p</v>
      </c>
      <c r="B91" s="17" t="s">
        <v>5637</v>
      </c>
      <c r="C91" s="78">
        <v>17.2</v>
      </c>
      <c r="D91" s="78">
        <v>17.29</v>
      </c>
      <c r="E91" s="78">
        <v>17.12</v>
      </c>
      <c r="F91" s="79"/>
      <c r="G91" s="79"/>
      <c r="H91" s="79"/>
      <c r="I91" s="79"/>
      <c r="J91" s="79"/>
      <c r="K91" s="79"/>
      <c r="L91" s="79"/>
      <c r="M91" s="79"/>
      <c r="N91" s="79"/>
      <c r="O91" s="70">
        <f>IF(ISERROR(AVERAGE(Calculations!C92:N92)),"",AVERAGE(Calculations!C92:N92))</f>
        <v>17.203333333333333</v>
      </c>
      <c r="P91" s="70">
        <f>IF(ISERROR(STDEV(Calculations!C92:N92)),"",IF(COUNT(Calculations!C92:N92)&lt;3,"N/A",STDEV(Calculations!C92:N92)))</f>
        <v>8.504900548115292E-2</v>
      </c>
    </row>
    <row r="92" spans="1:16" ht="15" customHeight="1" x14ac:dyDescent="0.25">
      <c r="A92" s="62" t="str">
        <f>'miRNA Table'!C92</f>
        <v>hsa-miR-16-5p</v>
      </c>
      <c r="B92" s="17" t="s">
        <v>5638</v>
      </c>
      <c r="C92" s="78">
        <v>37.76</v>
      </c>
      <c r="D92" s="78">
        <v>38.64</v>
      </c>
      <c r="E92" s="78">
        <v>40.19</v>
      </c>
      <c r="F92" s="79"/>
      <c r="G92" s="79"/>
      <c r="H92" s="79"/>
      <c r="I92" s="79"/>
      <c r="J92" s="79"/>
      <c r="K92" s="79"/>
      <c r="L92" s="79"/>
      <c r="M92" s="79"/>
      <c r="N92" s="79"/>
      <c r="O92" s="70">
        <f>IF(ISERROR(AVERAGE(Calculations!C93:N93)),"",AVERAGE(Calculations!C93:N93))</f>
        <v>35</v>
      </c>
      <c r="P92" s="70">
        <f>IF(ISERROR(STDEV(Calculations!C93:N93)),"",IF(COUNT(Calculations!C93:N93)&lt;3,"N/A",STDEV(Calculations!C93:N93)))</f>
        <v>0</v>
      </c>
    </row>
    <row r="93" spans="1:16" ht="15" customHeight="1" x14ac:dyDescent="0.25">
      <c r="A93" s="62" t="str">
        <f>'miRNA Table'!C93</f>
        <v>hsa-miR-106a-5p hsa-miR-17-5p</v>
      </c>
      <c r="B93" s="17" t="s">
        <v>5639</v>
      </c>
      <c r="C93" s="78">
        <v>20.03</v>
      </c>
      <c r="D93" s="78">
        <v>20.28</v>
      </c>
      <c r="E93" s="78">
        <v>20.43</v>
      </c>
      <c r="F93" s="79"/>
      <c r="G93" s="79"/>
      <c r="H93" s="79"/>
      <c r="I93" s="79"/>
      <c r="J93" s="79"/>
      <c r="K93" s="79"/>
      <c r="L93" s="79"/>
      <c r="M93" s="79"/>
      <c r="N93" s="79"/>
      <c r="O93" s="70">
        <f>IF(ISERROR(AVERAGE(Calculations!C94:N94)),"",AVERAGE(Calculations!C94:N94))</f>
        <v>20.246666666666666</v>
      </c>
      <c r="P93" s="70">
        <f>IF(ISERROR(STDEV(Calculations!C94:N94)),"",IF(COUNT(Calculations!C94:N94)&lt;3,"N/A",STDEV(Calculations!C94:N94)))</f>
        <v>0.20207259421636836</v>
      </c>
    </row>
    <row r="94" spans="1:16" ht="15" customHeight="1" x14ac:dyDescent="0.25">
      <c r="A94" s="62" t="str">
        <f>'miRNA Table'!C94</f>
        <v>hsa-miR-181a-5p</v>
      </c>
      <c r="B94" s="17" t="s">
        <v>5640</v>
      </c>
      <c r="C94" s="78">
        <v>19.98</v>
      </c>
      <c r="D94" s="78">
        <v>20.23</v>
      </c>
      <c r="E94" s="78">
        <v>20.09</v>
      </c>
      <c r="F94" s="79"/>
      <c r="G94" s="79"/>
      <c r="H94" s="79"/>
      <c r="I94" s="79"/>
      <c r="J94" s="79"/>
      <c r="K94" s="79"/>
      <c r="L94" s="79"/>
      <c r="M94" s="79"/>
      <c r="N94" s="79"/>
      <c r="O94" s="70">
        <f>IF(ISERROR(AVERAGE(Calculations!C95:N95)),"",AVERAGE(Calculations!C95:N95))</f>
        <v>20.099999999999998</v>
      </c>
      <c r="P94" s="70">
        <f>IF(ISERROR(STDEV(Calculations!C95:N95)),"",IF(COUNT(Calculations!C95:N95)&lt;3,"N/A",STDEV(Calculations!C95:N95)))</f>
        <v>0.12529964086141671</v>
      </c>
    </row>
    <row r="95" spans="1:16" ht="15" customHeight="1" x14ac:dyDescent="0.25">
      <c r="A95" s="62" t="str">
        <f>'miRNA Table'!C95</f>
        <v>hsa-miR-181a-3p</v>
      </c>
      <c r="B95" s="17" t="s">
        <v>5641</v>
      </c>
      <c r="C95" s="78">
        <v>20.07</v>
      </c>
      <c r="D95" s="78">
        <v>20.21</v>
      </c>
      <c r="E95" s="78">
        <v>20.16</v>
      </c>
      <c r="F95" s="79"/>
      <c r="G95" s="79"/>
      <c r="H95" s="79"/>
      <c r="I95" s="79"/>
      <c r="J95" s="79"/>
      <c r="K95" s="79"/>
      <c r="L95" s="79"/>
      <c r="M95" s="79"/>
      <c r="N95" s="79"/>
      <c r="O95" s="70">
        <f>IF(ISERROR(AVERAGE(Calculations!C96:N96)),"",AVERAGE(Calculations!C96:N96))</f>
        <v>20.146666666666665</v>
      </c>
      <c r="P95" s="70">
        <f>IF(ISERROR(STDEV(Calculations!C96:N96)),"",IF(COUNT(Calculations!C96:N96)&lt;3,"N/A",STDEV(Calculations!C96:N96)))</f>
        <v>7.0945988845976124E-2</v>
      </c>
    </row>
    <row r="96" spans="1:16" ht="15" customHeight="1" x14ac:dyDescent="0.25">
      <c r="A96" s="62" t="str">
        <f>'miRNA Table'!C96</f>
        <v>hsa-miR-181b-5p</v>
      </c>
      <c r="B96" s="17" t="s">
        <v>5642</v>
      </c>
      <c r="C96" s="78">
        <v>18.350000000000001</v>
      </c>
      <c r="D96" s="78">
        <v>18.11</v>
      </c>
      <c r="E96" s="78">
        <v>18.100000000000001</v>
      </c>
      <c r="F96" s="79"/>
      <c r="G96" s="79"/>
      <c r="H96" s="79"/>
      <c r="I96" s="79"/>
      <c r="J96" s="79"/>
      <c r="K96" s="79"/>
      <c r="L96" s="79"/>
      <c r="M96" s="79"/>
      <c r="N96" s="79"/>
      <c r="O96" s="70">
        <f>IF(ISERROR(AVERAGE(Calculations!C97:N97)),"",AVERAGE(Calculations!C97:N97))</f>
        <v>18.186666666666667</v>
      </c>
      <c r="P96" s="70">
        <f>IF(ISERROR(STDEV(Calculations!C97:N97)),"",IF(COUNT(Calculations!C97:N97)&lt;3,"N/A",STDEV(Calculations!C97:N97)))</f>
        <v>0.14153915830374816</v>
      </c>
    </row>
    <row r="97" spans="1:16" ht="15" customHeight="1" x14ac:dyDescent="0.25">
      <c r="A97" s="62" t="str">
        <f>'miRNA Table'!C97</f>
        <v>hsa-miR-181c-5p</v>
      </c>
      <c r="B97" s="17" t="s">
        <v>5643</v>
      </c>
      <c r="C97" s="78">
        <v>18.190000000000001</v>
      </c>
      <c r="D97" s="78">
        <v>18.12</v>
      </c>
      <c r="E97" s="78">
        <v>18.09</v>
      </c>
      <c r="F97" s="80"/>
      <c r="G97" s="80"/>
      <c r="H97" s="80"/>
      <c r="I97" s="80"/>
      <c r="J97" s="80"/>
      <c r="K97" s="80"/>
      <c r="L97" s="80"/>
      <c r="M97" s="80"/>
      <c r="N97" s="80"/>
      <c r="O97" s="70">
        <f>IF(ISERROR(AVERAGE(Calculations!C98:N98)),"",AVERAGE(Calculations!C98:N98))</f>
        <v>18.133333333333336</v>
      </c>
      <c r="P97" s="70">
        <f>IF(ISERROR(STDEV(Calculations!C98:N98)),"",IF(COUNT(Calculations!C98:N98)&lt;3,"N/A",STDEV(Calculations!C98:N98)))</f>
        <v>5.1316014394469478E-2</v>
      </c>
    </row>
    <row r="98" spans="1:16" ht="15" customHeight="1" x14ac:dyDescent="0.25">
      <c r="A98" s="62" t="str">
        <f>'miRNA Table'!C98</f>
        <v>hsa-miR-181c-3p</v>
      </c>
      <c r="B98" s="17" t="s">
        <v>5644</v>
      </c>
      <c r="C98" s="78">
        <v>18.649999999999999</v>
      </c>
      <c r="D98" s="78">
        <v>18.149999999999999</v>
      </c>
      <c r="E98" s="78">
        <v>18.239999999999998</v>
      </c>
      <c r="F98" s="80"/>
      <c r="G98" s="80"/>
      <c r="H98" s="80"/>
      <c r="I98" s="80"/>
      <c r="J98" s="80"/>
      <c r="K98" s="80"/>
      <c r="L98" s="80"/>
      <c r="M98" s="80"/>
      <c r="N98" s="80"/>
      <c r="O98" s="70">
        <f>IF(ISERROR(AVERAGE(Calculations!C99:N99)),"",AVERAGE(Calculations!C99:N99))</f>
        <v>18.346666666666664</v>
      </c>
      <c r="P98" s="70">
        <f>IF(ISERROR(STDEV(Calculations!C99:N99)),"",IF(COUNT(Calculations!C99:N99)&lt;3,"N/A",STDEV(Calculations!C99:N99)))</f>
        <v>0.26652079343520901</v>
      </c>
    </row>
    <row r="99" spans="1:16" ht="15" customHeight="1" x14ac:dyDescent="0.25">
      <c r="A99" s="62" t="str">
        <f>'miRNA Table'!C99</f>
        <v>hsa-miR-181d-5p</v>
      </c>
      <c r="B99" s="17" t="s">
        <v>80</v>
      </c>
      <c r="C99" s="78">
        <v>29.89</v>
      </c>
      <c r="D99" s="78">
        <v>29.56</v>
      </c>
      <c r="E99" s="78">
        <v>29.6</v>
      </c>
      <c r="F99" s="79"/>
      <c r="G99" s="79"/>
      <c r="H99" s="79"/>
      <c r="I99" s="79"/>
      <c r="J99" s="79"/>
      <c r="K99" s="79"/>
      <c r="L99" s="79"/>
      <c r="M99" s="79"/>
      <c r="N99" s="79"/>
      <c r="O99" s="70">
        <f>IF(ISERROR(AVERAGE(Calculations!C100:N100)),"",AVERAGE(Calculations!C100:N100))</f>
        <v>29.683333333333337</v>
      </c>
      <c r="P99" s="70">
        <f>IF(ISERROR(STDEV(Calculations!C100:N100)),"",IF(COUNT(Calculations!C100:N100)&lt;3,"N/A",STDEV(Calculations!C100:N100)))</f>
        <v>0.18009256878986843</v>
      </c>
    </row>
    <row r="100" spans="1:16" ht="15" customHeight="1" x14ac:dyDescent="0.25">
      <c r="A100" s="62" t="str">
        <f>'miRNA Table'!C100</f>
        <v>hsa-miR-182-5p</v>
      </c>
      <c r="B100" s="17" t="s">
        <v>81</v>
      </c>
      <c r="C100" s="78">
        <v>31.15</v>
      </c>
      <c r="D100" s="78">
        <v>31.27</v>
      </c>
      <c r="E100" s="78">
        <v>30.75</v>
      </c>
      <c r="F100" s="79"/>
      <c r="G100" s="79"/>
      <c r="H100" s="79"/>
      <c r="I100" s="79"/>
      <c r="J100" s="79"/>
      <c r="K100" s="79"/>
      <c r="L100" s="79"/>
      <c r="M100" s="79"/>
      <c r="N100" s="79"/>
      <c r="O100" s="70">
        <f>IF(ISERROR(AVERAGE(Calculations!C101:N101)),"",AVERAGE(Calculations!C101:N101))</f>
        <v>31.056666666666668</v>
      </c>
      <c r="P100" s="70">
        <f>IF(ISERROR(STDEV(Calculations!C101:N101)),"",IF(COUNT(Calculations!C101:N101)&lt;3,"N/A",STDEV(Calculations!C101:N101)))</f>
        <v>0.27227437142216143</v>
      </c>
    </row>
    <row r="101" spans="1:16" ht="15" customHeight="1" x14ac:dyDescent="0.25">
      <c r="A101" s="62" t="str">
        <f>'miRNA Table'!C101</f>
        <v>hsa-miR-182-3p</v>
      </c>
      <c r="B101" s="17" t="s">
        <v>82</v>
      </c>
      <c r="C101" s="78">
        <v>31.57</v>
      </c>
      <c r="D101" s="78">
        <v>31.24</v>
      </c>
      <c r="E101" s="78">
        <v>31.54</v>
      </c>
      <c r="F101" s="79"/>
      <c r="G101" s="79"/>
      <c r="H101" s="79"/>
      <c r="I101" s="79"/>
      <c r="J101" s="79"/>
      <c r="K101" s="79"/>
      <c r="L101" s="79"/>
      <c r="M101" s="79"/>
      <c r="N101" s="79"/>
      <c r="O101" s="70">
        <f>IF(ISERROR(AVERAGE(Calculations!C102:N102)),"",AVERAGE(Calculations!C102:N102))</f>
        <v>31.45</v>
      </c>
      <c r="P101" s="70">
        <f>IF(ISERROR(STDEV(Calculations!C102:N102)),"",IF(COUNT(Calculations!C102:N102)&lt;3,"N/A",STDEV(Calculations!C102:N102)))</f>
        <v>0.18248287590894738</v>
      </c>
    </row>
    <row r="102" spans="1:16" ht="15" customHeight="1" x14ac:dyDescent="0.25">
      <c r="A102" s="62" t="str">
        <f>'miRNA Table'!C102</f>
        <v>hsa-miR-183-5p</v>
      </c>
      <c r="B102" s="17" t="s">
        <v>83</v>
      </c>
      <c r="C102" s="78">
        <v>31.3</v>
      </c>
      <c r="D102" s="78">
        <v>32.24</v>
      </c>
      <c r="E102" s="78">
        <v>32.799999999999997</v>
      </c>
      <c r="F102" s="79"/>
      <c r="G102" s="79"/>
      <c r="H102" s="79"/>
      <c r="I102" s="79"/>
      <c r="J102" s="79"/>
      <c r="K102" s="79"/>
      <c r="L102" s="79"/>
      <c r="M102" s="79"/>
      <c r="N102" s="79"/>
      <c r="O102" s="70">
        <f>IF(ISERROR(AVERAGE(Calculations!C103:N103)),"",AVERAGE(Calculations!C103:N103))</f>
        <v>32.113333333333337</v>
      </c>
      <c r="P102" s="70">
        <f>IF(ISERROR(STDEV(Calculations!C103:N103)),"",IF(COUNT(Calculations!C103:N103)&lt;3,"N/A",STDEV(Calculations!C103:N103)))</f>
        <v>0.75797977105812731</v>
      </c>
    </row>
    <row r="103" spans="1:16" ht="15" customHeight="1" x14ac:dyDescent="0.25">
      <c r="A103" s="62" t="str">
        <f>'miRNA Table'!C103</f>
        <v>hsa-miR-183-3p</v>
      </c>
      <c r="B103" s="17" t="s">
        <v>84</v>
      </c>
      <c r="C103" s="78" t="s">
        <v>132</v>
      </c>
      <c r="D103" s="78" t="s">
        <v>132</v>
      </c>
      <c r="E103" s="78" t="s">
        <v>132</v>
      </c>
      <c r="F103" s="79"/>
      <c r="G103" s="79"/>
      <c r="H103" s="79"/>
      <c r="I103" s="79"/>
      <c r="J103" s="79"/>
      <c r="K103" s="79"/>
      <c r="L103" s="79"/>
      <c r="M103" s="79"/>
      <c r="N103" s="79"/>
      <c r="O103" s="70">
        <f>IF(ISERROR(AVERAGE(Calculations!C104:N104)),"",AVERAGE(Calculations!C104:N104))</f>
        <v>35</v>
      </c>
      <c r="P103" s="70">
        <f>IF(ISERROR(STDEV(Calculations!C104:N104)),"",IF(COUNT(Calculations!C104:N104)&lt;3,"N/A",STDEV(Calculations!C104:N104)))</f>
        <v>0</v>
      </c>
    </row>
    <row r="104" spans="1:16" ht="15" customHeight="1" x14ac:dyDescent="0.25">
      <c r="A104" s="62" t="str">
        <f>'miRNA Table'!C104</f>
        <v>hsa-miR-184</v>
      </c>
      <c r="B104" s="17" t="s">
        <v>85</v>
      </c>
      <c r="C104" s="78">
        <v>26.67</v>
      </c>
      <c r="D104" s="78">
        <v>26.27</v>
      </c>
      <c r="E104" s="78">
        <v>26.16</v>
      </c>
      <c r="F104" s="79"/>
      <c r="G104" s="79"/>
      <c r="H104" s="79"/>
      <c r="I104" s="79"/>
      <c r="J104" s="79"/>
      <c r="K104" s="79"/>
      <c r="L104" s="79"/>
      <c r="M104" s="79"/>
      <c r="N104" s="79"/>
      <c r="O104" s="70">
        <f>IF(ISERROR(AVERAGE(Calculations!C105:N105)),"",AVERAGE(Calculations!C105:N105))</f>
        <v>26.366666666666664</v>
      </c>
      <c r="P104" s="70">
        <f>IF(ISERROR(STDEV(Calculations!C105:N105)),"",IF(COUNT(Calculations!C105:N105)&lt;3,"N/A",STDEV(Calculations!C105:N105)))</f>
        <v>0.26839026311200981</v>
      </c>
    </row>
    <row r="105" spans="1:16" ht="15" customHeight="1" x14ac:dyDescent="0.25">
      <c r="A105" s="62" t="str">
        <f>'miRNA Table'!C105</f>
        <v>hsa-miR-185-5p</v>
      </c>
      <c r="B105" s="17" t="s">
        <v>86</v>
      </c>
      <c r="C105" s="78">
        <v>37.28</v>
      </c>
      <c r="D105" s="78">
        <v>35.35</v>
      </c>
      <c r="E105" s="78">
        <v>35.369999999999997</v>
      </c>
      <c r="F105" s="79"/>
      <c r="G105" s="79"/>
      <c r="H105" s="79"/>
      <c r="I105" s="79"/>
      <c r="J105" s="79"/>
      <c r="K105" s="79"/>
      <c r="L105" s="79"/>
      <c r="M105" s="79"/>
      <c r="N105" s="79"/>
      <c r="O105" s="70">
        <f>IF(ISERROR(AVERAGE(Calculations!C106:N106)),"",AVERAGE(Calculations!C106:N106))</f>
        <v>35</v>
      </c>
      <c r="P105" s="70">
        <f>IF(ISERROR(STDEV(Calculations!C106:N106)),"",IF(COUNT(Calculations!C106:N106)&lt;3,"N/A",STDEV(Calculations!C106:N106)))</f>
        <v>0</v>
      </c>
    </row>
    <row r="106" spans="1:16" ht="15" customHeight="1" x14ac:dyDescent="0.25">
      <c r="A106" s="62" t="str">
        <f>'miRNA Table'!C106</f>
        <v>hsa-miR-186-5p</v>
      </c>
      <c r="B106" s="17" t="s">
        <v>87</v>
      </c>
      <c r="C106" s="78">
        <v>29.54</v>
      </c>
      <c r="D106" s="78">
        <v>29.45</v>
      </c>
      <c r="E106" s="78">
        <v>29.08</v>
      </c>
      <c r="F106" s="79"/>
      <c r="G106" s="79"/>
      <c r="H106" s="79"/>
      <c r="I106" s="79"/>
      <c r="J106" s="79"/>
      <c r="K106" s="79"/>
      <c r="L106" s="79"/>
      <c r="M106" s="79"/>
      <c r="N106" s="79"/>
      <c r="O106" s="70">
        <f>IF(ISERROR(AVERAGE(Calculations!C107:N107)),"",AVERAGE(Calculations!C107:N107))</f>
        <v>29.356666666666666</v>
      </c>
      <c r="P106" s="70">
        <f>IF(ISERROR(STDEV(Calculations!C107:N107)),"",IF(COUNT(Calculations!C107:N107)&lt;3,"N/A",STDEV(Calculations!C107:N107)))</f>
        <v>0.24378952670968781</v>
      </c>
    </row>
    <row r="107" spans="1:16" ht="15" customHeight="1" x14ac:dyDescent="0.25">
      <c r="A107" s="62" t="str">
        <f>'miRNA Table'!C107</f>
        <v>hsa-miR-186-3p</v>
      </c>
      <c r="B107" s="17" t="s">
        <v>88</v>
      </c>
      <c r="C107" s="78">
        <v>21.26</v>
      </c>
      <c r="D107" s="78">
        <v>21.29</v>
      </c>
      <c r="E107" s="78">
        <v>21.26</v>
      </c>
      <c r="F107" s="79"/>
      <c r="G107" s="79"/>
      <c r="H107" s="79"/>
      <c r="I107" s="79"/>
      <c r="J107" s="79"/>
      <c r="K107" s="79"/>
      <c r="L107" s="79"/>
      <c r="M107" s="79"/>
      <c r="N107" s="79"/>
      <c r="O107" s="70">
        <f>IF(ISERROR(AVERAGE(Calculations!C108:N108)),"",AVERAGE(Calculations!C108:N108))</f>
        <v>21.27</v>
      </c>
      <c r="P107" s="70">
        <f>IF(ISERROR(STDEV(Calculations!C108:N108)),"",IF(COUNT(Calculations!C108:N108)&lt;3,"N/A",STDEV(Calculations!C108:N108)))</f>
        <v>1.7320508075687378E-2</v>
      </c>
    </row>
    <row r="108" spans="1:16" ht="15" customHeight="1" x14ac:dyDescent="0.25">
      <c r="A108" s="62" t="str">
        <f>'miRNA Table'!C108</f>
        <v>hsa-miR-187-3p</v>
      </c>
      <c r="B108" s="17" t="s">
        <v>89</v>
      </c>
      <c r="C108" s="78">
        <v>16.77</v>
      </c>
      <c r="D108" s="78">
        <v>16.86</v>
      </c>
      <c r="E108" s="78">
        <v>16.77</v>
      </c>
      <c r="F108" s="79"/>
      <c r="G108" s="79"/>
      <c r="H108" s="79"/>
      <c r="I108" s="79"/>
      <c r="J108" s="79"/>
      <c r="K108" s="79"/>
      <c r="L108" s="79"/>
      <c r="M108" s="79"/>
      <c r="N108" s="79"/>
      <c r="O108" s="70">
        <f>IF(ISERROR(AVERAGE(Calculations!C109:N109)),"",AVERAGE(Calculations!C109:N109))</f>
        <v>16.799999999999997</v>
      </c>
      <c r="P108" s="70">
        <f>IF(ISERROR(STDEV(Calculations!C109:N109)),"",IF(COUNT(Calculations!C109:N109)&lt;3,"N/A",STDEV(Calculations!C109:N109)))</f>
        <v>5.1961524227066236E-2</v>
      </c>
    </row>
    <row r="109" spans="1:16" ht="15" customHeight="1" x14ac:dyDescent="0.25">
      <c r="A109" s="62" t="str">
        <f>'miRNA Table'!C109</f>
        <v>hsa-miR-187-5p</v>
      </c>
      <c r="B109" s="17" t="s">
        <v>90</v>
      </c>
      <c r="C109" s="78">
        <v>33.49</v>
      </c>
      <c r="D109" s="78">
        <v>36.020000000000003</v>
      </c>
      <c r="E109" s="78">
        <v>33.520000000000003</v>
      </c>
      <c r="F109" s="79"/>
      <c r="G109" s="79"/>
      <c r="H109" s="79"/>
      <c r="I109" s="79"/>
      <c r="J109" s="79"/>
      <c r="K109" s="79"/>
      <c r="L109" s="79"/>
      <c r="M109" s="79"/>
      <c r="N109" s="79"/>
      <c r="O109" s="70">
        <f>IF(ISERROR(AVERAGE(Calculations!C110:N110)),"",AVERAGE(Calculations!C110:N110))</f>
        <v>34.003333333333337</v>
      </c>
      <c r="P109" s="70">
        <f>IF(ISERROR(STDEV(Calculations!C110:N110)),"",IF(COUNT(Calculations!C110:N110)&lt;3,"N/A",STDEV(Calculations!C110:N110)))</f>
        <v>0.86326898087058057</v>
      </c>
    </row>
    <row r="110" spans="1:16" ht="15" customHeight="1" x14ac:dyDescent="0.25">
      <c r="A110" s="62" t="str">
        <f>'miRNA Table'!C110</f>
        <v>hsa-miR-18a-5p</v>
      </c>
      <c r="B110" s="17" t="s">
        <v>91</v>
      </c>
      <c r="C110" s="78">
        <v>21</v>
      </c>
      <c r="D110" s="78">
        <v>20.94</v>
      </c>
      <c r="E110" s="78">
        <v>20.77</v>
      </c>
      <c r="F110" s="79"/>
      <c r="G110" s="79"/>
      <c r="H110" s="79"/>
      <c r="I110" s="79"/>
      <c r="J110" s="79"/>
      <c r="K110" s="79"/>
      <c r="L110" s="79"/>
      <c r="M110" s="79"/>
      <c r="N110" s="79"/>
      <c r="O110" s="70">
        <f>IF(ISERROR(AVERAGE(Calculations!C111:N111)),"",AVERAGE(Calculations!C111:N111))</f>
        <v>20.903333333333332</v>
      </c>
      <c r="P110" s="70">
        <f>IF(ISERROR(STDEV(Calculations!C111:N111)),"",IF(COUNT(Calculations!C111:N111)&lt;3,"N/A",STDEV(Calculations!C111:N111)))</f>
        <v>0.11930353445448898</v>
      </c>
    </row>
    <row r="111" spans="1:16" ht="15" customHeight="1" x14ac:dyDescent="0.25">
      <c r="A111" s="62" t="str">
        <f>'miRNA Table'!C111</f>
        <v>hsa-miR-18a-3p</v>
      </c>
      <c r="B111" s="17" t="s">
        <v>5645</v>
      </c>
      <c r="C111" s="78">
        <v>35.17</v>
      </c>
      <c r="D111" s="78">
        <v>35.06</v>
      </c>
      <c r="E111" s="78">
        <v>34.44</v>
      </c>
      <c r="F111" s="79"/>
      <c r="G111" s="79"/>
      <c r="H111" s="79"/>
      <c r="I111" s="79"/>
      <c r="J111" s="79"/>
      <c r="K111" s="79"/>
      <c r="L111" s="79"/>
      <c r="M111" s="79"/>
      <c r="N111" s="79"/>
      <c r="O111" s="70">
        <f>IF(ISERROR(AVERAGE(Calculations!C112:N112)),"",AVERAGE(Calculations!C112:N112))</f>
        <v>34.813333333333333</v>
      </c>
      <c r="P111" s="70">
        <f>IF(ISERROR(STDEV(Calculations!C112:N112)),"",IF(COUNT(Calculations!C112:N112)&lt;3,"N/A",STDEV(Calculations!C112:N112)))</f>
        <v>0.32331615074619174</v>
      </c>
    </row>
    <row r="112" spans="1:16" ht="15" customHeight="1" x14ac:dyDescent="0.25">
      <c r="A112" s="62" t="str">
        <f>'miRNA Table'!C112</f>
        <v>hsa-miR-18b-5p</v>
      </c>
      <c r="B112" s="17" t="s">
        <v>5646</v>
      </c>
      <c r="C112" s="78">
        <v>33.1</v>
      </c>
      <c r="D112" s="78">
        <v>33.11</v>
      </c>
      <c r="E112" s="78">
        <v>33.130000000000003</v>
      </c>
      <c r="F112" s="79"/>
      <c r="G112" s="79"/>
      <c r="H112" s="79"/>
      <c r="I112" s="79"/>
      <c r="J112" s="79"/>
      <c r="K112" s="79"/>
      <c r="L112" s="79"/>
      <c r="M112" s="79"/>
      <c r="N112" s="79"/>
      <c r="O112" s="70">
        <f>IF(ISERROR(AVERAGE(Calculations!C113:N113)),"",AVERAGE(Calculations!C113:N113))</f>
        <v>33.113333333333337</v>
      </c>
      <c r="P112" s="70">
        <f>IF(ISERROR(STDEV(Calculations!C113:N113)),"",IF(COUNT(Calculations!C113:N113)&lt;3,"N/A",STDEV(Calculations!C113:N113)))</f>
        <v>1.5275252316520303E-2</v>
      </c>
    </row>
    <row r="113" spans="1:16" ht="15" customHeight="1" x14ac:dyDescent="0.25">
      <c r="A113" s="62" t="str">
        <f>'miRNA Table'!C113</f>
        <v>hsa-miR-18b-3p</v>
      </c>
      <c r="B113" s="17" t="s">
        <v>5647</v>
      </c>
      <c r="C113" s="78">
        <v>25.02</v>
      </c>
      <c r="D113" s="78">
        <v>25</v>
      </c>
      <c r="E113" s="78">
        <v>24.89</v>
      </c>
      <c r="F113" s="79"/>
      <c r="G113" s="79"/>
      <c r="H113" s="79"/>
      <c r="I113" s="79"/>
      <c r="J113" s="79"/>
      <c r="K113" s="79"/>
      <c r="L113" s="79"/>
      <c r="M113" s="79"/>
      <c r="N113" s="79"/>
      <c r="O113" s="70">
        <f>IF(ISERROR(AVERAGE(Calculations!C114:N114)),"",AVERAGE(Calculations!C114:N114))</f>
        <v>24.97</v>
      </c>
      <c r="P113" s="70">
        <f>IF(ISERROR(STDEV(Calculations!C114:N114)),"",IF(COUNT(Calculations!C114:N114)&lt;3,"N/A",STDEV(Calculations!C114:N114)))</f>
        <v>6.9999999999999521E-2</v>
      </c>
    </row>
    <row r="114" spans="1:16" ht="15" customHeight="1" x14ac:dyDescent="0.25">
      <c r="A114" s="62" t="str">
        <f>'miRNA Table'!C114</f>
        <v>hsa-miR-190a-5p</v>
      </c>
      <c r="B114" s="17" t="s">
        <v>5648</v>
      </c>
      <c r="C114" s="78" t="s">
        <v>132</v>
      </c>
      <c r="D114" s="78" t="s">
        <v>132</v>
      </c>
      <c r="E114" s="78">
        <v>36.380000000000003</v>
      </c>
      <c r="F114" s="79"/>
      <c r="G114" s="79"/>
      <c r="H114" s="79"/>
      <c r="I114" s="79"/>
      <c r="J114" s="79"/>
      <c r="K114" s="79"/>
      <c r="L114" s="79"/>
      <c r="M114" s="79"/>
      <c r="N114" s="79"/>
      <c r="O114" s="70">
        <f>IF(ISERROR(AVERAGE(Calculations!C115:N115)),"",AVERAGE(Calculations!C115:N115))</f>
        <v>35</v>
      </c>
      <c r="P114" s="70">
        <f>IF(ISERROR(STDEV(Calculations!C115:N115)),"",IF(COUNT(Calculations!C115:N115)&lt;3,"N/A",STDEV(Calculations!C115:N115)))</f>
        <v>0</v>
      </c>
    </row>
    <row r="115" spans="1:16" ht="15" customHeight="1" x14ac:dyDescent="0.25">
      <c r="A115" s="62" t="str">
        <f>'miRNA Table'!C115</f>
        <v>hsa-miR-1908-5p</v>
      </c>
      <c r="B115" s="17" t="s">
        <v>5649</v>
      </c>
      <c r="C115" s="78" t="s">
        <v>132</v>
      </c>
      <c r="D115" s="78" t="s">
        <v>132</v>
      </c>
      <c r="E115" s="78" t="s">
        <v>132</v>
      </c>
      <c r="F115" s="79"/>
      <c r="G115" s="79"/>
      <c r="H115" s="79"/>
      <c r="I115" s="79"/>
      <c r="J115" s="79"/>
      <c r="K115" s="79"/>
      <c r="L115" s="79"/>
      <c r="M115" s="79"/>
      <c r="N115" s="79"/>
      <c r="O115" s="70">
        <f>IF(ISERROR(AVERAGE(Calculations!C116:N116)),"",AVERAGE(Calculations!C116:N116))</f>
        <v>35</v>
      </c>
      <c r="P115" s="70">
        <f>IF(ISERROR(STDEV(Calculations!C116:N116)),"",IF(COUNT(Calculations!C116:N116)&lt;3,"N/A",STDEV(Calculations!C116:N116)))</f>
        <v>0</v>
      </c>
    </row>
    <row r="116" spans="1:16" ht="15" customHeight="1" x14ac:dyDescent="0.25">
      <c r="A116" s="62" t="str">
        <f>'miRNA Table'!C116</f>
        <v>hsa-miR-191-5p</v>
      </c>
      <c r="B116" s="17" t="s">
        <v>5650</v>
      </c>
      <c r="C116" s="78" t="s">
        <v>132</v>
      </c>
      <c r="D116" s="78" t="s">
        <v>132</v>
      </c>
      <c r="E116" s="78">
        <v>35.93</v>
      </c>
      <c r="F116" s="79"/>
      <c r="G116" s="79"/>
      <c r="H116" s="79"/>
      <c r="I116" s="79"/>
      <c r="J116" s="79"/>
      <c r="K116" s="79"/>
      <c r="L116" s="79"/>
      <c r="M116" s="79"/>
      <c r="N116" s="79"/>
      <c r="O116" s="70">
        <f>IF(ISERROR(AVERAGE(Calculations!C117:N117)),"",AVERAGE(Calculations!C117:N117))</f>
        <v>35</v>
      </c>
      <c r="P116" s="70">
        <f>IF(ISERROR(STDEV(Calculations!C117:N117)),"",IF(COUNT(Calculations!C117:N117)&lt;3,"N/A",STDEV(Calculations!C117:N117)))</f>
        <v>0</v>
      </c>
    </row>
    <row r="117" spans="1:16" ht="15" customHeight="1" x14ac:dyDescent="0.25">
      <c r="A117" s="62" t="str">
        <f>'miRNA Table'!C117</f>
        <v>hsa-miR-191-3p</v>
      </c>
      <c r="B117" s="17" t="s">
        <v>5651</v>
      </c>
      <c r="C117" s="78" t="s">
        <v>132</v>
      </c>
      <c r="D117" s="78">
        <v>35.880000000000003</v>
      </c>
      <c r="E117" s="78">
        <v>37.31</v>
      </c>
      <c r="F117" s="79"/>
      <c r="G117" s="79"/>
      <c r="H117" s="79"/>
      <c r="I117" s="79"/>
      <c r="J117" s="79"/>
      <c r="K117" s="79"/>
      <c r="L117" s="79"/>
      <c r="M117" s="79"/>
      <c r="N117" s="79"/>
      <c r="O117" s="70">
        <f>IF(ISERROR(AVERAGE(Calculations!C118:N118)),"",AVERAGE(Calculations!C118:N118))</f>
        <v>35</v>
      </c>
      <c r="P117" s="70">
        <f>IF(ISERROR(STDEV(Calculations!C118:N118)),"",IF(COUNT(Calculations!C118:N118)&lt;3,"N/A",STDEV(Calculations!C118:N118)))</f>
        <v>0</v>
      </c>
    </row>
    <row r="118" spans="1:16" ht="15" customHeight="1" x14ac:dyDescent="0.25">
      <c r="A118" s="62" t="str">
        <f>'miRNA Table'!C118</f>
        <v>hsa-miR-1914-3p</v>
      </c>
      <c r="B118" s="17" t="s">
        <v>5652</v>
      </c>
      <c r="C118" s="78">
        <v>31.74</v>
      </c>
      <c r="D118" s="78">
        <v>31.72</v>
      </c>
      <c r="E118" s="78">
        <v>32.22</v>
      </c>
      <c r="F118" s="79"/>
      <c r="G118" s="79"/>
      <c r="H118" s="79"/>
      <c r="I118" s="79"/>
      <c r="J118" s="79"/>
      <c r="K118" s="79"/>
      <c r="L118" s="79"/>
      <c r="M118" s="79"/>
      <c r="N118" s="79"/>
      <c r="O118" s="70">
        <f>IF(ISERROR(AVERAGE(Calculations!C119:N119)),"",AVERAGE(Calculations!C119:N119))</f>
        <v>31.893333333333331</v>
      </c>
      <c r="P118" s="70">
        <f>IF(ISERROR(STDEV(Calculations!C119:N119)),"",IF(COUNT(Calculations!C119:N119)&lt;3,"N/A",STDEV(Calculations!C119:N119)))</f>
        <v>0.28307831660749538</v>
      </c>
    </row>
    <row r="119" spans="1:16" ht="15" customHeight="1" x14ac:dyDescent="0.25">
      <c r="A119" s="62" t="str">
        <f>'miRNA Table'!C119</f>
        <v>hsa-miR-192-5p</v>
      </c>
      <c r="B119" s="17" t="s">
        <v>5653</v>
      </c>
      <c r="C119" s="78">
        <v>35.93</v>
      </c>
      <c r="D119" s="78">
        <v>35.75</v>
      </c>
      <c r="E119" s="78">
        <v>34.06</v>
      </c>
      <c r="F119" s="79"/>
      <c r="G119" s="79"/>
      <c r="H119" s="79"/>
      <c r="I119" s="79"/>
      <c r="J119" s="79"/>
      <c r="K119" s="79"/>
      <c r="L119" s="79"/>
      <c r="M119" s="79"/>
      <c r="N119" s="79"/>
      <c r="O119" s="70">
        <f>IF(ISERROR(AVERAGE(Calculations!C120:N120)),"",AVERAGE(Calculations!C120:N120))</f>
        <v>34.686666666666667</v>
      </c>
      <c r="P119" s="70">
        <f>IF(ISERROR(STDEV(Calculations!C120:N120)),"",IF(COUNT(Calculations!C120:N120)&lt;3,"N/A",STDEV(Calculations!C120:N120)))</f>
        <v>0.54270925303824691</v>
      </c>
    </row>
    <row r="120" spans="1:16" ht="15" customHeight="1" x14ac:dyDescent="0.25">
      <c r="A120" s="62" t="str">
        <f>'miRNA Table'!C120</f>
        <v>hsa-miR-192-3p</v>
      </c>
      <c r="B120" s="17" t="s">
        <v>5654</v>
      </c>
      <c r="C120" s="78">
        <v>39.28</v>
      </c>
      <c r="D120" s="78">
        <v>35.81</v>
      </c>
      <c r="E120" s="78">
        <v>33.549999999999997</v>
      </c>
      <c r="F120" s="79"/>
      <c r="G120" s="79"/>
      <c r="H120" s="79"/>
      <c r="I120" s="79"/>
      <c r="J120" s="79"/>
      <c r="K120" s="79"/>
      <c r="L120" s="79"/>
      <c r="M120" s="79"/>
      <c r="N120" s="79"/>
      <c r="O120" s="70">
        <f>IF(ISERROR(AVERAGE(Calculations!C121:N121)),"",AVERAGE(Calculations!C121:N121))</f>
        <v>34.516666666666666</v>
      </c>
      <c r="P120" s="70">
        <f>IF(ISERROR(STDEV(Calculations!C121:N121)),"",IF(COUNT(Calculations!C121:N121)&lt;3,"N/A",STDEV(Calculations!C121:N121)))</f>
        <v>0.83715789032495902</v>
      </c>
    </row>
    <row r="121" spans="1:16" ht="15" customHeight="1" x14ac:dyDescent="0.25">
      <c r="A121" s="62" t="str">
        <f>'miRNA Table'!C121</f>
        <v>hsa-miR-193a-3p</v>
      </c>
      <c r="B121" s="17" t="s">
        <v>5655</v>
      </c>
      <c r="C121" s="78">
        <v>39.700000000000003</v>
      </c>
      <c r="D121" s="78">
        <v>35.1</v>
      </c>
      <c r="E121" s="78">
        <v>34.4</v>
      </c>
      <c r="F121" s="79"/>
      <c r="G121" s="79"/>
      <c r="H121" s="79"/>
      <c r="I121" s="79"/>
      <c r="J121" s="79"/>
      <c r="K121" s="79"/>
      <c r="L121" s="79"/>
      <c r="M121" s="79"/>
      <c r="N121" s="79"/>
      <c r="O121" s="70">
        <f>IF(ISERROR(AVERAGE(Calculations!C122:N122)),"",AVERAGE(Calculations!C122:N122))</f>
        <v>34.800000000000004</v>
      </c>
      <c r="P121" s="70">
        <f>IF(ISERROR(STDEV(Calculations!C122:N122)),"",IF(COUNT(Calculations!C122:N122)&lt;3,"N/A",STDEV(Calculations!C122:N122)))</f>
        <v>0.34641016151377629</v>
      </c>
    </row>
    <row r="122" spans="1:16" ht="15" customHeight="1" x14ac:dyDescent="0.25">
      <c r="A122" s="62" t="str">
        <f>'miRNA Table'!C122</f>
        <v>hsa-miR-193a-5p</v>
      </c>
      <c r="B122" s="17" t="s">
        <v>5656</v>
      </c>
      <c r="C122" s="78">
        <v>34.03</v>
      </c>
      <c r="D122" s="78">
        <v>33.92</v>
      </c>
      <c r="E122" s="78">
        <v>32.64</v>
      </c>
      <c r="F122" s="79"/>
      <c r="G122" s="79"/>
      <c r="H122" s="79"/>
      <c r="I122" s="79"/>
      <c r="J122" s="79"/>
      <c r="K122" s="79"/>
      <c r="L122" s="79"/>
      <c r="M122" s="79"/>
      <c r="N122" s="79"/>
      <c r="O122" s="70">
        <f>IF(ISERROR(AVERAGE(Calculations!C123:N123)),"",AVERAGE(Calculations!C123:N123))</f>
        <v>33.53</v>
      </c>
      <c r="P122" s="70">
        <f>IF(ISERROR(STDEV(Calculations!C123:N123)),"",IF(COUNT(Calculations!C123:N123)&lt;3,"N/A",STDEV(Calculations!C123:N123)))</f>
        <v>0.77272245987806043</v>
      </c>
    </row>
    <row r="123" spans="1:16" ht="15" customHeight="1" x14ac:dyDescent="0.25">
      <c r="A123" s="62" t="str">
        <f>'miRNA Table'!C123</f>
        <v>hsa-miR-193b-3p</v>
      </c>
      <c r="B123" s="17" t="s">
        <v>92</v>
      </c>
      <c r="C123" s="78" t="s">
        <v>132</v>
      </c>
      <c r="D123" s="78" t="s">
        <v>132</v>
      </c>
      <c r="E123" s="78">
        <v>35.770000000000003</v>
      </c>
      <c r="F123" s="79"/>
      <c r="G123" s="79"/>
      <c r="H123" s="79"/>
      <c r="I123" s="79"/>
      <c r="J123" s="79"/>
      <c r="K123" s="79"/>
      <c r="L123" s="79"/>
      <c r="M123" s="79"/>
      <c r="N123" s="79"/>
      <c r="O123" s="70">
        <f>IF(ISERROR(AVERAGE(Calculations!C124:N124)),"",AVERAGE(Calculations!C124:N124))</f>
        <v>35</v>
      </c>
      <c r="P123" s="70">
        <f>IF(ISERROR(STDEV(Calculations!C124:N124)),"",IF(COUNT(Calculations!C124:N124)&lt;3,"N/A",STDEV(Calculations!C124:N124)))</f>
        <v>0</v>
      </c>
    </row>
    <row r="124" spans="1:16" ht="15" customHeight="1" x14ac:dyDescent="0.25">
      <c r="A124" s="62" t="str">
        <f>'miRNA Table'!C124</f>
        <v>hsa-miR-193b-5p</v>
      </c>
      <c r="B124" s="17" t="s">
        <v>93</v>
      </c>
      <c r="C124" s="78">
        <v>31.18</v>
      </c>
      <c r="D124" s="78">
        <v>30.82</v>
      </c>
      <c r="E124" s="78">
        <v>31.32</v>
      </c>
      <c r="F124" s="79"/>
      <c r="G124" s="79"/>
      <c r="H124" s="79"/>
      <c r="I124" s="79"/>
      <c r="J124" s="79"/>
      <c r="K124" s="79"/>
      <c r="L124" s="79"/>
      <c r="M124" s="79"/>
      <c r="N124" s="79"/>
      <c r="O124" s="70">
        <f>IF(ISERROR(AVERAGE(Calculations!C125:N125)),"",AVERAGE(Calculations!C125:N125))</f>
        <v>31.106666666666666</v>
      </c>
      <c r="P124" s="70">
        <f>IF(ISERROR(STDEV(Calculations!C125:N125)),"",IF(COUNT(Calculations!C125:N125)&lt;3,"N/A",STDEV(Calculations!C125:N125)))</f>
        <v>0.25794056162870799</v>
      </c>
    </row>
    <row r="125" spans="1:16" ht="15" customHeight="1" x14ac:dyDescent="0.25">
      <c r="A125" s="62" t="str">
        <f>'miRNA Table'!C125</f>
        <v>hsa-miR-194-5p</v>
      </c>
      <c r="B125" s="17" t="s">
        <v>94</v>
      </c>
      <c r="C125" s="78">
        <v>13.53</v>
      </c>
      <c r="D125" s="78">
        <v>13.59</v>
      </c>
      <c r="E125" s="78">
        <v>13.59</v>
      </c>
      <c r="F125" s="79"/>
      <c r="G125" s="79"/>
      <c r="H125" s="79"/>
      <c r="I125" s="79"/>
      <c r="J125" s="79"/>
      <c r="K125" s="79"/>
      <c r="L125" s="79"/>
      <c r="M125" s="79"/>
      <c r="N125" s="79"/>
      <c r="O125" s="70">
        <f>IF(ISERROR(AVERAGE(Calculations!C126:N126)),"",AVERAGE(Calculations!C126:N126))</f>
        <v>13.569999999999999</v>
      </c>
      <c r="P125" s="70">
        <f>IF(ISERROR(STDEV(Calculations!C126:N126)),"",IF(COUNT(Calculations!C126:N126)&lt;3,"N/A",STDEV(Calculations!C126:N126)))</f>
        <v>3.4641016151377831E-2</v>
      </c>
    </row>
    <row r="126" spans="1:16" ht="15" customHeight="1" x14ac:dyDescent="0.25">
      <c r="A126" s="62" t="str">
        <f>'miRNA Table'!C126</f>
        <v>hsa-miR-195-5p</v>
      </c>
      <c r="B126" s="17" t="s">
        <v>95</v>
      </c>
      <c r="C126" s="78">
        <v>29.52</v>
      </c>
      <c r="D126" s="78">
        <v>29.17</v>
      </c>
      <c r="E126" s="78">
        <v>29.13</v>
      </c>
      <c r="F126" s="79"/>
      <c r="G126" s="79"/>
      <c r="H126" s="79"/>
      <c r="I126" s="79"/>
      <c r="J126" s="79"/>
      <c r="K126" s="79"/>
      <c r="L126" s="79"/>
      <c r="M126" s="79"/>
      <c r="N126" s="79"/>
      <c r="O126" s="70">
        <f>IF(ISERROR(AVERAGE(Calculations!C127:N127)),"",AVERAGE(Calculations!C127:N127))</f>
        <v>29.27333333333333</v>
      </c>
      <c r="P126" s="70">
        <f>IF(ISERROR(STDEV(Calculations!C127:N127)),"",IF(COUNT(Calculations!C127:N127)&lt;3,"N/A",STDEV(Calculations!C127:N127)))</f>
        <v>0.21455380055672096</v>
      </c>
    </row>
    <row r="127" spans="1:16" ht="15" customHeight="1" x14ac:dyDescent="0.25">
      <c r="A127" s="62" t="str">
        <f>'miRNA Table'!C127</f>
        <v>hsa-miR-195-3p</v>
      </c>
      <c r="B127" s="17" t="s">
        <v>96</v>
      </c>
      <c r="C127" s="78">
        <v>21.51</v>
      </c>
      <c r="D127" s="78">
        <v>21.46</v>
      </c>
      <c r="E127" s="78">
        <v>21.32</v>
      </c>
      <c r="F127" s="79"/>
      <c r="G127" s="79"/>
      <c r="H127" s="79"/>
      <c r="I127" s="79"/>
      <c r="J127" s="79"/>
      <c r="K127" s="79"/>
      <c r="L127" s="79"/>
      <c r="M127" s="79"/>
      <c r="N127" s="79"/>
      <c r="O127" s="70">
        <f>IF(ISERROR(AVERAGE(Calculations!C128:N128)),"",AVERAGE(Calculations!C128:N128))</f>
        <v>21.429999999999996</v>
      </c>
      <c r="P127" s="70">
        <f>IF(ISERROR(STDEV(Calculations!C128:N128)),"",IF(COUNT(Calculations!C128:N128)&lt;3,"N/A",STDEV(Calculations!C128:N128)))</f>
        <v>9.8488578017961653E-2</v>
      </c>
    </row>
    <row r="128" spans="1:16" ht="15" customHeight="1" x14ac:dyDescent="0.25">
      <c r="A128" s="62" t="str">
        <f>'miRNA Table'!C128</f>
        <v>hsa-miR-196a-5p</v>
      </c>
      <c r="B128" s="17" t="s">
        <v>97</v>
      </c>
      <c r="C128" s="78">
        <v>24.15</v>
      </c>
      <c r="D128" s="78">
        <v>24.33</v>
      </c>
      <c r="E128" s="78">
        <v>24.19</v>
      </c>
      <c r="F128" s="79"/>
      <c r="G128" s="79"/>
      <c r="H128" s="79"/>
      <c r="I128" s="79"/>
      <c r="J128" s="79"/>
      <c r="K128" s="79"/>
      <c r="L128" s="79"/>
      <c r="M128" s="79"/>
      <c r="N128" s="79"/>
      <c r="O128" s="70">
        <f>IF(ISERROR(AVERAGE(Calculations!C129:N129)),"",AVERAGE(Calculations!C129:N129))</f>
        <v>24.223333333333333</v>
      </c>
      <c r="P128" s="70">
        <f>IF(ISERROR(STDEV(Calculations!C129:N129)),"",IF(COUNT(Calculations!C129:N129)&lt;3,"N/A",STDEV(Calculations!C129:N129)))</f>
        <v>9.4516312525051535E-2</v>
      </c>
    </row>
    <row r="129" spans="1:16" ht="15" customHeight="1" x14ac:dyDescent="0.25">
      <c r="A129" s="62" t="str">
        <f>'miRNA Table'!C129</f>
        <v>hsa-miR-196a-3p</v>
      </c>
      <c r="B129" s="17" t="s">
        <v>98</v>
      </c>
      <c r="C129" s="78">
        <v>27.2</v>
      </c>
      <c r="D129" s="78">
        <v>27.24</v>
      </c>
      <c r="E129" s="78">
        <v>27.14</v>
      </c>
      <c r="F129" s="79"/>
      <c r="G129" s="79"/>
      <c r="H129" s="79"/>
      <c r="I129" s="79"/>
      <c r="J129" s="79"/>
      <c r="K129" s="79"/>
      <c r="L129" s="79"/>
      <c r="M129" s="79"/>
      <c r="N129" s="79"/>
      <c r="O129" s="70">
        <f>IF(ISERROR(AVERAGE(Calculations!C130:N130)),"",AVERAGE(Calculations!C130:N130))</f>
        <v>27.193333333333332</v>
      </c>
      <c r="P129" s="70">
        <f>IF(ISERROR(STDEV(Calculations!C130:N130)),"",IF(COUNT(Calculations!C130:N130)&lt;3,"N/A",STDEV(Calculations!C130:N130)))</f>
        <v>5.0332229568470589E-2</v>
      </c>
    </row>
    <row r="130" spans="1:16" ht="15" customHeight="1" x14ac:dyDescent="0.25">
      <c r="A130" s="62" t="str">
        <f>'miRNA Table'!C130</f>
        <v>hsa-miR-196b-5p</v>
      </c>
      <c r="B130" s="17" t="s">
        <v>99</v>
      </c>
      <c r="C130" s="78">
        <v>35.229999999999997</v>
      </c>
      <c r="D130" s="78">
        <v>35.58</v>
      </c>
      <c r="E130" s="78">
        <v>36.04</v>
      </c>
      <c r="F130" s="79"/>
      <c r="G130" s="79"/>
      <c r="H130" s="79"/>
      <c r="I130" s="79"/>
      <c r="J130" s="79"/>
      <c r="K130" s="79"/>
      <c r="L130" s="79"/>
      <c r="M130" s="79"/>
      <c r="N130" s="79"/>
      <c r="O130" s="70">
        <f>IF(ISERROR(AVERAGE(Calculations!C131:N131)),"",AVERAGE(Calculations!C131:N131))</f>
        <v>35</v>
      </c>
      <c r="P130" s="70">
        <f>IF(ISERROR(STDEV(Calculations!C131:N131)),"",IF(COUNT(Calculations!C131:N131)&lt;3,"N/A",STDEV(Calculations!C131:N131)))</f>
        <v>0</v>
      </c>
    </row>
    <row r="131" spans="1:16" ht="15" customHeight="1" x14ac:dyDescent="0.25">
      <c r="A131" s="62" t="str">
        <f>'miRNA Table'!C131</f>
        <v>hsa-miR-197-3p</v>
      </c>
      <c r="B131" s="17" t="s">
        <v>100</v>
      </c>
      <c r="C131" s="78">
        <v>21.07</v>
      </c>
      <c r="D131" s="78">
        <v>21.02</v>
      </c>
      <c r="E131" s="78">
        <v>21.05</v>
      </c>
      <c r="F131" s="79"/>
      <c r="G131" s="79"/>
      <c r="H131" s="79"/>
      <c r="I131" s="79"/>
      <c r="J131" s="79"/>
      <c r="K131" s="79"/>
      <c r="L131" s="79"/>
      <c r="M131" s="79"/>
      <c r="N131" s="79"/>
      <c r="O131" s="70">
        <f>IF(ISERROR(AVERAGE(Calculations!C132:N132)),"",AVERAGE(Calculations!C132:N132))</f>
        <v>21.046666666666667</v>
      </c>
      <c r="P131" s="70">
        <f>IF(ISERROR(STDEV(Calculations!C132:N132)),"",IF(COUNT(Calculations!C132:N132)&lt;3,"N/A",STDEV(Calculations!C132:N132)))</f>
        <v>2.5166114784236235E-2</v>
      </c>
    </row>
    <row r="132" spans="1:16" ht="15" customHeight="1" x14ac:dyDescent="0.25">
      <c r="A132" s="62" t="str">
        <f>'miRNA Table'!C132</f>
        <v>hsa-miR-199a-3p hsa-miR-199b-3p</v>
      </c>
      <c r="B132" s="17" t="s">
        <v>101</v>
      </c>
      <c r="C132" s="78">
        <v>23.55</v>
      </c>
      <c r="D132" s="78">
        <v>23.62</v>
      </c>
      <c r="E132" s="78">
        <v>23.57</v>
      </c>
      <c r="F132" s="79"/>
      <c r="G132" s="79"/>
      <c r="H132" s="79"/>
      <c r="I132" s="79"/>
      <c r="J132" s="79"/>
      <c r="K132" s="79"/>
      <c r="L132" s="79"/>
      <c r="M132" s="79"/>
      <c r="N132" s="79"/>
      <c r="O132" s="70">
        <f>IF(ISERROR(AVERAGE(Calculations!C133:N133)),"",AVERAGE(Calculations!C133:N133))</f>
        <v>23.580000000000002</v>
      </c>
      <c r="P132" s="70">
        <f>IF(ISERROR(STDEV(Calculations!C133:N133)),"",IF(COUNT(Calculations!C133:N133)&lt;3,"N/A",STDEV(Calculations!C133:N133)))</f>
        <v>3.6055512754640105E-2</v>
      </c>
    </row>
    <row r="133" spans="1:16" ht="15" customHeight="1" x14ac:dyDescent="0.25">
      <c r="A133" s="62" t="str">
        <f>'miRNA Table'!C133</f>
        <v>hsa-miR-199a-5p</v>
      </c>
      <c r="B133" s="17" t="s">
        <v>102</v>
      </c>
      <c r="C133" s="78">
        <v>29.38</v>
      </c>
      <c r="D133" s="78">
        <v>29.68</v>
      </c>
      <c r="E133" s="78">
        <v>29.32</v>
      </c>
      <c r="F133" s="79"/>
      <c r="G133" s="79"/>
      <c r="H133" s="79"/>
      <c r="I133" s="79"/>
      <c r="J133" s="79"/>
      <c r="K133" s="79"/>
      <c r="L133" s="79"/>
      <c r="M133" s="79"/>
      <c r="N133" s="79"/>
      <c r="O133" s="70">
        <f>IF(ISERROR(AVERAGE(Calculations!C134:N134)),"",AVERAGE(Calculations!C134:N134))</f>
        <v>29.459999999999997</v>
      </c>
      <c r="P133" s="70">
        <f>IF(ISERROR(STDEV(Calculations!C134:N134)),"",IF(COUNT(Calculations!C134:N134)&lt;3,"N/A",STDEV(Calculations!C134:N134)))</f>
        <v>0.19287301521985903</v>
      </c>
    </row>
    <row r="134" spans="1:16" ht="15" customHeight="1" x14ac:dyDescent="0.25">
      <c r="A134" s="62" t="str">
        <f>'miRNA Table'!C134</f>
        <v>hsa-miR-199b-5p</v>
      </c>
      <c r="B134" s="17" t="s">
        <v>103</v>
      </c>
      <c r="C134" s="78">
        <v>23.53</v>
      </c>
      <c r="D134" s="78">
        <v>23.58</v>
      </c>
      <c r="E134" s="78">
        <v>23.46</v>
      </c>
      <c r="F134" s="79"/>
      <c r="G134" s="79"/>
      <c r="H134" s="79"/>
      <c r="I134" s="79"/>
      <c r="J134" s="79"/>
      <c r="K134" s="79"/>
      <c r="L134" s="79"/>
      <c r="M134" s="79"/>
      <c r="N134" s="79"/>
      <c r="O134" s="70">
        <f>IF(ISERROR(AVERAGE(Calculations!C135:N135)),"",AVERAGE(Calculations!C135:N135))</f>
        <v>23.52333333333333</v>
      </c>
      <c r="P134" s="70">
        <f>IF(ISERROR(STDEV(Calculations!C135:N135)),"",IF(COUNT(Calculations!C135:N135)&lt;3,"N/A",STDEV(Calculations!C135:N135)))</f>
        <v>6.0277137733415892E-2</v>
      </c>
    </row>
    <row r="135" spans="1:16" ht="15" customHeight="1" x14ac:dyDescent="0.25">
      <c r="A135" s="62" t="str">
        <f>'miRNA Table'!C135</f>
        <v>hsa-miR-19a-3p</v>
      </c>
      <c r="B135" s="17" t="s">
        <v>5657</v>
      </c>
      <c r="C135" s="78">
        <v>21.52</v>
      </c>
      <c r="D135" s="78">
        <v>21.64</v>
      </c>
      <c r="E135" s="78">
        <v>21.37</v>
      </c>
      <c r="F135" s="79"/>
      <c r="G135" s="79"/>
      <c r="H135" s="79"/>
      <c r="I135" s="79"/>
      <c r="J135" s="79"/>
      <c r="K135" s="79"/>
      <c r="L135" s="79"/>
      <c r="M135" s="79"/>
      <c r="N135" s="79"/>
      <c r="O135" s="70">
        <f>IF(ISERROR(AVERAGE(Calculations!C136:N136)),"",AVERAGE(Calculations!C136:N136))</f>
        <v>21.51</v>
      </c>
      <c r="P135" s="70">
        <f>IF(ISERROR(STDEV(Calculations!C136:N136)),"",IF(COUNT(Calculations!C136:N136)&lt;3,"N/A",STDEV(Calculations!C136:N136)))</f>
        <v>0.13527749258468658</v>
      </c>
    </row>
    <row r="136" spans="1:16" ht="15" customHeight="1" x14ac:dyDescent="0.25">
      <c r="A136" s="62" t="str">
        <f>'miRNA Table'!C136</f>
        <v>hsa-miR-19a-5p</v>
      </c>
      <c r="B136" s="17" t="s">
        <v>5658</v>
      </c>
      <c r="C136" s="78">
        <v>38.340000000000003</v>
      </c>
      <c r="D136" s="78">
        <v>38.72</v>
      </c>
      <c r="E136" s="78">
        <v>37.28</v>
      </c>
      <c r="F136" s="79"/>
      <c r="G136" s="79"/>
      <c r="H136" s="79"/>
      <c r="I136" s="79"/>
      <c r="J136" s="79"/>
      <c r="K136" s="79"/>
      <c r="L136" s="79"/>
      <c r="M136" s="79"/>
      <c r="N136" s="79"/>
      <c r="O136" s="70">
        <f>IF(ISERROR(AVERAGE(Calculations!C137:N137)),"",AVERAGE(Calculations!C137:N137))</f>
        <v>35</v>
      </c>
      <c r="P136" s="70">
        <f>IF(ISERROR(STDEV(Calculations!C137:N137)),"",IF(COUNT(Calculations!C137:N137)&lt;3,"N/A",STDEV(Calculations!C137:N137)))</f>
        <v>0</v>
      </c>
    </row>
    <row r="137" spans="1:16" ht="15" customHeight="1" x14ac:dyDescent="0.25">
      <c r="A137" s="62" t="str">
        <f>'miRNA Table'!C137</f>
        <v>hsa-miR-19b-3p</v>
      </c>
      <c r="B137" s="17" t="s">
        <v>5659</v>
      </c>
      <c r="C137" s="78">
        <v>29.12</v>
      </c>
      <c r="D137" s="78">
        <v>28.55</v>
      </c>
      <c r="E137" s="78">
        <v>28.68</v>
      </c>
      <c r="F137" s="79"/>
      <c r="G137" s="79"/>
      <c r="H137" s="79"/>
      <c r="I137" s="79"/>
      <c r="J137" s="79"/>
      <c r="K137" s="79"/>
      <c r="L137" s="79"/>
      <c r="M137" s="79"/>
      <c r="N137" s="79"/>
      <c r="O137" s="70">
        <f>IF(ISERROR(AVERAGE(Calculations!C138:N138)),"",AVERAGE(Calculations!C138:N138))</f>
        <v>28.783333333333331</v>
      </c>
      <c r="P137" s="70">
        <f>IF(ISERROR(STDEV(Calculations!C138:N138)),"",IF(COUNT(Calculations!C138:N138)&lt;3,"N/A",STDEV(Calculations!C138:N138)))</f>
        <v>0.29871948937646087</v>
      </c>
    </row>
    <row r="138" spans="1:16" ht="15" customHeight="1" x14ac:dyDescent="0.25">
      <c r="A138" s="62" t="str">
        <f>'miRNA Table'!C138</f>
        <v>hsa-miR-200a-3p</v>
      </c>
      <c r="B138" s="17" t="s">
        <v>5660</v>
      </c>
      <c r="C138" s="78" t="s">
        <v>132</v>
      </c>
      <c r="D138" s="78" t="s">
        <v>132</v>
      </c>
      <c r="E138" s="78" t="s">
        <v>132</v>
      </c>
      <c r="F138" s="79"/>
      <c r="G138" s="79"/>
      <c r="H138" s="79"/>
      <c r="I138" s="79"/>
      <c r="J138" s="79"/>
      <c r="K138" s="79"/>
      <c r="L138" s="79"/>
      <c r="M138" s="79"/>
      <c r="N138" s="79"/>
      <c r="O138" s="70">
        <f>IF(ISERROR(AVERAGE(Calculations!C139:N139)),"",AVERAGE(Calculations!C139:N139))</f>
        <v>35</v>
      </c>
      <c r="P138" s="70">
        <f>IF(ISERROR(STDEV(Calculations!C139:N139)),"",IF(COUNT(Calculations!C139:N139)&lt;3,"N/A",STDEV(Calculations!C139:N139)))</f>
        <v>0</v>
      </c>
    </row>
    <row r="139" spans="1:16" ht="15" customHeight="1" x14ac:dyDescent="0.25">
      <c r="A139" s="62" t="str">
        <f>'miRNA Table'!C139</f>
        <v>hsa-miR-200a-5p</v>
      </c>
      <c r="B139" s="17" t="s">
        <v>5661</v>
      </c>
      <c r="C139" s="78">
        <v>29.09</v>
      </c>
      <c r="D139" s="78">
        <v>29.17</v>
      </c>
      <c r="E139" s="78">
        <v>29.15</v>
      </c>
      <c r="F139" s="79"/>
      <c r="G139" s="79"/>
      <c r="H139" s="79"/>
      <c r="I139" s="79"/>
      <c r="J139" s="79"/>
      <c r="K139" s="79"/>
      <c r="L139" s="79"/>
      <c r="M139" s="79"/>
      <c r="N139" s="79"/>
      <c r="O139" s="70">
        <f>IF(ISERROR(AVERAGE(Calculations!C140:N140)),"",AVERAGE(Calculations!C140:N140))</f>
        <v>29.136666666666667</v>
      </c>
      <c r="P139" s="70">
        <f>IF(ISERROR(STDEV(Calculations!C140:N140)),"",IF(COUNT(Calculations!C140:N140)&lt;3,"N/A",STDEV(Calculations!C140:N140)))</f>
        <v>4.1633319989323188E-2</v>
      </c>
    </row>
    <row r="140" spans="1:16" ht="15" customHeight="1" x14ac:dyDescent="0.25">
      <c r="A140" s="62" t="str">
        <f>'miRNA Table'!C140</f>
        <v>hsa-miR-200b-3p</v>
      </c>
      <c r="B140" s="17" t="s">
        <v>5662</v>
      </c>
      <c r="C140" s="78">
        <v>34.299999999999997</v>
      </c>
      <c r="D140" s="78">
        <v>34.29</v>
      </c>
      <c r="E140" s="78">
        <v>35.32</v>
      </c>
      <c r="F140" s="79"/>
      <c r="G140" s="79"/>
      <c r="H140" s="79"/>
      <c r="I140" s="79"/>
      <c r="J140" s="79"/>
      <c r="K140" s="79"/>
      <c r="L140" s="79"/>
      <c r="M140" s="79"/>
      <c r="N140" s="79"/>
      <c r="O140" s="70">
        <f>IF(ISERROR(AVERAGE(Calculations!C141:N141)),"",AVERAGE(Calculations!C141:N141))</f>
        <v>34.53</v>
      </c>
      <c r="P140" s="70">
        <f>IF(ISERROR(STDEV(Calculations!C141:N141)),"",IF(COUNT(Calculations!C141:N141)&lt;3,"N/A",STDEV(Calculations!C141:N141)))</f>
        <v>0.40706264874095344</v>
      </c>
    </row>
    <row r="141" spans="1:16" ht="15" customHeight="1" x14ac:dyDescent="0.25">
      <c r="A141" s="62" t="str">
        <f>'miRNA Table'!C141</f>
        <v>hsa-miR-200c-3p</v>
      </c>
      <c r="B141" s="17" t="s">
        <v>5663</v>
      </c>
      <c r="C141" s="78">
        <v>24.3</v>
      </c>
      <c r="D141" s="78">
        <v>24.33</v>
      </c>
      <c r="E141" s="78">
        <v>24.17</v>
      </c>
      <c r="F141" s="79"/>
      <c r="G141" s="79"/>
      <c r="H141" s="79"/>
      <c r="I141" s="79"/>
      <c r="J141" s="79"/>
      <c r="K141" s="79"/>
      <c r="L141" s="79"/>
      <c r="M141" s="79"/>
      <c r="N141" s="79"/>
      <c r="O141" s="70">
        <f>IF(ISERROR(AVERAGE(Calculations!C142:N142)),"",AVERAGE(Calculations!C142:N142))</f>
        <v>24.266666666666666</v>
      </c>
      <c r="P141" s="70">
        <f>IF(ISERROR(STDEV(Calculations!C142:N142)),"",IF(COUNT(Calculations!C142:N142)&lt;3,"N/A",STDEV(Calculations!C142:N142)))</f>
        <v>8.5049005481152365E-2</v>
      </c>
    </row>
    <row r="142" spans="1:16" ht="15" customHeight="1" x14ac:dyDescent="0.25">
      <c r="A142" s="62" t="str">
        <f>'miRNA Table'!C142</f>
        <v>hsa-miR-200c-5p</v>
      </c>
      <c r="B142" s="17" t="s">
        <v>5664</v>
      </c>
      <c r="C142" s="78">
        <v>18.739999999999998</v>
      </c>
      <c r="D142" s="78">
        <v>18.62</v>
      </c>
      <c r="E142" s="78">
        <v>18.63</v>
      </c>
      <c r="F142" s="79"/>
      <c r="G142" s="79"/>
      <c r="H142" s="79"/>
      <c r="I142" s="79"/>
      <c r="J142" s="79"/>
      <c r="K142" s="79"/>
      <c r="L142" s="79"/>
      <c r="M142" s="79"/>
      <c r="N142" s="79"/>
      <c r="O142" s="70">
        <f>IF(ISERROR(AVERAGE(Calculations!C143:N143)),"",AVERAGE(Calculations!C143:N143))</f>
        <v>18.66333333333333</v>
      </c>
      <c r="P142" s="70">
        <f>IF(ISERROR(STDEV(Calculations!C143:N143)),"",IF(COUNT(Calculations!C143:N143)&lt;3,"N/A",STDEV(Calculations!C143:N143)))</f>
        <v>6.6583281184792953E-2</v>
      </c>
    </row>
    <row r="143" spans="1:16" ht="15" customHeight="1" x14ac:dyDescent="0.25">
      <c r="A143" s="62" t="str">
        <f>'miRNA Table'!C143</f>
        <v>hsa-miR-202-3p</v>
      </c>
      <c r="B143" s="17" t="s">
        <v>5665</v>
      </c>
      <c r="C143" s="78">
        <v>37.049999999999997</v>
      </c>
      <c r="D143" s="78">
        <v>35.229999999999997</v>
      </c>
      <c r="E143" s="78">
        <v>36.61</v>
      </c>
      <c r="F143" s="79"/>
      <c r="G143" s="79"/>
      <c r="H143" s="79"/>
      <c r="I143" s="79"/>
      <c r="J143" s="79"/>
      <c r="K143" s="79"/>
      <c r="L143" s="79"/>
      <c r="M143" s="79"/>
      <c r="N143" s="79"/>
      <c r="O143" s="70">
        <f>IF(ISERROR(AVERAGE(Calculations!C144:N144)),"",AVERAGE(Calculations!C144:N144))</f>
        <v>35</v>
      </c>
      <c r="P143" s="70">
        <f>IF(ISERROR(STDEV(Calculations!C144:N144)),"",IF(COUNT(Calculations!C144:N144)&lt;3,"N/A",STDEV(Calculations!C144:N144)))</f>
        <v>0</v>
      </c>
    </row>
    <row r="144" spans="1:16" ht="15" customHeight="1" x14ac:dyDescent="0.25">
      <c r="A144" s="62" t="str">
        <f>'miRNA Table'!C144</f>
        <v>hsa-miR-203a-3p</v>
      </c>
      <c r="B144" s="17" t="s">
        <v>5666</v>
      </c>
      <c r="C144" s="78">
        <v>27.76</v>
      </c>
      <c r="D144" s="78">
        <v>28.03</v>
      </c>
      <c r="E144" s="78">
        <v>27.73</v>
      </c>
      <c r="F144" s="79"/>
      <c r="G144" s="79"/>
      <c r="H144" s="79"/>
      <c r="I144" s="79"/>
      <c r="J144" s="79"/>
      <c r="K144" s="79"/>
      <c r="L144" s="79"/>
      <c r="M144" s="79"/>
      <c r="N144" s="79"/>
      <c r="O144" s="70">
        <f>IF(ISERROR(AVERAGE(Calculations!C145:N145)),"",AVERAGE(Calculations!C145:N145))</f>
        <v>27.840000000000003</v>
      </c>
      <c r="P144" s="70">
        <f>IF(ISERROR(STDEV(Calculations!C145:N145)),"",IF(COUNT(Calculations!C145:N145)&lt;3,"N/A",STDEV(Calculations!C145:N145)))</f>
        <v>0.1652271164185832</v>
      </c>
    </row>
    <row r="145" spans="1:16" ht="15" customHeight="1" x14ac:dyDescent="0.25">
      <c r="A145" s="62" t="str">
        <f>'miRNA Table'!C145</f>
        <v>hsa-miR-204-5p</v>
      </c>
      <c r="B145" s="17" t="s">
        <v>5667</v>
      </c>
      <c r="C145" s="78">
        <v>30.64</v>
      </c>
      <c r="D145" s="78">
        <v>30.07</v>
      </c>
      <c r="E145" s="78">
        <v>30.14</v>
      </c>
      <c r="F145" s="79"/>
      <c r="G145" s="79"/>
      <c r="H145" s="79"/>
      <c r="I145" s="79"/>
      <c r="J145" s="79"/>
      <c r="K145" s="79"/>
      <c r="L145" s="79"/>
      <c r="M145" s="79"/>
      <c r="N145" s="79"/>
      <c r="O145" s="70">
        <f>IF(ISERROR(AVERAGE(Calculations!C146:N146)),"",AVERAGE(Calculations!C146:N146))</f>
        <v>30.283333333333331</v>
      </c>
      <c r="P145" s="70">
        <f>IF(ISERROR(STDEV(Calculations!C146:N146)),"",IF(COUNT(Calculations!C146:N146)&lt;3,"N/A",STDEV(Calculations!C146:N146)))</f>
        <v>0.31085902485424705</v>
      </c>
    </row>
    <row r="146" spans="1:16" ht="15" customHeight="1" x14ac:dyDescent="0.25">
      <c r="A146" s="62" t="str">
        <f>'miRNA Table'!C146</f>
        <v>hsa-miR-205-5p</v>
      </c>
      <c r="B146" s="17" t="s">
        <v>5668</v>
      </c>
      <c r="C146" s="78">
        <v>34.08</v>
      </c>
      <c r="D146" s="78">
        <v>35.86</v>
      </c>
      <c r="E146" s="78">
        <v>34.479999999999997</v>
      </c>
      <c r="F146" s="79"/>
      <c r="G146" s="79"/>
      <c r="H146" s="79"/>
      <c r="I146" s="79"/>
      <c r="J146" s="79"/>
      <c r="K146" s="79"/>
      <c r="L146" s="79"/>
      <c r="M146" s="79"/>
      <c r="N146" s="79"/>
      <c r="O146" s="70">
        <f>IF(ISERROR(AVERAGE(Calculations!C147:N147)),"",AVERAGE(Calculations!C147:N147))</f>
        <v>34.520000000000003</v>
      </c>
      <c r="P146" s="70">
        <f>IF(ISERROR(STDEV(Calculations!C147:N147)),"",IF(COUNT(Calculations!C147:N147)&lt;3,"N/A",STDEV(Calculations!C147:N147)))</f>
        <v>0.4613025037868328</v>
      </c>
    </row>
    <row r="147" spans="1:16" ht="15" customHeight="1" x14ac:dyDescent="0.25">
      <c r="A147" s="62" t="str">
        <f>'miRNA Table'!C147</f>
        <v>hsa-miR-205-3p</v>
      </c>
      <c r="B147" s="17" t="s">
        <v>104</v>
      </c>
      <c r="C147" s="78">
        <v>33.35</v>
      </c>
      <c r="D147" s="78">
        <v>32.33</v>
      </c>
      <c r="E147" s="78">
        <v>33.56</v>
      </c>
      <c r="F147" s="79"/>
      <c r="G147" s="79"/>
      <c r="H147" s="79"/>
      <c r="I147" s="79"/>
      <c r="J147" s="79"/>
      <c r="K147" s="79"/>
      <c r="L147" s="79"/>
      <c r="M147" s="79"/>
      <c r="N147" s="79"/>
      <c r="O147" s="70">
        <f>IF(ISERROR(AVERAGE(Calculations!C148:N148)),"",AVERAGE(Calculations!C148:N148))</f>
        <v>33.080000000000005</v>
      </c>
      <c r="P147" s="70">
        <f>IF(ISERROR(STDEV(Calculations!C148:N148)),"",IF(COUNT(Calculations!C148:N148)&lt;3,"N/A",STDEV(Calculations!C148:N148)))</f>
        <v>0.6579513659838413</v>
      </c>
    </row>
    <row r="148" spans="1:16" ht="15" customHeight="1" x14ac:dyDescent="0.25">
      <c r="A148" s="62" t="str">
        <f>'miRNA Table'!C148</f>
        <v>hsa-miR-206</v>
      </c>
      <c r="B148" s="17" t="s">
        <v>105</v>
      </c>
      <c r="C148" s="78">
        <v>29.61</v>
      </c>
      <c r="D148" s="78">
        <v>30.04</v>
      </c>
      <c r="E148" s="78">
        <v>29.42</v>
      </c>
      <c r="F148" s="79"/>
      <c r="G148" s="79"/>
      <c r="H148" s="79"/>
      <c r="I148" s="79"/>
      <c r="J148" s="79"/>
      <c r="K148" s="79"/>
      <c r="L148" s="79"/>
      <c r="M148" s="79"/>
      <c r="N148" s="79"/>
      <c r="O148" s="70">
        <f>IF(ISERROR(AVERAGE(Calculations!C149:N149)),"",AVERAGE(Calculations!C149:N149))</f>
        <v>29.689999999999998</v>
      </c>
      <c r="P148" s="70">
        <f>IF(ISERROR(STDEV(Calculations!C149:N149)),"",IF(COUNT(Calculations!C149:N149)&lt;3,"N/A",STDEV(Calculations!C149:N149)))</f>
        <v>0.31764760348537069</v>
      </c>
    </row>
    <row r="149" spans="1:16" ht="15" customHeight="1" x14ac:dyDescent="0.25">
      <c r="A149" s="62" t="str">
        <f>'miRNA Table'!C149</f>
        <v>hsa-miR-208a-3p</v>
      </c>
      <c r="B149" s="17" t="s">
        <v>106</v>
      </c>
      <c r="C149" s="78">
        <v>14.54</v>
      </c>
      <c r="D149" s="78">
        <v>14.7</v>
      </c>
      <c r="E149" s="78">
        <v>14.68</v>
      </c>
      <c r="F149" s="79"/>
      <c r="G149" s="79"/>
      <c r="H149" s="79"/>
      <c r="I149" s="79"/>
      <c r="J149" s="79"/>
      <c r="K149" s="79"/>
      <c r="L149" s="79"/>
      <c r="M149" s="79"/>
      <c r="N149" s="79"/>
      <c r="O149" s="70">
        <f>IF(ISERROR(AVERAGE(Calculations!C150:N150)),"",AVERAGE(Calculations!C150:N150))</f>
        <v>14.64</v>
      </c>
      <c r="P149" s="70">
        <f>IF(ISERROR(STDEV(Calculations!C150:N150)),"",IF(COUNT(Calculations!C150:N150)&lt;3,"N/A",STDEV(Calculations!C150:N150)))</f>
        <v>8.7177978870813647E-2</v>
      </c>
    </row>
    <row r="150" spans="1:16" ht="15" customHeight="1" x14ac:dyDescent="0.25">
      <c r="A150" s="62" t="str">
        <f>'miRNA Table'!C150</f>
        <v>hsa-miR-208b-3p</v>
      </c>
      <c r="B150" s="17" t="s">
        <v>107</v>
      </c>
      <c r="C150" s="78">
        <v>32.15</v>
      </c>
      <c r="D150" s="78">
        <v>31.35</v>
      </c>
      <c r="E150" s="78">
        <v>31.75</v>
      </c>
      <c r="F150" s="79"/>
      <c r="G150" s="79"/>
      <c r="H150" s="79"/>
      <c r="I150" s="79"/>
      <c r="J150" s="79"/>
      <c r="K150" s="79"/>
      <c r="L150" s="79"/>
      <c r="M150" s="79"/>
      <c r="N150" s="79"/>
      <c r="O150" s="70">
        <f>IF(ISERROR(AVERAGE(Calculations!C151:N151)),"",AVERAGE(Calculations!C151:N151))</f>
        <v>31.75</v>
      </c>
      <c r="P150" s="70">
        <f>IF(ISERROR(STDEV(Calculations!C151:N151)),"",IF(COUNT(Calculations!C151:N151)&lt;3,"N/A",STDEV(Calculations!C151:N151)))</f>
        <v>0.39999999999999858</v>
      </c>
    </row>
    <row r="151" spans="1:16" ht="15" customHeight="1" x14ac:dyDescent="0.25">
      <c r="A151" s="62" t="str">
        <f>'miRNA Table'!C151</f>
        <v>hsa-miR-20a-5p</v>
      </c>
      <c r="B151" s="17" t="s">
        <v>108</v>
      </c>
      <c r="C151" s="78">
        <v>19.64</v>
      </c>
      <c r="D151" s="78">
        <v>19.850000000000001</v>
      </c>
      <c r="E151" s="78">
        <v>19.78</v>
      </c>
      <c r="F151" s="79"/>
      <c r="G151" s="79"/>
      <c r="H151" s="79"/>
      <c r="I151" s="79"/>
      <c r="J151" s="79"/>
      <c r="K151" s="79"/>
      <c r="L151" s="79"/>
      <c r="M151" s="79"/>
      <c r="N151" s="79"/>
      <c r="O151" s="70">
        <f>IF(ISERROR(AVERAGE(Calculations!C152:N152)),"",AVERAGE(Calculations!C152:N152))</f>
        <v>19.756666666666668</v>
      </c>
      <c r="P151" s="70">
        <f>IF(ISERROR(STDEV(Calculations!C152:N152)),"",IF(COUNT(Calculations!C152:N152)&lt;3,"N/A",STDEV(Calculations!C152:N152)))</f>
        <v>0.1069267662156367</v>
      </c>
    </row>
    <row r="152" spans="1:16" ht="15" customHeight="1" x14ac:dyDescent="0.25">
      <c r="A152" s="62" t="str">
        <f>'miRNA Table'!C152</f>
        <v>hsa-miR-20a-3p</v>
      </c>
      <c r="B152" s="17" t="s">
        <v>109</v>
      </c>
      <c r="C152" s="78">
        <v>21.06</v>
      </c>
      <c r="D152" s="78">
        <v>21.1</v>
      </c>
      <c r="E152" s="78">
        <v>21.07</v>
      </c>
      <c r="F152" s="79"/>
      <c r="G152" s="79"/>
      <c r="H152" s="79"/>
      <c r="I152" s="79"/>
      <c r="J152" s="79"/>
      <c r="K152" s="79"/>
      <c r="L152" s="79"/>
      <c r="M152" s="79"/>
      <c r="N152" s="79"/>
      <c r="O152" s="70">
        <f>IF(ISERROR(AVERAGE(Calculations!C153:N153)),"",AVERAGE(Calculations!C153:N153))</f>
        <v>21.076666666666664</v>
      </c>
      <c r="P152" s="70">
        <f>IF(ISERROR(STDEV(Calculations!C153:N153)),"",IF(COUNT(Calculations!C153:N153)&lt;3,"N/A",STDEV(Calculations!C153:N153)))</f>
        <v>2.081665999466259E-2</v>
      </c>
    </row>
    <row r="153" spans="1:16" ht="15" customHeight="1" x14ac:dyDescent="0.25">
      <c r="A153" s="62" t="str">
        <f>'miRNA Table'!C153</f>
        <v>hsa-miR-20b-5p</v>
      </c>
      <c r="B153" s="17" t="s">
        <v>110</v>
      </c>
      <c r="C153" s="78">
        <v>24.96</v>
      </c>
      <c r="D153" s="78">
        <v>25.11</v>
      </c>
      <c r="E153" s="78">
        <v>24.83</v>
      </c>
      <c r="F153" s="79"/>
      <c r="G153" s="79"/>
      <c r="H153" s="79"/>
      <c r="I153" s="79"/>
      <c r="J153" s="79"/>
      <c r="K153" s="79"/>
      <c r="L153" s="79"/>
      <c r="M153" s="79"/>
      <c r="N153" s="79"/>
      <c r="O153" s="70">
        <f>IF(ISERROR(AVERAGE(Calculations!C154:N154)),"",AVERAGE(Calculations!C154:N154))</f>
        <v>24.966666666666669</v>
      </c>
      <c r="P153" s="70">
        <f>IF(ISERROR(STDEV(Calculations!C154:N154)),"",IF(COUNT(Calculations!C154:N154)&lt;3,"N/A",STDEV(Calculations!C154:N154)))</f>
        <v>0.14011899704655853</v>
      </c>
    </row>
    <row r="154" spans="1:16" ht="15" customHeight="1" x14ac:dyDescent="0.25">
      <c r="A154" s="62" t="str">
        <f>'miRNA Table'!C154</f>
        <v>hsa-miR-20b-3p</v>
      </c>
      <c r="B154" s="17" t="s">
        <v>111</v>
      </c>
      <c r="C154" s="78">
        <v>19.45</v>
      </c>
      <c r="D154" s="78">
        <v>19.559999999999999</v>
      </c>
      <c r="E154" s="78">
        <v>19.579999999999998</v>
      </c>
      <c r="F154" s="79"/>
      <c r="G154" s="79"/>
      <c r="H154" s="79"/>
      <c r="I154" s="79"/>
      <c r="J154" s="79"/>
      <c r="K154" s="79"/>
      <c r="L154" s="79"/>
      <c r="M154" s="79"/>
      <c r="N154" s="79"/>
      <c r="O154" s="70">
        <f>IF(ISERROR(AVERAGE(Calculations!C155:N155)),"",AVERAGE(Calculations!C155:N155))</f>
        <v>19.529999999999998</v>
      </c>
      <c r="P154" s="70">
        <f>IF(ISERROR(STDEV(Calculations!C155:N155)),"",IF(COUNT(Calculations!C155:N155)&lt;3,"N/A",STDEV(Calculations!C155:N155)))</f>
        <v>6.9999999999999521E-2</v>
      </c>
    </row>
    <row r="155" spans="1:16" ht="15" customHeight="1" x14ac:dyDescent="0.25">
      <c r="A155" s="62" t="str">
        <f>'miRNA Table'!C155</f>
        <v>hsa-miR-21-5p</v>
      </c>
      <c r="B155" s="17" t="s">
        <v>112</v>
      </c>
      <c r="C155" s="78">
        <v>32.04</v>
      </c>
      <c r="D155" s="78">
        <v>32.61</v>
      </c>
      <c r="E155" s="78">
        <v>31.34</v>
      </c>
      <c r="F155" s="79"/>
      <c r="G155" s="79"/>
      <c r="H155" s="79"/>
      <c r="I155" s="79"/>
      <c r="J155" s="79"/>
      <c r="K155" s="79"/>
      <c r="L155" s="79"/>
      <c r="M155" s="79"/>
      <c r="N155" s="79"/>
      <c r="O155" s="70">
        <f>IF(ISERROR(AVERAGE(Calculations!C156:N156)),"",AVERAGE(Calculations!C156:N156))</f>
        <v>31.99666666666667</v>
      </c>
      <c r="P155" s="70">
        <f>IF(ISERROR(STDEV(Calculations!C156:N156)),"",IF(COUNT(Calculations!C156:N156)&lt;3,"N/A",STDEV(Calculations!C156:N156)))</f>
        <v>0.6361079572944619</v>
      </c>
    </row>
    <row r="156" spans="1:16" ht="15" customHeight="1" x14ac:dyDescent="0.25">
      <c r="A156" s="62" t="str">
        <f>'miRNA Table'!C156</f>
        <v>hsa-miR-21-3p</v>
      </c>
      <c r="B156" s="17" t="s">
        <v>113</v>
      </c>
      <c r="C156" s="78">
        <v>21.76</v>
      </c>
      <c r="D156" s="78">
        <v>22.03</v>
      </c>
      <c r="E156" s="78">
        <v>21.87</v>
      </c>
      <c r="F156" s="79"/>
      <c r="G156" s="79"/>
      <c r="H156" s="79"/>
      <c r="I156" s="79"/>
      <c r="J156" s="79"/>
      <c r="K156" s="79"/>
      <c r="L156" s="79"/>
      <c r="M156" s="79"/>
      <c r="N156" s="79"/>
      <c r="O156" s="70">
        <f>IF(ISERROR(AVERAGE(Calculations!C157:N157)),"",AVERAGE(Calculations!C157:N157))</f>
        <v>21.88666666666667</v>
      </c>
      <c r="P156" s="70">
        <f>IF(ISERROR(STDEV(Calculations!C157:N157)),"",IF(COUNT(Calculations!C157:N157)&lt;3,"N/A",STDEV(Calculations!C157:N157)))</f>
        <v>0.13576941236277515</v>
      </c>
    </row>
    <row r="157" spans="1:16" ht="15" customHeight="1" x14ac:dyDescent="0.25">
      <c r="A157" s="62" t="str">
        <f>'miRNA Table'!C157</f>
        <v>hsa-miR-210-3p</v>
      </c>
      <c r="B157" s="17" t="s">
        <v>114</v>
      </c>
      <c r="C157" s="78">
        <v>18.64</v>
      </c>
      <c r="D157" s="78">
        <v>18.88</v>
      </c>
      <c r="E157" s="78">
        <v>18.79</v>
      </c>
      <c r="F157" s="79"/>
      <c r="G157" s="79"/>
      <c r="H157" s="79"/>
      <c r="I157" s="79"/>
      <c r="J157" s="79"/>
      <c r="K157" s="79"/>
      <c r="L157" s="79"/>
      <c r="M157" s="79"/>
      <c r="N157" s="79"/>
      <c r="O157" s="70">
        <f>IF(ISERROR(AVERAGE(Calculations!C158:N158)),"",AVERAGE(Calculations!C158:N158))</f>
        <v>18.77</v>
      </c>
      <c r="P157" s="70">
        <f>IF(ISERROR(STDEV(Calculations!C158:N158)),"",IF(COUNT(Calculations!C158:N158)&lt;3,"N/A",STDEV(Calculations!C158:N158)))</f>
        <v>0.12124355652982059</v>
      </c>
    </row>
    <row r="158" spans="1:16" ht="15" customHeight="1" x14ac:dyDescent="0.25">
      <c r="A158" s="62" t="str">
        <f>'miRNA Table'!C158</f>
        <v>hsa-miR-211-5p</v>
      </c>
      <c r="B158" s="17" t="s">
        <v>115</v>
      </c>
      <c r="C158" s="78">
        <v>24.04</v>
      </c>
      <c r="D158" s="78">
        <v>23.96</v>
      </c>
      <c r="E158" s="78">
        <v>23.84</v>
      </c>
      <c r="F158" s="79"/>
      <c r="G158" s="79"/>
      <c r="H158" s="79"/>
      <c r="I158" s="79"/>
      <c r="J158" s="79"/>
      <c r="K158" s="79"/>
      <c r="L158" s="79"/>
      <c r="M158" s="79"/>
      <c r="N158" s="79"/>
      <c r="O158" s="70">
        <f>IF(ISERROR(AVERAGE(Calculations!C159:N159)),"",AVERAGE(Calculations!C159:N159))</f>
        <v>23.946666666666669</v>
      </c>
      <c r="P158" s="70">
        <f>IF(ISERROR(STDEV(Calculations!C159:N159)),"",IF(COUNT(Calculations!C159:N159)&lt;3,"N/A",STDEV(Calculations!C159:N159)))</f>
        <v>0.10066445913694307</v>
      </c>
    </row>
    <row r="159" spans="1:16" ht="15" customHeight="1" x14ac:dyDescent="0.25">
      <c r="A159" s="62" t="str">
        <f>'miRNA Table'!C159</f>
        <v>hsa-miR-212-3p</v>
      </c>
      <c r="B159" s="17" t="s">
        <v>5669</v>
      </c>
      <c r="C159" s="78">
        <v>14.68</v>
      </c>
      <c r="D159" s="78">
        <v>14.86</v>
      </c>
      <c r="E159" s="78">
        <v>14.85</v>
      </c>
      <c r="F159" s="79"/>
      <c r="G159" s="79"/>
      <c r="H159" s="79"/>
      <c r="I159" s="79"/>
      <c r="J159" s="79"/>
      <c r="K159" s="79"/>
      <c r="L159" s="79"/>
      <c r="M159" s="79"/>
      <c r="N159" s="79"/>
      <c r="O159" s="70">
        <f>IF(ISERROR(AVERAGE(Calculations!C160:N160)),"",AVERAGE(Calculations!C160:N160))</f>
        <v>14.796666666666667</v>
      </c>
      <c r="P159" s="70">
        <f>IF(ISERROR(STDEV(Calculations!C160:N160)),"",IF(COUNT(Calculations!C160:N160)&lt;3,"N/A",STDEV(Calculations!C160:N160)))</f>
        <v>0.10115993936995668</v>
      </c>
    </row>
    <row r="160" spans="1:16" ht="15" customHeight="1" x14ac:dyDescent="0.25">
      <c r="A160" s="62" t="str">
        <f>'miRNA Table'!C160</f>
        <v>hsa-miR-214-3p</v>
      </c>
      <c r="B160" s="17" t="s">
        <v>5670</v>
      </c>
      <c r="C160" s="78">
        <v>23.48</v>
      </c>
      <c r="D160" s="78">
        <v>23.48</v>
      </c>
      <c r="E160" s="78">
        <v>23.51</v>
      </c>
      <c r="F160" s="79"/>
      <c r="G160" s="79"/>
      <c r="H160" s="79"/>
      <c r="I160" s="79"/>
      <c r="J160" s="79"/>
      <c r="K160" s="79"/>
      <c r="L160" s="79"/>
      <c r="M160" s="79"/>
      <c r="N160" s="79"/>
      <c r="O160" s="70">
        <f>IF(ISERROR(AVERAGE(Calculations!C161:N161)),"",AVERAGE(Calculations!C161:N161))</f>
        <v>23.49</v>
      </c>
      <c r="P160" s="70">
        <f>IF(ISERROR(STDEV(Calculations!C161:N161)),"",IF(COUNT(Calculations!C161:N161)&lt;3,"N/A",STDEV(Calculations!C161:N161)))</f>
        <v>1.7320508075689429E-2</v>
      </c>
    </row>
    <row r="161" spans="1:16" ht="15" customHeight="1" x14ac:dyDescent="0.25">
      <c r="A161" s="62" t="str">
        <f>'miRNA Table'!C161</f>
        <v>hsa-miR-215-5p</v>
      </c>
      <c r="B161" s="17" t="s">
        <v>5671</v>
      </c>
      <c r="C161" s="78" t="s">
        <v>132</v>
      </c>
      <c r="D161" s="78" t="s">
        <v>132</v>
      </c>
      <c r="E161" s="78" t="s">
        <v>132</v>
      </c>
      <c r="F161" s="79"/>
      <c r="G161" s="79"/>
      <c r="H161" s="79"/>
      <c r="I161" s="79"/>
      <c r="J161" s="79"/>
      <c r="K161" s="79"/>
      <c r="L161" s="79"/>
      <c r="M161" s="79"/>
      <c r="N161" s="79"/>
      <c r="O161" s="70">
        <f>IF(ISERROR(AVERAGE(Calculations!C162:N162)),"",AVERAGE(Calculations!C162:N162))</f>
        <v>35</v>
      </c>
      <c r="P161" s="70">
        <f>IF(ISERROR(STDEV(Calculations!C162:N162)),"",IF(COUNT(Calculations!C162:N162)&lt;3,"N/A",STDEV(Calculations!C162:N162)))</f>
        <v>0</v>
      </c>
    </row>
    <row r="162" spans="1:16" ht="15" customHeight="1" x14ac:dyDescent="0.25">
      <c r="A162" s="62" t="str">
        <f>'miRNA Table'!C162</f>
        <v>hsa-miR-216a-5p</v>
      </c>
      <c r="B162" s="17" t="s">
        <v>5672</v>
      </c>
      <c r="C162" s="78">
        <v>21.61</v>
      </c>
      <c r="D162" s="78">
        <v>21.64</v>
      </c>
      <c r="E162" s="78">
        <v>21.59</v>
      </c>
      <c r="F162" s="79"/>
      <c r="G162" s="79"/>
      <c r="H162" s="79"/>
      <c r="I162" s="79"/>
      <c r="J162" s="79"/>
      <c r="K162" s="79"/>
      <c r="L162" s="79"/>
      <c r="M162" s="79"/>
      <c r="N162" s="79"/>
      <c r="O162" s="70">
        <f>IF(ISERROR(AVERAGE(Calculations!C163:N163)),"",AVERAGE(Calculations!C163:N163))</f>
        <v>21.613333333333333</v>
      </c>
      <c r="P162" s="70">
        <f>IF(ISERROR(STDEV(Calculations!C163:N163)),"",IF(COUNT(Calculations!C163:N163)&lt;3,"N/A",STDEV(Calculations!C163:N163)))</f>
        <v>2.5166114784236238E-2</v>
      </c>
    </row>
    <row r="163" spans="1:16" ht="15" customHeight="1" x14ac:dyDescent="0.25">
      <c r="A163" s="62" t="str">
        <f>'miRNA Table'!C163</f>
        <v>hsa-miR-217</v>
      </c>
      <c r="B163" s="17" t="s">
        <v>5673</v>
      </c>
      <c r="C163" s="78" t="s">
        <v>132</v>
      </c>
      <c r="D163" s="78">
        <v>39.200000000000003</v>
      </c>
      <c r="E163" s="78">
        <v>38.5</v>
      </c>
      <c r="F163" s="79"/>
      <c r="G163" s="79"/>
      <c r="H163" s="79"/>
      <c r="I163" s="79"/>
      <c r="J163" s="79"/>
      <c r="K163" s="79"/>
      <c r="L163" s="79"/>
      <c r="M163" s="79"/>
      <c r="N163" s="79"/>
      <c r="O163" s="70">
        <f>IF(ISERROR(AVERAGE(Calculations!C164:N164)),"",AVERAGE(Calculations!C164:N164))</f>
        <v>35</v>
      </c>
      <c r="P163" s="70">
        <f>IF(ISERROR(STDEV(Calculations!C164:N164)),"",IF(COUNT(Calculations!C164:N164)&lt;3,"N/A",STDEV(Calculations!C164:N164)))</f>
        <v>0</v>
      </c>
    </row>
    <row r="164" spans="1:16" ht="15" customHeight="1" x14ac:dyDescent="0.25">
      <c r="A164" s="62" t="str">
        <f>'miRNA Table'!C164</f>
        <v>hsa-miR-218-5p</v>
      </c>
      <c r="B164" s="17" t="s">
        <v>5674</v>
      </c>
      <c r="C164" s="78">
        <v>22.27</v>
      </c>
      <c r="D164" s="78">
        <v>22.15</v>
      </c>
      <c r="E164" s="78">
        <v>22.14</v>
      </c>
      <c r="F164" s="79"/>
      <c r="G164" s="79"/>
      <c r="H164" s="79"/>
      <c r="I164" s="79"/>
      <c r="J164" s="79"/>
      <c r="K164" s="79"/>
      <c r="L164" s="79"/>
      <c r="M164" s="79"/>
      <c r="N164" s="79"/>
      <c r="O164" s="70">
        <f>IF(ISERROR(AVERAGE(Calculations!C165:N165)),"",AVERAGE(Calculations!C165:N165))</f>
        <v>22.186666666666667</v>
      </c>
      <c r="P164" s="70">
        <f>IF(ISERROR(STDEV(Calculations!C165:N165)),"",IF(COUNT(Calculations!C165:N165)&lt;3,"N/A",STDEV(Calculations!C165:N165)))</f>
        <v>7.2341781380702283E-2</v>
      </c>
    </row>
    <row r="165" spans="1:16" ht="15" customHeight="1" x14ac:dyDescent="0.25">
      <c r="A165" s="62" t="str">
        <f>'miRNA Table'!C165</f>
        <v>hsa-miR-218-1-3p</v>
      </c>
      <c r="B165" s="17" t="s">
        <v>5675</v>
      </c>
      <c r="C165" s="78">
        <v>22.15</v>
      </c>
      <c r="D165" s="78">
        <v>22.28</v>
      </c>
      <c r="E165" s="78">
        <v>22.24</v>
      </c>
      <c r="F165" s="79"/>
      <c r="G165" s="79"/>
      <c r="H165" s="79"/>
      <c r="I165" s="79"/>
      <c r="J165" s="79"/>
      <c r="K165" s="79"/>
      <c r="L165" s="79"/>
      <c r="M165" s="79"/>
      <c r="N165" s="79"/>
      <c r="O165" s="70">
        <f>IF(ISERROR(AVERAGE(Calculations!C166:N166)),"",AVERAGE(Calculations!C166:N166))</f>
        <v>22.223333333333333</v>
      </c>
      <c r="P165" s="70">
        <f>IF(ISERROR(STDEV(Calculations!C166:N166)),"",IF(COUNT(Calculations!C166:N166)&lt;3,"N/A",STDEV(Calculations!C166:N166)))</f>
        <v>6.6583281184795007E-2</v>
      </c>
    </row>
    <row r="166" spans="1:16" ht="15" customHeight="1" x14ac:dyDescent="0.25">
      <c r="A166" s="62" t="str">
        <f>'miRNA Table'!C166</f>
        <v>hsa-miR-219a-5p</v>
      </c>
      <c r="B166" s="17" t="s">
        <v>5676</v>
      </c>
      <c r="C166" s="78" t="s">
        <v>132</v>
      </c>
      <c r="D166" s="78" t="s">
        <v>132</v>
      </c>
      <c r="E166" s="78" t="s">
        <v>132</v>
      </c>
      <c r="F166" s="79"/>
      <c r="G166" s="79"/>
      <c r="H166" s="79"/>
      <c r="I166" s="79"/>
      <c r="J166" s="79"/>
      <c r="K166" s="79"/>
      <c r="L166" s="79"/>
      <c r="M166" s="79"/>
      <c r="N166" s="79"/>
      <c r="O166" s="70">
        <f>IF(ISERROR(AVERAGE(Calculations!C167:N167)),"",AVERAGE(Calculations!C167:N167))</f>
        <v>35</v>
      </c>
      <c r="P166" s="70">
        <f>IF(ISERROR(STDEV(Calculations!C167:N167)),"",IF(COUNT(Calculations!C167:N167)&lt;3,"N/A",STDEV(Calculations!C167:N167)))</f>
        <v>0</v>
      </c>
    </row>
    <row r="167" spans="1:16" ht="15" customHeight="1" x14ac:dyDescent="0.25">
      <c r="A167" s="62" t="str">
        <f>'miRNA Table'!C167</f>
        <v>hsa-miR-22-3p</v>
      </c>
      <c r="B167" s="17" t="s">
        <v>5677</v>
      </c>
      <c r="C167" s="78">
        <v>24.12</v>
      </c>
      <c r="D167" s="78">
        <v>24.24</v>
      </c>
      <c r="E167" s="78">
        <v>24.15</v>
      </c>
      <c r="F167" s="79"/>
      <c r="G167" s="79"/>
      <c r="H167" s="79"/>
      <c r="I167" s="79"/>
      <c r="J167" s="79"/>
      <c r="K167" s="79"/>
      <c r="L167" s="79"/>
      <c r="M167" s="79"/>
      <c r="N167" s="79"/>
      <c r="O167" s="70">
        <f>IF(ISERROR(AVERAGE(Calculations!C168:N168)),"",AVERAGE(Calculations!C168:N168))</f>
        <v>24.169999999999998</v>
      </c>
      <c r="P167" s="70">
        <f>IF(ISERROR(STDEV(Calculations!C168:N168)),"",IF(COUNT(Calculations!C168:N168)&lt;3,"N/A",STDEV(Calculations!C168:N168)))</f>
        <v>6.2449979983982933E-2</v>
      </c>
    </row>
    <row r="168" spans="1:16" ht="15" customHeight="1" x14ac:dyDescent="0.25">
      <c r="A168" s="62" t="str">
        <f>'miRNA Table'!C168</f>
        <v>hsa-miR-22-5p</v>
      </c>
      <c r="B168" s="17" t="s">
        <v>5678</v>
      </c>
      <c r="C168" s="78">
        <v>29.33</v>
      </c>
      <c r="D168" s="78">
        <v>29.46</v>
      </c>
      <c r="E168" s="78">
        <v>29.07</v>
      </c>
      <c r="F168" s="79"/>
      <c r="G168" s="79"/>
      <c r="H168" s="79"/>
      <c r="I168" s="79"/>
      <c r="J168" s="79"/>
      <c r="K168" s="79"/>
      <c r="L168" s="79"/>
      <c r="M168" s="79"/>
      <c r="N168" s="79"/>
      <c r="O168" s="70">
        <f>IF(ISERROR(AVERAGE(Calculations!C169:N169)),"",AVERAGE(Calculations!C169:N169))</f>
        <v>29.286666666666665</v>
      </c>
      <c r="P168" s="70">
        <f>IF(ISERROR(STDEV(Calculations!C169:N169)),"",IF(COUNT(Calculations!C169:N169)&lt;3,"N/A",STDEV(Calculations!C169:N169)))</f>
        <v>0.19857828011475309</v>
      </c>
    </row>
    <row r="169" spans="1:16" ht="15" customHeight="1" x14ac:dyDescent="0.25">
      <c r="A169" s="62" t="str">
        <f>'miRNA Table'!C169</f>
        <v>hsa-miR-221-3p</v>
      </c>
      <c r="B169" s="17" t="s">
        <v>5679</v>
      </c>
      <c r="C169" s="78">
        <v>18.23</v>
      </c>
      <c r="D169" s="78">
        <v>18.260000000000002</v>
      </c>
      <c r="E169" s="78">
        <v>18.21</v>
      </c>
      <c r="F169" s="79"/>
      <c r="G169" s="79"/>
      <c r="H169" s="79"/>
      <c r="I169" s="79"/>
      <c r="J169" s="79"/>
      <c r="K169" s="79"/>
      <c r="L169" s="79"/>
      <c r="M169" s="79"/>
      <c r="N169" s="79"/>
      <c r="O169" s="70">
        <f>IF(ISERROR(AVERAGE(Calculations!C170:N170)),"",AVERAGE(Calculations!C170:N170))</f>
        <v>18.233333333333334</v>
      </c>
      <c r="P169" s="70">
        <f>IF(ISERROR(STDEV(Calculations!C170:N170)),"",IF(COUNT(Calculations!C170:N170)&lt;3,"N/A",STDEV(Calculations!C170:N170)))</f>
        <v>2.5166114784236238E-2</v>
      </c>
    </row>
    <row r="170" spans="1:16" ht="15" customHeight="1" x14ac:dyDescent="0.25">
      <c r="A170" s="62" t="str">
        <f>'miRNA Table'!C170</f>
        <v>hsa-miR-221-5p</v>
      </c>
      <c r="B170" s="17" t="s">
        <v>5680</v>
      </c>
      <c r="C170" s="78">
        <v>28.88</v>
      </c>
      <c r="D170" s="78">
        <v>29.09</v>
      </c>
      <c r="E170" s="78">
        <v>28.98</v>
      </c>
      <c r="F170" s="79"/>
      <c r="G170" s="79"/>
      <c r="H170" s="79"/>
      <c r="I170" s="79"/>
      <c r="J170" s="79"/>
      <c r="K170" s="79"/>
      <c r="L170" s="79"/>
      <c r="M170" s="79"/>
      <c r="N170" s="79"/>
      <c r="O170" s="70">
        <f>IF(ISERROR(AVERAGE(Calculations!C171:N171)),"",AVERAGE(Calculations!C171:N171))</f>
        <v>28.983333333333334</v>
      </c>
      <c r="P170" s="70">
        <f>IF(ISERROR(STDEV(Calculations!C171:N171)),"",IF(COUNT(Calculations!C171:N171)&lt;3,"N/A",STDEV(Calculations!C171:N171)))</f>
        <v>0.10503967504392528</v>
      </c>
    </row>
    <row r="171" spans="1:16" ht="15" customHeight="1" x14ac:dyDescent="0.25">
      <c r="A171" s="62" t="str">
        <f>'miRNA Table'!C171</f>
        <v>hsa-miR-222-3p</v>
      </c>
      <c r="B171" s="17" t="s">
        <v>28</v>
      </c>
      <c r="C171" s="78">
        <v>28.56</v>
      </c>
      <c r="D171" s="78">
        <v>28.4</v>
      </c>
      <c r="E171" s="78">
        <v>28.45</v>
      </c>
      <c r="F171" s="79"/>
      <c r="G171" s="79"/>
      <c r="H171" s="79"/>
      <c r="I171" s="79"/>
      <c r="J171" s="79"/>
      <c r="K171" s="79"/>
      <c r="L171" s="79"/>
      <c r="M171" s="79"/>
      <c r="N171" s="79"/>
      <c r="O171" s="70">
        <f>IF(ISERROR(AVERAGE(Calculations!C172:N172)),"",AVERAGE(Calculations!C172:N172))</f>
        <v>28.47</v>
      </c>
      <c r="P171" s="70">
        <f>IF(ISERROR(STDEV(Calculations!C172:N172)),"",IF(COUNT(Calculations!C172:N172)&lt;3,"N/A",STDEV(Calculations!C172:N172)))</f>
        <v>8.1853527718724492E-2</v>
      </c>
    </row>
    <row r="172" spans="1:16" ht="15" customHeight="1" x14ac:dyDescent="0.25">
      <c r="A172" s="62" t="str">
        <f>'miRNA Table'!C172</f>
        <v>hsa-miR-222-5p</v>
      </c>
      <c r="B172" s="17" t="s">
        <v>29</v>
      </c>
      <c r="C172" s="78">
        <v>17.89</v>
      </c>
      <c r="D172" s="78">
        <v>18.02</v>
      </c>
      <c r="E172" s="78">
        <v>17.82</v>
      </c>
      <c r="F172" s="79"/>
      <c r="G172" s="79"/>
      <c r="H172" s="79"/>
      <c r="I172" s="79"/>
      <c r="J172" s="79"/>
      <c r="K172" s="79"/>
      <c r="L172" s="79"/>
      <c r="M172" s="79"/>
      <c r="N172" s="79"/>
      <c r="O172" s="70">
        <f>IF(ISERROR(AVERAGE(Calculations!C173:N173)),"",AVERAGE(Calculations!C173:N173))</f>
        <v>17.91</v>
      </c>
      <c r="P172" s="70">
        <f>IF(ISERROR(STDEV(Calculations!C173:N173)),"",IF(COUNT(Calculations!C173:N173)&lt;3,"N/A",STDEV(Calculations!C173:N173)))</f>
        <v>0.10148891565092179</v>
      </c>
    </row>
    <row r="173" spans="1:16" ht="15" customHeight="1" x14ac:dyDescent="0.25">
      <c r="A173" s="62" t="str">
        <f>'miRNA Table'!C173</f>
        <v>hsa-miR-223-3p</v>
      </c>
      <c r="B173" s="17" t="s">
        <v>30</v>
      </c>
      <c r="C173" s="78">
        <v>30.63</v>
      </c>
      <c r="D173" s="78">
        <v>30.45</v>
      </c>
      <c r="E173" s="78">
        <v>30.09</v>
      </c>
      <c r="F173" s="79"/>
      <c r="G173" s="79"/>
      <c r="H173" s="79"/>
      <c r="I173" s="79"/>
      <c r="J173" s="79"/>
      <c r="K173" s="79"/>
      <c r="L173" s="79"/>
      <c r="M173" s="79"/>
      <c r="N173" s="79"/>
      <c r="O173" s="70">
        <f>IF(ISERROR(AVERAGE(Calculations!C174:N174)),"",AVERAGE(Calculations!C174:N174))</f>
        <v>30.39</v>
      </c>
      <c r="P173" s="70">
        <f>IF(ISERROR(STDEV(Calculations!C174:N174)),"",IF(COUNT(Calculations!C174:N174)&lt;3,"N/A",STDEV(Calculations!C174:N174)))</f>
        <v>0.27495454169734995</v>
      </c>
    </row>
    <row r="174" spans="1:16" ht="15" customHeight="1" x14ac:dyDescent="0.25">
      <c r="A174" s="62" t="str">
        <f>'miRNA Table'!C174</f>
        <v>hsa-miR-223-5p</v>
      </c>
      <c r="B174" s="17" t="s">
        <v>31</v>
      </c>
      <c r="C174" s="78">
        <v>26.31</v>
      </c>
      <c r="D174" s="78">
        <v>26.14</v>
      </c>
      <c r="E174" s="78">
        <v>26.02</v>
      </c>
      <c r="F174" s="79"/>
      <c r="G174" s="79"/>
      <c r="H174" s="79"/>
      <c r="I174" s="79"/>
      <c r="J174" s="79"/>
      <c r="K174" s="79"/>
      <c r="L174" s="79"/>
      <c r="M174" s="79"/>
      <c r="N174" s="79"/>
      <c r="O174" s="70">
        <f>IF(ISERROR(AVERAGE(Calculations!C175:N175)),"",AVERAGE(Calculations!C175:N175))</f>
        <v>26.156666666666666</v>
      </c>
      <c r="P174" s="70">
        <f>IF(ISERROR(STDEV(Calculations!C175:N175)),"",IF(COUNT(Calculations!C175:N175)&lt;3,"N/A",STDEV(Calculations!C175:N175)))</f>
        <v>0.14571661996262877</v>
      </c>
    </row>
    <row r="175" spans="1:16" ht="15" customHeight="1" x14ac:dyDescent="0.25">
      <c r="A175" s="62" t="str">
        <f>'miRNA Table'!C175</f>
        <v>hsa-miR-224-5p</v>
      </c>
      <c r="B175" s="17" t="s">
        <v>32</v>
      </c>
      <c r="C175" s="78">
        <v>26.92</v>
      </c>
      <c r="D175" s="78">
        <v>26.46</v>
      </c>
      <c r="E175" s="78">
        <v>26.46</v>
      </c>
      <c r="F175" s="79"/>
      <c r="G175" s="79"/>
      <c r="H175" s="79"/>
      <c r="I175" s="79"/>
      <c r="J175" s="79"/>
      <c r="K175" s="79"/>
      <c r="L175" s="79"/>
      <c r="M175" s="79"/>
      <c r="N175" s="79"/>
      <c r="O175" s="70">
        <f>IF(ISERROR(AVERAGE(Calculations!C176:N176)),"",AVERAGE(Calculations!C176:N176))</f>
        <v>26.613333333333333</v>
      </c>
      <c r="P175" s="70">
        <f>IF(ISERROR(STDEV(Calculations!C176:N176)),"",IF(COUNT(Calculations!C176:N176)&lt;3,"N/A",STDEV(Calculations!C176:N176)))</f>
        <v>0.26558112382722832</v>
      </c>
    </row>
    <row r="176" spans="1:16" ht="15" customHeight="1" x14ac:dyDescent="0.25">
      <c r="A176" s="62" t="str">
        <f>'miRNA Table'!C176</f>
        <v>hsa-miR-224-3p</v>
      </c>
      <c r="B176" s="17" t="s">
        <v>116</v>
      </c>
      <c r="C176" s="78">
        <v>26.03</v>
      </c>
      <c r="D176" s="78">
        <v>26.09</v>
      </c>
      <c r="E176" s="78">
        <v>26.02</v>
      </c>
      <c r="F176" s="79"/>
      <c r="G176" s="79"/>
      <c r="H176" s="79"/>
      <c r="I176" s="79"/>
      <c r="J176" s="79"/>
      <c r="K176" s="79"/>
      <c r="L176" s="79"/>
      <c r="M176" s="79"/>
      <c r="N176" s="79"/>
      <c r="O176" s="70">
        <f>IF(ISERROR(AVERAGE(Calculations!C177:N177)),"",AVERAGE(Calculations!C177:N177))</f>
        <v>26.046666666666667</v>
      </c>
      <c r="P176" s="70">
        <f>IF(ISERROR(STDEV(Calculations!C177:N177)),"",IF(COUNT(Calculations!C177:N177)&lt;3,"N/A",STDEV(Calculations!C177:N177)))</f>
        <v>3.7859388972001647E-2</v>
      </c>
    </row>
    <row r="177" spans="1:16" ht="15" customHeight="1" x14ac:dyDescent="0.25">
      <c r="A177" s="62" t="str">
        <f>'miRNA Table'!C177</f>
        <v>hsa-miR-23a-3p</v>
      </c>
      <c r="B177" s="17" t="s">
        <v>117</v>
      </c>
      <c r="C177" s="78">
        <v>29.15</v>
      </c>
      <c r="D177" s="78">
        <v>29.29</v>
      </c>
      <c r="E177" s="78">
        <v>29.16</v>
      </c>
      <c r="F177" s="79"/>
      <c r="G177" s="79"/>
      <c r="H177" s="79"/>
      <c r="I177" s="79"/>
      <c r="J177" s="79"/>
      <c r="K177" s="79"/>
      <c r="L177" s="79"/>
      <c r="M177" s="79"/>
      <c r="N177" s="79"/>
      <c r="O177" s="70">
        <f>IF(ISERROR(AVERAGE(Calculations!C178:N178)),"",AVERAGE(Calculations!C178:N178))</f>
        <v>29.2</v>
      </c>
      <c r="P177" s="70">
        <f>IF(ISERROR(STDEV(Calculations!C178:N178)),"",IF(COUNT(Calculations!C178:N178)&lt;3,"N/A",STDEV(Calculations!C178:N178)))</f>
        <v>7.810249675906647E-2</v>
      </c>
    </row>
    <row r="178" spans="1:16" ht="15" customHeight="1" x14ac:dyDescent="0.25">
      <c r="A178" s="62" t="str">
        <f>'miRNA Table'!C178</f>
        <v>hsa-miR-23a-5p</v>
      </c>
      <c r="B178" s="17" t="s">
        <v>118</v>
      </c>
      <c r="C178" s="78">
        <v>30.05</v>
      </c>
      <c r="D178" s="78">
        <v>29.82</v>
      </c>
      <c r="E178" s="78">
        <v>29.16</v>
      </c>
      <c r="F178" s="79"/>
      <c r="G178" s="79"/>
      <c r="H178" s="79"/>
      <c r="I178" s="79"/>
      <c r="J178" s="79"/>
      <c r="K178" s="79"/>
      <c r="L178" s="79"/>
      <c r="M178" s="79"/>
      <c r="N178" s="79"/>
      <c r="O178" s="70">
        <f>IF(ISERROR(AVERAGE(Calculations!C179:N179)),"",AVERAGE(Calculations!C179:N179))</f>
        <v>29.676666666666666</v>
      </c>
      <c r="P178" s="70">
        <f>IF(ISERROR(STDEV(Calculations!C179:N179)),"",IF(COUNT(Calculations!C179:N179)&lt;3,"N/A",STDEV(Calculations!C179:N179)))</f>
        <v>0.46198845584422732</v>
      </c>
    </row>
    <row r="179" spans="1:16" ht="15" customHeight="1" x14ac:dyDescent="0.25">
      <c r="A179" s="62" t="str">
        <f>'miRNA Table'!C179</f>
        <v>hsa-miR-23b-3p</v>
      </c>
      <c r="B179" s="17" t="s">
        <v>119</v>
      </c>
      <c r="C179" s="78">
        <v>33.11</v>
      </c>
      <c r="D179" s="78">
        <v>32.26</v>
      </c>
      <c r="E179" s="78">
        <v>32.94</v>
      </c>
      <c r="F179" s="79"/>
      <c r="G179" s="79"/>
      <c r="H179" s="79"/>
      <c r="I179" s="79"/>
      <c r="J179" s="79"/>
      <c r="K179" s="79"/>
      <c r="L179" s="79"/>
      <c r="M179" s="79"/>
      <c r="N179" s="79"/>
      <c r="O179" s="70">
        <f>IF(ISERROR(AVERAGE(Calculations!C180:N180)),"",AVERAGE(Calculations!C180:N180))</f>
        <v>32.770000000000003</v>
      </c>
      <c r="P179" s="70">
        <f>IF(ISERROR(STDEV(Calculations!C180:N180)),"",IF(COUNT(Calculations!C180:N180)&lt;3,"N/A",STDEV(Calculations!C180:N180)))</f>
        <v>0.44977772288098089</v>
      </c>
    </row>
    <row r="180" spans="1:16" ht="15" customHeight="1" x14ac:dyDescent="0.25">
      <c r="A180" s="62" t="str">
        <f>'miRNA Table'!C180</f>
        <v>hsa-miR-23b-5p</v>
      </c>
      <c r="B180" s="17" t="s">
        <v>120</v>
      </c>
      <c r="C180" s="78">
        <v>28.33</v>
      </c>
      <c r="D180" s="78">
        <v>28.56</v>
      </c>
      <c r="E180" s="78">
        <v>28.39</v>
      </c>
      <c r="F180" s="79"/>
      <c r="G180" s="79"/>
      <c r="H180" s="79"/>
      <c r="I180" s="79"/>
      <c r="J180" s="79"/>
      <c r="K180" s="79"/>
      <c r="L180" s="79"/>
      <c r="M180" s="79"/>
      <c r="N180" s="79"/>
      <c r="O180" s="70">
        <f>IF(ISERROR(AVERAGE(Calculations!C181:N181)),"",AVERAGE(Calculations!C181:N181))</f>
        <v>28.426666666666666</v>
      </c>
      <c r="P180" s="70">
        <f>IF(ISERROR(STDEV(Calculations!C181:N181)),"",IF(COUNT(Calculations!C181:N181)&lt;3,"N/A",STDEV(Calculations!C181:N181)))</f>
        <v>0.11930353445448842</v>
      </c>
    </row>
    <row r="181" spans="1:16" ht="15" customHeight="1" x14ac:dyDescent="0.25">
      <c r="A181" s="62" t="str">
        <f>'miRNA Table'!C181</f>
        <v>hsa-miR-24-3p</v>
      </c>
      <c r="B181" s="17" t="s">
        <v>121</v>
      </c>
      <c r="C181" s="78">
        <v>26.64</v>
      </c>
      <c r="D181" s="78">
        <v>26.73</v>
      </c>
      <c r="E181" s="78">
        <v>26.7</v>
      </c>
      <c r="F181" s="79"/>
      <c r="G181" s="79"/>
      <c r="H181" s="79"/>
      <c r="I181" s="79"/>
      <c r="J181" s="79"/>
      <c r="K181" s="79"/>
      <c r="L181" s="79"/>
      <c r="M181" s="79"/>
      <c r="N181" s="79"/>
      <c r="O181" s="70">
        <f>IF(ISERROR(AVERAGE(Calculations!C182:N182)),"",AVERAGE(Calculations!C182:N182))</f>
        <v>26.69</v>
      </c>
      <c r="P181" s="70">
        <f>IF(ISERROR(STDEV(Calculations!C182:N182)),"",IF(COUNT(Calculations!C182:N182)&lt;3,"N/A",STDEV(Calculations!C182:N182)))</f>
        <v>4.5825756949558198E-2</v>
      </c>
    </row>
    <row r="182" spans="1:16" ht="15" customHeight="1" x14ac:dyDescent="0.25">
      <c r="A182" s="62" t="str">
        <f>'miRNA Table'!C182</f>
        <v>hsa-miR-25-3p</v>
      </c>
      <c r="B182" s="17" t="s">
        <v>13</v>
      </c>
      <c r="C182" s="78">
        <v>20.18</v>
      </c>
      <c r="D182" s="78">
        <v>20.2</v>
      </c>
      <c r="E182" s="78">
        <v>20.11</v>
      </c>
      <c r="F182" s="79"/>
      <c r="G182" s="79"/>
      <c r="H182" s="79"/>
      <c r="I182" s="79"/>
      <c r="J182" s="79"/>
      <c r="K182" s="79"/>
      <c r="L182" s="79"/>
      <c r="M182" s="79"/>
      <c r="N182" s="79"/>
      <c r="O182" s="70">
        <f>IF(ISERROR(AVERAGE(Calculations!C183:N183)),"",AVERAGE(Calculations!C183:N183))</f>
        <v>20.16333333333333</v>
      </c>
      <c r="P182" s="70">
        <f>IF(ISERROR(STDEV(Calculations!C183:N183)),"",IF(COUNT(Calculations!C183:N183)&lt;3,"N/A",STDEV(Calculations!C183:N183)))</f>
        <v>4.725815626252608E-2</v>
      </c>
    </row>
    <row r="183" spans="1:16" ht="15" customHeight="1" x14ac:dyDescent="0.25">
      <c r="A183" s="62" t="str">
        <f>'miRNA Table'!C183</f>
        <v>hsa-miR-25-5p</v>
      </c>
      <c r="B183" s="17" t="s">
        <v>5681</v>
      </c>
      <c r="C183" s="78">
        <v>14.21</v>
      </c>
      <c r="D183" s="78">
        <v>14.67</v>
      </c>
      <c r="E183" s="78">
        <v>14.65</v>
      </c>
      <c r="F183" s="79"/>
      <c r="G183" s="79"/>
      <c r="H183" s="79"/>
      <c r="I183" s="79"/>
      <c r="J183" s="79"/>
      <c r="K183" s="79"/>
      <c r="L183" s="79"/>
      <c r="M183" s="79"/>
      <c r="N183" s="79"/>
      <c r="O183" s="70">
        <f>IF(ISERROR(AVERAGE(Calculations!C184:N184)),"",AVERAGE(Calculations!C184:N184))</f>
        <v>14.51</v>
      </c>
      <c r="P183" s="70">
        <f>IF(ISERROR(STDEV(Calculations!C184:N184)),"",IF(COUNT(Calculations!C184:N184)&lt;3,"N/A",STDEV(Calculations!C184:N184)))</f>
        <v>0.25999999999999956</v>
      </c>
    </row>
    <row r="184" spans="1:16" ht="15" customHeight="1" x14ac:dyDescent="0.25">
      <c r="A184" s="62" t="str">
        <f>'miRNA Table'!C184</f>
        <v>hsa-miR-26a-5p</v>
      </c>
      <c r="B184" s="17" t="s">
        <v>5682</v>
      </c>
      <c r="C184" s="78">
        <v>25.01</v>
      </c>
      <c r="D184" s="78">
        <v>24.19</v>
      </c>
      <c r="E184" s="78">
        <v>24.09</v>
      </c>
      <c r="F184" s="79"/>
      <c r="G184" s="79"/>
      <c r="H184" s="79"/>
      <c r="I184" s="79"/>
      <c r="J184" s="79"/>
      <c r="K184" s="79"/>
      <c r="L184" s="79"/>
      <c r="M184" s="79"/>
      <c r="N184" s="79"/>
      <c r="O184" s="70">
        <f>IF(ISERROR(AVERAGE(Calculations!C185:N185)),"",AVERAGE(Calculations!C185:N185))</f>
        <v>24.430000000000003</v>
      </c>
      <c r="P184" s="70">
        <f>IF(ISERROR(STDEV(Calculations!C185:N185)),"",IF(COUNT(Calculations!C185:N185)&lt;3,"N/A",STDEV(Calculations!C185:N185)))</f>
        <v>0.50477717856495918</v>
      </c>
    </row>
    <row r="185" spans="1:16" ht="15" customHeight="1" x14ac:dyDescent="0.25">
      <c r="A185" s="62" t="str">
        <f>'miRNA Table'!C185</f>
        <v>hsa-miR-26b-5p</v>
      </c>
      <c r="B185" s="17" t="s">
        <v>5683</v>
      </c>
      <c r="C185" s="78">
        <v>18.920000000000002</v>
      </c>
      <c r="D185" s="78">
        <v>18.96</v>
      </c>
      <c r="E185" s="78">
        <v>18.850000000000001</v>
      </c>
      <c r="F185" s="79"/>
      <c r="G185" s="79"/>
      <c r="H185" s="79"/>
      <c r="I185" s="79"/>
      <c r="J185" s="79"/>
      <c r="K185" s="79"/>
      <c r="L185" s="79"/>
      <c r="M185" s="79"/>
      <c r="N185" s="79"/>
      <c r="O185" s="70">
        <f>IF(ISERROR(AVERAGE(Calculations!C186:N186)),"",AVERAGE(Calculations!C186:N186))</f>
        <v>18.91</v>
      </c>
      <c r="P185" s="70">
        <f>IF(ISERROR(STDEV(Calculations!C186:N186)),"",IF(COUNT(Calculations!C186:N186)&lt;3,"N/A",STDEV(Calculations!C186:N186)))</f>
        <v>5.5677643628299987E-2</v>
      </c>
    </row>
    <row r="186" spans="1:16" ht="15" customHeight="1" x14ac:dyDescent="0.25">
      <c r="A186" s="62" t="str">
        <f>'miRNA Table'!C186</f>
        <v>hsa-miR-27a-3p</v>
      </c>
      <c r="B186" s="17" t="s">
        <v>5684</v>
      </c>
      <c r="C186" s="78">
        <v>18.2</v>
      </c>
      <c r="D186" s="78">
        <v>18.309999999999999</v>
      </c>
      <c r="E186" s="78">
        <v>18.2</v>
      </c>
      <c r="F186" s="79"/>
      <c r="G186" s="79"/>
      <c r="H186" s="79"/>
      <c r="I186" s="79"/>
      <c r="J186" s="79"/>
      <c r="K186" s="79"/>
      <c r="L186" s="79"/>
      <c r="M186" s="79"/>
      <c r="N186" s="79"/>
      <c r="O186" s="70">
        <f>IF(ISERROR(AVERAGE(Calculations!C187:N187)),"",AVERAGE(Calculations!C187:N187))</f>
        <v>18.236666666666665</v>
      </c>
      <c r="P186" s="70">
        <f>IF(ISERROR(STDEV(Calculations!C187:N187)),"",IF(COUNT(Calculations!C187:N187)&lt;3,"N/A",STDEV(Calculations!C187:N187)))</f>
        <v>6.3508529610858511E-2</v>
      </c>
    </row>
    <row r="187" spans="1:16" ht="15" customHeight="1" x14ac:dyDescent="0.25">
      <c r="A187" s="62" t="str">
        <f>'miRNA Table'!C187</f>
        <v>hsa-miR-27a-5p</v>
      </c>
      <c r="B187" s="17" t="s">
        <v>5685</v>
      </c>
      <c r="C187" s="78">
        <v>17.2</v>
      </c>
      <c r="D187" s="78">
        <v>17.29</v>
      </c>
      <c r="E187" s="78">
        <v>17.12</v>
      </c>
      <c r="F187" s="79"/>
      <c r="G187" s="79"/>
      <c r="H187" s="79"/>
      <c r="I187" s="79"/>
      <c r="J187" s="79"/>
      <c r="K187" s="79"/>
      <c r="L187" s="79"/>
      <c r="M187" s="79"/>
      <c r="N187" s="79"/>
      <c r="O187" s="70">
        <f>IF(ISERROR(AVERAGE(Calculations!C188:N188)),"",AVERAGE(Calculations!C188:N188))</f>
        <v>17.203333333333333</v>
      </c>
      <c r="P187" s="70">
        <f>IF(ISERROR(STDEV(Calculations!C188:N188)),"",IF(COUNT(Calculations!C188:N188)&lt;3,"N/A",STDEV(Calculations!C188:N188)))</f>
        <v>8.504900548115292E-2</v>
      </c>
    </row>
    <row r="188" spans="1:16" ht="15" customHeight="1" x14ac:dyDescent="0.25">
      <c r="A188" s="62" t="str">
        <f>'miRNA Table'!C188</f>
        <v>hsa-miR-27b-3p</v>
      </c>
      <c r="B188" s="17" t="s">
        <v>5686</v>
      </c>
      <c r="C188" s="78">
        <v>37.76</v>
      </c>
      <c r="D188" s="78">
        <v>38.64</v>
      </c>
      <c r="E188" s="78">
        <v>40.19</v>
      </c>
      <c r="F188" s="79"/>
      <c r="G188" s="79"/>
      <c r="H188" s="79"/>
      <c r="I188" s="79"/>
      <c r="J188" s="79"/>
      <c r="K188" s="79"/>
      <c r="L188" s="79"/>
      <c r="M188" s="79"/>
      <c r="N188" s="79"/>
      <c r="O188" s="70">
        <f>IF(ISERROR(AVERAGE(Calculations!C189:N189)),"",AVERAGE(Calculations!C189:N189))</f>
        <v>35</v>
      </c>
      <c r="P188" s="70">
        <f>IF(ISERROR(STDEV(Calculations!C189:N189)),"",IF(COUNT(Calculations!C189:N189)&lt;3,"N/A",STDEV(Calculations!C189:N189)))</f>
        <v>0</v>
      </c>
    </row>
    <row r="189" spans="1:16" ht="15" customHeight="1" x14ac:dyDescent="0.25">
      <c r="A189" s="62" t="str">
        <f>'miRNA Table'!C189</f>
        <v>hsa-miR-27b-5p</v>
      </c>
      <c r="B189" s="17" t="s">
        <v>5687</v>
      </c>
      <c r="C189" s="78">
        <v>20.03</v>
      </c>
      <c r="D189" s="78">
        <v>20.28</v>
      </c>
      <c r="E189" s="78">
        <v>20.43</v>
      </c>
      <c r="F189" s="79"/>
      <c r="G189" s="79"/>
      <c r="H189" s="79"/>
      <c r="I189" s="79"/>
      <c r="J189" s="79"/>
      <c r="K189" s="79"/>
      <c r="L189" s="79"/>
      <c r="M189" s="79"/>
      <c r="N189" s="79"/>
      <c r="O189" s="70">
        <f>IF(ISERROR(AVERAGE(Calculations!C190:N190)),"",AVERAGE(Calculations!C190:N190))</f>
        <v>20.246666666666666</v>
      </c>
      <c r="P189" s="70">
        <f>IF(ISERROR(STDEV(Calculations!C190:N190)),"",IF(COUNT(Calculations!C190:N190)&lt;3,"N/A",STDEV(Calculations!C190:N190)))</f>
        <v>0.20207259421636836</v>
      </c>
    </row>
    <row r="190" spans="1:16" ht="15" customHeight="1" x14ac:dyDescent="0.25">
      <c r="A190" s="62" t="str">
        <f>'miRNA Table'!C190</f>
        <v>hsa-miR-28-3p</v>
      </c>
      <c r="B190" s="17" t="s">
        <v>5688</v>
      </c>
      <c r="C190" s="78">
        <v>19.98</v>
      </c>
      <c r="D190" s="78">
        <v>20.23</v>
      </c>
      <c r="E190" s="78">
        <v>20.09</v>
      </c>
      <c r="F190" s="79"/>
      <c r="G190" s="79"/>
      <c r="H190" s="79"/>
      <c r="I190" s="79"/>
      <c r="J190" s="79"/>
      <c r="K190" s="79"/>
      <c r="L190" s="79"/>
      <c r="M190" s="79"/>
      <c r="N190" s="79"/>
      <c r="O190" s="70">
        <f>IF(ISERROR(AVERAGE(Calculations!C191:N191)),"",AVERAGE(Calculations!C191:N191))</f>
        <v>20.099999999999998</v>
      </c>
      <c r="P190" s="70">
        <f>IF(ISERROR(STDEV(Calculations!C191:N191)),"",IF(COUNT(Calculations!C191:N191)&lt;3,"N/A",STDEV(Calculations!C191:N191)))</f>
        <v>0.12529964086141671</v>
      </c>
    </row>
    <row r="191" spans="1:16" ht="15" customHeight="1" x14ac:dyDescent="0.25">
      <c r="A191" s="62" t="str">
        <f>'miRNA Table'!C191</f>
        <v>hsa-miR-28-5p</v>
      </c>
      <c r="B191" s="17" t="s">
        <v>5689</v>
      </c>
      <c r="C191" s="78">
        <v>20.07</v>
      </c>
      <c r="D191" s="78">
        <v>20.21</v>
      </c>
      <c r="E191" s="78">
        <v>20.16</v>
      </c>
      <c r="F191" s="79"/>
      <c r="G191" s="79"/>
      <c r="H191" s="79"/>
      <c r="I191" s="79"/>
      <c r="J191" s="79"/>
      <c r="K191" s="79"/>
      <c r="L191" s="79"/>
      <c r="M191" s="79"/>
      <c r="N191" s="79"/>
      <c r="O191" s="70">
        <f>IF(ISERROR(AVERAGE(Calculations!C192:N192)),"",AVERAGE(Calculations!C192:N192))</f>
        <v>20.146666666666665</v>
      </c>
      <c r="P191" s="70">
        <f>IF(ISERROR(STDEV(Calculations!C192:N192)),"",IF(COUNT(Calculations!C192:N192)&lt;3,"N/A",STDEV(Calculations!C192:N192)))</f>
        <v>7.0945988845976124E-2</v>
      </c>
    </row>
    <row r="192" spans="1:16" ht="15" customHeight="1" x14ac:dyDescent="0.25">
      <c r="A192" s="62" t="str">
        <f>'miRNA Table'!C192</f>
        <v>hsa-miR-296-3p</v>
      </c>
      <c r="B192" s="17" t="s">
        <v>5690</v>
      </c>
      <c r="C192" s="78">
        <v>18.350000000000001</v>
      </c>
      <c r="D192" s="78">
        <v>18.11</v>
      </c>
      <c r="E192" s="78">
        <v>18.100000000000001</v>
      </c>
      <c r="F192" s="79"/>
      <c r="G192" s="79"/>
      <c r="H192" s="79"/>
      <c r="I192" s="79"/>
      <c r="J192" s="79"/>
      <c r="K192" s="79"/>
      <c r="L192" s="79"/>
      <c r="M192" s="79"/>
      <c r="N192" s="79"/>
      <c r="O192" s="70">
        <f>IF(ISERROR(AVERAGE(Calculations!C193:N193)),"",AVERAGE(Calculations!C193:N193))</f>
        <v>18.186666666666667</v>
      </c>
      <c r="P192" s="70">
        <f>IF(ISERROR(STDEV(Calculations!C193:N193)),"",IF(COUNT(Calculations!C193:N193)&lt;3,"N/A",STDEV(Calculations!C193:N193)))</f>
        <v>0.14153915830374816</v>
      </c>
    </row>
    <row r="193" spans="1:16" ht="15" customHeight="1" x14ac:dyDescent="0.25">
      <c r="A193" s="62" t="str">
        <f>'miRNA Table'!C193</f>
        <v>hsa-miR-298</v>
      </c>
      <c r="B193" s="17" t="s">
        <v>5691</v>
      </c>
      <c r="C193" s="78">
        <v>18.190000000000001</v>
      </c>
      <c r="D193" s="78">
        <v>18.12</v>
      </c>
      <c r="E193" s="78">
        <v>18.09</v>
      </c>
      <c r="F193" s="79"/>
      <c r="G193" s="79"/>
      <c r="H193" s="79"/>
      <c r="I193" s="79"/>
      <c r="J193" s="79"/>
      <c r="K193" s="79"/>
      <c r="L193" s="79"/>
      <c r="M193" s="79"/>
      <c r="N193" s="79"/>
      <c r="O193" s="70">
        <f>IF(ISERROR(AVERAGE(Calculations!C194:N194)),"",AVERAGE(Calculations!C194:N194))</f>
        <v>18.133333333333336</v>
      </c>
      <c r="P193" s="70">
        <f>IF(ISERROR(STDEV(Calculations!C194:N194)),"",IF(COUNT(Calculations!C194:N194)&lt;3,"N/A",STDEV(Calculations!C194:N194)))</f>
        <v>5.1316014394469478E-2</v>
      </c>
    </row>
    <row r="194" spans="1:16" ht="15" customHeight="1" x14ac:dyDescent="0.25">
      <c r="A194" s="62" t="str">
        <f>'miRNA Table'!C194</f>
        <v>hsa-miR-299-5p</v>
      </c>
      <c r="B194" s="17" t="s">
        <v>5692</v>
      </c>
      <c r="C194" s="78">
        <v>18.649999999999999</v>
      </c>
      <c r="D194" s="78">
        <v>18.149999999999999</v>
      </c>
      <c r="E194" s="78">
        <v>18.239999999999998</v>
      </c>
      <c r="F194" s="79"/>
      <c r="G194" s="79"/>
      <c r="H194" s="79"/>
      <c r="I194" s="79"/>
      <c r="J194" s="79"/>
      <c r="K194" s="79"/>
      <c r="L194" s="79"/>
      <c r="M194" s="79"/>
      <c r="N194" s="79"/>
      <c r="O194" s="70">
        <f>IF(ISERROR(AVERAGE(Calculations!C195:N195)),"",AVERAGE(Calculations!C195:N195))</f>
        <v>18.346666666666664</v>
      </c>
      <c r="P194" s="70">
        <f>IF(ISERROR(STDEV(Calculations!C195:N195)),"",IF(COUNT(Calculations!C195:N195)&lt;3,"N/A",STDEV(Calculations!C195:N195)))</f>
        <v>0.26652079343520901</v>
      </c>
    </row>
    <row r="195" spans="1:16" ht="15" customHeight="1" x14ac:dyDescent="0.25">
      <c r="A195" s="62" t="str">
        <f>'miRNA Table'!C195</f>
        <v>hsa-miR-29a-3p</v>
      </c>
      <c r="B195" s="17" t="s">
        <v>5693</v>
      </c>
      <c r="C195" s="78">
        <v>29.89</v>
      </c>
      <c r="D195" s="78">
        <v>29.56</v>
      </c>
      <c r="E195" s="78">
        <v>29.6</v>
      </c>
      <c r="F195" s="79"/>
      <c r="G195" s="79"/>
      <c r="H195" s="79"/>
      <c r="I195" s="79"/>
      <c r="J195" s="79"/>
      <c r="K195" s="79"/>
      <c r="L195" s="79"/>
      <c r="M195" s="79"/>
      <c r="N195" s="79"/>
      <c r="O195" s="70">
        <f>IF(ISERROR(AVERAGE(Calculations!C196:N196)),"",AVERAGE(Calculations!C196:N196))</f>
        <v>29.683333333333337</v>
      </c>
      <c r="P195" s="70">
        <f>IF(ISERROR(STDEV(Calculations!C196:N196)),"",IF(COUNT(Calculations!C196:N196)&lt;3,"N/A",STDEV(Calculations!C196:N196)))</f>
        <v>0.18009256878986843</v>
      </c>
    </row>
    <row r="196" spans="1:16" ht="15" customHeight="1" x14ac:dyDescent="0.25">
      <c r="A196" s="62" t="str">
        <f>'miRNA Table'!C196</f>
        <v>hsa-miR-29a-5p</v>
      </c>
      <c r="B196" s="17" t="s">
        <v>5694</v>
      </c>
      <c r="C196" s="78">
        <v>31.15</v>
      </c>
      <c r="D196" s="78">
        <v>31.27</v>
      </c>
      <c r="E196" s="78">
        <v>30.75</v>
      </c>
      <c r="F196" s="79"/>
      <c r="G196" s="79"/>
      <c r="H196" s="79"/>
      <c r="I196" s="79"/>
      <c r="J196" s="79"/>
      <c r="K196" s="79"/>
      <c r="L196" s="79"/>
      <c r="M196" s="79"/>
      <c r="N196" s="79"/>
      <c r="O196" s="70">
        <f>IF(ISERROR(AVERAGE(Calculations!C197:N197)),"",AVERAGE(Calculations!C197:N197))</f>
        <v>31.056666666666668</v>
      </c>
      <c r="P196" s="70">
        <f>IF(ISERROR(STDEV(Calculations!C197:N197)),"",IF(COUNT(Calculations!C197:N197)&lt;3,"N/A",STDEV(Calculations!C197:N197)))</f>
        <v>0.27227437142216143</v>
      </c>
    </row>
    <row r="197" spans="1:16" ht="15" customHeight="1" x14ac:dyDescent="0.25">
      <c r="A197" s="62" t="str">
        <f>'miRNA Table'!C197</f>
        <v>hsa-miR-29b-3p</v>
      </c>
      <c r="B197" s="17" t="s">
        <v>5695</v>
      </c>
      <c r="C197" s="78">
        <v>31.57</v>
      </c>
      <c r="D197" s="78">
        <v>31.24</v>
      </c>
      <c r="E197" s="78">
        <v>31.54</v>
      </c>
      <c r="F197" s="79"/>
      <c r="G197" s="79"/>
      <c r="H197" s="79"/>
      <c r="I197" s="79"/>
      <c r="J197" s="79"/>
      <c r="K197" s="79"/>
      <c r="L197" s="79"/>
      <c r="M197" s="79"/>
      <c r="N197" s="79"/>
      <c r="O197" s="70">
        <f>IF(ISERROR(AVERAGE(Calculations!C198:N198)),"",AVERAGE(Calculations!C198:N198))</f>
        <v>31.45</v>
      </c>
      <c r="P197" s="70">
        <f>IF(ISERROR(STDEV(Calculations!C198:N198)),"",IF(COUNT(Calculations!C198:N198)&lt;3,"N/A",STDEV(Calculations!C198:N198)))</f>
        <v>0.18248287590894738</v>
      </c>
    </row>
    <row r="198" spans="1:16" ht="15" customHeight="1" x14ac:dyDescent="0.25">
      <c r="A198" s="62" t="str">
        <f>'miRNA Table'!C198</f>
        <v>hsa-miR-29b-2-5p</v>
      </c>
      <c r="B198" s="17" t="s">
        <v>5696</v>
      </c>
      <c r="C198" s="78">
        <v>31.3</v>
      </c>
      <c r="D198" s="78">
        <v>32.24</v>
      </c>
      <c r="E198" s="78">
        <v>32.799999999999997</v>
      </c>
      <c r="F198" s="79"/>
      <c r="G198" s="79"/>
      <c r="H198" s="79"/>
      <c r="I198" s="79"/>
      <c r="J198" s="79"/>
      <c r="K198" s="79"/>
      <c r="L198" s="79"/>
      <c r="M198" s="79"/>
      <c r="N198" s="79"/>
      <c r="O198" s="70">
        <f>IF(ISERROR(AVERAGE(Calculations!C199:N199)),"",AVERAGE(Calculations!C199:N199))</f>
        <v>32.113333333333337</v>
      </c>
      <c r="P198" s="70">
        <f>IF(ISERROR(STDEV(Calculations!C199:N199)),"",IF(COUNT(Calculations!C199:N199)&lt;3,"N/A",STDEV(Calculations!C199:N199)))</f>
        <v>0.75797977105812731</v>
      </c>
    </row>
    <row r="199" spans="1:16" ht="15" customHeight="1" x14ac:dyDescent="0.25">
      <c r="A199" s="62" t="str">
        <f>'miRNA Table'!C199</f>
        <v>hsa-miR-29c-3p</v>
      </c>
      <c r="B199" s="17" t="s">
        <v>5697</v>
      </c>
      <c r="C199" s="78" t="s">
        <v>132</v>
      </c>
      <c r="D199" s="78" t="s">
        <v>132</v>
      </c>
      <c r="E199" s="78" t="s">
        <v>132</v>
      </c>
      <c r="F199" s="79"/>
      <c r="G199" s="79"/>
      <c r="H199" s="79"/>
      <c r="I199" s="79"/>
      <c r="J199" s="79"/>
      <c r="K199" s="79"/>
      <c r="L199" s="79"/>
      <c r="M199" s="79"/>
      <c r="N199" s="79"/>
      <c r="O199" s="70">
        <f>IF(ISERROR(AVERAGE(Calculations!C200:N200)),"",AVERAGE(Calculations!C200:N200))</f>
        <v>35</v>
      </c>
      <c r="P199" s="70">
        <f>IF(ISERROR(STDEV(Calculations!C200:N200)),"",IF(COUNT(Calculations!C200:N200)&lt;3,"N/A",STDEV(Calculations!C200:N200)))</f>
        <v>0</v>
      </c>
    </row>
    <row r="200" spans="1:16" ht="15" customHeight="1" x14ac:dyDescent="0.25">
      <c r="A200" s="62" t="str">
        <f>'miRNA Table'!C200</f>
        <v>hsa-miR-300</v>
      </c>
      <c r="B200" s="17" t="s">
        <v>5698</v>
      </c>
      <c r="C200" s="78">
        <v>26.67</v>
      </c>
      <c r="D200" s="78">
        <v>26.27</v>
      </c>
      <c r="E200" s="78">
        <v>26.16</v>
      </c>
      <c r="F200" s="79"/>
      <c r="G200" s="79"/>
      <c r="H200" s="79"/>
      <c r="I200" s="79"/>
      <c r="J200" s="79"/>
      <c r="K200" s="79"/>
      <c r="L200" s="79"/>
      <c r="M200" s="79"/>
      <c r="N200" s="79"/>
      <c r="O200" s="70">
        <f>IF(ISERROR(AVERAGE(Calculations!C201:N201)),"",AVERAGE(Calculations!C201:N201))</f>
        <v>26.366666666666664</v>
      </c>
      <c r="P200" s="70">
        <f>IF(ISERROR(STDEV(Calculations!C201:N201)),"",IF(COUNT(Calculations!C201:N201)&lt;3,"N/A",STDEV(Calculations!C201:N201)))</f>
        <v>0.26839026311200981</v>
      </c>
    </row>
    <row r="201" spans="1:16" ht="15" customHeight="1" x14ac:dyDescent="0.25">
      <c r="A201" s="62" t="str">
        <f>'miRNA Table'!C201</f>
        <v>hsa-miR-301a-3p</v>
      </c>
      <c r="B201" s="17" t="s">
        <v>5699</v>
      </c>
      <c r="C201" s="78">
        <v>37.28</v>
      </c>
      <c r="D201" s="78">
        <v>35.35</v>
      </c>
      <c r="E201" s="78">
        <v>35.369999999999997</v>
      </c>
      <c r="F201" s="79"/>
      <c r="G201" s="79"/>
      <c r="H201" s="79"/>
      <c r="I201" s="79"/>
      <c r="J201" s="79"/>
      <c r="K201" s="79"/>
      <c r="L201" s="79"/>
      <c r="M201" s="79"/>
      <c r="N201" s="79"/>
      <c r="O201" s="70">
        <f>IF(ISERROR(AVERAGE(Calculations!C202:N202)),"",AVERAGE(Calculations!C202:N202))</f>
        <v>35</v>
      </c>
      <c r="P201" s="70">
        <f>IF(ISERROR(STDEV(Calculations!C202:N202)),"",IF(COUNT(Calculations!C202:N202)&lt;3,"N/A",STDEV(Calculations!C202:N202)))</f>
        <v>0</v>
      </c>
    </row>
    <row r="202" spans="1:16" ht="15" customHeight="1" x14ac:dyDescent="0.25">
      <c r="A202" s="62" t="str">
        <f>'miRNA Table'!C202</f>
        <v>hsa-miR-302a-3p</v>
      </c>
      <c r="B202" s="17" t="s">
        <v>5700</v>
      </c>
      <c r="C202" s="78">
        <v>29.54</v>
      </c>
      <c r="D202" s="78">
        <v>29.45</v>
      </c>
      <c r="E202" s="78">
        <v>29.08</v>
      </c>
      <c r="F202" s="79"/>
      <c r="G202" s="79"/>
      <c r="H202" s="79"/>
      <c r="I202" s="79"/>
      <c r="J202" s="79"/>
      <c r="K202" s="79"/>
      <c r="L202" s="79"/>
      <c r="M202" s="79"/>
      <c r="N202" s="79"/>
      <c r="O202" s="70">
        <f>IF(ISERROR(AVERAGE(Calculations!C203:N203)),"",AVERAGE(Calculations!C203:N203))</f>
        <v>29.356666666666666</v>
      </c>
      <c r="P202" s="70">
        <f>IF(ISERROR(STDEV(Calculations!C203:N203)),"",IF(COUNT(Calculations!C203:N203)&lt;3,"N/A",STDEV(Calculations!C203:N203)))</f>
        <v>0.24378952670968781</v>
      </c>
    </row>
    <row r="203" spans="1:16" ht="15" customHeight="1" x14ac:dyDescent="0.25">
      <c r="A203" s="62" t="str">
        <f>'miRNA Table'!C203</f>
        <v>hsa-miR-302a-5p</v>
      </c>
      <c r="B203" s="17" t="s">
        <v>5701</v>
      </c>
      <c r="C203" s="78">
        <v>21.26</v>
      </c>
      <c r="D203" s="78">
        <v>21.29</v>
      </c>
      <c r="E203" s="78">
        <v>21.26</v>
      </c>
      <c r="F203" s="79"/>
      <c r="G203" s="79"/>
      <c r="H203" s="79"/>
      <c r="I203" s="79"/>
      <c r="J203" s="79"/>
      <c r="K203" s="79"/>
      <c r="L203" s="79"/>
      <c r="M203" s="79"/>
      <c r="N203" s="79"/>
      <c r="O203" s="70">
        <f>IF(ISERROR(AVERAGE(Calculations!C204:N204)),"",AVERAGE(Calculations!C204:N204))</f>
        <v>21.27</v>
      </c>
      <c r="P203" s="70">
        <f>IF(ISERROR(STDEV(Calculations!C204:N204)),"",IF(COUNT(Calculations!C204:N204)&lt;3,"N/A",STDEV(Calculations!C204:N204)))</f>
        <v>1.7320508075687378E-2</v>
      </c>
    </row>
    <row r="204" spans="1:16" ht="15" customHeight="1" x14ac:dyDescent="0.25">
      <c r="A204" s="62" t="str">
        <f>'miRNA Table'!C204</f>
        <v>hsa-miR-302b-3p</v>
      </c>
      <c r="B204" s="17" t="s">
        <v>5702</v>
      </c>
      <c r="C204" s="78">
        <v>16.77</v>
      </c>
      <c r="D204" s="78">
        <v>16.86</v>
      </c>
      <c r="E204" s="78">
        <v>16.77</v>
      </c>
      <c r="F204" s="79"/>
      <c r="G204" s="79"/>
      <c r="H204" s="79"/>
      <c r="I204" s="79"/>
      <c r="J204" s="79"/>
      <c r="K204" s="79"/>
      <c r="L204" s="79"/>
      <c r="M204" s="79"/>
      <c r="N204" s="79"/>
      <c r="O204" s="70">
        <f>IF(ISERROR(AVERAGE(Calculations!C205:N205)),"",AVERAGE(Calculations!C205:N205))</f>
        <v>16.799999999999997</v>
      </c>
      <c r="P204" s="70">
        <f>IF(ISERROR(STDEV(Calculations!C205:N205)),"",IF(COUNT(Calculations!C205:N205)&lt;3,"N/A",STDEV(Calculations!C205:N205)))</f>
        <v>5.1961524227066236E-2</v>
      </c>
    </row>
    <row r="205" spans="1:16" ht="15" customHeight="1" x14ac:dyDescent="0.25">
      <c r="A205" s="62" t="str">
        <f>'miRNA Table'!C205</f>
        <v>hsa-miR-302b-5p</v>
      </c>
      <c r="B205" s="17" t="s">
        <v>5703</v>
      </c>
      <c r="C205" s="78">
        <v>33.49</v>
      </c>
      <c r="D205" s="78">
        <v>36.020000000000003</v>
      </c>
      <c r="E205" s="78">
        <v>33.520000000000003</v>
      </c>
      <c r="F205" s="79"/>
      <c r="G205" s="79"/>
      <c r="H205" s="79"/>
      <c r="I205" s="79"/>
      <c r="J205" s="79"/>
      <c r="K205" s="79"/>
      <c r="L205" s="79"/>
      <c r="M205" s="79"/>
      <c r="N205" s="79"/>
      <c r="O205" s="70">
        <f>IF(ISERROR(AVERAGE(Calculations!C206:N206)),"",AVERAGE(Calculations!C206:N206))</f>
        <v>34.003333333333337</v>
      </c>
      <c r="P205" s="70">
        <f>IF(ISERROR(STDEV(Calculations!C206:N206)),"",IF(COUNT(Calculations!C206:N206)&lt;3,"N/A",STDEV(Calculations!C206:N206)))</f>
        <v>0.86326898087058057</v>
      </c>
    </row>
    <row r="206" spans="1:16" ht="15" customHeight="1" x14ac:dyDescent="0.25">
      <c r="A206" s="62" t="str">
        <f>'miRNA Table'!C206</f>
        <v>hsa-miR-302c-3p</v>
      </c>
      <c r="B206" s="17" t="s">
        <v>5704</v>
      </c>
      <c r="C206" s="78">
        <v>21</v>
      </c>
      <c r="D206" s="78">
        <v>20.94</v>
      </c>
      <c r="E206" s="78">
        <v>20.77</v>
      </c>
      <c r="F206" s="79"/>
      <c r="G206" s="79"/>
      <c r="H206" s="79"/>
      <c r="I206" s="79"/>
      <c r="J206" s="79"/>
      <c r="K206" s="79"/>
      <c r="L206" s="79"/>
      <c r="M206" s="79"/>
      <c r="N206" s="79"/>
      <c r="O206" s="70">
        <f>IF(ISERROR(AVERAGE(Calculations!C207:N207)),"",AVERAGE(Calculations!C207:N207))</f>
        <v>20.903333333333332</v>
      </c>
      <c r="P206" s="70">
        <f>IF(ISERROR(STDEV(Calculations!C207:N207)),"",IF(COUNT(Calculations!C207:N207)&lt;3,"N/A",STDEV(Calculations!C207:N207)))</f>
        <v>0.11930353445448898</v>
      </c>
    </row>
    <row r="207" spans="1:16" ht="15" customHeight="1" x14ac:dyDescent="0.25">
      <c r="A207" s="62" t="str">
        <f>'miRNA Table'!C207</f>
        <v>hsa-miR-30a-5p</v>
      </c>
      <c r="B207" s="17" t="s">
        <v>5705</v>
      </c>
      <c r="C207" s="78">
        <v>35.17</v>
      </c>
      <c r="D207" s="78">
        <v>35.06</v>
      </c>
      <c r="E207" s="78">
        <v>34.44</v>
      </c>
      <c r="F207" s="79"/>
      <c r="G207" s="79"/>
      <c r="H207" s="79"/>
      <c r="I207" s="79"/>
      <c r="J207" s="79"/>
      <c r="K207" s="79"/>
      <c r="L207" s="79"/>
      <c r="M207" s="79"/>
      <c r="N207" s="79"/>
      <c r="O207" s="70">
        <f>IF(ISERROR(AVERAGE(Calculations!C208:N208)),"",AVERAGE(Calculations!C208:N208))</f>
        <v>34.813333333333333</v>
      </c>
      <c r="P207" s="70">
        <f>IF(ISERROR(STDEV(Calculations!C208:N208)),"",IF(COUNT(Calculations!C208:N208)&lt;3,"N/A",STDEV(Calculations!C208:N208)))</f>
        <v>0.32331615074619174</v>
      </c>
    </row>
    <row r="208" spans="1:16" ht="15" customHeight="1" x14ac:dyDescent="0.25">
      <c r="A208" s="62" t="str">
        <f>'miRNA Table'!C208</f>
        <v>hsa-miR-30b-5p</v>
      </c>
      <c r="B208" s="17" t="s">
        <v>5706</v>
      </c>
      <c r="C208" s="78">
        <v>33.1</v>
      </c>
      <c r="D208" s="78">
        <v>33.11</v>
      </c>
      <c r="E208" s="78">
        <v>33.130000000000003</v>
      </c>
      <c r="F208" s="79"/>
      <c r="G208" s="79"/>
      <c r="H208" s="79"/>
      <c r="I208" s="79"/>
      <c r="J208" s="79"/>
      <c r="K208" s="79"/>
      <c r="L208" s="79"/>
      <c r="M208" s="79"/>
      <c r="N208" s="79"/>
      <c r="O208" s="70">
        <f>IF(ISERROR(AVERAGE(Calculations!C209:N209)),"",AVERAGE(Calculations!C209:N209))</f>
        <v>33.113333333333337</v>
      </c>
      <c r="P208" s="70">
        <f>IF(ISERROR(STDEV(Calculations!C209:N209)),"",IF(COUNT(Calculations!C209:N209)&lt;3,"N/A",STDEV(Calculations!C209:N209)))</f>
        <v>1.5275252316520303E-2</v>
      </c>
    </row>
    <row r="209" spans="1:16" ht="15" customHeight="1" x14ac:dyDescent="0.25">
      <c r="A209" s="62" t="str">
        <f>'miRNA Table'!C209</f>
        <v>hsa-miR-30c-5p</v>
      </c>
      <c r="B209" s="17" t="s">
        <v>5707</v>
      </c>
      <c r="C209" s="78">
        <v>25.02</v>
      </c>
      <c r="D209" s="78">
        <v>25</v>
      </c>
      <c r="E209" s="78">
        <v>24.89</v>
      </c>
      <c r="F209" s="79"/>
      <c r="G209" s="79"/>
      <c r="H209" s="79"/>
      <c r="I209" s="79"/>
      <c r="J209" s="79"/>
      <c r="K209" s="79"/>
      <c r="L209" s="79"/>
      <c r="M209" s="79"/>
      <c r="N209" s="79"/>
      <c r="O209" s="70">
        <f>IF(ISERROR(AVERAGE(Calculations!C210:N210)),"",AVERAGE(Calculations!C210:N210))</f>
        <v>24.97</v>
      </c>
      <c r="P209" s="70">
        <f>IF(ISERROR(STDEV(Calculations!C210:N210)),"",IF(COUNT(Calculations!C210:N210)&lt;3,"N/A",STDEV(Calculations!C210:N210)))</f>
        <v>6.9999999999999521E-2</v>
      </c>
    </row>
    <row r="210" spans="1:16" ht="15" customHeight="1" x14ac:dyDescent="0.25">
      <c r="A210" s="62" t="str">
        <f>'miRNA Table'!C210</f>
        <v>hsa-miR-30c-1-3p</v>
      </c>
      <c r="B210" s="17" t="s">
        <v>5708</v>
      </c>
      <c r="C210" s="78" t="s">
        <v>132</v>
      </c>
      <c r="D210" s="78" t="s">
        <v>132</v>
      </c>
      <c r="E210" s="78">
        <v>36.380000000000003</v>
      </c>
      <c r="F210" s="79"/>
      <c r="G210" s="79"/>
      <c r="H210" s="79"/>
      <c r="I210" s="79"/>
      <c r="J210" s="79"/>
      <c r="K210" s="79"/>
      <c r="L210" s="79"/>
      <c r="M210" s="79"/>
      <c r="N210" s="79"/>
      <c r="O210" s="70">
        <f>IF(ISERROR(AVERAGE(Calculations!C211:N211)),"",AVERAGE(Calculations!C211:N211))</f>
        <v>35</v>
      </c>
      <c r="P210" s="70">
        <f>IF(ISERROR(STDEV(Calculations!C211:N211)),"",IF(COUNT(Calculations!C211:N211)&lt;3,"N/A",STDEV(Calculations!C211:N211)))</f>
        <v>0</v>
      </c>
    </row>
    <row r="211" spans="1:16" ht="15" customHeight="1" x14ac:dyDescent="0.25">
      <c r="A211" s="62" t="str">
        <f>'miRNA Table'!C211</f>
        <v>hsa-miR-30d-5p</v>
      </c>
      <c r="B211" s="17" t="s">
        <v>5709</v>
      </c>
      <c r="C211" s="78" t="s">
        <v>132</v>
      </c>
      <c r="D211" s="78" t="s">
        <v>132</v>
      </c>
      <c r="E211" s="78" t="s">
        <v>132</v>
      </c>
      <c r="F211" s="79"/>
      <c r="G211" s="79"/>
      <c r="H211" s="79"/>
      <c r="I211" s="79"/>
      <c r="J211" s="79"/>
      <c r="K211" s="79"/>
      <c r="L211" s="79"/>
      <c r="M211" s="79"/>
      <c r="N211" s="79"/>
      <c r="O211" s="70">
        <f>IF(ISERROR(AVERAGE(Calculations!C212:N212)),"",AVERAGE(Calculations!C212:N212))</f>
        <v>35</v>
      </c>
      <c r="P211" s="70">
        <f>IF(ISERROR(STDEV(Calculations!C212:N212)),"",IF(COUNT(Calculations!C212:N212)&lt;3,"N/A",STDEV(Calculations!C212:N212)))</f>
        <v>0</v>
      </c>
    </row>
    <row r="212" spans="1:16" ht="15" customHeight="1" x14ac:dyDescent="0.25">
      <c r="A212" s="62" t="str">
        <f>'miRNA Table'!C212</f>
        <v>hsa-miR-30d-3p</v>
      </c>
      <c r="B212" s="17" t="s">
        <v>5710</v>
      </c>
      <c r="C212" s="78" t="s">
        <v>132</v>
      </c>
      <c r="D212" s="78" t="s">
        <v>132</v>
      </c>
      <c r="E212" s="78">
        <v>35.93</v>
      </c>
      <c r="F212" s="79"/>
      <c r="G212" s="79"/>
      <c r="H212" s="79"/>
      <c r="I212" s="79"/>
      <c r="J212" s="79"/>
      <c r="K212" s="79"/>
      <c r="L212" s="79"/>
      <c r="M212" s="79"/>
      <c r="N212" s="79"/>
      <c r="O212" s="70">
        <f>IF(ISERROR(AVERAGE(Calculations!C213:N213)),"",AVERAGE(Calculations!C213:N213))</f>
        <v>35</v>
      </c>
      <c r="P212" s="70">
        <f>IF(ISERROR(STDEV(Calculations!C213:N213)),"",IF(COUNT(Calculations!C213:N213)&lt;3,"N/A",STDEV(Calculations!C213:N213)))</f>
        <v>0</v>
      </c>
    </row>
    <row r="213" spans="1:16" ht="15" customHeight="1" x14ac:dyDescent="0.25">
      <c r="A213" s="62" t="str">
        <f>'miRNA Table'!C213</f>
        <v>hsa-miR-30e-5p</v>
      </c>
      <c r="B213" s="17" t="s">
        <v>5711</v>
      </c>
      <c r="C213" s="78" t="s">
        <v>132</v>
      </c>
      <c r="D213" s="78">
        <v>35.880000000000003</v>
      </c>
      <c r="E213" s="78">
        <v>37.31</v>
      </c>
      <c r="F213" s="79"/>
      <c r="G213" s="79"/>
      <c r="H213" s="79"/>
      <c r="I213" s="79"/>
      <c r="J213" s="79"/>
      <c r="K213" s="79"/>
      <c r="L213" s="79"/>
      <c r="M213" s="79"/>
      <c r="N213" s="79"/>
      <c r="O213" s="70">
        <f>IF(ISERROR(AVERAGE(Calculations!C214:N214)),"",AVERAGE(Calculations!C214:N214))</f>
        <v>35</v>
      </c>
      <c r="P213" s="70">
        <f>IF(ISERROR(STDEV(Calculations!C214:N214)),"",IF(COUNT(Calculations!C214:N214)&lt;3,"N/A",STDEV(Calculations!C214:N214)))</f>
        <v>0</v>
      </c>
    </row>
    <row r="214" spans="1:16" ht="15" customHeight="1" x14ac:dyDescent="0.25">
      <c r="A214" s="62" t="str">
        <f>'miRNA Table'!C214</f>
        <v>hsa-miR-30e-3p</v>
      </c>
      <c r="B214" s="17" t="s">
        <v>5712</v>
      </c>
      <c r="C214" s="78">
        <v>31.74</v>
      </c>
      <c r="D214" s="78">
        <v>31.72</v>
      </c>
      <c r="E214" s="78">
        <v>32.22</v>
      </c>
      <c r="F214" s="79"/>
      <c r="G214" s="79"/>
      <c r="H214" s="79"/>
      <c r="I214" s="79"/>
      <c r="J214" s="79"/>
      <c r="K214" s="79"/>
      <c r="L214" s="79"/>
      <c r="M214" s="79"/>
      <c r="N214" s="79"/>
      <c r="O214" s="70">
        <f>IF(ISERROR(AVERAGE(Calculations!C215:N215)),"",AVERAGE(Calculations!C215:N215))</f>
        <v>31.893333333333331</v>
      </c>
      <c r="P214" s="70">
        <f>IF(ISERROR(STDEV(Calculations!C215:N215)),"",IF(COUNT(Calculations!C215:N215)&lt;3,"N/A",STDEV(Calculations!C215:N215)))</f>
        <v>0.28307831660749538</v>
      </c>
    </row>
    <row r="215" spans="1:16" ht="15" customHeight="1" x14ac:dyDescent="0.25">
      <c r="A215" s="62" t="str">
        <f>'miRNA Table'!C215</f>
        <v>hsa-miR-31-5p</v>
      </c>
      <c r="B215" s="17" t="s">
        <v>5713</v>
      </c>
      <c r="C215" s="78">
        <v>35.93</v>
      </c>
      <c r="D215" s="78">
        <v>35.75</v>
      </c>
      <c r="E215" s="78">
        <v>34.06</v>
      </c>
      <c r="F215" s="79"/>
      <c r="G215" s="79"/>
      <c r="H215" s="79"/>
      <c r="I215" s="79"/>
      <c r="J215" s="79"/>
      <c r="K215" s="79"/>
      <c r="L215" s="79"/>
      <c r="M215" s="79"/>
      <c r="N215" s="79"/>
      <c r="O215" s="70">
        <f>IF(ISERROR(AVERAGE(Calculations!C216:N216)),"",AVERAGE(Calculations!C216:N216))</f>
        <v>34.686666666666667</v>
      </c>
      <c r="P215" s="70">
        <f>IF(ISERROR(STDEV(Calculations!C216:N216)),"",IF(COUNT(Calculations!C216:N216)&lt;3,"N/A",STDEV(Calculations!C216:N216)))</f>
        <v>0.54270925303824691</v>
      </c>
    </row>
    <row r="216" spans="1:16" ht="15" customHeight="1" x14ac:dyDescent="0.25">
      <c r="A216" s="62" t="str">
        <f>'miRNA Table'!C216</f>
        <v>hsa-miR-31-3p</v>
      </c>
      <c r="B216" s="17" t="s">
        <v>5714</v>
      </c>
      <c r="C216" s="78">
        <v>39.28</v>
      </c>
      <c r="D216" s="78">
        <v>35.81</v>
      </c>
      <c r="E216" s="78">
        <v>33.549999999999997</v>
      </c>
      <c r="F216" s="79"/>
      <c r="G216" s="79"/>
      <c r="H216" s="79"/>
      <c r="I216" s="79"/>
      <c r="J216" s="79"/>
      <c r="K216" s="79"/>
      <c r="L216" s="79"/>
      <c r="M216" s="79"/>
      <c r="N216" s="79"/>
      <c r="O216" s="70">
        <f>IF(ISERROR(AVERAGE(Calculations!C217:N217)),"",AVERAGE(Calculations!C217:N217))</f>
        <v>34.516666666666666</v>
      </c>
      <c r="P216" s="70">
        <f>IF(ISERROR(STDEV(Calculations!C217:N217)),"",IF(COUNT(Calculations!C217:N217)&lt;3,"N/A",STDEV(Calculations!C217:N217)))</f>
        <v>0.83715789032495902</v>
      </c>
    </row>
    <row r="217" spans="1:16" ht="15" customHeight="1" x14ac:dyDescent="0.25">
      <c r="A217" s="62" t="str">
        <f>'miRNA Table'!C217</f>
        <v>hsa-miR-32-5p</v>
      </c>
      <c r="B217" s="17" t="s">
        <v>5715</v>
      </c>
      <c r="C217" s="78">
        <v>39.700000000000003</v>
      </c>
      <c r="D217" s="78">
        <v>35.1</v>
      </c>
      <c r="E217" s="78">
        <v>34.4</v>
      </c>
      <c r="F217" s="79"/>
      <c r="G217" s="79"/>
      <c r="H217" s="79"/>
      <c r="I217" s="79"/>
      <c r="J217" s="79"/>
      <c r="K217" s="79"/>
      <c r="L217" s="79"/>
      <c r="M217" s="79"/>
      <c r="N217" s="79"/>
      <c r="O217" s="70">
        <f>IF(ISERROR(AVERAGE(Calculations!C218:N218)),"",AVERAGE(Calculations!C218:N218))</f>
        <v>34.800000000000004</v>
      </c>
      <c r="P217" s="70">
        <f>IF(ISERROR(STDEV(Calculations!C218:N218)),"",IF(COUNT(Calculations!C218:N218)&lt;3,"N/A",STDEV(Calculations!C218:N218)))</f>
        <v>0.34641016151377629</v>
      </c>
    </row>
    <row r="218" spans="1:16" ht="15" customHeight="1" x14ac:dyDescent="0.25">
      <c r="A218" s="62" t="str">
        <f>'miRNA Table'!C218</f>
        <v>hsa-miR-32-3p</v>
      </c>
      <c r="B218" s="17" t="s">
        <v>5716</v>
      </c>
      <c r="C218" s="78">
        <v>34.03</v>
      </c>
      <c r="D218" s="78">
        <v>33.92</v>
      </c>
      <c r="E218" s="78">
        <v>32.64</v>
      </c>
      <c r="F218" s="79"/>
      <c r="G218" s="79"/>
      <c r="H218" s="79"/>
      <c r="I218" s="79"/>
      <c r="J218" s="79"/>
      <c r="K218" s="79"/>
      <c r="L218" s="79"/>
      <c r="M218" s="79"/>
      <c r="N218" s="79"/>
      <c r="O218" s="70">
        <f>IF(ISERROR(AVERAGE(Calculations!C219:N219)),"",AVERAGE(Calculations!C219:N219))</f>
        <v>33.53</v>
      </c>
      <c r="P218" s="70">
        <f>IF(ISERROR(STDEV(Calculations!C219:N219)),"",IF(COUNT(Calculations!C219:N219)&lt;3,"N/A",STDEV(Calculations!C219:N219)))</f>
        <v>0.77272245987806043</v>
      </c>
    </row>
    <row r="219" spans="1:16" ht="15" customHeight="1" x14ac:dyDescent="0.25">
      <c r="A219" s="62" t="str">
        <f>'miRNA Table'!C219</f>
        <v>hsa-miR-320a</v>
      </c>
      <c r="B219" s="17" t="s">
        <v>5717</v>
      </c>
      <c r="C219" s="78" t="s">
        <v>132</v>
      </c>
      <c r="D219" s="78" t="s">
        <v>132</v>
      </c>
      <c r="E219" s="78">
        <v>35.770000000000003</v>
      </c>
      <c r="F219" s="79"/>
      <c r="G219" s="79"/>
      <c r="H219" s="79"/>
      <c r="I219" s="79"/>
      <c r="J219" s="79"/>
      <c r="K219" s="79"/>
      <c r="L219" s="79"/>
      <c r="M219" s="79"/>
      <c r="N219" s="79"/>
      <c r="O219" s="70">
        <f>IF(ISERROR(AVERAGE(Calculations!C220:N220)),"",AVERAGE(Calculations!C220:N220))</f>
        <v>35</v>
      </c>
      <c r="P219" s="70">
        <f>IF(ISERROR(STDEV(Calculations!C220:N220)),"",IF(COUNT(Calculations!C220:N220)&lt;3,"N/A",STDEV(Calculations!C220:N220)))</f>
        <v>0</v>
      </c>
    </row>
    <row r="220" spans="1:16" ht="15" customHeight="1" x14ac:dyDescent="0.25">
      <c r="A220" s="62" t="str">
        <f>'miRNA Table'!C220</f>
        <v>hsa-miR-320b</v>
      </c>
      <c r="B220" s="17" t="s">
        <v>5718</v>
      </c>
      <c r="C220" s="78">
        <v>31.18</v>
      </c>
      <c r="D220" s="78">
        <v>30.82</v>
      </c>
      <c r="E220" s="78">
        <v>31.32</v>
      </c>
      <c r="F220" s="79"/>
      <c r="G220" s="79"/>
      <c r="H220" s="79"/>
      <c r="I220" s="79"/>
      <c r="J220" s="79"/>
      <c r="K220" s="79"/>
      <c r="L220" s="79"/>
      <c r="M220" s="79"/>
      <c r="N220" s="79"/>
      <c r="O220" s="70">
        <f>IF(ISERROR(AVERAGE(Calculations!C221:N221)),"",AVERAGE(Calculations!C221:N221))</f>
        <v>31.106666666666666</v>
      </c>
      <c r="P220" s="70">
        <f>IF(ISERROR(STDEV(Calculations!C221:N221)),"",IF(COUNT(Calculations!C221:N221)&lt;3,"N/A",STDEV(Calculations!C221:N221)))</f>
        <v>0.25794056162870799</v>
      </c>
    </row>
    <row r="221" spans="1:16" ht="15" customHeight="1" x14ac:dyDescent="0.25">
      <c r="A221" s="62" t="str">
        <f>'miRNA Table'!C221</f>
        <v>hsa-miR-323b-5p</v>
      </c>
      <c r="B221" s="17" t="s">
        <v>5719</v>
      </c>
      <c r="C221" s="78">
        <v>13.53</v>
      </c>
      <c r="D221" s="78">
        <v>13.59</v>
      </c>
      <c r="E221" s="78">
        <v>13.59</v>
      </c>
      <c r="F221" s="79"/>
      <c r="G221" s="79"/>
      <c r="H221" s="79"/>
      <c r="I221" s="79"/>
      <c r="J221" s="79"/>
      <c r="K221" s="79"/>
      <c r="L221" s="79"/>
      <c r="M221" s="79"/>
      <c r="N221" s="79"/>
      <c r="O221" s="70">
        <f>IF(ISERROR(AVERAGE(Calculations!C222:N222)),"",AVERAGE(Calculations!C222:N222))</f>
        <v>13.569999999999999</v>
      </c>
      <c r="P221" s="70">
        <f>IF(ISERROR(STDEV(Calculations!C222:N222)),"",IF(COUNT(Calculations!C222:N222)&lt;3,"N/A",STDEV(Calculations!C222:N222)))</f>
        <v>3.4641016151377831E-2</v>
      </c>
    </row>
    <row r="222" spans="1:16" ht="15" customHeight="1" x14ac:dyDescent="0.25">
      <c r="A222" s="62" t="str">
        <f>'miRNA Table'!C222</f>
        <v>hsa-miR-324-3p</v>
      </c>
      <c r="B222" s="17" t="s">
        <v>5720</v>
      </c>
      <c r="C222" s="78">
        <v>29.52</v>
      </c>
      <c r="D222" s="78">
        <v>29.17</v>
      </c>
      <c r="E222" s="78">
        <v>29.13</v>
      </c>
      <c r="F222" s="79"/>
      <c r="G222" s="79"/>
      <c r="H222" s="79"/>
      <c r="I222" s="79"/>
      <c r="J222" s="79"/>
      <c r="K222" s="79"/>
      <c r="L222" s="79"/>
      <c r="M222" s="79"/>
      <c r="N222" s="79"/>
      <c r="O222" s="70">
        <f>IF(ISERROR(AVERAGE(Calculations!C223:N223)),"",AVERAGE(Calculations!C223:N223))</f>
        <v>29.27333333333333</v>
      </c>
      <c r="P222" s="70">
        <f>IF(ISERROR(STDEV(Calculations!C223:N223)),"",IF(COUNT(Calculations!C223:N223)&lt;3,"N/A",STDEV(Calculations!C223:N223)))</f>
        <v>0.21455380055672096</v>
      </c>
    </row>
    <row r="223" spans="1:16" ht="15" customHeight="1" x14ac:dyDescent="0.25">
      <c r="A223" s="62" t="str">
        <f>'miRNA Table'!C223</f>
        <v>hsa-miR-324-5p</v>
      </c>
      <c r="B223" s="17" t="s">
        <v>5721</v>
      </c>
      <c r="C223" s="78">
        <v>21.51</v>
      </c>
      <c r="D223" s="78">
        <v>21.46</v>
      </c>
      <c r="E223" s="78">
        <v>21.32</v>
      </c>
      <c r="F223" s="79"/>
      <c r="G223" s="79"/>
      <c r="H223" s="79"/>
      <c r="I223" s="79"/>
      <c r="J223" s="79"/>
      <c r="K223" s="79"/>
      <c r="L223" s="79"/>
      <c r="M223" s="79"/>
      <c r="N223" s="79"/>
      <c r="O223" s="70">
        <f>IF(ISERROR(AVERAGE(Calculations!C224:N224)),"",AVERAGE(Calculations!C224:N224))</f>
        <v>21.429999999999996</v>
      </c>
      <c r="P223" s="70">
        <f>IF(ISERROR(STDEV(Calculations!C224:N224)),"",IF(COUNT(Calculations!C224:N224)&lt;3,"N/A",STDEV(Calculations!C224:N224)))</f>
        <v>9.8488578017961653E-2</v>
      </c>
    </row>
    <row r="224" spans="1:16" ht="15" customHeight="1" x14ac:dyDescent="0.25">
      <c r="A224" s="62" t="str">
        <f>'miRNA Table'!C224</f>
        <v>hsa-miR-325</v>
      </c>
      <c r="B224" s="17" t="s">
        <v>5722</v>
      </c>
      <c r="C224" s="78">
        <v>24.15</v>
      </c>
      <c r="D224" s="78">
        <v>24.33</v>
      </c>
      <c r="E224" s="78">
        <v>24.19</v>
      </c>
      <c r="F224" s="79"/>
      <c r="G224" s="79"/>
      <c r="H224" s="79"/>
      <c r="I224" s="79"/>
      <c r="J224" s="79"/>
      <c r="K224" s="79"/>
      <c r="L224" s="79"/>
      <c r="M224" s="79"/>
      <c r="N224" s="79"/>
      <c r="O224" s="70">
        <f>IF(ISERROR(AVERAGE(Calculations!C225:N225)),"",AVERAGE(Calculations!C225:N225))</f>
        <v>24.223333333333333</v>
      </c>
      <c r="P224" s="70">
        <f>IF(ISERROR(STDEV(Calculations!C225:N225)),"",IF(COUNT(Calculations!C225:N225)&lt;3,"N/A",STDEV(Calculations!C225:N225)))</f>
        <v>9.4516312525051535E-2</v>
      </c>
    </row>
    <row r="225" spans="1:16" ht="15" customHeight="1" x14ac:dyDescent="0.25">
      <c r="A225" s="62" t="str">
        <f>'miRNA Table'!C225</f>
        <v>hsa-miR-326</v>
      </c>
      <c r="B225" s="17" t="s">
        <v>5723</v>
      </c>
      <c r="C225" s="78">
        <v>27.2</v>
      </c>
      <c r="D225" s="78">
        <v>27.24</v>
      </c>
      <c r="E225" s="78">
        <v>27.14</v>
      </c>
      <c r="F225" s="79"/>
      <c r="G225" s="79"/>
      <c r="H225" s="79"/>
      <c r="I225" s="79"/>
      <c r="J225" s="79"/>
      <c r="K225" s="79"/>
      <c r="L225" s="79"/>
      <c r="M225" s="79"/>
      <c r="N225" s="79"/>
      <c r="O225" s="70">
        <f>IF(ISERROR(AVERAGE(Calculations!C226:N226)),"",AVERAGE(Calculations!C226:N226))</f>
        <v>27.193333333333332</v>
      </c>
      <c r="P225" s="70">
        <f>IF(ISERROR(STDEV(Calculations!C226:N226)),"",IF(COUNT(Calculations!C226:N226)&lt;3,"N/A",STDEV(Calculations!C226:N226)))</f>
        <v>5.0332229568470589E-2</v>
      </c>
    </row>
    <row r="226" spans="1:16" ht="15" customHeight="1" x14ac:dyDescent="0.25">
      <c r="A226" s="62" t="str">
        <f>'miRNA Table'!C226</f>
        <v>hsa-miR-328-3p</v>
      </c>
      <c r="B226" s="17" t="s">
        <v>5724</v>
      </c>
      <c r="C226" s="78">
        <v>35.229999999999997</v>
      </c>
      <c r="D226" s="78">
        <v>35.58</v>
      </c>
      <c r="E226" s="78">
        <v>36.04</v>
      </c>
      <c r="F226" s="79"/>
      <c r="G226" s="79"/>
      <c r="H226" s="79"/>
      <c r="I226" s="79"/>
      <c r="J226" s="79"/>
      <c r="K226" s="79"/>
      <c r="L226" s="79"/>
      <c r="M226" s="79"/>
      <c r="N226" s="79"/>
      <c r="O226" s="70">
        <f>IF(ISERROR(AVERAGE(Calculations!C227:N227)),"",AVERAGE(Calculations!C227:N227))</f>
        <v>35</v>
      </c>
      <c r="P226" s="70">
        <f>IF(ISERROR(STDEV(Calculations!C227:N227)),"",IF(COUNT(Calculations!C227:N227)&lt;3,"N/A",STDEV(Calculations!C227:N227)))</f>
        <v>0</v>
      </c>
    </row>
    <row r="227" spans="1:16" ht="15" customHeight="1" x14ac:dyDescent="0.25">
      <c r="A227" s="62" t="str">
        <f>'miRNA Table'!C227</f>
        <v>hsa-miR-330-3p</v>
      </c>
      <c r="B227" s="17" t="s">
        <v>5725</v>
      </c>
      <c r="C227" s="78">
        <v>21.07</v>
      </c>
      <c r="D227" s="78">
        <v>21.02</v>
      </c>
      <c r="E227" s="78">
        <v>21.05</v>
      </c>
      <c r="F227" s="79"/>
      <c r="G227" s="79"/>
      <c r="H227" s="79"/>
      <c r="I227" s="79"/>
      <c r="J227" s="79"/>
      <c r="K227" s="79"/>
      <c r="L227" s="79"/>
      <c r="M227" s="79"/>
      <c r="N227" s="79"/>
      <c r="O227" s="70">
        <f>IF(ISERROR(AVERAGE(Calculations!C228:N228)),"",AVERAGE(Calculations!C228:N228))</f>
        <v>21.046666666666667</v>
      </c>
      <c r="P227" s="70">
        <f>IF(ISERROR(STDEV(Calculations!C228:N228)),"",IF(COUNT(Calculations!C228:N228)&lt;3,"N/A",STDEV(Calculations!C228:N228)))</f>
        <v>2.5166114784236235E-2</v>
      </c>
    </row>
    <row r="228" spans="1:16" ht="15" customHeight="1" x14ac:dyDescent="0.25">
      <c r="A228" s="62" t="str">
        <f>'miRNA Table'!C228</f>
        <v>hsa-miR-331-5p</v>
      </c>
      <c r="B228" s="17" t="s">
        <v>5726</v>
      </c>
      <c r="C228" s="78">
        <v>23.55</v>
      </c>
      <c r="D228" s="78">
        <v>23.62</v>
      </c>
      <c r="E228" s="78">
        <v>23.57</v>
      </c>
      <c r="F228" s="79"/>
      <c r="G228" s="79"/>
      <c r="H228" s="79"/>
      <c r="I228" s="79"/>
      <c r="J228" s="79"/>
      <c r="K228" s="79"/>
      <c r="L228" s="79"/>
      <c r="M228" s="79"/>
      <c r="N228" s="79"/>
      <c r="O228" s="70">
        <f>IF(ISERROR(AVERAGE(Calculations!C229:N229)),"",AVERAGE(Calculations!C229:N229))</f>
        <v>23.580000000000002</v>
      </c>
      <c r="P228" s="70">
        <f>IF(ISERROR(STDEV(Calculations!C229:N229)),"",IF(COUNT(Calculations!C229:N229)&lt;3,"N/A",STDEV(Calculations!C229:N229)))</f>
        <v>3.6055512754640105E-2</v>
      </c>
    </row>
    <row r="229" spans="1:16" ht="15" customHeight="1" x14ac:dyDescent="0.25">
      <c r="A229" s="62" t="str">
        <f>'miRNA Table'!C229</f>
        <v>hsa-miR-335-5p</v>
      </c>
      <c r="B229" s="17" t="s">
        <v>5727</v>
      </c>
      <c r="C229" s="78">
        <v>29.38</v>
      </c>
      <c r="D229" s="78">
        <v>29.68</v>
      </c>
      <c r="E229" s="78">
        <v>29.32</v>
      </c>
      <c r="F229" s="79"/>
      <c r="G229" s="79"/>
      <c r="H229" s="79"/>
      <c r="I229" s="79"/>
      <c r="J229" s="79"/>
      <c r="K229" s="79"/>
      <c r="L229" s="79"/>
      <c r="M229" s="79"/>
      <c r="N229" s="79"/>
      <c r="O229" s="70">
        <f>IF(ISERROR(AVERAGE(Calculations!C230:N230)),"",AVERAGE(Calculations!C230:N230))</f>
        <v>29.459999999999997</v>
      </c>
      <c r="P229" s="70">
        <f>IF(ISERROR(STDEV(Calculations!C230:N230)),"",IF(COUNT(Calculations!C230:N230)&lt;3,"N/A",STDEV(Calculations!C230:N230)))</f>
        <v>0.19287301521985903</v>
      </c>
    </row>
    <row r="230" spans="1:16" ht="15" customHeight="1" x14ac:dyDescent="0.25">
      <c r="A230" s="62" t="str">
        <f>'miRNA Table'!C230</f>
        <v>hsa-miR-335-3p</v>
      </c>
      <c r="B230" s="17" t="s">
        <v>5728</v>
      </c>
      <c r="C230" s="78">
        <v>23.53</v>
      </c>
      <c r="D230" s="78">
        <v>23.58</v>
      </c>
      <c r="E230" s="78">
        <v>23.46</v>
      </c>
      <c r="F230" s="79"/>
      <c r="G230" s="79"/>
      <c r="H230" s="79"/>
      <c r="I230" s="79"/>
      <c r="J230" s="79"/>
      <c r="K230" s="79"/>
      <c r="L230" s="79"/>
      <c r="M230" s="79"/>
      <c r="N230" s="79"/>
      <c r="O230" s="70">
        <f>IF(ISERROR(AVERAGE(Calculations!C231:N231)),"",AVERAGE(Calculations!C231:N231))</f>
        <v>23.52333333333333</v>
      </c>
      <c r="P230" s="70">
        <f>IF(ISERROR(STDEV(Calculations!C231:N231)),"",IF(COUNT(Calculations!C231:N231)&lt;3,"N/A",STDEV(Calculations!C231:N231)))</f>
        <v>6.0277137733415892E-2</v>
      </c>
    </row>
    <row r="231" spans="1:16" ht="15" customHeight="1" x14ac:dyDescent="0.25">
      <c r="A231" s="62" t="str">
        <f>'miRNA Table'!C231</f>
        <v>hsa-miR-337-5p</v>
      </c>
      <c r="B231" s="17" t="s">
        <v>5729</v>
      </c>
      <c r="C231" s="78">
        <v>21.52</v>
      </c>
      <c r="D231" s="78">
        <v>21.64</v>
      </c>
      <c r="E231" s="78">
        <v>21.37</v>
      </c>
      <c r="F231" s="79"/>
      <c r="G231" s="79"/>
      <c r="H231" s="79"/>
      <c r="I231" s="79"/>
      <c r="J231" s="79"/>
      <c r="K231" s="79"/>
      <c r="L231" s="79"/>
      <c r="M231" s="79"/>
      <c r="N231" s="79"/>
      <c r="O231" s="70">
        <f>IF(ISERROR(AVERAGE(Calculations!C232:N232)),"",AVERAGE(Calculations!C232:N232))</f>
        <v>21.51</v>
      </c>
      <c r="P231" s="70">
        <f>IF(ISERROR(STDEV(Calculations!C232:N232)),"",IF(COUNT(Calculations!C232:N232)&lt;3,"N/A",STDEV(Calculations!C232:N232)))</f>
        <v>0.13527749258468658</v>
      </c>
    </row>
    <row r="232" spans="1:16" ht="15" customHeight="1" x14ac:dyDescent="0.25">
      <c r="A232" s="62" t="str">
        <f>'miRNA Table'!C232</f>
        <v>hsa-miR-338-3p</v>
      </c>
      <c r="B232" s="17" t="s">
        <v>5730</v>
      </c>
      <c r="C232" s="78">
        <v>38.340000000000003</v>
      </c>
      <c r="D232" s="78">
        <v>38.72</v>
      </c>
      <c r="E232" s="78">
        <v>37.28</v>
      </c>
      <c r="F232" s="79"/>
      <c r="G232" s="79"/>
      <c r="H232" s="79"/>
      <c r="I232" s="79"/>
      <c r="J232" s="79"/>
      <c r="K232" s="79"/>
      <c r="L232" s="79"/>
      <c r="M232" s="79"/>
      <c r="N232" s="79"/>
      <c r="O232" s="70">
        <f>IF(ISERROR(AVERAGE(Calculations!C233:N233)),"",AVERAGE(Calculations!C233:N233))</f>
        <v>35</v>
      </c>
      <c r="P232" s="70">
        <f>IF(ISERROR(STDEV(Calculations!C233:N233)),"",IF(COUNT(Calculations!C233:N233)&lt;3,"N/A",STDEV(Calculations!C233:N233)))</f>
        <v>0</v>
      </c>
    </row>
    <row r="233" spans="1:16" ht="15" customHeight="1" x14ac:dyDescent="0.25">
      <c r="A233" s="62" t="str">
        <f>'miRNA Table'!C233</f>
        <v>hsa-miR-338-5p</v>
      </c>
      <c r="B233" s="17" t="s">
        <v>5731</v>
      </c>
      <c r="C233" s="78">
        <v>29.12</v>
      </c>
      <c r="D233" s="78">
        <v>28.55</v>
      </c>
      <c r="E233" s="78">
        <v>28.68</v>
      </c>
      <c r="F233" s="79"/>
      <c r="G233" s="79"/>
      <c r="H233" s="79"/>
      <c r="I233" s="79"/>
      <c r="J233" s="79"/>
      <c r="K233" s="79"/>
      <c r="L233" s="79"/>
      <c r="M233" s="79"/>
      <c r="N233" s="79"/>
      <c r="O233" s="70">
        <f>IF(ISERROR(AVERAGE(Calculations!C234:N234)),"",AVERAGE(Calculations!C234:N234))</f>
        <v>28.783333333333331</v>
      </c>
      <c r="P233" s="70">
        <f>IF(ISERROR(STDEV(Calculations!C234:N234)),"",IF(COUNT(Calculations!C234:N234)&lt;3,"N/A",STDEV(Calculations!C234:N234)))</f>
        <v>0.29871948937646087</v>
      </c>
    </row>
    <row r="234" spans="1:16" ht="15" customHeight="1" x14ac:dyDescent="0.25">
      <c r="A234" s="62" t="str">
        <f>'miRNA Table'!C234</f>
        <v>hsa-miR-339-3p</v>
      </c>
      <c r="B234" s="17" t="s">
        <v>5732</v>
      </c>
      <c r="C234" s="78" t="s">
        <v>132</v>
      </c>
      <c r="D234" s="78" t="s">
        <v>132</v>
      </c>
      <c r="E234" s="78" t="s">
        <v>132</v>
      </c>
      <c r="F234" s="79"/>
      <c r="G234" s="79"/>
      <c r="H234" s="79"/>
      <c r="I234" s="79"/>
      <c r="J234" s="79"/>
      <c r="K234" s="79"/>
      <c r="L234" s="79"/>
      <c r="M234" s="79"/>
      <c r="N234" s="79"/>
      <c r="O234" s="70">
        <f>IF(ISERROR(AVERAGE(Calculations!C235:N235)),"",AVERAGE(Calculations!C235:N235))</f>
        <v>35</v>
      </c>
      <c r="P234" s="70">
        <f>IF(ISERROR(STDEV(Calculations!C235:N235)),"",IF(COUNT(Calculations!C235:N235)&lt;3,"N/A",STDEV(Calculations!C235:N235)))</f>
        <v>0</v>
      </c>
    </row>
    <row r="235" spans="1:16" ht="15" customHeight="1" x14ac:dyDescent="0.25">
      <c r="A235" s="62" t="str">
        <f>'miRNA Table'!C235</f>
        <v>hsa-miR-33a-5p</v>
      </c>
      <c r="B235" s="17" t="s">
        <v>5733</v>
      </c>
      <c r="C235" s="78">
        <v>29.09</v>
      </c>
      <c r="D235" s="78">
        <v>29.17</v>
      </c>
      <c r="E235" s="78">
        <v>29.15</v>
      </c>
      <c r="F235" s="79"/>
      <c r="G235" s="79"/>
      <c r="H235" s="79"/>
      <c r="I235" s="79"/>
      <c r="J235" s="79"/>
      <c r="K235" s="79"/>
      <c r="L235" s="79"/>
      <c r="M235" s="79"/>
      <c r="N235" s="79"/>
      <c r="O235" s="70">
        <f>IF(ISERROR(AVERAGE(Calculations!C236:N236)),"",AVERAGE(Calculations!C236:N236))</f>
        <v>29.136666666666667</v>
      </c>
      <c r="P235" s="70">
        <f>IF(ISERROR(STDEV(Calculations!C236:N236)),"",IF(COUNT(Calculations!C236:N236)&lt;3,"N/A",STDEV(Calculations!C236:N236)))</f>
        <v>4.1633319989323188E-2</v>
      </c>
    </row>
    <row r="236" spans="1:16" ht="15" customHeight="1" x14ac:dyDescent="0.25">
      <c r="A236" s="62" t="str">
        <f>'miRNA Table'!C236</f>
        <v>hsa-miR-33a-3p</v>
      </c>
      <c r="B236" s="17" t="s">
        <v>5734</v>
      </c>
      <c r="C236" s="78">
        <v>34.299999999999997</v>
      </c>
      <c r="D236" s="78">
        <v>34.29</v>
      </c>
      <c r="E236" s="78">
        <v>35.32</v>
      </c>
      <c r="F236" s="79"/>
      <c r="G236" s="79"/>
      <c r="H236" s="79"/>
      <c r="I236" s="79"/>
      <c r="J236" s="79"/>
      <c r="K236" s="79"/>
      <c r="L236" s="79"/>
      <c r="M236" s="79"/>
      <c r="N236" s="79"/>
      <c r="O236" s="70">
        <f>IF(ISERROR(AVERAGE(Calculations!C237:N237)),"",AVERAGE(Calculations!C237:N237))</f>
        <v>34.53</v>
      </c>
      <c r="P236" s="70">
        <f>IF(ISERROR(STDEV(Calculations!C237:N237)),"",IF(COUNT(Calculations!C237:N237)&lt;3,"N/A",STDEV(Calculations!C237:N237)))</f>
        <v>0.40706264874095344</v>
      </c>
    </row>
    <row r="237" spans="1:16" ht="15" customHeight="1" x14ac:dyDescent="0.25">
      <c r="A237" s="62" t="str">
        <f>'miRNA Table'!C237</f>
        <v>hsa-miR-33b-5p</v>
      </c>
      <c r="B237" s="17" t="s">
        <v>5735</v>
      </c>
      <c r="C237" s="78">
        <v>24.12</v>
      </c>
      <c r="D237" s="78">
        <v>24.33</v>
      </c>
      <c r="E237" s="78">
        <v>24.17</v>
      </c>
      <c r="F237" s="79"/>
      <c r="G237" s="79"/>
      <c r="H237" s="79"/>
      <c r="I237" s="79"/>
      <c r="J237" s="79"/>
      <c r="K237" s="79"/>
      <c r="L237" s="79"/>
      <c r="M237" s="79"/>
      <c r="N237" s="79"/>
      <c r="O237" s="70">
        <f>IF(ISERROR(AVERAGE(Calculations!C238:N238)),"",AVERAGE(Calculations!C238:N238))</f>
        <v>24.206666666666667</v>
      </c>
      <c r="P237" s="70">
        <f>IF(ISERROR(STDEV(Calculations!C238:N238)),"",IF(COUNT(Calculations!C238:N238)&lt;3,"N/A",STDEV(Calculations!C238:N238)))</f>
        <v>0.10969655114602725</v>
      </c>
    </row>
    <row r="238" spans="1:16" ht="15" customHeight="1" x14ac:dyDescent="0.25">
      <c r="A238" s="62" t="str">
        <f>'miRNA Table'!C238</f>
        <v>hsa-miR-340-5p</v>
      </c>
      <c r="B238" s="17" t="s">
        <v>5736</v>
      </c>
      <c r="C238" s="78">
        <v>29.33</v>
      </c>
      <c r="D238" s="78">
        <v>18.62</v>
      </c>
      <c r="E238" s="78">
        <v>18.63</v>
      </c>
      <c r="F238" s="79"/>
      <c r="G238" s="79"/>
      <c r="H238" s="79"/>
      <c r="I238" s="79"/>
      <c r="J238" s="79"/>
      <c r="K238" s="79"/>
      <c r="L238" s="79"/>
      <c r="M238" s="79"/>
      <c r="N238" s="79"/>
      <c r="O238" s="70">
        <f>IF(ISERROR(AVERAGE(Calculations!C239:N239)),"",AVERAGE(Calculations!C239:N239))</f>
        <v>22.193333333333332</v>
      </c>
      <c r="P238" s="70">
        <f>IF(ISERROR(STDEV(Calculations!C239:N239)),"",IF(COUNT(Calculations!C239:N239)&lt;3,"N/A",STDEV(Calculations!C239:N239)))</f>
        <v>6.1805366541533688</v>
      </c>
    </row>
    <row r="239" spans="1:16" ht="15" customHeight="1" x14ac:dyDescent="0.25">
      <c r="A239" s="62" t="str">
        <f>'miRNA Table'!C239</f>
        <v>hsa-miR-340-3p</v>
      </c>
      <c r="B239" s="17" t="s">
        <v>5737</v>
      </c>
      <c r="C239" s="78">
        <v>18.23</v>
      </c>
      <c r="D239" s="78">
        <v>35.229999999999997</v>
      </c>
      <c r="E239" s="78">
        <v>36.61</v>
      </c>
      <c r="F239" s="79"/>
      <c r="G239" s="79"/>
      <c r="H239" s="79"/>
      <c r="I239" s="79"/>
      <c r="J239" s="79"/>
      <c r="K239" s="79"/>
      <c r="L239" s="79"/>
      <c r="M239" s="79"/>
      <c r="N239" s="79"/>
      <c r="O239" s="70">
        <f>IF(ISERROR(AVERAGE(Calculations!C240:N240)),"",AVERAGE(Calculations!C240:N240))</f>
        <v>29.41</v>
      </c>
      <c r="P239" s="70">
        <f>IF(ISERROR(STDEV(Calculations!C240:N240)),"",IF(COUNT(Calculations!C240:N240)&lt;3,"N/A",STDEV(Calculations!C240:N240)))</f>
        <v>9.6821640143100165</v>
      </c>
    </row>
    <row r="240" spans="1:16" ht="15" customHeight="1" x14ac:dyDescent="0.25">
      <c r="A240" s="62" t="str">
        <f>'miRNA Table'!C240</f>
        <v>hsa-miR-342-3p</v>
      </c>
      <c r="B240" s="17" t="s">
        <v>5738</v>
      </c>
      <c r="C240" s="78">
        <v>28.88</v>
      </c>
      <c r="D240" s="78">
        <v>28.03</v>
      </c>
      <c r="E240" s="78">
        <v>27.73</v>
      </c>
      <c r="F240" s="79"/>
      <c r="G240" s="79"/>
      <c r="H240" s="79"/>
      <c r="I240" s="79"/>
      <c r="J240" s="79"/>
      <c r="K240" s="79"/>
      <c r="L240" s="79"/>
      <c r="M240" s="79"/>
      <c r="N240" s="79"/>
      <c r="O240" s="70">
        <f>IF(ISERROR(AVERAGE(Calculations!C241:N241)),"",AVERAGE(Calculations!C241:N241))</f>
        <v>28.213333333333335</v>
      </c>
      <c r="P240" s="70">
        <f>IF(ISERROR(STDEV(Calculations!C241:N241)),"",IF(COUNT(Calculations!C241:N241)&lt;3,"N/A",STDEV(Calculations!C241:N241)))</f>
        <v>0.59651767227244179</v>
      </c>
    </row>
    <row r="241" spans="1:16" ht="15" customHeight="1" x14ac:dyDescent="0.25">
      <c r="A241" s="62" t="str">
        <f>'miRNA Table'!C241</f>
        <v>hsa-miR-342-5p</v>
      </c>
      <c r="B241" s="17" t="s">
        <v>5739</v>
      </c>
      <c r="C241" s="78">
        <v>28.56</v>
      </c>
      <c r="D241" s="78">
        <v>30.07</v>
      </c>
      <c r="E241" s="78">
        <v>24.12</v>
      </c>
      <c r="F241" s="79"/>
      <c r="G241" s="79"/>
      <c r="H241" s="79"/>
      <c r="I241" s="79"/>
      <c r="J241" s="79"/>
      <c r="K241" s="79"/>
      <c r="L241" s="79"/>
      <c r="M241" s="79"/>
      <c r="N241" s="79"/>
      <c r="O241" s="70">
        <f>IF(ISERROR(AVERAGE(Calculations!C242:N242)),"",AVERAGE(Calculations!C242:N242))</f>
        <v>27.583333333333332</v>
      </c>
      <c r="P241" s="70">
        <f>IF(ISERROR(STDEV(Calculations!C242:N242)),"",IF(COUNT(Calculations!C242:N242)&lt;3,"N/A",STDEV(Calculations!C242:N242)))</f>
        <v>3.0929004725877181</v>
      </c>
    </row>
    <row r="242" spans="1:16" ht="15" customHeight="1" x14ac:dyDescent="0.25">
      <c r="A242" s="62" t="str">
        <f>'miRNA Table'!C242</f>
        <v>hsa-miR-345-5p</v>
      </c>
      <c r="B242" s="17" t="s">
        <v>5740</v>
      </c>
      <c r="C242" s="78">
        <v>17.89</v>
      </c>
      <c r="D242" s="78">
        <v>35.86</v>
      </c>
      <c r="E242" s="78">
        <v>29.33</v>
      </c>
      <c r="F242" s="79"/>
      <c r="G242" s="79"/>
      <c r="H242" s="79"/>
      <c r="I242" s="79"/>
      <c r="J242" s="79"/>
      <c r="K242" s="79"/>
      <c r="L242" s="79"/>
      <c r="M242" s="79"/>
      <c r="N242" s="79"/>
      <c r="O242" s="70">
        <f>IF(ISERROR(AVERAGE(Calculations!C243:N243)),"",AVERAGE(Calculations!C243:N243))</f>
        <v>27.406666666666666</v>
      </c>
      <c r="P242" s="70">
        <f>IF(ISERROR(STDEV(Calculations!C243:N243)),"",IF(COUNT(Calculations!C243:N243)&lt;3,"N/A",STDEV(Calculations!C243:N243)))</f>
        <v>8.7156430246616559</v>
      </c>
    </row>
    <row r="243" spans="1:16" ht="15" customHeight="1" x14ac:dyDescent="0.25">
      <c r="A243" s="62" t="str">
        <f>'miRNA Table'!C243</f>
        <v>hsa-miR-346</v>
      </c>
      <c r="B243" s="17" t="s">
        <v>5741</v>
      </c>
      <c r="C243" s="78">
        <v>30.63</v>
      </c>
      <c r="D243" s="78">
        <v>32.33</v>
      </c>
      <c r="E243" s="78">
        <v>18.23</v>
      </c>
      <c r="F243" s="79"/>
      <c r="G243" s="79"/>
      <c r="H243" s="79"/>
      <c r="I243" s="79"/>
      <c r="J243" s="79"/>
      <c r="K243" s="79"/>
      <c r="L243" s="79"/>
      <c r="M243" s="79"/>
      <c r="N243" s="79"/>
      <c r="O243" s="70">
        <f>IF(ISERROR(AVERAGE(Calculations!C244:N244)),"",AVERAGE(Calculations!C244:N244))</f>
        <v>27.063333333333333</v>
      </c>
      <c r="P243" s="70">
        <f>IF(ISERROR(STDEV(Calculations!C244:N244)),"",IF(COUNT(Calculations!C244:N244)&lt;3,"N/A",STDEV(Calculations!C244:N244)))</f>
        <v>7.6969691004533294</v>
      </c>
    </row>
    <row r="244" spans="1:16" ht="15" customHeight="1" x14ac:dyDescent="0.25">
      <c r="A244" s="62" t="str">
        <f>'miRNA Table'!C244</f>
        <v>hsa-miR-34a-5p</v>
      </c>
      <c r="B244" s="17" t="s">
        <v>5742</v>
      </c>
      <c r="C244" s="78">
        <v>26.31</v>
      </c>
      <c r="D244" s="78">
        <v>30.04</v>
      </c>
      <c r="E244" s="78">
        <v>28.88</v>
      </c>
      <c r="F244" s="79"/>
      <c r="G244" s="79"/>
      <c r="H244" s="79"/>
      <c r="I244" s="79"/>
      <c r="J244" s="79"/>
      <c r="K244" s="79"/>
      <c r="L244" s="79"/>
      <c r="M244" s="79"/>
      <c r="N244" s="79"/>
      <c r="O244" s="70">
        <f>IF(ISERROR(AVERAGE(Calculations!C245:N245)),"",AVERAGE(Calculations!C245:N245))</f>
        <v>28.409999999999997</v>
      </c>
      <c r="P244" s="70">
        <f>IF(ISERROR(STDEV(Calculations!C245:N245)),"",IF(COUNT(Calculations!C245:N245)&lt;3,"N/A",STDEV(Calculations!C245:N245)))</f>
        <v>1.9089002069254435</v>
      </c>
    </row>
    <row r="245" spans="1:16" ht="15" customHeight="1" x14ac:dyDescent="0.25">
      <c r="A245" s="62" t="str">
        <f>'miRNA Table'!C245</f>
        <v>hsa-miR-34a-3p</v>
      </c>
      <c r="B245" s="17" t="s">
        <v>5743</v>
      </c>
      <c r="C245" s="78">
        <v>26.92</v>
      </c>
      <c r="D245" s="78">
        <v>14.7</v>
      </c>
      <c r="E245" s="78">
        <v>28.56</v>
      </c>
      <c r="F245" s="79"/>
      <c r="G245" s="79"/>
      <c r="H245" s="79"/>
      <c r="I245" s="79"/>
      <c r="J245" s="79"/>
      <c r="K245" s="79"/>
      <c r="L245" s="79"/>
      <c r="M245" s="79"/>
      <c r="N245" s="79"/>
      <c r="O245" s="70">
        <f>IF(ISERROR(AVERAGE(Calculations!C246:N246)),"",AVERAGE(Calculations!C246:N246))</f>
        <v>23.393333333333334</v>
      </c>
      <c r="P245" s="70">
        <f>IF(ISERROR(STDEV(Calculations!C246:N246)),"",IF(COUNT(Calculations!C246:N246)&lt;3,"N/A",STDEV(Calculations!C246:N246)))</f>
        <v>7.5731719466372285</v>
      </c>
    </row>
    <row r="246" spans="1:16" ht="15" customHeight="1" x14ac:dyDescent="0.25">
      <c r="A246" s="62" t="str">
        <f>'miRNA Table'!C246</f>
        <v>hsa-miR-34b-3p</v>
      </c>
      <c r="B246" s="17" t="s">
        <v>5744</v>
      </c>
      <c r="C246" s="78">
        <v>26.03</v>
      </c>
      <c r="D246" s="78">
        <v>31.35</v>
      </c>
      <c r="E246" s="78">
        <v>17.89</v>
      </c>
      <c r="F246" s="79"/>
      <c r="G246" s="79"/>
      <c r="H246" s="79"/>
      <c r="I246" s="79"/>
      <c r="J246" s="79"/>
      <c r="K246" s="79"/>
      <c r="L246" s="79"/>
      <c r="M246" s="79"/>
      <c r="N246" s="79"/>
      <c r="O246" s="70">
        <f>IF(ISERROR(AVERAGE(Calculations!C247:N247)),"",AVERAGE(Calculations!C247:N247))</f>
        <v>25.090000000000003</v>
      </c>
      <c r="P246" s="70">
        <f>IF(ISERROR(STDEV(Calculations!C247:N247)),"",IF(COUNT(Calculations!C247:N247)&lt;3,"N/A",STDEV(Calculations!C247:N247)))</f>
        <v>6.7790559814770424</v>
      </c>
    </row>
    <row r="247" spans="1:16" ht="15" customHeight="1" x14ac:dyDescent="0.25">
      <c r="A247" s="62" t="str">
        <f>'miRNA Table'!C247</f>
        <v>hsa-miR-34b-5p</v>
      </c>
      <c r="B247" s="17" t="s">
        <v>5745</v>
      </c>
      <c r="C247" s="78">
        <v>29.15</v>
      </c>
      <c r="D247" s="78">
        <v>19.850000000000001</v>
      </c>
      <c r="E247" s="78">
        <v>30.63</v>
      </c>
      <c r="F247" s="79"/>
      <c r="G247" s="79"/>
      <c r="H247" s="79"/>
      <c r="I247" s="79"/>
      <c r="J247" s="79"/>
      <c r="K247" s="79"/>
      <c r="L247" s="79"/>
      <c r="M247" s="79"/>
      <c r="N247" s="79"/>
      <c r="O247" s="70">
        <f>IF(ISERROR(AVERAGE(Calculations!C248:N248)),"",AVERAGE(Calculations!C248:N248))</f>
        <v>26.543333333333333</v>
      </c>
      <c r="P247" s="70">
        <f>IF(ISERROR(STDEV(Calculations!C248:N248)),"",IF(COUNT(Calculations!C248:N248)&lt;3,"N/A",STDEV(Calculations!C248:N248)))</f>
        <v>5.8436404178673902</v>
      </c>
    </row>
    <row r="248" spans="1:16" ht="15" customHeight="1" x14ac:dyDescent="0.25">
      <c r="A248" s="62" t="str">
        <f>'miRNA Table'!C248</f>
        <v>hsa-miR-34c-3p</v>
      </c>
      <c r="B248" s="17" t="s">
        <v>5746</v>
      </c>
      <c r="C248" s="78">
        <v>30.05</v>
      </c>
      <c r="D248" s="78">
        <v>21.1</v>
      </c>
      <c r="E248" s="78">
        <v>26.31</v>
      </c>
      <c r="F248" s="79"/>
      <c r="G248" s="79"/>
      <c r="H248" s="79"/>
      <c r="I248" s="79"/>
      <c r="J248" s="79"/>
      <c r="K248" s="79"/>
      <c r="L248" s="79"/>
      <c r="M248" s="79"/>
      <c r="N248" s="79"/>
      <c r="O248" s="70">
        <f>IF(ISERROR(AVERAGE(Calculations!C249:N249)),"",AVERAGE(Calculations!C249:N249))</f>
        <v>25.820000000000004</v>
      </c>
      <c r="P248" s="70">
        <f>IF(ISERROR(STDEV(Calculations!C249:N249)),"",IF(COUNT(Calculations!C249:N249)&lt;3,"N/A",STDEV(Calculations!C249:N249)))</f>
        <v>4.4950750827989365</v>
      </c>
    </row>
    <row r="249" spans="1:16" ht="15" customHeight="1" x14ac:dyDescent="0.25">
      <c r="A249" s="62" t="str">
        <f>'miRNA Table'!C249</f>
        <v>hsa-miR-34c-5p</v>
      </c>
      <c r="B249" s="17" t="s">
        <v>5747</v>
      </c>
      <c r="C249" s="78">
        <v>33.11</v>
      </c>
      <c r="D249" s="78">
        <v>25.11</v>
      </c>
      <c r="E249" s="78">
        <v>26.92</v>
      </c>
      <c r="F249" s="79"/>
      <c r="G249" s="79"/>
      <c r="H249" s="79"/>
      <c r="I249" s="79"/>
      <c r="J249" s="79"/>
      <c r="K249" s="79"/>
      <c r="L249" s="79"/>
      <c r="M249" s="79"/>
      <c r="N249" s="79"/>
      <c r="O249" s="70">
        <f>IF(ISERROR(AVERAGE(Calculations!C250:N250)),"",AVERAGE(Calculations!C250:N250))</f>
        <v>28.38</v>
      </c>
      <c r="P249" s="70">
        <f>IF(ISERROR(STDEV(Calculations!C250:N250)),"",IF(COUNT(Calculations!C250:N250)&lt;3,"N/A",STDEV(Calculations!C250:N250)))</f>
        <v>4.1950804521486571</v>
      </c>
    </row>
    <row r="250" spans="1:16" ht="15" customHeight="1" x14ac:dyDescent="0.25">
      <c r="A250" s="62" t="str">
        <f>'miRNA Table'!C250</f>
        <v>hsa-miR-361-5p</v>
      </c>
      <c r="B250" s="17" t="s">
        <v>5748</v>
      </c>
      <c r="C250" s="78">
        <v>28.33</v>
      </c>
      <c r="D250" s="78">
        <v>19.559999999999999</v>
      </c>
      <c r="E250" s="78">
        <v>26.03</v>
      </c>
      <c r="F250" s="79"/>
      <c r="G250" s="79"/>
      <c r="H250" s="79"/>
      <c r="I250" s="79"/>
      <c r="J250" s="79"/>
      <c r="K250" s="79"/>
      <c r="L250" s="79"/>
      <c r="M250" s="79"/>
      <c r="N250" s="79"/>
      <c r="O250" s="70">
        <f>IF(ISERROR(AVERAGE(Calculations!C251:N251)),"",AVERAGE(Calculations!C251:N251))</f>
        <v>24.64</v>
      </c>
      <c r="P250" s="70">
        <f>IF(ISERROR(STDEV(Calculations!C251:N251)),"",IF(COUNT(Calculations!C251:N251)&lt;3,"N/A",STDEV(Calculations!C251:N251)))</f>
        <v>4.5472299260098943</v>
      </c>
    </row>
    <row r="251" spans="1:16" ht="15" customHeight="1" x14ac:dyDescent="0.25">
      <c r="A251" s="62" t="str">
        <f>'miRNA Table'!C251</f>
        <v>hsa-miR-363-3p</v>
      </c>
      <c r="B251" s="17" t="s">
        <v>5749</v>
      </c>
      <c r="C251" s="78">
        <v>26.64</v>
      </c>
      <c r="D251" s="78">
        <v>32.61</v>
      </c>
      <c r="E251" s="78">
        <v>29.15</v>
      </c>
      <c r="F251" s="79"/>
      <c r="G251" s="79"/>
      <c r="H251" s="79"/>
      <c r="I251" s="79"/>
      <c r="J251" s="79"/>
      <c r="K251" s="79"/>
      <c r="L251" s="79"/>
      <c r="M251" s="79"/>
      <c r="N251" s="79"/>
      <c r="O251" s="70">
        <f>IF(ISERROR(AVERAGE(Calculations!C252:N252)),"",AVERAGE(Calculations!C252:N252))</f>
        <v>29.466666666666669</v>
      </c>
      <c r="P251" s="70">
        <f>IF(ISERROR(STDEV(Calculations!C252:N252)),"",IF(COUNT(Calculations!C252:N252)&lt;3,"N/A",STDEV(Calculations!C252:N252)))</f>
        <v>2.9975712390756173</v>
      </c>
    </row>
    <row r="252" spans="1:16" ht="15" customHeight="1" x14ac:dyDescent="0.25">
      <c r="A252" s="62" t="str">
        <f>'miRNA Table'!C252</f>
        <v>hsa-miR-363-5p</v>
      </c>
      <c r="B252" s="17" t="s">
        <v>5750</v>
      </c>
      <c r="C252" s="78">
        <v>20.18</v>
      </c>
      <c r="D252" s="78">
        <v>22.03</v>
      </c>
      <c r="E252" s="78">
        <v>30.05</v>
      </c>
      <c r="F252" s="79"/>
      <c r="G252" s="79"/>
      <c r="H252" s="79"/>
      <c r="I252" s="79"/>
      <c r="J252" s="79"/>
      <c r="K252" s="79"/>
      <c r="L252" s="79"/>
      <c r="M252" s="79"/>
      <c r="N252" s="79"/>
      <c r="O252" s="70">
        <f>IF(ISERROR(AVERAGE(Calculations!C253:N253)),"",AVERAGE(Calculations!C253:N253))</f>
        <v>24.08666666666667</v>
      </c>
      <c r="P252" s="70">
        <f>IF(ISERROR(STDEV(Calculations!C253:N253)),"",IF(COUNT(Calculations!C253:N253)&lt;3,"N/A",STDEV(Calculations!C253:N253)))</f>
        <v>5.2465830150044592</v>
      </c>
    </row>
    <row r="253" spans="1:16" ht="15" customHeight="1" x14ac:dyDescent="0.25">
      <c r="A253" s="62" t="str">
        <f>'miRNA Table'!C253</f>
        <v>hsa-miR-365a-3p hsa-miR-365b-3p</v>
      </c>
      <c r="B253" s="17" t="s">
        <v>5751</v>
      </c>
      <c r="C253" s="78">
        <v>14.21</v>
      </c>
      <c r="D253" s="78">
        <v>18.88</v>
      </c>
      <c r="E253" s="78">
        <v>33.11</v>
      </c>
      <c r="F253" s="79"/>
      <c r="G253" s="79"/>
      <c r="H253" s="79"/>
      <c r="I253" s="79"/>
      <c r="J253" s="79"/>
      <c r="K253" s="79"/>
      <c r="L253" s="79"/>
      <c r="M253" s="79"/>
      <c r="N253" s="79"/>
      <c r="O253" s="70">
        <f>IF(ISERROR(AVERAGE(Calculations!C254:N254)),"",AVERAGE(Calculations!C254:N254))</f>
        <v>22.066666666666666</v>
      </c>
      <c r="P253" s="70">
        <f>IF(ISERROR(STDEV(Calculations!C254:N254)),"",IF(COUNT(Calculations!C254:N254)&lt;3,"N/A",STDEV(Calculations!C254:N254)))</f>
        <v>9.8447261685296876</v>
      </c>
    </row>
    <row r="254" spans="1:16" ht="15" customHeight="1" x14ac:dyDescent="0.25">
      <c r="A254" s="62" t="str">
        <f>'miRNA Table'!C254</f>
        <v>hsa-miR-370-3p</v>
      </c>
      <c r="B254" s="17" t="s">
        <v>5752</v>
      </c>
      <c r="C254" s="78">
        <v>25.01</v>
      </c>
      <c r="D254" s="78">
        <v>23.96</v>
      </c>
      <c r="E254" s="78">
        <v>28.33</v>
      </c>
      <c r="F254" s="79"/>
      <c r="G254" s="79"/>
      <c r="H254" s="79"/>
      <c r="I254" s="79"/>
      <c r="J254" s="79"/>
      <c r="K254" s="79"/>
      <c r="L254" s="79"/>
      <c r="M254" s="79"/>
      <c r="N254" s="79"/>
      <c r="O254" s="70">
        <f>IF(ISERROR(AVERAGE(Calculations!C255:N255)),"",AVERAGE(Calculations!C255:N255))</f>
        <v>25.766666666666666</v>
      </c>
      <c r="P254" s="70">
        <f>IF(ISERROR(STDEV(Calculations!C255:N255)),"",IF(COUNT(Calculations!C255:N255)&lt;3,"N/A",STDEV(Calculations!C255:N255)))</f>
        <v>2.2811473721207332</v>
      </c>
    </row>
    <row r="255" spans="1:16" ht="15" customHeight="1" x14ac:dyDescent="0.25">
      <c r="A255" s="62" t="str">
        <f>'miRNA Table'!C255</f>
        <v>hsa-miR-372-3p</v>
      </c>
      <c r="B255" s="17" t="s">
        <v>5753</v>
      </c>
      <c r="C255" s="78">
        <v>18.920000000000002</v>
      </c>
      <c r="D255" s="78">
        <v>14.86</v>
      </c>
      <c r="E255" s="78">
        <v>26.64</v>
      </c>
      <c r="F255" s="79"/>
      <c r="G255" s="79"/>
      <c r="H255" s="79"/>
      <c r="I255" s="79"/>
      <c r="J255" s="79"/>
      <c r="K255" s="79"/>
      <c r="L255" s="79"/>
      <c r="M255" s="79"/>
      <c r="N255" s="79"/>
      <c r="O255" s="70">
        <f>IF(ISERROR(AVERAGE(Calculations!C256:N256)),"",AVERAGE(Calculations!C256:N256))</f>
        <v>20.14</v>
      </c>
      <c r="P255" s="70">
        <f>IF(ISERROR(STDEV(Calculations!C256:N256)),"",IF(COUNT(Calculations!C256:N256)&lt;3,"N/A",STDEV(Calculations!C256:N256)))</f>
        <v>5.9840120320734655</v>
      </c>
    </row>
    <row r="256" spans="1:16" ht="15" customHeight="1" x14ac:dyDescent="0.25">
      <c r="A256" s="62" t="str">
        <f>'miRNA Table'!C256</f>
        <v>hsa-miR-373-3p</v>
      </c>
      <c r="B256" s="17" t="s">
        <v>5754</v>
      </c>
      <c r="C256" s="78">
        <v>18.2</v>
      </c>
      <c r="D256" s="78">
        <v>23.48</v>
      </c>
      <c r="E256" s="78">
        <v>20.18</v>
      </c>
      <c r="F256" s="79"/>
      <c r="G256" s="79"/>
      <c r="H256" s="79"/>
      <c r="I256" s="79"/>
      <c r="J256" s="79"/>
      <c r="K256" s="79"/>
      <c r="L256" s="79"/>
      <c r="M256" s="79"/>
      <c r="N256" s="79"/>
      <c r="O256" s="70">
        <f>IF(ISERROR(AVERAGE(Calculations!C257:N257)),"",AVERAGE(Calculations!C257:N257))</f>
        <v>20.62</v>
      </c>
      <c r="P256" s="70">
        <f>IF(ISERROR(STDEV(Calculations!C257:N257)),"",IF(COUNT(Calculations!C257:N257)&lt;3,"N/A",STDEV(Calculations!C257:N257)))</f>
        <v>2.6673582436560608</v>
      </c>
    </row>
    <row r="257" spans="1:16" ht="15" customHeight="1" x14ac:dyDescent="0.25">
      <c r="A257" s="62" t="str">
        <f>'miRNA Table'!C257</f>
        <v>hsa-miR-373-5p</v>
      </c>
      <c r="B257" s="17" t="s">
        <v>5755</v>
      </c>
      <c r="C257" s="78">
        <v>17.2</v>
      </c>
      <c r="D257" s="78" t="s">
        <v>132</v>
      </c>
      <c r="E257" s="78">
        <v>14.21</v>
      </c>
      <c r="F257" s="79"/>
      <c r="G257" s="79"/>
      <c r="H257" s="79"/>
      <c r="I257" s="79"/>
      <c r="J257" s="79"/>
      <c r="K257" s="79"/>
      <c r="L257" s="79"/>
      <c r="M257" s="79"/>
      <c r="N257" s="79"/>
      <c r="O257" s="70">
        <f>IF(ISERROR(AVERAGE(Calculations!C258:N258)),"",AVERAGE(Calculations!C258:N258))</f>
        <v>22.136666666666667</v>
      </c>
      <c r="P257" s="70">
        <f>IF(ISERROR(STDEV(Calculations!C258:N258)),"",IF(COUNT(Calculations!C258:N258)&lt;3,"N/A",STDEV(Calculations!C258:N258)))</f>
        <v>11.239841339330965</v>
      </c>
    </row>
    <row r="258" spans="1:16" ht="15" customHeight="1" x14ac:dyDescent="0.25">
      <c r="A258" s="62" t="str">
        <f>'miRNA Table'!C258</f>
        <v>hsa-miR-374a-5p</v>
      </c>
      <c r="B258" s="17" t="s">
        <v>5756</v>
      </c>
      <c r="C258" s="78">
        <v>37.76</v>
      </c>
      <c r="D258" s="78">
        <v>21.64</v>
      </c>
      <c r="E258" s="78">
        <v>25.01</v>
      </c>
      <c r="F258" s="79"/>
      <c r="G258" s="79"/>
      <c r="H258" s="79"/>
      <c r="I258" s="79"/>
      <c r="J258" s="79"/>
      <c r="K258" s="79"/>
      <c r="L258" s="79"/>
      <c r="M258" s="79"/>
      <c r="N258" s="79"/>
      <c r="O258" s="70">
        <f>IF(ISERROR(AVERAGE(Calculations!C259:N259)),"",AVERAGE(Calculations!C259:N259))</f>
        <v>27.216666666666669</v>
      </c>
      <c r="P258" s="70">
        <f>IF(ISERROR(STDEV(Calculations!C259:N259)),"",IF(COUNT(Calculations!C259:N259)&lt;3,"N/A",STDEV(Calculations!C259:N259)))</f>
        <v>6.9479805219454427</v>
      </c>
    </row>
    <row r="259" spans="1:16" ht="15" customHeight="1" x14ac:dyDescent="0.25">
      <c r="A259" s="62" t="str">
        <f>'miRNA Table'!C259</f>
        <v>hsa-miR-374b-5p hsa-miR-374c-5p</v>
      </c>
      <c r="B259" s="17" t="s">
        <v>5757</v>
      </c>
      <c r="C259" s="78">
        <v>20.03</v>
      </c>
      <c r="D259" s="78">
        <v>39.200000000000003</v>
      </c>
      <c r="E259" s="78">
        <v>18.920000000000002</v>
      </c>
      <c r="F259" s="79"/>
      <c r="G259" s="79"/>
      <c r="H259" s="79"/>
      <c r="I259" s="79"/>
      <c r="J259" s="79"/>
      <c r="K259" s="79"/>
      <c r="L259" s="79"/>
      <c r="M259" s="79"/>
      <c r="N259" s="79"/>
      <c r="O259" s="70">
        <f>IF(ISERROR(AVERAGE(Calculations!C260:N260)),"",AVERAGE(Calculations!C260:N260))</f>
        <v>24.650000000000002</v>
      </c>
      <c r="P259" s="70">
        <f>IF(ISERROR(STDEV(Calculations!C260:N260)),"",IF(COUNT(Calculations!C260:N260)&lt;3,"N/A",STDEV(Calculations!C260:N260)))</f>
        <v>8.9805289376517177</v>
      </c>
    </row>
    <row r="260" spans="1:16" ht="15" customHeight="1" x14ac:dyDescent="0.25">
      <c r="A260" s="62" t="str">
        <f>'miRNA Table'!C260</f>
        <v>hsa-miR-375</v>
      </c>
      <c r="B260" s="17" t="s">
        <v>5758</v>
      </c>
      <c r="C260" s="78">
        <v>19.98</v>
      </c>
      <c r="D260" s="78">
        <v>22.15</v>
      </c>
      <c r="E260" s="78">
        <v>18.2</v>
      </c>
      <c r="F260" s="79"/>
      <c r="G260" s="79"/>
      <c r="H260" s="79"/>
      <c r="I260" s="79"/>
      <c r="J260" s="79"/>
      <c r="K260" s="79"/>
      <c r="L260" s="79"/>
      <c r="M260" s="79"/>
      <c r="N260" s="79"/>
      <c r="O260" s="70">
        <f>IF(ISERROR(AVERAGE(Calculations!C261:N261)),"",AVERAGE(Calculations!C261:N261))</f>
        <v>20.11</v>
      </c>
      <c r="P260" s="70">
        <f>IF(ISERROR(STDEV(Calculations!C261:N261)),"",IF(COUNT(Calculations!C261:N261)&lt;3,"N/A",STDEV(Calculations!C261:N261)))</f>
        <v>1.9782062582046389</v>
      </c>
    </row>
    <row r="261" spans="1:16" ht="15" customHeight="1" x14ac:dyDescent="0.25">
      <c r="A261" s="62" t="str">
        <f>'miRNA Table'!C261</f>
        <v>hsa-miR-376a-3p</v>
      </c>
      <c r="B261" s="17" t="s">
        <v>5759</v>
      </c>
      <c r="C261" s="78">
        <v>20.07</v>
      </c>
      <c r="D261" s="78">
        <v>22.28</v>
      </c>
      <c r="E261" s="78">
        <v>17.2</v>
      </c>
      <c r="F261" s="79"/>
      <c r="G261" s="79"/>
      <c r="H261" s="79"/>
      <c r="I261" s="79"/>
      <c r="J261" s="79"/>
      <c r="K261" s="79"/>
      <c r="L261" s="79"/>
      <c r="M261" s="79"/>
      <c r="N261" s="79"/>
      <c r="O261" s="70">
        <f>IF(ISERROR(AVERAGE(Calculations!C262:N262)),"",AVERAGE(Calculations!C262:N262))</f>
        <v>19.849999999999998</v>
      </c>
      <c r="P261" s="70">
        <f>IF(ISERROR(STDEV(Calculations!C262:N262)),"",IF(COUNT(Calculations!C262:N262)&lt;3,"N/A",STDEV(Calculations!C262:N262)))</f>
        <v>2.5471356461720056</v>
      </c>
    </row>
    <row r="262" spans="1:16" ht="15" customHeight="1" x14ac:dyDescent="0.25">
      <c r="A262" s="62" t="str">
        <f>'miRNA Table'!C262</f>
        <v>hsa-miR-376b-3p</v>
      </c>
      <c r="B262" s="17" t="s">
        <v>5760</v>
      </c>
      <c r="C262" s="78">
        <v>18.350000000000001</v>
      </c>
      <c r="D262" s="78" t="s">
        <v>132</v>
      </c>
      <c r="E262" s="78">
        <v>37.76</v>
      </c>
      <c r="F262" s="79"/>
      <c r="G262" s="79"/>
      <c r="H262" s="79"/>
      <c r="I262" s="79"/>
      <c r="J262" s="79"/>
      <c r="K262" s="79"/>
      <c r="L262" s="79"/>
      <c r="M262" s="79"/>
      <c r="N262" s="79"/>
      <c r="O262" s="70">
        <f>IF(ISERROR(AVERAGE(Calculations!C263:N263)),"",AVERAGE(Calculations!C263:N263))</f>
        <v>29.45</v>
      </c>
      <c r="P262" s="70">
        <f>IF(ISERROR(STDEV(Calculations!C263:N263)),"",IF(COUNT(Calculations!C263:N263)&lt;3,"N/A",STDEV(Calculations!C263:N263)))</f>
        <v>9.61288198200727</v>
      </c>
    </row>
    <row r="263" spans="1:16" ht="15" customHeight="1" x14ac:dyDescent="0.25">
      <c r="A263" s="62" t="str">
        <f>'miRNA Table'!C263</f>
        <v>hsa-miR-376c-3p</v>
      </c>
      <c r="B263" s="17" t="s">
        <v>5761</v>
      </c>
      <c r="C263" s="78">
        <v>18.190000000000001</v>
      </c>
      <c r="D263" s="78">
        <v>24.24</v>
      </c>
      <c r="E263" s="78">
        <v>20.03</v>
      </c>
      <c r="F263" s="79"/>
      <c r="G263" s="79"/>
      <c r="H263" s="79"/>
      <c r="I263" s="79"/>
      <c r="J263" s="79"/>
      <c r="K263" s="79"/>
      <c r="L263" s="79"/>
      <c r="M263" s="79"/>
      <c r="N263" s="79"/>
      <c r="O263" s="70">
        <f>IF(ISERROR(AVERAGE(Calculations!C264:N264)),"",AVERAGE(Calculations!C264:N264))</f>
        <v>20.82</v>
      </c>
      <c r="P263" s="70">
        <f>IF(ISERROR(STDEV(Calculations!C264:N264)),"",IF(COUNT(Calculations!C264:N264)&lt;3,"N/A",STDEV(Calculations!C264:N264)))</f>
        <v>3.1014029083625991</v>
      </c>
    </row>
    <row r="264" spans="1:16" ht="15" customHeight="1" x14ac:dyDescent="0.25">
      <c r="A264" s="62" t="str">
        <f>'miRNA Table'!C264</f>
        <v>hsa-miR-377-3p</v>
      </c>
      <c r="B264" s="17" t="s">
        <v>5762</v>
      </c>
      <c r="C264" s="78">
        <v>18.649999999999999</v>
      </c>
      <c r="D264" s="78">
        <v>29.46</v>
      </c>
      <c r="E264" s="78">
        <v>19.98</v>
      </c>
      <c r="F264" s="79"/>
      <c r="G264" s="79"/>
      <c r="H264" s="79"/>
      <c r="I264" s="79"/>
      <c r="J264" s="79"/>
      <c r="K264" s="79"/>
      <c r="L264" s="79"/>
      <c r="M264" s="79"/>
      <c r="N264" s="79"/>
      <c r="O264" s="70">
        <f>IF(ISERROR(AVERAGE(Calculations!C265:N265)),"",AVERAGE(Calculations!C265:N265))</f>
        <v>22.696666666666669</v>
      </c>
      <c r="P264" s="70">
        <f>IF(ISERROR(STDEV(Calculations!C265:N265)),"",IF(COUNT(Calculations!C265:N265)&lt;3,"N/A",STDEV(Calculations!C265:N265)))</f>
        <v>5.8948480330991666</v>
      </c>
    </row>
    <row r="265" spans="1:16" ht="15" customHeight="1" x14ac:dyDescent="0.25">
      <c r="A265" s="62" t="str">
        <f>'miRNA Table'!C265</f>
        <v>hsa-miR-377-5p</v>
      </c>
      <c r="B265" s="17" t="s">
        <v>5763</v>
      </c>
      <c r="C265" s="78">
        <v>29.89</v>
      </c>
      <c r="D265" s="78">
        <v>18.260000000000002</v>
      </c>
      <c r="E265" s="78">
        <v>20.07</v>
      </c>
      <c r="F265" s="79"/>
      <c r="G265" s="79"/>
      <c r="H265" s="79"/>
      <c r="I265" s="79"/>
      <c r="J265" s="79"/>
      <c r="K265" s="79"/>
      <c r="L265" s="79"/>
      <c r="M265" s="79"/>
      <c r="N265" s="79"/>
      <c r="O265" s="70">
        <f>IF(ISERROR(AVERAGE(Calculations!C266:N266)),"",AVERAGE(Calculations!C266:N266))</f>
        <v>22.74</v>
      </c>
      <c r="P265" s="70">
        <f>IF(ISERROR(STDEV(Calculations!C266:N266)),"",IF(COUNT(Calculations!C266:N266)&lt;3,"N/A",STDEV(Calculations!C266:N266)))</f>
        <v>6.2578670487635071</v>
      </c>
    </row>
    <row r="266" spans="1:16" ht="15" customHeight="1" x14ac:dyDescent="0.25">
      <c r="A266" s="62" t="str">
        <f>'miRNA Table'!C266</f>
        <v>hsa-miR-378a-3p</v>
      </c>
      <c r="B266" s="17" t="s">
        <v>5764</v>
      </c>
      <c r="C266" s="78">
        <v>31.15</v>
      </c>
      <c r="D266" s="78">
        <v>29.09</v>
      </c>
      <c r="E266" s="78">
        <v>18.350000000000001</v>
      </c>
      <c r="F266" s="79"/>
      <c r="G266" s="79"/>
      <c r="H266" s="79"/>
      <c r="I266" s="79"/>
      <c r="J266" s="79"/>
      <c r="K266" s="79"/>
      <c r="L266" s="79"/>
      <c r="M266" s="79"/>
      <c r="N266" s="79"/>
      <c r="O266" s="70">
        <f>IF(ISERROR(AVERAGE(Calculations!C267:N267)),"",AVERAGE(Calculations!C267:N267))</f>
        <v>26.196666666666669</v>
      </c>
      <c r="P266" s="70">
        <f>IF(ISERROR(STDEV(Calculations!C267:N267)),"",IF(COUNT(Calculations!C267:N267)&lt;3,"N/A",STDEV(Calculations!C267:N267)))</f>
        <v>6.8730294145546313</v>
      </c>
    </row>
    <row r="267" spans="1:16" ht="15" customHeight="1" x14ac:dyDescent="0.25">
      <c r="A267" s="62" t="str">
        <f>'miRNA Table'!C267</f>
        <v>hsa-miR-378a-5p</v>
      </c>
      <c r="B267" s="17" t="s">
        <v>5765</v>
      </c>
      <c r="C267" s="78">
        <v>31.57</v>
      </c>
      <c r="D267" s="78">
        <v>28.4</v>
      </c>
      <c r="E267" s="78">
        <v>18.190000000000001</v>
      </c>
      <c r="F267" s="79"/>
      <c r="G267" s="79"/>
      <c r="H267" s="79"/>
      <c r="I267" s="79"/>
      <c r="J267" s="79"/>
      <c r="K267" s="79"/>
      <c r="L267" s="79"/>
      <c r="M267" s="79"/>
      <c r="N267" s="79"/>
      <c r="O267" s="70">
        <f>IF(ISERROR(AVERAGE(Calculations!C268:N268)),"",AVERAGE(Calculations!C268:N268))</f>
        <v>26.053333333333331</v>
      </c>
      <c r="P267" s="70">
        <f>IF(ISERROR(STDEV(Calculations!C268:N268)),"",IF(COUNT(Calculations!C268:N268)&lt;3,"N/A",STDEV(Calculations!C268:N268)))</f>
        <v>6.991869087256533</v>
      </c>
    </row>
    <row r="268" spans="1:16" ht="15" customHeight="1" x14ac:dyDescent="0.25">
      <c r="A268" s="62" t="str">
        <f>'miRNA Table'!C268</f>
        <v>hsa-miR-379-5p</v>
      </c>
      <c r="B268" s="17" t="s">
        <v>5766</v>
      </c>
      <c r="C268" s="78">
        <v>31.3</v>
      </c>
      <c r="D268" s="78">
        <v>18.02</v>
      </c>
      <c r="E268" s="78">
        <v>18.649999999999999</v>
      </c>
      <c r="F268" s="79"/>
      <c r="G268" s="79"/>
      <c r="H268" s="79"/>
      <c r="I268" s="79"/>
      <c r="J268" s="79"/>
      <c r="K268" s="79"/>
      <c r="L268" s="79"/>
      <c r="M268" s="79"/>
      <c r="N268" s="79"/>
      <c r="O268" s="70">
        <f>IF(ISERROR(AVERAGE(Calculations!C269:N269)),"",AVERAGE(Calculations!C269:N269))</f>
        <v>22.656666666666666</v>
      </c>
      <c r="P268" s="70">
        <f>IF(ISERROR(STDEV(Calculations!C269:N269)),"",IF(COUNT(Calculations!C269:N269)&lt;3,"N/A",STDEV(Calculations!C269:N269)))</f>
        <v>7.4919712581758713</v>
      </c>
    </row>
    <row r="269" spans="1:16" ht="15" customHeight="1" x14ac:dyDescent="0.25">
      <c r="A269" s="62" t="str">
        <f>'miRNA Table'!C269</f>
        <v>hsa-miR-381-3p</v>
      </c>
      <c r="B269" s="17" t="s">
        <v>5767</v>
      </c>
      <c r="C269" s="78" t="s">
        <v>132</v>
      </c>
      <c r="D269" s="78">
        <v>30.45</v>
      </c>
      <c r="E269" s="78">
        <v>29.89</v>
      </c>
      <c r="F269" s="79"/>
      <c r="G269" s="79"/>
      <c r="H269" s="79"/>
      <c r="I269" s="79"/>
      <c r="J269" s="79"/>
      <c r="K269" s="79"/>
      <c r="L269" s="79"/>
      <c r="M269" s="79"/>
      <c r="N269" s="79"/>
      <c r="O269" s="70">
        <f>IF(ISERROR(AVERAGE(Calculations!C270:N270)),"",AVERAGE(Calculations!C270:N270))</f>
        <v>31.78</v>
      </c>
      <c r="P269" s="70">
        <f>IF(ISERROR(STDEV(Calculations!C270:N270)),"",IF(COUNT(Calculations!C270:N270)&lt;3,"N/A",STDEV(Calculations!C270:N270)))</f>
        <v>2.8026237706834642</v>
      </c>
    </row>
    <row r="270" spans="1:16" ht="15" customHeight="1" x14ac:dyDescent="0.25">
      <c r="A270" s="62" t="str">
        <f>'miRNA Table'!C270</f>
        <v>hsa-miR-382-5p</v>
      </c>
      <c r="B270" s="17" t="s">
        <v>5768</v>
      </c>
      <c r="C270" s="78">
        <v>26.67</v>
      </c>
      <c r="D270" s="78">
        <v>26.14</v>
      </c>
      <c r="E270" s="78">
        <v>31.15</v>
      </c>
      <c r="F270" s="79"/>
      <c r="G270" s="79"/>
      <c r="H270" s="79"/>
      <c r="I270" s="79"/>
      <c r="J270" s="79"/>
      <c r="K270" s="79"/>
      <c r="L270" s="79"/>
      <c r="M270" s="79"/>
      <c r="N270" s="79"/>
      <c r="O270" s="70">
        <f>IF(ISERROR(AVERAGE(Calculations!C271:N271)),"",AVERAGE(Calculations!C271:N271))</f>
        <v>27.986666666666668</v>
      </c>
      <c r="P270" s="70">
        <f>IF(ISERROR(STDEV(Calculations!C271:N271)),"",IF(COUNT(Calculations!C271:N271)&lt;3,"N/A",STDEV(Calculations!C271:N271)))</f>
        <v>2.7523141778026226</v>
      </c>
    </row>
    <row r="271" spans="1:16" ht="15" customHeight="1" x14ac:dyDescent="0.25">
      <c r="A271" s="62" t="str">
        <f>'miRNA Table'!C271</f>
        <v>hsa-miR-383-5p</v>
      </c>
      <c r="B271" s="17" t="s">
        <v>5769</v>
      </c>
      <c r="C271" s="78">
        <v>37.28</v>
      </c>
      <c r="D271" s="78">
        <v>26.46</v>
      </c>
      <c r="E271" s="78">
        <v>31.57</v>
      </c>
      <c r="F271" s="79"/>
      <c r="G271" s="79"/>
      <c r="H271" s="79"/>
      <c r="I271" s="79"/>
      <c r="J271" s="79"/>
      <c r="K271" s="79"/>
      <c r="L271" s="79"/>
      <c r="M271" s="79"/>
      <c r="N271" s="79"/>
      <c r="O271" s="70">
        <f>IF(ISERROR(AVERAGE(Calculations!C272:N272)),"",AVERAGE(Calculations!C272:N272))</f>
        <v>31.01</v>
      </c>
      <c r="P271" s="70">
        <f>IF(ISERROR(STDEV(Calculations!C272:N272)),"",IF(COUNT(Calculations!C272:N272)&lt;3,"N/A",STDEV(Calculations!C272:N272)))</f>
        <v>4.2974527338878374</v>
      </c>
    </row>
    <row r="272" spans="1:16" ht="15" customHeight="1" x14ac:dyDescent="0.25">
      <c r="A272" s="62" t="str">
        <f>'miRNA Table'!C272</f>
        <v>hsa-miR-409-3p</v>
      </c>
      <c r="B272" s="17" t="s">
        <v>5770</v>
      </c>
      <c r="C272" s="78">
        <v>29.54</v>
      </c>
      <c r="D272" s="78">
        <v>26.09</v>
      </c>
      <c r="E272" s="78">
        <v>31.3</v>
      </c>
      <c r="F272" s="79"/>
      <c r="G272" s="79"/>
      <c r="H272" s="79"/>
      <c r="I272" s="79"/>
      <c r="J272" s="79"/>
      <c r="K272" s="79"/>
      <c r="L272" s="79"/>
      <c r="M272" s="79"/>
      <c r="N272" s="79"/>
      <c r="O272" s="70">
        <f>IF(ISERROR(AVERAGE(Calculations!C273:N273)),"",AVERAGE(Calculations!C273:N273))</f>
        <v>28.976666666666663</v>
      </c>
      <c r="P272" s="70">
        <f>IF(ISERROR(STDEV(Calculations!C273:N273)),"",IF(COUNT(Calculations!C273:N273)&lt;3,"N/A",STDEV(Calculations!C273:N273)))</f>
        <v>2.6502892923855192</v>
      </c>
    </row>
    <row r="273" spans="1:16" ht="15" customHeight="1" x14ac:dyDescent="0.25">
      <c r="A273" s="62" t="str">
        <f>'miRNA Table'!C273</f>
        <v>hsa-miR-410-3p</v>
      </c>
      <c r="B273" s="17" t="s">
        <v>5771</v>
      </c>
      <c r="C273" s="78">
        <v>21.26</v>
      </c>
      <c r="D273" s="78">
        <v>29.29</v>
      </c>
      <c r="E273" s="78" t="s">
        <v>132</v>
      </c>
      <c r="F273" s="79"/>
      <c r="G273" s="79"/>
      <c r="H273" s="79"/>
      <c r="I273" s="79"/>
      <c r="J273" s="79"/>
      <c r="K273" s="79"/>
      <c r="L273" s="79"/>
      <c r="M273" s="79"/>
      <c r="N273" s="79"/>
      <c r="O273" s="70">
        <f>IF(ISERROR(AVERAGE(Calculations!C274:N274)),"",AVERAGE(Calculations!C274:N274))</f>
        <v>28.516666666666666</v>
      </c>
      <c r="P273" s="70">
        <f>IF(ISERROR(STDEV(Calculations!C274:N274)),"",IF(COUNT(Calculations!C274:N274)&lt;3,"N/A",STDEV(Calculations!C274:N274)))</f>
        <v>6.9025671552932648</v>
      </c>
    </row>
    <row r="274" spans="1:16" ht="15" customHeight="1" x14ac:dyDescent="0.25">
      <c r="A274" s="62" t="str">
        <f>'miRNA Table'!C274</f>
        <v>hsa-miR-411-5p</v>
      </c>
      <c r="B274" s="17" t="s">
        <v>5772</v>
      </c>
      <c r="C274" s="78">
        <v>16.77</v>
      </c>
      <c r="D274" s="78">
        <v>29.82</v>
      </c>
      <c r="E274" s="78">
        <v>26.67</v>
      </c>
      <c r="F274" s="79"/>
      <c r="G274" s="79"/>
      <c r="H274" s="79"/>
      <c r="I274" s="79"/>
      <c r="J274" s="79"/>
      <c r="K274" s="79"/>
      <c r="L274" s="79"/>
      <c r="M274" s="79"/>
      <c r="N274" s="79"/>
      <c r="O274" s="70">
        <f>IF(ISERROR(AVERAGE(Calculations!C275:N275)),"",AVERAGE(Calculations!C275:N275))</f>
        <v>24.42</v>
      </c>
      <c r="P274" s="70">
        <f>IF(ISERROR(STDEV(Calculations!C275:N275)),"",IF(COUNT(Calculations!C275:N275)&lt;3,"N/A",STDEV(Calculations!C275:N275)))</f>
        <v>6.8097356776896882</v>
      </c>
    </row>
    <row r="275" spans="1:16" ht="15" customHeight="1" x14ac:dyDescent="0.25">
      <c r="A275" s="62" t="str">
        <f>'miRNA Table'!C275</f>
        <v>hsa-miR-421</v>
      </c>
      <c r="B275" s="17" t="s">
        <v>5773</v>
      </c>
      <c r="C275" s="78">
        <v>33.49</v>
      </c>
      <c r="D275" s="78">
        <v>32.26</v>
      </c>
      <c r="E275" s="78">
        <v>37.28</v>
      </c>
      <c r="F275" s="79"/>
      <c r="G275" s="79"/>
      <c r="H275" s="79"/>
      <c r="I275" s="79"/>
      <c r="J275" s="79"/>
      <c r="K275" s="79"/>
      <c r="L275" s="79"/>
      <c r="M275" s="79"/>
      <c r="N275" s="79"/>
      <c r="O275" s="70">
        <f>IF(ISERROR(AVERAGE(Calculations!C276:N276)),"",AVERAGE(Calculations!C276:N276))</f>
        <v>33.583333333333336</v>
      </c>
      <c r="P275" s="70">
        <f>IF(ISERROR(STDEV(Calculations!C276:N276)),"",IF(COUNT(Calculations!C276:N276)&lt;3,"N/A",STDEV(Calculations!C276:N276)))</f>
        <v>1.3723823568282039</v>
      </c>
    </row>
    <row r="276" spans="1:16" ht="15" customHeight="1" x14ac:dyDescent="0.25">
      <c r="A276" s="62" t="str">
        <f>'miRNA Table'!C276</f>
        <v>hsa-miR-423-3p</v>
      </c>
      <c r="B276" s="17" t="s">
        <v>5774</v>
      </c>
      <c r="C276" s="78">
        <v>21</v>
      </c>
      <c r="D276" s="78">
        <v>28.56</v>
      </c>
      <c r="E276" s="78">
        <v>29.54</v>
      </c>
      <c r="F276" s="79"/>
      <c r="G276" s="79"/>
      <c r="H276" s="79"/>
      <c r="I276" s="79"/>
      <c r="J276" s="79"/>
      <c r="K276" s="79"/>
      <c r="L276" s="79"/>
      <c r="M276" s="79"/>
      <c r="N276" s="79"/>
      <c r="O276" s="70">
        <f>IF(ISERROR(AVERAGE(Calculations!C277:N277)),"",AVERAGE(Calculations!C277:N277))</f>
        <v>26.366666666666664</v>
      </c>
      <c r="P276" s="70">
        <f>IF(ISERROR(STDEV(Calculations!C277:N277)),"",IF(COUNT(Calculations!C277:N277)&lt;3,"N/A",STDEV(Calculations!C277:N277)))</f>
        <v>4.6734284346006225</v>
      </c>
    </row>
    <row r="277" spans="1:16" ht="15" customHeight="1" x14ac:dyDescent="0.25">
      <c r="A277" s="62" t="str">
        <f>'miRNA Table'!C277</f>
        <v>hsa-miR-423-5p</v>
      </c>
      <c r="B277" s="17" t="s">
        <v>5775</v>
      </c>
      <c r="C277" s="78">
        <v>35.17</v>
      </c>
      <c r="D277" s="78">
        <v>26.73</v>
      </c>
      <c r="E277" s="78">
        <v>21.26</v>
      </c>
      <c r="F277" s="79"/>
      <c r="G277" s="79"/>
      <c r="H277" s="79"/>
      <c r="I277" s="79"/>
      <c r="J277" s="79"/>
      <c r="K277" s="79"/>
      <c r="L277" s="79"/>
      <c r="M277" s="79"/>
      <c r="N277" s="79"/>
      <c r="O277" s="70">
        <f>IF(ISERROR(AVERAGE(Calculations!C278:N278)),"",AVERAGE(Calculations!C278:N278))</f>
        <v>27.663333333333338</v>
      </c>
      <c r="P277" s="70">
        <f>IF(ISERROR(STDEV(Calculations!C278:N278)),"",IF(COUNT(Calculations!C278:N278)&lt;3,"N/A",STDEV(Calculations!C278:N278)))</f>
        <v>6.9173863079441436</v>
      </c>
    </row>
    <row r="278" spans="1:16" ht="15" customHeight="1" x14ac:dyDescent="0.25">
      <c r="A278" s="62" t="str">
        <f>'miRNA Table'!C278</f>
        <v>hsa-miR-424-5p</v>
      </c>
      <c r="B278" s="17" t="s">
        <v>5776</v>
      </c>
      <c r="C278" s="78">
        <v>33.1</v>
      </c>
      <c r="D278" s="78">
        <v>20.2</v>
      </c>
      <c r="E278" s="78">
        <v>16.77</v>
      </c>
      <c r="F278" s="79"/>
      <c r="G278" s="79"/>
      <c r="H278" s="79"/>
      <c r="I278" s="79"/>
      <c r="J278" s="79"/>
      <c r="K278" s="79"/>
      <c r="L278" s="79"/>
      <c r="M278" s="79"/>
      <c r="N278" s="79"/>
      <c r="O278" s="70">
        <f>IF(ISERROR(AVERAGE(Calculations!C279:N279)),"",AVERAGE(Calculations!C279:N279))</f>
        <v>23.356666666666666</v>
      </c>
      <c r="P278" s="70">
        <f>IF(ISERROR(STDEV(Calculations!C279:N279)),"",IF(COUNT(Calculations!C279:N279)&lt;3,"N/A",STDEV(Calculations!C279:N279)))</f>
        <v>8.6104955335528484</v>
      </c>
    </row>
    <row r="279" spans="1:16" ht="15" customHeight="1" x14ac:dyDescent="0.25">
      <c r="A279" s="62" t="str">
        <f>'miRNA Table'!C279</f>
        <v>hsa-miR-424-3p</v>
      </c>
      <c r="B279" s="17" t="s">
        <v>5777</v>
      </c>
      <c r="C279" s="78">
        <v>25.02</v>
      </c>
      <c r="D279" s="78">
        <v>14.67</v>
      </c>
      <c r="E279" s="78">
        <v>33.49</v>
      </c>
      <c r="F279" s="79"/>
      <c r="G279" s="79"/>
      <c r="H279" s="79"/>
      <c r="I279" s="79"/>
      <c r="J279" s="79"/>
      <c r="K279" s="79"/>
      <c r="L279" s="79"/>
      <c r="M279" s="79"/>
      <c r="N279" s="79"/>
      <c r="O279" s="70">
        <f>IF(ISERROR(AVERAGE(Calculations!C280:N280)),"",AVERAGE(Calculations!C280:N280))</f>
        <v>24.393333333333334</v>
      </c>
      <c r="P279" s="70">
        <f>IF(ISERROR(STDEV(Calculations!C280:N280)),"",IF(COUNT(Calculations!C280:N280)&lt;3,"N/A",STDEV(Calculations!C280:N280)))</f>
        <v>9.4256370253332644</v>
      </c>
    </row>
    <row r="280" spans="1:16" ht="15" customHeight="1" x14ac:dyDescent="0.25">
      <c r="A280" s="62" t="str">
        <f>'miRNA Table'!C280</f>
        <v>hsa-miR-425-5p</v>
      </c>
      <c r="B280" s="17" t="s">
        <v>5778</v>
      </c>
      <c r="C280" s="78" t="s">
        <v>132</v>
      </c>
      <c r="D280" s="78">
        <v>24.19</v>
      </c>
      <c r="E280" s="78">
        <v>21</v>
      </c>
      <c r="F280" s="79"/>
      <c r="G280" s="79"/>
      <c r="H280" s="79"/>
      <c r="I280" s="79"/>
      <c r="J280" s="79"/>
      <c r="K280" s="79"/>
      <c r="L280" s="79"/>
      <c r="M280" s="79"/>
      <c r="N280" s="79"/>
      <c r="O280" s="70">
        <f>IF(ISERROR(AVERAGE(Calculations!C281:N281)),"",AVERAGE(Calculations!C281:N281))</f>
        <v>26.73</v>
      </c>
      <c r="P280" s="70">
        <f>IF(ISERROR(STDEV(Calculations!C281:N281)),"",IF(COUNT(Calculations!C281:N281)&lt;3,"N/A",STDEV(Calculations!C281:N281)))</f>
        <v>7.3374859454720607</v>
      </c>
    </row>
    <row r="281" spans="1:16" ht="15" customHeight="1" x14ac:dyDescent="0.25">
      <c r="A281" s="62" t="str">
        <f>'miRNA Table'!C281</f>
        <v>hsa-miR-425-3p</v>
      </c>
      <c r="B281" s="17" t="s">
        <v>5779</v>
      </c>
      <c r="C281" s="78" t="s">
        <v>132</v>
      </c>
      <c r="D281" s="78">
        <v>18.96</v>
      </c>
      <c r="E281" s="78">
        <v>35.17</v>
      </c>
      <c r="F281" s="79"/>
      <c r="G281" s="79"/>
      <c r="H281" s="79"/>
      <c r="I281" s="79"/>
      <c r="J281" s="79"/>
      <c r="K281" s="79"/>
      <c r="L281" s="79"/>
      <c r="M281" s="79"/>
      <c r="N281" s="79"/>
      <c r="O281" s="70">
        <f>IF(ISERROR(AVERAGE(Calculations!C282:N282)),"",AVERAGE(Calculations!C282:N282))</f>
        <v>29.653333333333336</v>
      </c>
      <c r="P281" s="70">
        <f>IF(ISERROR(STDEV(Calculations!C282:N282)),"",IF(COUNT(Calculations!C282:N282)&lt;3,"N/A",STDEV(Calculations!C282:N282)))</f>
        <v>9.2606983178015856</v>
      </c>
    </row>
    <row r="282" spans="1:16" ht="15" customHeight="1" x14ac:dyDescent="0.25">
      <c r="A282" s="62" t="str">
        <f>'miRNA Table'!C282</f>
        <v>hsa-miR-4258</v>
      </c>
      <c r="B282" s="17" t="s">
        <v>5780</v>
      </c>
      <c r="C282" s="78" t="s">
        <v>132</v>
      </c>
      <c r="D282" s="78">
        <v>18.309999999999999</v>
      </c>
      <c r="E282" s="78">
        <v>33.1</v>
      </c>
      <c r="F282" s="79"/>
      <c r="G282" s="79"/>
      <c r="H282" s="79"/>
      <c r="I282" s="79"/>
      <c r="J282" s="79"/>
      <c r="K282" s="79"/>
      <c r="L282" s="79"/>
      <c r="M282" s="79"/>
      <c r="N282" s="79"/>
      <c r="O282" s="70">
        <f>IF(ISERROR(AVERAGE(Calculations!C283:N283)),"",AVERAGE(Calculations!C283:N283))</f>
        <v>28.803333333333331</v>
      </c>
      <c r="P282" s="70">
        <f>IF(ISERROR(STDEV(Calculations!C283:N283)),"",IF(COUNT(Calculations!C283:N283)&lt;3,"N/A",STDEV(Calculations!C283:N283)))</f>
        <v>9.1370144649843699</v>
      </c>
    </row>
    <row r="283" spans="1:16" ht="15" customHeight="1" x14ac:dyDescent="0.25">
      <c r="A283" s="62" t="str">
        <f>'miRNA Table'!C283</f>
        <v>hsa-miR-429</v>
      </c>
      <c r="B283" s="17" t="s">
        <v>5781</v>
      </c>
      <c r="C283" s="78" t="s">
        <v>132</v>
      </c>
      <c r="D283" s="78">
        <v>17.29</v>
      </c>
      <c r="E283" s="78">
        <v>25.02</v>
      </c>
      <c r="F283" s="79"/>
      <c r="G283" s="79"/>
      <c r="H283" s="79"/>
      <c r="I283" s="79"/>
      <c r="J283" s="79"/>
      <c r="K283" s="79"/>
      <c r="L283" s="79"/>
      <c r="M283" s="79"/>
      <c r="N283" s="79"/>
      <c r="O283" s="70">
        <f>IF(ISERROR(AVERAGE(Calculations!C284:N284)),"",AVERAGE(Calculations!C284:N284))</f>
        <v>25.77</v>
      </c>
      <c r="P283" s="70">
        <f>IF(ISERROR(STDEV(Calculations!C284:N284)),"",IF(COUNT(Calculations!C284:N284)&lt;3,"N/A",STDEV(Calculations!C284:N284)))</f>
        <v>8.8787893318852884</v>
      </c>
    </row>
    <row r="284" spans="1:16" ht="15" customHeight="1" x14ac:dyDescent="0.25">
      <c r="A284" s="62" t="str">
        <f>'miRNA Table'!C284</f>
        <v>hsa-miR-431-5p</v>
      </c>
      <c r="B284" s="17" t="s">
        <v>5782</v>
      </c>
      <c r="C284" s="78">
        <v>31.74</v>
      </c>
      <c r="D284" s="78">
        <v>38.64</v>
      </c>
      <c r="E284" s="78" t="s">
        <v>132</v>
      </c>
      <c r="F284" s="79"/>
      <c r="G284" s="79"/>
      <c r="H284" s="79"/>
      <c r="I284" s="79"/>
      <c r="J284" s="79"/>
      <c r="K284" s="79"/>
      <c r="L284" s="79"/>
      <c r="M284" s="79"/>
      <c r="N284" s="79"/>
      <c r="O284" s="70">
        <f>IF(ISERROR(AVERAGE(Calculations!C285:N285)),"",AVERAGE(Calculations!C285:N285))</f>
        <v>33.913333333333334</v>
      </c>
      <c r="P284" s="70">
        <f>IF(ISERROR(STDEV(Calculations!C285:N285)),"",IF(COUNT(Calculations!C285:N285)&lt;3,"N/A",STDEV(Calculations!C285:N285)))</f>
        <v>1.8821618775581808</v>
      </c>
    </row>
    <row r="285" spans="1:16" ht="15" customHeight="1" x14ac:dyDescent="0.25">
      <c r="A285" s="62" t="str">
        <f>'miRNA Table'!C285</f>
        <v>hsa-miR-432-5p</v>
      </c>
      <c r="B285" s="17" t="s">
        <v>5783</v>
      </c>
      <c r="C285" s="78">
        <v>35.93</v>
      </c>
      <c r="D285" s="78">
        <v>20.28</v>
      </c>
      <c r="E285" s="78" t="s">
        <v>132</v>
      </c>
      <c r="F285" s="79"/>
      <c r="G285" s="79"/>
      <c r="H285" s="79"/>
      <c r="I285" s="79"/>
      <c r="J285" s="79"/>
      <c r="K285" s="79"/>
      <c r="L285" s="79"/>
      <c r="M285" s="79"/>
      <c r="N285" s="79"/>
      <c r="O285" s="70">
        <f>IF(ISERROR(AVERAGE(Calculations!C286:N286)),"",AVERAGE(Calculations!C286:N286))</f>
        <v>30.093333333333334</v>
      </c>
      <c r="P285" s="70">
        <f>IF(ISERROR(STDEV(Calculations!C286:N286)),"",IF(COUNT(Calculations!C286:N286)&lt;3,"N/A",STDEV(Calculations!C286:N286)))</f>
        <v>8.4985959624712919</v>
      </c>
    </row>
    <row r="286" spans="1:16" ht="15" customHeight="1" x14ac:dyDescent="0.25">
      <c r="A286" s="62" t="str">
        <f>'miRNA Table'!C286</f>
        <v>hsa-miR-433-3p</v>
      </c>
      <c r="B286" s="17" t="s">
        <v>5784</v>
      </c>
      <c r="C286" s="78">
        <v>39.28</v>
      </c>
      <c r="D286" s="78">
        <v>20.23</v>
      </c>
      <c r="E286" s="78" t="s">
        <v>132</v>
      </c>
      <c r="F286" s="79"/>
      <c r="G286" s="79"/>
      <c r="H286" s="79"/>
      <c r="I286" s="79"/>
      <c r="J286" s="79"/>
      <c r="K286" s="79"/>
      <c r="L286" s="79"/>
      <c r="M286" s="79"/>
      <c r="N286" s="79"/>
      <c r="O286" s="70">
        <f>IF(ISERROR(AVERAGE(Calculations!C287:N287)),"",AVERAGE(Calculations!C287:N287))</f>
        <v>30.076666666666668</v>
      </c>
      <c r="P286" s="70">
        <f>IF(ISERROR(STDEV(Calculations!C287:N287)),"",IF(COUNT(Calculations!C287:N287)&lt;3,"N/A",STDEV(Calculations!C287:N287)))</f>
        <v>8.5274634759307641</v>
      </c>
    </row>
    <row r="287" spans="1:16" ht="15" customHeight="1" x14ac:dyDescent="0.25">
      <c r="A287" s="62" t="str">
        <f>'miRNA Table'!C287</f>
        <v>hsa-miR-449a</v>
      </c>
      <c r="B287" s="17" t="s">
        <v>5785</v>
      </c>
      <c r="C287" s="78">
        <v>39.700000000000003</v>
      </c>
      <c r="D287" s="78">
        <v>20.21</v>
      </c>
      <c r="E287" s="78" t="s">
        <v>132</v>
      </c>
      <c r="F287" s="79"/>
      <c r="G287" s="79"/>
      <c r="H287" s="79"/>
      <c r="I287" s="79"/>
      <c r="J287" s="79"/>
      <c r="K287" s="79"/>
      <c r="L287" s="79"/>
      <c r="M287" s="79"/>
      <c r="N287" s="79"/>
      <c r="O287" s="70">
        <f>IF(ISERROR(AVERAGE(Calculations!C288:N288)),"",AVERAGE(Calculations!C288:N288))</f>
        <v>30.070000000000004</v>
      </c>
      <c r="P287" s="70">
        <f>IF(ISERROR(STDEV(Calculations!C288:N288)),"",IF(COUNT(Calculations!C288:N288)&lt;3,"N/A",STDEV(Calculations!C288:N288)))</f>
        <v>8.5390104813145538</v>
      </c>
    </row>
    <row r="288" spans="1:16" ht="15" customHeight="1" x14ac:dyDescent="0.25">
      <c r="A288" s="62" t="str">
        <f>'miRNA Table'!C288</f>
        <v>hsa-miR-451a</v>
      </c>
      <c r="B288" s="17" t="s">
        <v>5786</v>
      </c>
      <c r="C288" s="78">
        <v>34.03</v>
      </c>
      <c r="D288" s="78">
        <v>18.11</v>
      </c>
      <c r="E288" s="78">
        <v>31.74</v>
      </c>
      <c r="F288" s="79"/>
      <c r="G288" s="79"/>
      <c r="H288" s="79"/>
      <c r="I288" s="79"/>
      <c r="J288" s="79"/>
      <c r="K288" s="79"/>
      <c r="L288" s="79"/>
      <c r="M288" s="79"/>
      <c r="N288" s="79"/>
      <c r="O288" s="70">
        <f>IF(ISERROR(AVERAGE(Calculations!C289:N289)),"",AVERAGE(Calculations!C289:N289))</f>
        <v>27.959999999999997</v>
      </c>
      <c r="P288" s="70">
        <f>IF(ISERROR(STDEV(Calculations!C289:N289)),"",IF(COUNT(Calculations!C289:N289)&lt;3,"N/A",STDEV(Calculations!C289:N289)))</f>
        <v>8.6068519215796897</v>
      </c>
    </row>
    <row r="289" spans="1:16" ht="15" customHeight="1" x14ac:dyDescent="0.25">
      <c r="A289" s="62" t="str">
        <f>'miRNA Table'!C289</f>
        <v>hsa-miR-454-3p</v>
      </c>
      <c r="B289" s="17" t="s">
        <v>5787</v>
      </c>
      <c r="C289" s="78" t="s">
        <v>132</v>
      </c>
      <c r="D289" s="78">
        <v>18.12</v>
      </c>
      <c r="E289" s="78">
        <v>35.93</v>
      </c>
      <c r="F289" s="79"/>
      <c r="G289" s="79"/>
      <c r="H289" s="79"/>
      <c r="I289" s="79"/>
      <c r="J289" s="79"/>
      <c r="K289" s="79"/>
      <c r="L289" s="79"/>
      <c r="M289" s="79"/>
      <c r="N289" s="79"/>
      <c r="O289" s="70">
        <f>IF(ISERROR(AVERAGE(Calculations!C290:N290)),"",AVERAGE(Calculations!C290:N290))</f>
        <v>29.373333333333335</v>
      </c>
      <c r="P289" s="70">
        <f>IF(ISERROR(STDEV(Calculations!C290:N290)),"",IF(COUNT(Calculations!C290:N290)&lt;3,"N/A",STDEV(Calculations!C290:N290)))</f>
        <v>9.7456725439208682</v>
      </c>
    </row>
    <row r="290" spans="1:16" ht="15" customHeight="1" x14ac:dyDescent="0.25">
      <c r="A290" s="62" t="str">
        <f>'miRNA Table'!C290</f>
        <v>hsa-miR-455-5p</v>
      </c>
      <c r="B290" s="17" t="s">
        <v>5788</v>
      </c>
      <c r="C290" s="78">
        <v>31.18</v>
      </c>
      <c r="D290" s="78">
        <v>18.149999999999999</v>
      </c>
      <c r="E290" s="78">
        <v>39.28</v>
      </c>
      <c r="F290" s="79"/>
      <c r="G290" s="79"/>
      <c r="H290" s="79"/>
      <c r="I290" s="79"/>
      <c r="J290" s="79"/>
      <c r="K290" s="79"/>
      <c r="L290" s="79"/>
      <c r="M290" s="79"/>
      <c r="N290" s="79"/>
      <c r="O290" s="70">
        <f>IF(ISERROR(AVERAGE(Calculations!C291:N291)),"",AVERAGE(Calculations!C291:N291))</f>
        <v>28.11</v>
      </c>
      <c r="P290" s="70">
        <f>IF(ISERROR(STDEV(Calculations!C291:N291)),"",IF(COUNT(Calculations!C291:N291)&lt;3,"N/A",STDEV(Calculations!C291:N291)))</f>
        <v>8.8345514883326217</v>
      </c>
    </row>
    <row r="291" spans="1:16" ht="15" customHeight="1" x14ac:dyDescent="0.25">
      <c r="A291" s="62" t="str">
        <f>'miRNA Table'!C291</f>
        <v>hsa-miR-483-5p</v>
      </c>
      <c r="B291" s="17" t="s">
        <v>5789</v>
      </c>
      <c r="C291" s="78">
        <v>13.53</v>
      </c>
      <c r="D291" s="78">
        <v>29.56</v>
      </c>
      <c r="E291" s="78">
        <v>39.700000000000003</v>
      </c>
      <c r="F291" s="79"/>
      <c r="G291" s="79"/>
      <c r="H291" s="79"/>
      <c r="I291" s="79"/>
      <c r="J291" s="79"/>
      <c r="K291" s="79"/>
      <c r="L291" s="79"/>
      <c r="M291" s="79"/>
      <c r="N291" s="79"/>
      <c r="O291" s="70">
        <f>IF(ISERROR(AVERAGE(Calculations!C292:N292)),"",AVERAGE(Calculations!C292:N292))</f>
        <v>26.03</v>
      </c>
      <c r="P291" s="70">
        <f>IF(ISERROR(STDEV(Calculations!C292:N292)),"",IF(COUNT(Calculations!C292:N292)&lt;3,"N/A",STDEV(Calculations!C292:N292)))</f>
        <v>11.161805409520442</v>
      </c>
    </row>
    <row r="292" spans="1:16" ht="15" customHeight="1" x14ac:dyDescent="0.25">
      <c r="A292" s="62" t="str">
        <f>'miRNA Table'!C292</f>
        <v>hsa-miR-484</v>
      </c>
      <c r="B292" s="17" t="s">
        <v>5790</v>
      </c>
      <c r="C292" s="78">
        <v>29.52</v>
      </c>
      <c r="D292" s="78">
        <v>31.27</v>
      </c>
      <c r="E292" s="78">
        <v>34.03</v>
      </c>
      <c r="F292" s="79"/>
      <c r="G292" s="79"/>
      <c r="H292" s="79"/>
      <c r="I292" s="79"/>
      <c r="J292" s="79"/>
      <c r="K292" s="79"/>
      <c r="L292" s="79"/>
      <c r="M292" s="79"/>
      <c r="N292" s="79"/>
      <c r="O292" s="70">
        <f>IF(ISERROR(AVERAGE(Calculations!C293:N293)),"",AVERAGE(Calculations!C293:N293))</f>
        <v>31.606666666666666</v>
      </c>
      <c r="P292" s="70">
        <f>IF(ISERROR(STDEV(Calculations!C293:N293)),"",IF(COUNT(Calculations!C293:N293)&lt;3,"N/A",STDEV(Calculations!C293:N293)))</f>
        <v>2.2737707301602192</v>
      </c>
    </row>
    <row r="293" spans="1:16" ht="15" customHeight="1" x14ac:dyDescent="0.25">
      <c r="A293" s="62" t="str">
        <f>'miRNA Table'!C293</f>
        <v>hsa-miR-485-5p</v>
      </c>
      <c r="B293" s="17" t="s">
        <v>5791</v>
      </c>
      <c r="C293" s="78">
        <v>21.51</v>
      </c>
      <c r="D293" s="78">
        <v>31.24</v>
      </c>
      <c r="E293" s="78" t="s">
        <v>132</v>
      </c>
      <c r="F293" s="79"/>
      <c r="G293" s="79"/>
      <c r="H293" s="79"/>
      <c r="I293" s="79"/>
      <c r="J293" s="79"/>
      <c r="K293" s="79"/>
      <c r="L293" s="79"/>
      <c r="M293" s="79"/>
      <c r="N293" s="79"/>
      <c r="O293" s="70">
        <f>IF(ISERROR(AVERAGE(Calculations!C294:N294)),"",AVERAGE(Calculations!C294:N294))</f>
        <v>29.25</v>
      </c>
      <c r="P293" s="70">
        <f>IF(ISERROR(STDEV(Calculations!C294:N294)),"",IF(COUNT(Calculations!C294:N294)&lt;3,"N/A",STDEV(Calculations!C294:N294)))</f>
        <v>6.9616880136932231</v>
      </c>
    </row>
    <row r="294" spans="1:16" ht="15" customHeight="1" x14ac:dyDescent="0.25">
      <c r="A294" s="62" t="str">
        <f>'miRNA Table'!C294</f>
        <v>hsa-miR-486-3p</v>
      </c>
      <c r="B294" s="17" t="s">
        <v>5792</v>
      </c>
      <c r="C294" s="78">
        <v>24.15</v>
      </c>
      <c r="D294" s="78">
        <v>32.24</v>
      </c>
      <c r="E294" s="78">
        <v>31.18</v>
      </c>
      <c r="F294" s="79"/>
      <c r="G294" s="79"/>
      <c r="H294" s="79"/>
      <c r="I294" s="79"/>
      <c r="J294" s="79"/>
      <c r="K294" s="79"/>
      <c r="L294" s="79"/>
      <c r="M294" s="79"/>
      <c r="N294" s="79"/>
      <c r="O294" s="70">
        <f>IF(ISERROR(AVERAGE(Calculations!C295:N295)),"",AVERAGE(Calculations!C295:N295))</f>
        <v>29.189999999999998</v>
      </c>
      <c r="P294" s="70">
        <f>IF(ISERROR(STDEV(Calculations!C295:N295)),"",IF(COUNT(Calculations!C295:N295)&lt;3,"N/A",STDEV(Calculations!C295:N295)))</f>
        <v>4.3968284023827993</v>
      </c>
    </row>
    <row r="295" spans="1:16" ht="15" customHeight="1" x14ac:dyDescent="0.25">
      <c r="A295" s="62" t="str">
        <f>'miRNA Table'!C295</f>
        <v>hsa-miR-486-5p</v>
      </c>
      <c r="B295" s="17" t="s">
        <v>5793</v>
      </c>
      <c r="C295" s="78">
        <v>27.2</v>
      </c>
      <c r="D295" s="78" t="s">
        <v>132</v>
      </c>
      <c r="E295" s="78">
        <v>13.53</v>
      </c>
      <c r="F295" s="79"/>
      <c r="G295" s="79"/>
      <c r="H295" s="79"/>
      <c r="I295" s="79"/>
      <c r="J295" s="79"/>
      <c r="K295" s="79"/>
      <c r="L295" s="79"/>
      <c r="M295" s="79"/>
      <c r="N295" s="79"/>
      <c r="O295" s="70">
        <f>IF(ISERROR(AVERAGE(Calculations!C296:N296)),"",AVERAGE(Calculations!C296:N296))</f>
        <v>25.243333333333336</v>
      </c>
      <c r="P295" s="70">
        <f>IF(ISERROR(STDEV(Calculations!C296:N296)),"",IF(COUNT(Calculations!C296:N296)&lt;3,"N/A",STDEV(Calculations!C296:N296)))</f>
        <v>10.867917617158005</v>
      </c>
    </row>
    <row r="296" spans="1:16" ht="15" customHeight="1" x14ac:dyDescent="0.25">
      <c r="A296" s="62" t="str">
        <f>'miRNA Table'!C296</f>
        <v>hsa-miR-488-3p</v>
      </c>
      <c r="B296" s="17" t="s">
        <v>5794</v>
      </c>
      <c r="C296" s="78">
        <v>35.229999999999997</v>
      </c>
      <c r="D296" s="78">
        <v>26.27</v>
      </c>
      <c r="E296" s="78">
        <v>29.52</v>
      </c>
      <c r="F296" s="79"/>
      <c r="G296" s="79"/>
      <c r="H296" s="79"/>
      <c r="I296" s="79"/>
      <c r="J296" s="79"/>
      <c r="K296" s="79"/>
      <c r="L296" s="79"/>
      <c r="M296" s="79"/>
      <c r="N296" s="79"/>
      <c r="O296" s="70">
        <f>IF(ISERROR(AVERAGE(Calculations!C297:N297)),"",AVERAGE(Calculations!C297:N297))</f>
        <v>30.263333333333332</v>
      </c>
      <c r="P296" s="70">
        <f>IF(ISERROR(STDEV(Calculations!C297:N297)),"",IF(COUNT(Calculations!C297:N297)&lt;3,"N/A",STDEV(Calculations!C297:N297)))</f>
        <v>4.4122141078299766</v>
      </c>
    </row>
    <row r="297" spans="1:16" ht="15" customHeight="1" x14ac:dyDescent="0.25">
      <c r="A297" s="62" t="str">
        <f>'miRNA Table'!C297</f>
        <v>hsa-miR-489-3p</v>
      </c>
      <c r="B297" s="17" t="s">
        <v>5795</v>
      </c>
      <c r="C297" s="78">
        <v>21.07</v>
      </c>
      <c r="D297" s="78">
        <v>35.35</v>
      </c>
      <c r="E297" s="78">
        <v>21.51</v>
      </c>
      <c r="F297" s="79"/>
      <c r="G297" s="79"/>
      <c r="H297" s="79"/>
      <c r="I297" s="79"/>
      <c r="J297" s="79"/>
      <c r="K297" s="79"/>
      <c r="L297" s="79"/>
      <c r="M297" s="79"/>
      <c r="N297" s="79"/>
      <c r="O297" s="70">
        <f>IF(ISERROR(AVERAGE(Calculations!C298:N298)),"",AVERAGE(Calculations!C298:N298))</f>
        <v>25.86</v>
      </c>
      <c r="P297" s="70">
        <f>IF(ISERROR(STDEV(Calculations!C298:N298)),"",IF(COUNT(Calculations!C298:N298)&lt;3,"N/A",STDEV(Calculations!C298:N298)))</f>
        <v>7.9185289037800493</v>
      </c>
    </row>
    <row r="298" spans="1:16" ht="15" customHeight="1" x14ac:dyDescent="0.25">
      <c r="A298" s="62" t="str">
        <f>'miRNA Table'!C298</f>
        <v>hsa-miR-490-3p</v>
      </c>
      <c r="B298" s="17" t="s">
        <v>5796</v>
      </c>
      <c r="C298" s="78">
        <v>23.55</v>
      </c>
      <c r="D298" s="78">
        <v>29.45</v>
      </c>
      <c r="E298" s="78">
        <v>24.15</v>
      </c>
      <c r="F298" s="79"/>
      <c r="G298" s="79"/>
      <c r="H298" s="79"/>
      <c r="I298" s="79"/>
      <c r="J298" s="79"/>
      <c r="K298" s="79"/>
      <c r="L298" s="79"/>
      <c r="M298" s="79"/>
      <c r="N298" s="79"/>
      <c r="O298" s="70">
        <f>IF(ISERROR(AVERAGE(Calculations!C299:N299)),"",AVERAGE(Calculations!C299:N299))</f>
        <v>25.716666666666669</v>
      </c>
      <c r="P298" s="70">
        <f>IF(ISERROR(STDEV(Calculations!C299:N299)),"",IF(COUNT(Calculations!C299:N299)&lt;3,"N/A",STDEV(Calculations!C299:N299)))</f>
        <v>3.2470499431535051</v>
      </c>
    </row>
    <row r="299" spans="1:16" ht="15" customHeight="1" x14ac:dyDescent="0.25">
      <c r="A299" s="62" t="str">
        <f>'miRNA Table'!C299</f>
        <v>hsa-miR-491-5p</v>
      </c>
      <c r="B299" s="17" t="s">
        <v>5797</v>
      </c>
      <c r="C299" s="78">
        <v>29.38</v>
      </c>
      <c r="D299" s="78">
        <v>21.29</v>
      </c>
      <c r="E299" s="78">
        <v>27.2</v>
      </c>
      <c r="F299" s="79"/>
      <c r="G299" s="79"/>
      <c r="H299" s="79"/>
      <c r="I299" s="79"/>
      <c r="J299" s="79"/>
      <c r="K299" s="79"/>
      <c r="L299" s="79"/>
      <c r="M299" s="79"/>
      <c r="N299" s="79"/>
      <c r="O299" s="70">
        <f>IF(ISERROR(AVERAGE(Calculations!C300:N300)),"",AVERAGE(Calculations!C300:N300))</f>
        <v>25.956666666666667</v>
      </c>
      <c r="P299" s="70">
        <f>IF(ISERROR(STDEV(Calculations!C300:N300)),"",IF(COUNT(Calculations!C300:N300)&lt;3,"N/A",STDEV(Calculations!C300:N300)))</f>
        <v>4.1858611220790634</v>
      </c>
    </row>
    <row r="300" spans="1:16" ht="15" customHeight="1" x14ac:dyDescent="0.25">
      <c r="A300" s="62" t="str">
        <f>'miRNA Table'!C300</f>
        <v>hsa-miR-493-3p</v>
      </c>
      <c r="B300" s="17" t="s">
        <v>5798</v>
      </c>
      <c r="C300" s="78">
        <v>23.53</v>
      </c>
      <c r="D300" s="78">
        <v>16.86</v>
      </c>
      <c r="E300" s="78">
        <v>35.229999999999997</v>
      </c>
      <c r="F300" s="79"/>
      <c r="G300" s="79"/>
      <c r="H300" s="79"/>
      <c r="I300" s="79"/>
      <c r="J300" s="79"/>
      <c r="K300" s="79"/>
      <c r="L300" s="79"/>
      <c r="M300" s="79"/>
      <c r="N300" s="79"/>
      <c r="O300" s="70">
        <f>IF(ISERROR(AVERAGE(Calculations!C301:N301)),"",AVERAGE(Calculations!C301:N301))</f>
        <v>25.13</v>
      </c>
      <c r="P300" s="70">
        <f>IF(ISERROR(STDEV(Calculations!C301:N301)),"",IF(COUNT(Calculations!C301:N301)&lt;3,"N/A",STDEV(Calculations!C301:N301)))</f>
        <v>9.1752329670695598</v>
      </c>
    </row>
    <row r="301" spans="1:16" ht="15" customHeight="1" x14ac:dyDescent="0.25">
      <c r="A301" s="62" t="str">
        <f>'miRNA Table'!C301</f>
        <v>hsa-miR-495-3p</v>
      </c>
      <c r="B301" s="17" t="s">
        <v>5799</v>
      </c>
      <c r="C301" s="78">
        <v>21.52</v>
      </c>
      <c r="D301" s="78">
        <v>36.020000000000003</v>
      </c>
      <c r="E301" s="78">
        <v>21.07</v>
      </c>
      <c r="F301" s="79"/>
      <c r="G301" s="79"/>
      <c r="H301" s="79"/>
      <c r="I301" s="79"/>
      <c r="J301" s="79"/>
      <c r="K301" s="79"/>
      <c r="L301" s="79"/>
      <c r="M301" s="79"/>
      <c r="N301" s="79"/>
      <c r="O301" s="70">
        <f>IF(ISERROR(AVERAGE(Calculations!C302:N302)),"",AVERAGE(Calculations!C302:N302))</f>
        <v>25.863333333333333</v>
      </c>
      <c r="P301" s="70">
        <f>IF(ISERROR(STDEV(Calculations!C302:N302)),"",IF(COUNT(Calculations!C302:N302)&lt;3,"N/A",STDEV(Calculations!C302:N302)))</f>
        <v>7.9157838104216314</v>
      </c>
    </row>
    <row r="302" spans="1:16" ht="15" customHeight="1" x14ac:dyDescent="0.25">
      <c r="A302" s="62" t="str">
        <f>'miRNA Table'!C302</f>
        <v>hsa-miR-497-5p</v>
      </c>
      <c r="B302" s="17" t="s">
        <v>5800</v>
      </c>
      <c r="C302" s="78">
        <v>38.340000000000003</v>
      </c>
      <c r="D302" s="78">
        <v>20.94</v>
      </c>
      <c r="E302" s="78">
        <v>23.55</v>
      </c>
      <c r="F302" s="79"/>
      <c r="G302" s="79"/>
      <c r="H302" s="79"/>
      <c r="I302" s="79"/>
      <c r="J302" s="79"/>
      <c r="K302" s="79"/>
      <c r="L302" s="79"/>
      <c r="M302" s="79"/>
      <c r="N302" s="79"/>
      <c r="O302" s="70">
        <f>IF(ISERROR(AVERAGE(Calculations!C303:N303)),"",AVERAGE(Calculations!C303:N303))</f>
        <v>26.496666666666666</v>
      </c>
      <c r="P302" s="70">
        <f>IF(ISERROR(STDEV(Calculations!C303:N303)),"",IF(COUNT(Calculations!C303:N303)&lt;3,"N/A",STDEV(Calculations!C303:N303)))</f>
        <v>7.4788390364637127</v>
      </c>
    </row>
    <row r="303" spans="1:16" ht="15" customHeight="1" x14ac:dyDescent="0.25">
      <c r="A303" s="62" t="str">
        <f>'miRNA Table'!C303</f>
        <v>hsa-miR-498</v>
      </c>
      <c r="B303" s="17" t="s">
        <v>5801</v>
      </c>
      <c r="C303" s="78">
        <v>29.12</v>
      </c>
      <c r="D303" s="78">
        <v>35.06</v>
      </c>
      <c r="E303" s="78">
        <v>29.38</v>
      </c>
      <c r="F303" s="79"/>
      <c r="G303" s="79"/>
      <c r="H303" s="79"/>
      <c r="I303" s="79"/>
      <c r="J303" s="79"/>
      <c r="K303" s="79"/>
      <c r="L303" s="79"/>
      <c r="M303" s="79"/>
      <c r="N303" s="79"/>
      <c r="O303" s="70">
        <f>IF(ISERROR(AVERAGE(Calculations!C304:N304)),"",AVERAGE(Calculations!C304:N304))</f>
        <v>31.166666666666668</v>
      </c>
      <c r="P303" s="70">
        <f>IF(ISERROR(STDEV(Calculations!C304:N304)),"",IF(COUNT(Calculations!C304:N304)&lt;3,"N/A",STDEV(Calculations!C304:N304)))</f>
        <v>3.3223084344072169</v>
      </c>
    </row>
    <row r="304" spans="1:16" ht="15" customHeight="1" x14ac:dyDescent="0.25">
      <c r="A304" s="62" t="str">
        <f>'miRNA Table'!C304</f>
        <v>hsa-miR-499a-3p</v>
      </c>
      <c r="B304" s="17" t="s">
        <v>5802</v>
      </c>
      <c r="C304" s="78" t="s">
        <v>132</v>
      </c>
      <c r="D304" s="78">
        <v>33.11</v>
      </c>
      <c r="E304" s="78">
        <v>23.53</v>
      </c>
      <c r="F304" s="79"/>
      <c r="G304" s="79"/>
      <c r="H304" s="79"/>
      <c r="I304" s="79"/>
      <c r="J304" s="79"/>
      <c r="K304" s="79"/>
      <c r="L304" s="79"/>
      <c r="M304" s="79"/>
      <c r="N304" s="79"/>
      <c r="O304" s="70">
        <f>IF(ISERROR(AVERAGE(Calculations!C305:N305)),"",AVERAGE(Calculations!C305:N305))</f>
        <v>30.546666666666667</v>
      </c>
      <c r="P304" s="70">
        <f>IF(ISERROR(STDEV(Calculations!C305:N305)),"",IF(COUNT(Calculations!C305:N305)&lt;3,"N/A",STDEV(Calculations!C305:N305)))</f>
        <v>6.1496531067478255</v>
      </c>
    </row>
    <row r="305" spans="1:16" ht="15" customHeight="1" x14ac:dyDescent="0.25">
      <c r="A305" s="62" t="str">
        <f>'miRNA Table'!C305</f>
        <v>hsa-miR-499a-5p</v>
      </c>
      <c r="B305" s="17" t="s">
        <v>5803</v>
      </c>
      <c r="C305" s="78">
        <v>29.09</v>
      </c>
      <c r="D305" s="78">
        <v>25</v>
      </c>
      <c r="E305" s="78">
        <v>21.52</v>
      </c>
      <c r="F305" s="79"/>
      <c r="G305" s="79"/>
      <c r="H305" s="79"/>
      <c r="I305" s="79"/>
      <c r="J305" s="79"/>
      <c r="K305" s="79"/>
      <c r="L305" s="79"/>
      <c r="M305" s="79"/>
      <c r="N305" s="79"/>
      <c r="O305" s="70">
        <f>IF(ISERROR(AVERAGE(Calculations!C306:N306)),"",AVERAGE(Calculations!C306:N306))</f>
        <v>25.203333333333333</v>
      </c>
      <c r="P305" s="70">
        <f>IF(ISERROR(STDEV(Calculations!C306:N306)),"",IF(COUNT(Calculations!C306:N306)&lt;3,"N/A",STDEV(Calculations!C306:N306)))</f>
        <v>3.7890939990099741</v>
      </c>
    </row>
    <row r="306" spans="1:16" ht="15" customHeight="1" x14ac:dyDescent="0.25">
      <c r="A306" s="62" t="str">
        <f>'miRNA Table'!C306</f>
        <v>hsa-miR-500a-5p</v>
      </c>
      <c r="B306" s="17" t="s">
        <v>5804</v>
      </c>
      <c r="C306" s="78">
        <v>34.299999999999997</v>
      </c>
      <c r="D306" s="78" t="s">
        <v>132</v>
      </c>
      <c r="E306" s="78">
        <v>38.340000000000003</v>
      </c>
      <c r="F306" s="79"/>
      <c r="G306" s="79"/>
      <c r="H306" s="79"/>
      <c r="I306" s="79"/>
      <c r="J306" s="79"/>
      <c r="K306" s="79"/>
      <c r="L306" s="79"/>
      <c r="M306" s="79"/>
      <c r="N306" s="79"/>
      <c r="O306" s="70">
        <f>IF(ISERROR(AVERAGE(Calculations!C307:N307)),"",AVERAGE(Calculations!C307:N307))</f>
        <v>34.766666666666666</v>
      </c>
      <c r="P306" s="70">
        <f>IF(ISERROR(STDEV(Calculations!C307:N307)),"",IF(COUNT(Calculations!C307:N307)&lt;3,"N/A",STDEV(Calculations!C307:N307)))</f>
        <v>0.40414518843273967</v>
      </c>
    </row>
    <row r="307" spans="1:16" ht="15" customHeight="1" x14ac:dyDescent="0.25">
      <c r="A307" s="62" t="str">
        <f>'miRNA Table'!C307</f>
        <v>hsa-miR-504-5p</v>
      </c>
      <c r="B307" s="17" t="s">
        <v>5805</v>
      </c>
      <c r="C307" s="78" t="s">
        <v>132</v>
      </c>
      <c r="D307" s="78" t="s">
        <v>132</v>
      </c>
      <c r="E307" s="78">
        <v>29.12</v>
      </c>
      <c r="F307" s="79"/>
      <c r="G307" s="79"/>
      <c r="H307" s="79"/>
      <c r="I307" s="79"/>
      <c r="J307" s="79"/>
      <c r="K307" s="79"/>
      <c r="L307" s="79"/>
      <c r="M307" s="79"/>
      <c r="N307" s="79"/>
      <c r="O307" s="70">
        <f>IF(ISERROR(AVERAGE(Calculations!C308:N308)),"",AVERAGE(Calculations!C308:N308))</f>
        <v>33.04</v>
      </c>
      <c r="P307" s="70">
        <f>IF(ISERROR(STDEV(Calculations!C308:N308)),"",IF(COUNT(Calculations!C308:N308)&lt;3,"N/A",STDEV(Calculations!C308:N308)))</f>
        <v>3.394819582834999</v>
      </c>
    </row>
    <row r="308" spans="1:16" ht="15" customHeight="1" x14ac:dyDescent="0.25">
      <c r="A308" s="62" t="str">
        <f>'miRNA Table'!C308</f>
        <v>hsa-miR-505-3p</v>
      </c>
      <c r="B308" s="17" t="s">
        <v>5806</v>
      </c>
      <c r="C308" s="78" t="s">
        <v>132</v>
      </c>
      <c r="D308" s="78" t="s">
        <v>132</v>
      </c>
      <c r="E308" s="78" t="s">
        <v>132</v>
      </c>
      <c r="F308" s="79"/>
      <c r="G308" s="79"/>
      <c r="H308" s="79"/>
      <c r="I308" s="79"/>
      <c r="J308" s="79"/>
      <c r="K308" s="79"/>
      <c r="L308" s="79"/>
      <c r="M308" s="79"/>
      <c r="N308" s="79"/>
      <c r="O308" s="70">
        <f>IF(ISERROR(AVERAGE(Calculations!C309:N309)),"",AVERAGE(Calculations!C309:N309))</f>
        <v>35</v>
      </c>
      <c r="P308" s="70">
        <f>IF(ISERROR(STDEV(Calculations!C309:N309)),"",IF(COUNT(Calculations!C309:N309)&lt;3,"N/A",STDEV(Calculations!C309:N309)))</f>
        <v>0</v>
      </c>
    </row>
    <row r="309" spans="1:16" ht="15" customHeight="1" x14ac:dyDescent="0.25">
      <c r="A309" s="62" t="str">
        <f>'miRNA Table'!C309</f>
        <v>hsa-miR-506-3p</v>
      </c>
      <c r="B309" s="17" t="s">
        <v>5807</v>
      </c>
      <c r="C309" s="78" t="s">
        <v>132</v>
      </c>
      <c r="D309" s="78">
        <v>35.880000000000003</v>
      </c>
      <c r="E309" s="78">
        <v>29.09</v>
      </c>
      <c r="F309" s="79"/>
      <c r="G309" s="79"/>
      <c r="H309" s="79"/>
      <c r="I309" s="79"/>
      <c r="J309" s="79"/>
      <c r="K309" s="79"/>
      <c r="L309" s="79"/>
      <c r="M309" s="79"/>
      <c r="N309" s="79"/>
      <c r="O309" s="70">
        <f>IF(ISERROR(AVERAGE(Calculations!C310:N310)),"",AVERAGE(Calculations!C310:N310))</f>
        <v>33.03</v>
      </c>
      <c r="P309" s="70">
        <f>IF(ISERROR(STDEV(Calculations!C310:N310)),"",IF(COUNT(Calculations!C310:N310)&lt;3,"N/A",STDEV(Calculations!C310:N310)))</f>
        <v>3.4121400909106883</v>
      </c>
    </row>
    <row r="310" spans="1:16" ht="15" customHeight="1" x14ac:dyDescent="0.25">
      <c r="A310" s="62" t="str">
        <f>'miRNA Table'!C310</f>
        <v>hsa-miR-508-5p</v>
      </c>
      <c r="B310" s="17" t="s">
        <v>5808</v>
      </c>
      <c r="C310" s="78">
        <v>31.74</v>
      </c>
      <c r="D310" s="78">
        <v>31.72</v>
      </c>
      <c r="E310" s="78">
        <v>34.299999999999997</v>
      </c>
      <c r="F310" s="79"/>
      <c r="G310" s="79"/>
      <c r="H310" s="79"/>
      <c r="I310" s="79"/>
      <c r="J310" s="79"/>
      <c r="K310" s="79"/>
      <c r="L310" s="79"/>
      <c r="M310" s="79"/>
      <c r="N310" s="79"/>
      <c r="O310" s="70">
        <f>IF(ISERROR(AVERAGE(Calculations!C311:N311)),"",AVERAGE(Calculations!C311:N311))</f>
        <v>32.586666666666666</v>
      </c>
      <c r="P310" s="70">
        <f>IF(ISERROR(STDEV(Calculations!C311:N311)),"",IF(COUNT(Calculations!C311:N311)&lt;3,"N/A",STDEV(Calculations!C311:N311)))</f>
        <v>1.4838238889212327</v>
      </c>
    </row>
    <row r="311" spans="1:16" ht="15" customHeight="1" x14ac:dyDescent="0.25">
      <c r="A311" s="62" t="str">
        <f>'miRNA Table'!C311</f>
        <v>hsa-miR-509-3p</v>
      </c>
      <c r="B311" s="17" t="s">
        <v>5809</v>
      </c>
      <c r="C311" s="78">
        <v>35.93</v>
      </c>
      <c r="D311" s="78">
        <v>35.75</v>
      </c>
      <c r="E311" s="78">
        <v>34.06</v>
      </c>
      <c r="F311" s="79"/>
      <c r="G311" s="79"/>
      <c r="H311" s="79"/>
      <c r="I311" s="79"/>
      <c r="J311" s="79"/>
      <c r="K311" s="79"/>
      <c r="L311" s="79"/>
      <c r="M311" s="79"/>
      <c r="N311" s="79"/>
      <c r="O311" s="70">
        <f>IF(ISERROR(AVERAGE(Calculations!C312:N312)),"",AVERAGE(Calculations!C312:N312))</f>
        <v>34.686666666666667</v>
      </c>
      <c r="P311" s="70">
        <f>IF(ISERROR(STDEV(Calculations!C312:N312)),"",IF(COUNT(Calculations!C312:N312)&lt;3,"N/A",STDEV(Calculations!C312:N312)))</f>
        <v>0.54270925303824691</v>
      </c>
    </row>
    <row r="312" spans="1:16" ht="15" customHeight="1" x14ac:dyDescent="0.25">
      <c r="A312" s="62" t="str">
        <f>'miRNA Table'!C312</f>
        <v>hsa-miR-511-5p</v>
      </c>
      <c r="B312" s="17" t="s">
        <v>5810</v>
      </c>
      <c r="C312" s="78">
        <v>39.28</v>
      </c>
      <c r="D312" s="78">
        <v>35.81</v>
      </c>
      <c r="E312" s="78">
        <v>33.549999999999997</v>
      </c>
      <c r="F312" s="79"/>
      <c r="G312" s="79"/>
      <c r="H312" s="79"/>
      <c r="I312" s="79"/>
      <c r="J312" s="79"/>
      <c r="K312" s="79"/>
      <c r="L312" s="79"/>
      <c r="M312" s="79"/>
      <c r="N312" s="79"/>
      <c r="O312" s="70">
        <f>IF(ISERROR(AVERAGE(Calculations!C313:N313)),"",AVERAGE(Calculations!C313:N313))</f>
        <v>34.516666666666666</v>
      </c>
      <c r="P312" s="70">
        <f>IF(ISERROR(STDEV(Calculations!C313:N313)),"",IF(COUNT(Calculations!C313:N313)&lt;3,"N/A",STDEV(Calculations!C313:N313)))</f>
        <v>0.83715789032495902</v>
      </c>
    </row>
    <row r="313" spans="1:16" ht="15" customHeight="1" x14ac:dyDescent="0.25">
      <c r="A313" s="62" t="str">
        <f>'miRNA Table'!C313</f>
        <v>hsa-miR-512-5p</v>
      </c>
      <c r="B313" s="17" t="s">
        <v>5811</v>
      </c>
      <c r="C313" s="78">
        <v>39.700000000000003</v>
      </c>
      <c r="D313" s="78">
        <v>35.1</v>
      </c>
      <c r="E313" s="78">
        <v>34.4</v>
      </c>
      <c r="F313" s="79"/>
      <c r="G313" s="79"/>
      <c r="H313" s="79"/>
      <c r="I313" s="79"/>
      <c r="J313" s="79"/>
      <c r="K313" s="79"/>
      <c r="L313" s="79"/>
      <c r="M313" s="79"/>
      <c r="N313" s="79"/>
      <c r="O313" s="70">
        <f>IF(ISERROR(AVERAGE(Calculations!C314:N314)),"",AVERAGE(Calculations!C314:N314))</f>
        <v>34.800000000000004</v>
      </c>
      <c r="P313" s="70">
        <f>IF(ISERROR(STDEV(Calculations!C314:N314)),"",IF(COUNT(Calculations!C314:N314)&lt;3,"N/A",STDEV(Calculations!C314:N314)))</f>
        <v>0.34641016151377629</v>
      </c>
    </row>
    <row r="314" spans="1:16" ht="15" customHeight="1" x14ac:dyDescent="0.25">
      <c r="A314" s="62" t="str">
        <f>'miRNA Table'!C314</f>
        <v>hsa-miR-513a-5p</v>
      </c>
      <c r="B314" s="17" t="s">
        <v>5812</v>
      </c>
      <c r="C314" s="78">
        <v>34.03</v>
      </c>
      <c r="D314" s="78">
        <v>33.92</v>
      </c>
      <c r="E314" s="78">
        <v>32.64</v>
      </c>
      <c r="F314" s="79"/>
      <c r="G314" s="79"/>
      <c r="H314" s="79"/>
      <c r="I314" s="79"/>
      <c r="J314" s="79"/>
      <c r="K314" s="79"/>
      <c r="L314" s="79"/>
      <c r="M314" s="79"/>
      <c r="N314" s="79"/>
      <c r="O314" s="70">
        <f>IF(ISERROR(AVERAGE(Calculations!C315:N315)),"",AVERAGE(Calculations!C315:N315))</f>
        <v>33.53</v>
      </c>
      <c r="P314" s="70">
        <f>IF(ISERROR(STDEV(Calculations!C315:N315)),"",IF(COUNT(Calculations!C315:N315)&lt;3,"N/A",STDEV(Calculations!C315:N315)))</f>
        <v>0.77272245987806043</v>
      </c>
    </row>
    <row r="315" spans="1:16" ht="15" customHeight="1" x14ac:dyDescent="0.25">
      <c r="A315" s="62" t="str">
        <f>'miRNA Table'!C315</f>
        <v>hsa-miR-514a-3p</v>
      </c>
      <c r="B315" s="17" t="s">
        <v>5813</v>
      </c>
      <c r="C315" s="78" t="s">
        <v>132</v>
      </c>
      <c r="D315" s="78" t="s">
        <v>132</v>
      </c>
      <c r="E315" s="78">
        <v>35.770000000000003</v>
      </c>
      <c r="F315" s="79"/>
      <c r="G315" s="79"/>
      <c r="H315" s="79"/>
      <c r="I315" s="79"/>
      <c r="J315" s="79"/>
      <c r="K315" s="79"/>
      <c r="L315" s="79"/>
      <c r="M315" s="79"/>
      <c r="N315" s="79"/>
      <c r="O315" s="70">
        <f>IF(ISERROR(AVERAGE(Calculations!C316:N316)),"",AVERAGE(Calculations!C316:N316))</f>
        <v>35</v>
      </c>
      <c r="P315" s="70">
        <f>IF(ISERROR(STDEV(Calculations!C316:N316)),"",IF(COUNT(Calculations!C316:N316)&lt;3,"N/A",STDEV(Calculations!C316:N316)))</f>
        <v>0</v>
      </c>
    </row>
    <row r="316" spans="1:16" ht="15" customHeight="1" x14ac:dyDescent="0.25">
      <c r="A316" s="62" t="str">
        <f>'miRNA Table'!C316</f>
        <v>hsa-miR-517a-3p hsa-miR-517b-3p</v>
      </c>
      <c r="B316" s="17" t="s">
        <v>5814</v>
      </c>
      <c r="C316" s="78">
        <v>31.18</v>
      </c>
      <c r="D316" s="78">
        <v>30.82</v>
      </c>
      <c r="E316" s="78">
        <v>31.32</v>
      </c>
      <c r="F316" s="79"/>
      <c r="G316" s="79"/>
      <c r="H316" s="79"/>
      <c r="I316" s="79"/>
      <c r="J316" s="79"/>
      <c r="K316" s="79"/>
      <c r="L316" s="79"/>
      <c r="M316" s="79"/>
      <c r="N316" s="79"/>
      <c r="O316" s="70">
        <f>IF(ISERROR(AVERAGE(Calculations!C317:N317)),"",AVERAGE(Calculations!C317:N317))</f>
        <v>31.106666666666666</v>
      </c>
      <c r="P316" s="70">
        <f>IF(ISERROR(STDEV(Calculations!C317:N317)),"",IF(COUNT(Calculations!C317:N317)&lt;3,"N/A",STDEV(Calculations!C317:N317)))</f>
        <v>0.25794056162870799</v>
      </c>
    </row>
    <row r="317" spans="1:16" ht="15" customHeight="1" x14ac:dyDescent="0.25">
      <c r="A317" s="62" t="str">
        <f>'miRNA Table'!C317</f>
        <v>hsa-miR-518b</v>
      </c>
      <c r="B317" s="17" t="s">
        <v>5815</v>
      </c>
      <c r="C317" s="78">
        <v>13.53</v>
      </c>
      <c r="D317" s="78">
        <v>13.59</v>
      </c>
      <c r="E317" s="78">
        <v>13.59</v>
      </c>
      <c r="F317" s="79"/>
      <c r="G317" s="79"/>
      <c r="H317" s="79"/>
      <c r="I317" s="79"/>
      <c r="J317" s="79"/>
      <c r="K317" s="79"/>
      <c r="L317" s="79"/>
      <c r="M317" s="79"/>
      <c r="N317" s="79"/>
      <c r="O317" s="70">
        <f>IF(ISERROR(AVERAGE(Calculations!C318:N318)),"",AVERAGE(Calculations!C318:N318))</f>
        <v>13.569999999999999</v>
      </c>
      <c r="P317" s="70">
        <f>IF(ISERROR(STDEV(Calculations!C318:N318)),"",IF(COUNT(Calculations!C318:N318)&lt;3,"N/A",STDEV(Calculations!C318:N318)))</f>
        <v>3.4641016151377831E-2</v>
      </c>
    </row>
    <row r="318" spans="1:16" ht="15" customHeight="1" x14ac:dyDescent="0.25">
      <c r="A318" s="62" t="str">
        <f>'miRNA Table'!C318</f>
        <v>hsa-miR-519d-3p</v>
      </c>
      <c r="B318" s="17" t="s">
        <v>5816</v>
      </c>
      <c r="C318" s="78">
        <v>29.52</v>
      </c>
      <c r="D318" s="78">
        <v>29.17</v>
      </c>
      <c r="E318" s="78">
        <v>29.13</v>
      </c>
      <c r="F318" s="79"/>
      <c r="G318" s="79"/>
      <c r="H318" s="79"/>
      <c r="I318" s="79"/>
      <c r="J318" s="79"/>
      <c r="K318" s="79"/>
      <c r="L318" s="79"/>
      <c r="M318" s="79"/>
      <c r="N318" s="79"/>
      <c r="O318" s="70">
        <f>IF(ISERROR(AVERAGE(Calculations!C319:N319)),"",AVERAGE(Calculations!C319:N319))</f>
        <v>29.27333333333333</v>
      </c>
      <c r="P318" s="70">
        <f>IF(ISERROR(STDEV(Calculations!C319:N319)),"",IF(COUNT(Calculations!C319:N319)&lt;3,"N/A",STDEV(Calculations!C319:N319)))</f>
        <v>0.21455380055672096</v>
      </c>
    </row>
    <row r="319" spans="1:16" ht="15" customHeight="1" x14ac:dyDescent="0.25">
      <c r="A319" s="62" t="str">
        <f>'miRNA Table'!C319</f>
        <v>hsa-miR-520c-3p hsa-miR-520f-3p</v>
      </c>
      <c r="B319" s="17" t="s">
        <v>5817</v>
      </c>
      <c r="C319" s="78">
        <v>21.51</v>
      </c>
      <c r="D319" s="78">
        <v>21.46</v>
      </c>
      <c r="E319" s="78">
        <v>21.32</v>
      </c>
      <c r="F319" s="79"/>
      <c r="G319" s="79"/>
      <c r="H319" s="79"/>
      <c r="I319" s="79"/>
      <c r="J319" s="79"/>
      <c r="K319" s="79"/>
      <c r="L319" s="79"/>
      <c r="M319" s="79"/>
      <c r="N319" s="79"/>
      <c r="O319" s="70">
        <f>IF(ISERROR(AVERAGE(Calculations!C320:N320)),"",AVERAGE(Calculations!C320:N320))</f>
        <v>21.429999999999996</v>
      </c>
      <c r="P319" s="70">
        <f>IF(ISERROR(STDEV(Calculations!C320:N320)),"",IF(COUNT(Calculations!C320:N320)&lt;3,"N/A",STDEV(Calculations!C320:N320)))</f>
        <v>9.8488578017961653E-2</v>
      </c>
    </row>
    <row r="320" spans="1:16" ht="15" customHeight="1" x14ac:dyDescent="0.25">
      <c r="A320" s="62" t="str">
        <f>'miRNA Table'!C320</f>
        <v>hsa-miR-520g-3p</v>
      </c>
      <c r="B320" s="17" t="s">
        <v>5818</v>
      </c>
      <c r="C320" s="78">
        <v>24.15</v>
      </c>
      <c r="D320" s="78">
        <v>24.33</v>
      </c>
      <c r="E320" s="78">
        <v>24.19</v>
      </c>
      <c r="F320" s="79"/>
      <c r="G320" s="79"/>
      <c r="H320" s="79"/>
      <c r="I320" s="79"/>
      <c r="J320" s="79"/>
      <c r="K320" s="79"/>
      <c r="L320" s="79"/>
      <c r="M320" s="79"/>
      <c r="N320" s="79"/>
      <c r="O320" s="70">
        <f>IF(ISERROR(AVERAGE(Calculations!C321:N321)),"",AVERAGE(Calculations!C321:N321))</f>
        <v>24.223333333333333</v>
      </c>
      <c r="P320" s="70">
        <f>IF(ISERROR(STDEV(Calculations!C321:N321)),"",IF(COUNT(Calculations!C321:N321)&lt;3,"N/A",STDEV(Calculations!C321:N321)))</f>
        <v>9.4516312525051535E-2</v>
      </c>
    </row>
    <row r="321" spans="1:16" ht="15" customHeight="1" x14ac:dyDescent="0.25">
      <c r="A321" s="62" t="str">
        <f>'miRNA Table'!C321</f>
        <v>hsa-miR-522-3p</v>
      </c>
      <c r="B321" s="17" t="s">
        <v>5819</v>
      </c>
      <c r="C321" s="78">
        <v>27.2</v>
      </c>
      <c r="D321" s="78">
        <v>27.24</v>
      </c>
      <c r="E321" s="78">
        <v>27.14</v>
      </c>
      <c r="F321" s="79"/>
      <c r="G321" s="79"/>
      <c r="H321" s="79"/>
      <c r="I321" s="79"/>
      <c r="J321" s="79"/>
      <c r="K321" s="79"/>
      <c r="L321" s="79"/>
      <c r="M321" s="79"/>
      <c r="N321" s="79"/>
      <c r="O321" s="70">
        <f>IF(ISERROR(AVERAGE(Calculations!C322:N322)),"",AVERAGE(Calculations!C322:N322))</f>
        <v>27.193333333333332</v>
      </c>
      <c r="P321" s="70">
        <f>IF(ISERROR(STDEV(Calculations!C322:N322)),"",IF(COUNT(Calculations!C322:N322)&lt;3,"N/A",STDEV(Calculations!C322:N322)))</f>
        <v>5.0332229568470589E-2</v>
      </c>
    </row>
    <row r="322" spans="1:16" ht="15" customHeight="1" x14ac:dyDescent="0.25">
      <c r="A322" s="62" t="str">
        <f>'miRNA Table'!C322</f>
        <v>hsa-miR-524-5p</v>
      </c>
      <c r="B322" s="17" t="s">
        <v>5820</v>
      </c>
      <c r="C322" s="78">
        <v>35.229999999999997</v>
      </c>
      <c r="D322" s="78">
        <v>35.58</v>
      </c>
      <c r="E322" s="78">
        <v>36.04</v>
      </c>
      <c r="F322" s="79"/>
      <c r="G322" s="79"/>
      <c r="H322" s="79"/>
      <c r="I322" s="79"/>
      <c r="J322" s="79"/>
      <c r="K322" s="79"/>
      <c r="L322" s="79"/>
      <c r="M322" s="79"/>
      <c r="N322" s="79"/>
      <c r="O322" s="70">
        <f>IF(ISERROR(AVERAGE(Calculations!C323:N323)),"",AVERAGE(Calculations!C323:N323))</f>
        <v>35</v>
      </c>
      <c r="P322" s="70">
        <f>IF(ISERROR(STDEV(Calculations!C323:N323)),"",IF(COUNT(Calculations!C323:N323)&lt;3,"N/A",STDEV(Calculations!C323:N323)))</f>
        <v>0</v>
      </c>
    </row>
    <row r="323" spans="1:16" ht="15" customHeight="1" x14ac:dyDescent="0.25">
      <c r="A323" s="62" t="str">
        <f>'miRNA Table'!C323</f>
        <v>hsa-miR-532-5p</v>
      </c>
      <c r="B323" s="17" t="s">
        <v>5821</v>
      </c>
      <c r="C323" s="78">
        <v>21.07</v>
      </c>
      <c r="D323" s="78">
        <v>21.02</v>
      </c>
      <c r="E323" s="78">
        <v>21.05</v>
      </c>
      <c r="F323" s="79"/>
      <c r="G323" s="79"/>
      <c r="H323" s="79"/>
      <c r="I323" s="79"/>
      <c r="J323" s="79"/>
      <c r="K323" s="79"/>
      <c r="L323" s="79"/>
      <c r="M323" s="79"/>
      <c r="N323" s="79"/>
      <c r="O323" s="70">
        <f>IF(ISERROR(AVERAGE(Calculations!C324:N324)),"",AVERAGE(Calculations!C324:N324))</f>
        <v>21.046666666666667</v>
      </c>
      <c r="P323" s="70">
        <f>IF(ISERROR(STDEV(Calculations!C324:N324)),"",IF(COUNT(Calculations!C324:N324)&lt;3,"N/A",STDEV(Calculations!C324:N324)))</f>
        <v>2.5166114784236235E-2</v>
      </c>
    </row>
    <row r="324" spans="1:16" ht="15" customHeight="1" x14ac:dyDescent="0.25">
      <c r="A324" s="62" t="str">
        <f>'miRNA Table'!C324</f>
        <v>hsa-miR-539-5p</v>
      </c>
      <c r="B324" s="17" t="s">
        <v>5822</v>
      </c>
      <c r="C324" s="78">
        <v>23.55</v>
      </c>
      <c r="D324" s="78">
        <v>23.62</v>
      </c>
      <c r="E324" s="78">
        <v>23.57</v>
      </c>
      <c r="F324" s="79"/>
      <c r="G324" s="79"/>
      <c r="H324" s="79"/>
      <c r="I324" s="79"/>
      <c r="J324" s="79"/>
      <c r="K324" s="79"/>
      <c r="L324" s="79"/>
      <c r="M324" s="79"/>
      <c r="N324" s="79"/>
      <c r="O324" s="70">
        <f>IF(ISERROR(AVERAGE(Calculations!C325:N325)),"",AVERAGE(Calculations!C325:N325))</f>
        <v>23.580000000000002</v>
      </c>
      <c r="P324" s="70">
        <f>IF(ISERROR(STDEV(Calculations!C325:N325)),"",IF(COUNT(Calculations!C325:N325)&lt;3,"N/A",STDEV(Calculations!C325:N325)))</f>
        <v>3.6055512754640105E-2</v>
      </c>
    </row>
    <row r="325" spans="1:16" ht="15" customHeight="1" x14ac:dyDescent="0.25">
      <c r="A325" s="62" t="str">
        <f>'miRNA Table'!C325</f>
        <v>hsa-miR-542-3p</v>
      </c>
      <c r="B325" s="17" t="s">
        <v>5823</v>
      </c>
      <c r="C325" s="78">
        <v>29.38</v>
      </c>
      <c r="D325" s="78">
        <v>29.68</v>
      </c>
      <c r="E325" s="78">
        <v>29.32</v>
      </c>
      <c r="F325" s="79"/>
      <c r="G325" s="79"/>
      <c r="H325" s="79"/>
      <c r="I325" s="79"/>
      <c r="J325" s="79"/>
      <c r="K325" s="79"/>
      <c r="L325" s="79"/>
      <c r="M325" s="79"/>
      <c r="N325" s="79"/>
      <c r="O325" s="70">
        <f>IF(ISERROR(AVERAGE(Calculations!C326:N326)),"",AVERAGE(Calculations!C326:N326))</f>
        <v>29.459999999999997</v>
      </c>
      <c r="P325" s="70">
        <f>IF(ISERROR(STDEV(Calculations!C326:N326)),"",IF(COUNT(Calculations!C326:N326)&lt;3,"N/A",STDEV(Calculations!C326:N326)))</f>
        <v>0.19287301521985903</v>
      </c>
    </row>
    <row r="326" spans="1:16" ht="15" customHeight="1" x14ac:dyDescent="0.25">
      <c r="A326" s="62" t="str">
        <f>'miRNA Table'!C326</f>
        <v>hsa-miR-542-5p</v>
      </c>
      <c r="B326" s="17" t="s">
        <v>5824</v>
      </c>
      <c r="C326" s="78">
        <v>23.53</v>
      </c>
      <c r="D326" s="78">
        <v>23.58</v>
      </c>
      <c r="E326" s="78">
        <v>23.46</v>
      </c>
      <c r="F326" s="79"/>
      <c r="G326" s="79"/>
      <c r="H326" s="79"/>
      <c r="I326" s="79"/>
      <c r="J326" s="79"/>
      <c r="K326" s="79"/>
      <c r="L326" s="79"/>
      <c r="M326" s="79"/>
      <c r="N326" s="79"/>
      <c r="O326" s="70">
        <f>IF(ISERROR(AVERAGE(Calculations!C327:N327)),"",AVERAGE(Calculations!C327:N327))</f>
        <v>23.52333333333333</v>
      </c>
      <c r="P326" s="70">
        <f>IF(ISERROR(STDEV(Calculations!C327:N327)),"",IF(COUNT(Calculations!C327:N327)&lt;3,"N/A",STDEV(Calculations!C327:N327)))</f>
        <v>6.0277137733415892E-2</v>
      </c>
    </row>
    <row r="327" spans="1:16" ht="15" customHeight="1" x14ac:dyDescent="0.25">
      <c r="A327" s="62" t="str">
        <f>'miRNA Table'!C327</f>
        <v>hsa-miR-549a</v>
      </c>
      <c r="B327" s="17" t="s">
        <v>5825</v>
      </c>
      <c r="C327" s="78">
        <v>21.52</v>
      </c>
      <c r="D327" s="78">
        <v>21.64</v>
      </c>
      <c r="E327" s="78">
        <v>21.37</v>
      </c>
      <c r="F327" s="79"/>
      <c r="G327" s="79"/>
      <c r="H327" s="79"/>
      <c r="I327" s="79"/>
      <c r="J327" s="79"/>
      <c r="K327" s="79"/>
      <c r="L327" s="79"/>
      <c r="M327" s="79"/>
      <c r="N327" s="79"/>
      <c r="O327" s="70">
        <f>IF(ISERROR(AVERAGE(Calculations!C328:N328)),"",AVERAGE(Calculations!C328:N328))</f>
        <v>21.51</v>
      </c>
      <c r="P327" s="70">
        <f>IF(ISERROR(STDEV(Calculations!C328:N328)),"",IF(COUNT(Calculations!C328:N328)&lt;3,"N/A",STDEV(Calculations!C328:N328)))</f>
        <v>0.13527749258468658</v>
      </c>
    </row>
    <row r="328" spans="1:16" ht="15" customHeight="1" x14ac:dyDescent="0.25">
      <c r="A328" s="62" t="str">
        <f>'miRNA Table'!C328</f>
        <v>hsa-miR-551b-3p</v>
      </c>
      <c r="B328" s="17" t="s">
        <v>5826</v>
      </c>
      <c r="C328" s="78">
        <v>38.340000000000003</v>
      </c>
      <c r="D328" s="78">
        <v>38.72</v>
      </c>
      <c r="E328" s="78">
        <v>37.28</v>
      </c>
      <c r="F328" s="79"/>
      <c r="G328" s="79"/>
      <c r="H328" s="79"/>
      <c r="I328" s="79"/>
      <c r="J328" s="79"/>
      <c r="K328" s="79"/>
      <c r="L328" s="79"/>
      <c r="M328" s="79"/>
      <c r="N328" s="79"/>
      <c r="O328" s="70">
        <f>IF(ISERROR(AVERAGE(Calculations!C329:N329)),"",AVERAGE(Calculations!C329:N329))</f>
        <v>35</v>
      </c>
      <c r="P328" s="70">
        <f>IF(ISERROR(STDEV(Calculations!C329:N329)),"",IF(COUNT(Calculations!C329:N329)&lt;3,"N/A",STDEV(Calculations!C329:N329)))</f>
        <v>0</v>
      </c>
    </row>
    <row r="329" spans="1:16" ht="15" customHeight="1" x14ac:dyDescent="0.25">
      <c r="A329" s="62" t="str">
        <f>'miRNA Table'!C329</f>
        <v>hsa-miR-567</v>
      </c>
      <c r="B329" s="17" t="s">
        <v>5827</v>
      </c>
      <c r="C329" s="78">
        <v>29.12</v>
      </c>
      <c r="D329" s="78">
        <v>28.55</v>
      </c>
      <c r="E329" s="78">
        <v>28.68</v>
      </c>
      <c r="F329" s="79"/>
      <c r="G329" s="79"/>
      <c r="H329" s="79"/>
      <c r="I329" s="79"/>
      <c r="J329" s="79"/>
      <c r="K329" s="79"/>
      <c r="L329" s="79"/>
      <c r="M329" s="79"/>
      <c r="N329" s="79"/>
      <c r="O329" s="70">
        <f>IF(ISERROR(AVERAGE(Calculations!C330:N330)),"",AVERAGE(Calculations!C330:N330))</f>
        <v>28.783333333333331</v>
      </c>
      <c r="P329" s="70">
        <f>IF(ISERROR(STDEV(Calculations!C330:N330)),"",IF(COUNT(Calculations!C330:N330)&lt;3,"N/A",STDEV(Calculations!C330:N330)))</f>
        <v>0.29871948937646087</v>
      </c>
    </row>
    <row r="330" spans="1:16" ht="15" customHeight="1" x14ac:dyDescent="0.25">
      <c r="A330" s="62" t="str">
        <f>'miRNA Table'!C330</f>
        <v>hsa-miR-570-3p</v>
      </c>
      <c r="B330" s="17" t="s">
        <v>5828</v>
      </c>
      <c r="C330" s="78" t="s">
        <v>132</v>
      </c>
      <c r="D330" s="78" t="s">
        <v>132</v>
      </c>
      <c r="E330" s="78" t="s">
        <v>132</v>
      </c>
      <c r="F330" s="79"/>
      <c r="G330" s="79"/>
      <c r="H330" s="79"/>
      <c r="I330" s="79"/>
      <c r="J330" s="79"/>
      <c r="K330" s="79"/>
      <c r="L330" s="79"/>
      <c r="M330" s="79"/>
      <c r="N330" s="79"/>
      <c r="O330" s="70">
        <f>IF(ISERROR(AVERAGE(Calculations!C331:N331)),"",AVERAGE(Calculations!C331:N331))</f>
        <v>35</v>
      </c>
      <c r="P330" s="70">
        <f>IF(ISERROR(STDEV(Calculations!C331:N331)),"",IF(COUNT(Calculations!C331:N331)&lt;3,"N/A",STDEV(Calculations!C331:N331)))</f>
        <v>0</v>
      </c>
    </row>
    <row r="331" spans="1:16" ht="15" customHeight="1" x14ac:dyDescent="0.25">
      <c r="A331" s="62" t="str">
        <f>'miRNA Table'!C331</f>
        <v>hsa-miR-574-3p</v>
      </c>
      <c r="B331" s="17" t="s">
        <v>5829</v>
      </c>
      <c r="C331" s="78">
        <v>29.09</v>
      </c>
      <c r="D331" s="78">
        <v>29.17</v>
      </c>
      <c r="E331" s="78">
        <v>29.15</v>
      </c>
      <c r="F331" s="79"/>
      <c r="G331" s="79"/>
      <c r="H331" s="79"/>
      <c r="I331" s="79"/>
      <c r="J331" s="79"/>
      <c r="K331" s="79"/>
      <c r="L331" s="79"/>
      <c r="M331" s="79"/>
      <c r="N331" s="79"/>
      <c r="O331" s="70">
        <f>IF(ISERROR(AVERAGE(Calculations!C332:N332)),"",AVERAGE(Calculations!C332:N332))</f>
        <v>29.136666666666667</v>
      </c>
      <c r="P331" s="70">
        <f>IF(ISERROR(STDEV(Calculations!C332:N332)),"",IF(COUNT(Calculations!C332:N332)&lt;3,"N/A",STDEV(Calculations!C332:N332)))</f>
        <v>4.1633319989323188E-2</v>
      </c>
    </row>
    <row r="332" spans="1:16" ht="15" customHeight="1" x14ac:dyDescent="0.25">
      <c r="A332" s="62" t="str">
        <f>'miRNA Table'!C332</f>
        <v>hsa-miR-575</v>
      </c>
      <c r="B332" s="17" t="s">
        <v>5830</v>
      </c>
      <c r="C332" s="78">
        <v>34.299999999999997</v>
      </c>
      <c r="D332" s="78">
        <v>34.29</v>
      </c>
      <c r="E332" s="78">
        <v>35.32</v>
      </c>
      <c r="F332" s="79"/>
      <c r="G332" s="79"/>
      <c r="H332" s="79"/>
      <c r="I332" s="79"/>
      <c r="J332" s="79"/>
      <c r="K332" s="79"/>
      <c r="L332" s="79"/>
      <c r="M332" s="79"/>
      <c r="N332" s="79"/>
      <c r="O332" s="70">
        <f>IF(ISERROR(AVERAGE(Calculations!C333:N333)),"",AVERAGE(Calculations!C333:N333))</f>
        <v>34.53</v>
      </c>
      <c r="P332" s="70">
        <f>IF(ISERROR(STDEV(Calculations!C333:N333)),"",IF(COUNT(Calculations!C333:N333)&lt;3,"N/A",STDEV(Calculations!C333:N333)))</f>
        <v>0.40706264874095344</v>
      </c>
    </row>
    <row r="333" spans="1:16" ht="15" customHeight="1" x14ac:dyDescent="0.25">
      <c r="A333" s="62" t="str">
        <f>'miRNA Table'!C333</f>
        <v>hsa-miR-580-3p</v>
      </c>
      <c r="B333" s="17" t="s">
        <v>5831</v>
      </c>
      <c r="C333" s="78">
        <v>24.3</v>
      </c>
      <c r="D333" s="78">
        <v>24.33</v>
      </c>
      <c r="E333" s="78">
        <v>24.17</v>
      </c>
      <c r="F333" s="79"/>
      <c r="G333" s="79"/>
      <c r="H333" s="79"/>
      <c r="I333" s="79"/>
      <c r="J333" s="79"/>
      <c r="K333" s="79"/>
      <c r="L333" s="79"/>
      <c r="M333" s="79"/>
      <c r="N333" s="79"/>
      <c r="O333" s="70">
        <f>IF(ISERROR(AVERAGE(Calculations!C334:N334)),"",AVERAGE(Calculations!C334:N334))</f>
        <v>24.266666666666666</v>
      </c>
      <c r="P333" s="70">
        <f>IF(ISERROR(STDEV(Calculations!C334:N334)),"",IF(COUNT(Calculations!C334:N334)&lt;3,"N/A",STDEV(Calculations!C334:N334)))</f>
        <v>8.5049005481152365E-2</v>
      </c>
    </row>
    <row r="334" spans="1:16" ht="15" customHeight="1" x14ac:dyDescent="0.25">
      <c r="A334" s="62" t="str">
        <f>'miRNA Table'!C334</f>
        <v>hsa-miR-581</v>
      </c>
      <c r="B334" s="17" t="s">
        <v>5832</v>
      </c>
      <c r="C334" s="78">
        <v>18.739999999999998</v>
      </c>
      <c r="D334" s="78">
        <v>18.62</v>
      </c>
      <c r="E334" s="78">
        <v>18.63</v>
      </c>
      <c r="F334" s="79"/>
      <c r="G334" s="79"/>
      <c r="H334" s="79"/>
      <c r="I334" s="79"/>
      <c r="J334" s="79"/>
      <c r="K334" s="79"/>
      <c r="L334" s="79"/>
      <c r="M334" s="79"/>
      <c r="N334" s="79"/>
      <c r="O334" s="70">
        <f>IF(ISERROR(AVERAGE(Calculations!C335:N335)),"",AVERAGE(Calculations!C335:N335))</f>
        <v>18.66333333333333</v>
      </c>
      <c r="P334" s="70">
        <f>IF(ISERROR(STDEV(Calculations!C335:N335)),"",IF(COUNT(Calculations!C335:N335)&lt;3,"N/A",STDEV(Calculations!C335:N335)))</f>
        <v>6.6583281184792953E-2</v>
      </c>
    </row>
    <row r="335" spans="1:16" ht="15" customHeight="1" x14ac:dyDescent="0.25">
      <c r="A335" s="62" t="str">
        <f>'miRNA Table'!C335</f>
        <v>hsa-miR-583</v>
      </c>
      <c r="B335" s="17" t="s">
        <v>5833</v>
      </c>
      <c r="C335" s="78">
        <v>37.049999999999997</v>
      </c>
      <c r="D335" s="78">
        <v>35.229999999999997</v>
      </c>
      <c r="E335" s="78">
        <v>36.61</v>
      </c>
      <c r="F335" s="79"/>
      <c r="G335" s="79"/>
      <c r="H335" s="79"/>
      <c r="I335" s="79"/>
      <c r="J335" s="79"/>
      <c r="K335" s="79"/>
      <c r="L335" s="79"/>
      <c r="M335" s="79"/>
      <c r="N335" s="79"/>
      <c r="O335" s="70">
        <f>IF(ISERROR(AVERAGE(Calculations!C336:N336)),"",AVERAGE(Calculations!C336:N336))</f>
        <v>35</v>
      </c>
      <c r="P335" s="70">
        <f>IF(ISERROR(STDEV(Calculations!C336:N336)),"",IF(COUNT(Calculations!C336:N336)&lt;3,"N/A",STDEV(Calculations!C336:N336)))</f>
        <v>0</v>
      </c>
    </row>
    <row r="336" spans="1:16" ht="15" customHeight="1" x14ac:dyDescent="0.25">
      <c r="A336" s="62" t="str">
        <f>'miRNA Table'!C336</f>
        <v>hsa-miR-588</v>
      </c>
      <c r="B336" s="17" t="s">
        <v>5834</v>
      </c>
      <c r="C336" s="78">
        <v>27.76</v>
      </c>
      <c r="D336" s="78">
        <v>28.03</v>
      </c>
      <c r="E336" s="78">
        <v>27.73</v>
      </c>
      <c r="F336" s="79"/>
      <c r="G336" s="79"/>
      <c r="H336" s="79"/>
      <c r="I336" s="79"/>
      <c r="J336" s="79"/>
      <c r="K336" s="79"/>
      <c r="L336" s="79"/>
      <c r="M336" s="79"/>
      <c r="N336" s="79"/>
      <c r="O336" s="70">
        <f>IF(ISERROR(AVERAGE(Calculations!C337:N337)),"",AVERAGE(Calculations!C337:N337))</f>
        <v>27.840000000000003</v>
      </c>
      <c r="P336" s="70">
        <f>IF(ISERROR(STDEV(Calculations!C337:N337)),"",IF(COUNT(Calculations!C337:N337)&lt;3,"N/A",STDEV(Calculations!C337:N337)))</f>
        <v>0.1652271164185832</v>
      </c>
    </row>
    <row r="337" spans="1:16" ht="15" customHeight="1" x14ac:dyDescent="0.25">
      <c r="A337" s="62" t="str">
        <f>'miRNA Table'!C337</f>
        <v>hsa-miR-589-3p</v>
      </c>
      <c r="B337" s="17" t="s">
        <v>5835</v>
      </c>
      <c r="C337" s="78">
        <v>30.64</v>
      </c>
      <c r="D337" s="78">
        <v>30.07</v>
      </c>
      <c r="E337" s="78">
        <v>30.14</v>
      </c>
      <c r="F337" s="79"/>
      <c r="G337" s="79"/>
      <c r="H337" s="79"/>
      <c r="I337" s="79"/>
      <c r="J337" s="79"/>
      <c r="K337" s="79"/>
      <c r="L337" s="79"/>
      <c r="M337" s="79"/>
      <c r="N337" s="79"/>
      <c r="O337" s="70">
        <f>IF(ISERROR(AVERAGE(Calculations!C338:N338)),"",AVERAGE(Calculations!C338:N338))</f>
        <v>30.283333333333331</v>
      </c>
      <c r="P337" s="70">
        <f>IF(ISERROR(STDEV(Calculations!C338:N338)),"",IF(COUNT(Calculations!C338:N338)&lt;3,"N/A",STDEV(Calculations!C338:N338)))</f>
        <v>0.31085902485424705</v>
      </c>
    </row>
    <row r="338" spans="1:16" ht="15" customHeight="1" x14ac:dyDescent="0.25">
      <c r="A338" s="62" t="str">
        <f>'miRNA Table'!C338</f>
        <v>hsa-miR-600</v>
      </c>
      <c r="B338" s="17" t="s">
        <v>5836</v>
      </c>
      <c r="C338" s="78">
        <v>34.08</v>
      </c>
      <c r="D338" s="78">
        <v>35.86</v>
      </c>
      <c r="E338" s="78">
        <v>34.479999999999997</v>
      </c>
      <c r="F338" s="79"/>
      <c r="G338" s="79"/>
      <c r="H338" s="79"/>
      <c r="I338" s="79"/>
      <c r="J338" s="79"/>
      <c r="K338" s="79"/>
      <c r="L338" s="79"/>
      <c r="M338" s="79"/>
      <c r="N338" s="79"/>
      <c r="O338" s="70">
        <f>IF(ISERROR(AVERAGE(Calculations!C339:N339)),"",AVERAGE(Calculations!C339:N339))</f>
        <v>34.520000000000003</v>
      </c>
      <c r="P338" s="70">
        <f>IF(ISERROR(STDEV(Calculations!C339:N339)),"",IF(COUNT(Calculations!C339:N339)&lt;3,"N/A",STDEV(Calculations!C339:N339)))</f>
        <v>0.4613025037868328</v>
      </c>
    </row>
    <row r="339" spans="1:16" ht="15" customHeight="1" x14ac:dyDescent="0.25">
      <c r="A339" s="62" t="str">
        <f>'miRNA Table'!C339</f>
        <v>hsa-miR-605-5p</v>
      </c>
      <c r="B339" s="17" t="s">
        <v>5837</v>
      </c>
      <c r="C339" s="78">
        <v>33.35</v>
      </c>
      <c r="D339" s="78">
        <v>32.33</v>
      </c>
      <c r="E339" s="78">
        <v>33.56</v>
      </c>
      <c r="F339" s="79"/>
      <c r="G339" s="79"/>
      <c r="H339" s="79"/>
      <c r="I339" s="79"/>
      <c r="J339" s="79"/>
      <c r="K339" s="79"/>
      <c r="L339" s="79"/>
      <c r="M339" s="79"/>
      <c r="N339" s="79"/>
      <c r="O339" s="70">
        <f>IF(ISERROR(AVERAGE(Calculations!C340:N340)),"",AVERAGE(Calculations!C340:N340))</f>
        <v>33.080000000000005</v>
      </c>
      <c r="P339" s="70">
        <f>IF(ISERROR(STDEV(Calculations!C340:N340)),"",IF(COUNT(Calculations!C340:N340)&lt;3,"N/A",STDEV(Calculations!C340:N340)))</f>
        <v>0.6579513659838413</v>
      </c>
    </row>
    <row r="340" spans="1:16" ht="15" customHeight="1" x14ac:dyDescent="0.25">
      <c r="A340" s="62" t="str">
        <f>'miRNA Table'!C340</f>
        <v>hsa-miR-606</v>
      </c>
      <c r="B340" s="17" t="s">
        <v>5838</v>
      </c>
      <c r="C340" s="78">
        <v>29.61</v>
      </c>
      <c r="D340" s="78">
        <v>30.04</v>
      </c>
      <c r="E340" s="78">
        <v>29.42</v>
      </c>
      <c r="F340" s="79"/>
      <c r="G340" s="79"/>
      <c r="H340" s="79"/>
      <c r="I340" s="79"/>
      <c r="J340" s="79"/>
      <c r="K340" s="79"/>
      <c r="L340" s="79"/>
      <c r="M340" s="79"/>
      <c r="N340" s="79"/>
      <c r="O340" s="70">
        <f>IF(ISERROR(AVERAGE(Calculations!C341:N341)),"",AVERAGE(Calculations!C341:N341))</f>
        <v>29.689999999999998</v>
      </c>
      <c r="P340" s="70">
        <f>IF(ISERROR(STDEV(Calculations!C341:N341)),"",IF(COUNT(Calculations!C341:N341)&lt;3,"N/A",STDEV(Calculations!C341:N341)))</f>
        <v>0.31764760348537069</v>
      </c>
    </row>
    <row r="341" spans="1:16" ht="15" customHeight="1" x14ac:dyDescent="0.25">
      <c r="A341" s="62" t="str">
        <f>'miRNA Table'!C341</f>
        <v>hsa-miR-608</v>
      </c>
      <c r="B341" s="17" t="s">
        <v>5839</v>
      </c>
      <c r="C341" s="78">
        <v>14.54</v>
      </c>
      <c r="D341" s="78">
        <v>14.7</v>
      </c>
      <c r="E341" s="78">
        <v>14.68</v>
      </c>
      <c r="F341" s="79"/>
      <c r="G341" s="79"/>
      <c r="H341" s="79"/>
      <c r="I341" s="79"/>
      <c r="J341" s="79"/>
      <c r="K341" s="79"/>
      <c r="L341" s="79"/>
      <c r="M341" s="79"/>
      <c r="N341" s="79"/>
      <c r="O341" s="70">
        <f>IF(ISERROR(AVERAGE(Calculations!C342:N342)),"",AVERAGE(Calculations!C342:N342))</f>
        <v>14.64</v>
      </c>
      <c r="P341" s="70">
        <f>IF(ISERROR(STDEV(Calculations!C342:N342)),"",IF(COUNT(Calculations!C342:N342)&lt;3,"N/A",STDEV(Calculations!C342:N342)))</f>
        <v>8.7177978870813647E-2</v>
      </c>
    </row>
    <row r="342" spans="1:16" ht="15" customHeight="1" x14ac:dyDescent="0.25">
      <c r="A342" s="62" t="str">
        <f>'miRNA Table'!C342</f>
        <v>hsa-miR-622</v>
      </c>
      <c r="B342" s="17" t="s">
        <v>5840</v>
      </c>
      <c r="C342" s="78">
        <v>32.15</v>
      </c>
      <c r="D342" s="78">
        <v>31.35</v>
      </c>
      <c r="E342" s="78">
        <v>31.75</v>
      </c>
      <c r="F342" s="79"/>
      <c r="G342" s="79"/>
      <c r="H342" s="79"/>
      <c r="I342" s="79"/>
      <c r="J342" s="79"/>
      <c r="K342" s="79"/>
      <c r="L342" s="79"/>
      <c r="M342" s="79"/>
      <c r="N342" s="79"/>
      <c r="O342" s="70">
        <f>IF(ISERROR(AVERAGE(Calculations!C343:N343)),"",AVERAGE(Calculations!C343:N343))</f>
        <v>31.75</v>
      </c>
      <c r="P342" s="70">
        <f>IF(ISERROR(STDEV(Calculations!C343:N343)),"",IF(COUNT(Calculations!C343:N343)&lt;3,"N/A",STDEV(Calculations!C343:N343)))</f>
        <v>0.39999999999999858</v>
      </c>
    </row>
    <row r="343" spans="1:16" ht="15" customHeight="1" x14ac:dyDescent="0.25">
      <c r="A343" s="62" t="str">
        <f>'miRNA Table'!C343</f>
        <v>hsa-miR-626</v>
      </c>
      <c r="B343" s="17" t="s">
        <v>5841</v>
      </c>
      <c r="C343" s="78">
        <v>19.64</v>
      </c>
      <c r="D343" s="78">
        <v>19.850000000000001</v>
      </c>
      <c r="E343" s="78">
        <v>19.78</v>
      </c>
      <c r="F343" s="79"/>
      <c r="G343" s="79"/>
      <c r="H343" s="79"/>
      <c r="I343" s="79"/>
      <c r="J343" s="79"/>
      <c r="K343" s="79"/>
      <c r="L343" s="79"/>
      <c r="M343" s="79"/>
      <c r="N343" s="79"/>
      <c r="O343" s="70">
        <f>IF(ISERROR(AVERAGE(Calculations!C344:N344)),"",AVERAGE(Calculations!C344:N344))</f>
        <v>19.756666666666668</v>
      </c>
      <c r="P343" s="70">
        <f>IF(ISERROR(STDEV(Calculations!C344:N344)),"",IF(COUNT(Calculations!C344:N344)&lt;3,"N/A",STDEV(Calculations!C344:N344)))</f>
        <v>0.1069267662156367</v>
      </c>
    </row>
    <row r="344" spans="1:16" ht="15" customHeight="1" x14ac:dyDescent="0.25">
      <c r="A344" s="62" t="str">
        <f>'miRNA Table'!C344</f>
        <v>hsa-miR-639</v>
      </c>
      <c r="B344" s="17" t="s">
        <v>5842</v>
      </c>
      <c r="C344" s="78">
        <v>21.06</v>
      </c>
      <c r="D344" s="78">
        <v>21.1</v>
      </c>
      <c r="E344" s="78">
        <v>21.07</v>
      </c>
      <c r="F344" s="79"/>
      <c r="G344" s="79"/>
      <c r="H344" s="79"/>
      <c r="I344" s="79"/>
      <c r="J344" s="79"/>
      <c r="K344" s="79"/>
      <c r="L344" s="79"/>
      <c r="M344" s="79"/>
      <c r="N344" s="79"/>
      <c r="O344" s="70">
        <f>IF(ISERROR(AVERAGE(Calculations!C345:N345)),"",AVERAGE(Calculations!C345:N345))</f>
        <v>21.076666666666664</v>
      </c>
      <c r="P344" s="70">
        <f>IF(ISERROR(STDEV(Calculations!C345:N345)),"",IF(COUNT(Calculations!C345:N345)&lt;3,"N/A",STDEV(Calculations!C345:N345)))</f>
        <v>2.081665999466259E-2</v>
      </c>
    </row>
    <row r="345" spans="1:16" ht="15" customHeight="1" x14ac:dyDescent="0.25">
      <c r="A345" s="62" t="str">
        <f>'miRNA Table'!C345</f>
        <v>hsa-miR-643</v>
      </c>
      <c r="B345" s="17" t="s">
        <v>5843</v>
      </c>
      <c r="C345" s="78">
        <v>24.96</v>
      </c>
      <c r="D345" s="78">
        <v>25.11</v>
      </c>
      <c r="E345" s="78">
        <v>24.83</v>
      </c>
      <c r="F345" s="79"/>
      <c r="G345" s="79"/>
      <c r="H345" s="79"/>
      <c r="I345" s="79"/>
      <c r="J345" s="79"/>
      <c r="K345" s="79"/>
      <c r="L345" s="79"/>
      <c r="M345" s="79"/>
      <c r="N345" s="79"/>
      <c r="O345" s="70">
        <f>IF(ISERROR(AVERAGE(Calculations!C346:N346)),"",AVERAGE(Calculations!C346:N346))</f>
        <v>24.966666666666669</v>
      </c>
      <c r="P345" s="70">
        <f>IF(ISERROR(STDEV(Calculations!C346:N346)),"",IF(COUNT(Calculations!C346:N346)&lt;3,"N/A",STDEV(Calculations!C346:N346)))</f>
        <v>0.14011899704655853</v>
      </c>
    </row>
    <row r="346" spans="1:16" ht="15" customHeight="1" x14ac:dyDescent="0.25">
      <c r="A346" s="62" t="str">
        <f>'miRNA Table'!C346</f>
        <v>hsa-miR-649</v>
      </c>
      <c r="B346" s="17" t="s">
        <v>5844</v>
      </c>
      <c r="C346" s="78">
        <v>19.45</v>
      </c>
      <c r="D346" s="78">
        <v>19.559999999999999</v>
      </c>
      <c r="E346" s="78">
        <v>19.579999999999998</v>
      </c>
      <c r="F346" s="79"/>
      <c r="G346" s="79"/>
      <c r="H346" s="79"/>
      <c r="I346" s="79"/>
      <c r="J346" s="79"/>
      <c r="K346" s="79"/>
      <c r="L346" s="79"/>
      <c r="M346" s="79"/>
      <c r="N346" s="79"/>
      <c r="O346" s="70">
        <f>IF(ISERROR(AVERAGE(Calculations!C347:N347)),"",AVERAGE(Calculations!C347:N347))</f>
        <v>19.529999999999998</v>
      </c>
      <c r="P346" s="70">
        <f>IF(ISERROR(STDEV(Calculations!C347:N347)),"",IF(COUNT(Calculations!C347:N347)&lt;3,"N/A",STDEV(Calculations!C347:N347)))</f>
        <v>6.9999999999999521E-2</v>
      </c>
    </row>
    <row r="347" spans="1:16" ht="15" customHeight="1" x14ac:dyDescent="0.25">
      <c r="A347" s="62" t="str">
        <f>'miRNA Table'!C347</f>
        <v>hsa-miR-652-3p</v>
      </c>
      <c r="B347" s="17" t="s">
        <v>5845</v>
      </c>
      <c r="C347" s="78">
        <v>32.04</v>
      </c>
      <c r="D347" s="78">
        <v>32.61</v>
      </c>
      <c r="E347" s="78">
        <v>31.34</v>
      </c>
      <c r="F347" s="79"/>
      <c r="G347" s="79"/>
      <c r="H347" s="79"/>
      <c r="I347" s="79"/>
      <c r="J347" s="79"/>
      <c r="K347" s="79"/>
      <c r="L347" s="79"/>
      <c r="M347" s="79"/>
      <c r="N347" s="79"/>
      <c r="O347" s="70">
        <f>IF(ISERROR(AVERAGE(Calculations!C348:N348)),"",AVERAGE(Calculations!C348:N348))</f>
        <v>31.99666666666667</v>
      </c>
      <c r="P347" s="70">
        <f>IF(ISERROR(STDEV(Calculations!C348:N348)),"",IF(COUNT(Calculations!C348:N348)&lt;3,"N/A",STDEV(Calculations!C348:N348)))</f>
        <v>0.6361079572944619</v>
      </c>
    </row>
    <row r="348" spans="1:16" ht="15" customHeight="1" x14ac:dyDescent="0.25">
      <c r="A348" s="62" t="str">
        <f>'miRNA Table'!C348</f>
        <v>hsa-miR-661</v>
      </c>
      <c r="B348" s="17" t="s">
        <v>5846</v>
      </c>
      <c r="C348" s="78">
        <v>21.76</v>
      </c>
      <c r="D348" s="78">
        <v>22.03</v>
      </c>
      <c r="E348" s="78">
        <v>21.87</v>
      </c>
      <c r="F348" s="79"/>
      <c r="G348" s="79"/>
      <c r="H348" s="79"/>
      <c r="I348" s="79"/>
      <c r="J348" s="79"/>
      <c r="K348" s="79"/>
      <c r="L348" s="79"/>
      <c r="M348" s="79"/>
      <c r="N348" s="79"/>
      <c r="O348" s="70">
        <f>IF(ISERROR(AVERAGE(Calculations!C349:N349)),"",AVERAGE(Calculations!C349:N349))</f>
        <v>21.88666666666667</v>
      </c>
      <c r="P348" s="70">
        <f>IF(ISERROR(STDEV(Calculations!C349:N349)),"",IF(COUNT(Calculations!C349:N349)&lt;3,"N/A",STDEV(Calculations!C349:N349)))</f>
        <v>0.13576941236277515</v>
      </c>
    </row>
    <row r="349" spans="1:16" ht="15" customHeight="1" x14ac:dyDescent="0.25">
      <c r="A349" s="62" t="str">
        <f>'miRNA Table'!C349</f>
        <v>hsa-miR-7-5p</v>
      </c>
      <c r="B349" s="17" t="s">
        <v>5847</v>
      </c>
      <c r="C349" s="78">
        <v>18.64</v>
      </c>
      <c r="D349" s="78">
        <v>18.88</v>
      </c>
      <c r="E349" s="78">
        <v>18.79</v>
      </c>
      <c r="F349" s="79"/>
      <c r="G349" s="79"/>
      <c r="H349" s="79"/>
      <c r="I349" s="79"/>
      <c r="J349" s="79"/>
      <c r="K349" s="79"/>
      <c r="L349" s="79"/>
      <c r="M349" s="79"/>
      <c r="N349" s="79"/>
      <c r="O349" s="70">
        <f>IF(ISERROR(AVERAGE(Calculations!C350:N350)),"",AVERAGE(Calculations!C350:N350))</f>
        <v>18.77</v>
      </c>
      <c r="P349" s="70">
        <f>IF(ISERROR(STDEV(Calculations!C350:N350)),"",IF(COUNT(Calculations!C350:N350)&lt;3,"N/A",STDEV(Calculations!C350:N350)))</f>
        <v>0.12124355652982059</v>
      </c>
    </row>
    <row r="350" spans="1:16" ht="15" customHeight="1" x14ac:dyDescent="0.25">
      <c r="A350" s="62" t="str">
        <f>'miRNA Table'!C350</f>
        <v>hsa-miR-708-5p</v>
      </c>
      <c r="B350" s="17" t="s">
        <v>5848</v>
      </c>
      <c r="C350" s="78">
        <v>24.04</v>
      </c>
      <c r="D350" s="78">
        <v>23.96</v>
      </c>
      <c r="E350" s="78">
        <v>23.84</v>
      </c>
      <c r="F350" s="79"/>
      <c r="G350" s="79"/>
      <c r="H350" s="79"/>
      <c r="I350" s="79"/>
      <c r="J350" s="79"/>
      <c r="K350" s="79"/>
      <c r="L350" s="79"/>
      <c r="M350" s="79"/>
      <c r="N350" s="79"/>
      <c r="O350" s="70">
        <f>IF(ISERROR(AVERAGE(Calculations!C351:N351)),"",AVERAGE(Calculations!C351:N351))</f>
        <v>23.946666666666669</v>
      </c>
      <c r="P350" s="70">
        <f>IF(ISERROR(STDEV(Calculations!C351:N351)),"",IF(COUNT(Calculations!C351:N351)&lt;3,"N/A",STDEV(Calculations!C351:N351)))</f>
        <v>0.10066445913694307</v>
      </c>
    </row>
    <row r="351" spans="1:16" ht="15" customHeight="1" x14ac:dyDescent="0.25">
      <c r="A351" s="62" t="str">
        <f>'miRNA Table'!C351</f>
        <v>hsa-miR-708-3p</v>
      </c>
      <c r="B351" s="17" t="s">
        <v>5849</v>
      </c>
      <c r="C351" s="78">
        <v>14.68</v>
      </c>
      <c r="D351" s="78">
        <v>14.86</v>
      </c>
      <c r="E351" s="78">
        <v>14.85</v>
      </c>
      <c r="F351" s="79"/>
      <c r="G351" s="79"/>
      <c r="H351" s="79"/>
      <c r="I351" s="79"/>
      <c r="J351" s="79"/>
      <c r="K351" s="79"/>
      <c r="L351" s="79"/>
      <c r="M351" s="79"/>
      <c r="N351" s="79"/>
      <c r="O351" s="70">
        <f>IF(ISERROR(AVERAGE(Calculations!C352:N352)),"",AVERAGE(Calculations!C352:N352))</f>
        <v>14.796666666666667</v>
      </c>
      <c r="P351" s="70">
        <f>IF(ISERROR(STDEV(Calculations!C352:N352)),"",IF(COUNT(Calculations!C352:N352)&lt;3,"N/A",STDEV(Calculations!C352:N352)))</f>
        <v>0.10115993936995668</v>
      </c>
    </row>
    <row r="352" spans="1:16" ht="15" customHeight="1" x14ac:dyDescent="0.25">
      <c r="A352" s="62" t="str">
        <f>'miRNA Table'!C352</f>
        <v>hsa-miR-720</v>
      </c>
      <c r="B352" s="17" t="s">
        <v>5850</v>
      </c>
      <c r="C352" s="78">
        <v>23.48</v>
      </c>
      <c r="D352" s="78">
        <v>23.48</v>
      </c>
      <c r="E352" s="78">
        <v>23.51</v>
      </c>
      <c r="F352" s="79"/>
      <c r="G352" s="79"/>
      <c r="H352" s="79"/>
      <c r="I352" s="79"/>
      <c r="J352" s="79"/>
      <c r="K352" s="79"/>
      <c r="L352" s="79"/>
      <c r="M352" s="79"/>
      <c r="N352" s="79"/>
      <c r="O352" s="70">
        <f>IF(ISERROR(AVERAGE(Calculations!C353:N353)),"",AVERAGE(Calculations!C353:N353))</f>
        <v>23.49</v>
      </c>
      <c r="P352" s="70">
        <f>IF(ISERROR(STDEV(Calculations!C353:N353)),"",IF(COUNT(Calculations!C353:N353)&lt;3,"N/A",STDEV(Calculations!C353:N353)))</f>
        <v>1.7320508075689429E-2</v>
      </c>
    </row>
    <row r="353" spans="1:16" ht="15" customHeight="1" x14ac:dyDescent="0.25">
      <c r="A353" s="62" t="str">
        <f>'miRNA Table'!C353</f>
        <v>hsa-miR-744-5p</v>
      </c>
      <c r="B353" s="17" t="s">
        <v>5851</v>
      </c>
      <c r="C353" s="78" t="s">
        <v>132</v>
      </c>
      <c r="D353" s="78" t="s">
        <v>132</v>
      </c>
      <c r="E353" s="78" t="s">
        <v>132</v>
      </c>
      <c r="F353" s="79"/>
      <c r="G353" s="79"/>
      <c r="H353" s="79"/>
      <c r="I353" s="79"/>
      <c r="J353" s="79"/>
      <c r="K353" s="79"/>
      <c r="L353" s="79"/>
      <c r="M353" s="79"/>
      <c r="N353" s="79"/>
      <c r="O353" s="70">
        <f>IF(ISERROR(AVERAGE(Calculations!C354:N354)),"",AVERAGE(Calculations!C354:N354))</f>
        <v>35</v>
      </c>
      <c r="P353" s="70">
        <f>IF(ISERROR(STDEV(Calculations!C354:N354)),"",IF(COUNT(Calculations!C354:N354)&lt;3,"N/A",STDEV(Calculations!C354:N354)))</f>
        <v>0</v>
      </c>
    </row>
    <row r="354" spans="1:16" ht="15" customHeight="1" x14ac:dyDescent="0.25">
      <c r="A354" s="62" t="str">
        <f>'miRNA Table'!C354</f>
        <v>hsa-miR-765</v>
      </c>
      <c r="B354" s="17" t="s">
        <v>5852</v>
      </c>
      <c r="C354" s="78">
        <v>21.61</v>
      </c>
      <c r="D354" s="78">
        <v>21.64</v>
      </c>
      <c r="E354" s="78">
        <v>21.59</v>
      </c>
      <c r="F354" s="79"/>
      <c r="G354" s="79"/>
      <c r="H354" s="79"/>
      <c r="I354" s="79"/>
      <c r="J354" s="79"/>
      <c r="K354" s="79"/>
      <c r="L354" s="79"/>
      <c r="M354" s="79"/>
      <c r="N354" s="79"/>
      <c r="O354" s="70">
        <f>IF(ISERROR(AVERAGE(Calculations!C355:N355)),"",AVERAGE(Calculations!C355:N355))</f>
        <v>21.613333333333333</v>
      </c>
      <c r="P354" s="70">
        <f>IF(ISERROR(STDEV(Calculations!C355:N355)),"",IF(COUNT(Calculations!C355:N355)&lt;3,"N/A",STDEV(Calculations!C355:N355)))</f>
        <v>2.5166114784236238E-2</v>
      </c>
    </row>
    <row r="355" spans="1:16" ht="15" customHeight="1" x14ac:dyDescent="0.25">
      <c r="A355" s="62" t="str">
        <f>'miRNA Table'!C355</f>
        <v>hsa-miR-770-5p</v>
      </c>
      <c r="B355" s="17" t="s">
        <v>5853</v>
      </c>
      <c r="C355" s="78" t="s">
        <v>132</v>
      </c>
      <c r="D355" s="78">
        <v>39.200000000000003</v>
      </c>
      <c r="E355" s="78">
        <v>38.5</v>
      </c>
      <c r="F355" s="79"/>
      <c r="G355" s="79"/>
      <c r="H355" s="79"/>
      <c r="I355" s="79"/>
      <c r="J355" s="79"/>
      <c r="K355" s="79"/>
      <c r="L355" s="79"/>
      <c r="M355" s="79"/>
      <c r="N355" s="79"/>
      <c r="O355" s="70">
        <f>IF(ISERROR(AVERAGE(Calculations!C356:N356)),"",AVERAGE(Calculations!C356:N356))</f>
        <v>35</v>
      </c>
      <c r="P355" s="70">
        <f>IF(ISERROR(STDEV(Calculations!C356:N356)),"",IF(COUNT(Calculations!C356:N356)&lt;3,"N/A",STDEV(Calculations!C356:N356)))</f>
        <v>0</v>
      </c>
    </row>
    <row r="356" spans="1:16" ht="15" customHeight="1" x14ac:dyDescent="0.25">
      <c r="A356" s="62" t="str">
        <f>'miRNA Table'!C356</f>
        <v>hsa-miR-802</v>
      </c>
      <c r="B356" s="17" t="s">
        <v>5854</v>
      </c>
      <c r="C356" s="78">
        <v>22.27</v>
      </c>
      <c r="D356" s="78">
        <v>22.15</v>
      </c>
      <c r="E356" s="78">
        <v>22.14</v>
      </c>
      <c r="F356" s="79"/>
      <c r="G356" s="79"/>
      <c r="H356" s="79"/>
      <c r="I356" s="79"/>
      <c r="J356" s="79"/>
      <c r="K356" s="79"/>
      <c r="L356" s="79"/>
      <c r="M356" s="79"/>
      <c r="N356" s="79"/>
      <c r="O356" s="70">
        <f>IF(ISERROR(AVERAGE(Calculations!C357:N357)),"",AVERAGE(Calculations!C357:N357))</f>
        <v>22.186666666666667</v>
      </c>
      <c r="P356" s="70">
        <f>IF(ISERROR(STDEV(Calculations!C357:N357)),"",IF(COUNT(Calculations!C357:N357)&lt;3,"N/A",STDEV(Calculations!C357:N357)))</f>
        <v>7.2341781380702283E-2</v>
      </c>
    </row>
    <row r="357" spans="1:16" ht="15" customHeight="1" x14ac:dyDescent="0.25">
      <c r="A357" s="62" t="str">
        <f>'miRNA Table'!C357</f>
        <v>hsa-miR-885-5p</v>
      </c>
      <c r="B357" s="17" t="s">
        <v>5855</v>
      </c>
      <c r="C357" s="78">
        <v>22.15</v>
      </c>
      <c r="D357" s="78">
        <v>22.28</v>
      </c>
      <c r="E357" s="78">
        <v>22.24</v>
      </c>
      <c r="F357" s="79"/>
      <c r="G357" s="79"/>
      <c r="H357" s="79"/>
      <c r="I357" s="79"/>
      <c r="J357" s="79"/>
      <c r="K357" s="79"/>
      <c r="L357" s="79"/>
      <c r="M357" s="79"/>
      <c r="N357" s="79"/>
      <c r="O357" s="70">
        <f>IF(ISERROR(AVERAGE(Calculations!C358:N358)),"",AVERAGE(Calculations!C358:N358))</f>
        <v>22.223333333333333</v>
      </c>
      <c r="P357" s="70">
        <f>IF(ISERROR(STDEV(Calculations!C358:N358)),"",IF(COUNT(Calculations!C358:N358)&lt;3,"N/A",STDEV(Calculations!C358:N358)))</f>
        <v>6.6583281184795007E-2</v>
      </c>
    </row>
    <row r="358" spans="1:16" ht="15" customHeight="1" x14ac:dyDescent="0.25">
      <c r="A358" s="62" t="str">
        <f>'miRNA Table'!C358</f>
        <v>hsa-miR-888-5p</v>
      </c>
      <c r="B358" s="17" t="s">
        <v>5856</v>
      </c>
      <c r="C358" s="78" t="s">
        <v>132</v>
      </c>
      <c r="D358" s="78" t="s">
        <v>132</v>
      </c>
      <c r="E358" s="78" t="s">
        <v>132</v>
      </c>
      <c r="F358" s="79"/>
      <c r="G358" s="79"/>
      <c r="H358" s="79"/>
      <c r="I358" s="79"/>
      <c r="J358" s="79"/>
      <c r="K358" s="79"/>
      <c r="L358" s="79"/>
      <c r="M358" s="79"/>
      <c r="N358" s="79"/>
      <c r="O358" s="70">
        <f>IF(ISERROR(AVERAGE(Calculations!C359:N359)),"",AVERAGE(Calculations!C359:N359))</f>
        <v>35</v>
      </c>
      <c r="P358" s="70">
        <f>IF(ISERROR(STDEV(Calculations!C359:N359)),"",IF(COUNT(Calculations!C359:N359)&lt;3,"N/A",STDEV(Calculations!C359:N359)))</f>
        <v>0</v>
      </c>
    </row>
    <row r="359" spans="1:16" ht="15" customHeight="1" x14ac:dyDescent="0.25">
      <c r="A359" s="62" t="str">
        <f>'miRNA Table'!C359</f>
        <v>hsa-miR-9-5p</v>
      </c>
      <c r="B359" s="17" t="s">
        <v>5857</v>
      </c>
      <c r="C359" s="78">
        <v>24.12</v>
      </c>
      <c r="D359" s="78">
        <v>24.24</v>
      </c>
      <c r="E359" s="78">
        <v>24.15</v>
      </c>
      <c r="F359" s="79"/>
      <c r="G359" s="79"/>
      <c r="H359" s="79"/>
      <c r="I359" s="79"/>
      <c r="J359" s="79"/>
      <c r="K359" s="79"/>
      <c r="L359" s="79"/>
      <c r="M359" s="79"/>
      <c r="N359" s="79"/>
      <c r="O359" s="70">
        <f>IF(ISERROR(AVERAGE(Calculations!C360:N360)),"",AVERAGE(Calculations!C360:N360))</f>
        <v>24.169999999999998</v>
      </c>
      <c r="P359" s="70">
        <f>IF(ISERROR(STDEV(Calculations!C360:N360)),"",IF(COUNT(Calculations!C360:N360)&lt;3,"N/A",STDEV(Calculations!C360:N360)))</f>
        <v>6.2449979983982933E-2</v>
      </c>
    </row>
    <row r="360" spans="1:16" ht="15" customHeight="1" x14ac:dyDescent="0.25">
      <c r="A360" s="62" t="str">
        <f>'miRNA Table'!C360</f>
        <v>hsa-miR-9-3p</v>
      </c>
      <c r="B360" s="17" t="s">
        <v>5858</v>
      </c>
      <c r="C360" s="78">
        <v>29.33</v>
      </c>
      <c r="D360" s="78">
        <v>29.46</v>
      </c>
      <c r="E360" s="78">
        <v>29.07</v>
      </c>
      <c r="F360" s="79"/>
      <c r="G360" s="79"/>
      <c r="H360" s="79"/>
      <c r="I360" s="79"/>
      <c r="J360" s="79"/>
      <c r="K360" s="79"/>
      <c r="L360" s="79"/>
      <c r="M360" s="79"/>
      <c r="N360" s="79"/>
      <c r="O360" s="70">
        <f>IF(ISERROR(AVERAGE(Calculations!C361:N361)),"",AVERAGE(Calculations!C361:N361))</f>
        <v>29.286666666666665</v>
      </c>
      <c r="P360" s="70">
        <f>IF(ISERROR(STDEV(Calculations!C361:N361)),"",IF(COUNT(Calculations!C361:N361)&lt;3,"N/A",STDEV(Calculations!C361:N361)))</f>
        <v>0.19857828011475309</v>
      </c>
    </row>
    <row r="361" spans="1:16" ht="15" customHeight="1" x14ac:dyDescent="0.25">
      <c r="A361" s="62" t="str">
        <f>'miRNA Table'!C361</f>
        <v>hsa-miR-920</v>
      </c>
      <c r="B361" s="17" t="s">
        <v>5859</v>
      </c>
      <c r="C361" s="78">
        <v>18.23</v>
      </c>
      <c r="D361" s="78">
        <v>18.260000000000002</v>
      </c>
      <c r="E361" s="78">
        <v>18.21</v>
      </c>
      <c r="F361" s="79"/>
      <c r="G361" s="79"/>
      <c r="H361" s="79"/>
      <c r="I361" s="79"/>
      <c r="J361" s="79"/>
      <c r="K361" s="79"/>
      <c r="L361" s="79"/>
      <c r="M361" s="79"/>
      <c r="N361" s="79"/>
      <c r="O361" s="70">
        <f>IF(ISERROR(AVERAGE(Calculations!C362:N362)),"",AVERAGE(Calculations!C362:N362))</f>
        <v>18.233333333333334</v>
      </c>
      <c r="P361" s="70">
        <f>IF(ISERROR(STDEV(Calculations!C362:N362)),"",IF(COUNT(Calculations!C362:N362)&lt;3,"N/A",STDEV(Calculations!C362:N362)))</f>
        <v>2.5166114784236238E-2</v>
      </c>
    </row>
    <row r="362" spans="1:16" ht="15" customHeight="1" x14ac:dyDescent="0.25">
      <c r="A362" s="62" t="str">
        <f>'miRNA Table'!C362</f>
        <v>hsa-miR-924</v>
      </c>
      <c r="B362" s="17" t="s">
        <v>5860</v>
      </c>
      <c r="C362" s="78">
        <v>28.88</v>
      </c>
      <c r="D362" s="78">
        <v>29.09</v>
      </c>
      <c r="E362" s="78">
        <v>28.98</v>
      </c>
      <c r="F362" s="79"/>
      <c r="G362" s="79"/>
      <c r="H362" s="79"/>
      <c r="I362" s="79"/>
      <c r="J362" s="79"/>
      <c r="K362" s="79"/>
      <c r="L362" s="79"/>
      <c r="M362" s="79"/>
      <c r="N362" s="79"/>
      <c r="O362" s="70">
        <f>IF(ISERROR(AVERAGE(Calculations!C363:N363)),"",AVERAGE(Calculations!C363:N363))</f>
        <v>28.983333333333334</v>
      </c>
      <c r="P362" s="70">
        <f>IF(ISERROR(STDEV(Calculations!C363:N363)),"",IF(COUNT(Calculations!C363:N363)&lt;3,"N/A",STDEV(Calculations!C363:N363)))</f>
        <v>0.10503967504392528</v>
      </c>
    </row>
    <row r="363" spans="1:16" ht="15" customHeight="1" x14ac:dyDescent="0.25">
      <c r="A363" s="62" t="str">
        <f>'miRNA Table'!C363</f>
        <v>hsa-miR-92a-3p</v>
      </c>
      <c r="B363" s="17" t="s">
        <v>5861</v>
      </c>
      <c r="C363" s="78">
        <v>28.56</v>
      </c>
      <c r="D363" s="78">
        <v>28.4</v>
      </c>
      <c r="E363" s="78">
        <v>28.45</v>
      </c>
      <c r="F363" s="79"/>
      <c r="G363" s="79"/>
      <c r="H363" s="79"/>
      <c r="I363" s="79"/>
      <c r="J363" s="79"/>
      <c r="K363" s="79"/>
      <c r="L363" s="79"/>
      <c r="M363" s="79"/>
      <c r="N363" s="79"/>
      <c r="O363" s="70">
        <f>IF(ISERROR(AVERAGE(Calculations!C364:N364)),"",AVERAGE(Calculations!C364:N364))</f>
        <v>28.47</v>
      </c>
      <c r="P363" s="70">
        <f>IF(ISERROR(STDEV(Calculations!C364:N364)),"",IF(COUNT(Calculations!C364:N364)&lt;3,"N/A",STDEV(Calculations!C364:N364)))</f>
        <v>8.1853527718724492E-2</v>
      </c>
    </row>
    <row r="364" spans="1:16" ht="15" customHeight="1" x14ac:dyDescent="0.25">
      <c r="A364" s="62" t="str">
        <f>'miRNA Table'!C364</f>
        <v>hsa-miR-92a-1-5p</v>
      </c>
      <c r="B364" s="17" t="s">
        <v>5862</v>
      </c>
      <c r="C364" s="78">
        <v>17.89</v>
      </c>
      <c r="D364" s="78">
        <v>18.02</v>
      </c>
      <c r="E364" s="78">
        <v>17.82</v>
      </c>
      <c r="F364" s="79"/>
      <c r="G364" s="79"/>
      <c r="H364" s="79"/>
      <c r="I364" s="79"/>
      <c r="J364" s="79"/>
      <c r="K364" s="79"/>
      <c r="L364" s="79"/>
      <c r="M364" s="79"/>
      <c r="N364" s="79"/>
      <c r="O364" s="70">
        <f>IF(ISERROR(AVERAGE(Calculations!C365:N365)),"",AVERAGE(Calculations!C365:N365))</f>
        <v>17.91</v>
      </c>
      <c r="P364" s="70">
        <f>IF(ISERROR(STDEV(Calculations!C365:N365)),"",IF(COUNT(Calculations!C365:N365)&lt;3,"N/A",STDEV(Calculations!C365:N365)))</f>
        <v>0.10148891565092179</v>
      </c>
    </row>
    <row r="365" spans="1:16" ht="15" customHeight="1" x14ac:dyDescent="0.25">
      <c r="A365" s="62" t="str">
        <f>'miRNA Table'!C365</f>
        <v>hsa-miR-92b-3p</v>
      </c>
      <c r="B365" s="17" t="s">
        <v>5863</v>
      </c>
      <c r="C365" s="78">
        <v>30.63</v>
      </c>
      <c r="D365" s="78">
        <v>30.45</v>
      </c>
      <c r="E365" s="78">
        <v>30.09</v>
      </c>
      <c r="F365" s="79"/>
      <c r="G365" s="79"/>
      <c r="H365" s="79"/>
      <c r="I365" s="79"/>
      <c r="J365" s="79"/>
      <c r="K365" s="79"/>
      <c r="L365" s="79"/>
      <c r="M365" s="79"/>
      <c r="N365" s="79"/>
      <c r="O365" s="70">
        <f>IF(ISERROR(AVERAGE(Calculations!C366:N366)),"",AVERAGE(Calculations!C366:N366))</f>
        <v>30.39</v>
      </c>
      <c r="P365" s="70">
        <f>IF(ISERROR(STDEV(Calculations!C366:N366)),"",IF(COUNT(Calculations!C366:N366)&lt;3,"N/A",STDEV(Calculations!C366:N366)))</f>
        <v>0.27495454169734995</v>
      </c>
    </row>
    <row r="366" spans="1:16" ht="15" customHeight="1" x14ac:dyDescent="0.25">
      <c r="A366" s="62" t="str">
        <f>'miRNA Table'!C366</f>
        <v>hsa-miR-92b-5p</v>
      </c>
      <c r="B366" s="17" t="s">
        <v>5864</v>
      </c>
      <c r="C366" s="78">
        <v>26.31</v>
      </c>
      <c r="D366" s="78">
        <v>26.14</v>
      </c>
      <c r="E366" s="78">
        <v>26.02</v>
      </c>
      <c r="F366" s="79"/>
      <c r="G366" s="79"/>
      <c r="H366" s="79"/>
      <c r="I366" s="79"/>
      <c r="J366" s="79"/>
      <c r="K366" s="79"/>
      <c r="L366" s="79"/>
      <c r="M366" s="79"/>
      <c r="N366" s="79"/>
      <c r="O366" s="70">
        <f>IF(ISERROR(AVERAGE(Calculations!C367:N367)),"",AVERAGE(Calculations!C367:N367))</f>
        <v>26.156666666666666</v>
      </c>
      <c r="P366" s="70">
        <f>IF(ISERROR(STDEV(Calculations!C367:N367)),"",IF(COUNT(Calculations!C367:N367)&lt;3,"N/A",STDEV(Calculations!C367:N367)))</f>
        <v>0.14571661996262877</v>
      </c>
    </row>
    <row r="367" spans="1:16" ht="15" customHeight="1" x14ac:dyDescent="0.25">
      <c r="A367" s="62" t="str">
        <f>'miRNA Table'!C367</f>
        <v>hsa-miR-93-5p</v>
      </c>
      <c r="B367" s="17" t="s">
        <v>5865</v>
      </c>
      <c r="C367" s="78">
        <v>26.92</v>
      </c>
      <c r="D367" s="78">
        <v>26.46</v>
      </c>
      <c r="E367" s="78">
        <v>26.46</v>
      </c>
      <c r="F367" s="79"/>
      <c r="G367" s="79"/>
      <c r="H367" s="79"/>
      <c r="I367" s="79"/>
      <c r="J367" s="79"/>
      <c r="K367" s="79"/>
      <c r="L367" s="79"/>
      <c r="M367" s="79"/>
      <c r="N367" s="79"/>
      <c r="O367" s="70">
        <f>IF(ISERROR(AVERAGE(Calculations!C368:N368)),"",AVERAGE(Calculations!C368:N368))</f>
        <v>26.613333333333333</v>
      </c>
      <c r="P367" s="70">
        <f>IF(ISERROR(STDEV(Calculations!C368:N368)),"",IF(COUNT(Calculations!C368:N368)&lt;3,"N/A",STDEV(Calculations!C368:N368)))</f>
        <v>0.26558112382722832</v>
      </c>
    </row>
    <row r="368" spans="1:16" ht="15" customHeight="1" x14ac:dyDescent="0.25">
      <c r="A368" s="62" t="str">
        <f>'miRNA Table'!C368</f>
        <v>hsa-miR-93-3p</v>
      </c>
      <c r="B368" s="17" t="s">
        <v>5866</v>
      </c>
      <c r="C368" s="78">
        <v>26.03</v>
      </c>
      <c r="D368" s="78">
        <v>26.09</v>
      </c>
      <c r="E368" s="78">
        <v>26.02</v>
      </c>
      <c r="F368" s="79"/>
      <c r="G368" s="79"/>
      <c r="H368" s="79"/>
      <c r="I368" s="79"/>
      <c r="J368" s="79"/>
      <c r="K368" s="79"/>
      <c r="L368" s="79"/>
      <c r="M368" s="79"/>
      <c r="N368" s="79"/>
      <c r="O368" s="70">
        <f>IF(ISERROR(AVERAGE(Calculations!C369:N369)),"",AVERAGE(Calculations!C369:N369))</f>
        <v>26.046666666666667</v>
      </c>
      <c r="P368" s="70">
        <f>IF(ISERROR(STDEV(Calculations!C369:N369)),"",IF(COUNT(Calculations!C369:N369)&lt;3,"N/A",STDEV(Calculations!C369:N369)))</f>
        <v>3.7859388972001647E-2</v>
      </c>
    </row>
    <row r="369" spans="1:16" ht="15" customHeight="1" x14ac:dyDescent="0.25">
      <c r="A369" s="62" t="str">
        <f>'miRNA Table'!C369</f>
        <v>hsa-miR-95-3p</v>
      </c>
      <c r="B369" s="17" t="s">
        <v>5867</v>
      </c>
      <c r="C369" s="78">
        <v>29.15</v>
      </c>
      <c r="D369" s="78">
        <v>29.29</v>
      </c>
      <c r="E369" s="78">
        <v>29.16</v>
      </c>
      <c r="F369" s="79"/>
      <c r="G369" s="79"/>
      <c r="H369" s="79"/>
      <c r="I369" s="79"/>
      <c r="J369" s="79"/>
      <c r="K369" s="79"/>
      <c r="L369" s="79"/>
      <c r="M369" s="79"/>
      <c r="N369" s="79"/>
      <c r="O369" s="70">
        <f>IF(ISERROR(AVERAGE(Calculations!C370:N370)),"",AVERAGE(Calculations!C370:N370))</f>
        <v>29.2</v>
      </c>
      <c r="P369" s="70">
        <f>IF(ISERROR(STDEV(Calculations!C370:N370)),"",IF(COUNT(Calculations!C370:N370)&lt;3,"N/A",STDEV(Calculations!C370:N370)))</f>
        <v>7.810249675906647E-2</v>
      </c>
    </row>
    <row r="370" spans="1:16" ht="15" customHeight="1" x14ac:dyDescent="0.25">
      <c r="A370" s="62" t="str">
        <f>'miRNA Table'!C370</f>
        <v>hsa-miR-96-5p</v>
      </c>
      <c r="B370" s="17" t="s">
        <v>5868</v>
      </c>
      <c r="C370" s="78">
        <v>30.05</v>
      </c>
      <c r="D370" s="78">
        <v>29.82</v>
      </c>
      <c r="E370" s="78">
        <v>29.16</v>
      </c>
      <c r="F370" s="79"/>
      <c r="G370" s="79"/>
      <c r="H370" s="79"/>
      <c r="I370" s="79"/>
      <c r="J370" s="79"/>
      <c r="K370" s="79"/>
      <c r="L370" s="79"/>
      <c r="M370" s="79"/>
      <c r="N370" s="79"/>
      <c r="O370" s="70">
        <f>IF(ISERROR(AVERAGE(Calculations!C371:N371)),"",AVERAGE(Calculations!C371:N371))</f>
        <v>29.676666666666666</v>
      </c>
      <c r="P370" s="70">
        <f>IF(ISERROR(STDEV(Calculations!C371:N371)),"",IF(COUNT(Calculations!C371:N371)&lt;3,"N/A",STDEV(Calculations!C371:N371)))</f>
        <v>0.46198845584422732</v>
      </c>
    </row>
    <row r="371" spans="1:16" ht="15" customHeight="1" x14ac:dyDescent="0.25">
      <c r="A371" s="62" t="str">
        <f>'miRNA Table'!C371</f>
        <v>hsa-miR-98-5p</v>
      </c>
      <c r="B371" s="17" t="s">
        <v>5869</v>
      </c>
      <c r="C371" s="78">
        <v>33.11</v>
      </c>
      <c r="D371" s="78">
        <v>32.26</v>
      </c>
      <c r="E371" s="78">
        <v>32.94</v>
      </c>
      <c r="F371" s="79"/>
      <c r="G371" s="79"/>
      <c r="H371" s="79"/>
      <c r="I371" s="79"/>
      <c r="J371" s="79"/>
      <c r="K371" s="79"/>
      <c r="L371" s="79"/>
      <c r="M371" s="79"/>
      <c r="N371" s="79"/>
      <c r="O371" s="70">
        <f>IF(ISERROR(AVERAGE(Calculations!C372:N372)),"",AVERAGE(Calculations!C372:N372))</f>
        <v>32.770000000000003</v>
      </c>
      <c r="P371" s="70">
        <f>IF(ISERROR(STDEV(Calculations!C372:N372)),"",IF(COUNT(Calculations!C372:N372)&lt;3,"N/A",STDEV(Calculations!C372:N372)))</f>
        <v>0.44977772288098089</v>
      </c>
    </row>
    <row r="372" spans="1:16" ht="15" customHeight="1" x14ac:dyDescent="0.25">
      <c r="A372" s="62" t="str">
        <f>'miRNA Table'!C372</f>
        <v>hsa-miR-99a-5p</v>
      </c>
      <c r="B372" s="17" t="s">
        <v>5870</v>
      </c>
      <c r="C372" s="78">
        <v>28.33</v>
      </c>
      <c r="D372" s="78">
        <v>28.56</v>
      </c>
      <c r="E372" s="78">
        <v>28.39</v>
      </c>
      <c r="F372" s="79"/>
      <c r="G372" s="79"/>
      <c r="H372" s="79"/>
      <c r="I372" s="79"/>
      <c r="J372" s="79"/>
      <c r="K372" s="79"/>
      <c r="L372" s="79"/>
      <c r="M372" s="79"/>
      <c r="N372" s="79"/>
      <c r="O372" s="70">
        <f>IF(ISERROR(AVERAGE(Calculations!C373:N373)),"",AVERAGE(Calculations!C373:N373))</f>
        <v>28.426666666666666</v>
      </c>
      <c r="P372" s="70">
        <f>IF(ISERROR(STDEV(Calculations!C373:N373)),"",IF(COUNT(Calculations!C373:N373)&lt;3,"N/A",STDEV(Calculations!C373:N373)))</f>
        <v>0.11930353445448842</v>
      </c>
    </row>
    <row r="373" spans="1:16" ht="15" customHeight="1" x14ac:dyDescent="0.25">
      <c r="A373" s="62" t="str">
        <f>'miRNA Table'!C373</f>
        <v>hsa-miR-99a-3p</v>
      </c>
      <c r="B373" s="17" t="s">
        <v>5871</v>
      </c>
      <c r="C373" s="78">
        <v>26.64</v>
      </c>
      <c r="D373" s="78">
        <v>26.73</v>
      </c>
      <c r="E373" s="78">
        <v>26.7</v>
      </c>
      <c r="F373" s="79"/>
      <c r="G373" s="79"/>
      <c r="H373" s="79"/>
      <c r="I373" s="79"/>
      <c r="J373" s="79"/>
      <c r="K373" s="79"/>
      <c r="L373" s="79"/>
      <c r="M373" s="79"/>
      <c r="N373" s="79"/>
      <c r="O373" s="70">
        <f>IF(ISERROR(AVERAGE(Calculations!C374:N374)),"",AVERAGE(Calculations!C374:N374))</f>
        <v>26.69</v>
      </c>
      <c r="P373" s="70">
        <f>IF(ISERROR(STDEV(Calculations!C374:N374)),"",IF(COUNT(Calculations!C374:N374)&lt;3,"N/A",STDEV(Calculations!C374:N374)))</f>
        <v>4.5825756949558198E-2</v>
      </c>
    </row>
    <row r="374" spans="1:16" ht="15" customHeight="1" x14ac:dyDescent="0.25">
      <c r="A374" s="62" t="str">
        <f>'miRNA Table'!C374</f>
        <v>hsa-miR-99b-5p</v>
      </c>
      <c r="B374" s="17" t="s">
        <v>5872</v>
      </c>
      <c r="C374" s="78">
        <v>20.18</v>
      </c>
      <c r="D374" s="78">
        <v>20.2</v>
      </c>
      <c r="E374" s="78">
        <v>20.11</v>
      </c>
      <c r="F374" s="79"/>
      <c r="G374" s="79"/>
      <c r="H374" s="79"/>
      <c r="I374" s="79"/>
      <c r="J374" s="79"/>
      <c r="K374" s="79"/>
      <c r="L374" s="79"/>
      <c r="M374" s="79"/>
      <c r="N374" s="79"/>
      <c r="O374" s="70">
        <f>IF(ISERROR(AVERAGE(Calculations!C375:N375)),"",AVERAGE(Calculations!C375:N375))</f>
        <v>20.16333333333333</v>
      </c>
      <c r="P374" s="70">
        <f>IF(ISERROR(STDEV(Calculations!C375:N375)),"",IF(COUNT(Calculations!C375:N375)&lt;3,"N/A",STDEV(Calculations!C375:N375)))</f>
        <v>4.725815626252608E-2</v>
      </c>
    </row>
    <row r="375" spans="1:16" ht="15" customHeight="1" x14ac:dyDescent="0.25">
      <c r="A375" s="62" t="str">
        <f>'miRNA Table'!C375</f>
        <v>cel-miR-39-3p</v>
      </c>
      <c r="B375" s="17" t="s">
        <v>5873</v>
      </c>
      <c r="C375" s="78">
        <v>19.309999999999999</v>
      </c>
      <c r="D375" s="78">
        <v>19.62</v>
      </c>
      <c r="E375" s="78">
        <v>19.54</v>
      </c>
      <c r="F375" s="79"/>
      <c r="G375" s="79"/>
      <c r="H375" s="79"/>
      <c r="I375" s="79"/>
      <c r="J375" s="79"/>
      <c r="K375" s="79"/>
      <c r="L375" s="79"/>
      <c r="M375" s="79"/>
      <c r="N375" s="79"/>
      <c r="O375" s="70">
        <f>IF(ISERROR(AVERAGE(Calculations!C376:N376)),"",AVERAGE(Calculations!C376:N376))</f>
        <v>19.489999999999998</v>
      </c>
      <c r="P375" s="70">
        <f>IF(ISERROR(STDEV(Calculations!C376:N376)),"",IF(COUNT(Calculations!C376:N376)&lt;3,"N/A",STDEV(Calculations!C376:N376)))</f>
        <v>0.16093476939431181</v>
      </c>
    </row>
    <row r="376" spans="1:16" ht="15" customHeight="1" x14ac:dyDescent="0.25">
      <c r="A376" s="62" t="str">
        <f>'miRNA Table'!C376</f>
        <v>cel-miR-39-3p</v>
      </c>
      <c r="B376" s="17" t="s">
        <v>5874</v>
      </c>
      <c r="C376" s="78">
        <v>19.850000000000001</v>
      </c>
      <c r="D376" s="78">
        <v>19.559999999999999</v>
      </c>
      <c r="E376" s="78">
        <v>19.96</v>
      </c>
      <c r="F376" s="79"/>
      <c r="G376" s="79"/>
      <c r="H376" s="79"/>
      <c r="I376" s="79"/>
      <c r="J376" s="79"/>
      <c r="K376" s="79"/>
      <c r="L376" s="79"/>
      <c r="M376" s="79"/>
      <c r="N376" s="79"/>
      <c r="O376" s="70">
        <f>IF(ISERROR(AVERAGE(Calculations!C377:N377)),"",AVERAGE(Calculations!C377:N377))</f>
        <v>19.79</v>
      </c>
      <c r="P376" s="70">
        <f>IF(ISERROR(STDEV(Calculations!C377:N377)),"",IF(COUNT(Calculations!C377:N377)&lt;3,"N/A",STDEV(Calculations!C377:N377)))</f>
        <v>0.2066397831977195</v>
      </c>
    </row>
    <row r="377" spans="1:16" ht="15" customHeight="1" x14ac:dyDescent="0.25">
      <c r="A377" s="62" t="str">
        <f>'miRNA Table'!C377</f>
        <v>SNORD61</v>
      </c>
      <c r="B377" s="17" t="s">
        <v>5875</v>
      </c>
      <c r="C377" s="78">
        <v>18.920000000000002</v>
      </c>
      <c r="D377" s="78">
        <v>18.96</v>
      </c>
      <c r="E377" s="78">
        <v>18.850000000000001</v>
      </c>
      <c r="F377" s="79"/>
      <c r="G377" s="79"/>
      <c r="H377" s="79"/>
      <c r="I377" s="79"/>
      <c r="J377" s="79"/>
      <c r="K377" s="79"/>
      <c r="L377" s="79"/>
      <c r="M377" s="79"/>
      <c r="N377" s="79"/>
      <c r="O377" s="70">
        <f>IF(ISERROR(AVERAGE(Calculations!C378:N378)),"",AVERAGE(Calculations!C378:N378))</f>
        <v>18.91</v>
      </c>
      <c r="P377" s="70">
        <f>IF(ISERROR(STDEV(Calculations!C378:N378)),"",IF(COUNT(Calculations!C378:N378)&lt;3,"N/A",STDEV(Calculations!C378:N378)))</f>
        <v>5.5677643628299987E-2</v>
      </c>
    </row>
    <row r="378" spans="1:16" ht="15" customHeight="1" x14ac:dyDescent="0.25">
      <c r="A378" s="62" t="str">
        <f>'miRNA Table'!C378</f>
        <v>SNORD68</v>
      </c>
      <c r="B378" s="17" t="s">
        <v>5876</v>
      </c>
      <c r="C378" s="78">
        <v>20.6</v>
      </c>
      <c r="D378" s="78">
        <v>20.49</v>
      </c>
      <c r="E378" s="78">
        <v>20.62</v>
      </c>
      <c r="F378" s="79"/>
      <c r="G378" s="79"/>
      <c r="H378" s="79"/>
      <c r="I378" s="79"/>
      <c r="J378" s="79"/>
      <c r="K378" s="79"/>
      <c r="L378" s="79"/>
      <c r="M378" s="79"/>
      <c r="N378" s="79"/>
      <c r="O378" s="70">
        <f>IF(ISERROR(AVERAGE(Calculations!C379:N379)),"",AVERAGE(Calculations!C379:N379))</f>
        <v>20.570000000000004</v>
      </c>
      <c r="P378" s="70">
        <f>IF(ISERROR(STDEV(Calculations!C379:N379)),"",IF(COUNT(Calculations!C379:N379)&lt;3,"N/A",STDEV(Calculations!C379:N379)))</f>
        <v>7.0000000000001547E-2</v>
      </c>
    </row>
    <row r="379" spans="1:16" ht="15" customHeight="1" x14ac:dyDescent="0.25">
      <c r="A379" s="62" t="str">
        <f>'miRNA Table'!C379</f>
        <v>SNORD72</v>
      </c>
      <c r="B379" s="17" t="s">
        <v>5877</v>
      </c>
      <c r="C379" s="78">
        <v>21.7</v>
      </c>
      <c r="D379" s="78">
        <v>21.86</v>
      </c>
      <c r="E379" s="78">
        <v>21.78</v>
      </c>
      <c r="F379" s="79"/>
      <c r="G379" s="79"/>
      <c r="H379" s="79"/>
      <c r="I379" s="79"/>
      <c r="J379" s="79"/>
      <c r="K379" s="79"/>
      <c r="L379" s="79"/>
      <c r="M379" s="79"/>
      <c r="N379" s="79"/>
      <c r="O379" s="70">
        <f>IF(ISERROR(AVERAGE(Calculations!C380:N380)),"",AVERAGE(Calculations!C380:N380))</f>
        <v>21.78</v>
      </c>
      <c r="P379" s="70">
        <f>IF(ISERROR(STDEV(Calculations!C380:N380)),"",IF(COUNT(Calculations!C380:N380)&lt;3,"N/A",STDEV(Calculations!C380:N380)))</f>
        <v>8.0000000000000071E-2</v>
      </c>
    </row>
    <row r="380" spans="1:16" ht="15" customHeight="1" x14ac:dyDescent="0.25">
      <c r="A380" s="62" t="str">
        <f>'miRNA Table'!C380</f>
        <v>SNORD95</v>
      </c>
      <c r="B380" s="17" t="s">
        <v>5878</v>
      </c>
      <c r="C380" s="78">
        <v>22.58</v>
      </c>
      <c r="D380" s="78">
        <v>22.05</v>
      </c>
      <c r="E380" s="78">
        <v>22.61</v>
      </c>
      <c r="F380" s="79"/>
      <c r="G380" s="79"/>
      <c r="H380" s="79"/>
      <c r="I380" s="79"/>
      <c r="J380" s="79"/>
      <c r="K380" s="79"/>
      <c r="L380" s="79"/>
      <c r="M380" s="79"/>
      <c r="N380" s="79"/>
      <c r="O380" s="70">
        <f>IF(ISERROR(AVERAGE(Calculations!C381:N381)),"",AVERAGE(Calculations!C381:N381))</f>
        <v>22.41333333333333</v>
      </c>
      <c r="P380" s="70">
        <f>IF(ISERROR(STDEV(Calculations!C381:N381)),"",IF(COUNT(Calculations!C381:N381)&lt;3,"N/A",STDEV(Calculations!C381:N381)))</f>
        <v>0.31501322723551256</v>
      </c>
    </row>
    <row r="381" spans="1:16" ht="15" customHeight="1" x14ac:dyDescent="0.25">
      <c r="A381" s="62" t="str">
        <f>'miRNA Table'!C381</f>
        <v>SNORD96A</v>
      </c>
      <c r="B381" s="17" t="s">
        <v>5879</v>
      </c>
      <c r="C381" s="78">
        <v>20.03</v>
      </c>
      <c r="D381" s="78">
        <v>20.28</v>
      </c>
      <c r="E381" s="78">
        <v>20.43</v>
      </c>
      <c r="F381" s="79"/>
      <c r="G381" s="79"/>
      <c r="H381" s="79"/>
      <c r="I381" s="79"/>
      <c r="J381" s="79"/>
      <c r="K381" s="79"/>
      <c r="L381" s="79"/>
      <c r="M381" s="79"/>
      <c r="N381" s="79"/>
      <c r="O381" s="70">
        <f>IF(ISERROR(AVERAGE(Calculations!C382:N382)),"",AVERAGE(Calculations!C382:N382))</f>
        <v>20.246666666666666</v>
      </c>
      <c r="P381" s="70">
        <f>IF(ISERROR(STDEV(Calculations!C382:N382)),"",IF(COUNT(Calculations!C382:N382)&lt;3,"N/A",STDEV(Calculations!C382:N382)))</f>
        <v>0.20207259421636836</v>
      </c>
    </row>
    <row r="382" spans="1:16" ht="15" customHeight="1" x14ac:dyDescent="0.25">
      <c r="A382" s="62" t="str">
        <f>'miRNA Table'!C382</f>
        <v>RNU6-6P</v>
      </c>
      <c r="B382" s="17" t="s">
        <v>5880</v>
      </c>
      <c r="C382" s="78">
        <v>19.98</v>
      </c>
      <c r="D382" s="78">
        <v>20.23</v>
      </c>
      <c r="E382" s="78">
        <v>20.09</v>
      </c>
      <c r="F382" s="79"/>
      <c r="G382" s="79"/>
      <c r="H382" s="79"/>
      <c r="I382" s="79"/>
      <c r="J382" s="79"/>
      <c r="K382" s="79"/>
      <c r="L382" s="79"/>
      <c r="M382" s="79"/>
      <c r="N382" s="79"/>
      <c r="O382" s="70">
        <f>IF(ISERROR(AVERAGE(Calculations!C383:N383)),"",AVERAGE(Calculations!C383:N383))</f>
        <v>20.099999999999998</v>
      </c>
      <c r="P382" s="70">
        <f>IF(ISERROR(STDEV(Calculations!C383:N383)),"",IF(COUNT(Calculations!C383:N383)&lt;3,"N/A",STDEV(Calculations!C383:N383)))</f>
        <v>0.12529964086141671</v>
      </c>
    </row>
    <row r="383" spans="1:16" ht="15" customHeight="1" x14ac:dyDescent="0.25">
      <c r="A383" s="62" t="str">
        <f>'miRNA Table'!C383</f>
        <v>miRTC</v>
      </c>
      <c r="B383" s="17" t="s">
        <v>5881</v>
      </c>
      <c r="C383" s="78">
        <v>20.07</v>
      </c>
      <c r="D383" s="78">
        <v>20.21</v>
      </c>
      <c r="E383" s="78">
        <v>20.16</v>
      </c>
      <c r="F383" s="79"/>
      <c r="G383" s="79"/>
      <c r="H383" s="79"/>
      <c r="I383" s="79"/>
      <c r="J383" s="79"/>
      <c r="K383" s="79"/>
      <c r="L383" s="79"/>
      <c r="M383" s="79"/>
      <c r="N383" s="79"/>
      <c r="O383" s="70">
        <f>IF(ISERROR(AVERAGE(Calculations!C384:N384)),"",AVERAGE(Calculations!C384:N384))</f>
        <v>20.146666666666665</v>
      </c>
      <c r="P383" s="70">
        <f>IF(ISERROR(STDEV(Calculations!C384:N384)),"",IF(COUNT(Calculations!C384:N384)&lt;3,"N/A",STDEV(Calculations!C384:N384)))</f>
        <v>7.0945988845976124E-2</v>
      </c>
    </row>
    <row r="384" spans="1:16" ht="15" customHeight="1" x14ac:dyDescent="0.25">
      <c r="A384" s="62" t="str">
        <f>'miRNA Table'!C384</f>
        <v>miRTC</v>
      </c>
      <c r="B384" s="17" t="s">
        <v>5882</v>
      </c>
      <c r="C384" s="78">
        <v>18.350000000000001</v>
      </c>
      <c r="D384" s="78">
        <v>18.11</v>
      </c>
      <c r="E384" s="78">
        <v>18.100000000000001</v>
      </c>
      <c r="F384" s="79"/>
      <c r="G384" s="79"/>
      <c r="H384" s="79"/>
      <c r="I384" s="79"/>
      <c r="J384" s="79"/>
      <c r="K384" s="79"/>
      <c r="L384" s="79"/>
      <c r="M384" s="79"/>
      <c r="N384" s="79"/>
      <c r="O384" s="70">
        <f>IF(ISERROR(AVERAGE(Calculations!C385:N385)),"",AVERAGE(Calculations!C385:N385))</f>
        <v>18.186666666666667</v>
      </c>
      <c r="P384" s="70">
        <f>IF(ISERROR(STDEV(Calculations!C385:N385)),"",IF(COUNT(Calculations!C385:N385)&lt;3,"N/A",STDEV(Calculations!C385:N385)))</f>
        <v>0.14153915830374816</v>
      </c>
    </row>
    <row r="385" spans="1:16" ht="15" customHeight="1" x14ac:dyDescent="0.25">
      <c r="A385" s="62" t="str">
        <f>'miRNA Table'!C385</f>
        <v>PPC</v>
      </c>
      <c r="B385" s="17" t="s">
        <v>5883</v>
      </c>
      <c r="C385" s="78">
        <v>18.190000000000001</v>
      </c>
      <c r="D385" s="78">
        <v>18.12</v>
      </c>
      <c r="E385" s="78">
        <v>18.09</v>
      </c>
      <c r="F385" s="79"/>
      <c r="G385" s="79"/>
      <c r="H385" s="79"/>
      <c r="I385" s="79"/>
      <c r="J385" s="79"/>
      <c r="K385" s="79"/>
      <c r="L385" s="79"/>
      <c r="M385" s="79"/>
      <c r="N385" s="79"/>
      <c r="O385" s="70">
        <f>IF(ISERROR(AVERAGE(Calculations!C386:N386)),"",AVERAGE(Calculations!C386:N386))</f>
        <v>18.133333333333336</v>
      </c>
      <c r="P385" s="70">
        <f>IF(ISERROR(STDEV(Calculations!C386:N386)),"",IF(COUNT(Calculations!C386:N386)&lt;3,"N/A",STDEV(Calculations!C386:N386)))</f>
        <v>5.1316014394469478E-2</v>
      </c>
    </row>
    <row r="386" spans="1:16" ht="15" customHeight="1" x14ac:dyDescent="0.25">
      <c r="A386" s="62" t="str">
        <f>'miRNA Table'!C386</f>
        <v>PPC</v>
      </c>
      <c r="B386" s="17" t="s">
        <v>5884</v>
      </c>
      <c r="C386" s="78">
        <v>18.649999999999999</v>
      </c>
      <c r="D386" s="78">
        <v>18.149999999999999</v>
      </c>
      <c r="E386" s="78">
        <v>18.239999999999998</v>
      </c>
      <c r="F386" s="79"/>
      <c r="G386" s="79"/>
      <c r="H386" s="79"/>
      <c r="I386" s="79"/>
      <c r="J386" s="79"/>
      <c r="K386" s="79"/>
      <c r="L386" s="79"/>
      <c r="M386" s="79"/>
      <c r="N386" s="79"/>
      <c r="O386" s="70">
        <f>IF(ISERROR(AVERAGE(Calculations!C387:N387)),"",AVERAGE(Calculations!C387:N387))</f>
        <v>18.346666666666664</v>
      </c>
      <c r="P386" s="70">
        <f>IF(ISERROR(STDEV(Calculations!C387:N387)),"",IF(COUNT(Calculations!C387:N387)&lt;3,"N/A",STDEV(Calculations!C387:N387)))</f>
        <v>0.26652079343520901</v>
      </c>
    </row>
    <row r="388" spans="1:16" ht="15" customHeight="1" x14ac:dyDescent="0.25">
      <c r="A388" s="210" t="s">
        <v>133</v>
      </c>
      <c r="B388" s="211"/>
      <c r="C388" s="211"/>
      <c r="D388" s="211"/>
      <c r="E388" s="211"/>
      <c r="F388" s="211"/>
      <c r="G388" s="211"/>
      <c r="H388" s="211"/>
      <c r="I388" s="211"/>
      <c r="J388" s="211"/>
      <c r="K388" s="211"/>
      <c r="L388" s="211"/>
      <c r="M388" s="211"/>
      <c r="N388" s="211"/>
      <c r="O388" s="211"/>
      <c r="P388" s="212"/>
    </row>
  </sheetData>
  <mergeCells count="4">
    <mergeCell ref="A1:A2"/>
    <mergeCell ref="B1:B2"/>
    <mergeCell ref="A388:P388"/>
    <mergeCell ref="C1:P1"/>
  </mergeCells>
  <conditionalFormatting sqref="C99:N374 F375:N376 C377:N377 C381:N386 F378:N380">
    <cfRule type="cellIs" dxfId="25" priority="13" stopIfTrue="1" operator="greaterThanOrEqual">
      <formula>35</formula>
    </cfRule>
    <cfRule type="cellIs" dxfId="24" priority="14" stopIfTrue="1" operator="equal">
      <formula>0</formula>
    </cfRule>
  </conditionalFormatting>
  <conditionalFormatting sqref="C3:O374 F375:O376 C377:O377 C381:O386 F378:O380">
    <cfRule type="cellIs" dxfId="23" priority="16" stopIfTrue="1" operator="equal">
      <formula>0</formula>
    </cfRule>
  </conditionalFormatting>
  <conditionalFormatting sqref="C375:E376">
    <cfRule type="cellIs" dxfId="22" priority="5" stopIfTrue="1" operator="greaterThanOrEqual">
      <formula>35</formula>
    </cfRule>
    <cfRule type="cellIs" dxfId="21" priority="6" stopIfTrue="1" operator="equal">
      <formula>0</formula>
    </cfRule>
  </conditionalFormatting>
  <conditionalFormatting sqref="C375:E376">
    <cfRule type="cellIs" dxfId="20" priority="8" stopIfTrue="1" operator="equal">
      <formula>0</formula>
    </cfRule>
  </conditionalFormatting>
  <conditionalFormatting sqref="C378:E380">
    <cfRule type="cellIs" dxfId="19" priority="1" stopIfTrue="1" operator="greaterThanOrEqual">
      <formula>35</formula>
    </cfRule>
    <cfRule type="cellIs" dxfId="18" priority="2" stopIfTrue="1" operator="equal">
      <formula>0</formula>
    </cfRule>
  </conditionalFormatting>
  <conditionalFormatting sqref="C378:E380">
    <cfRule type="cellIs" dxfId="17" priority="4" stopIfTrue="1" operator="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5" stopIfTrue="1" operator="greaterThanOrEqual" id="{DFABC402-378D-4576-A708-C3E818534E38}">
            <xm:f>Calculations!$C$389</xm:f>
            <x14:dxf>
              <font>
                <b/>
                <i val="0"/>
                <condense val="0"/>
                <extend val="0"/>
                <color indexed="10"/>
              </font>
            </x14:dxf>
          </x14:cfRule>
          <xm:sqref>C3:O374 F375:O376 C377:O377 C381:O386 F378:O380</xm:sqref>
        </x14:conditionalFormatting>
        <x14:conditionalFormatting xmlns:xm="http://schemas.microsoft.com/office/excel/2006/main">
          <x14:cfRule type="cellIs" priority="7" stopIfTrue="1" operator="greaterThanOrEqual" id="{3E23751B-03E4-4C20-8202-464E4C69BCE4}">
            <xm:f>Calculations!$C$389</xm:f>
            <x14:dxf>
              <font>
                <b/>
                <i val="0"/>
                <condense val="0"/>
                <extend val="0"/>
                <color indexed="10"/>
              </font>
            </x14:dxf>
          </x14:cfRule>
          <xm:sqref>C375:E376</xm:sqref>
        </x14:conditionalFormatting>
        <x14:conditionalFormatting xmlns:xm="http://schemas.microsoft.com/office/excel/2006/main">
          <x14:cfRule type="cellIs" priority="3" stopIfTrue="1" operator="greaterThanOrEqual" id="{6ADF4888-835F-4A07-A461-7B8FDF3ACC8F}">
            <xm:f>Calculations!$C$389</xm:f>
            <x14:dxf>
              <font>
                <b/>
                <i val="0"/>
                <condense val="0"/>
                <extend val="0"/>
                <color indexed="10"/>
              </font>
            </x14:dxf>
          </x14:cfRule>
          <xm:sqref>C378:E380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88"/>
  <sheetViews>
    <sheetView zoomScale="120" zoomScaleNormal="120" workbookViewId="0">
      <selection activeCell="C3" sqref="C3"/>
    </sheetView>
  </sheetViews>
  <sheetFormatPr defaultColWidth="6.59765625" defaultRowHeight="15" customHeight="1" x14ac:dyDescent="0.25"/>
  <cols>
    <col min="1" max="1" width="30.59765625" style="48" customWidth="1"/>
    <col min="2" max="2" width="6.59765625" style="65" customWidth="1"/>
    <col min="3" max="14" width="9.59765625" style="48" customWidth="1"/>
    <col min="15" max="16" width="6.59765625" style="48" customWidth="1"/>
    <col min="17" max="16384" width="6.59765625" style="48"/>
  </cols>
  <sheetData>
    <row r="1" spans="1:16" s="43" customFormat="1" ht="15" customHeight="1" x14ac:dyDescent="0.25">
      <c r="A1" s="174" t="s">
        <v>218</v>
      </c>
      <c r="B1" s="174" t="s">
        <v>20</v>
      </c>
      <c r="C1" s="188" t="str">
        <f>Results!D2</f>
        <v>Control Group</v>
      </c>
      <c r="D1" s="191"/>
      <c r="E1" s="191"/>
      <c r="F1" s="191"/>
      <c r="G1" s="191"/>
      <c r="H1" s="191"/>
      <c r="I1" s="191"/>
      <c r="J1" s="191"/>
      <c r="K1" s="191"/>
      <c r="L1" s="191"/>
      <c r="M1" s="191"/>
      <c r="N1" s="191"/>
      <c r="O1" s="191"/>
      <c r="P1" s="192"/>
    </row>
    <row r="2" spans="1:16" ht="15" customHeight="1" x14ac:dyDescent="0.25">
      <c r="A2" s="174"/>
      <c r="B2" s="174"/>
      <c r="C2" s="58" t="s">
        <v>198</v>
      </c>
      <c r="D2" s="58" t="s">
        <v>199</v>
      </c>
      <c r="E2" s="58" t="s">
        <v>200</v>
      </c>
      <c r="F2" s="58" t="s">
        <v>201</v>
      </c>
      <c r="G2" s="58" t="s">
        <v>202</v>
      </c>
      <c r="H2" s="58" t="s">
        <v>203</v>
      </c>
      <c r="I2" s="58" t="s">
        <v>204</v>
      </c>
      <c r="J2" s="58" t="s">
        <v>205</v>
      </c>
      <c r="K2" s="58" t="s">
        <v>206</v>
      </c>
      <c r="L2" s="58" t="s">
        <v>207</v>
      </c>
      <c r="M2" s="93" t="s">
        <v>5886</v>
      </c>
      <c r="N2" s="93" t="s">
        <v>5887</v>
      </c>
      <c r="O2" s="60" t="s">
        <v>130</v>
      </c>
      <c r="P2" s="58" t="s">
        <v>131</v>
      </c>
    </row>
    <row r="3" spans="1:16" ht="15" customHeight="1" x14ac:dyDescent="0.25">
      <c r="A3" s="62" t="str">
        <f>'miRNA Table'!C3</f>
        <v>hsa-let-7a-5p</v>
      </c>
      <c r="B3" s="17" t="s">
        <v>9</v>
      </c>
      <c r="C3" s="78">
        <v>29.08</v>
      </c>
      <c r="D3" s="78">
        <v>29.02</v>
      </c>
      <c r="E3" s="78">
        <v>29.27</v>
      </c>
      <c r="F3" s="79"/>
      <c r="G3" s="79"/>
      <c r="H3" s="79"/>
      <c r="I3" s="79"/>
      <c r="J3" s="79"/>
      <c r="K3" s="79"/>
      <c r="L3" s="79"/>
      <c r="M3" s="112"/>
      <c r="N3" s="112"/>
      <c r="O3" s="69">
        <f>IF(ISERROR(AVERAGE(Calculations!Q4:AB4)),"",AVERAGE(Calculations!Q4:AB4))</f>
        <v>29.123333333333331</v>
      </c>
      <c r="P3" s="70">
        <f>IF(ISERROR(STDEV(Calculations!Q4:AB4)),"",IF(COUNT(Calculations!Q4:AB4)&lt;3,"N/A",STDEV(Calculations!Q4:AB4)))</f>
        <v>0.13051181300301284</v>
      </c>
    </row>
    <row r="4" spans="1:16" ht="15" customHeight="1" x14ac:dyDescent="0.25">
      <c r="A4" s="62" t="str">
        <f>'miRNA Table'!C4</f>
        <v>hsa-let-7b-5p</v>
      </c>
      <c r="B4" s="17" t="s">
        <v>10</v>
      </c>
      <c r="C4" s="78">
        <v>32.020000000000003</v>
      </c>
      <c r="D4" s="78">
        <v>32.130000000000003</v>
      </c>
      <c r="E4" s="78">
        <v>31.96</v>
      </c>
      <c r="F4" s="79"/>
      <c r="G4" s="79"/>
      <c r="H4" s="79"/>
      <c r="I4" s="79"/>
      <c r="J4" s="79"/>
      <c r="K4" s="79"/>
      <c r="L4" s="79"/>
      <c r="M4" s="112"/>
      <c r="N4" s="112"/>
      <c r="O4" s="69">
        <f>IF(ISERROR(AVERAGE(Calculations!Q5:AB5)),"",AVERAGE(Calculations!Q5:AB5))</f>
        <v>32.036666666666669</v>
      </c>
      <c r="P4" s="70">
        <f>IF(ISERROR(STDEV(Calculations!Q5:AB5)),"",IF(COUNT(Calculations!Q5:AB5)&lt;3,"N/A",STDEV(Calculations!Q5:AB5)))</f>
        <v>8.6216781042517787E-2</v>
      </c>
    </row>
    <row r="5" spans="1:16" ht="15" customHeight="1" x14ac:dyDescent="0.25">
      <c r="A5" s="62" t="str">
        <f>'miRNA Table'!C5</f>
        <v>hsa-let-7c-5p</v>
      </c>
      <c r="B5" s="17" t="s">
        <v>11</v>
      </c>
      <c r="C5" s="78">
        <v>33.83</v>
      </c>
      <c r="D5" s="78">
        <v>34.22</v>
      </c>
      <c r="E5" s="78">
        <v>33.090000000000003</v>
      </c>
      <c r="F5" s="79"/>
      <c r="G5" s="79"/>
      <c r="H5" s="79"/>
      <c r="I5" s="79"/>
      <c r="J5" s="79"/>
      <c r="K5" s="79"/>
      <c r="L5" s="79"/>
      <c r="M5" s="112"/>
      <c r="N5" s="112"/>
      <c r="O5" s="69">
        <f>IF(ISERROR(AVERAGE(Calculations!Q6:AB6)),"",AVERAGE(Calculations!Q6:AB6))</f>
        <v>33.713333333333331</v>
      </c>
      <c r="P5" s="70">
        <f>IF(ISERROR(STDEV(Calculations!Q6:AB6)),"",IF(COUNT(Calculations!Q6:AB6)&lt;3,"N/A",STDEV(Calculations!Q6:AB6)))</f>
        <v>0.57396283271073434</v>
      </c>
    </row>
    <row r="6" spans="1:16" ht="15" customHeight="1" x14ac:dyDescent="0.25">
      <c r="A6" s="62" t="str">
        <f>'miRNA Table'!C6</f>
        <v>hsa-let-7d-5p</v>
      </c>
      <c r="B6" s="17" t="s">
        <v>35</v>
      </c>
      <c r="C6" s="78">
        <v>33.950000000000003</v>
      </c>
      <c r="D6" s="78">
        <v>33.26</v>
      </c>
      <c r="E6" s="78">
        <v>32.65</v>
      </c>
      <c r="F6" s="79"/>
      <c r="G6" s="79"/>
      <c r="H6" s="79"/>
      <c r="I6" s="79"/>
      <c r="J6" s="79"/>
      <c r="K6" s="79"/>
      <c r="L6" s="79"/>
      <c r="M6" s="112"/>
      <c r="N6" s="112"/>
      <c r="O6" s="69">
        <f>IF(ISERROR(AVERAGE(Calculations!Q7:AB7)),"",AVERAGE(Calculations!Q7:AB7))</f>
        <v>33.286666666666669</v>
      </c>
      <c r="P6" s="70">
        <f>IF(ISERROR(STDEV(Calculations!Q7:AB7)),"",IF(COUNT(Calculations!Q7:AB7)&lt;3,"N/A",STDEV(Calculations!Q7:AB7)))</f>
        <v>0.65041012702243206</v>
      </c>
    </row>
    <row r="7" spans="1:16" ht="15" customHeight="1" x14ac:dyDescent="0.25">
      <c r="A7" s="62" t="str">
        <f>'miRNA Table'!C7</f>
        <v>hsa-let-7d-3p</v>
      </c>
      <c r="B7" s="17" t="s">
        <v>36</v>
      </c>
      <c r="C7" s="78" t="s">
        <v>132</v>
      </c>
      <c r="D7" s="78" t="s">
        <v>132</v>
      </c>
      <c r="E7" s="78" t="s">
        <v>132</v>
      </c>
      <c r="F7" s="79"/>
      <c r="G7" s="79"/>
      <c r="H7" s="79"/>
      <c r="I7" s="79"/>
      <c r="J7" s="79"/>
      <c r="K7" s="79"/>
      <c r="L7" s="79"/>
      <c r="M7" s="112"/>
      <c r="N7" s="112"/>
      <c r="O7" s="69">
        <f>IF(ISERROR(AVERAGE(Calculations!Q8:AB8)),"",AVERAGE(Calculations!Q8:AB8))</f>
        <v>35</v>
      </c>
      <c r="P7" s="70">
        <f>IF(ISERROR(STDEV(Calculations!Q8:AB8)),"",IF(COUNT(Calculations!Q8:AB8)&lt;3,"N/A",STDEV(Calculations!Q8:AB8)))</f>
        <v>0</v>
      </c>
    </row>
    <row r="8" spans="1:16" ht="15" customHeight="1" x14ac:dyDescent="0.25">
      <c r="A8" s="62" t="str">
        <f>'miRNA Table'!C8</f>
        <v>hsa-let-7e-5p</v>
      </c>
      <c r="B8" s="17" t="s">
        <v>37</v>
      </c>
      <c r="C8" s="78">
        <v>29</v>
      </c>
      <c r="D8" s="78">
        <v>28.84</v>
      </c>
      <c r="E8" s="78">
        <v>28.53</v>
      </c>
      <c r="F8" s="79"/>
      <c r="G8" s="79"/>
      <c r="H8" s="79"/>
      <c r="I8" s="79"/>
      <c r="J8" s="79"/>
      <c r="K8" s="79"/>
      <c r="L8" s="79"/>
      <c r="M8" s="112"/>
      <c r="N8" s="112"/>
      <c r="O8" s="69">
        <f>IF(ISERROR(AVERAGE(Calculations!Q9:AB9)),"",AVERAGE(Calculations!Q9:AB9))</f>
        <v>28.790000000000003</v>
      </c>
      <c r="P8" s="70">
        <f>IF(ISERROR(STDEV(Calculations!Q9:AB9)),"",IF(COUNT(Calculations!Q9:AB9)&lt;3,"N/A",STDEV(Calculations!Q9:AB9)))</f>
        <v>0.23895606290696977</v>
      </c>
    </row>
    <row r="9" spans="1:16" ht="15" customHeight="1" x14ac:dyDescent="0.25">
      <c r="A9" s="62" t="str">
        <f>'miRNA Table'!C9</f>
        <v>hsa-let-7f-5p</v>
      </c>
      <c r="B9" s="17" t="s">
        <v>38</v>
      </c>
      <c r="C9" s="78" t="s">
        <v>132</v>
      </c>
      <c r="D9" s="78">
        <v>37.049999999999997</v>
      </c>
      <c r="E9" s="78" t="s">
        <v>132</v>
      </c>
      <c r="F9" s="79"/>
      <c r="G9" s="79"/>
      <c r="H9" s="79"/>
      <c r="I9" s="79"/>
      <c r="J9" s="79"/>
      <c r="K9" s="79"/>
      <c r="L9" s="79"/>
      <c r="M9" s="112"/>
      <c r="N9" s="112"/>
      <c r="O9" s="69">
        <f>IF(ISERROR(AVERAGE(Calculations!Q10:AB10)),"",AVERAGE(Calculations!Q10:AB10))</f>
        <v>35</v>
      </c>
      <c r="P9" s="70">
        <f>IF(ISERROR(STDEV(Calculations!Q10:AB10)),"",IF(COUNT(Calculations!Q10:AB10)&lt;3,"N/A",STDEV(Calculations!Q10:AB10)))</f>
        <v>0</v>
      </c>
    </row>
    <row r="10" spans="1:16" ht="15" customHeight="1" x14ac:dyDescent="0.25">
      <c r="A10" s="62" t="str">
        <f>'miRNA Table'!C10</f>
        <v>hsa-let-7g-5p</v>
      </c>
      <c r="B10" s="17" t="s">
        <v>39</v>
      </c>
      <c r="C10" s="78">
        <v>27.33</v>
      </c>
      <c r="D10" s="78">
        <v>27.11</v>
      </c>
      <c r="E10" s="78">
        <v>27.31</v>
      </c>
      <c r="F10" s="79"/>
      <c r="G10" s="79"/>
      <c r="H10" s="79"/>
      <c r="I10" s="79"/>
      <c r="J10" s="79"/>
      <c r="K10" s="79"/>
      <c r="L10" s="79"/>
      <c r="M10" s="112"/>
      <c r="N10" s="112"/>
      <c r="O10" s="69">
        <f>IF(ISERROR(AVERAGE(Calculations!Q11:AB11)),"",AVERAGE(Calculations!Q11:AB11))</f>
        <v>27.25</v>
      </c>
      <c r="P10" s="70">
        <f>IF(ISERROR(STDEV(Calculations!Q11:AB11)),"",IF(COUNT(Calculations!Q11:AB11)&lt;3,"N/A",STDEV(Calculations!Q11:AB11)))</f>
        <v>0.12165525060596384</v>
      </c>
    </row>
    <row r="11" spans="1:16" ht="15" customHeight="1" x14ac:dyDescent="0.25">
      <c r="A11" s="62" t="str">
        <f>'miRNA Table'!C11</f>
        <v>hsa-let-7g-3p</v>
      </c>
      <c r="B11" s="17" t="s">
        <v>40</v>
      </c>
      <c r="C11" s="78">
        <v>25.52</v>
      </c>
      <c r="D11" s="78">
        <v>25.6</v>
      </c>
      <c r="E11" s="78">
        <v>25.81</v>
      </c>
      <c r="F11" s="79"/>
      <c r="G11" s="79"/>
      <c r="H11" s="79"/>
      <c r="I11" s="79"/>
      <c r="J11" s="79"/>
      <c r="K11" s="79"/>
      <c r="L11" s="79"/>
      <c r="M11" s="112"/>
      <c r="N11" s="112"/>
      <c r="O11" s="69">
        <f>IF(ISERROR(AVERAGE(Calculations!Q12:AB12)),"",AVERAGE(Calculations!Q12:AB12))</f>
        <v>25.643333333333334</v>
      </c>
      <c r="P11" s="70">
        <f>IF(ISERROR(STDEV(Calculations!Q12:AB12)),"",IF(COUNT(Calculations!Q12:AB12)&lt;3,"N/A",STDEV(Calculations!Q12:AB12)))</f>
        <v>0.14977761292440572</v>
      </c>
    </row>
    <row r="12" spans="1:16" ht="15" customHeight="1" x14ac:dyDescent="0.25">
      <c r="A12" s="62" t="str">
        <f>'miRNA Table'!C12</f>
        <v>hsa-let-7i-5p</v>
      </c>
      <c r="B12" s="17" t="s">
        <v>41</v>
      </c>
      <c r="C12" s="78">
        <v>27.12</v>
      </c>
      <c r="D12" s="78">
        <v>27.21</v>
      </c>
      <c r="E12" s="78">
        <v>27.12</v>
      </c>
      <c r="F12" s="79"/>
      <c r="G12" s="79"/>
      <c r="H12" s="79"/>
      <c r="I12" s="79"/>
      <c r="J12" s="79"/>
      <c r="K12" s="79"/>
      <c r="L12" s="79"/>
      <c r="M12" s="112"/>
      <c r="N12" s="112"/>
      <c r="O12" s="69">
        <f>IF(ISERROR(AVERAGE(Calculations!Q13:AB13)),"",AVERAGE(Calculations!Q13:AB13))</f>
        <v>27.150000000000002</v>
      </c>
      <c r="P12" s="70">
        <f>IF(ISERROR(STDEV(Calculations!Q13:AB13)),"",IF(COUNT(Calculations!Q13:AB13)&lt;3,"N/A",STDEV(Calculations!Q13:AB13)))</f>
        <v>5.1961524227066236E-2</v>
      </c>
    </row>
    <row r="13" spans="1:16" ht="15" customHeight="1" x14ac:dyDescent="0.25">
      <c r="A13" s="62" t="str">
        <f>'miRNA Table'!C13</f>
        <v>hsa-miR-1-3p</v>
      </c>
      <c r="B13" s="17" t="s">
        <v>42</v>
      </c>
      <c r="C13" s="78">
        <v>35.53</v>
      </c>
      <c r="D13" s="78">
        <v>36.21</v>
      </c>
      <c r="E13" s="78">
        <v>37.659999999999997</v>
      </c>
      <c r="F13" s="79"/>
      <c r="G13" s="79"/>
      <c r="H13" s="79"/>
      <c r="I13" s="79"/>
      <c r="J13" s="79"/>
      <c r="K13" s="79"/>
      <c r="L13" s="79"/>
      <c r="M13" s="112"/>
      <c r="N13" s="112"/>
      <c r="O13" s="69">
        <f>IF(ISERROR(AVERAGE(Calculations!Q14:AB14)),"",AVERAGE(Calculations!Q14:AB14))</f>
        <v>35</v>
      </c>
      <c r="P13" s="70">
        <f>IF(ISERROR(STDEV(Calculations!Q14:AB14)),"",IF(COUNT(Calculations!Q14:AB14)&lt;3,"N/A",STDEV(Calculations!Q14:AB14)))</f>
        <v>0</v>
      </c>
    </row>
    <row r="14" spans="1:16" ht="15" customHeight="1" x14ac:dyDescent="0.25">
      <c r="A14" s="62" t="str">
        <f>'miRNA Table'!C14</f>
        <v>hsa-miR-100-5p</v>
      </c>
      <c r="B14" s="17" t="s">
        <v>43</v>
      </c>
      <c r="C14" s="78">
        <v>23.03</v>
      </c>
      <c r="D14" s="78">
        <v>23.28</v>
      </c>
      <c r="E14" s="78">
        <v>23.16</v>
      </c>
      <c r="F14" s="79"/>
      <c r="G14" s="79"/>
      <c r="H14" s="79"/>
      <c r="I14" s="79"/>
      <c r="J14" s="79"/>
      <c r="K14" s="79"/>
      <c r="L14" s="79"/>
      <c r="M14" s="112"/>
      <c r="N14" s="112"/>
      <c r="O14" s="69">
        <f>IF(ISERROR(AVERAGE(Calculations!Q15:AB15)),"",AVERAGE(Calculations!Q15:AB15))</f>
        <v>23.156666666666666</v>
      </c>
      <c r="P14" s="70">
        <f>IF(ISERROR(STDEV(Calculations!Q15:AB15)),"",IF(COUNT(Calculations!Q15:AB15)&lt;3,"N/A",STDEV(Calculations!Q15:AB15)))</f>
        <v>0.12503332889007365</v>
      </c>
    </row>
    <row r="15" spans="1:16" ht="15" customHeight="1" x14ac:dyDescent="0.25">
      <c r="A15" s="62" t="str">
        <f>'miRNA Table'!C15</f>
        <v>hsa-miR-101-3p</v>
      </c>
      <c r="B15" s="17" t="s">
        <v>134</v>
      </c>
      <c r="C15" s="78">
        <v>34.1</v>
      </c>
      <c r="D15" s="78">
        <v>34.36</v>
      </c>
      <c r="E15" s="78">
        <v>32.92</v>
      </c>
      <c r="F15" s="79"/>
      <c r="G15" s="79"/>
      <c r="H15" s="79"/>
      <c r="I15" s="79"/>
      <c r="J15" s="79"/>
      <c r="K15" s="79"/>
      <c r="L15" s="79"/>
      <c r="M15" s="112"/>
      <c r="N15" s="112"/>
      <c r="O15" s="69">
        <f>IF(ISERROR(AVERAGE(Calculations!Q16:AB16)),"",AVERAGE(Calculations!Q16:AB16))</f>
        <v>33.793333333333337</v>
      </c>
      <c r="P15" s="70">
        <f>IF(ISERROR(STDEV(Calculations!Q16:AB16)),"",IF(COUNT(Calculations!Q16:AB16)&lt;3,"N/A",STDEV(Calculations!Q16:AB16)))</f>
        <v>0.76741991981791302</v>
      </c>
    </row>
    <row r="16" spans="1:16" ht="15" customHeight="1" x14ac:dyDescent="0.25">
      <c r="A16" s="62" t="str">
        <f>'miRNA Table'!C16</f>
        <v>hsa-miR-101-5p</v>
      </c>
      <c r="B16" s="17" t="s">
        <v>135</v>
      </c>
      <c r="C16" s="78">
        <v>33.130000000000003</v>
      </c>
      <c r="D16" s="78">
        <v>36.08</v>
      </c>
      <c r="E16" s="78">
        <v>34.1</v>
      </c>
      <c r="F16" s="79"/>
      <c r="G16" s="79"/>
      <c r="H16" s="79"/>
      <c r="I16" s="79"/>
      <c r="J16" s="79"/>
      <c r="K16" s="79"/>
      <c r="L16" s="79"/>
      <c r="M16" s="112"/>
      <c r="N16" s="112"/>
      <c r="O16" s="69">
        <f>IF(ISERROR(AVERAGE(Calculations!Q17:AB17)),"",AVERAGE(Calculations!Q17:AB17))</f>
        <v>34.076666666666661</v>
      </c>
      <c r="P16" s="70">
        <f>IF(ISERROR(STDEV(Calculations!Q17:AB17)),"",IF(COUNT(Calculations!Q17:AB17)&lt;3,"N/A",STDEV(Calculations!Q17:AB17)))</f>
        <v>0.93521833457932746</v>
      </c>
    </row>
    <row r="17" spans="1:16" ht="15" customHeight="1" x14ac:dyDescent="0.25">
      <c r="A17" s="62" t="str">
        <f>'miRNA Table'!C17</f>
        <v>hsa-miR-103a-3p</v>
      </c>
      <c r="B17" s="17" t="s">
        <v>136</v>
      </c>
      <c r="C17" s="78">
        <v>25.3</v>
      </c>
      <c r="D17" s="78">
        <v>25.36</v>
      </c>
      <c r="E17" s="78">
        <v>25.3</v>
      </c>
      <c r="F17" s="79"/>
      <c r="G17" s="79"/>
      <c r="H17" s="79"/>
      <c r="I17" s="79"/>
      <c r="J17" s="79"/>
      <c r="K17" s="79"/>
      <c r="L17" s="79"/>
      <c r="M17" s="112"/>
      <c r="N17" s="112"/>
      <c r="O17" s="69">
        <f>IF(ISERROR(AVERAGE(Calculations!Q18:AB18)),"",AVERAGE(Calculations!Q18:AB18))</f>
        <v>25.319999999999997</v>
      </c>
      <c r="P17" s="70">
        <f>IF(ISERROR(STDEV(Calculations!Q18:AB18)),"",IF(COUNT(Calculations!Q18:AB18)&lt;3,"N/A",STDEV(Calculations!Q18:AB18)))</f>
        <v>3.4641016151376811E-2</v>
      </c>
    </row>
    <row r="18" spans="1:16" ht="15" customHeight="1" x14ac:dyDescent="0.25">
      <c r="A18" s="62" t="str">
        <f>'miRNA Table'!C18</f>
        <v>hsa-miR-105-5p</v>
      </c>
      <c r="B18" s="17" t="s">
        <v>137</v>
      </c>
      <c r="C18" s="78" t="s">
        <v>132</v>
      </c>
      <c r="D18" s="78" t="s">
        <v>132</v>
      </c>
      <c r="E18" s="78" t="s">
        <v>132</v>
      </c>
      <c r="F18" s="79"/>
      <c r="G18" s="79"/>
      <c r="H18" s="79"/>
      <c r="I18" s="79"/>
      <c r="J18" s="79"/>
      <c r="K18" s="79"/>
      <c r="L18" s="79"/>
      <c r="M18" s="112"/>
      <c r="N18" s="112"/>
      <c r="O18" s="69">
        <f>IF(ISERROR(AVERAGE(Calculations!Q19:AB19)),"",AVERAGE(Calculations!Q19:AB19))</f>
        <v>35</v>
      </c>
      <c r="P18" s="70">
        <f>IF(ISERROR(STDEV(Calculations!Q19:AB19)),"",IF(COUNT(Calculations!Q19:AB19)&lt;3,"N/A",STDEV(Calculations!Q19:AB19)))</f>
        <v>0</v>
      </c>
    </row>
    <row r="19" spans="1:16" ht="15" customHeight="1" x14ac:dyDescent="0.25">
      <c r="A19" s="62" t="str">
        <f>'miRNA Table'!C19</f>
        <v>hsa-miR-106a-3p</v>
      </c>
      <c r="B19" s="17" t="s">
        <v>138</v>
      </c>
      <c r="C19" s="78" t="s">
        <v>132</v>
      </c>
      <c r="D19" s="78">
        <v>36.130000000000003</v>
      </c>
      <c r="E19" s="78" t="s">
        <v>132</v>
      </c>
      <c r="F19" s="79"/>
      <c r="G19" s="79"/>
      <c r="H19" s="79"/>
      <c r="I19" s="79"/>
      <c r="J19" s="79"/>
      <c r="K19" s="79"/>
      <c r="L19" s="79"/>
      <c r="M19" s="112"/>
      <c r="N19" s="112"/>
      <c r="O19" s="69">
        <f>IF(ISERROR(AVERAGE(Calculations!Q20:AB20)),"",AVERAGE(Calculations!Q20:AB20))</f>
        <v>35</v>
      </c>
      <c r="P19" s="70">
        <f>IF(ISERROR(STDEV(Calculations!Q20:AB20)),"",IF(COUNT(Calculations!Q20:AB20)&lt;3,"N/A",STDEV(Calculations!Q20:AB20)))</f>
        <v>0</v>
      </c>
    </row>
    <row r="20" spans="1:16" ht="15" customHeight="1" x14ac:dyDescent="0.25">
      <c r="A20" s="62" t="str">
        <f>'miRNA Table'!C20</f>
        <v>hsa-miR-106b-5p</v>
      </c>
      <c r="B20" s="17" t="s">
        <v>139</v>
      </c>
      <c r="C20" s="78" t="s">
        <v>132</v>
      </c>
      <c r="D20" s="78">
        <v>38.61</v>
      </c>
      <c r="E20" s="78">
        <v>37.43</v>
      </c>
      <c r="F20" s="79"/>
      <c r="G20" s="79"/>
      <c r="H20" s="79"/>
      <c r="I20" s="79"/>
      <c r="J20" s="79"/>
      <c r="K20" s="79"/>
      <c r="L20" s="79"/>
      <c r="M20" s="112"/>
      <c r="N20" s="112"/>
      <c r="O20" s="69">
        <f>IF(ISERROR(AVERAGE(Calculations!Q21:AB21)),"",AVERAGE(Calculations!Q21:AB21))</f>
        <v>35</v>
      </c>
      <c r="P20" s="70">
        <f>IF(ISERROR(STDEV(Calculations!Q21:AB21)),"",IF(COUNT(Calculations!Q21:AB21)&lt;3,"N/A",STDEV(Calculations!Q21:AB21)))</f>
        <v>0</v>
      </c>
    </row>
    <row r="21" spans="1:16" ht="15" customHeight="1" x14ac:dyDescent="0.25">
      <c r="A21" s="62" t="str">
        <f>'miRNA Table'!C21</f>
        <v>hsa-miR-106b-3p</v>
      </c>
      <c r="B21" s="17" t="s">
        <v>140</v>
      </c>
      <c r="C21" s="78">
        <v>33.119999999999997</v>
      </c>
      <c r="D21" s="78">
        <v>36.53</v>
      </c>
      <c r="E21" s="78" t="s">
        <v>132</v>
      </c>
      <c r="F21" s="79"/>
      <c r="G21" s="79"/>
      <c r="H21" s="79"/>
      <c r="I21" s="79"/>
      <c r="J21" s="79"/>
      <c r="K21" s="79"/>
      <c r="L21" s="79"/>
      <c r="M21" s="112"/>
      <c r="N21" s="112"/>
      <c r="O21" s="69">
        <f>IF(ISERROR(AVERAGE(Calculations!Q22:AB22)),"",AVERAGE(Calculations!Q22:AB22))</f>
        <v>34.373333333333335</v>
      </c>
      <c r="P21" s="70">
        <f>IF(ISERROR(STDEV(Calculations!Q22:AB22)),"",IF(COUNT(Calculations!Q22:AB22)&lt;3,"N/A",STDEV(Calculations!Q22:AB22)))</f>
        <v>1.085418506076498</v>
      </c>
    </row>
    <row r="22" spans="1:16" ht="15" customHeight="1" x14ac:dyDescent="0.25">
      <c r="A22" s="62" t="str">
        <f>'miRNA Table'!C22</f>
        <v>hsa-miR-107</v>
      </c>
      <c r="B22" s="17" t="s">
        <v>141</v>
      </c>
      <c r="C22" s="78">
        <v>33.369999999999997</v>
      </c>
      <c r="D22" s="78">
        <v>33.47</v>
      </c>
      <c r="E22" s="78">
        <v>31.59</v>
      </c>
      <c r="F22" s="79"/>
      <c r="G22" s="79"/>
      <c r="H22" s="79"/>
      <c r="I22" s="79"/>
      <c r="J22" s="79"/>
      <c r="K22" s="79"/>
      <c r="L22" s="79"/>
      <c r="M22" s="112"/>
      <c r="N22" s="112"/>
      <c r="O22" s="69">
        <f>IF(ISERROR(AVERAGE(Calculations!Q23:AB23)),"",AVERAGE(Calculations!Q23:AB23))</f>
        <v>32.81</v>
      </c>
      <c r="P22" s="70">
        <f>IF(ISERROR(STDEV(Calculations!Q23:AB23)),"",IF(COUNT(Calculations!Q23:AB23)&lt;3,"N/A",STDEV(Calculations!Q23:AB23)))</f>
        <v>1.0577334257741873</v>
      </c>
    </row>
    <row r="23" spans="1:16" ht="15" customHeight="1" x14ac:dyDescent="0.25">
      <c r="A23" s="62" t="str">
        <f>'miRNA Table'!C23</f>
        <v>hsa-miR-10a-5p</v>
      </c>
      <c r="B23" s="17" t="s">
        <v>142</v>
      </c>
      <c r="C23" s="78" t="s">
        <v>132</v>
      </c>
      <c r="D23" s="78">
        <v>38.270000000000003</v>
      </c>
      <c r="E23" s="78" t="s">
        <v>132</v>
      </c>
      <c r="F23" s="79"/>
      <c r="G23" s="79"/>
      <c r="H23" s="79"/>
      <c r="I23" s="79"/>
      <c r="J23" s="79"/>
      <c r="K23" s="79"/>
      <c r="L23" s="79"/>
      <c r="M23" s="112"/>
      <c r="N23" s="112"/>
      <c r="O23" s="69">
        <f>IF(ISERROR(AVERAGE(Calculations!Q24:AB24)),"",AVERAGE(Calculations!Q24:AB24))</f>
        <v>35</v>
      </c>
      <c r="P23" s="70">
        <f>IF(ISERROR(STDEV(Calculations!Q24:AB24)),"",IF(COUNT(Calculations!Q24:AB24)&lt;3,"N/A",STDEV(Calculations!Q24:AB24)))</f>
        <v>0</v>
      </c>
    </row>
    <row r="24" spans="1:16" ht="15" customHeight="1" x14ac:dyDescent="0.25">
      <c r="A24" s="62" t="str">
        <f>'miRNA Table'!C24</f>
        <v>hsa-miR-10a-3p</v>
      </c>
      <c r="B24" s="17" t="s">
        <v>143</v>
      </c>
      <c r="C24" s="78">
        <v>38.33</v>
      </c>
      <c r="D24" s="78" t="s">
        <v>132</v>
      </c>
      <c r="E24" s="78" t="s">
        <v>132</v>
      </c>
      <c r="F24" s="79"/>
      <c r="G24" s="79"/>
      <c r="H24" s="79"/>
      <c r="I24" s="79"/>
      <c r="J24" s="79"/>
      <c r="K24" s="79"/>
      <c r="L24" s="79"/>
      <c r="M24" s="112"/>
      <c r="N24" s="112"/>
      <c r="O24" s="69">
        <f>IF(ISERROR(AVERAGE(Calculations!Q25:AB25)),"",AVERAGE(Calculations!Q25:AB25))</f>
        <v>35</v>
      </c>
      <c r="P24" s="70">
        <f>IF(ISERROR(STDEV(Calculations!Q25:AB25)),"",IF(COUNT(Calculations!Q25:AB25)&lt;3,"N/A",STDEV(Calculations!Q25:AB25)))</f>
        <v>0</v>
      </c>
    </row>
    <row r="25" spans="1:16" ht="15" customHeight="1" x14ac:dyDescent="0.25">
      <c r="A25" s="62" t="str">
        <f>'miRNA Table'!C25</f>
        <v>hsa-miR-10b-5p</v>
      </c>
      <c r="B25" s="17" t="s">
        <v>144</v>
      </c>
      <c r="C25" s="78">
        <v>35.14</v>
      </c>
      <c r="D25" s="78">
        <v>36.71</v>
      </c>
      <c r="E25" s="78">
        <v>34.83</v>
      </c>
      <c r="F25" s="79"/>
      <c r="G25" s="79"/>
      <c r="H25" s="79"/>
      <c r="I25" s="79"/>
      <c r="J25" s="79"/>
      <c r="K25" s="79"/>
      <c r="L25" s="79"/>
      <c r="M25" s="112"/>
      <c r="N25" s="112"/>
      <c r="O25" s="69">
        <f>IF(ISERROR(AVERAGE(Calculations!Q26:AB26)),"",AVERAGE(Calculations!Q26:AB26))</f>
        <v>34.943333333333335</v>
      </c>
      <c r="P25" s="70">
        <f>IF(ISERROR(STDEV(Calculations!Q26:AB26)),"",IF(COUNT(Calculations!Q26:AB26)&lt;3,"N/A",STDEV(Calculations!Q26:AB26)))</f>
        <v>9.8149545762237361E-2</v>
      </c>
    </row>
    <row r="26" spans="1:16" ht="15" customHeight="1" x14ac:dyDescent="0.25">
      <c r="A26" s="62" t="str">
        <f>'miRNA Table'!C26</f>
        <v>hsa-miR-10b-3p</v>
      </c>
      <c r="B26" s="17" t="s">
        <v>145</v>
      </c>
      <c r="C26" s="78">
        <v>29.4</v>
      </c>
      <c r="D26" s="78">
        <v>29.83</v>
      </c>
      <c r="E26" s="78">
        <v>29.71</v>
      </c>
      <c r="F26" s="79"/>
      <c r="G26" s="79"/>
      <c r="H26" s="79"/>
      <c r="I26" s="79"/>
      <c r="J26" s="79"/>
      <c r="K26" s="79"/>
      <c r="L26" s="79"/>
      <c r="M26" s="112"/>
      <c r="N26" s="112"/>
      <c r="O26" s="69">
        <f>IF(ISERROR(AVERAGE(Calculations!Q27:AB27)),"",AVERAGE(Calculations!Q27:AB27))</f>
        <v>29.646666666666665</v>
      </c>
      <c r="P26" s="70">
        <f>IF(ISERROR(STDEV(Calculations!Q27:AB27)),"",IF(COUNT(Calculations!Q27:AB27)&lt;3,"N/A",STDEV(Calculations!Q27:AB27)))</f>
        <v>0.22188585654190179</v>
      </c>
    </row>
    <row r="27" spans="1:16" ht="15" customHeight="1" x14ac:dyDescent="0.25">
      <c r="A27" s="62" t="str">
        <f>'miRNA Table'!C27</f>
        <v>hsa-miR-1180-3p</v>
      </c>
      <c r="B27" s="17" t="s">
        <v>44</v>
      </c>
      <c r="C27" s="78" t="s">
        <v>132</v>
      </c>
      <c r="D27" s="78">
        <v>39.229999999999997</v>
      </c>
      <c r="E27" s="78" t="s">
        <v>132</v>
      </c>
      <c r="F27" s="79"/>
      <c r="G27" s="79"/>
      <c r="H27" s="79"/>
      <c r="I27" s="79"/>
      <c r="J27" s="79"/>
      <c r="K27" s="79"/>
      <c r="L27" s="79"/>
      <c r="M27" s="112"/>
      <c r="N27" s="112"/>
      <c r="O27" s="69">
        <f>IF(ISERROR(AVERAGE(Calculations!Q28:AB28)),"",AVERAGE(Calculations!Q28:AB28))</f>
        <v>35</v>
      </c>
      <c r="P27" s="70">
        <f>IF(ISERROR(STDEV(Calculations!Q28:AB28)),"",IF(COUNT(Calculations!Q28:AB28)&lt;3,"N/A",STDEV(Calculations!Q28:AB28)))</f>
        <v>0</v>
      </c>
    </row>
    <row r="28" spans="1:16" ht="15" customHeight="1" x14ac:dyDescent="0.25">
      <c r="A28" s="62" t="str">
        <f>'miRNA Table'!C28</f>
        <v>hsa-miR-1207-5p</v>
      </c>
      <c r="B28" s="17" t="s">
        <v>45</v>
      </c>
      <c r="C28" s="78">
        <v>29.25</v>
      </c>
      <c r="D28" s="78">
        <v>29.17</v>
      </c>
      <c r="E28" s="78">
        <v>28.79</v>
      </c>
      <c r="F28" s="79"/>
      <c r="G28" s="79"/>
      <c r="H28" s="79"/>
      <c r="I28" s="79"/>
      <c r="J28" s="79"/>
      <c r="K28" s="79"/>
      <c r="L28" s="79"/>
      <c r="M28" s="112"/>
      <c r="N28" s="112"/>
      <c r="O28" s="69">
        <f>IF(ISERROR(AVERAGE(Calculations!Q29:AB29)),"",AVERAGE(Calculations!Q29:AB29))</f>
        <v>29.070000000000004</v>
      </c>
      <c r="P28" s="70">
        <f>IF(ISERROR(STDEV(Calculations!Q29:AB29)),"",IF(COUNT(Calculations!Q29:AB29)&lt;3,"N/A",STDEV(Calculations!Q29:AB29)))</f>
        <v>0.24576411454889097</v>
      </c>
    </row>
    <row r="29" spans="1:16" ht="15" customHeight="1" x14ac:dyDescent="0.25">
      <c r="A29" s="62" t="str">
        <f>'miRNA Table'!C29</f>
        <v>hsa-miR-122-5p</v>
      </c>
      <c r="B29" s="17" t="s">
        <v>46</v>
      </c>
      <c r="C29" s="78">
        <v>22.38</v>
      </c>
      <c r="D29" s="78">
        <v>22.43</v>
      </c>
      <c r="E29" s="78">
        <v>22.43</v>
      </c>
      <c r="F29" s="79"/>
      <c r="G29" s="79"/>
      <c r="H29" s="79"/>
      <c r="I29" s="79"/>
      <c r="J29" s="79"/>
      <c r="K29" s="79"/>
      <c r="L29" s="79"/>
      <c r="M29" s="112"/>
      <c r="N29" s="112"/>
      <c r="O29" s="69">
        <f>IF(ISERROR(AVERAGE(Calculations!Q30:AB30)),"",AVERAGE(Calculations!Q30:AB30))</f>
        <v>22.413333333333338</v>
      </c>
      <c r="P29" s="70">
        <f>IF(ISERROR(STDEV(Calculations!Q30:AB30)),"",IF(COUNT(Calculations!Q30:AB30)&lt;3,"N/A",STDEV(Calculations!Q30:AB30)))</f>
        <v>2.88675134594817E-2</v>
      </c>
    </row>
    <row r="30" spans="1:16" ht="15" customHeight="1" x14ac:dyDescent="0.25">
      <c r="A30" s="62" t="str">
        <f>'miRNA Table'!C30</f>
        <v>hsa-miR-122-3p</v>
      </c>
      <c r="B30" s="17" t="s">
        <v>47</v>
      </c>
      <c r="C30" s="78">
        <v>28.7</v>
      </c>
      <c r="D30" s="78">
        <v>28.21</v>
      </c>
      <c r="E30" s="78">
        <v>28.29</v>
      </c>
      <c r="F30" s="79"/>
      <c r="G30" s="79"/>
      <c r="H30" s="79"/>
      <c r="I30" s="79"/>
      <c r="J30" s="79"/>
      <c r="K30" s="79"/>
      <c r="L30" s="79"/>
      <c r="M30" s="112"/>
      <c r="N30" s="112"/>
      <c r="O30" s="69">
        <f>IF(ISERROR(AVERAGE(Calculations!Q31:AB31)),"",AVERAGE(Calculations!Q31:AB31))</f>
        <v>28.399999999999995</v>
      </c>
      <c r="P30" s="70">
        <f>IF(ISERROR(STDEV(Calculations!Q31:AB31)),"",IF(COUNT(Calculations!Q31:AB31)&lt;3,"N/A",STDEV(Calculations!Q31:AB31)))</f>
        <v>0.26286878856189777</v>
      </c>
    </row>
    <row r="31" spans="1:16" ht="15" customHeight="1" x14ac:dyDescent="0.25">
      <c r="A31" s="62" t="str">
        <f>'miRNA Table'!C31</f>
        <v>hsa-miR-1224-3p</v>
      </c>
      <c r="B31" s="17" t="s">
        <v>48</v>
      </c>
      <c r="C31" s="78">
        <v>27.23</v>
      </c>
      <c r="D31" s="78">
        <v>27.15</v>
      </c>
      <c r="E31" s="78">
        <v>27.24</v>
      </c>
      <c r="F31" s="79"/>
      <c r="G31" s="79"/>
      <c r="H31" s="79"/>
      <c r="I31" s="79"/>
      <c r="J31" s="79"/>
      <c r="K31" s="79"/>
      <c r="L31" s="79"/>
      <c r="M31" s="112"/>
      <c r="N31" s="112"/>
      <c r="O31" s="69">
        <f>IF(ISERROR(AVERAGE(Calculations!Q32:AB32)),"",AVERAGE(Calculations!Q32:AB32))</f>
        <v>27.206666666666663</v>
      </c>
      <c r="P31" s="70">
        <f>IF(ISERROR(STDEV(Calculations!Q32:AB32)),"",IF(COUNT(Calculations!Q32:AB32)&lt;3,"N/A",STDEV(Calculations!Q32:AB32)))</f>
        <v>4.932882862316286E-2</v>
      </c>
    </row>
    <row r="32" spans="1:16" ht="15" customHeight="1" x14ac:dyDescent="0.25">
      <c r="A32" s="62" t="str">
        <f>'miRNA Table'!C32</f>
        <v>hsa-miR-1224-5p</v>
      </c>
      <c r="B32" s="17" t="s">
        <v>49</v>
      </c>
      <c r="C32" s="78">
        <v>31.06</v>
      </c>
      <c r="D32" s="78">
        <v>31.12</v>
      </c>
      <c r="E32" s="78">
        <v>31.19</v>
      </c>
      <c r="F32" s="79"/>
      <c r="G32" s="79"/>
      <c r="H32" s="79"/>
      <c r="I32" s="79"/>
      <c r="J32" s="79"/>
      <c r="K32" s="79"/>
      <c r="L32" s="79"/>
      <c r="M32" s="112"/>
      <c r="N32" s="112"/>
      <c r="O32" s="69">
        <f>IF(ISERROR(AVERAGE(Calculations!Q33:AB33)),"",AVERAGE(Calculations!Q33:AB33))</f>
        <v>31.123333333333335</v>
      </c>
      <c r="P32" s="70">
        <f>IF(ISERROR(STDEV(Calculations!Q33:AB33)),"",IF(COUNT(Calculations!Q33:AB33)&lt;3,"N/A",STDEV(Calculations!Q33:AB33)))</f>
        <v>6.5064070986478373E-2</v>
      </c>
    </row>
    <row r="33" spans="1:16" ht="15" customHeight="1" x14ac:dyDescent="0.25">
      <c r="A33" s="62" t="str">
        <f>'miRNA Table'!C33</f>
        <v>hsa-miR-124-3p</v>
      </c>
      <c r="B33" s="17" t="s">
        <v>50</v>
      </c>
      <c r="C33" s="78">
        <v>27.09</v>
      </c>
      <c r="D33" s="78">
        <v>27.24</v>
      </c>
      <c r="E33" s="78">
        <v>27.24</v>
      </c>
      <c r="F33" s="79"/>
      <c r="G33" s="79"/>
      <c r="H33" s="79"/>
      <c r="I33" s="79"/>
      <c r="J33" s="79"/>
      <c r="K33" s="79"/>
      <c r="L33" s="79"/>
      <c r="M33" s="112"/>
      <c r="N33" s="112"/>
      <c r="O33" s="69">
        <f>IF(ISERROR(AVERAGE(Calculations!Q34:AB34)),"",AVERAGE(Calculations!Q34:AB34))</f>
        <v>27.189999999999998</v>
      </c>
      <c r="P33" s="70">
        <f>IF(ISERROR(STDEV(Calculations!Q34:AB34)),"",IF(COUNT(Calculations!Q34:AB34)&lt;3,"N/A",STDEV(Calculations!Q34:AB34)))</f>
        <v>8.6602540378443046E-2</v>
      </c>
    </row>
    <row r="34" spans="1:16" ht="15" customHeight="1" x14ac:dyDescent="0.25">
      <c r="A34" s="62" t="str">
        <f>'miRNA Table'!C34</f>
        <v>hsa-miR-124-5p</v>
      </c>
      <c r="B34" s="17" t="s">
        <v>51</v>
      </c>
      <c r="C34" s="78">
        <v>32.53</v>
      </c>
      <c r="D34" s="78">
        <v>31.86</v>
      </c>
      <c r="E34" s="78">
        <v>33.76</v>
      </c>
      <c r="F34" s="79"/>
      <c r="G34" s="79"/>
      <c r="H34" s="79"/>
      <c r="I34" s="79"/>
      <c r="J34" s="79"/>
      <c r="K34" s="79"/>
      <c r="L34" s="79"/>
      <c r="M34" s="112"/>
      <c r="N34" s="112"/>
      <c r="O34" s="69">
        <f>IF(ISERROR(AVERAGE(Calculations!Q35:AB35)),"",AVERAGE(Calculations!Q35:AB35))</f>
        <v>32.716666666666669</v>
      </c>
      <c r="P34" s="70">
        <f>IF(ISERROR(STDEV(Calculations!Q35:AB35)),"",IF(COUNT(Calculations!Q35:AB35)&lt;3,"N/A",STDEV(Calculations!Q35:AB35)))</f>
        <v>0.96365623192782368</v>
      </c>
    </row>
    <row r="35" spans="1:16" ht="15" customHeight="1" x14ac:dyDescent="0.25">
      <c r="A35" s="62" t="str">
        <f>'miRNA Table'!C35</f>
        <v>hsa-miR-125a-3p</v>
      </c>
      <c r="B35" s="17" t="s">
        <v>52</v>
      </c>
      <c r="C35" s="78">
        <v>32.409999999999997</v>
      </c>
      <c r="D35" s="78">
        <v>32.950000000000003</v>
      </c>
      <c r="E35" s="78">
        <v>33.049999999999997</v>
      </c>
      <c r="F35" s="79"/>
      <c r="G35" s="79"/>
      <c r="H35" s="79"/>
      <c r="I35" s="79"/>
      <c r="J35" s="79"/>
      <c r="K35" s="79"/>
      <c r="L35" s="79"/>
      <c r="M35" s="112"/>
      <c r="N35" s="112"/>
      <c r="O35" s="69">
        <f>IF(ISERROR(AVERAGE(Calculations!Q36:AB36)),"",AVERAGE(Calculations!Q36:AB36))</f>
        <v>32.803333333333335</v>
      </c>
      <c r="P35" s="70">
        <f>IF(ISERROR(STDEV(Calculations!Q36:AB36)),"",IF(COUNT(Calculations!Q36:AB36)&lt;3,"N/A",STDEV(Calculations!Q36:AB36)))</f>
        <v>0.34428670223134439</v>
      </c>
    </row>
    <row r="36" spans="1:16" ht="15" customHeight="1" x14ac:dyDescent="0.25">
      <c r="A36" s="62" t="str">
        <f>'miRNA Table'!C36</f>
        <v>hsa-miR-125a-5p</v>
      </c>
      <c r="B36" s="17" t="s">
        <v>53</v>
      </c>
      <c r="C36" s="78">
        <v>23.41</v>
      </c>
      <c r="D36" s="78">
        <v>23.44</v>
      </c>
      <c r="E36" s="78">
        <v>23.4</v>
      </c>
      <c r="F36" s="79"/>
      <c r="G36" s="79"/>
      <c r="H36" s="79"/>
      <c r="I36" s="79"/>
      <c r="J36" s="79"/>
      <c r="K36" s="79"/>
      <c r="L36" s="79"/>
      <c r="M36" s="112"/>
      <c r="N36" s="112"/>
      <c r="O36" s="69">
        <f>IF(ISERROR(AVERAGE(Calculations!Q37:AB37)),"",AVERAGE(Calculations!Q37:AB37))</f>
        <v>23.416666666666668</v>
      </c>
      <c r="P36" s="70">
        <f>IF(ISERROR(STDEV(Calculations!Q37:AB37)),"",IF(COUNT(Calculations!Q37:AB37)&lt;3,"N/A",STDEV(Calculations!Q37:AB37)))</f>
        <v>2.081665999466259E-2</v>
      </c>
    </row>
    <row r="37" spans="1:16" ht="15" customHeight="1" x14ac:dyDescent="0.25">
      <c r="A37" s="62" t="str">
        <f>'miRNA Table'!C37</f>
        <v>hsa-miR-125b-5p</v>
      </c>
      <c r="B37" s="17" t="s">
        <v>54</v>
      </c>
      <c r="C37" s="78">
        <v>27.49</v>
      </c>
      <c r="D37" s="78">
        <v>27.72</v>
      </c>
      <c r="E37" s="78">
        <v>27.44</v>
      </c>
      <c r="F37" s="79"/>
      <c r="G37" s="79"/>
      <c r="H37" s="79"/>
      <c r="I37" s="79"/>
      <c r="J37" s="79"/>
      <c r="K37" s="79"/>
      <c r="L37" s="79"/>
      <c r="M37" s="112"/>
      <c r="N37" s="112"/>
      <c r="O37" s="69">
        <f>IF(ISERROR(AVERAGE(Calculations!Q38:AB38)),"",AVERAGE(Calculations!Q38:AB38))</f>
        <v>27.549999999999997</v>
      </c>
      <c r="P37" s="70">
        <f>IF(ISERROR(STDEV(Calculations!Q38:AB38)),"",IF(COUNT(Calculations!Q38:AB38)&lt;3,"N/A",STDEV(Calculations!Q38:AB38)))</f>
        <v>0.14933184523067999</v>
      </c>
    </row>
    <row r="38" spans="1:16" ht="15" customHeight="1" x14ac:dyDescent="0.25">
      <c r="A38" s="62" t="str">
        <f>'miRNA Table'!C38</f>
        <v>hsa-miR-126-3p</v>
      </c>
      <c r="B38" s="17" t="s">
        <v>55</v>
      </c>
      <c r="C38" s="78">
        <v>22.3</v>
      </c>
      <c r="D38" s="78">
        <v>22.16</v>
      </c>
      <c r="E38" s="78">
        <v>22.29</v>
      </c>
      <c r="F38" s="79"/>
      <c r="G38" s="79"/>
      <c r="H38" s="79"/>
      <c r="I38" s="79"/>
      <c r="J38" s="79"/>
      <c r="K38" s="79"/>
      <c r="L38" s="79"/>
      <c r="M38" s="112"/>
      <c r="N38" s="112"/>
      <c r="O38" s="69">
        <f>IF(ISERROR(AVERAGE(Calculations!Q39:AB39)),"",AVERAGE(Calculations!Q39:AB39))</f>
        <v>22.25</v>
      </c>
      <c r="P38" s="70">
        <f>IF(ISERROR(STDEV(Calculations!Q39:AB39)),"",IF(COUNT(Calculations!Q39:AB39)&lt;3,"N/A",STDEV(Calculations!Q39:AB39)))</f>
        <v>7.810249675906647E-2</v>
      </c>
    </row>
    <row r="39" spans="1:16" ht="15" customHeight="1" x14ac:dyDescent="0.25">
      <c r="A39" s="62" t="str">
        <f>'miRNA Table'!C39</f>
        <v>hsa-miR-126-5p</v>
      </c>
      <c r="B39" s="17" t="s">
        <v>5609</v>
      </c>
      <c r="C39" s="78">
        <v>35.31</v>
      </c>
      <c r="D39" s="78">
        <v>33.270000000000003</v>
      </c>
      <c r="E39" s="78">
        <v>34.35</v>
      </c>
      <c r="F39" s="79"/>
      <c r="G39" s="79"/>
      <c r="H39" s="79"/>
      <c r="I39" s="79"/>
      <c r="J39" s="79"/>
      <c r="K39" s="79"/>
      <c r="L39" s="79"/>
      <c r="M39" s="112"/>
      <c r="N39" s="112"/>
      <c r="O39" s="69">
        <f>IF(ISERROR(AVERAGE(Calculations!Q40:AB40)),"",AVERAGE(Calculations!Q40:AB40))</f>
        <v>34.206666666666671</v>
      </c>
      <c r="P39" s="70">
        <f>IF(ISERROR(STDEV(Calculations!Q40:AB40)),"",IF(COUNT(Calculations!Q40:AB40)&lt;3,"N/A",STDEV(Calculations!Q40:AB40)))</f>
        <v>0.87386116364862598</v>
      </c>
    </row>
    <row r="40" spans="1:16" ht="15" customHeight="1" x14ac:dyDescent="0.25">
      <c r="A40" s="62" t="str">
        <f>'miRNA Table'!C40</f>
        <v>hsa-miR-1265</v>
      </c>
      <c r="B40" s="17" t="s">
        <v>5610</v>
      </c>
      <c r="C40" s="78">
        <v>35.57</v>
      </c>
      <c r="D40" s="78">
        <v>35.43</v>
      </c>
      <c r="E40" s="78">
        <v>36.090000000000003</v>
      </c>
      <c r="F40" s="79"/>
      <c r="G40" s="79"/>
      <c r="H40" s="79"/>
      <c r="I40" s="79"/>
      <c r="J40" s="79"/>
      <c r="K40" s="79"/>
      <c r="L40" s="79"/>
      <c r="M40" s="112"/>
      <c r="N40" s="112"/>
      <c r="O40" s="69">
        <f>IF(ISERROR(AVERAGE(Calculations!Q41:AB41)),"",AVERAGE(Calculations!Q41:AB41))</f>
        <v>35</v>
      </c>
      <c r="P40" s="70">
        <f>IF(ISERROR(STDEV(Calculations!Q41:AB41)),"",IF(COUNT(Calculations!Q41:AB41)&lt;3,"N/A",STDEV(Calculations!Q41:AB41)))</f>
        <v>0</v>
      </c>
    </row>
    <row r="41" spans="1:16" ht="15" customHeight="1" x14ac:dyDescent="0.25">
      <c r="A41" s="62" t="str">
        <f>'miRNA Table'!C41</f>
        <v>hsa-miR-127-3p</v>
      </c>
      <c r="B41" s="17" t="s">
        <v>5611</v>
      </c>
      <c r="C41" s="78">
        <v>27.91</v>
      </c>
      <c r="D41" s="78">
        <v>27.97</v>
      </c>
      <c r="E41" s="78">
        <v>27.98</v>
      </c>
      <c r="F41" s="79"/>
      <c r="G41" s="79"/>
      <c r="H41" s="79"/>
      <c r="I41" s="79"/>
      <c r="J41" s="79"/>
      <c r="K41" s="79"/>
      <c r="L41" s="79"/>
      <c r="M41" s="112"/>
      <c r="N41" s="112"/>
      <c r="O41" s="69">
        <f>IF(ISERROR(AVERAGE(Calculations!Q42:AB42)),"",AVERAGE(Calculations!Q42:AB42))</f>
        <v>27.953333333333333</v>
      </c>
      <c r="P41" s="70">
        <f>IF(ISERROR(STDEV(Calculations!Q42:AB42)),"",IF(COUNT(Calculations!Q42:AB42)&lt;3,"N/A",STDEV(Calculations!Q42:AB42)))</f>
        <v>3.7859388972001647E-2</v>
      </c>
    </row>
    <row r="42" spans="1:16" ht="15" customHeight="1" x14ac:dyDescent="0.25">
      <c r="A42" s="62" t="str">
        <f>'miRNA Table'!C42</f>
        <v>hsa-miR-127-5p</v>
      </c>
      <c r="B42" s="17" t="s">
        <v>5612</v>
      </c>
      <c r="C42" s="78">
        <v>37.86</v>
      </c>
      <c r="D42" s="78">
        <v>38.83</v>
      </c>
      <c r="E42" s="78">
        <v>38.61</v>
      </c>
      <c r="F42" s="79"/>
      <c r="G42" s="79"/>
      <c r="H42" s="79"/>
      <c r="I42" s="79"/>
      <c r="J42" s="79"/>
      <c r="K42" s="79"/>
      <c r="L42" s="79"/>
      <c r="M42" s="112"/>
      <c r="N42" s="112"/>
      <c r="O42" s="69">
        <f>IF(ISERROR(AVERAGE(Calculations!Q43:AB43)),"",AVERAGE(Calculations!Q43:AB43))</f>
        <v>35</v>
      </c>
      <c r="P42" s="70">
        <f>IF(ISERROR(STDEV(Calculations!Q43:AB43)),"",IF(COUNT(Calculations!Q43:AB43)&lt;3,"N/A",STDEV(Calculations!Q43:AB43)))</f>
        <v>0</v>
      </c>
    </row>
    <row r="43" spans="1:16" ht="15" customHeight="1" x14ac:dyDescent="0.25">
      <c r="A43" s="62" t="str">
        <f>'miRNA Table'!C43</f>
        <v>hsa-miR-128-3p</v>
      </c>
      <c r="B43" s="17" t="s">
        <v>5613</v>
      </c>
      <c r="C43" s="78">
        <v>28.65</v>
      </c>
      <c r="D43" s="78">
        <v>28.56</v>
      </c>
      <c r="E43" s="78">
        <v>28.38</v>
      </c>
      <c r="F43" s="79"/>
      <c r="G43" s="79"/>
      <c r="H43" s="79"/>
      <c r="I43" s="79"/>
      <c r="J43" s="79"/>
      <c r="K43" s="79"/>
      <c r="L43" s="79"/>
      <c r="M43" s="112"/>
      <c r="N43" s="112"/>
      <c r="O43" s="69">
        <f>IF(ISERROR(AVERAGE(Calculations!Q44:AB44)),"",AVERAGE(Calculations!Q44:AB44))</f>
        <v>28.529999999999998</v>
      </c>
      <c r="P43" s="70">
        <f>IF(ISERROR(STDEV(Calculations!Q44:AB44)),"",IF(COUNT(Calculations!Q44:AB44)&lt;3,"N/A",STDEV(Calculations!Q44:AB44)))</f>
        <v>0.13747727084867498</v>
      </c>
    </row>
    <row r="44" spans="1:16" ht="15" customHeight="1" x14ac:dyDescent="0.25">
      <c r="A44" s="62" t="str">
        <f>'miRNA Table'!C44</f>
        <v>hsa-miR-1284</v>
      </c>
      <c r="B44" s="17" t="s">
        <v>5614</v>
      </c>
      <c r="C44" s="78">
        <v>31.72</v>
      </c>
      <c r="D44" s="78">
        <v>32.28</v>
      </c>
      <c r="E44" s="78">
        <v>32.53</v>
      </c>
      <c r="F44" s="79"/>
      <c r="G44" s="79"/>
      <c r="H44" s="79"/>
      <c r="I44" s="79"/>
      <c r="J44" s="79"/>
      <c r="K44" s="79"/>
      <c r="L44" s="79"/>
      <c r="M44" s="112"/>
      <c r="N44" s="112"/>
      <c r="O44" s="69">
        <f>IF(ISERROR(AVERAGE(Calculations!Q45:AB45)),"",AVERAGE(Calculations!Q45:AB45))</f>
        <v>32.176666666666669</v>
      </c>
      <c r="P44" s="70">
        <f>IF(ISERROR(STDEV(Calculations!Q45:AB45)),"",IF(COUNT(Calculations!Q45:AB45)&lt;3,"N/A",STDEV(Calculations!Q45:AB45)))</f>
        <v>0.41476901202155203</v>
      </c>
    </row>
    <row r="45" spans="1:16" ht="15" customHeight="1" x14ac:dyDescent="0.25">
      <c r="A45" s="62" t="str">
        <f>'miRNA Table'!C45</f>
        <v>hsa-miR-129-1-3p</v>
      </c>
      <c r="B45" s="17" t="s">
        <v>5615</v>
      </c>
      <c r="C45" s="78">
        <v>20</v>
      </c>
      <c r="D45" s="78">
        <v>19.96</v>
      </c>
      <c r="E45" s="78">
        <v>20.09</v>
      </c>
      <c r="F45" s="79"/>
      <c r="G45" s="79"/>
      <c r="H45" s="79"/>
      <c r="I45" s="79"/>
      <c r="J45" s="79"/>
      <c r="K45" s="79"/>
      <c r="L45" s="79"/>
      <c r="M45" s="112"/>
      <c r="N45" s="112"/>
      <c r="O45" s="69">
        <f>IF(ISERROR(AVERAGE(Calculations!Q46:AB46)),"",AVERAGE(Calculations!Q46:AB46))</f>
        <v>20.016666666666666</v>
      </c>
      <c r="P45" s="70">
        <f>IF(ISERROR(STDEV(Calculations!Q46:AB46)),"",IF(COUNT(Calculations!Q46:AB46)&lt;3,"N/A",STDEV(Calculations!Q46:AB46)))</f>
        <v>6.6583281184793494E-2</v>
      </c>
    </row>
    <row r="46" spans="1:16" ht="15" customHeight="1" x14ac:dyDescent="0.25">
      <c r="A46" s="62" t="str">
        <f>'miRNA Table'!C46</f>
        <v>hsa-miR-1290</v>
      </c>
      <c r="B46" s="17" t="s">
        <v>5616</v>
      </c>
      <c r="C46" s="78">
        <v>15.58</v>
      </c>
      <c r="D46" s="78">
        <v>15.57</v>
      </c>
      <c r="E46" s="78">
        <v>15.76</v>
      </c>
      <c r="F46" s="79"/>
      <c r="G46" s="79"/>
      <c r="H46" s="79"/>
      <c r="I46" s="79"/>
      <c r="J46" s="79"/>
      <c r="K46" s="79"/>
      <c r="L46" s="79"/>
      <c r="M46" s="112"/>
      <c r="N46" s="112"/>
      <c r="O46" s="69">
        <f>IF(ISERROR(AVERAGE(Calculations!Q47:AB47)),"",AVERAGE(Calculations!Q47:AB47))</f>
        <v>15.636666666666665</v>
      </c>
      <c r="P46" s="70">
        <f>IF(ISERROR(STDEV(Calculations!Q47:AB47)),"",IF(COUNT(Calculations!Q47:AB47)&lt;3,"N/A",STDEV(Calculations!Q47:AB47)))</f>
        <v>0.10692676621563604</v>
      </c>
    </row>
    <row r="47" spans="1:16" ht="15" customHeight="1" x14ac:dyDescent="0.25">
      <c r="A47" s="62" t="str">
        <f>'miRNA Table'!C47</f>
        <v>hsa-miR-129-2-3p</v>
      </c>
      <c r="B47" s="17" t="s">
        <v>5617</v>
      </c>
      <c r="C47" s="78" t="s">
        <v>132</v>
      </c>
      <c r="D47" s="78" t="s">
        <v>132</v>
      </c>
      <c r="E47" s="78" t="s">
        <v>132</v>
      </c>
      <c r="F47" s="79"/>
      <c r="G47" s="79"/>
      <c r="H47" s="79"/>
      <c r="I47" s="79"/>
      <c r="J47" s="79"/>
      <c r="K47" s="79"/>
      <c r="L47" s="79"/>
      <c r="M47" s="112"/>
      <c r="N47" s="112"/>
      <c r="O47" s="69">
        <f>IF(ISERROR(AVERAGE(Calculations!Q48:AB48)),"",AVERAGE(Calculations!Q48:AB48))</f>
        <v>35</v>
      </c>
      <c r="P47" s="70">
        <f>IF(ISERROR(STDEV(Calculations!Q48:AB48)),"",IF(COUNT(Calculations!Q48:AB48)&lt;3,"N/A",STDEV(Calculations!Q48:AB48)))</f>
        <v>0</v>
      </c>
    </row>
    <row r="48" spans="1:16" ht="15" customHeight="1" x14ac:dyDescent="0.25">
      <c r="A48" s="62" t="str">
        <f>'miRNA Table'!C48</f>
        <v>hsa-miR-129-5p</v>
      </c>
      <c r="B48" s="17" t="s">
        <v>5618</v>
      </c>
      <c r="C48" s="78">
        <v>28.59</v>
      </c>
      <c r="D48" s="78">
        <v>29.01</v>
      </c>
      <c r="E48" s="78">
        <v>29.01</v>
      </c>
      <c r="F48" s="79"/>
      <c r="G48" s="79"/>
      <c r="H48" s="79"/>
      <c r="I48" s="79"/>
      <c r="J48" s="79"/>
      <c r="K48" s="79"/>
      <c r="L48" s="79"/>
      <c r="M48" s="112"/>
      <c r="N48" s="112"/>
      <c r="O48" s="69">
        <f>IF(ISERROR(AVERAGE(Calculations!Q49:AB49)),"",AVERAGE(Calculations!Q49:AB49))</f>
        <v>28.87</v>
      </c>
      <c r="P48" s="70">
        <f>IF(ISERROR(STDEV(Calculations!Q49:AB49)),"",IF(COUNT(Calculations!Q49:AB49)&lt;3,"N/A",STDEV(Calculations!Q49:AB49)))</f>
        <v>0.24248711305964379</v>
      </c>
    </row>
    <row r="49" spans="1:16" ht="15" customHeight="1" x14ac:dyDescent="0.25">
      <c r="A49" s="62" t="str">
        <f>'miRNA Table'!C49</f>
        <v>hsa-miR-130a-3p</v>
      </c>
      <c r="B49" s="17" t="s">
        <v>5619</v>
      </c>
      <c r="C49" s="78">
        <v>29.41</v>
      </c>
      <c r="D49" s="78">
        <v>29.55</v>
      </c>
      <c r="E49" s="78">
        <v>30.21</v>
      </c>
      <c r="F49" s="79"/>
      <c r="G49" s="79"/>
      <c r="H49" s="79"/>
      <c r="I49" s="79"/>
      <c r="J49" s="79"/>
      <c r="K49" s="79"/>
      <c r="L49" s="79"/>
      <c r="M49" s="112"/>
      <c r="N49" s="112"/>
      <c r="O49" s="69">
        <f>IF(ISERROR(AVERAGE(Calculations!Q50:AB50)),"",AVERAGE(Calculations!Q50:AB50))</f>
        <v>29.723333333333333</v>
      </c>
      <c r="P49" s="70">
        <f>IF(ISERROR(STDEV(Calculations!Q50:AB50)),"",IF(COUNT(Calculations!Q50:AB50)&lt;3,"N/A",STDEV(Calculations!Q50:AB50)))</f>
        <v>0.42723919920032338</v>
      </c>
    </row>
    <row r="50" spans="1:16" ht="15" customHeight="1" x14ac:dyDescent="0.25">
      <c r="A50" s="62" t="str">
        <f>'miRNA Table'!C50</f>
        <v>hsa-miR-130b-3p</v>
      </c>
      <c r="B50" s="17" t="s">
        <v>5620</v>
      </c>
      <c r="C50" s="78">
        <v>31.5</v>
      </c>
      <c r="D50" s="78">
        <v>30.32</v>
      </c>
      <c r="E50" s="78">
        <v>30.7</v>
      </c>
      <c r="F50" s="79"/>
      <c r="G50" s="79"/>
      <c r="H50" s="79"/>
      <c r="I50" s="79"/>
      <c r="J50" s="79"/>
      <c r="K50" s="79"/>
      <c r="L50" s="79"/>
      <c r="M50" s="112"/>
      <c r="N50" s="112"/>
      <c r="O50" s="69">
        <f>IF(ISERROR(AVERAGE(Calculations!Q51:AB51)),"",AVERAGE(Calculations!Q51:AB51))</f>
        <v>30.84</v>
      </c>
      <c r="P50" s="70">
        <f>IF(ISERROR(STDEV(Calculations!Q51:AB51)),"",IF(COUNT(Calculations!Q51:AB51)&lt;3,"N/A",STDEV(Calculations!Q51:AB51)))</f>
        <v>0.60232881385502379</v>
      </c>
    </row>
    <row r="51" spans="1:16" ht="15" customHeight="1" x14ac:dyDescent="0.25">
      <c r="A51" s="62" t="str">
        <f>'miRNA Table'!C51</f>
        <v>hsa-miR-132-3p</v>
      </c>
      <c r="B51" s="17" t="s">
        <v>56</v>
      </c>
      <c r="C51" s="78">
        <v>32.74</v>
      </c>
      <c r="D51" s="78">
        <v>37.06</v>
      </c>
      <c r="E51" s="78">
        <v>33.520000000000003</v>
      </c>
      <c r="F51" s="79"/>
      <c r="G51" s="79"/>
      <c r="H51" s="79"/>
      <c r="I51" s="79"/>
      <c r="J51" s="79"/>
      <c r="K51" s="79"/>
      <c r="L51" s="79"/>
      <c r="M51" s="112"/>
      <c r="N51" s="112"/>
      <c r="O51" s="69">
        <f>IF(ISERROR(AVERAGE(Calculations!Q52:AB52)),"",AVERAGE(Calculations!Q52:AB52))</f>
        <v>33.753333333333337</v>
      </c>
      <c r="P51" s="70">
        <f>IF(ISERROR(STDEV(Calculations!Q52:AB52)),"",IF(COUNT(Calculations!Q52:AB52)&lt;3,"N/A",STDEV(Calculations!Q52:AB52)))</f>
        <v>1.1479256654214727</v>
      </c>
    </row>
    <row r="52" spans="1:16" ht="15" customHeight="1" x14ac:dyDescent="0.25">
      <c r="A52" s="62" t="str">
        <f>'miRNA Table'!C52</f>
        <v>hsa-miR-132-5p</v>
      </c>
      <c r="B52" s="17" t="s">
        <v>57</v>
      </c>
      <c r="C52" s="78">
        <v>24.63</v>
      </c>
      <c r="D52" s="78">
        <v>24.58</v>
      </c>
      <c r="E52" s="78" t="s">
        <v>132</v>
      </c>
      <c r="F52" s="79"/>
      <c r="G52" s="79"/>
      <c r="H52" s="79"/>
      <c r="I52" s="79"/>
      <c r="J52" s="79"/>
      <c r="K52" s="79"/>
      <c r="L52" s="79"/>
      <c r="M52" s="112"/>
      <c r="N52" s="112"/>
      <c r="O52" s="69">
        <f>IF(ISERROR(AVERAGE(Calculations!Q53:AB53)),"",AVERAGE(Calculations!Q53:AB53))</f>
        <v>28.069999999999997</v>
      </c>
      <c r="P52" s="70">
        <f>IF(ISERROR(STDEV(Calculations!Q53:AB53)),"",IF(COUNT(Calculations!Q53:AB53)&lt;3,"N/A",STDEV(Calculations!Q53:AB53)))</f>
        <v>6.0016081178297673</v>
      </c>
    </row>
    <row r="53" spans="1:16" ht="15" customHeight="1" x14ac:dyDescent="0.25">
      <c r="A53" s="62" t="str">
        <f>'miRNA Table'!C53</f>
        <v>hsa-miR-1324</v>
      </c>
      <c r="B53" s="17" t="s">
        <v>58</v>
      </c>
      <c r="C53" s="78">
        <v>29.72</v>
      </c>
      <c r="D53" s="78">
        <v>30.18</v>
      </c>
      <c r="E53" s="78">
        <v>30.07</v>
      </c>
      <c r="F53" s="79"/>
      <c r="G53" s="79"/>
      <c r="H53" s="79"/>
      <c r="I53" s="79"/>
      <c r="J53" s="79"/>
      <c r="K53" s="79"/>
      <c r="L53" s="79"/>
      <c r="M53" s="112"/>
      <c r="N53" s="112"/>
      <c r="O53" s="69">
        <f>IF(ISERROR(AVERAGE(Calculations!Q54:AB54)),"",AVERAGE(Calculations!Q54:AB54))</f>
        <v>29.99</v>
      </c>
      <c r="P53" s="70">
        <f>IF(ISERROR(STDEV(Calculations!Q54:AB54)),"",IF(COUNT(Calculations!Q54:AB54)&lt;3,"N/A",STDEV(Calculations!Q54:AB54)))</f>
        <v>0.24020824298928686</v>
      </c>
    </row>
    <row r="54" spans="1:16" ht="15" customHeight="1" x14ac:dyDescent="0.25">
      <c r="A54" s="62" t="str">
        <f>'miRNA Table'!C54</f>
        <v>hsa-miR-133a-3p</v>
      </c>
      <c r="B54" s="17" t="s">
        <v>59</v>
      </c>
      <c r="C54" s="78">
        <v>32.549999999999997</v>
      </c>
      <c r="D54" s="78">
        <v>32.47</v>
      </c>
      <c r="E54" s="78">
        <v>32.65</v>
      </c>
      <c r="F54" s="79"/>
      <c r="G54" s="79"/>
      <c r="H54" s="79"/>
      <c r="I54" s="79"/>
      <c r="J54" s="79"/>
      <c r="K54" s="79"/>
      <c r="L54" s="79"/>
      <c r="M54" s="112"/>
      <c r="N54" s="112"/>
      <c r="O54" s="69">
        <f>IF(ISERROR(AVERAGE(Calculations!Q55:AB55)),"",AVERAGE(Calculations!Q55:AB55))</f>
        <v>32.556666666666665</v>
      </c>
      <c r="P54" s="70">
        <f>IF(ISERROR(STDEV(Calculations!Q55:AB55)),"",IF(COUNT(Calculations!Q55:AB55)&lt;3,"N/A",STDEV(Calculations!Q55:AB55)))</f>
        <v>9.0184995056457801E-2</v>
      </c>
    </row>
    <row r="55" spans="1:16" ht="15" customHeight="1" x14ac:dyDescent="0.25">
      <c r="A55" s="62" t="str">
        <f>'miRNA Table'!C55</f>
        <v>hsa-miR-133b</v>
      </c>
      <c r="B55" s="17" t="s">
        <v>60</v>
      </c>
      <c r="C55" s="78">
        <v>30.32</v>
      </c>
      <c r="D55" s="78">
        <v>29.85</v>
      </c>
      <c r="E55" s="78">
        <v>30.23</v>
      </c>
      <c r="F55" s="79"/>
      <c r="G55" s="79"/>
      <c r="H55" s="79"/>
      <c r="I55" s="79"/>
      <c r="J55" s="79"/>
      <c r="K55" s="79"/>
      <c r="L55" s="79"/>
      <c r="M55" s="112"/>
      <c r="N55" s="112"/>
      <c r="O55" s="69">
        <f>IF(ISERROR(AVERAGE(Calculations!Q56:AB56)),"",AVERAGE(Calculations!Q56:AB56))</f>
        <v>30.133333333333336</v>
      </c>
      <c r="P55" s="70">
        <f>IF(ISERROR(STDEV(Calculations!Q56:AB56)),"",IF(COUNT(Calculations!Q56:AB56)&lt;3,"N/A",STDEV(Calculations!Q56:AB56)))</f>
        <v>0.24946609656090149</v>
      </c>
    </row>
    <row r="56" spans="1:16" ht="15" customHeight="1" x14ac:dyDescent="0.25">
      <c r="A56" s="62" t="str">
        <f>'miRNA Table'!C56</f>
        <v>hsa-miR-134-5p</v>
      </c>
      <c r="B56" s="17" t="s">
        <v>61</v>
      </c>
      <c r="C56" s="78">
        <v>34.14</v>
      </c>
      <c r="D56" s="78">
        <v>34.4</v>
      </c>
      <c r="E56" s="78">
        <v>33.89</v>
      </c>
      <c r="F56" s="79"/>
      <c r="G56" s="79"/>
      <c r="H56" s="79"/>
      <c r="I56" s="79"/>
      <c r="J56" s="79"/>
      <c r="K56" s="79"/>
      <c r="L56" s="79"/>
      <c r="M56" s="112"/>
      <c r="N56" s="112"/>
      <c r="O56" s="69">
        <f>IF(ISERROR(AVERAGE(Calculations!Q57:AB57)),"",AVERAGE(Calculations!Q57:AB57))</f>
        <v>34.143333333333331</v>
      </c>
      <c r="P56" s="70">
        <f>IF(ISERROR(STDEV(Calculations!Q57:AB57)),"",IF(COUNT(Calculations!Q57:AB57)&lt;3,"N/A",STDEV(Calculations!Q57:AB57)))</f>
        <v>0.25501633934580115</v>
      </c>
    </row>
    <row r="57" spans="1:16" ht="15" customHeight="1" x14ac:dyDescent="0.25">
      <c r="A57" s="62" t="str">
        <f>'miRNA Table'!C57</f>
        <v>hsa-miR-135a-5p</v>
      </c>
      <c r="B57" s="17" t="s">
        <v>62</v>
      </c>
      <c r="C57" s="78">
        <v>25.09</v>
      </c>
      <c r="D57" s="78">
        <v>25.03</v>
      </c>
      <c r="E57" s="78">
        <v>25.04</v>
      </c>
      <c r="F57" s="79"/>
      <c r="G57" s="79"/>
      <c r="H57" s="79"/>
      <c r="I57" s="79"/>
      <c r="J57" s="79"/>
      <c r="K57" s="79"/>
      <c r="L57" s="79"/>
      <c r="M57" s="112"/>
      <c r="N57" s="112"/>
      <c r="O57" s="69">
        <f>IF(ISERROR(AVERAGE(Calculations!Q58:AB58)),"",AVERAGE(Calculations!Q58:AB58))</f>
        <v>25.053333333333331</v>
      </c>
      <c r="P57" s="70">
        <f>IF(ISERROR(STDEV(Calculations!Q58:AB58)),"",IF(COUNT(Calculations!Q58:AB58)&lt;3,"N/A",STDEV(Calculations!Q58:AB58)))</f>
        <v>3.2145502536642868E-2</v>
      </c>
    </row>
    <row r="58" spans="1:16" ht="15" customHeight="1" x14ac:dyDescent="0.25">
      <c r="A58" s="62" t="str">
        <f>'miRNA Table'!C58</f>
        <v>hsa-miR-135b-5p</v>
      </c>
      <c r="B58" s="17" t="s">
        <v>63</v>
      </c>
      <c r="C58" s="78">
        <v>35.03</v>
      </c>
      <c r="D58" s="78">
        <v>34.299999999999997</v>
      </c>
      <c r="E58" s="78">
        <v>34.369999999999997</v>
      </c>
      <c r="F58" s="79"/>
      <c r="G58" s="79"/>
      <c r="H58" s="79"/>
      <c r="I58" s="79"/>
      <c r="J58" s="79"/>
      <c r="K58" s="79"/>
      <c r="L58" s="79"/>
      <c r="M58" s="112"/>
      <c r="N58" s="112"/>
      <c r="O58" s="69">
        <f>IF(ISERROR(AVERAGE(Calculations!Q59:AB59)),"",AVERAGE(Calculations!Q59:AB59))</f>
        <v>34.556666666666665</v>
      </c>
      <c r="P58" s="70">
        <f>IF(ISERROR(STDEV(Calculations!Q59:AB59)),"",IF(COUNT(Calculations!Q59:AB59)&lt;3,"N/A",STDEV(Calculations!Q59:AB59)))</f>
        <v>0.38552993831002869</v>
      </c>
    </row>
    <row r="59" spans="1:16" ht="15" customHeight="1" x14ac:dyDescent="0.25">
      <c r="A59" s="62" t="str">
        <f>'miRNA Table'!C59</f>
        <v>hsa-miR-136-5p</v>
      </c>
      <c r="B59" s="17" t="s">
        <v>64</v>
      </c>
      <c r="C59" s="78">
        <v>32.04</v>
      </c>
      <c r="D59" s="78">
        <v>31.94</v>
      </c>
      <c r="E59" s="78">
        <v>32.94</v>
      </c>
      <c r="F59" s="79"/>
      <c r="G59" s="79"/>
      <c r="H59" s="79"/>
      <c r="I59" s="79"/>
      <c r="J59" s="79"/>
      <c r="K59" s="79"/>
      <c r="L59" s="79"/>
      <c r="M59" s="112"/>
      <c r="N59" s="112"/>
      <c r="O59" s="69">
        <f>IF(ISERROR(AVERAGE(Calculations!Q60:AB60)),"",AVERAGE(Calculations!Q60:AB60))</f>
        <v>32.306666666666665</v>
      </c>
      <c r="P59" s="70">
        <f>IF(ISERROR(STDEV(Calculations!Q60:AB60)),"",IF(COUNT(Calculations!Q60:AB60)&lt;3,"N/A",STDEV(Calculations!Q60:AB60)))</f>
        <v>0.5507570547286087</v>
      </c>
    </row>
    <row r="60" spans="1:16" ht="15" customHeight="1" x14ac:dyDescent="0.25">
      <c r="A60" s="62" t="str">
        <f>'miRNA Table'!C60</f>
        <v>hsa-miR-137</v>
      </c>
      <c r="B60" s="17" t="s">
        <v>65</v>
      </c>
      <c r="C60" s="78">
        <v>29.53</v>
      </c>
      <c r="D60" s="78">
        <v>29.42</v>
      </c>
      <c r="E60" s="78">
        <v>29.24</v>
      </c>
      <c r="F60" s="79"/>
      <c r="G60" s="79"/>
      <c r="H60" s="79"/>
      <c r="I60" s="79"/>
      <c r="J60" s="79"/>
      <c r="K60" s="79"/>
      <c r="L60" s="79"/>
      <c r="M60" s="112"/>
      <c r="N60" s="112"/>
      <c r="O60" s="69">
        <f>IF(ISERROR(AVERAGE(Calculations!Q61:AB61)),"",AVERAGE(Calculations!Q61:AB61))</f>
        <v>29.396666666666665</v>
      </c>
      <c r="P60" s="70">
        <f>IF(ISERROR(STDEV(Calculations!Q61:AB61)),"",IF(COUNT(Calculations!Q61:AB61)&lt;3,"N/A",STDEV(Calculations!Q61:AB61)))</f>
        <v>0.14640127503998648</v>
      </c>
    </row>
    <row r="61" spans="1:16" ht="15" customHeight="1" x14ac:dyDescent="0.25">
      <c r="A61" s="62" t="str">
        <f>'miRNA Table'!C61</f>
        <v>hsa-miR-138-5p</v>
      </c>
      <c r="B61" s="17" t="s">
        <v>66</v>
      </c>
      <c r="C61" s="78">
        <v>19.84</v>
      </c>
      <c r="D61" s="78">
        <v>19.79</v>
      </c>
      <c r="E61" s="78">
        <v>20</v>
      </c>
      <c r="F61" s="79"/>
      <c r="G61" s="79"/>
      <c r="H61" s="79"/>
      <c r="I61" s="79"/>
      <c r="J61" s="79"/>
      <c r="K61" s="79"/>
      <c r="L61" s="79"/>
      <c r="M61" s="112"/>
      <c r="N61" s="112"/>
      <c r="O61" s="69">
        <f>IF(ISERROR(AVERAGE(Calculations!Q62:AB62)),"",AVERAGE(Calculations!Q62:AB62))</f>
        <v>19.876666666666665</v>
      </c>
      <c r="P61" s="70">
        <f>IF(ISERROR(STDEV(Calculations!Q62:AB62)),"",IF(COUNT(Calculations!Q62:AB62)&lt;3,"N/A",STDEV(Calculations!Q62:AB62)))</f>
        <v>0.10969655114602926</v>
      </c>
    </row>
    <row r="62" spans="1:16" ht="15" customHeight="1" x14ac:dyDescent="0.25">
      <c r="A62" s="62" t="str">
        <f>'miRNA Table'!C62</f>
        <v>hsa-miR-139-3p</v>
      </c>
      <c r="B62" s="17" t="s">
        <v>67</v>
      </c>
      <c r="C62" s="78">
        <v>24.25</v>
      </c>
      <c r="D62" s="78">
        <v>24.34</v>
      </c>
      <c r="E62" s="78">
        <v>24.52</v>
      </c>
      <c r="F62" s="79"/>
      <c r="G62" s="79"/>
      <c r="H62" s="79"/>
      <c r="I62" s="79"/>
      <c r="J62" s="79"/>
      <c r="K62" s="79"/>
      <c r="L62" s="79"/>
      <c r="M62" s="112"/>
      <c r="N62" s="112"/>
      <c r="O62" s="69">
        <f>IF(ISERROR(AVERAGE(Calculations!Q63:AB63)),"",AVERAGE(Calculations!Q63:AB63))</f>
        <v>24.37</v>
      </c>
      <c r="P62" s="70">
        <f>IF(ISERROR(STDEV(Calculations!Q63:AB63)),"",IF(COUNT(Calculations!Q63:AB63)&lt;3,"N/A",STDEV(Calculations!Q63:AB63)))</f>
        <v>0.13747727084867498</v>
      </c>
    </row>
    <row r="63" spans="1:16" ht="15" customHeight="1" x14ac:dyDescent="0.25">
      <c r="A63" s="62" t="str">
        <f>'miRNA Table'!C63</f>
        <v>hsa-miR-139-5p</v>
      </c>
      <c r="B63" s="17" t="s">
        <v>5621</v>
      </c>
      <c r="C63" s="78">
        <v>14.89</v>
      </c>
      <c r="D63" s="78">
        <v>14.87</v>
      </c>
      <c r="E63" s="78">
        <v>15.05</v>
      </c>
      <c r="F63" s="79"/>
      <c r="G63" s="79"/>
      <c r="H63" s="79"/>
      <c r="I63" s="79"/>
      <c r="J63" s="79"/>
      <c r="K63" s="79"/>
      <c r="L63" s="79"/>
      <c r="M63" s="112"/>
      <c r="N63" s="112"/>
      <c r="O63" s="69">
        <f>IF(ISERROR(AVERAGE(Calculations!Q64:AB64)),"",AVERAGE(Calculations!Q64:AB64))</f>
        <v>14.936666666666667</v>
      </c>
      <c r="P63" s="70">
        <f>IF(ISERROR(STDEV(Calculations!Q64:AB64)),"",IF(COUNT(Calculations!Q64:AB64)&lt;3,"N/A",STDEV(Calculations!Q64:AB64)))</f>
        <v>9.8657657246325497E-2</v>
      </c>
    </row>
    <row r="64" spans="1:16" ht="15" customHeight="1" x14ac:dyDescent="0.25">
      <c r="A64" s="62" t="str">
        <f>'miRNA Table'!C64</f>
        <v>hsa-miR-140-3p</v>
      </c>
      <c r="B64" s="17" t="s">
        <v>5622</v>
      </c>
      <c r="C64" s="78">
        <v>36.26</v>
      </c>
      <c r="D64" s="78">
        <v>37.35</v>
      </c>
      <c r="E64" s="78">
        <v>36.07</v>
      </c>
      <c r="F64" s="79"/>
      <c r="G64" s="79"/>
      <c r="H64" s="79"/>
      <c r="I64" s="79"/>
      <c r="J64" s="79"/>
      <c r="K64" s="79"/>
      <c r="L64" s="79"/>
      <c r="M64" s="112"/>
      <c r="N64" s="112"/>
      <c r="O64" s="69">
        <f>IF(ISERROR(AVERAGE(Calculations!Q65:AB65)),"",AVERAGE(Calculations!Q65:AB65))</f>
        <v>35</v>
      </c>
      <c r="P64" s="70">
        <f>IF(ISERROR(STDEV(Calculations!Q65:AB65)),"",IF(COUNT(Calculations!Q65:AB65)&lt;3,"N/A",STDEV(Calculations!Q65:AB65)))</f>
        <v>0</v>
      </c>
    </row>
    <row r="65" spans="1:16" ht="15" customHeight="1" x14ac:dyDescent="0.25">
      <c r="A65" s="62" t="str">
        <f>'miRNA Table'!C65</f>
        <v>hsa-miR-140-5p</v>
      </c>
      <c r="B65" s="17" t="s">
        <v>5623</v>
      </c>
      <c r="C65" s="78" t="s">
        <v>132</v>
      </c>
      <c r="D65" s="78" t="s">
        <v>132</v>
      </c>
      <c r="E65" s="78" t="s">
        <v>132</v>
      </c>
      <c r="F65" s="79"/>
      <c r="G65" s="79"/>
      <c r="H65" s="79"/>
      <c r="I65" s="79"/>
      <c r="J65" s="79"/>
      <c r="K65" s="79"/>
      <c r="L65" s="79"/>
      <c r="M65" s="112"/>
      <c r="N65" s="112"/>
      <c r="O65" s="69">
        <f>IF(ISERROR(AVERAGE(Calculations!Q66:AB66)),"",AVERAGE(Calculations!Q66:AB66))</f>
        <v>35</v>
      </c>
      <c r="P65" s="70">
        <f>IF(ISERROR(STDEV(Calculations!Q66:AB66)),"",IF(COUNT(Calculations!Q66:AB66)&lt;3,"N/A",STDEV(Calculations!Q66:AB66)))</f>
        <v>0</v>
      </c>
    </row>
    <row r="66" spans="1:16" ht="15" customHeight="1" x14ac:dyDescent="0.25">
      <c r="A66" s="62" t="str">
        <f>'miRNA Table'!C66</f>
        <v>hsa-miR-141-3p</v>
      </c>
      <c r="B66" s="17" t="s">
        <v>5624</v>
      </c>
      <c r="C66" s="78">
        <v>23.21</v>
      </c>
      <c r="D66" s="78">
        <v>23.16</v>
      </c>
      <c r="E66" s="78">
        <v>23.2</v>
      </c>
      <c r="F66" s="79"/>
      <c r="G66" s="79"/>
      <c r="H66" s="79"/>
      <c r="I66" s="79"/>
      <c r="J66" s="79"/>
      <c r="K66" s="79"/>
      <c r="L66" s="79"/>
      <c r="M66" s="112"/>
      <c r="N66" s="112"/>
      <c r="O66" s="69">
        <f>IF(ISERROR(AVERAGE(Calculations!Q67:AB67)),"",AVERAGE(Calculations!Q67:AB67))</f>
        <v>23.19</v>
      </c>
      <c r="P66" s="70">
        <f>IF(ISERROR(STDEV(Calculations!Q67:AB67)),"",IF(COUNT(Calculations!Q67:AB67)&lt;3,"N/A",STDEV(Calculations!Q67:AB67)))</f>
        <v>2.6457513110646012E-2</v>
      </c>
    </row>
    <row r="67" spans="1:16" ht="15" customHeight="1" x14ac:dyDescent="0.25">
      <c r="A67" s="62" t="str">
        <f>'miRNA Table'!C67</f>
        <v>hsa-miR-142-3p</v>
      </c>
      <c r="B67" s="17" t="s">
        <v>5625</v>
      </c>
      <c r="C67" s="78">
        <v>36.46</v>
      </c>
      <c r="D67" s="78">
        <v>35.61</v>
      </c>
      <c r="E67" s="78">
        <v>35.85</v>
      </c>
      <c r="F67" s="79"/>
      <c r="G67" s="79"/>
      <c r="H67" s="79"/>
      <c r="I67" s="79"/>
      <c r="J67" s="79"/>
      <c r="K67" s="79"/>
      <c r="L67" s="79"/>
      <c r="M67" s="112"/>
      <c r="N67" s="112"/>
      <c r="O67" s="69">
        <f>IF(ISERROR(AVERAGE(Calculations!Q68:AB68)),"",AVERAGE(Calculations!Q68:AB68))</f>
        <v>35</v>
      </c>
      <c r="P67" s="70">
        <f>IF(ISERROR(STDEV(Calculations!Q68:AB68)),"",IF(COUNT(Calculations!Q68:AB68)&lt;3,"N/A",STDEV(Calculations!Q68:AB68)))</f>
        <v>0</v>
      </c>
    </row>
    <row r="68" spans="1:16" ht="15" customHeight="1" x14ac:dyDescent="0.25">
      <c r="A68" s="62" t="str">
        <f>'miRNA Table'!C68</f>
        <v>hsa-miR-142-5p</v>
      </c>
      <c r="B68" s="17" t="s">
        <v>5626</v>
      </c>
      <c r="C68" s="78">
        <v>24.97</v>
      </c>
      <c r="D68" s="78">
        <v>25.02</v>
      </c>
      <c r="E68" s="78">
        <v>25.19</v>
      </c>
      <c r="F68" s="79"/>
      <c r="G68" s="79"/>
      <c r="H68" s="79"/>
      <c r="I68" s="79"/>
      <c r="J68" s="79"/>
      <c r="K68" s="79"/>
      <c r="L68" s="79"/>
      <c r="M68" s="112"/>
      <c r="N68" s="112"/>
      <c r="O68" s="69">
        <f>IF(ISERROR(AVERAGE(Calculations!Q69:AB69)),"",AVERAGE(Calculations!Q69:AB69))</f>
        <v>25.06</v>
      </c>
      <c r="P68" s="70">
        <f>IF(ISERROR(STDEV(Calculations!Q69:AB69)),"",IF(COUNT(Calculations!Q69:AB69)&lt;3,"N/A",STDEV(Calculations!Q69:AB69)))</f>
        <v>0.1153256259467092</v>
      </c>
    </row>
    <row r="69" spans="1:16" ht="15" customHeight="1" x14ac:dyDescent="0.25">
      <c r="A69" s="62" t="str">
        <f>'miRNA Table'!C69</f>
        <v>hsa-miR-143-3p</v>
      </c>
      <c r="B69" s="17" t="s">
        <v>5627</v>
      </c>
      <c r="C69" s="78">
        <v>21.45</v>
      </c>
      <c r="D69" s="78">
        <v>21.55</v>
      </c>
      <c r="E69" s="78">
        <v>21.4</v>
      </c>
      <c r="F69" s="79"/>
      <c r="G69" s="79"/>
      <c r="H69" s="79"/>
      <c r="I69" s="79"/>
      <c r="J69" s="79"/>
      <c r="K69" s="79"/>
      <c r="L69" s="79"/>
      <c r="M69" s="112"/>
      <c r="N69" s="112"/>
      <c r="O69" s="69">
        <f>IF(ISERROR(AVERAGE(Calculations!Q70:AB70)),"",AVERAGE(Calculations!Q70:AB70))</f>
        <v>21.466666666666669</v>
      </c>
      <c r="P69" s="70">
        <f>IF(ISERROR(STDEV(Calculations!Q70:AB70)),"",IF(COUNT(Calculations!Q70:AB70)&lt;3,"N/A",STDEV(Calculations!Q70:AB70)))</f>
        <v>7.6376261582598415E-2</v>
      </c>
    </row>
    <row r="70" spans="1:16" ht="15" customHeight="1" x14ac:dyDescent="0.25">
      <c r="A70" s="62" t="str">
        <f>'miRNA Table'!C70</f>
        <v>hsa-miR-143-5p</v>
      </c>
      <c r="B70" s="17" t="s">
        <v>5628</v>
      </c>
      <c r="C70" s="78" t="s">
        <v>132</v>
      </c>
      <c r="D70" s="78" t="s">
        <v>132</v>
      </c>
      <c r="E70" s="78" t="s">
        <v>132</v>
      </c>
      <c r="F70" s="79"/>
      <c r="G70" s="79"/>
      <c r="H70" s="79"/>
      <c r="I70" s="79"/>
      <c r="J70" s="79"/>
      <c r="K70" s="79"/>
      <c r="L70" s="79"/>
      <c r="M70" s="112"/>
      <c r="N70" s="112"/>
      <c r="O70" s="69">
        <f>IF(ISERROR(AVERAGE(Calculations!Q71:AB71)),"",AVERAGE(Calculations!Q71:AB71))</f>
        <v>35</v>
      </c>
      <c r="P70" s="70">
        <f>IF(ISERROR(STDEV(Calculations!Q71:AB71)),"",IF(COUNT(Calculations!Q71:AB71)&lt;3,"N/A",STDEV(Calculations!Q71:AB71)))</f>
        <v>0</v>
      </c>
    </row>
    <row r="71" spans="1:16" ht="15" customHeight="1" x14ac:dyDescent="0.25">
      <c r="A71" s="62" t="str">
        <f>'miRNA Table'!C71</f>
        <v>hsa-miR-144-3p</v>
      </c>
      <c r="B71" s="17" t="s">
        <v>5629</v>
      </c>
      <c r="C71" s="78">
        <v>29.15</v>
      </c>
      <c r="D71" s="78">
        <v>28.79</v>
      </c>
      <c r="E71" s="78">
        <v>28.59</v>
      </c>
      <c r="F71" s="79"/>
      <c r="G71" s="79"/>
      <c r="H71" s="79"/>
      <c r="I71" s="79"/>
      <c r="J71" s="79"/>
      <c r="K71" s="79"/>
      <c r="L71" s="79"/>
      <c r="M71" s="112"/>
      <c r="N71" s="112"/>
      <c r="O71" s="69">
        <f>IF(ISERROR(AVERAGE(Calculations!Q72:AB72)),"",AVERAGE(Calculations!Q72:AB72))</f>
        <v>28.843333333333334</v>
      </c>
      <c r="P71" s="70">
        <f>IF(ISERROR(STDEV(Calculations!Q72:AB72)),"",IF(COUNT(Calculations!Q72:AB72)&lt;3,"N/A",STDEV(Calculations!Q72:AB72)))</f>
        <v>0.28378395538390289</v>
      </c>
    </row>
    <row r="72" spans="1:16" ht="15" customHeight="1" x14ac:dyDescent="0.25">
      <c r="A72" s="62" t="str">
        <f>'miRNA Table'!C72</f>
        <v>hsa-miR-144-5p</v>
      </c>
      <c r="B72" s="17" t="s">
        <v>5630</v>
      </c>
      <c r="C72" s="78">
        <v>26.9</v>
      </c>
      <c r="D72" s="78">
        <v>26.75</v>
      </c>
      <c r="E72" s="78">
        <v>27.12</v>
      </c>
      <c r="F72" s="79"/>
      <c r="G72" s="79"/>
      <c r="H72" s="79"/>
      <c r="I72" s="79"/>
      <c r="J72" s="79"/>
      <c r="K72" s="79"/>
      <c r="L72" s="79"/>
      <c r="M72" s="112"/>
      <c r="N72" s="112"/>
      <c r="O72" s="69">
        <f>IF(ISERROR(AVERAGE(Calculations!Q73:AB73)),"",AVERAGE(Calculations!Q73:AB73))</f>
        <v>26.923333333333332</v>
      </c>
      <c r="P72" s="70">
        <f>IF(ISERROR(STDEV(Calculations!Q73:AB73)),"",IF(COUNT(Calculations!Q73:AB73)&lt;3,"N/A",STDEV(Calculations!Q73:AB73)))</f>
        <v>0.18610033136277207</v>
      </c>
    </row>
    <row r="73" spans="1:16" ht="15" customHeight="1" x14ac:dyDescent="0.25">
      <c r="A73" s="62" t="str">
        <f>'miRNA Table'!C73</f>
        <v>hsa-miR-145-5p</v>
      </c>
      <c r="B73" s="17" t="s">
        <v>5631</v>
      </c>
      <c r="C73" s="78">
        <v>18.66</v>
      </c>
      <c r="D73" s="78">
        <v>18.59</v>
      </c>
      <c r="E73" s="78">
        <v>18.46</v>
      </c>
      <c r="F73" s="79"/>
      <c r="G73" s="79"/>
      <c r="H73" s="79"/>
      <c r="I73" s="79"/>
      <c r="J73" s="79"/>
      <c r="K73" s="79"/>
      <c r="L73" s="79"/>
      <c r="M73" s="112"/>
      <c r="N73" s="112"/>
      <c r="O73" s="69">
        <f>IF(ISERROR(AVERAGE(Calculations!Q74:AB74)),"",AVERAGE(Calculations!Q74:AB74))</f>
        <v>18.57</v>
      </c>
      <c r="P73" s="70">
        <f>IF(ISERROR(STDEV(Calculations!Q74:AB74)),"",IF(COUNT(Calculations!Q74:AB74)&lt;3,"N/A",STDEV(Calculations!Q74:AB74)))</f>
        <v>0.10148891565092179</v>
      </c>
    </row>
    <row r="74" spans="1:16" ht="15" customHeight="1" x14ac:dyDescent="0.25">
      <c r="A74" s="62" t="str">
        <f>'miRNA Table'!C74</f>
        <v>hsa-miR-145-3p</v>
      </c>
      <c r="B74" s="17" t="s">
        <v>5632</v>
      </c>
      <c r="C74" s="78">
        <v>31.03</v>
      </c>
      <c r="D74" s="78">
        <v>31.22</v>
      </c>
      <c r="E74" s="78">
        <v>31.44</v>
      </c>
      <c r="F74" s="79"/>
      <c r="G74" s="79"/>
      <c r="H74" s="79"/>
      <c r="I74" s="79"/>
      <c r="J74" s="79"/>
      <c r="K74" s="79"/>
      <c r="L74" s="79"/>
      <c r="M74" s="112"/>
      <c r="N74" s="112"/>
      <c r="O74" s="69">
        <f>IF(ISERROR(AVERAGE(Calculations!Q75:AB75)),"",AVERAGE(Calculations!Q75:AB75))</f>
        <v>31.23</v>
      </c>
      <c r="P74" s="70">
        <f>IF(ISERROR(STDEV(Calculations!Q75:AB75)),"",IF(COUNT(Calculations!Q75:AB75)&lt;3,"N/A",STDEV(Calculations!Q75:AB75)))</f>
        <v>0.20518284528683203</v>
      </c>
    </row>
    <row r="75" spans="1:16" ht="15" customHeight="1" x14ac:dyDescent="0.25">
      <c r="A75" s="62" t="str">
        <f>'miRNA Table'!C75</f>
        <v>hsa-miR-146a-5p</v>
      </c>
      <c r="B75" s="17" t="s">
        <v>68</v>
      </c>
      <c r="C75" s="78">
        <v>28.25</v>
      </c>
      <c r="D75" s="78">
        <v>27.77</v>
      </c>
      <c r="E75" s="78">
        <v>28.31</v>
      </c>
      <c r="F75" s="79"/>
      <c r="G75" s="79"/>
      <c r="H75" s="79"/>
      <c r="I75" s="79"/>
      <c r="J75" s="79"/>
      <c r="K75" s="79"/>
      <c r="L75" s="79"/>
      <c r="M75" s="112"/>
      <c r="N75" s="112"/>
      <c r="O75" s="69">
        <f>IF(ISERROR(AVERAGE(Calculations!Q76:AB76)),"",AVERAGE(Calculations!Q76:AB76))</f>
        <v>28.11</v>
      </c>
      <c r="P75" s="70">
        <f>IF(ISERROR(STDEV(Calculations!Q76:AB76)),"",IF(COUNT(Calculations!Q76:AB76)&lt;3,"N/A",STDEV(Calculations!Q76:AB76)))</f>
        <v>0.29597297173897463</v>
      </c>
    </row>
    <row r="76" spans="1:16" ht="15" customHeight="1" x14ac:dyDescent="0.25">
      <c r="A76" s="62" t="str">
        <f>'miRNA Table'!C76</f>
        <v>hsa-miR-146b-5p</v>
      </c>
      <c r="B76" s="17" t="s">
        <v>69</v>
      </c>
      <c r="C76" s="78">
        <v>22.99</v>
      </c>
      <c r="D76" s="78">
        <v>22.89</v>
      </c>
      <c r="E76" s="78">
        <v>23.23</v>
      </c>
      <c r="F76" s="79"/>
      <c r="G76" s="79"/>
      <c r="H76" s="79"/>
      <c r="I76" s="79"/>
      <c r="J76" s="79"/>
      <c r="K76" s="79"/>
      <c r="L76" s="79"/>
      <c r="M76" s="112"/>
      <c r="N76" s="112"/>
      <c r="O76" s="69">
        <f>IF(ISERROR(AVERAGE(Calculations!Q77:AB77)),"",AVERAGE(Calculations!Q77:AB77))</f>
        <v>23.036666666666665</v>
      </c>
      <c r="P76" s="70">
        <f>IF(ISERROR(STDEV(Calculations!Q77:AB77)),"",IF(COUNT(Calculations!Q77:AB77)&lt;3,"N/A",STDEV(Calculations!Q77:AB77)))</f>
        <v>0.1747378989610823</v>
      </c>
    </row>
    <row r="77" spans="1:16" ht="15" customHeight="1" x14ac:dyDescent="0.25">
      <c r="A77" s="62" t="str">
        <f>'miRNA Table'!C77</f>
        <v>hsa-miR-147a</v>
      </c>
      <c r="B77" s="17" t="s">
        <v>70</v>
      </c>
      <c r="C77" s="78">
        <v>34.1</v>
      </c>
      <c r="D77" s="78">
        <v>34.729999999999997</v>
      </c>
      <c r="E77" s="78">
        <v>33.92</v>
      </c>
      <c r="F77" s="79"/>
      <c r="G77" s="79"/>
      <c r="H77" s="79"/>
      <c r="I77" s="79"/>
      <c r="J77" s="79"/>
      <c r="K77" s="79"/>
      <c r="L77" s="79"/>
      <c r="M77" s="112"/>
      <c r="N77" s="112"/>
      <c r="O77" s="69">
        <f>IF(ISERROR(AVERAGE(Calculations!Q78:AB78)),"",AVERAGE(Calculations!Q78:AB78))</f>
        <v>34.25</v>
      </c>
      <c r="P77" s="70">
        <f>IF(ISERROR(STDEV(Calculations!Q78:AB78)),"",IF(COUNT(Calculations!Q78:AB78)&lt;3,"N/A",STDEV(Calculations!Q78:AB78)))</f>
        <v>0.42532340636273208</v>
      </c>
    </row>
    <row r="78" spans="1:16" ht="15" customHeight="1" x14ac:dyDescent="0.25">
      <c r="A78" s="62" t="str">
        <f>'miRNA Table'!C78</f>
        <v>hsa-miR-148a-3p</v>
      </c>
      <c r="B78" s="17" t="s">
        <v>71</v>
      </c>
      <c r="C78" s="78">
        <v>21.65</v>
      </c>
      <c r="D78" s="78">
        <v>21.51</v>
      </c>
      <c r="E78" s="78">
        <v>21.93</v>
      </c>
      <c r="F78" s="79"/>
      <c r="G78" s="79"/>
      <c r="H78" s="79"/>
      <c r="I78" s="79"/>
      <c r="J78" s="79"/>
      <c r="K78" s="79"/>
      <c r="L78" s="79"/>
      <c r="M78" s="112"/>
      <c r="N78" s="112"/>
      <c r="O78" s="69">
        <f>IF(ISERROR(AVERAGE(Calculations!Q79:AB79)),"",AVERAGE(Calculations!Q79:AB79))</f>
        <v>21.696666666666669</v>
      </c>
      <c r="P78" s="70">
        <f>IF(ISERROR(STDEV(Calculations!Q79:AB79)),"",IF(COUNT(Calculations!Q79:AB79)&lt;3,"N/A",STDEV(Calculations!Q79:AB79)))</f>
        <v>0.21385353243127186</v>
      </c>
    </row>
    <row r="79" spans="1:16" ht="15" customHeight="1" x14ac:dyDescent="0.25">
      <c r="A79" s="62" t="str">
        <f>'miRNA Table'!C79</f>
        <v>hsa-miR-148b-3p</v>
      </c>
      <c r="B79" s="17" t="s">
        <v>72</v>
      </c>
      <c r="C79" s="78">
        <v>29.08</v>
      </c>
      <c r="D79" s="78">
        <v>28.85</v>
      </c>
      <c r="E79" s="78">
        <v>29.36</v>
      </c>
      <c r="F79" s="79"/>
      <c r="G79" s="79"/>
      <c r="H79" s="79"/>
      <c r="I79" s="79"/>
      <c r="J79" s="79"/>
      <c r="K79" s="79"/>
      <c r="L79" s="79"/>
      <c r="M79" s="112"/>
      <c r="N79" s="112"/>
      <c r="O79" s="69">
        <f>IF(ISERROR(AVERAGE(Calculations!Q80:AB80)),"",AVERAGE(Calculations!Q80:AB80))</f>
        <v>29.096666666666664</v>
      </c>
      <c r="P79" s="70">
        <f>IF(ISERROR(STDEV(Calculations!Q80:AB80)),"",IF(COUNT(Calculations!Q80:AB80)&lt;3,"N/A",STDEV(Calculations!Q80:AB80)))</f>
        <v>0.25540817005987271</v>
      </c>
    </row>
    <row r="80" spans="1:16" ht="15" customHeight="1" x14ac:dyDescent="0.25">
      <c r="A80" s="62" t="str">
        <f>'miRNA Table'!C80</f>
        <v>hsa-miR-149-5p</v>
      </c>
      <c r="B80" s="17" t="s">
        <v>73</v>
      </c>
      <c r="C80" s="78">
        <v>26.16</v>
      </c>
      <c r="D80" s="78">
        <v>26.25</v>
      </c>
      <c r="E80" s="78">
        <v>26.33</v>
      </c>
      <c r="F80" s="79"/>
      <c r="G80" s="79"/>
      <c r="H80" s="79"/>
      <c r="I80" s="79"/>
      <c r="J80" s="79"/>
      <c r="K80" s="79"/>
      <c r="L80" s="79"/>
      <c r="M80" s="112"/>
      <c r="N80" s="112"/>
      <c r="O80" s="69">
        <f>IF(ISERROR(AVERAGE(Calculations!Q81:AB81)),"",AVERAGE(Calculations!Q81:AB81))</f>
        <v>26.246666666666666</v>
      </c>
      <c r="P80" s="70">
        <f>IF(ISERROR(STDEV(Calculations!Q81:AB81)),"",IF(COUNT(Calculations!Q81:AB81)&lt;3,"N/A",STDEV(Calculations!Q81:AB81)))</f>
        <v>8.504900548115292E-2</v>
      </c>
    </row>
    <row r="81" spans="1:16" ht="15" customHeight="1" x14ac:dyDescent="0.25">
      <c r="A81" s="62" t="str">
        <f>'miRNA Table'!C81</f>
        <v>hsa-miR-150-5p</v>
      </c>
      <c r="B81" s="17" t="s">
        <v>74</v>
      </c>
      <c r="C81" s="78">
        <v>30.43</v>
      </c>
      <c r="D81" s="78">
        <v>30.3</v>
      </c>
      <c r="E81" s="78">
        <v>30.42</v>
      </c>
      <c r="F81" s="79"/>
      <c r="G81" s="79"/>
      <c r="H81" s="79"/>
      <c r="I81" s="79"/>
      <c r="J81" s="79"/>
      <c r="K81" s="79"/>
      <c r="L81" s="79"/>
      <c r="M81" s="112"/>
      <c r="N81" s="112"/>
      <c r="O81" s="69">
        <f>IF(ISERROR(AVERAGE(Calculations!Q82:AB82)),"",AVERAGE(Calculations!Q82:AB82))</f>
        <v>30.383333333333336</v>
      </c>
      <c r="P81" s="70">
        <f>IF(ISERROR(STDEV(Calculations!Q82:AB82)),"",IF(COUNT(Calculations!Q82:AB82)&lt;3,"N/A",STDEV(Calculations!Q82:AB82)))</f>
        <v>7.2341781380702283E-2</v>
      </c>
    </row>
    <row r="82" spans="1:16" ht="15" customHeight="1" x14ac:dyDescent="0.25">
      <c r="A82" s="62" t="str">
        <f>'miRNA Table'!C82</f>
        <v>hsa-miR-151a-3p</v>
      </c>
      <c r="B82" s="17" t="s">
        <v>75</v>
      </c>
      <c r="C82" s="78">
        <v>24.92</v>
      </c>
      <c r="D82" s="78">
        <v>24.76</v>
      </c>
      <c r="E82" s="78">
        <v>24.56</v>
      </c>
      <c r="F82" s="79"/>
      <c r="G82" s="79"/>
      <c r="H82" s="79"/>
      <c r="I82" s="79"/>
      <c r="J82" s="79"/>
      <c r="K82" s="79"/>
      <c r="L82" s="79"/>
      <c r="M82" s="112"/>
      <c r="N82" s="112"/>
      <c r="O82" s="69">
        <f>IF(ISERROR(AVERAGE(Calculations!Q83:AB83)),"",AVERAGE(Calculations!Q83:AB83))</f>
        <v>24.74666666666667</v>
      </c>
      <c r="P82" s="70">
        <f>IF(ISERROR(STDEV(Calculations!Q83:AB83)),"",IF(COUNT(Calculations!Q83:AB83)&lt;3,"N/A",STDEV(Calculations!Q83:AB83)))</f>
        <v>0.18036999011291729</v>
      </c>
    </row>
    <row r="83" spans="1:16" ht="15" customHeight="1" x14ac:dyDescent="0.25">
      <c r="A83" s="62" t="str">
        <f>'miRNA Table'!C83</f>
        <v>hsa-miR-151a-5p</v>
      </c>
      <c r="B83" s="17" t="s">
        <v>76</v>
      </c>
      <c r="C83" s="78">
        <v>35.82</v>
      </c>
      <c r="D83" s="78">
        <v>35.380000000000003</v>
      </c>
      <c r="E83" s="78">
        <v>35.15</v>
      </c>
      <c r="F83" s="79"/>
      <c r="G83" s="79"/>
      <c r="H83" s="79"/>
      <c r="I83" s="79"/>
      <c r="J83" s="79"/>
      <c r="K83" s="79"/>
      <c r="L83" s="79"/>
      <c r="M83" s="112"/>
      <c r="N83" s="112"/>
      <c r="O83" s="69">
        <f>IF(ISERROR(AVERAGE(Calculations!Q84:AB84)),"",AVERAGE(Calculations!Q84:AB84))</f>
        <v>35</v>
      </c>
      <c r="P83" s="70">
        <f>IF(ISERROR(STDEV(Calculations!Q84:AB84)),"",IF(COUNT(Calculations!Q84:AB84)&lt;3,"N/A",STDEV(Calculations!Q84:AB84)))</f>
        <v>0</v>
      </c>
    </row>
    <row r="84" spans="1:16" ht="15" customHeight="1" x14ac:dyDescent="0.25">
      <c r="A84" s="62" t="str">
        <f>'miRNA Table'!C84</f>
        <v>hsa-miR-152-3p</v>
      </c>
      <c r="B84" s="17" t="s">
        <v>77</v>
      </c>
      <c r="C84" s="78">
        <v>26.77</v>
      </c>
      <c r="D84" s="78">
        <v>26.85</v>
      </c>
      <c r="E84" s="78">
        <v>27.04</v>
      </c>
      <c r="F84" s="79"/>
      <c r="G84" s="79"/>
      <c r="H84" s="79"/>
      <c r="I84" s="79"/>
      <c r="J84" s="79"/>
      <c r="K84" s="79"/>
      <c r="L84" s="79"/>
      <c r="M84" s="112"/>
      <c r="N84" s="112"/>
      <c r="O84" s="69">
        <f>IF(ISERROR(AVERAGE(Calculations!Q85:AB85)),"",AVERAGE(Calculations!Q85:AB85))</f>
        <v>26.886666666666667</v>
      </c>
      <c r="P84" s="70">
        <f>IF(ISERROR(STDEV(Calculations!Q85:AB85)),"",IF(COUNT(Calculations!Q85:AB85)&lt;3,"N/A",STDEV(Calculations!Q85:AB85)))</f>
        <v>0.13868429375143099</v>
      </c>
    </row>
    <row r="85" spans="1:16" ht="15" customHeight="1" x14ac:dyDescent="0.25">
      <c r="A85" s="62" t="str">
        <f>'miRNA Table'!C85</f>
        <v>hsa-miR-153-3p</v>
      </c>
      <c r="B85" s="17" t="s">
        <v>78</v>
      </c>
      <c r="C85" s="78">
        <v>26.25</v>
      </c>
      <c r="D85" s="78">
        <v>26.23</v>
      </c>
      <c r="E85" s="78">
        <v>26.38</v>
      </c>
      <c r="F85" s="79"/>
      <c r="G85" s="79"/>
      <c r="H85" s="79"/>
      <c r="I85" s="79"/>
      <c r="J85" s="79"/>
      <c r="K85" s="79"/>
      <c r="L85" s="79"/>
      <c r="M85" s="112"/>
      <c r="N85" s="112"/>
      <c r="O85" s="69">
        <f>IF(ISERROR(AVERAGE(Calculations!Q86:AB86)),"",AVERAGE(Calculations!Q86:AB86))</f>
        <v>26.286666666666665</v>
      </c>
      <c r="P85" s="70">
        <f>IF(ISERROR(STDEV(Calculations!Q86:AB86)),"",IF(COUNT(Calculations!Q86:AB86)&lt;3,"N/A",STDEV(Calculations!Q86:AB86)))</f>
        <v>8.144527815247006E-2</v>
      </c>
    </row>
    <row r="86" spans="1:16" ht="15" customHeight="1" x14ac:dyDescent="0.25">
      <c r="A86" s="62" t="str">
        <f>'miRNA Table'!C86</f>
        <v>hsa-miR-154-5p</v>
      </c>
      <c r="B86" s="17" t="s">
        <v>79</v>
      </c>
      <c r="C86" s="78">
        <v>22.3</v>
      </c>
      <c r="D86" s="78">
        <v>22.22</v>
      </c>
      <c r="E86" s="78">
        <v>22.28</v>
      </c>
      <c r="F86" s="79"/>
      <c r="G86" s="79"/>
      <c r="H86" s="79"/>
      <c r="I86" s="79"/>
      <c r="J86" s="79"/>
      <c r="K86" s="79"/>
      <c r="L86" s="79"/>
      <c r="M86" s="112"/>
      <c r="N86" s="112"/>
      <c r="O86" s="69">
        <f>IF(ISERROR(AVERAGE(Calculations!Q87:AB87)),"",AVERAGE(Calculations!Q87:AB87))</f>
        <v>22.266666666666666</v>
      </c>
      <c r="P86" s="70">
        <f>IF(ISERROR(STDEV(Calculations!Q87:AB87)),"",IF(COUNT(Calculations!Q87:AB87)&lt;3,"N/A",STDEV(Calculations!Q87:AB87)))</f>
        <v>4.1633319989323764E-2</v>
      </c>
    </row>
    <row r="87" spans="1:16" ht="15" customHeight="1" x14ac:dyDescent="0.25">
      <c r="A87" s="62" t="str">
        <f>'miRNA Table'!C87</f>
        <v>hsa-miR-155-5p</v>
      </c>
      <c r="B87" s="17" t="s">
        <v>5633</v>
      </c>
      <c r="C87" s="78">
        <v>14.08</v>
      </c>
      <c r="D87" s="78">
        <v>14.02</v>
      </c>
      <c r="E87" s="78">
        <v>14.13</v>
      </c>
      <c r="F87" s="79"/>
      <c r="G87" s="79"/>
      <c r="H87" s="79"/>
      <c r="I87" s="79"/>
      <c r="J87" s="79"/>
      <c r="K87" s="79"/>
      <c r="L87" s="79"/>
      <c r="M87" s="112"/>
      <c r="N87" s="112"/>
      <c r="O87" s="69">
        <f>IF(ISERROR(AVERAGE(Calculations!Q88:AB88)),"",AVERAGE(Calculations!Q88:AB88))</f>
        <v>14.076666666666668</v>
      </c>
      <c r="P87" s="70">
        <f>IF(ISERROR(STDEV(Calculations!Q88:AB88)),"",IF(COUNT(Calculations!Q88:AB88)&lt;3,"N/A",STDEV(Calculations!Q88:AB88)))</f>
        <v>5.507570547286162E-2</v>
      </c>
    </row>
    <row r="88" spans="1:16" ht="15" customHeight="1" x14ac:dyDescent="0.25">
      <c r="A88" s="62" t="str">
        <f>'miRNA Table'!C88</f>
        <v>hsa-miR-155-3p</v>
      </c>
      <c r="B88" s="17" t="s">
        <v>5634</v>
      </c>
      <c r="C88" s="78">
        <v>24.52</v>
      </c>
      <c r="D88" s="78">
        <v>24.44</v>
      </c>
      <c r="E88" s="78">
        <v>24.52</v>
      </c>
      <c r="F88" s="79"/>
      <c r="G88" s="79"/>
      <c r="H88" s="79"/>
      <c r="I88" s="79"/>
      <c r="J88" s="79"/>
      <c r="K88" s="79"/>
      <c r="L88" s="79"/>
      <c r="M88" s="112"/>
      <c r="N88" s="112"/>
      <c r="O88" s="69">
        <f>IF(ISERROR(AVERAGE(Calculations!Q89:AB89)),"",AVERAGE(Calculations!Q89:AB89))</f>
        <v>24.493333333333336</v>
      </c>
      <c r="P88" s="70">
        <f>IF(ISERROR(STDEV(Calculations!Q89:AB89)),"",IF(COUNT(Calculations!Q89:AB89)&lt;3,"N/A",STDEV(Calculations!Q89:AB89)))</f>
        <v>4.6188021535169078E-2</v>
      </c>
    </row>
    <row r="89" spans="1:16" ht="15" customHeight="1" x14ac:dyDescent="0.25">
      <c r="A89" s="62" t="str">
        <f>'miRNA Table'!C89</f>
        <v>hsa-miR-15a-5p</v>
      </c>
      <c r="B89" s="17" t="s">
        <v>5635</v>
      </c>
      <c r="C89" s="78">
        <v>18.559999999999999</v>
      </c>
      <c r="D89" s="78">
        <v>18.350000000000001</v>
      </c>
      <c r="E89" s="78">
        <v>18.739999999999998</v>
      </c>
      <c r="F89" s="79"/>
      <c r="G89" s="79"/>
      <c r="H89" s="79"/>
      <c r="I89" s="79"/>
      <c r="J89" s="79"/>
      <c r="K89" s="79"/>
      <c r="L89" s="79"/>
      <c r="M89" s="112"/>
      <c r="N89" s="112"/>
      <c r="O89" s="69">
        <f>IF(ISERROR(AVERAGE(Calculations!Q90:AB90)),"",AVERAGE(Calculations!Q90:AB90))</f>
        <v>18.549999999999997</v>
      </c>
      <c r="P89" s="70">
        <f>IF(ISERROR(STDEV(Calculations!Q90:AB90)),"",IF(COUNT(Calculations!Q90:AB90)&lt;3,"N/A",STDEV(Calculations!Q90:AB90)))</f>
        <v>0.19519221295942982</v>
      </c>
    </row>
    <row r="90" spans="1:16" ht="15" customHeight="1" x14ac:dyDescent="0.25">
      <c r="A90" s="62" t="str">
        <f>'miRNA Table'!C90</f>
        <v>hsa-miR-15b-5p</v>
      </c>
      <c r="B90" s="17" t="s">
        <v>5636</v>
      </c>
      <c r="C90" s="78">
        <v>17.89</v>
      </c>
      <c r="D90" s="78">
        <v>17.77</v>
      </c>
      <c r="E90" s="78">
        <v>18.010000000000002</v>
      </c>
      <c r="F90" s="79"/>
      <c r="G90" s="79"/>
      <c r="H90" s="79"/>
      <c r="I90" s="79"/>
      <c r="J90" s="79"/>
      <c r="K90" s="79"/>
      <c r="L90" s="79"/>
      <c r="M90" s="112"/>
      <c r="N90" s="112"/>
      <c r="O90" s="69">
        <f>IF(ISERROR(AVERAGE(Calculations!Q91:AB91)),"",AVERAGE(Calculations!Q91:AB91))</f>
        <v>17.89</v>
      </c>
      <c r="P90" s="70">
        <f>IF(ISERROR(STDEV(Calculations!Q91:AB91)),"",IF(COUNT(Calculations!Q91:AB91)&lt;3,"N/A",STDEV(Calculations!Q91:AB91)))</f>
        <v>0.12000000000000099</v>
      </c>
    </row>
    <row r="91" spans="1:16" ht="15" customHeight="1" x14ac:dyDescent="0.25">
      <c r="A91" s="62" t="str">
        <f>'miRNA Table'!C91</f>
        <v>hsa-miR-15b-3p</v>
      </c>
      <c r="B91" s="17" t="s">
        <v>5637</v>
      </c>
      <c r="C91" s="78">
        <v>17.3</v>
      </c>
      <c r="D91" s="78">
        <v>17.13</v>
      </c>
      <c r="E91" s="78">
        <v>17.48</v>
      </c>
      <c r="F91" s="79"/>
      <c r="G91" s="79"/>
      <c r="H91" s="79"/>
      <c r="I91" s="79"/>
      <c r="J91" s="79"/>
      <c r="K91" s="79"/>
      <c r="L91" s="79"/>
      <c r="M91" s="112"/>
      <c r="N91" s="112"/>
      <c r="O91" s="69">
        <f>IF(ISERROR(AVERAGE(Calculations!Q92:AB92)),"",AVERAGE(Calculations!Q92:AB92))</f>
        <v>17.303333333333331</v>
      </c>
      <c r="P91" s="70">
        <f>IF(ISERROR(STDEV(Calculations!Q92:AB92)),"",IF(COUNT(Calculations!Q92:AB92)&lt;3,"N/A",STDEV(Calculations!Q92:AB92)))</f>
        <v>0.17502380790433505</v>
      </c>
    </row>
    <row r="92" spans="1:16" ht="15" customHeight="1" x14ac:dyDescent="0.25">
      <c r="A92" s="62" t="str">
        <f>'miRNA Table'!C92</f>
        <v>hsa-miR-16-5p</v>
      </c>
      <c r="B92" s="17" t="s">
        <v>5638</v>
      </c>
      <c r="C92" s="78">
        <v>40.090000000000003</v>
      </c>
      <c r="D92" s="78">
        <v>38.54</v>
      </c>
      <c r="E92" s="78">
        <v>39.79</v>
      </c>
      <c r="F92" s="79"/>
      <c r="G92" s="79"/>
      <c r="H92" s="79"/>
      <c r="I92" s="79"/>
      <c r="J92" s="79"/>
      <c r="K92" s="79"/>
      <c r="L92" s="79"/>
      <c r="M92" s="112"/>
      <c r="N92" s="112"/>
      <c r="O92" s="69">
        <f>IF(ISERROR(AVERAGE(Calculations!Q93:AB93)),"",AVERAGE(Calculations!Q93:AB93))</f>
        <v>35</v>
      </c>
      <c r="P92" s="70">
        <f>IF(ISERROR(STDEV(Calculations!Q93:AB93)),"",IF(COUNT(Calculations!Q93:AB93)&lt;3,"N/A",STDEV(Calculations!Q93:AB93)))</f>
        <v>0</v>
      </c>
    </row>
    <row r="93" spans="1:16" ht="15" customHeight="1" x14ac:dyDescent="0.25">
      <c r="A93" s="62" t="str">
        <f>'miRNA Table'!C93</f>
        <v>hsa-miR-106a-5p hsa-miR-17-5p</v>
      </c>
      <c r="B93" s="17" t="s">
        <v>5639</v>
      </c>
      <c r="C93" s="78">
        <v>21.25</v>
      </c>
      <c r="D93" s="78">
        <v>21.2</v>
      </c>
      <c r="E93" s="78">
        <v>21.44</v>
      </c>
      <c r="F93" s="79"/>
      <c r="G93" s="79"/>
      <c r="H93" s="79"/>
      <c r="I93" s="79"/>
      <c r="J93" s="79"/>
      <c r="K93" s="79"/>
      <c r="L93" s="79"/>
      <c r="M93" s="112"/>
      <c r="N93" s="112"/>
      <c r="O93" s="69">
        <f>IF(ISERROR(AVERAGE(Calculations!Q94:AB94)),"",AVERAGE(Calculations!Q94:AB94))</f>
        <v>21.296666666666667</v>
      </c>
      <c r="P93" s="70">
        <f>IF(ISERROR(STDEV(Calculations!Q94:AB94)),"",IF(COUNT(Calculations!Q94:AB94)&lt;3,"N/A",STDEV(Calculations!Q94:AB94)))</f>
        <v>0.12662279942148486</v>
      </c>
    </row>
    <row r="94" spans="1:16" ht="15" customHeight="1" x14ac:dyDescent="0.25">
      <c r="A94" s="62" t="str">
        <f>'miRNA Table'!C94</f>
        <v>hsa-miR-181a-5p</v>
      </c>
      <c r="B94" s="17" t="s">
        <v>5640</v>
      </c>
      <c r="C94" s="78">
        <v>21.19</v>
      </c>
      <c r="D94" s="78">
        <v>21.15</v>
      </c>
      <c r="E94" s="78">
        <v>21.43</v>
      </c>
      <c r="F94" s="79"/>
      <c r="G94" s="79"/>
      <c r="H94" s="79"/>
      <c r="I94" s="79"/>
      <c r="J94" s="79"/>
      <c r="K94" s="79"/>
      <c r="L94" s="79"/>
      <c r="M94" s="112"/>
      <c r="N94" s="112"/>
      <c r="O94" s="69">
        <f>IF(ISERROR(AVERAGE(Calculations!Q95:AB95)),"",AVERAGE(Calculations!Q95:AB95))</f>
        <v>21.256666666666668</v>
      </c>
      <c r="P94" s="70">
        <f>IF(ISERROR(STDEV(Calculations!Q95:AB95)),"",IF(COUNT(Calculations!Q95:AB95)&lt;3,"N/A",STDEV(Calculations!Q95:AB95)))</f>
        <v>0.15143755588800736</v>
      </c>
    </row>
    <row r="95" spans="1:16" ht="15" customHeight="1" x14ac:dyDescent="0.25">
      <c r="A95" s="62" t="str">
        <f>'miRNA Table'!C95</f>
        <v>hsa-miR-181a-3p</v>
      </c>
      <c r="B95" s="17" t="s">
        <v>5641</v>
      </c>
      <c r="C95" s="78">
        <v>21.36</v>
      </c>
      <c r="D95" s="78">
        <v>21.23</v>
      </c>
      <c r="E95" s="78">
        <v>21.56</v>
      </c>
      <c r="F95" s="79"/>
      <c r="G95" s="79"/>
      <c r="H95" s="79"/>
      <c r="I95" s="79"/>
      <c r="J95" s="79"/>
      <c r="K95" s="79"/>
      <c r="L95" s="79"/>
      <c r="M95" s="112"/>
      <c r="N95" s="112"/>
      <c r="O95" s="69">
        <f>IF(ISERROR(AVERAGE(Calculations!Q96:AB96)),"",AVERAGE(Calculations!Q96:AB96))</f>
        <v>21.383333333333336</v>
      </c>
      <c r="P95" s="70">
        <f>IF(ISERROR(STDEV(Calculations!Q96:AB96)),"",IF(COUNT(Calculations!Q96:AB96)&lt;3,"N/A",STDEV(Calculations!Q96:AB96)))</f>
        <v>0.16623276853055494</v>
      </c>
    </row>
    <row r="96" spans="1:16" ht="15" customHeight="1" x14ac:dyDescent="0.25">
      <c r="A96" s="62" t="str">
        <f>'miRNA Table'!C96</f>
        <v>hsa-miR-181b-5p</v>
      </c>
      <c r="B96" s="17" t="s">
        <v>5642</v>
      </c>
      <c r="C96" s="78">
        <v>17.510000000000002</v>
      </c>
      <c r="D96" s="78">
        <v>17.53</v>
      </c>
      <c r="E96" s="78">
        <v>17.61</v>
      </c>
      <c r="F96" s="79"/>
      <c r="G96" s="79"/>
      <c r="H96" s="79"/>
      <c r="I96" s="79"/>
      <c r="J96" s="79"/>
      <c r="K96" s="79"/>
      <c r="L96" s="79"/>
      <c r="M96" s="112"/>
      <c r="N96" s="112"/>
      <c r="O96" s="69">
        <f>IF(ISERROR(AVERAGE(Calculations!Q97:AB97)),"",AVERAGE(Calculations!Q97:AB97))</f>
        <v>17.55</v>
      </c>
      <c r="P96" s="70">
        <f>IF(ISERROR(STDEV(Calculations!Q97:AB97)),"",IF(COUNT(Calculations!Q97:AB97)&lt;3,"N/A",STDEV(Calculations!Q97:AB97)))</f>
        <v>5.2915026221290684E-2</v>
      </c>
    </row>
    <row r="97" spans="1:16" ht="15" customHeight="1" x14ac:dyDescent="0.25">
      <c r="A97" s="62" t="str">
        <f>'miRNA Table'!C97</f>
        <v>hsa-miR-181c-5p</v>
      </c>
      <c r="B97" s="17" t="s">
        <v>5643</v>
      </c>
      <c r="C97" s="78">
        <v>17.64</v>
      </c>
      <c r="D97" s="78">
        <v>17.41</v>
      </c>
      <c r="E97" s="78">
        <v>17.54</v>
      </c>
      <c r="F97" s="80"/>
      <c r="G97" s="80"/>
      <c r="H97" s="80"/>
      <c r="I97" s="80"/>
      <c r="J97" s="80"/>
      <c r="K97" s="80"/>
      <c r="L97" s="80"/>
      <c r="M97" s="113"/>
      <c r="N97" s="113"/>
      <c r="O97" s="69">
        <f>IF(ISERROR(AVERAGE(Calculations!Q98:AB98)),"",AVERAGE(Calculations!Q98:AB98))</f>
        <v>17.529999999999998</v>
      </c>
      <c r="P97" s="70">
        <f>IF(ISERROR(STDEV(Calculations!Q98:AB98)),"",IF(COUNT(Calculations!Q98:AB98)&lt;3,"N/A",STDEV(Calculations!Q98:AB98)))</f>
        <v>0.11532562594670812</v>
      </c>
    </row>
    <row r="98" spans="1:16" ht="15" customHeight="1" x14ac:dyDescent="0.25">
      <c r="A98" s="62" t="str">
        <f>'miRNA Table'!C98</f>
        <v>hsa-miR-181c-3p</v>
      </c>
      <c r="B98" s="17" t="s">
        <v>5644</v>
      </c>
      <c r="C98" s="78">
        <v>17.899999999999999</v>
      </c>
      <c r="D98" s="78">
        <v>17.93</v>
      </c>
      <c r="E98" s="78">
        <v>17.66</v>
      </c>
      <c r="F98" s="80"/>
      <c r="G98" s="80"/>
      <c r="H98" s="80"/>
      <c r="I98" s="80"/>
      <c r="J98" s="80"/>
      <c r="K98" s="80"/>
      <c r="L98" s="80"/>
      <c r="M98" s="113"/>
      <c r="N98" s="113"/>
      <c r="O98" s="69">
        <f>IF(ISERROR(AVERAGE(Calculations!Q99:AB99)),"",AVERAGE(Calculations!Q99:AB99))</f>
        <v>17.829999999999998</v>
      </c>
      <c r="P98" s="70">
        <f>IF(ISERROR(STDEV(Calculations!Q99:AB99)),"",IF(COUNT(Calculations!Q99:AB99)&lt;3,"N/A",STDEV(Calculations!Q99:AB99)))</f>
        <v>0.1479864858694869</v>
      </c>
    </row>
    <row r="99" spans="1:16" ht="15" customHeight="1" x14ac:dyDescent="0.25">
      <c r="A99" s="62" t="str">
        <f>'miRNA Table'!C99</f>
        <v>hsa-miR-181d-5p</v>
      </c>
      <c r="B99" s="17" t="s">
        <v>80</v>
      </c>
      <c r="C99" s="78">
        <v>29.08</v>
      </c>
      <c r="D99" s="78">
        <v>29.02</v>
      </c>
      <c r="E99" s="78">
        <v>29.27</v>
      </c>
      <c r="F99" s="80"/>
      <c r="G99" s="80"/>
      <c r="H99" s="80"/>
      <c r="I99" s="80"/>
      <c r="J99" s="80"/>
      <c r="K99" s="80"/>
      <c r="L99" s="80"/>
      <c r="M99" s="113"/>
      <c r="N99" s="113"/>
      <c r="O99" s="69">
        <f>IF(ISERROR(AVERAGE(Calculations!Q100:AB100)),"",AVERAGE(Calculations!Q100:AB100))</f>
        <v>29.123333333333331</v>
      </c>
      <c r="P99" s="70">
        <f>IF(ISERROR(STDEV(Calculations!Q100:AB100)),"",IF(COUNT(Calculations!Q100:AB100)&lt;3,"N/A",STDEV(Calculations!Q100:AB100)))</f>
        <v>0.13051181300301284</v>
      </c>
    </row>
    <row r="100" spans="1:16" ht="15" customHeight="1" x14ac:dyDescent="0.25">
      <c r="A100" s="62" t="str">
        <f>'miRNA Table'!C100</f>
        <v>hsa-miR-182-5p</v>
      </c>
      <c r="B100" s="17" t="s">
        <v>81</v>
      </c>
      <c r="C100" s="78">
        <v>32.020000000000003</v>
      </c>
      <c r="D100" s="78">
        <v>32.130000000000003</v>
      </c>
      <c r="E100" s="78">
        <v>31.96</v>
      </c>
      <c r="F100" s="80"/>
      <c r="G100" s="80"/>
      <c r="H100" s="80"/>
      <c r="I100" s="80"/>
      <c r="J100" s="80"/>
      <c r="K100" s="80"/>
      <c r="L100" s="80"/>
      <c r="M100" s="113"/>
      <c r="N100" s="113"/>
      <c r="O100" s="69">
        <f>IF(ISERROR(AVERAGE(Calculations!Q101:AB101)),"",AVERAGE(Calculations!Q101:AB101))</f>
        <v>32.036666666666669</v>
      </c>
      <c r="P100" s="70">
        <f>IF(ISERROR(STDEV(Calculations!Q101:AB101)),"",IF(COUNT(Calculations!Q101:AB101)&lt;3,"N/A",STDEV(Calculations!Q101:AB101)))</f>
        <v>8.6216781042517787E-2</v>
      </c>
    </row>
    <row r="101" spans="1:16" ht="15" customHeight="1" x14ac:dyDescent="0.25">
      <c r="A101" s="62" t="str">
        <f>'miRNA Table'!C101</f>
        <v>hsa-miR-182-3p</v>
      </c>
      <c r="B101" s="17" t="s">
        <v>82</v>
      </c>
      <c r="C101" s="78">
        <v>33.83</v>
      </c>
      <c r="D101" s="78">
        <v>34.22</v>
      </c>
      <c r="E101" s="78">
        <v>33.090000000000003</v>
      </c>
      <c r="F101" s="80"/>
      <c r="G101" s="80"/>
      <c r="H101" s="80"/>
      <c r="I101" s="80"/>
      <c r="J101" s="80"/>
      <c r="K101" s="80"/>
      <c r="L101" s="80"/>
      <c r="M101" s="113"/>
      <c r="N101" s="113"/>
      <c r="O101" s="69">
        <f>IF(ISERROR(AVERAGE(Calculations!Q102:AB102)),"",AVERAGE(Calculations!Q102:AB102))</f>
        <v>33.713333333333331</v>
      </c>
      <c r="P101" s="70">
        <f>IF(ISERROR(STDEV(Calculations!Q102:AB102)),"",IF(COUNT(Calculations!Q102:AB102)&lt;3,"N/A",STDEV(Calculations!Q102:AB102)))</f>
        <v>0.57396283271073434</v>
      </c>
    </row>
    <row r="102" spans="1:16" ht="15" customHeight="1" x14ac:dyDescent="0.25">
      <c r="A102" s="62" t="str">
        <f>'miRNA Table'!C102</f>
        <v>hsa-miR-183-5p</v>
      </c>
      <c r="B102" s="17" t="s">
        <v>83</v>
      </c>
      <c r="C102" s="78">
        <v>33.950000000000003</v>
      </c>
      <c r="D102" s="78">
        <v>33.26</v>
      </c>
      <c r="E102" s="78">
        <v>32.65</v>
      </c>
      <c r="F102" s="80"/>
      <c r="G102" s="80"/>
      <c r="H102" s="80"/>
      <c r="I102" s="80"/>
      <c r="J102" s="80"/>
      <c r="K102" s="80"/>
      <c r="L102" s="80"/>
      <c r="M102" s="113"/>
      <c r="N102" s="113"/>
      <c r="O102" s="69">
        <f>IF(ISERROR(AVERAGE(Calculations!Q103:AB103)),"",AVERAGE(Calculations!Q103:AB103))</f>
        <v>33.286666666666669</v>
      </c>
      <c r="P102" s="70">
        <f>IF(ISERROR(STDEV(Calculations!Q103:AB103)),"",IF(COUNT(Calculations!Q103:AB103)&lt;3,"N/A",STDEV(Calculations!Q103:AB103)))</f>
        <v>0.65041012702243206</v>
      </c>
    </row>
    <row r="103" spans="1:16" ht="15" customHeight="1" x14ac:dyDescent="0.25">
      <c r="A103" s="62" t="str">
        <f>'miRNA Table'!C103</f>
        <v>hsa-miR-183-3p</v>
      </c>
      <c r="B103" s="17" t="s">
        <v>84</v>
      </c>
      <c r="C103" s="78" t="s">
        <v>132</v>
      </c>
      <c r="D103" s="78" t="s">
        <v>132</v>
      </c>
      <c r="E103" s="78" t="s">
        <v>132</v>
      </c>
      <c r="F103" s="80"/>
      <c r="G103" s="80"/>
      <c r="H103" s="80"/>
      <c r="I103" s="80"/>
      <c r="J103" s="80"/>
      <c r="K103" s="80"/>
      <c r="L103" s="80"/>
      <c r="M103" s="113"/>
      <c r="N103" s="113"/>
      <c r="O103" s="69">
        <f>IF(ISERROR(AVERAGE(Calculations!Q104:AB104)),"",AVERAGE(Calculations!Q104:AB104))</f>
        <v>35</v>
      </c>
      <c r="P103" s="70">
        <f>IF(ISERROR(STDEV(Calculations!Q104:AB104)),"",IF(COUNT(Calculations!Q104:AB104)&lt;3,"N/A",STDEV(Calculations!Q104:AB104)))</f>
        <v>0</v>
      </c>
    </row>
    <row r="104" spans="1:16" ht="15" customHeight="1" x14ac:dyDescent="0.25">
      <c r="A104" s="62" t="str">
        <f>'miRNA Table'!C104</f>
        <v>hsa-miR-184</v>
      </c>
      <c r="B104" s="17" t="s">
        <v>85</v>
      </c>
      <c r="C104" s="78">
        <v>29</v>
      </c>
      <c r="D104" s="78">
        <v>28.84</v>
      </c>
      <c r="E104" s="78">
        <v>28.53</v>
      </c>
      <c r="F104" s="80"/>
      <c r="G104" s="80"/>
      <c r="H104" s="80"/>
      <c r="I104" s="80"/>
      <c r="J104" s="80"/>
      <c r="K104" s="80"/>
      <c r="L104" s="80"/>
      <c r="M104" s="113"/>
      <c r="N104" s="113"/>
      <c r="O104" s="69">
        <f>IF(ISERROR(AVERAGE(Calculations!Q105:AB105)),"",AVERAGE(Calculations!Q105:AB105))</f>
        <v>28.790000000000003</v>
      </c>
      <c r="P104" s="70">
        <f>IF(ISERROR(STDEV(Calculations!Q105:AB105)),"",IF(COUNT(Calculations!Q105:AB105)&lt;3,"N/A",STDEV(Calculations!Q105:AB105)))</f>
        <v>0.23895606290696977</v>
      </c>
    </row>
    <row r="105" spans="1:16" ht="15" customHeight="1" x14ac:dyDescent="0.25">
      <c r="A105" s="62" t="str">
        <f>'miRNA Table'!C105</f>
        <v>hsa-miR-185-5p</v>
      </c>
      <c r="B105" s="17" t="s">
        <v>86</v>
      </c>
      <c r="C105" s="78" t="s">
        <v>132</v>
      </c>
      <c r="D105" s="78">
        <v>37.049999999999997</v>
      </c>
      <c r="E105" s="78" t="s">
        <v>132</v>
      </c>
      <c r="F105" s="80"/>
      <c r="G105" s="80"/>
      <c r="H105" s="80"/>
      <c r="I105" s="80"/>
      <c r="J105" s="80"/>
      <c r="K105" s="80"/>
      <c r="L105" s="80"/>
      <c r="M105" s="113"/>
      <c r="N105" s="113"/>
      <c r="O105" s="69">
        <f>IF(ISERROR(AVERAGE(Calculations!Q106:AB106)),"",AVERAGE(Calculations!Q106:AB106))</f>
        <v>35</v>
      </c>
      <c r="P105" s="70">
        <f>IF(ISERROR(STDEV(Calculations!Q106:AB106)),"",IF(COUNT(Calculations!Q106:AB106)&lt;3,"N/A",STDEV(Calculations!Q106:AB106)))</f>
        <v>0</v>
      </c>
    </row>
    <row r="106" spans="1:16" ht="15" customHeight="1" x14ac:dyDescent="0.25">
      <c r="A106" s="62" t="str">
        <f>'miRNA Table'!C106</f>
        <v>hsa-miR-186-5p</v>
      </c>
      <c r="B106" s="17" t="s">
        <v>87</v>
      </c>
      <c r="C106" s="78">
        <v>27.33</v>
      </c>
      <c r="D106" s="78">
        <v>27.11</v>
      </c>
      <c r="E106" s="78">
        <v>27.31</v>
      </c>
      <c r="F106" s="80"/>
      <c r="G106" s="80"/>
      <c r="H106" s="80"/>
      <c r="I106" s="80"/>
      <c r="J106" s="80"/>
      <c r="K106" s="80"/>
      <c r="L106" s="80"/>
      <c r="M106" s="113"/>
      <c r="N106" s="113"/>
      <c r="O106" s="69">
        <f>IF(ISERROR(AVERAGE(Calculations!Q107:AB107)),"",AVERAGE(Calculations!Q107:AB107))</f>
        <v>27.25</v>
      </c>
      <c r="P106" s="70">
        <f>IF(ISERROR(STDEV(Calculations!Q107:AB107)),"",IF(COUNT(Calculations!Q107:AB107)&lt;3,"N/A",STDEV(Calculations!Q107:AB107)))</f>
        <v>0.12165525060596384</v>
      </c>
    </row>
    <row r="107" spans="1:16" ht="15" customHeight="1" x14ac:dyDescent="0.25">
      <c r="A107" s="62" t="str">
        <f>'miRNA Table'!C107</f>
        <v>hsa-miR-186-3p</v>
      </c>
      <c r="B107" s="17" t="s">
        <v>88</v>
      </c>
      <c r="C107" s="78">
        <v>25.52</v>
      </c>
      <c r="D107" s="78">
        <v>25.6</v>
      </c>
      <c r="E107" s="78">
        <v>25.81</v>
      </c>
      <c r="F107" s="80"/>
      <c r="G107" s="80"/>
      <c r="H107" s="80"/>
      <c r="I107" s="80"/>
      <c r="J107" s="80"/>
      <c r="K107" s="80"/>
      <c r="L107" s="80"/>
      <c r="M107" s="113"/>
      <c r="N107" s="113"/>
      <c r="O107" s="69">
        <f>IF(ISERROR(AVERAGE(Calculations!Q108:AB108)),"",AVERAGE(Calculations!Q108:AB108))</f>
        <v>25.643333333333334</v>
      </c>
      <c r="P107" s="70">
        <f>IF(ISERROR(STDEV(Calculations!Q108:AB108)),"",IF(COUNT(Calculations!Q108:AB108)&lt;3,"N/A",STDEV(Calculations!Q108:AB108)))</f>
        <v>0.14977761292440572</v>
      </c>
    </row>
    <row r="108" spans="1:16" ht="15" customHeight="1" x14ac:dyDescent="0.25">
      <c r="A108" s="62" t="str">
        <f>'miRNA Table'!C108</f>
        <v>hsa-miR-187-3p</v>
      </c>
      <c r="B108" s="17" t="s">
        <v>89</v>
      </c>
      <c r="C108" s="78">
        <v>27.12</v>
      </c>
      <c r="D108" s="78">
        <v>27.21</v>
      </c>
      <c r="E108" s="78">
        <v>27.12</v>
      </c>
      <c r="F108" s="80"/>
      <c r="G108" s="80"/>
      <c r="H108" s="80"/>
      <c r="I108" s="80"/>
      <c r="J108" s="80"/>
      <c r="K108" s="80"/>
      <c r="L108" s="80"/>
      <c r="M108" s="113"/>
      <c r="N108" s="113"/>
      <c r="O108" s="69">
        <f>IF(ISERROR(AVERAGE(Calculations!Q109:AB109)),"",AVERAGE(Calculations!Q109:AB109))</f>
        <v>27.150000000000002</v>
      </c>
      <c r="P108" s="70">
        <f>IF(ISERROR(STDEV(Calculations!Q109:AB109)),"",IF(COUNT(Calculations!Q109:AB109)&lt;3,"N/A",STDEV(Calculations!Q109:AB109)))</f>
        <v>5.1961524227066236E-2</v>
      </c>
    </row>
    <row r="109" spans="1:16" ht="15" customHeight="1" x14ac:dyDescent="0.25">
      <c r="A109" s="62" t="str">
        <f>'miRNA Table'!C109</f>
        <v>hsa-miR-187-5p</v>
      </c>
      <c r="B109" s="17" t="s">
        <v>90</v>
      </c>
      <c r="C109" s="78">
        <v>35.53</v>
      </c>
      <c r="D109" s="78">
        <v>36.21</v>
      </c>
      <c r="E109" s="78">
        <v>37.659999999999997</v>
      </c>
      <c r="F109" s="80"/>
      <c r="G109" s="80"/>
      <c r="H109" s="80"/>
      <c r="I109" s="80"/>
      <c r="J109" s="80"/>
      <c r="K109" s="80"/>
      <c r="L109" s="80"/>
      <c r="M109" s="113"/>
      <c r="N109" s="113"/>
      <c r="O109" s="69">
        <f>IF(ISERROR(AVERAGE(Calculations!Q110:AB110)),"",AVERAGE(Calculations!Q110:AB110))</f>
        <v>35</v>
      </c>
      <c r="P109" s="70">
        <f>IF(ISERROR(STDEV(Calculations!Q110:AB110)),"",IF(COUNT(Calculations!Q110:AB110)&lt;3,"N/A",STDEV(Calculations!Q110:AB110)))</f>
        <v>0</v>
      </c>
    </row>
    <row r="110" spans="1:16" ht="15" customHeight="1" x14ac:dyDescent="0.25">
      <c r="A110" s="62" t="str">
        <f>'miRNA Table'!C110</f>
        <v>hsa-miR-18a-5p</v>
      </c>
      <c r="B110" s="17" t="s">
        <v>91</v>
      </c>
      <c r="C110" s="78">
        <v>23.03</v>
      </c>
      <c r="D110" s="78">
        <v>23.28</v>
      </c>
      <c r="E110" s="78">
        <v>23.16</v>
      </c>
      <c r="F110" s="80"/>
      <c r="G110" s="80"/>
      <c r="H110" s="80"/>
      <c r="I110" s="80"/>
      <c r="J110" s="80"/>
      <c r="K110" s="80"/>
      <c r="L110" s="80"/>
      <c r="M110" s="113"/>
      <c r="N110" s="113"/>
      <c r="O110" s="69">
        <f>IF(ISERROR(AVERAGE(Calculations!Q111:AB111)),"",AVERAGE(Calculations!Q111:AB111))</f>
        <v>23.156666666666666</v>
      </c>
      <c r="P110" s="70">
        <f>IF(ISERROR(STDEV(Calculations!Q111:AB111)),"",IF(COUNT(Calculations!Q111:AB111)&lt;3,"N/A",STDEV(Calculations!Q111:AB111)))</f>
        <v>0.12503332889007365</v>
      </c>
    </row>
    <row r="111" spans="1:16" ht="15" customHeight="1" x14ac:dyDescent="0.25">
      <c r="A111" s="62" t="str">
        <f>'miRNA Table'!C111</f>
        <v>hsa-miR-18a-3p</v>
      </c>
      <c r="B111" s="17" t="s">
        <v>5645</v>
      </c>
      <c r="C111" s="78">
        <v>34.1</v>
      </c>
      <c r="D111" s="78">
        <v>34.36</v>
      </c>
      <c r="E111" s="78">
        <v>32.92</v>
      </c>
      <c r="F111" s="80"/>
      <c r="G111" s="80"/>
      <c r="H111" s="80"/>
      <c r="I111" s="80"/>
      <c r="J111" s="80"/>
      <c r="K111" s="80"/>
      <c r="L111" s="80"/>
      <c r="M111" s="113"/>
      <c r="N111" s="113"/>
      <c r="O111" s="69">
        <f>IF(ISERROR(AVERAGE(Calculations!Q112:AB112)),"",AVERAGE(Calculations!Q112:AB112))</f>
        <v>33.793333333333337</v>
      </c>
      <c r="P111" s="70">
        <f>IF(ISERROR(STDEV(Calculations!Q112:AB112)),"",IF(COUNT(Calculations!Q112:AB112)&lt;3,"N/A",STDEV(Calculations!Q112:AB112)))</f>
        <v>0.76741991981791302</v>
      </c>
    </row>
    <row r="112" spans="1:16" ht="15" customHeight="1" x14ac:dyDescent="0.25">
      <c r="A112" s="62" t="str">
        <f>'miRNA Table'!C112</f>
        <v>hsa-miR-18b-5p</v>
      </c>
      <c r="B112" s="17" t="s">
        <v>5646</v>
      </c>
      <c r="C112" s="78">
        <v>33.130000000000003</v>
      </c>
      <c r="D112" s="78">
        <v>36.08</v>
      </c>
      <c r="E112" s="78">
        <v>34.1</v>
      </c>
      <c r="F112" s="80"/>
      <c r="G112" s="80"/>
      <c r="H112" s="80"/>
      <c r="I112" s="80"/>
      <c r="J112" s="80"/>
      <c r="K112" s="80"/>
      <c r="L112" s="80"/>
      <c r="M112" s="113"/>
      <c r="N112" s="113"/>
      <c r="O112" s="69">
        <f>IF(ISERROR(AVERAGE(Calculations!Q113:AB113)),"",AVERAGE(Calculations!Q113:AB113))</f>
        <v>34.076666666666661</v>
      </c>
      <c r="P112" s="70">
        <f>IF(ISERROR(STDEV(Calculations!Q113:AB113)),"",IF(COUNT(Calculations!Q113:AB113)&lt;3,"N/A",STDEV(Calculations!Q113:AB113)))</f>
        <v>0.93521833457932746</v>
      </c>
    </row>
    <row r="113" spans="1:16" ht="15" customHeight="1" x14ac:dyDescent="0.25">
      <c r="A113" s="62" t="str">
        <f>'miRNA Table'!C113</f>
        <v>hsa-miR-18b-3p</v>
      </c>
      <c r="B113" s="17" t="s">
        <v>5647</v>
      </c>
      <c r="C113" s="78">
        <v>25.3</v>
      </c>
      <c r="D113" s="78">
        <v>25.36</v>
      </c>
      <c r="E113" s="78">
        <v>25.3</v>
      </c>
      <c r="F113" s="80"/>
      <c r="G113" s="80"/>
      <c r="H113" s="80"/>
      <c r="I113" s="80"/>
      <c r="J113" s="80"/>
      <c r="K113" s="80"/>
      <c r="L113" s="80"/>
      <c r="M113" s="113"/>
      <c r="N113" s="113"/>
      <c r="O113" s="69">
        <f>IF(ISERROR(AVERAGE(Calculations!Q114:AB114)),"",AVERAGE(Calculations!Q114:AB114))</f>
        <v>25.319999999999997</v>
      </c>
      <c r="P113" s="70">
        <f>IF(ISERROR(STDEV(Calculations!Q114:AB114)),"",IF(COUNT(Calculations!Q114:AB114)&lt;3,"N/A",STDEV(Calculations!Q114:AB114)))</f>
        <v>3.4641016151376811E-2</v>
      </c>
    </row>
    <row r="114" spans="1:16" ht="15" customHeight="1" x14ac:dyDescent="0.25">
      <c r="A114" s="62" t="str">
        <f>'miRNA Table'!C114</f>
        <v>hsa-miR-190a-5p</v>
      </c>
      <c r="B114" s="17" t="s">
        <v>5648</v>
      </c>
      <c r="C114" s="78" t="s">
        <v>132</v>
      </c>
      <c r="D114" s="78" t="s">
        <v>132</v>
      </c>
      <c r="E114" s="78" t="s">
        <v>132</v>
      </c>
      <c r="F114" s="80"/>
      <c r="G114" s="80"/>
      <c r="H114" s="80"/>
      <c r="I114" s="80"/>
      <c r="J114" s="80"/>
      <c r="K114" s="80"/>
      <c r="L114" s="80"/>
      <c r="M114" s="113"/>
      <c r="N114" s="113"/>
      <c r="O114" s="69">
        <f>IF(ISERROR(AVERAGE(Calculations!Q115:AB115)),"",AVERAGE(Calculations!Q115:AB115))</f>
        <v>35</v>
      </c>
      <c r="P114" s="70">
        <f>IF(ISERROR(STDEV(Calculations!Q115:AB115)),"",IF(COUNT(Calculations!Q115:AB115)&lt;3,"N/A",STDEV(Calculations!Q115:AB115)))</f>
        <v>0</v>
      </c>
    </row>
    <row r="115" spans="1:16" ht="15" customHeight="1" x14ac:dyDescent="0.25">
      <c r="A115" s="62" t="str">
        <f>'miRNA Table'!C115</f>
        <v>hsa-miR-1908-5p</v>
      </c>
      <c r="B115" s="17" t="s">
        <v>5649</v>
      </c>
      <c r="C115" s="78" t="s">
        <v>132</v>
      </c>
      <c r="D115" s="78">
        <v>36.130000000000003</v>
      </c>
      <c r="E115" s="78" t="s">
        <v>132</v>
      </c>
      <c r="F115" s="80"/>
      <c r="G115" s="80"/>
      <c r="H115" s="80"/>
      <c r="I115" s="80"/>
      <c r="J115" s="80"/>
      <c r="K115" s="80"/>
      <c r="L115" s="80"/>
      <c r="M115" s="113"/>
      <c r="N115" s="113"/>
      <c r="O115" s="69">
        <f>IF(ISERROR(AVERAGE(Calculations!Q116:AB116)),"",AVERAGE(Calculations!Q116:AB116))</f>
        <v>35</v>
      </c>
      <c r="P115" s="70">
        <f>IF(ISERROR(STDEV(Calculations!Q116:AB116)),"",IF(COUNT(Calculations!Q116:AB116)&lt;3,"N/A",STDEV(Calculations!Q116:AB116)))</f>
        <v>0</v>
      </c>
    </row>
    <row r="116" spans="1:16" ht="15" customHeight="1" x14ac:dyDescent="0.25">
      <c r="A116" s="62" t="str">
        <f>'miRNA Table'!C116</f>
        <v>hsa-miR-191-5p</v>
      </c>
      <c r="B116" s="17" t="s">
        <v>5650</v>
      </c>
      <c r="C116" s="78" t="s">
        <v>132</v>
      </c>
      <c r="D116" s="78">
        <v>38.61</v>
      </c>
      <c r="E116" s="78">
        <v>37.43</v>
      </c>
      <c r="F116" s="80"/>
      <c r="G116" s="80"/>
      <c r="H116" s="80"/>
      <c r="I116" s="80"/>
      <c r="J116" s="80"/>
      <c r="K116" s="80"/>
      <c r="L116" s="80"/>
      <c r="M116" s="113"/>
      <c r="N116" s="113"/>
      <c r="O116" s="69">
        <f>IF(ISERROR(AVERAGE(Calculations!Q117:AB117)),"",AVERAGE(Calculations!Q117:AB117))</f>
        <v>35</v>
      </c>
      <c r="P116" s="70">
        <f>IF(ISERROR(STDEV(Calculations!Q117:AB117)),"",IF(COUNT(Calculations!Q117:AB117)&lt;3,"N/A",STDEV(Calculations!Q117:AB117)))</f>
        <v>0</v>
      </c>
    </row>
    <row r="117" spans="1:16" ht="15" customHeight="1" x14ac:dyDescent="0.25">
      <c r="A117" s="62" t="str">
        <f>'miRNA Table'!C117</f>
        <v>hsa-miR-191-3p</v>
      </c>
      <c r="B117" s="17" t="s">
        <v>5651</v>
      </c>
      <c r="C117" s="78">
        <v>33.119999999999997</v>
      </c>
      <c r="D117" s="78">
        <v>36.53</v>
      </c>
      <c r="E117" s="78" t="s">
        <v>132</v>
      </c>
      <c r="F117" s="80"/>
      <c r="G117" s="80"/>
      <c r="H117" s="80"/>
      <c r="I117" s="80"/>
      <c r="J117" s="80"/>
      <c r="K117" s="80"/>
      <c r="L117" s="80"/>
      <c r="M117" s="113"/>
      <c r="N117" s="113"/>
      <c r="O117" s="69">
        <f>IF(ISERROR(AVERAGE(Calculations!Q118:AB118)),"",AVERAGE(Calculations!Q118:AB118))</f>
        <v>34.373333333333335</v>
      </c>
      <c r="P117" s="70">
        <f>IF(ISERROR(STDEV(Calculations!Q118:AB118)),"",IF(COUNT(Calculations!Q118:AB118)&lt;3,"N/A",STDEV(Calculations!Q118:AB118)))</f>
        <v>1.085418506076498</v>
      </c>
    </row>
    <row r="118" spans="1:16" ht="15" customHeight="1" x14ac:dyDescent="0.25">
      <c r="A118" s="62" t="str">
        <f>'miRNA Table'!C118</f>
        <v>hsa-miR-1914-3p</v>
      </c>
      <c r="B118" s="17" t="s">
        <v>5652</v>
      </c>
      <c r="C118" s="78">
        <v>33.369999999999997</v>
      </c>
      <c r="D118" s="78">
        <v>33.47</v>
      </c>
      <c r="E118" s="78">
        <v>31.59</v>
      </c>
      <c r="F118" s="80"/>
      <c r="G118" s="80"/>
      <c r="H118" s="80"/>
      <c r="I118" s="80"/>
      <c r="J118" s="80"/>
      <c r="K118" s="80"/>
      <c r="L118" s="80"/>
      <c r="M118" s="113"/>
      <c r="N118" s="113"/>
      <c r="O118" s="69">
        <f>IF(ISERROR(AVERAGE(Calculations!Q119:AB119)),"",AVERAGE(Calculations!Q119:AB119))</f>
        <v>32.81</v>
      </c>
      <c r="P118" s="70">
        <f>IF(ISERROR(STDEV(Calculations!Q119:AB119)),"",IF(COUNT(Calculations!Q119:AB119)&lt;3,"N/A",STDEV(Calculations!Q119:AB119)))</f>
        <v>1.0577334257741873</v>
      </c>
    </row>
    <row r="119" spans="1:16" ht="15" customHeight="1" x14ac:dyDescent="0.25">
      <c r="A119" s="62" t="str">
        <f>'miRNA Table'!C119</f>
        <v>hsa-miR-192-5p</v>
      </c>
      <c r="B119" s="17" t="s">
        <v>5653</v>
      </c>
      <c r="C119" s="78" t="s">
        <v>132</v>
      </c>
      <c r="D119" s="78">
        <v>38.270000000000003</v>
      </c>
      <c r="E119" s="78" t="s">
        <v>132</v>
      </c>
      <c r="F119" s="80"/>
      <c r="G119" s="80"/>
      <c r="H119" s="80"/>
      <c r="I119" s="80"/>
      <c r="J119" s="80"/>
      <c r="K119" s="80"/>
      <c r="L119" s="80"/>
      <c r="M119" s="113"/>
      <c r="N119" s="113"/>
      <c r="O119" s="69">
        <f>IF(ISERROR(AVERAGE(Calculations!Q120:AB120)),"",AVERAGE(Calculations!Q120:AB120))</f>
        <v>35</v>
      </c>
      <c r="P119" s="70">
        <f>IF(ISERROR(STDEV(Calculations!Q120:AB120)),"",IF(COUNT(Calculations!Q120:AB120)&lt;3,"N/A",STDEV(Calculations!Q120:AB120)))</f>
        <v>0</v>
      </c>
    </row>
    <row r="120" spans="1:16" ht="15" customHeight="1" x14ac:dyDescent="0.25">
      <c r="A120" s="62" t="str">
        <f>'miRNA Table'!C120</f>
        <v>hsa-miR-192-3p</v>
      </c>
      <c r="B120" s="17" t="s">
        <v>5654</v>
      </c>
      <c r="C120" s="78">
        <v>38.33</v>
      </c>
      <c r="D120" s="78" t="s">
        <v>132</v>
      </c>
      <c r="E120" s="78" t="s">
        <v>132</v>
      </c>
      <c r="F120" s="80"/>
      <c r="G120" s="80"/>
      <c r="H120" s="80"/>
      <c r="I120" s="80"/>
      <c r="J120" s="80"/>
      <c r="K120" s="80"/>
      <c r="L120" s="80"/>
      <c r="M120" s="113"/>
      <c r="N120" s="113"/>
      <c r="O120" s="69">
        <f>IF(ISERROR(AVERAGE(Calculations!Q121:AB121)),"",AVERAGE(Calculations!Q121:AB121))</f>
        <v>35</v>
      </c>
      <c r="P120" s="70">
        <f>IF(ISERROR(STDEV(Calculations!Q121:AB121)),"",IF(COUNT(Calculations!Q121:AB121)&lt;3,"N/A",STDEV(Calculations!Q121:AB121)))</f>
        <v>0</v>
      </c>
    </row>
    <row r="121" spans="1:16" ht="15" customHeight="1" x14ac:dyDescent="0.25">
      <c r="A121" s="62" t="str">
        <f>'miRNA Table'!C121</f>
        <v>hsa-miR-193a-3p</v>
      </c>
      <c r="B121" s="17" t="s">
        <v>5655</v>
      </c>
      <c r="C121" s="78">
        <v>35.14</v>
      </c>
      <c r="D121" s="78">
        <v>36.71</v>
      </c>
      <c r="E121" s="78">
        <v>34.83</v>
      </c>
      <c r="F121" s="80"/>
      <c r="G121" s="80"/>
      <c r="H121" s="80"/>
      <c r="I121" s="80"/>
      <c r="J121" s="80"/>
      <c r="K121" s="80"/>
      <c r="L121" s="80"/>
      <c r="M121" s="113"/>
      <c r="N121" s="113"/>
      <c r="O121" s="69">
        <f>IF(ISERROR(AVERAGE(Calculations!Q122:AB122)),"",AVERAGE(Calculations!Q122:AB122))</f>
        <v>34.943333333333335</v>
      </c>
      <c r="P121" s="70">
        <f>IF(ISERROR(STDEV(Calculations!Q122:AB122)),"",IF(COUNT(Calculations!Q122:AB122)&lt;3,"N/A",STDEV(Calculations!Q122:AB122)))</f>
        <v>9.8149545762237361E-2</v>
      </c>
    </row>
    <row r="122" spans="1:16" ht="15" customHeight="1" x14ac:dyDescent="0.25">
      <c r="A122" s="62" t="str">
        <f>'miRNA Table'!C122</f>
        <v>hsa-miR-193a-5p</v>
      </c>
      <c r="B122" s="17" t="s">
        <v>5656</v>
      </c>
      <c r="C122" s="78">
        <v>29.4</v>
      </c>
      <c r="D122" s="78">
        <v>29.83</v>
      </c>
      <c r="E122" s="78">
        <v>29.71</v>
      </c>
      <c r="F122" s="80"/>
      <c r="G122" s="80"/>
      <c r="H122" s="80"/>
      <c r="I122" s="80"/>
      <c r="J122" s="80"/>
      <c r="K122" s="80"/>
      <c r="L122" s="80"/>
      <c r="M122" s="113"/>
      <c r="N122" s="113"/>
      <c r="O122" s="69">
        <f>IF(ISERROR(AVERAGE(Calculations!Q123:AB123)),"",AVERAGE(Calculations!Q123:AB123))</f>
        <v>29.646666666666665</v>
      </c>
      <c r="P122" s="70">
        <f>IF(ISERROR(STDEV(Calculations!Q123:AB123)),"",IF(COUNT(Calculations!Q123:AB123)&lt;3,"N/A",STDEV(Calculations!Q123:AB123)))</f>
        <v>0.22188585654190179</v>
      </c>
    </row>
    <row r="123" spans="1:16" ht="15" customHeight="1" x14ac:dyDescent="0.25">
      <c r="A123" s="62" t="str">
        <f>'miRNA Table'!C123</f>
        <v>hsa-miR-193b-3p</v>
      </c>
      <c r="B123" s="17" t="s">
        <v>92</v>
      </c>
      <c r="C123" s="78" t="s">
        <v>132</v>
      </c>
      <c r="D123" s="78">
        <v>39.229999999999997</v>
      </c>
      <c r="E123" s="78" t="s">
        <v>132</v>
      </c>
      <c r="F123" s="80"/>
      <c r="G123" s="80"/>
      <c r="H123" s="80"/>
      <c r="I123" s="80"/>
      <c r="J123" s="80"/>
      <c r="K123" s="80"/>
      <c r="L123" s="80"/>
      <c r="M123" s="113"/>
      <c r="N123" s="113"/>
      <c r="O123" s="69">
        <f>IF(ISERROR(AVERAGE(Calculations!Q124:AB124)),"",AVERAGE(Calculations!Q124:AB124))</f>
        <v>35</v>
      </c>
      <c r="P123" s="70">
        <f>IF(ISERROR(STDEV(Calculations!Q124:AB124)),"",IF(COUNT(Calculations!Q124:AB124)&lt;3,"N/A",STDEV(Calculations!Q124:AB124)))</f>
        <v>0</v>
      </c>
    </row>
    <row r="124" spans="1:16" ht="15" customHeight="1" x14ac:dyDescent="0.25">
      <c r="A124" s="62" t="str">
        <f>'miRNA Table'!C124</f>
        <v>hsa-miR-193b-5p</v>
      </c>
      <c r="B124" s="17" t="s">
        <v>93</v>
      </c>
      <c r="C124" s="78">
        <v>29.25</v>
      </c>
      <c r="D124" s="78">
        <v>29.17</v>
      </c>
      <c r="E124" s="78">
        <v>28.79</v>
      </c>
      <c r="F124" s="80"/>
      <c r="G124" s="80"/>
      <c r="H124" s="80"/>
      <c r="I124" s="80"/>
      <c r="J124" s="80"/>
      <c r="K124" s="80"/>
      <c r="L124" s="80"/>
      <c r="M124" s="113"/>
      <c r="N124" s="113"/>
      <c r="O124" s="69">
        <f>IF(ISERROR(AVERAGE(Calculations!Q125:AB125)),"",AVERAGE(Calculations!Q125:AB125))</f>
        <v>29.070000000000004</v>
      </c>
      <c r="P124" s="70">
        <f>IF(ISERROR(STDEV(Calculations!Q125:AB125)),"",IF(COUNT(Calculations!Q125:AB125)&lt;3,"N/A",STDEV(Calculations!Q125:AB125)))</f>
        <v>0.24576411454889097</v>
      </c>
    </row>
    <row r="125" spans="1:16" ht="15" customHeight="1" x14ac:dyDescent="0.25">
      <c r="A125" s="62" t="str">
        <f>'miRNA Table'!C125</f>
        <v>hsa-miR-194-5p</v>
      </c>
      <c r="B125" s="17" t="s">
        <v>94</v>
      </c>
      <c r="C125" s="78">
        <v>22.38</v>
      </c>
      <c r="D125" s="78">
        <v>22.43</v>
      </c>
      <c r="E125" s="78">
        <v>22.43</v>
      </c>
      <c r="F125" s="80"/>
      <c r="G125" s="80"/>
      <c r="H125" s="80"/>
      <c r="I125" s="80"/>
      <c r="J125" s="80"/>
      <c r="K125" s="80"/>
      <c r="L125" s="80"/>
      <c r="M125" s="113"/>
      <c r="N125" s="113"/>
      <c r="O125" s="69">
        <f>IF(ISERROR(AVERAGE(Calculations!Q126:AB126)),"",AVERAGE(Calculations!Q126:AB126))</f>
        <v>22.413333333333338</v>
      </c>
      <c r="P125" s="70">
        <f>IF(ISERROR(STDEV(Calculations!Q126:AB126)),"",IF(COUNT(Calculations!Q126:AB126)&lt;3,"N/A",STDEV(Calculations!Q126:AB126)))</f>
        <v>2.88675134594817E-2</v>
      </c>
    </row>
    <row r="126" spans="1:16" ht="15" customHeight="1" x14ac:dyDescent="0.25">
      <c r="A126" s="62" t="str">
        <f>'miRNA Table'!C126</f>
        <v>hsa-miR-195-5p</v>
      </c>
      <c r="B126" s="17" t="s">
        <v>95</v>
      </c>
      <c r="C126" s="78">
        <v>28.7</v>
      </c>
      <c r="D126" s="78">
        <v>28.21</v>
      </c>
      <c r="E126" s="78">
        <v>28.29</v>
      </c>
      <c r="F126" s="80"/>
      <c r="G126" s="80"/>
      <c r="H126" s="80"/>
      <c r="I126" s="80"/>
      <c r="J126" s="80"/>
      <c r="K126" s="80"/>
      <c r="L126" s="80"/>
      <c r="M126" s="113"/>
      <c r="N126" s="113"/>
      <c r="O126" s="69">
        <f>IF(ISERROR(AVERAGE(Calculations!Q127:AB127)),"",AVERAGE(Calculations!Q127:AB127))</f>
        <v>28.399999999999995</v>
      </c>
      <c r="P126" s="70">
        <f>IF(ISERROR(STDEV(Calculations!Q127:AB127)),"",IF(COUNT(Calculations!Q127:AB127)&lt;3,"N/A",STDEV(Calculations!Q127:AB127)))</f>
        <v>0.26286878856189777</v>
      </c>
    </row>
    <row r="127" spans="1:16" ht="15" customHeight="1" x14ac:dyDescent="0.25">
      <c r="A127" s="62" t="str">
        <f>'miRNA Table'!C127</f>
        <v>hsa-miR-195-3p</v>
      </c>
      <c r="B127" s="17" t="s">
        <v>96</v>
      </c>
      <c r="C127" s="78">
        <v>27.23</v>
      </c>
      <c r="D127" s="78">
        <v>27.15</v>
      </c>
      <c r="E127" s="78">
        <v>27.24</v>
      </c>
      <c r="F127" s="80"/>
      <c r="G127" s="80"/>
      <c r="H127" s="80"/>
      <c r="I127" s="80"/>
      <c r="J127" s="80"/>
      <c r="K127" s="80"/>
      <c r="L127" s="80"/>
      <c r="M127" s="113"/>
      <c r="N127" s="113"/>
      <c r="O127" s="69">
        <f>IF(ISERROR(AVERAGE(Calculations!Q128:AB128)),"",AVERAGE(Calculations!Q128:AB128))</f>
        <v>27.206666666666663</v>
      </c>
      <c r="P127" s="70">
        <f>IF(ISERROR(STDEV(Calculations!Q128:AB128)),"",IF(COUNT(Calculations!Q128:AB128)&lt;3,"N/A",STDEV(Calculations!Q128:AB128)))</f>
        <v>4.932882862316286E-2</v>
      </c>
    </row>
    <row r="128" spans="1:16" ht="15" customHeight="1" x14ac:dyDescent="0.25">
      <c r="A128" s="62" t="str">
        <f>'miRNA Table'!C128</f>
        <v>hsa-miR-196a-5p</v>
      </c>
      <c r="B128" s="17" t="s">
        <v>97</v>
      </c>
      <c r="C128" s="78">
        <v>31.06</v>
      </c>
      <c r="D128" s="78">
        <v>31.12</v>
      </c>
      <c r="E128" s="78">
        <v>31.19</v>
      </c>
      <c r="F128" s="80"/>
      <c r="G128" s="80"/>
      <c r="H128" s="80"/>
      <c r="I128" s="80"/>
      <c r="J128" s="80"/>
      <c r="K128" s="80"/>
      <c r="L128" s="80"/>
      <c r="M128" s="113"/>
      <c r="N128" s="113"/>
      <c r="O128" s="69">
        <f>IF(ISERROR(AVERAGE(Calculations!Q129:AB129)),"",AVERAGE(Calculations!Q129:AB129))</f>
        <v>31.123333333333335</v>
      </c>
      <c r="P128" s="70">
        <f>IF(ISERROR(STDEV(Calculations!Q129:AB129)),"",IF(COUNT(Calculations!Q129:AB129)&lt;3,"N/A",STDEV(Calculations!Q129:AB129)))</f>
        <v>6.5064070986478373E-2</v>
      </c>
    </row>
    <row r="129" spans="1:16" ht="15" customHeight="1" x14ac:dyDescent="0.25">
      <c r="A129" s="62" t="str">
        <f>'miRNA Table'!C129</f>
        <v>hsa-miR-196a-3p</v>
      </c>
      <c r="B129" s="17" t="s">
        <v>98</v>
      </c>
      <c r="C129" s="78">
        <v>27.09</v>
      </c>
      <c r="D129" s="78">
        <v>27.24</v>
      </c>
      <c r="E129" s="78">
        <v>27.24</v>
      </c>
      <c r="F129" s="80"/>
      <c r="G129" s="80"/>
      <c r="H129" s="80"/>
      <c r="I129" s="80"/>
      <c r="J129" s="80"/>
      <c r="K129" s="80"/>
      <c r="L129" s="80"/>
      <c r="M129" s="113"/>
      <c r="N129" s="113"/>
      <c r="O129" s="69">
        <f>IF(ISERROR(AVERAGE(Calculations!Q130:AB130)),"",AVERAGE(Calculations!Q130:AB130))</f>
        <v>27.189999999999998</v>
      </c>
      <c r="P129" s="70">
        <f>IF(ISERROR(STDEV(Calculations!Q130:AB130)),"",IF(COUNT(Calculations!Q130:AB130)&lt;3,"N/A",STDEV(Calculations!Q130:AB130)))</f>
        <v>8.6602540378443046E-2</v>
      </c>
    </row>
    <row r="130" spans="1:16" ht="15" customHeight="1" x14ac:dyDescent="0.25">
      <c r="A130" s="62" t="str">
        <f>'miRNA Table'!C130</f>
        <v>hsa-miR-196b-5p</v>
      </c>
      <c r="B130" s="17" t="s">
        <v>99</v>
      </c>
      <c r="C130" s="78">
        <v>32.53</v>
      </c>
      <c r="D130" s="78">
        <v>31.86</v>
      </c>
      <c r="E130" s="78">
        <v>33.76</v>
      </c>
      <c r="F130" s="80"/>
      <c r="G130" s="80"/>
      <c r="H130" s="80"/>
      <c r="I130" s="80"/>
      <c r="J130" s="80"/>
      <c r="K130" s="80"/>
      <c r="L130" s="80"/>
      <c r="M130" s="113"/>
      <c r="N130" s="113"/>
      <c r="O130" s="69">
        <f>IF(ISERROR(AVERAGE(Calculations!Q131:AB131)),"",AVERAGE(Calculations!Q131:AB131))</f>
        <v>32.716666666666669</v>
      </c>
      <c r="P130" s="70">
        <f>IF(ISERROR(STDEV(Calculations!Q131:AB131)),"",IF(COUNT(Calculations!Q131:AB131)&lt;3,"N/A",STDEV(Calculations!Q131:AB131)))</f>
        <v>0.96365623192782368</v>
      </c>
    </row>
    <row r="131" spans="1:16" ht="15" customHeight="1" x14ac:dyDescent="0.25">
      <c r="A131" s="62" t="str">
        <f>'miRNA Table'!C131</f>
        <v>hsa-miR-197-3p</v>
      </c>
      <c r="B131" s="17" t="s">
        <v>100</v>
      </c>
      <c r="C131" s="78">
        <v>32.409999999999997</v>
      </c>
      <c r="D131" s="78">
        <v>32.950000000000003</v>
      </c>
      <c r="E131" s="78">
        <v>33.049999999999997</v>
      </c>
      <c r="F131" s="80"/>
      <c r="G131" s="80"/>
      <c r="H131" s="80"/>
      <c r="I131" s="80"/>
      <c r="J131" s="80"/>
      <c r="K131" s="80"/>
      <c r="L131" s="80"/>
      <c r="M131" s="113"/>
      <c r="N131" s="113"/>
      <c r="O131" s="69">
        <f>IF(ISERROR(AVERAGE(Calculations!Q132:AB132)),"",AVERAGE(Calculations!Q132:AB132))</f>
        <v>32.803333333333335</v>
      </c>
      <c r="P131" s="70">
        <f>IF(ISERROR(STDEV(Calculations!Q132:AB132)),"",IF(COUNT(Calculations!Q132:AB132)&lt;3,"N/A",STDEV(Calculations!Q132:AB132)))</f>
        <v>0.34428670223134439</v>
      </c>
    </row>
    <row r="132" spans="1:16" ht="15" customHeight="1" x14ac:dyDescent="0.25">
      <c r="A132" s="62" t="str">
        <f>'miRNA Table'!C132</f>
        <v>hsa-miR-199a-3p hsa-miR-199b-3p</v>
      </c>
      <c r="B132" s="17" t="s">
        <v>101</v>
      </c>
      <c r="C132" s="78">
        <v>23.41</v>
      </c>
      <c r="D132" s="78">
        <v>23.44</v>
      </c>
      <c r="E132" s="78">
        <v>23.4</v>
      </c>
      <c r="F132" s="80"/>
      <c r="G132" s="80"/>
      <c r="H132" s="80"/>
      <c r="I132" s="80"/>
      <c r="J132" s="80"/>
      <c r="K132" s="80"/>
      <c r="L132" s="80"/>
      <c r="M132" s="113"/>
      <c r="N132" s="113"/>
      <c r="O132" s="69">
        <f>IF(ISERROR(AVERAGE(Calculations!Q133:AB133)),"",AVERAGE(Calculations!Q133:AB133))</f>
        <v>23.416666666666668</v>
      </c>
      <c r="P132" s="70">
        <f>IF(ISERROR(STDEV(Calculations!Q133:AB133)),"",IF(COUNT(Calculations!Q133:AB133)&lt;3,"N/A",STDEV(Calculations!Q133:AB133)))</f>
        <v>2.081665999466259E-2</v>
      </c>
    </row>
    <row r="133" spans="1:16" ht="15" customHeight="1" x14ac:dyDescent="0.25">
      <c r="A133" s="62" t="str">
        <f>'miRNA Table'!C133</f>
        <v>hsa-miR-199a-5p</v>
      </c>
      <c r="B133" s="17" t="s">
        <v>102</v>
      </c>
      <c r="C133" s="78">
        <v>27.49</v>
      </c>
      <c r="D133" s="78">
        <v>27.72</v>
      </c>
      <c r="E133" s="78">
        <v>27.44</v>
      </c>
      <c r="F133" s="80"/>
      <c r="G133" s="80"/>
      <c r="H133" s="80"/>
      <c r="I133" s="80"/>
      <c r="J133" s="80"/>
      <c r="K133" s="80"/>
      <c r="L133" s="80"/>
      <c r="M133" s="113"/>
      <c r="N133" s="113"/>
      <c r="O133" s="69">
        <f>IF(ISERROR(AVERAGE(Calculations!Q134:AB134)),"",AVERAGE(Calculations!Q134:AB134))</f>
        <v>27.549999999999997</v>
      </c>
      <c r="P133" s="70">
        <f>IF(ISERROR(STDEV(Calculations!Q134:AB134)),"",IF(COUNT(Calculations!Q134:AB134)&lt;3,"N/A",STDEV(Calculations!Q134:AB134)))</f>
        <v>0.14933184523067999</v>
      </c>
    </row>
    <row r="134" spans="1:16" ht="15" customHeight="1" x14ac:dyDescent="0.25">
      <c r="A134" s="62" t="str">
        <f>'miRNA Table'!C134</f>
        <v>hsa-miR-199b-5p</v>
      </c>
      <c r="B134" s="17" t="s">
        <v>103</v>
      </c>
      <c r="C134" s="78">
        <v>22.3</v>
      </c>
      <c r="D134" s="78">
        <v>22.16</v>
      </c>
      <c r="E134" s="78">
        <v>22.29</v>
      </c>
      <c r="F134" s="80"/>
      <c r="G134" s="80"/>
      <c r="H134" s="80"/>
      <c r="I134" s="80"/>
      <c r="J134" s="80"/>
      <c r="K134" s="80"/>
      <c r="L134" s="80"/>
      <c r="M134" s="113"/>
      <c r="N134" s="113"/>
      <c r="O134" s="69">
        <f>IF(ISERROR(AVERAGE(Calculations!Q135:AB135)),"",AVERAGE(Calculations!Q135:AB135))</f>
        <v>22.25</v>
      </c>
      <c r="P134" s="70">
        <f>IF(ISERROR(STDEV(Calculations!Q135:AB135)),"",IF(COUNT(Calculations!Q135:AB135)&lt;3,"N/A",STDEV(Calculations!Q135:AB135)))</f>
        <v>7.810249675906647E-2</v>
      </c>
    </row>
    <row r="135" spans="1:16" ht="15" customHeight="1" x14ac:dyDescent="0.25">
      <c r="A135" s="62" t="str">
        <f>'miRNA Table'!C135</f>
        <v>hsa-miR-19a-3p</v>
      </c>
      <c r="B135" s="17" t="s">
        <v>5657</v>
      </c>
      <c r="C135" s="78">
        <v>35.31</v>
      </c>
      <c r="D135" s="78">
        <v>33.270000000000003</v>
      </c>
      <c r="E135" s="78">
        <v>34.35</v>
      </c>
      <c r="F135" s="80"/>
      <c r="G135" s="80"/>
      <c r="H135" s="80"/>
      <c r="I135" s="80"/>
      <c r="J135" s="80"/>
      <c r="K135" s="80"/>
      <c r="L135" s="80"/>
      <c r="M135" s="113"/>
      <c r="N135" s="113"/>
      <c r="O135" s="69">
        <f>IF(ISERROR(AVERAGE(Calculations!Q136:AB136)),"",AVERAGE(Calculations!Q136:AB136))</f>
        <v>34.206666666666671</v>
      </c>
      <c r="P135" s="70">
        <f>IF(ISERROR(STDEV(Calculations!Q136:AB136)),"",IF(COUNT(Calculations!Q136:AB136)&lt;3,"N/A",STDEV(Calculations!Q136:AB136)))</f>
        <v>0.87386116364862598</v>
      </c>
    </row>
    <row r="136" spans="1:16" ht="15" customHeight="1" x14ac:dyDescent="0.25">
      <c r="A136" s="62" t="str">
        <f>'miRNA Table'!C136</f>
        <v>hsa-miR-19a-5p</v>
      </c>
      <c r="B136" s="17" t="s">
        <v>5658</v>
      </c>
      <c r="C136" s="78">
        <v>35.57</v>
      </c>
      <c r="D136" s="78">
        <v>35.43</v>
      </c>
      <c r="E136" s="78">
        <v>36.090000000000003</v>
      </c>
      <c r="F136" s="80"/>
      <c r="G136" s="80"/>
      <c r="H136" s="80"/>
      <c r="I136" s="80"/>
      <c r="J136" s="80"/>
      <c r="K136" s="80"/>
      <c r="L136" s="80"/>
      <c r="M136" s="113"/>
      <c r="N136" s="113"/>
      <c r="O136" s="69">
        <f>IF(ISERROR(AVERAGE(Calculations!Q137:AB137)),"",AVERAGE(Calculations!Q137:AB137))</f>
        <v>35</v>
      </c>
      <c r="P136" s="70">
        <f>IF(ISERROR(STDEV(Calculations!Q137:AB137)),"",IF(COUNT(Calculations!Q137:AB137)&lt;3,"N/A",STDEV(Calculations!Q137:AB137)))</f>
        <v>0</v>
      </c>
    </row>
    <row r="137" spans="1:16" ht="15" customHeight="1" x14ac:dyDescent="0.25">
      <c r="A137" s="62" t="str">
        <f>'miRNA Table'!C137</f>
        <v>hsa-miR-19b-3p</v>
      </c>
      <c r="B137" s="17" t="s">
        <v>5659</v>
      </c>
      <c r="C137" s="78">
        <v>27.91</v>
      </c>
      <c r="D137" s="78">
        <v>27.97</v>
      </c>
      <c r="E137" s="78">
        <v>27.98</v>
      </c>
      <c r="F137" s="80"/>
      <c r="G137" s="80"/>
      <c r="H137" s="80"/>
      <c r="I137" s="80"/>
      <c r="J137" s="80"/>
      <c r="K137" s="80"/>
      <c r="L137" s="80"/>
      <c r="M137" s="113"/>
      <c r="N137" s="113"/>
      <c r="O137" s="69">
        <f>IF(ISERROR(AVERAGE(Calculations!Q138:AB138)),"",AVERAGE(Calculations!Q138:AB138))</f>
        <v>27.953333333333333</v>
      </c>
      <c r="P137" s="70">
        <f>IF(ISERROR(STDEV(Calculations!Q138:AB138)),"",IF(COUNT(Calculations!Q138:AB138)&lt;3,"N/A",STDEV(Calculations!Q138:AB138)))</f>
        <v>3.7859388972001647E-2</v>
      </c>
    </row>
    <row r="138" spans="1:16" ht="15" customHeight="1" x14ac:dyDescent="0.25">
      <c r="A138" s="62" t="str">
        <f>'miRNA Table'!C138</f>
        <v>hsa-miR-200a-3p</v>
      </c>
      <c r="B138" s="17" t="s">
        <v>5660</v>
      </c>
      <c r="C138" s="78">
        <v>37.86</v>
      </c>
      <c r="D138" s="78">
        <v>38.83</v>
      </c>
      <c r="E138" s="78">
        <v>38.61</v>
      </c>
      <c r="F138" s="80"/>
      <c r="G138" s="80"/>
      <c r="H138" s="80"/>
      <c r="I138" s="80"/>
      <c r="J138" s="80"/>
      <c r="K138" s="80"/>
      <c r="L138" s="80"/>
      <c r="M138" s="113"/>
      <c r="N138" s="113"/>
      <c r="O138" s="69">
        <f>IF(ISERROR(AVERAGE(Calculations!Q139:AB139)),"",AVERAGE(Calculations!Q139:AB139))</f>
        <v>35</v>
      </c>
      <c r="P138" s="70">
        <f>IF(ISERROR(STDEV(Calculations!Q139:AB139)),"",IF(COUNT(Calculations!Q139:AB139)&lt;3,"N/A",STDEV(Calculations!Q139:AB139)))</f>
        <v>0</v>
      </c>
    </row>
    <row r="139" spans="1:16" ht="15" customHeight="1" x14ac:dyDescent="0.25">
      <c r="A139" s="62" t="str">
        <f>'miRNA Table'!C139</f>
        <v>hsa-miR-200a-5p</v>
      </c>
      <c r="B139" s="17" t="s">
        <v>5661</v>
      </c>
      <c r="C139" s="78">
        <v>28.65</v>
      </c>
      <c r="D139" s="78">
        <v>28.56</v>
      </c>
      <c r="E139" s="78">
        <v>28.38</v>
      </c>
      <c r="F139" s="80"/>
      <c r="G139" s="80"/>
      <c r="H139" s="80"/>
      <c r="I139" s="80"/>
      <c r="J139" s="80"/>
      <c r="K139" s="80"/>
      <c r="L139" s="80"/>
      <c r="M139" s="113"/>
      <c r="N139" s="113"/>
      <c r="O139" s="69">
        <f>IF(ISERROR(AVERAGE(Calculations!Q140:AB140)),"",AVERAGE(Calculations!Q140:AB140))</f>
        <v>28.529999999999998</v>
      </c>
      <c r="P139" s="70">
        <f>IF(ISERROR(STDEV(Calculations!Q140:AB140)),"",IF(COUNT(Calculations!Q140:AB140)&lt;3,"N/A",STDEV(Calculations!Q140:AB140)))</f>
        <v>0.13747727084867498</v>
      </c>
    </row>
    <row r="140" spans="1:16" ht="15" customHeight="1" x14ac:dyDescent="0.25">
      <c r="A140" s="62" t="str">
        <f>'miRNA Table'!C140</f>
        <v>hsa-miR-200b-3p</v>
      </c>
      <c r="B140" s="17" t="s">
        <v>5662</v>
      </c>
      <c r="C140" s="78">
        <v>31.72</v>
      </c>
      <c r="D140" s="78">
        <v>32.28</v>
      </c>
      <c r="E140" s="78">
        <v>32.53</v>
      </c>
      <c r="F140" s="80"/>
      <c r="G140" s="80"/>
      <c r="H140" s="80"/>
      <c r="I140" s="80"/>
      <c r="J140" s="80"/>
      <c r="K140" s="80"/>
      <c r="L140" s="80"/>
      <c r="M140" s="113"/>
      <c r="N140" s="113"/>
      <c r="O140" s="69">
        <f>IF(ISERROR(AVERAGE(Calculations!Q141:AB141)),"",AVERAGE(Calculations!Q141:AB141))</f>
        <v>32.176666666666669</v>
      </c>
      <c r="P140" s="70">
        <f>IF(ISERROR(STDEV(Calculations!Q141:AB141)),"",IF(COUNT(Calculations!Q141:AB141)&lt;3,"N/A",STDEV(Calculations!Q141:AB141)))</f>
        <v>0.41476901202155203</v>
      </c>
    </row>
    <row r="141" spans="1:16" ht="15" customHeight="1" x14ac:dyDescent="0.25">
      <c r="A141" s="62" t="str">
        <f>'miRNA Table'!C141</f>
        <v>hsa-miR-200c-3p</v>
      </c>
      <c r="B141" s="17" t="s">
        <v>5663</v>
      </c>
      <c r="C141" s="78">
        <v>20</v>
      </c>
      <c r="D141" s="78">
        <v>19.96</v>
      </c>
      <c r="E141" s="78">
        <v>20.09</v>
      </c>
      <c r="F141" s="80"/>
      <c r="G141" s="80"/>
      <c r="H141" s="80"/>
      <c r="I141" s="80"/>
      <c r="J141" s="80"/>
      <c r="K141" s="80"/>
      <c r="L141" s="80"/>
      <c r="M141" s="113"/>
      <c r="N141" s="113"/>
      <c r="O141" s="69">
        <f>IF(ISERROR(AVERAGE(Calculations!Q142:AB142)),"",AVERAGE(Calculations!Q142:AB142))</f>
        <v>20.016666666666666</v>
      </c>
      <c r="P141" s="70">
        <f>IF(ISERROR(STDEV(Calculations!Q142:AB142)),"",IF(COUNT(Calculations!Q142:AB142)&lt;3,"N/A",STDEV(Calculations!Q142:AB142)))</f>
        <v>6.6583281184793494E-2</v>
      </c>
    </row>
    <row r="142" spans="1:16" ht="15" customHeight="1" x14ac:dyDescent="0.25">
      <c r="A142" s="62" t="str">
        <f>'miRNA Table'!C142</f>
        <v>hsa-miR-200c-5p</v>
      </c>
      <c r="B142" s="17" t="s">
        <v>5664</v>
      </c>
      <c r="C142" s="78">
        <v>15.58</v>
      </c>
      <c r="D142" s="78">
        <v>15.57</v>
      </c>
      <c r="E142" s="78">
        <v>15.76</v>
      </c>
      <c r="F142" s="80"/>
      <c r="G142" s="80"/>
      <c r="H142" s="80"/>
      <c r="I142" s="80"/>
      <c r="J142" s="80"/>
      <c r="K142" s="80"/>
      <c r="L142" s="80"/>
      <c r="M142" s="113"/>
      <c r="N142" s="113"/>
      <c r="O142" s="69">
        <f>IF(ISERROR(AVERAGE(Calculations!Q143:AB143)),"",AVERAGE(Calculations!Q143:AB143))</f>
        <v>15.636666666666665</v>
      </c>
      <c r="P142" s="70">
        <f>IF(ISERROR(STDEV(Calculations!Q143:AB143)),"",IF(COUNT(Calculations!Q143:AB143)&lt;3,"N/A",STDEV(Calculations!Q143:AB143)))</f>
        <v>0.10692676621563604</v>
      </c>
    </row>
    <row r="143" spans="1:16" ht="15" customHeight="1" x14ac:dyDescent="0.25">
      <c r="A143" s="62" t="str">
        <f>'miRNA Table'!C143</f>
        <v>hsa-miR-202-3p</v>
      </c>
      <c r="B143" s="17" t="s">
        <v>5665</v>
      </c>
      <c r="C143" s="78" t="s">
        <v>132</v>
      </c>
      <c r="D143" s="78" t="s">
        <v>132</v>
      </c>
      <c r="E143" s="78" t="s">
        <v>132</v>
      </c>
      <c r="F143" s="80"/>
      <c r="G143" s="80"/>
      <c r="H143" s="80"/>
      <c r="I143" s="80"/>
      <c r="J143" s="80"/>
      <c r="K143" s="80"/>
      <c r="L143" s="80"/>
      <c r="M143" s="113"/>
      <c r="N143" s="113"/>
      <c r="O143" s="69">
        <f>IF(ISERROR(AVERAGE(Calculations!Q144:AB144)),"",AVERAGE(Calculations!Q144:AB144))</f>
        <v>35</v>
      </c>
      <c r="P143" s="70">
        <f>IF(ISERROR(STDEV(Calculations!Q144:AB144)),"",IF(COUNT(Calculations!Q144:AB144)&lt;3,"N/A",STDEV(Calculations!Q144:AB144)))</f>
        <v>0</v>
      </c>
    </row>
    <row r="144" spans="1:16" ht="15" customHeight="1" x14ac:dyDescent="0.25">
      <c r="A144" s="62" t="str">
        <f>'miRNA Table'!C144</f>
        <v>hsa-miR-203a-3p</v>
      </c>
      <c r="B144" s="17" t="s">
        <v>5666</v>
      </c>
      <c r="C144" s="78">
        <v>28.59</v>
      </c>
      <c r="D144" s="78">
        <v>29.01</v>
      </c>
      <c r="E144" s="78">
        <v>29.01</v>
      </c>
      <c r="F144" s="80"/>
      <c r="G144" s="80"/>
      <c r="H144" s="80"/>
      <c r="I144" s="80"/>
      <c r="J144" s="80"/>
      <c r="K144" s="80"/>
      <c r="L144" s="80"/>
      <c r="M144" s="113"/>
      <c r="N144" s="113"/>
      <c r="O144" s="69">
        <f>IF(ISERROR(AVERAGE(Calculations!Q145:AB145)),"",AVERAGE(Calculations!Q145:AB145))</f>
        <v>28.87</v>
      </c>
      <c r="P144" s="70">
        <f>IF(ISERROR(STDEV(Calculations!Q145:AB145)),"",IF(COUNT(Calculations!Q145:AB145)&lt;3,"N/A",STDEV(Calculations!Q145:AB145)))</f>
        <v>0.24248711305964379</v>
      </c>
    </row>
    <row r="145" spans="1:16" ht="15" customHeight="1" x14ac:dyDescent="0.25">
      <c r="A145" s="62" t="str">
        <f>'miRNA Table'!C145</f>
        <v>hsa-miR-204-5p</v>
      </c>
      <c r="B145" s="17" t="s">
        <v>5667</v>
      </c>
      <c r="C145" s="78">
        <v>29.41</v>
      </c>
      <c r="D145" s="78">
        <v>29.55</v>
      </c>
      <c r="E145" s="78">
        <v>30.21</v>
      </c>
      <c r="F145" s="80"/>
      <c r="G145" s="80"/>
      <c r="H145" s="80"/>
      <c r="I145" s="80"/>
      <c r="J145" s="80"/>
      <c r="K145" s="80"/>
      <c r="L145" s="80"/>
      <c r="M145" s="113"/>
      <c r="N145" s="113"/>
      <c r="O145" s="69">
        <f>IF(ISERROR(AVERAGE(Calculations!Q146:AB146)),"",AVERAGE(Calculations!Q146:AB146))</f>
        <v>29.723333333333333</v>
      </c>
      <c r="P145" s="70">
        <f>IF(ISERROR(STDEV(Calculations!Q146:AB146)),"",IF(COUNT(Calculations!Q146:AB146)&lt;3,"N/A",STDEV(Calculations!Q146:AB146)))</f>
        <v>0.42723919920032338</v>
      </c>
    </row>
    <row r="146" spans="1:16" ht="15" customHeight="1" x14ac:dyDescent="0.25">
      <c r="A146" s="62" t="str">
        <f>'miRNA Table'!C146</f>
        <v>hsa-miR-205-5p</v>
      </c>
      <c r="B146" s="17" t="s">
        <v>5668</v>
      </c>
      <c r="C146" s="78">
        <v>31.5</v>
      </c>
      <c r="D146" s="78">
        <v>30.32</v>
      </c>
      <c r="E146" s="78">
        <v>30.7</v>
      </c>
      <c r="F146" s="80"/>
      <c r="G146" s="80"/>
      <c r="H146" s="80"/>
      <c r="I146" s="80"/>
      <c r="J146" s="80"/>
      <c r="K146" s="80"/>
      <c r="L146" s="80"/>
      <c r="M146" s="113"/>
      <c r="N146" s="113"/>
      <c r="O146" s="69">
        <f>IF(ISERROR(AVERAGE(Calculations!Q147:AB147)),"",AVERAGE(Calculations!Q147:AB147))</f>
        <v>30.84</v>
      </c>
      <c r="P146" s="70">
        <f>IF(ISERROR(STDEV(Calculations!Q147:AB147)),"",IF(COUNT(Calculations!Q147:AB147)&lt;3,"N/A",STDEV(Calculations!Q147:AB147)))</f>
        <v>0.60232881385502379</v>
      </c>
    </row>
    <row r="147" spans="1:16" ht="15" customHeight="1" x14ac:dyDescent="0.25">
      <c r="A147" s="62" t="str">
        <f>'miRNA Table'!C147</f>
        <v>hsa-miR-205-3p</v>
      </c>
      <c r="B147" s="17" t="s">
        <v>104</v>
      </c>
      <c r="C147" s="78">
        <v>32.74</v>
      </c>
      <c r="D147" s="78">
        <v>37.06</v>
      </c>
      <c r="E147" s="78">
        <v>33.520000000000003</v>
      </c>
      <c r="F147" s="80"/>
      <c r="G147" s="80"/>
      <c r="H147" s="80"/>
      <c r="I147" s="80"/>
      <c r="J147" s="80"/>
      <c r="K147" s="80"/>
      <c r="L147" s="80"/>
      <c r="M147" s="113"/>
      <c r="N147" s="113"/>
      <c r="O147" s="69">
        <f>IF(ISERROR(AVERAGE(Calculations!Q148:AB148)),"",AVERAGE(Calculations!Q148:AB148))</f>
        <v>33.753333333333337</v>
      </c>
      <c r="P147" s="70">
        <f>IF(ISERROR(STDEV(Calculations!Q148:AB148)),"",IF(COUNT(Calculations!Q148:AB148)&lt;3,"N/A",STDEV(Calculations!Q148:AB148)))</f>
        <v>1.1479256654214727</v>
      </c>
    </row>
    <row r="148" spans="1:16" ht="15" customHeight="1" x14ac:dyDescent="0.25">
      <c r="A148" s="62" t="str">
        <f>'miRNA Table'!C148</f>
        <v>hsa-miR-206</v>
      </c>
      <c r="B148" s="17" t="s">
        <v>105</v>
      </c>
      <c r="C148" s="78">
        <v>24.63</v>
      </c>
      <c r="D148" s="78">
        <v>24.58</v>
      </c>
      <c r="E148" s="78" t="s">
        <v>132</v>
      </c>
      <c r="F148" s="80"/>
      <c r="G148" s="80"/>
      <c r="H148" s="80"/>
      <c r="I148" s="80"/>
      <c r="J148" s="80"/>
      <c r="K148" s="80"/>
      <c r="L148" s="80"/>
      <c r="M148" s="113"/>
      <c r="N148" s="113"/>
      <c r="O148" s="69">
        <f>IF(ISERROR(AVERAGE(Calculations!Q149:AB149)),"",AVERAGE(Calculations!Q149:AB149))</f>
        <v>28.069999999999997</v>
      </c>
      <c r="P148" s="70">
        <f>IF(ISERROR(STDEV(Calculations!Q149:AB149)),"",IF(COUNT(Calculations!Q149:AB149)&lt;3,"N/A",STDEV(Calculations!Q149:AB149)))</f>
        <v>6.0016081178297673</v>
      </c>
    </row>
    <row r="149" spans="1:16" ht="15" customHeight="1" x14ac:dyDescent="0.25">
      <c r="A149" s="62" t="str">
        <f>'miRNA Table'!C149</f>
        <v>hsa-miR-208a-3p</v>
      </c>
      <c r="B149" s="17" t="s">
        <v>106</v>
      </c>
      <c r="C149" s="78">
        <v>29.72</v>
      </c>
      <c r="D149" s="78">
        <v>30.18</v>
      </c>
      <c r="E149" s="78">
        <v>30.07</v>
      </c>
      <c r="F149" s="80"/>
      <c r="G149" s="80"/>
      <c r="H149" s="80"/>
      <c r="I149" s="80"/>
      <c r="J149" s="80"/>
      <c r="K149" s="80"/>
      <c r="L149" s="80"/>
      <c r="M149" s="113"/>
      <c r="N149" s="113"/>
      <c r="O149" s="69">
        <f>IF(ISERROR(AVERAGE(Calculations!Q150:AB150)),"",AVERAGE(Calculations!Q150:AB150))</f>
        <v>29.99</v>
      </c>
      <c r="P149" s="70">
        <f>IF(ISERROR(STDEV(Calculations!Q150:AB150)),"",IF(COUNT(Calculations!Q150:AB150)&lt;3,"N/A",STDEV(Calculations!Q150:AB150)))</f>
        <v>0.24020824298928686</v>
      </c>
    </row>
    <row r="150" spans="1:16" ht="15" customHeight="1" x14ac:dyDescent="0.25">
      <c r="A150" s="62" t="str">
        <f>'miRNA Table'!C150</f>
        <v>hsa-miR-208b-3p</v>
      </c>
      <c r="B150" s="17" t="s">
        <v>107</v>
      </c>
      <c r="C150" s="78">
        <v>32.549999999999997</v>
      </c>
      <c r="D150" s="78">
        <v>32.47</v>
      </c>
      <c r="E150" s="78">
        <v>32.65</v>
      </c>
      <c r="F150" s="80"/>
      <c r="G150" s="80"/>
      <c r="H150" s="80"/>
      <c r="I150" s="80"/>
      <c r="J150" s="80"/>
      <c r="K150" s="80"/>
      <c r="L150" s="80"/>
      <c r="M150" s="113"/>
      <c r="N150" s="113"/>
      <c r="O150" s="69">
        <f>IF(ISERROR(AVERAGE(Calculations!Q151:AB151)),"",AVERAGE(Calculations!Q151:AB151))</f>
        <v>32.556666666666665</v>
      </c>
      <c r="P150" s="70">
        <f>IF(ISERROR(STDEV(Calculations!Q151:AB151)),"",IF(COUNT(Calculations!Q151:AB151)&lt;3,"N/A",STDEV(Calculations!Q151:AB151)))</f>
        <v>9.0184995056457801E-2</v>
      </c>
    </row>
    <row r="151" spans="1:16" ht="15" customHeight="1" x14ac:dyDescent="0.25">
      <c r="A151" s="62" t="str">
        <f>'miRNA Table'!C151</f>
        <v>hsa-miR-20a-5p</v>
      </c>
      <c r="B151" s="17" t="s">
        <v>108</v>
      </c>
      <c r="C151" s="78">
        <v>30.32</v>
      </c>
      <c r="D151" s="78">
        <v>29.85</v>
      </c>
      <c r="E151" s="78">
        <v>30.23</v>
      </c>
      <c r="F151" s="80"/>
      <c r="G151" s="80"/>
      <c r="H151" s="80"/>
      <c r="I151" s="80"/>
      <c r="J151" s="80"/>
      <c r="K151" s="80"/>
      <c r="L151" s="80"/>
      <c r="M151" s="113"/>
      <c r="N151" s="113"/>
      <c r="O151" s="69">
        <f>IF(ISERROR(AVERAGE(Calculations!Q152:AB152)),"",AVERAGE(Calculations!Q152:AB152))</f>
        <v>30.133333333333336</v>
      </c>
      <c r="P151" s="70">
        <f>IF(ISERROR(STDEV(Calculations!Q152:AB152)),"",IF(COUNT(Calculations!Q152:AB152)&lt;3,"N/A",STDEV(Calculations!Q152:AB152)))</f>
        <v>0.24946609656090149</v>
      </c>
    </row>
    <row r="152" spans="1:16" ht="15" customHeight="1" x14ac:dyDescent="0.25">
      <c r="A152" s="62" t="str">
        <f>'miRNA Table'!C152</f>
        <v>hsa-miR-20a-3p</v>
      </c>
      <c r="B152" s="17" t="s">
        <v>109</v>
      </c>
      <c r="C152" s="78">
        <v>34.14</v>
      </c>
      <c r="D152" s="78">
        <v>34.4</v>
      </c>
      <c r="E152" s="78">
        <v>33.89</v>
      </c>
      <c r="F152" s="80"/>
      <c r="G152" s="80"/>
      <c r="H152" s="80"/>
      <c r="I152" s="80"/>
      <c r="J152" s="80"/>
      <c r="K152" s="80"/>
      <c r="L152" s="80"/>
      <c r="M152" s="113"/>
      <c r="N152" s="113"/>
      <c r="O152" s="69">
        <f>IF(ISERROR(AVERAGE(Calculations!Q153:AB153)),"",AVERAGE(Calculations!Q153:AB153))</f>
        <v>34.143333333333331</v>
      </c>
      <c r="P152" s="70">
        <f>IF(ISERROR(STDEV(Calculations!Q153:AB153)),"",IF(COUNT(Calculations!Q153:AB153)&lt;3,"N/A",STDEV(Calculations!Q153:AB153)))</f>
        <v>0.25501633934580115</v>
      </c>
    </row>
    <row r="153" spans="1:16" ht="15" customHeight="1" x14ac:dyDescent="0.25">
      <c r="A153" s="62" t="str">
        <f>'miRNA Table'!C153</f>
        <v>hsa-miR-20b-5p</v>
      </c>
      <c r="B153" s="17" t="s">
        <v>110</v>
      </c>
      <c r="C153" s="78">
        <v>25.09</v>
      </c>
      <c r="D153" s="78">
        <v>25.03</v>
      </c>
      <c r="E153" s="78">
        <v>25.04</v>
      </c>
      <c r="F153" s="80"/>
      <c r="G153" s="80"/>
      <c r="H153" s="80"/>
      <c r="I153" s="80"/>
      <c r="J153" s="80"/>
      <c r="K153" s="80"/>
      <c r="L153" s="80"/>
      <c r="M153" s="113"/>
      <c r="N153" s="113"/>
      <c r="O153" s="69">
        <f>IF(ISERROR(AVERAGE(Calculations!Q154:AB154)),"",AVERAGE(Calculations!Q154:AB154))</f>
        <v>25.053333333333331</v>
      </c>
      <c r="P153" s="70">
        <f>IF(ISERROR(STDEV(Calculations!Q154:AB154)),"",IF(COUNT(Calculations!Q154:AB154)&lt;3,"N/A",STDEV(Calculations!Q154:AB154)))</f>
        <v>3.2145502536642868E-2</v>
      </c>
    </row>
    <row r="154" spans="1:16" ht="15" customHeight="1" x14ac:dyDescent="0.25">
      <c r="A154" s="62" t="str">
        <f>'miRNA Table'!C154</f>
        <v>hsa-miR-20b-3p</v>
      </c>
      <c r="B154" s="17" t="s">
        <v>111</v>
      </c>
      <c r="C154" s="78">
        <v>35.03</v>
      </c>
      <c r="D154" s="78">
        <v>34.299999999999997</v>
      </c>
      <c r="E154" s="78">
        <v>34.369999999999997</v>
      </c>
      <c r="F154" s="80"/>
      <c r="G154" s="80"/>
      <c r="H154" s="80"/>
      <c r="I154" s="80"/>
      <c r="J154" s="80"/>
      <c r="K154" s="80"/>
      <c r="L154" s="80"/>
      <c r="M154" s="113"/>
      <c r="N154" s="113"/>
      <c r="O154" s="69">
        <f>IF(ISERROR(AVERAGE(Calculations!Q155:AB155)),"",AVERAGE(Calculations!Q155:AB155))</f>
        <v>34.556666666666665</v>
      </c>
      <c r="P154" s="70">
        <f>IF(ISERROR(STDEV(Calculations!Q155:AB155)),"",IF(COUNT(Calculations!Q155:AB155)&lt;3,"N/A",STDEV(Calculations!Q155:AB155)))</f>
        <v>0.38552993831002869</v>
      </c>
    </row>
    <row r="155" spans="1:16" ht="15" customHeight="1" x14ac:dyDescent="0.25">
      <c r="A155" s="62" t="str">
        <f>'miRNA Table'!C155</f>
        <v>hsa-miR-21-5p</v>
      </c>
      <c r="B155" s="17" t="s">
        <v>112</v>
      </c>
      <c r="C155" s="78">
        <v>32.04</v>
      </c>
      <c r="D155" s="78">
        <v>31.94</v>
      </c>
      <c r="E155" s="78">
        <v>32.94</v>
      </c>
      <c r="F155" s="80"/>
      <c r="G155" s="80"/>
      <c r="H155" s="80"/>
      <c r="I155" s="80"/>
      <c r="J155" s="80"/>
      <c r="K155" s="80"/>
      <c r="L155" s="80"/>
      <c r="M155" s="113"/>
      <c r="N155" s="113"/>
      <c r="O155" s="69">
        <f>IF(ISERROR(AVERAGE(Calculations!Q156:AB156)),"",AVERAGE(Calculations!Q156:AB156))</f>
        <v>32.306666666666665</v>
      </c>
      <c r="P155" s="70">
        <f>IF(ISERROR(STDEV(Calculations!Q156:AB156)),"",IF(COUNT(Calculations!Q156:AB156)&lt;3,"N/A",STDEV(Calculations!Q156:AB156)))</f>
        <v>0.5507570547286087</v>
      </c>
    </row>
    <row r="156" spans="1:16" ht="15" customHeight="1" x14ac:dyDescent="0.25">
      <c r="A156" s="62" t="str">
        <f>'miRNA Table'!C156</f>
        <v>hsa-miR-21-3p</v>
      </c>
      <c r="B156" s="17" t="s">
        <v>113</v>
      </c>
      <c r="C156" s="78">
        <v>29.53</v>
      </c>
      <c r="D156" s="78">
        <v>29.42</v>
      </c>
      <c r="E156" s="78">
        <v>29.24</v>
      </c>
      <c r="F156" s="80"/>
      <c r="G156" s="80"/>
      <c r="H156" s="80"/>
      <c r="I156" s="80"/>
      <c r="J156" s="80"/>
      <c r="K156" s="80"/>
      <c r="L156" s="80"/>
      <c r="M156" s="113"/>
      <c r="N156" s="113"/>
      <c r="O156" s="69">
        <f>IF(ISERROR(AVERAGE(Calculations!Q157:AB157)),"",AVERAGE(Calculations!Q157:AB157))</f>
        <v>29.396666666666665</v>
      </c>
      <c r="P156" s="70">
        <f>IF(ISERROR(STDEV(Calculations!Q157:AB157)),"",IF(COUNT(Calculations!Q157:AB157)&lt;3,"N/A",STDEV(Calculations!Q157:AB157)))</f>
        <v>0.14640127503998648</v>
      </c>
    </row>
    <row r="157" spans="1:16" ht="15" customHeight="1" x14ac:dyDescent="0.25">
      <c r="A157" s="62" t="str">
        <f>'miRNA Table'!C157</f>
        <v>hsa-miR-210-3p</v>
      </c>
      <c r="B157" s="17" t="s">
        <v>114</v>
      </c>
      <c r="C157" s="78">
        <v>19.84</v>
      </c>
      <c r="D157" s="78">
        <v>19.79</v>
      </c>
      <c r="E157" s="78">
        <v>20</v>
      </c>
      <c r="F157" s="80"/>
      <c r="G157" s="80"/>
      <c r="H157" s="80"/>
      <c r="I157" s="80"/>
      <c r="J157" s="80"/>
      <c r="K157" s="80"/>
      <c r="L157" s="80"/>
      <c r="M157" s="113"/>
      <c r="N157" s="113"/>
      <c r="O157" s="69">
        <f>IF(ISERROR(AVERAGE(Calculations!Q158:AB158)),"",AVERAGE(Calculations!Q158:AB158))</f>
        <v>19.876666666666665</v>
      </c>
      <c r="P157" s="70">
        <f>IF(ISERROR(STDEV(Calculations!Q158:AB158)),"",IF(COUNT(Calculations!Q158:AB158)&lt;3,"N/A",STDEV(Calculations!Q158:AB158)))</f>
        <v>0.10969655114602926</v>
      </c>
    </row>
    <row r="158" spans="1:16" ht="15" customHeight="1" x14ac:dyDescent="0.25">
      <c r="A158" s="62" t="str">
        <f>'miRNA Table'!C158</f>
        <v>hsa-miR-211-5p</v>
      </c>
      <c r="B158" s="17" t="s">
        <v>115</v>
      </c>
      <c r="C158" s="78">
        <v>24.25</v>
      </c>
      <c r="D158" s="78">
        <v>24.34</v>
      </c>
      <c r="E158" s="78">
        <v>24.52</v>
      </c>
      <c r="F158" s="80"/>
      <c r="G158" s="80"/>
      <c r="H158" s="80"/>
      <c r="I158" s="80"/>
      <c r="J158" s="80"/>
      <c r="K158" s="80"/>
      <c r="L158" s="80"/>
      <c r="M158" s="113"/>
      <c r="N158" s="113"/>
      <c r="O158" s="69">
        <f>IF(ISERROR(AVERAGE(Calculations!Q159:AB159)),"",AVERAGE(Calculations!Q159:AB159))</f>
        <v>24.37</v>
      </c>
      <c r="P158" s="70">
        <f>IF(ISERROR(STDEV(Calculations!Q159:AB159)),"",IF(COUNT(Calculations!Q159:AB159)&lt;3,"N/A",STDEV(Calculations!Q159:AB159)))</f>
        <v>0.13747727084867498</v>
      </c>
    </row>
    <row r="159" spans="1:16" ht="15" customHeight="1" x14ac:dyDescent="0.25">
      <c r="A159" s="62" t="str">
        <f>'miRNA Table'!C159</f>
        <v>hsa-miR-212-3p</v>
      </c>
      <c r="B159" s="17" t="s">
        <v>5669</v>
      </c>
      <c r="C159" s="78">
        <v>14.89</v>
      </c>
      <c r="D159" s="78">
        <v>14.87</v>
      </c>
      <c r="E159" s="78">
        <v>15.05</v>
      </c>
      <c r="F159" s="80"/>
      <c r="G159" s="80"/>
      <c r="H159" s="80"/>
      <c r="I159" s="80"/>
      <c r="J159" s="80"/>
      <c r="K159" s="80"/>
      <c r="L159" s="80"/>
      <c r="M159" s="113"/>
      <c r="N159" s="113"/>
      <c r="O159" s="69">
        <f>IF(ISERROR(AVERAGE(Calculations!Q160:AB160)),"",AVERAGE(Calculations!Q160:AB160))</f>
        <v>14.936666666666667</v>
      </c>
      <c r="P159" s="70">
        <f>IF(ISERROR(STDEV(Calculations!Q160:AB160)),"",IF(COUNT(Calculations!Q160:AB160)&lt;3,"N/A",STDEV(Calculations!Q160:AB160)))</f>
        <v>9.8657657246325497E-2</v>
      </c>
    </row>
    <row r="160" spans="1:16" ht="15" customHeight="1" x14ac:dyDescent="0.25">
      <c r="A160" s="62" t="str">
        <f>'miRNA Table'!C160</f>
        <v>hsa-miR-214-3p</v>
      </c>
      <c r="B160" s="17" t="s">
        <v>5670</v>
      </c>
      <c r="C160" s="78">
        <v>36.26</v>
      </c>
      <c r="D160" s="78">
        <v>37.35</v>
      </c>
      <c r="E160" s="78">
        <v>36.07</v>
      </c>
      <c r="F160" s="80"/>
      <c r="G160" s="80"/>
      <c r="H160" s="80"/>
      <c r="I160" s="80"/>
      <c r="J160" s="80"/>
      <c r="K160" s="80"/>
      <c r="L160" s="80"/>
      <c r="M160" s="113"/>
      <c r="N160" s="113"/>
      <c r="O160" s="69">
        <f>IF(ISERROR(AVERAGE(Calculations!Q161:AB161)),"",AVERAGE(Calculations!Q161:AB161))</f>
        <v>35</v>
      </c>
      <c r="P160" s="70">
        <f>IF(ISERROR(STDEV(Calculations!Q161:AB161)),"",IF(COUNT(Calculations!Q161:AB161)&lt;3,"N/A",STDEV(Calculations!Q161:AB161)))</f>
        <v>0</v>
      </c>
    </row>
    <row r="161" spans="1:16" ht="15" customHeight="1" x14ac:dyDescent="0.25">
      <c r="A161" s="62" t="str">
        <f>'miRNA Table'!C161</f>
        <v>hsa-miR-215-5p</v>
      </c>
      <c r="B161" s="17" t="s">
        <v>5671</v>
      </c>
      <c r="C161" s="78" t="s">
        <v>132</v>
      </c>
      <c r="D161" s="78" t="s">
        <v>132</v>
      </c>
      <c r="E161" s="78" t="s">
        <v>132</v>
      </c>
      <c r="F161" s="80"/>
      <c r="G161" s="80"/>
      <c r="H161" s="80"/>
      <c r="I161" s="80"/>
      <c r="J161" s="80"/>
      <c r="K161" s="80"/>
      <c r="L161" s="80"/>
      <c r="M161" s="113"/>
      <c r="N161" s="113"/>
      <c r="O161" s="69">
        <f>IF(ISERROR(AVERAGE(Calculations!Q162:AB162)),"",AVERAGE(Calculations!Q162:AB162))</f>
        <v>35</v>
      </c>
      <c r="P161" s="70">
        <f>IF(ISERROR(STDEV(Calculations!Q162:AB162)),"",IF(COUNT(Calculations!Q162:AB162)&lt;3,"N/A",STDEV(Calculations!Q162:AB162)))</f>
        <v>0</v>
      </c>
    </row>
    <row r="162" spans="1:16" ht="15" customHeight="1" x14ac:dyDescent="0.25">
      <c r="A162" s="62" t="str">
        <f>'miRNA Table'!C162</f>
        <v>hsa-miR-216a-5p</v>
      </c>
      <c r="B162" s="17" t="s">
        <v>5672</v>
      </c>
      <c r="C162" s="78">
        <v>23.21</v>
      </c>
      <c r="D162" s="78">
        <v>23.16</v>
      </c>
      <c r="E162" s="78">
        <v>23.2</v>
      </c>
      <c r="F162" s="80"/>
      <c r="G162" s="80"/>
      <c r="H162" s="80"/>
      <c r="I162" s="80"/>
      <c r="J162" s="80"/>
      <c r="K162" s="80"/>
      <c r="L162" s="80"/>
      <c r="M162" s="113"/>
      <c r="N162" s="113"/>
      <c r="O162" s="69">
        <f>IF(ISERROR(AVERAGE(Calculations!Q163:AB163)),"",AVERAGE(Calculations!Q163:AB163))</f>
        <v>23.19</v>
      </c>
      <c r="P162" s="70">
        <f>IF(ISERROR(STDEV(Calculations!Q163:AB163)),"",IF(COUNT(Calculations!Q163:AB163)&lt;3,"N/A",STDEV(Calculations!Q163:AB163)))</f>
        <v>2.6457513110646012E-2</v>
      </c>
    </row>
    <row r="163" spans="1:16" ht="15" customHeight="1" x14ac:dyDescent="0.25">
      <c r="A163" s="62" t="str">
        <f>'miRNA Table'!C163</f>
        <v>hsa-miR-217</v>
      </c>
      <c r="B163" s="17" t="s">
        <v>5673</v>
      </c>
      <c r="C163" s="78">
        <v>36.46</v>
      </c>
      <c r="D163" s="78">
        <v>35.61</v>
      </c>
      <c r="E163" s="78">
        <v>35.85</v>
      </c>
      <c r="F163" s="80"/>
      <c r="G163" s="80"/>
      <c r="H163" s="80"/>
      <c r="I163" s="80"/>
      <c r="J163" s="80"/>
      <c r="K163" s="80"/>
      <c r="L163" s="80"/>
      <c r="M163" s="113"/>
      <c r="N163" s="113"/>
      <c r="O163" s="69">
        <f>IF(ISERROR(AVERAGE(Calculations!Q164:AB164)),"",AVERAGE(Calculations!Q164:AB164))</f>
        <v>35</v>
      </c>
      <c r="P163" s="70">
        <f>IF(ISERROR(STDEV(Calculations!Q164:AB164)),"",IF(COUNT(Calculations!Q164:AB164)&lt;3,"N/A",STDEV(Calculations!Q164:AB164)))</f>
        <v>0</v>
      </c>
    </row>
    <row r="164" spans="1:16" ht="15" customHeight="1" x14ac:dyDescent="0.25">
      <c r="A164" s="62" t="str">
        <f>'miRNA Table'!C164</f>
        <v>hsa-miR-218-5p</v>
      </c>
      <c r="B164" s="17" t="s">
        <v>5674</v>
      </c>
      <c r="C164" s="78">
        <v>24.97</v>
      </c>
      <c r="D164" s="78">
        <v>25.02</v>
      </c>
      <c r="E164" s="78">
        <v>25.19</v>
      </c>
      <c r="F164" s="80"/>
      <c r="G164" s="80"/>
      <c r="H164" s="80"/>
      <c r="I164" s="80"/>
      <c r="J164" s="80"/>
      <c r="K164" s="80"/>
      <c r="L164" s="80"/>
      <c r="M164" s="113"/>
      <c r="N164" s="113"/>
      <c r="O164" s="69">
        <f>IF(ISERROR(AVERAGE(Calculations!Q165:AB165)),"",AVERAGE(Calculations!Q165:AB165))</f>
        <v>25.06</v>
      </c>
      <c r="P164" s="70">
        <f>IF(ISERROR(STDEV(Calculations!Q165:AB165)),"",IF(COUNT(Calculations!Q165:AB165)&lt;3,"N/A",STDEV(Calculations!Q165:AB165)))</f>
        <v>0.1153256259467092</v>
      </c>
    </row>
    <row r="165" spans="1:16" ht="15" customHeight="1" x14ac:dyDescent="0.25">
      <c r="A165" s="62" t="str">
        <f>'miRNA Table'!C165</f>
        <v>hsa-miR-218-1-3p</v>
      </c>
      <c r="B165" s="17" t="s">
        <v>5675</v>
      </c>
      <c r="C165" s="78">
        <v>21.45</v>
      </c>
      <c r="D165" s="78">
        <v>21.55</v>
      </c>
      <c r="E165" s="78">
        <v>21.4</v>
      </c>
      <c r="F165" s="80"/>
      <c r="G165" s="80"/>
      <c r="H165" s="80"/>
      <c r="I165" s="80"/>
      <c r="J165" s="80"/>
      <c r="K165" s="80"/>
      <c r="L165" s="80"/>
      <c r="M165" s="113"/>
      <c r="N165" s="113"/>
      <c r="O165" s="69">
        <f>IF(ISERROR(AVERAGE(Calculations!Q166:AB166)),"",AVERAGE(Calculations!Q166:AB166))</f>
        <v>21.466666666666669</v>
      </c>
      <c r="P165" s="70">
        <f>IF(ISERROR(STDEV(Calculations!Q166:AB166)),"",IF(COUNT(Calculations!Q166:AB166)&lt;3,"N/A",STDEV(Calculations!Q166:AB166)))</f>
        <v>7.6376261582598415E-2</v>
      </c>
    </row>
    <row r="166" spans="1:16" ht="15" customHeight="1" x14ac:dyDescent="0.25">
      <c r="A166" s="62" t="str">
        <f>'miRNA Table'!C166</f>
        <v>hsa-miR-219a-5p</v>
      </c>
      <c r="B166" s="17" t="s">
        <v>5676</v>
      </c>
      <c r="C166" s="78" t="s">
        <v>132</v>
      </c>
      <c r="D166" s="78" t="s">
        <v>132</v>
      </c>
      <c r="E166" s="78" t="s">
        <v>132</v>
      </c>
      <c r="F166" s="80"/>
      <c r="G166" s="80"/>
      <c r="H166" s="80"/>
      <c r="I166" s="80"/>
      <c r="J166" s="80"/>
      <c r="K166" s="80"/>
      <c r="L166" s="80"/>
      <c r="M166" s="113"/>
      <c r="N166" s="113"/>
      <c r="O166" s="69">
        <f>IF(ISERROR(AVERAGE(Calculations!Q167:AB167)),"",AVERAGE(Calculations!Q167:AB167))</f>
        <v>35</v>
      </c>
      <c r="P166" s="70">
        <f>IF(ISERROR(STDEV(Calculations!Q167:AB167)),"",IF(COUNT(Calculations!Q167:AB167)&lt;3,"N/A",STDEV(Calculations!Q167:AB167)))</f>
        <v>0</v>
      </c>
    </row>
    <row r="167" spans="1:16" ht="15" customHeight="1" x14ac:dyDescent="0.25">
      <c r="A167" s="62" t="str">
        <f>'miRNA Table'!C167</f>
        <v>hsa-miR-22-3p</v>
      </c>
      <c r="B167" s="17" t="s">
        <v>5677</v>
      </c>
      <c r="C167" s="78">
        <v>29.15</v>
      </c>
      <c r="D167" s="78">
        <v>28.79</v>
      </c>
      <c r="E167" s="78">
        <v>28.59</v>
      </c>
      <c r="F167" s="80"/>
      <c r="G167" s="80"/>
      <c r="H167" s="80"/>
      <c r="I167" s="80"/>
      <c r="J167" s="80"/>
      <c r="K167" s="80"/>
      <c r="L167" s="80"/>
      <c r="M167" s="113"/>
      <c r="N167" s="113"/>
      <c r="O167" s="69">
        <f>IF(ISERROR(AVERAGE(Calculations!Q168:AB168)),"",AVERAGE(Calculations!Q168:AB168))</f>
        <v>28.843333333333334</v>
      </c>
      <c r="P167" s="70">
        <f>IF(ISERROR(STDEV(Calculations!Q168:AB168)),"",IF(COUNT(Calculations!Q168:AB168)&lt;3,"N/A",STDEV(Calculations!Q168:AB168)))</f>
        <v>0.28378395538390289</v>
      </c>
    </row>
    <row r="168" spans="1:16" ht="15" customHeight="1" x14ac:dyDescent="0.25">
      <c r="A168" s="62" t="str">
        <f>'miRNA Table'!C168</f>
        <v>hsa-miR-22-5p</v>
      </c>
      <c r="B168" s="17" t="s">
        <v>5678</v>
      </c>
      <c r="C168" s="78">
        <v>26.9</v>
      </c>
      <c r="D168" s="78">
        <v>26.75</v>
      </c>
      <c r="E168" s="78">
        <v>27.12</v>
      </c>
      <c r="F168" s="80"/>
      <c r="G168" s="80"/>
      <c r="H168" s="80"/>
      <c r="I168" s="80"/>
      <c r="J168" s="80"/>
      <c r="K168" s="80"/>
      <c r="L168" s="80"/>
      <c r="M168" s="113"/>
      <c r="N168" s="113"/>
      <c r="O168" s="69">
        <f>IF(ISERROR(AVERAGE(Calculations!Q169:AB169)),"",AVERAGE(Calculations!Q169:AB169))</f>
        <v>26.923333333333332</v>
      </c>
      <c r="P168" s="70">
        <f>IF(ISERROR(STDEV(Calculations!Q169:AB169)),"",IF(COUNT(Calculations!Q169:AB169)&lt;3,"N/A",STDEV(Calculations!Q169:AB169)))</f>
        <v>0.18610033136277207</v>
      </c>
    </row>
    <row r="169" spans="1:16" ht="15" customHeight="1" x14ac:dyDescent="0.25">
      <c r="A169" s="62" t="str">
        <f>'miRNA Table'!C169</f>
        <v>hsa-miR-221-3p</v>
      </c>
      <c r="B169" s="17" t="s">
        <v>5679</v>
      </c>
      <c r="C169" s="78">
        <v>18.66</v>
      </c>
      <c r="D169" s="78">
        <v>18.59</v>
      </c>
      <c r="E169" s="78">
        <v>18.46</v>
      </c>
      <c r="F169" s="80"/>
      <c r="G169" s="80"/>
      <c r="H169" s="80"/>
      <c r="I169" s="80"/>
      <c r="J169" s="80"/>
      <c r="K169" s="80"/>
      <c r="L169" s="80"/>
      <c r="M169" s="113"/>
      <c r="N169" s="113"/>
      <c r="O169" s="69">
        <f>IF(ISERROR(AVERAGE(Calculations!Q170:AB170)),"",AVERAGE(Calculations!Q170:AB170))</f>
        <v>18.57</v>
      </c>
      <c r="P169" s="70">
        <f>IF(ISERROR(STDEV(Calculations!Q170:AB170)),"",IF(COUNT(Calculations!Q170:AB170)&lt;3,"N/A",STDEV(Calculations!Q170:AB170)))</f>
        <v>0.10148891565092179</v>
      </c>
    </row>
    <row r="170" spans="1:16" ht="15" customHeight="1" x14ac:dyDescent="0.25">
      <c r="A170" s="62" t="str">
        <f>'miRNA Table'!C170</f>
        <v>hsa-miR-221-5p</v>
      </c>
      <c r="B170" s="17" t="s">
        <v>5680</v>
      </c>
      <c r="C170" s="78">
        <v>31.03</v>
      </c>
      <c r="D170" s="78">
        <v>31.22</v>
      </c>
      <c r="E170" s="78">
        <v>31.44</v>
      </c>
      <c r="F170" s="80"/>
      <c r="G170" s="80"/>
      <c r="H170" s="80"/>
      <c r="I170" s="80"/>
      <c r="J170" s="80"/>
      <c r="K170" s="80"/>
      <c r="L170" s="80"/>
      <c r="M170" s="113"/>
      <c r="N170" s="113"/>
      <c r="O170" s="69">
        <f>IF(ISERROR(AVERAGE(Calculations!Q171:AB171)),"",AVERAGE(Calculations!Q171:AB171))</f>
        <v>31.23</v>
      </c>
      <c r="P170" s="70">
        <f>IF(ISERROR(STDEV(Calculations!Q171:AB171)),"",IF(COUNT(Calculations!Q171:AB171)&lt;3,"N/A",STDEV(Calculations!Q171:AB171)))</f>
        <v>0.20518284528683203</v>
      </c>
    </row>
    <row r="171" spans="1:16" ht="15" customHeight="1" x14ac:dyDescent="0.25">
      <c r="A171" s="62" t="str">
        <f>'miRNA Table'!C171</f>
        <v>hsa-miR-222-3p</v>
      </c>
      <c r="B171" s="17" t="s">
        <v>28</v>
      </c>
      <c r="C171" s="78">
        <v>28.25</v>
      </c>
      <c r="D171" s="78">
        <v>27.77</v>
      </c>
      <c r="E171" s="78">
        <v>28.31</v>
      </c>
      <c r="F171" s="80"/>
      <c r="G171" s="80"/>
      <c r="H171" s="80"/>
      <c r="I171" s="80"/>
      <c r="J171" s="80"/>
      <c r="K171" s="80"/>
      <c r="L171" s="80"/>
      <c r="M171" s="113"/>
      <c r="N171" s="113"/>
      <c r="O171" s="69">
        <f>IF(ISERROR(AVERAGE(Calculations!Q172:AB172)),"",AVERAGE(Calculations!Q172:AB172))</f>
        <v>28.11</v>
      </c>
      <c r="P171" s="70">
        <f>IF(ISERROR(STDEV(Calculations!Q172:AB172)),"",IF(COUNT(Calculations!Q172:AB172)&lt;3,"N/A",STDEV(Calculations!Q172:AB172)))</f>
        <v>0.29597297173897463</v>
      </c>
    </row>
    <row r="172" spans="1:16" ht="15" customHeight="1" x14ac:dyDescent="0.25">
      <c r="A172" s="62" t="str">
        <f>'miRNA Table'!C172</f>
        <v>hsa-miR-222-5p</v>
      </c>
      <c r="B172" s="17" t="s">
        <v>29</v>
      </c>
      <c r="C172" s="78">
        <v>22.99</v>
      </c>
      <c r="D172" s="78">
        <v>22.89</v>
      </c>
      <c r="E172" s="78">
        <v>23.23</v>
      </c>
      <c r="F172" s="80"/>
      <c r="G172" s="80"/>
      <c r="H172" s="80"/>
      <c r="I172" s="80"/>
      <c r="J172" s="80"/>
      <c r="K172" s="80"/>
      <c r="L172" s="80"/>
      <c r="M172" s="113"/>
      <c r="N172" s="113"/>
      <c r="O172" s="69">
        <f>IF(ISERROR(AVERAGE(Calculations!Q173:AB173)),"",AVERAGE(Calculations!Q173:AB173))</f>
        <v>23.036666666666665</v>
      </c>
      <c r="P172" s="70">
        <f>IF(ISERROR(STDEV(Calculations!Q173:AB173)),"",IF(COUNT(Calculations!Q173:AB173)&lt;3,"N/A",STDEV(Calculations!Q173:AB173)))</f>
        <v>0.1747378989610823</v>
      </c>
    </row>
    <row r="173" spans="1:16" ht="15" customHeight="1" x14ac:dyDescent="0.25">
      <c r="A173" s="62" t="str">
        <f>'miRNA Table'!C173</f>
        <v>hsa-miR-223-3p</v>
      </c>
      <c r="B173" s="17" t="s">
        <v>30</v>
      </c>
      <c r="C173" s="78">
        <v>34.1</v>
      </c>
      <c r="D173" s="78">
        <v>34.729999999999997</v>
      </c>
      <c r="E173" s="78">
        <v>33.92</v>
      </c>
      <c r="F173" s="80"/>
      <c r="G173" s="80"/>
      <c r="H173" s="80"/>
      <c r="I173" s="80"/>
      <c r="J173" s="80"/>
      <c r="K173" s="80"/>
      <c r="L173" s="80"/>
      <c r="M173" s="113"/>
      <c r="N173" s="113"/>
      <c r="O173" s="69">
        <f>IF(ISERROR(AVERAGE(Calculations!Q174:AB174)),"",AVERAGE(Calculations!Q174:AB174))</f>
        <v>34.25</v>
      </c>
      <c r="P173" s="70">
        <f>IF(ISERROR(STDEV(Calculations!Q174:AB174)),"",IF(COUNT(Calculations!Q174:AB174)&lt;3,"N/A",STDEV(Calculations!Q174:AB174)))</f>
        <v>0.42532340636273208</v>
      </c>
    </row>
    <row r="174" spans="1:16" ht="15" customHeight="1" x14ac:dyDescent="0.25">
      <c r="A174" s="62" t="str">
        <f>'miRNA Table'!C174</f>
        <v>hsa-miR-223-5p</v>
      </c>
      <c r="B174" s="17" t="s">
        <v>31</v>
      </c>
      <c r="C174" s="78">
        <v>21.65</v>
      </c>
      <c r="D174" s="78">
        <v>21.51</v>
      </c>
      <c r="E174" s="78">
        <v>21.93</v>
      </c>
      <c r="F174" s="80"/>
      <c r="G174" s="80"/>
      <c r="H174" s="80"/>
      <c r="I174" s="80"/>
      <c r="J174" s="80"/>
      <c r="K174" s="80"/>
      <c r="L174" s="80"/>
      <c r="M174" s="113"/>
      <c r="N174" s="113"/>
      <c r="O174" s="69">
        <f>IF(ISERROR(AVERAGE(Calculations!Q175:AB175)),"",AVERAGE(Calculations!Q175:AB175))</f>
        <v>21.696666666666669</v>
      </c>
      <c r="P174" s="70">
        <f>IF(ISERROR(STDEV(Calculations!Q175:AB175)),"",IF(COUNT(Calculations!Q175:AB175)&lt;3,"N/A",STDEV(Calculations!Q175:AB175)))</f>
        <v>0.21385353243127186</v>
      </c>
    </row>
    <row r="175" spans="1:16" ht="15" customHeight="1" x14ac:dyDescent="0.25">
      <c r="A175" s="62" t="str">
        <f>'miRNA Table'!C175</f>
        <v>hsa-miR-224-5p</v>
      </c>
      <c r="B175" s="17" t="s">
        <v>32</v>
      </c>
      <c r="C175" s="78">
        <v>29.08</v>
      </c>
      <c r="D175" s="78">
        <v>28.85</v>
      </c>
      <c r="E175" s="78">
        <v>29.36</v>
      </c>
      <c r="F175" s="80"/>
      <c r="G175" s="80"/>
      <c r="H175" s="80"/>
      <c r="I175" s="80"/>
      <c r="J175" s="80"/>
      <c r="K175" s="80"/>
      <c r="L175" s="80"/>
      <c r="M175" s="113"/>
      <c r="N175" s="113"/>
      <c r="O175" s="69">
        <f>IF(ISERROR(AVERAGE(Calculations!Q176:AB176)),"",AVERAGE(Calculations!Q176:AB176))</f>
        <v>29.096666666666664</v>
      </c>
      <c r="P175" s="70">
        <f>IF(ISERROR(STDEV(Calculations!Q176:AB176)),"",IF(COUNT(Calculations!Q176:AB176)&lt;3,"N/A",STDEV(Calculations!Q176:AB176)))</f>
        <v>0.25540817005987271</v>
      </c>
    </row>
    <row r="176" spans="1:16" ht="15" customHeight="1" x14ac:dyDescent="0.25">
      <c r="A176" s="62" t="str">
        <f>'miRNA Table'!C176</f>
        <v>hsa-miR-224-3p</v>
      </c>
      <c r="B176" s="17" t="s">
        <v>116</v>
      </c>
      <c r="C176" s="78">
        <v>26.16</v>
      </c>
      <c r="D176" s="78">
        <v>26.25</v>
      </c>
      <c r="E176" s="78">
        <v>26.33</v>
      </c>
      <c r="F176" s="80"/>
      <c r="G176" s="80"/>
      <c r="H176" s="80"/>
      <c r="I176" s="80"/>
      <c r="J176" s="80"/>
      <c r="K176" s="80"/>
      <c r="L176" s="80"/>
      <c r="M176" s="113"/>
      <c r="N176" s="113"/>
      <c r="O176" s="69">
        <f>IF(ISERROR(AVERAGE(Calculations!Q177:AB177)),"",AVERAGE(Calculations!Q177:AB177))</f>
        <v>26.246666666666666</v>
      </c>
      <c r="P176" s="70">
        <f>IF(ISERROR(STDEV(Calculations!Q177:AB177)),"",IF(COUNT(Calculations!Q177:AB177)&lt;3,"N/A",STDEV(Calculations!Q177:AB177)))</f>
        <v>8.504900548115292E-2</v>
      </c>
    </row>
    <row r="177" spans="1:16" ht="15" customHeight="1" x14ac:dyDescent="0.25">
      <c r="A177" s="62" t="str">
        <f>'miRNA Table'!C177</f>
        <v>hsa-miR-23a-3p</v>
      </c>
      <c r="B177" s="17" t="s">
        <v>117</v>
      </c>
      <c r="C177" s="78">
        <v>30.43</v>
      </c>
      <c r="D177" s="78">
        <v>30.3</v>
      </c>
      <c r="E177" s="78">
        <v>30.42</v>
      </c>
      <c r="F177" s="80"/>
      <c r="G177" s="80"/>
      <c r="H177" s="80"/>
      <c r="I177" s="80"/>
      <c r="J177" s="80"/>
      <c r="K177" s="80"/>
      <c r="L177" s="80"/>
      <c r="M177" s="113"/>
      <c r="N177" s="113"/>
      <c r="O177" s="69">
        <f>IF(ISERROR(AVERAGE(Calculations!Q178:AB178)),"",AVERAGE(Calculations!Q178:AB178))</f>
        <v>30.383333333333336</v>
      </c>
      <c r="P177" s="70">
        <f>IF(ISERROR(STDEV(Calculations!Q178:AB178)),"",IF(COUNT(Calculations!Q178:AB178)&lt;3,"N/A",STDEV(Calculations!Q178:AB178)))</f>
        <v>7.2341781380702283E-2</v>
      </c>
    </row>
    <row r="178" spans="1:16" ht="15" customHeight="1" x14ac:dyDescent="0.25">
      <c r="A178" s="62" t="str">
        <f>'miRNA Table'!C178</f>
        <v>hsa-miR-23a-5p</v>
      </c>
      <c r="B178" s="17" t="s">
        <v>118</v>
      </c>
      <c r="C178" s="78">
        <v>24.92</v>
      </c>
      <c r="D178" s="78">
        <v>24.76</v>
      </c>
      <c r="E178" s="78">
        <v>24.56</v>
      </c>
      <c r="F178" s="80"/>
      <c r="G178" s="80"/>
      <c r="H178" s="80"/>
      <c r="I178" s="80"/>
      <c r="J178" s="80"/>
      <c r="K178" s="80"/>
      <c r="L178" s="80"/>
      <c r="M178" s="113"/>
      <c r="N178" s="113"/>
      <c r="O178" s="69">
        <f>IF(ISERROR(AVERAGE(Calculations!Q179:AB179)),"",AVERAGE(Calculations!Q179:AB179))</f>
        <v>24.74666666666667</v>
      </c>
      <c r="P178" s="70">
        <f>IF(ISERROR(STDEV(Calculations!Q179:AB179)),"",IF(COUNT(Calculations!Q179:AB179)&lt;3,"N/A",STDEV(Calculations!Q179:AB179)))</f>
        <v>0.18036999011291729</v>
      </c>
    </row>
    <row r="179" spans="1:16" ht="15" customHeight="1" x14ac:dyDescent="0.25">
      <c r="A179" s="62" t="str">
        <f>'miRNA Table'!C179</f>
        <v>hsa-miR-23b-3p</v>
      </c>
      <c r="B179" s="17" t="s">
        <v>119</v>
      </c>
      <c r="C179" s="78">
        <v>35.82</v>
      </c>
      <c r="D179" s="78">
        <v>35.380000000000003</v>
      </c>
      <c r="E179" s="78">
        <v>35.15</v>
      </c>
      <c r="F179" s="80"/>
      <c r="G179" s="80"/>
      <c r="H179" s="80"/>
      <c r="I179" s="80"/>
      <c r="J179" s="80"/>
      <c r="K179" s="80"/>
      <c r="L179" s="80"/>
      <c r="M179" s="113"/>
      <c r="N179" s="113"/>
      <c r="O179" s="69">
        <f>IF(ISERROR(AVERAGE(Calculations!Q180:AB180)),"",AVERAGE(Calculations!Q180:AB180))</f>
        <v>35</v>
      </c>
      <c r="P179" s="70">
        <f>IF(ISERROR(STDEV(Calculations!Q180:AB180)),"",IF(COUNT(Calculations!Q180:AB180)&lt;3,"N/A",STDEV(Calculations!Q180:AB180)))</f>
        <v>0</v>
      </c>
    </row>
    <row r="180" spans="1:16" ht="15" customHeight="1" x14ac:dyDescent="0.25">
      <c r="A180" s="62" t="str">
        <f>'miRNA Table'!C180</f>
        <v>hsa-miR-23b-5p</v>
      </c>
      <c r="B180" s="17" t="s">
        <v>120</v>
      </c>
      <c r="C180" s="78">
        <v>26.77</v>
      </c>
      <c r="D180" s="78">
        <v>26.85</v>
      </c>
      <c r="E180" s="78">
        <v>27.04</v>
      </c>
      <c r="F180" s="80"/>
      <c r="G180" s="80"/>
      <c r="H180" s="80"/>
      <c r="I180" s="80"/>
      <c r="J180" s="80"/>
      <c r="K180" s="80"/>
      <c r="L180" s="80"/>
      <c r="M180" s="113"/>
      <c r="N180" s="113"/>
      <c r="O180" s="69">
        <f>IF(ISERROR(AVERAGE(Calculations!Q181:AB181)),"",AVERAGE(Calculations!Q181:AB181))</f>
        <v>26.886666666666667</v>
      </c>
      <c r="P180" s="70">
        <f>IF(ISERROR(STDEV(Calculations!Q181:AB181)),"",IF(COUNT(Calculations!Q181:AB181)&lt;3,"N/A",STDEV(Calculations!Q181:AB181)))</f>
        <v>0.13868429375143099</v>
      </c>
    </row>
    <row r="181" spans="1:16" ht="15" customHeight="1" x14ac:dyDescent="0.25">
      <c r="A181" s="62" t="str">
        <f>'miRNA Table'!C181</f>
        <v>hsa-miR-24-3p</v>
      </c>
      <c r="B181" s="17" t="s">
        <v>121</v>
      </c>
      <c r="C181" s="78">
        <v>26.25</v>
      </c>
      <c r="D181" s="78">
        <v>26.23</v>
      </c>
      <c r="E181" s="78">
        <v>26.38</v>
      </c>
      <c r="F181" s="80"/>
      <c r="G181" s="80"/>
      <c r="H181" s="80"/>
      <c r="I181" s="80"/>
      <c r="J181" s="80"/>
      <c r="K181" s="80"/>
      <c r="L181" s="80"/>
      <c r="M181" s="113"/>
      <c r="N181" s="113"/>
      <c r="O181" s="69">
        <f>IF(ISERROR(AVERAGE(Calculations!Q182:AB182)),"",AVERAGE(Calculations!Q182:AB182))</f>
        <v>26.286666666666665</v>
      </c>
      <c r="P181" s="70">
        <f>IF(ISERROR(STDEV(Calculations!Q182:AB182)),"",IF(COUNT(Calculations!Q182:AB182)&lt;3,"N/A",STDEV(Calculations!Q182:AB182)))</f>
        <v>8.144527815247006E-2</v>
      </c>
    </row>
    <row r="182" spans="1:16" ht="15" customHeight="1" x14ac:dyDescent="0.25">
      <c r="A182" s="62" t="str">
        <f>'miRNA Table'!C182</f>
        <v>hsa-miR-25-3p</v>
      </c>
      <c r="B182" s="17" t="s">
        <v>13</v>
      </c>
      <c r="C182" s="78">
        <v>22.3</v>
      </c>
      <c r="D182" s="78">
        <v>22.22</v>
      </c>
      <c r="E182" s="78">
        <v>22.28</v>
      </c>
      <c r="F182" s="80"/>
      <c r="G182" s="80"/>
      <c r="H182" s="80"/>
      <c r="I182" s="80"/>
      <c r="J182" s="80"/>
      <c r="K182" s="80"/>
      <c r="L182" s="80"/>
      <c r="M182" s="113"/>
      <c r="N182" s="113"/>
      <c r="O182" s="69">
        <f>IF(ISERROR(AVERAGE(Calculations!Q183:AB183)),"",AVERAGE(Calculations!Q183:AB183))</f>
        <v>22.266666666666666</v>
      </c>
      <c r="P182" s="70">
        <f>IF(ISERROR(STDEV(Calculations!Q183:AB183)),"",IF(COUNT(Calculations!Q183:AB183)&lt;3,"N/A",STDEV(Calculations!Q183:AB183)))</f>
        <v>4.1633319989323764E-2</v>
      </c>
    </row>
    <row r="183" spans="1:16" ht="15" customHeight="1" x14ac:dyDescent="0.25">
      <c r="A183" s="62" t="str">
        <f>'miRNA Table'!C183</f>
        <v>hsa-miR-25-5p</v>
      </c>
      <c r="B183" s="17" t="s">
        <v>5681</v>
      </c>
      <c r="C183" s="78">
        <v>14.08</v>
      </c>
      <c r="D183" s="78">
        <v>14.02</v>
      </c>
      <c r="E183" s="78">
        <v>14.13</v>
      </c>
      <c r="F183" s="80"/>
      <c r="G183" s="80"/>
      <c r="H183" s="80"/>
      <c r="I183" s="80"/>
      <c r="J183" s="80"/>
      <c r="K183" s="80"/>
      <c r="L183" s="80"/>
      <c r="M183" s="113"/>
      <c r="N183" s="113"/>
      <c r="O183" s="69">
        <f>IF(ISERROR(AVERAGE(Calculations!Q184:AB184)),"",AVERAGE(Calculations!Q184:AB184))</f>
        <v>14.076666666666668</v>
      </c>
      <c r="P183" s="70">
        <f>IF(ISERROR(STDEV(Calculations!Q184:AB184)),"",IF(COUNT(Calculations!Q184:AB184)&lt;3,"N/A",STDEV(Calculations!Q184:AB184)))</f>
        <v>5.507570547286162E-2</v>
      </c>
    </row>
    <row r="184" spans="1:16" ht="15" customHeight="1" x14ac:dyDescent="0.25">
      <c r="A184" s="62" t="str">
        <f>'miRNA Table'!C184</f>
        <v>hsa-miR-26a-5p</v>
      </c>
      <c r="B184" s="17" t="s">
        <v>5682</v>
      </c>
      <c r="C184" s="78">
        <v>24.52</v>
      </c>
      <c r="D184" s="78">
        <v>24.44</v>
      </c>
      <c r="E184" s="78">
        <v>24.52</v>
      </c>
      <c r="F184" s="80"/>
      <c r="G184" s="80"/>
      <c r="H184" s="80"/>
      <c r="I184" s="80"/>
      <c r="J184" s="80"/>
      <c r="K184" s="80"/>
      <c r="L184" s="80"/>
      <c r="M184" s="113"/>
      <c r="N184" s="113"/>
      <c r="O184" s="69">
        <f>IF(ISERROR(AVERAGE(Calculations!Q185:AB185)),"",AVERAGE(Calculations!Q185:AB185))</f>
        <v>24.493333333333336</v>
      </c>
      <c r="P184" s="70">
        <f>IF(ISERROR(STDEV(Calculations!Q185:AB185)),"",IF(COUNT(Calculations!Q185:AB185)&lt;3,"N/A",STDEV(Calculations!Q185:AB185)))</f>
        <v>4.6188021535169078E-2</v>
      </c>
    </row>
    <row r="185" spans="1:16" ht="15" customHeight="1" x14ac:dyDescent="0.25">
      <c r="A185" s="62" t="str">
        <f>'miRNA Table'!C185</f>
        <v>hsa-miR-26b-5p</v>
      </c>
      <c r="B185" s="17" t="s">
        <v>5683</v>
      </c>
      <c r="C185" s="78">
        <v>18.559999999999999</v>
      </c>
      <c r="D185" s="78">
        <v>18.350000000000001</v>
      </c>
      <c r="E185" s="78">
        <v>18.739999999999998</v>
      </c>
      <c r="F185" s="80"/>
      <c r="G185" s="80"/>
      <c r="H185" s="80"/>
      <c r="I185" s="80"/>
      <c r="J185" s="80"/>
      <c r="K185" s="80"/>
      <c r="L185" s="80"/>
      <c r="M185" s="113"/>
      <c r="N185" s="113"/>
      <c r="O185" s="69">
        <f>IF(ISERROR(AVERAGE(Calculations!Q186:AB186)),"",AVERAGE(Calculations!Q186:AB186))</f>
        <v>18.549999999999997</v>
      </c>
      <c r="P185" s="70">
        <f>IF(ISERROR(STDEV(Calculations!Q186:AB186)),"",IF(COUNT(Calculations!Q186:AB186)&lt;3,"N/A",STDEV(Calculations!Q186:AB186)))</f>
        <v>0.19519221295942982</v>
      </c>
    </row>
    <row r="186" spans="1:16" ht="15" customHeight="1" x14ac:dyDescent="0.25">
      <c r="A186" s="62" t="str">
        <f>'miRNA Table'!C186</f>
        <v>hsa-miR-27a-3p</v>
      </c>
      <c r="B186" s="17" t="s">
        <v>5684</v>
      </c>
      <c r="C186" s="78">
        <v>17.89</v>
      </c>
      <c r="D186" s="78">
        <v>17.77</v>
      </c>
      <c r="E186" s="78">
        <v>18.010000000000002</v>
      </c>
      <c r="F186" s="80"/>
      <c r="G186" s="80"/>
      <c r="H186" s="80"/>
      <c r="I186" s="80"/>
      <c r="J186" s="80"/>
      <c r="K186" s="80"/>
      <c r="L186" s="80"/>
      <c r="M186" s="113"/>
      <c r="N186" s="113"/>
      <c r="O186" s="69">
        <f>IF(ISERROR(AVERAGE(Calculations!Q187:AB187)),"",AVERAGE(Calculations!Q187:AB187))</f>
        <v>17.89</v>
      </c>
      <c r="P186" s="70">
        <f>IF(ISERROR(STDEV(Calculations!Q187:AB187)),"",IF(COUNT(Calculations!Q187:AB187)&lt;3,"N/A",STDEV(Calculations!Q187:AB187)))</f>
        <v>0.12000000000000099</v>
      </c>
    </row>
    <row r="187" spans="1:16" ht="15" customHeight="1" x14ac:dyDescent="0.25">
      <c r="A187" s="62" t="str">
        <f>'miRNA Table'!C187</f>
        <v>hsa-miR-27a-5p</v>
      </c>
      <c r="B187" s="17" t="s">
        <v>5685</v>
      </c>
      <c r="C187" s="78">
        <v>17.3</v>
      </c>
      <c r="D187" s="78">
        <v>17.13</v>
      </c>
      <c r="E187" s="78">
        <v>17.48</v>
      </c>
      <c r="F187" s="80"/>
      <c r="G187" s="80"/>
      <c r="H187" s="80"/>
      <c r="I187" s="80"/>
      <c r="J187" s="80"/>
      <c r="K187" s="80"/>
      <c r="L187" s="80"/>
      <c r="M187" s="113"/>
      <c r="N187" s="113"/>
      <c r="O187" s="69">
        <f>IF(ISERROR(AVERAGE(Calculations!Q188:AB188)),"",AVERAGE(Calculations!Q188:AB188))</f>
        <v>17.303333333333331</v>
      </c>
      <c r="P187" s="70">
        <f>IF(ISERROR(STDEV(Calculations!Q188:AB188)),"",IF(COUNT(Calculations!Q188:AB188)&lt;3,"N/A",STDEV(Calculations!Q188:AB188)))</f>
        <v>0.17502380790433505</v>
      </c>
    </row>
    <row r="188" spans="1:16" ht="15" customHeight="1" x14ac:dyDescent="0.25">
      <c r="A188" s="62" t="str">
        <f>'miRNA Table'!C188</f>
        <v>hsa-miR-27b-3p</v>
      </c>
      <c r="B188" s="17" t="s">
        <v>5686</v>
      </c>
      <c r="C188" s="78">
        <v>40.090000000000003</v>
      </c>
      <c r="D188" s="78">
        <v>38.54</v>
      </c>
      <c r="E188" s="78">
        <v>39.79</v>
      </c>
      <c r="F188" s="80"/>
      <c r="G188" s="80"/>
      <c r="H188" s="80"/>
      <c r="I188" s="80"/>
      <c r="J188" s="80"/>
      <c r="K188" s="80"/>
      <c r="L188" s="80"/>
      <c r="M188" s="113"/>
      <c r="N188" s="113"/>
      <c r="O188" s="69">
        <f>IF(ISERROR(AVERAGE(Calculations!Q189:AB189)),"",AVERAGE(Calculations!Q189:AB189))</f>
        <v>35</v>
      </c>
      <c r="P188" s="70">
        <f>IF(ISERROR(STDEV(Calculations!Q189:AB189)),"",IF(COUNT(Calculations!Q189:AB189)&lt;3,"N/A",STDEV(Calculations!Q189:AB189)))</f>
        <v>0</v>
      </c>
    </row>
    <row r="189" spans="1:16" ht="15" customHeight="1" x14ac:dyDescent="0.25">
      <c r="A189" s="62" t="str">
        <f>'miRNA Table'!C189</f>
        <v>hsa-miR-27b-5p</v>
      </c>
      <c r="B189" s="17" t="s">
        <v>5687</v>
      </c>
      <c r="C189" s="78">
        <v>21.25</v>
      </c>
      <c r="D189" s="78">
        <v>21.2</v>
      </c>
      <c r="E189" s="78">
        <v>21.44</v>
      </c>
      <c r="F189" s="80"/>
      <c r="G189" s="80"/>
      <c r="H189" s="80"/>
      <c r="I189" s="80"/>
      <c r="J189" s="80"/>
      <c r="K189" s="80"/>
      <c r="L189" s="80"/>
      <c r="M189" s="113"/>
      <c r="N189" s="113"/>
      <c r="O189" s="69">
        <f>IF(ISERROR(AVERAGE(Calculations!Q190:AB190)),"",AVERAGE(Calculations!Q190:AB190))</f>
        <v>21.296666666666667</v>
      </c>
      <c r="P189" s="70">
        <f>IF(ISERROR(STDEV(Calculations!Q190:AB190)),"",IF(COUNT(Calculations!Q190:AB190)&lt;3,"N/A",STDEV(Calculations!Q190:AB190)))</f>
        <v>0.12662279942148486</v>
      </c>
    </row>
    <row r="190" spans="1:16" ht="15" customHeight="1" x14ac:dyDescent="0.25">
      <c r="A190" s="62" t="str">
        <f>'miRNA Table'!C190</f>
        <v>hsa-miR-28-3p</v>
      </c>
      <c r="B190" s="17" t="s">
        <v>5688</v>
      </c>
      <c r="C190" s="78">
        <v>21.19</v>
      </c>
      <c r="D190" s="78">
        <v>21.15</v>
      </c>
      <c r="E190" s="78">
        <v>21.43</v>
      </c>
      <c r="F190" s="80"/>
      <c r="G190" s="80"/>
      <c r="H190" s="80"/>
      <c r="I190" s="80"/>
      <c r="J190" s="80"/>
      <c r="K190" s="80"/>
      <c r="L190" s="80"/>
      <c r="M190" s="113"/>
      <c r="N190" s="113"/>
      <c r="O190" s="69">
        <f>IF(ISERROR(AVERAGE(Calculations!Q191:AB191)),"",AVERAGE(Calculations!Q191:AB191))</f>
        <v>21.256666666666668</v>
      </c>
      <c r="P190" s="70">
        <f>IF(ISERROR(STDEV(Calculations!Q191:AB191)),"",IF(COUNT(Calculations!Q191:AB191)&lt;3,"N/A",STDEV(Calculations!Q191:AB191)))</f>
        <v>0.15143755588800736</v>
      </c>
    </row>
    <row r="191" spans="1:16" ht="15" customHeight="1" x14ac:dyDescent="0.25">
      <c r="A191" s="62" t="str">
        <f>'miRNA Table'!C191</f>
        <v>hsa-miR-28-5p</v>
      </c>
      <c r="B191" s="17" t="s">
        <v>5689</v>
      </c>
      <c r="C191" s="78">
        <v>21.36</v>
      </c>
      <c r="D191" s="78">
        <v>21.23</v>
      </c>
      <c r="E191" s="78">
        <v>21.56</v>
      </c>
      <c r="F191" s="80"/>
      <c r="G191" s="80"/>
      <c r="H191" s="80"/>
      <c r="I191" s="80"/>
      <c r="J191" s="80"/>
      <c r="K191" s="80"/>
      <c r="L191" s="80"/>
      <c r="M191" s="113"/>
      <c r="N191" s="113"/>
      <c r="O191" s="69">
        <f>IF(ISERROR(AVERAGE(Calculations!Q192:AB192)),"",AVERAGE(Calculations!Q192:AB192))</f>
        <v>21.383333333333336</v>
      </c>
      <c r="P191" s="70">
        <f>IF(ISERROR(STDEV(Calculations!Q192:AB192)),"",IF(COUNT(Calculations!Q192:AB192)&lt;3,"N/A",STDEV(Calculations!Q192:AB192)))</f>
        <v>0.16623276853055494</v>
      </c>
    </row>
    <row r="192" spans="1:16" ht="15" customHeight="1" x14ac:dyDescent="0.25">
      <c r="A192" s="62" t="str">
        <f>'miRNA Table'!C192</f>
        <v>hsa-miR-296-3p</v>
      </c>
      <c r="B192" s="17" t="s">
        <v>5690</v>
      </c>
      <c r="C192" s="78">
        <v>17.510000000000002</v>
      </c>
      <c r="D192" s="78">
        <v>17.53</v>
      </c>
      <c r="E192" s="78">
        <v>17.61</v>
      </c>
      <c r="F192" s="80"/>
      <c r="G192" s="80"/>
      <c r="H192" s="80"/>
      <c r="I192" s="80"/>
      <c r="J192" s="80"/>
      <c r="K192" s="80"/>
      <c r="L192" s="80"/>
      <c r="M192" s="113"/>
      <c r="N192" s="113"/>
      <c r="O192" s="69">
        <f>IF(ISERROR(AVERAGE(Calculations!Q193:AB193)),"",AVERAGE(Calculations!Q193:AB193))</f>
        <v>17.55</v>
      </c>
      <c r="P192" s="70">
        <f>IF(ISERROR(STDEV(Calculations!Q193:AB193)),"",IF(COUNT(Calculations!Q193:AB193)&lt;3,"N/A",STDEV(Calculations!Q193:AB193)))</f>
        <v>5.2915026221290684E-2</v>
      </c>
    </row>
    <row r="193" spans="1:16" ht="15" customHeight="1" x14ac:dyDescent="0.25">
      <c r="A193" s="62" t="str">
        <f>'miRNA Table'!C193</f>
        <v>hsa-miR-298</v>
      </c>
      <c r="B193" s="17" t="s">
        <v>5691</v>
      </c>
      <c r="C193" s="78">
        <v>17.64</v>
      </c>
      <c r="D193" s="78">
        <v>17.41</v>
      </c>
      <c r="E193" s="78">
        <v>17.54</v>
      </c>
      <c r="F193" s="80"/>
      <c r="G193" s="80"/>
      <c r="H193" s="80"/>
      <c r="I193" s="80"/>
      <c r="J193" s="80"/>
      <c r="K193" s="80"/>
      <c r="L193" s="80"/>
      <c r="M193" s="113"/>
      <c r="N193" s="113"/>
      <c r="O193" s="69">
        <f>IF(ISERROR(AVERAGE(Calculations!Q194:AB194)),"",AVERAGE(Calculations!Q194:AB194))</f>
        <v>17.529999999999998</v>
      </c>
      <c r="P193" s="70">
        <f>IF(ISERROR(STDEV(Calculations!Q194:AB194)),"",IF(COUNT(Calculations!Q194:AB194)&lt;3,"N/A",STDEV(Calculations!Q194:AB194)))</f>
        <v>0.11532562594670812</v>
      </c>
    </row>
    <row r="194" spans="1:16" ht="15" customHeight="1" x14ac:dyDescent="0.25">
      <c r="A194" s="62" t="str">
        <f>'miRNA Table'!C194</f>
        <v>hsa-miR-299-5p</v>
      </c>
      <c r="B194" s="17" t="s">
        <v>5692</v>
      </c>
      <c r="C194" s="78">
        <v>17.899999999999999</v>
      </c>
      <c r="D194" s="78">
        <v>17.93</v>
      </c>
      <c r="E194" s="78">
        <v>17.66</v>
      </c>
      <c r="F194" s="80"/>
      <c r="G194" s="80"/>
      <c r="H194" s="80"/>
      <c r="I194" s="80"/>
      <c r="J194" s="80"/>
      <c r="K194" s="80"/>
      <c r="L194" s="80"/>
      <c r="M194" s="113"/>
      <c r="N194" s="113"/>
      <c r="O194" s="69">
        <f>IF(ISERROR(AVERAGE(Calculations!Q195:AB195)),"",AVERAGE(Calculations!Q195:AB195))</f>
        <v>17.829999999999998</v>
      </c>
      <c r="P194" s="70">
        <f>IF(ISERROR(STDEV(Calculations!Q195:AB195)),"",IF(COUNT(Calculations!Q195:AB195)&lt;3,"N/A",STDEV(Calculations!Q195:AB195)))</f>
        <v>0.1479864858694869</v>
      </c>
    </row>
    <row r="195" spans="1:16" ht="15" customHeight="1" x14ac:dyDescent="0.25">
      <c r="A195" s="62" t="str">
        <f>'miRNA Table'!C195</f>
        <v>hsa-miR-29a-3p</v>
      </c>
      <c r="B195" s="17" t="s">
        <v>5693</v>
      </c>
      <c r="C195" s="78">
        <v>29.08</v>
      </c>
      <c r="D195" s="78">
        <v>29.02</v>
      </c>
      <c r="E195" s="78">
        <v>29.27</v>
      </c>
      <c r="F195" s="80"/>
      <c r="G195" s="80"/>
      <c r="H195" s="80"/>
      <c r="I195" s="80"/>
      <c r="J195" s="80"/>
      <c r="K195" s="80"/>
      <c r="L195" s="80"/>
      <c r="M195" s="113"/>
      <c r="N195" s="113"/>
      <c r="O195" s="69">
        <f>IF(ISERROR(AVERAGE(Calculations!Q196:AB196)),"",AVERAGE(Calculations!Q196:AB196))</f>
        <v>29.123333333333331</v>
      </c>
      <c r="P195" s="70">
        <f>IF(ISERROR(STDEV(Calculations!Q196:AB196)),"",IF(COUNT(Calculations!Q196:AB196)&lt;3,"N/A",STDEV(Calculations!Q196:AB196)))</f>
        <v>0.13051181300301284</v>
      </c>
    </row>
    <row r="196" spans="1:16" ht="15" customHeight="1" x14ac:dyDescent="0.25">
      <c r="A196" s="62" t="str">
        <f>'miRNA Table'!C196</f>
        <v>hsa-miR-29a-5p</v>
      </c>
      <c r="B196" s="17" t="s">
        <v>5694</v>
      </c>
      <c r="C196" s="78">
        <v>32.020000000000003</v>
      </c>
      <c r="D196" s="78">
        <v>32.130000000000003</v>
      </c>
      <c r="E196" s="78">
        <v>31.96</v>
      </c>
      <c r="F196" s="80"/>
      <c r="G196" s="80"/>
      <c r="H196" s="80"/>
      <c r="I196" s="80"/>
      <c r="J196" s="80"/>
      <c r="K196" s="80"/>
      <c r="L196" s="80"/>
      <c r="M196" s="113"/>
      <c r="N196" s="113"/>
      <c r="O196" s="69">
        <f>IF(ISERROR(AVERAGE(Calculations!Q197:AB197)),"",AVERAGE(Calculations!Q197:AB197))</f>
        <v>32.036666666666669</v>
      </c>
      <c r="P196" s="70">
        <f>IF(ISERROR(STDEV(Calculations!Q197:AB197)),"",IF(COUNT(Calculations!Q197:AB197)&lt;3,"N/A",STDEV(Calculations!Q197:AB197)))</f>
        <v>8.6216781042517787E-2</v>
      </c>
    </row>
    <row r="197" spans="1:16" ht="15" customHeight="1" x14ac:dyDescent="0.25">
      <c r="A197" s="62" t="str">
        <f>'miRNA Table'!C197</f>
        <v>hsa-miR-29b-3p</v>
      </c>
      <c r="B197" s="17" t="s">
        <v>5695</v>
      </c>
      <c r="C197" s="78">
        <v>33.83</v>
      </c>
      <c r="D197" s="78">
        <v>34.22</v>
      </c>
      <c r="E197" s="78">
        <v>33.090000000000003</v>
      </c>
      <c r="F197" s="80"/>
      <c r="G197" s="80"/>
      <c r="H197" s="80"/>
      <c r="I197" s="80"/>
      <c r="J197" s="80"/>
      <c r="K197" s="80"/>
      <c r="L197" s="80"/>
      <c r="M197" s="113"/>
      <c r="N197" s="113"/>
      <c r="O197" s="69">
        <f>IF(ISERROR(AVERAGE(Calculations!Q198:AB198)),"",AVERAGE(Calculations!Q198:AB198))</f>
        <v>33.713333333333331</v>
      </c>
      <c r="P197" s="70">
        <f>IF(ISERROR(STDEV(Calculations!Q198:AB198)),"",IF(COUNT(Calculations!Q198:AB198)&lt;3,"N/A",STDEV(Calculations!Q198:AB198)))</f>
        <v>0.57396283271073434</v>
      </c>
    </row>
    <row r="198" spans="1:16" ht="15" customHeight="1" x14ac:dyDescent="0.25">
      <c r="A198" s="62" t="str">
        <f>'miRNA Table'!C198</f>
        <v>hsa-miR-29b-2-5p</v>
      </c>
      <c r="B198" s="17" t="s">
        <v>5696</v>
      </c>
      <c r="C198" s="78">
        <v>33.950000000000003</v>
      </c>
      <c r="D198" s="78">
        <v>33.26</v>
      </c>
      <c r="E198" s="78">
        <v>32.65</v>
      </c>
      <c r="F198" s="80"/>
      <c r="G198" s="80"/>
      <c r="H198" s="80"/>
      <c r="I198" s="80"/>
      <c r="J198" s="80"/>
      <c r="K198" s="80"/>
      <c r="L198" s="80"/>
      <c r="M198" s="113"/>
      <c r="N198" s="113"/>
      <c r="O198" s="69">
        <f>IF(ISERROR(AVERAGE(Calculations!Q199:AB199)),"",AVERAGE(Calculations!Q199:AB199))</f>
        <v>33.286666666666669</v>
      </c>
      <c r="P198" s="70">
        <f>IF(ISERROR(STDEV(Calculations!Q199:AB199)),"",IF(COUNT(Calculations!Q199:AB199)&lt;3,"N/A",STDEV(Calculations!Q199:AB199)))</f>
        <v>0.65041012702243206</v>
      </c>
    </row>
    <row r="199" spans="1:16" ht="15" customHeight="1" x14ac:dyDescent="0.25">
      <c r="A199" s="62" t="str">
        <f>'miRNA Table'!C199</f>
        <v>hsa-miR-29c-3p</v>
      </c>
      <c r="B199" s="17" t="s">
        <v>5697</v>
      </c>
      <c r="C199" s="78" t="s">
        <v>132</v>
      </c>
      <c r="D199" s="78" t="s">
        <v>132</v>
      </c>
      <c r="E199" s="78" t="s">
        <v>132</v>
      </c>
      <c r="F199" s="80"/>
      <c r="G199" s="80"/>
      <c r="H199" s="80"/>
      <c r="I199" s="80"/>
      <c r="J199" s="80"/>
      <c r="K199" s="80"/>
      <c r="L199" s="80"/>
      <c r="M199" s="113"/>
      <c r="N199" s="113"/>
      <c r="O199" s="69">
        <f>IF(ISERROR(AVERAGE(Calculations!Q200:AB200)),"",AVERAGE(Calculations!Q200:AB200))</f>
        <v>35</v>
      </c>
      <c r="P199" s="70">
        <f>IF(ISERROR(STDEV(Calculations!Q200:AB200)),"",IF(COUNT(Calculations!Q200:AB200)&lt;3,"N/A",STDEV(Calculations!Q200:AB200)))</f>
        <v>0</v>
      </c>
    </row>
    <row r="200" spans="1:16" ht="15" customHeight="1" x14ac:dyDescent="0.25">
      <c r="A200" s="62" t="str">
        <f>'miRNA Table'!C200</f>
        <v>hsa-miR-300</v>
      </c>
      <c r="B200" s="17" t="s">
        <v>5698</v>
      </c>
      <c r="C200" s="78">
        <v>29</v>
      </c>
      <c r="D200" s="78">
        <v>28.84</v>
      </c>
      <c r="E200" s="78">
        <v>28.53</v>
      </c>
      <c r="F200" s="80"/>
      <c r="G200" s="80"/>
      <c r="H200" s="80"/>
      <c r="I200" s="80"/>
      <c r="J200" s="80"/>
      <c r="K200" s="80"/>
      <c r="L200" s="80"/>
      <c r="M200" s="113"/>
      <c r="N200" s="113"/>
      <c r="O200" s="69">
        <f>IF(ISERROR(AVERAGE(Calculations!Q201:AB201)),"",AVERAGE(Calculations!Q201:AB201))</f>
        <v>28.790000000000003</v>
      </c>
      <c r="P200" s="70">
        <f>IF(ISERROR(STDEV(Calculations!Q201:AB201)),"",IF(COUNT(Calculations!Q201:AB201)&lt;3,"N/A",STDEV(Calculations!Q201:AB201)))</f>
        <v>0.23895606290696977</v>
      </c>
    </row>
    <row r="201" spans="1:16" ht="15" customHeight="1" x14ac:dyDescent="0.25">
      <c r="A201" s="62" t="str">
        <f>'miRNA Table'!C201</f>
        <v>hsa-miR-301a-3p</v>
      </c>
      <c r="B201" s="17" t="s">
        <v>5699</v>
      </c>
      <c r="C201" s="78" t="s">
        <v>132</v>
      </c>
      <c r="D201" s="78">
        <v>37.049999999999997</v>
      </c>
      <c r="E201" s="78" t="s">
        <v>132</v>
      </c>
      <c r="F201" s="80"/>
      <c r="G201" s="80"/>
      <c r="H201" s="80"/>
      <c r="I201" s="80"/>
      <c r="J201" s="80"/>
      <c r="K201" s="80"/>
      <c r="L201" s="80"/>
      <c r="M201" s="113"/>
      <c r="N201" s="113"/>
      <c r="O201" s="69">
        <f>IF(ISERROR(AVERAGE(Calculations!Q202:AB202)),"",AVERAGE(Calculations!Q202:AB202))</f>
        <v>35</v>
      </c>
      <c r="P201" s="70">
        <f>IF(ISERROR(STDEV(Calculations!Q202:AB202)),"",IF(COUNT(Calculations!Q202:AB202)&lt;3,"N/A",STDEV(Calculations!Q202:AB202)))</f>
        <v>0</v>
      </c>
    </row>
    <row r="202" spans="1:16" ht="15" customHeight="1" x14ac:dyDescent="0.25">
      <c r="A202" s="62" t="str">
        <f>'miRNA Table'!C202</f>
        <v>hsa-miR-302a-3p</v>
      </c>
      <c r="B202" s="17" t="s">
        <v>5700</v>
      </c>
      <c r="C202" s="78">
        <v>27.33</v>
      </c>
      <c r="D202" s="78">
        <v>27.11</v>
      </c>
      <c r="E202" s="78">
        <v>27.31</v>
      </c>
      <c r="F202" s="80"/>
      <c r="G202" s="80"/>
      <c r="H202" s="80"/>
      <c r="I202" s="80"/>
      <c r="J202" s="80"/>
      <c r="K202" s="80"/>
      <c r="L202" s="80"/>
      <c r="M202" s="113"/>
      <c r="N202" s="113"/>
      <c r="O202" s="69">
        <f>IF(ISERROR(AVERAGE(Calculations!Q203:AB203)),"",AVERAGE(Calculations!Q203:AB203))</f>
        <v>27.25</v>
      </c>
      <c r="P202" s="70">
        <f>IF(ISERROR(STDEV(Calculations!Q203:AB203)),"",IF(COUNT(Calculations!Q203:AB203)&lt;3,"N/A",STDEV(Calculations!Q203:AB203)))</f>
        <v>0.12165525060596384</v>
      </c>
    </row>
    <row r="203" spans="1:16" ht="15" customHeight="1" x14ac:dyDescent="0.25">
      <c r="A203" s="62" t="str">
        <f>'miRNA Table'!C203</f>
        <v>hsa-miR-302a-5p</v>
      </c>
      <c r="B203" s="17" t="s">
        <v>5701</v>
      </c>
      <c r="C203" s="78">
        <v>25.52</v>
      </c>
      <c r="D203" s="78">
        <v>25.6</v>
      </c>
      <c r="E203" s="78">
        <v>25.81</v>
      </c>
      <c r="F203" s="80"/>
      <c r="G203" s="80"/>
      <c r="H203" s="80"/>
      <c r="I203" s="80"/>
      <c r="J203" s="80"/>
      <c r="K203" s="80"/>
      <c r="L203" s="80"/>
      <c r="M203" s="113"/>
      <c r="N203" s="113"/>
      <c r="O203" s="69">
        <f>IF(ISERROR(AVERAGE(Calculations!Q204:AB204)),"",AVERAGE(Calculations!Q204:AB204))</f>
        <v>25.643333333333334</v>
      </c>
      <c r="P203" s="70">
        <f>IF(ISERROR(STDEV(Calculations!Q204:AB204)),"",IF(COUNT(Calculations!Q204:AB204)&lt;3,"N/A",STDEV(Calculations!Q204:AB204)))</f>
        <v>0.14977761292440572</v>
      </c>
    </row>
    <row r="204" spans="1:16" ht="15" customHeight="1" x14ac:dyDescent="0.25">
      <c r="A204" s="62" t="str">
        <f>'miRNA Table'!C204</f>
        <v>hsa-miR-302b-3p</v>
      </c>
      <c r="B204" s="17" t="s">
        <v>5702</v>
      </c>
      <c r="C204" s="78">
        <v>27.12</v>
      </c>
      <c r="D204" s="78">
        <v>27.21</v>
      </c>
      <c r="E204" s="78">
        <v>27.12</v>
      </c>
      <c r="F204" s="80"/>
      <c r="G204" s="80"/>
      <c r="H204" s="80"/>
      <c r="I204" s="80"/>
      <c r="J204" s="80"/>
      <c r="K204" s="80"/>
      <c r="L204" s="80"/>
      <c r="M204" s="113"/>
      <c r="N204" s="113"/>
      <c r="O204" s="69">
        <f>IF(ISERROR(AVERAGE(Calculations!Q205:AB205)),"",AVERAGE(Calculations!Q205:AB205))</f>
        <v>27.150000000000002</v>
      </c>
      <c r="P204" s="70">
        <f>IF(ISERROR(STDEV(Calculations!Q205:AB205)),"",IF(COUNT(Calculations!Q205:AB205)&lt;3,"N/A",STDEV(Calculations!Q205:AB205)))</f>
        <v>5.1961524227066236E-2</v>
      </c>
    </row>
    <row r="205" spans="1:16" ht="15" customHeight="1" x14ac:dyDescent="0.25">
      <c r="A205" s="62" t="str">
        <f>'miRNA Table'!C205</f>
        <v>hsa-miR-302b-5p</v>
      </c>
      <c r="B205" s="17" t="s">
        <v>5703</v>
      </c>
      <c r="C205" s="78">
        <v>35.53</v>
      </c>
      <c r="D205" s="78">
        <v>36.21</v>
      </c>
      <c r="E205" s="78">
        <v>37.659999999999997</v>
      </c>
      <c r="F205" s="80"/>
      <c r="G205" s="80"/>
      <c r="H205" s="80"/>
      <c r="I205" s="80"/>
      <c r="J205" s="80"/>
      <c r="K205" s="80"/>
      <c r="L205" s="80"/>
      <c r="M205" s="113"/>
      <c r="N205" s="113"/>
      <c r="O205" s="69">
        <f>IF(ISERROR(AVERAGE(Calculations!Q206:AB206)),"",AVERAGE(Calculations!Q206:AB206))</f>
        <v>35</v>
      </c>
      <c r="P205" s="70">
        <f>IF(ISERROR(STDEV(Calculations!Q206:AB206)),"",IF(COUNT(Calculations!Q206:AB206)&lt;3,"N/A",STDEV(Calculations!Q206:AB206)))</f>
        <v>0</v>
      </c>
    </row>
    <row r="206" spans="1:16" ht="15" customHeight="1" x14ac:dyDescent="0.25">
      <c r="A206" s="62" t="str">
        <f>'miRNA Table'!C206</f>
        <v>hsa-miR-302c-3p</v>
      </c>
      <c r="B206" s="17" t="s">
        <v>5704</v>
      </c>
      <c r="C206" s="78">
        <v>23.03</v>
      </c>
      <c r="D206" s="78">
        <v>23.28</v>
      </c>
      <c r="E206" s="78">
        <v>23.16</v>
      </c>
      <c r="F206" s="80"/>
      <c r="G206" s="80"/>
      <c r="H206" s="80"/>
      <c r="I206" s="80"/>
      <c r="J206" s="80"/>
      <c r="K206" s="80"/>
      <c r="L206" s="80"/>
      <c r="M206" s="113"/>
      <c r="N206" s="113"/>
      <c r="O206" s="69">
        <f>IF(ISERROR(AVERAGE(Calculations!Q207:AB207)),"",AVERAGE(Calculations!Q207:AB207))</f>
        <v>23.156666666666666</v>
      </c>
      <c r="P206" s="70">
        <f>IF(ISERROR(STDEV(Calculations!Q207:AB207)),"",IF(COUNT(Calculations!Q207:AB207)&lt;3,"N/A",STDEV(Calculations!Q207:AB207)))</f>
        <v>0.12503332889007365</v>
      </c>
    </row>
    <row r="207" spans="1:16" ht="15" customHeight="1" x14ac:dyDescent="0.25">
      <c r="A207" s="62" t="str">
        <f>'miRNA Table'!C207</f>
        <v>hsa-miR-30a-5p</v>
      </c>
      <c r="B207" s="17" t="s">
        <v>5705</v>
      </c>
      <c r="C207" s="78">
        <v>34.1</v>
      </c>
      <c r="D207" s="78">
        <v>34.36</v>
      </c>
      <c r="E207" s="78">
        <v>32.92</v>
      </c>
      <c r="F207" s="80"/>
      <c r="G207" s="80"/>
      <c r="H207" s="80"/>
      <c r="I207" s="80"/>
      <c r="J207" s="80"/>
      <c r="K207" s="80"/>
      <c r="L207" s="80"/>
      <c r="M207" s="113"/>
      <c r="N207" s="113"/>
      <c r="O207" s="69">
        <f>IF(ISERROR(AVERAGE(Calculations!Q208:AB208)),"",AVERAGE(Calculations!Q208:AB208))</f>
        <v>33.793333333333337</v>
      </c>
      <c r="P207" s="70">
        <f>IF(ISERROR(STDEV(Calculations!Q208:AB208)),"",IF(COUNT(Calculations!Q208:AB208)&lt;3,"N/A",STDEV(Calculations!Q208:AB208)))</f>
        <v>0.76741991981791302</v>
      </c>
    </row>
    <row r="208" spans="1:16" ht="15" customHeight="1" x14ac:dyDescent="0.25">
      <c r="A208" s="62" t="str">
        <f>'miRNA Table'!C208</f>
        <v>hsa-miR-30b-5p</v>
      </c>
      <c r="B208" s="17" t="s">
        <v>5706</v>
      </c>
      <c r="C208" s="78">
        <v>33.130000000000003</v>
      </c>
      <c r="D208" s="78">
        <v>36.08</v>
      </c>
      <c r="E208" s="78">
        <v>34.1</v>
      </c>
      <c r="F208" s="80"/>
      <c r="G208" s="80"/>
      <c r="H208" s="80"/>
      <c r="I208" s="80"/>
      <c r="J208" s="80"/>
      <c r="K208" s="80"/>
      <c r="L208" s="80"/>
      <c r="M208" s="113"/>
      <c r="N208" s="113"/>
      <c r="O208" s="69">
        <f>IF(ISERROR(AVERAGE(Calculations!Q209:AB209)),"",AVERAGE(Calculations!Q209:AB209))</f>
        <v>34.076666666666661</v>
      </c>
      <c r="P208" s="70">
        <f>IF(ISERROR(STDEV(Calculations!Q209:AB209)),"",IF(COUNT(Calculations!Q209:AB209)&lt;3,"N/A",STDEV(Calculations!Q209:AB209)))</f>
        <v>0.93521833457932746</v>
      </c>
    </row>
    <row r="209" spans="1:16" ht="15" customHeight="1" x14ac:dyDescent="0.25">
      <c r="A209" s="62" t="str">
        <f>'miRNA Table'!C209</f>
        <v>hsa-miR-30c-5p</v>
      </c>
      <c r="B209" s="17" t="s">
        <v>5707</v>
      </c>
      <c r="C209" s="78">
        <v>25.3</v>
      </c>
      <c r="D209" s="78">
        <v>25.36</v>
      </c>
      <c r="E209" s="78">
        <v>25.3</v>
      </c>
      <c r="F209" s="80"/>
      <c r="G209" s="80"/>
      <c r="H209" s="80"/>
      <c r="I209" s="80"/>
      <c r="J209" s="80"/>
      <c r="K209" s="80"/>
      <c r="L209" s="80"/>
      <c r="M209" s="113"/>
      <c r="N209" s="113"/>
      <c r="O209" s="69">
        <f>IF(ISERROR(AVERAGE(Calculations!Q210:AB210)),"",AVERAGE(Calculations!Q210:AB210))</f>
        <v>25.319999999999997</v>
      </c>
      <c r="P209" s="70">
        <f>IF(ISERROR(STDEV(Calculations!Q210:AB210)),"",IF(COUNT(Calculations!Q210:AB210)&lt;3,"N/A",STDEV(Calculations!Q210:AB210)))</f>
        <v>3.4641016151376811E-2</v>
      </c>
    </row>
    <row r="210" spans="1:16" ht="15" customHeight="1" x14ac:dyDescent="0.25">
      <c r="A210" s="62" t="str">
        <f>'miRNA Table'!C210</f>
        <v>hsa-miR-30c-1-3p</v>
      </c>
      <c r="B210" s="17" t="s">
        <v>5708</v>
      </c>
      <c r="C210" s="78" t="s">
        <v>132</v>
      </c>
      <c r="D210" s="78" t="s">
        <v>132</v>
      </c>
      <c r="E210" s="78" t="s">
        <v>132</v>
      </c>
      <c r="F210" s="80"/>
      <c r="G210" s="80"/>
      <c r="H210" s="80"/>
      <c r="I210" s="80"/>
      <c r="J210" s="80"/>
      <c r="K210" s="80"/>
      <c r="L210" s="80"/>
      <c r="M210" s="113"/>
      <c r="N210" s="113"/>
      <c r="O210" s="69">
        <f>IF(ISERROR(AVERAGE(Calculations!Q211:AB211)),"",AVERAGE(Calculations!Q211:AB211))</f>
        <v>35</v>
      </c>
      <c r="P210" s="70">
        <f>IF(ISERROR(STDEV(Calculations!Q211:AB211)),"",IF(COUNT(Calculations!Q211:AB211)&lt;3,"N/A",STDEV(Calculations!Q211:AB211)))</f>
        <v>0</v>
      </c>
    </row>
    <row r="211" spans="1:16" ht="15" customHeight="1" x14ac:dyDescent="0.25">
      <c r="A211" s="62" t="str">
        <f>'miRNA Table'!C211</f>
        <v>hsa-miR-30d-5p</v>
      </c>
      <c r="B211" s="17" t="s">
        <v>5709</v>
      </c>
      <c r="C211" s="78" t="s">
        <v>132</v>
      </c>
      <c r="D211" s="78">
        <v>36.130000000000003</v>
      </c>
      <c r="E211" s="78" t="s">
        <v>132</v>
      </c>
      <c r="F211" s="80"/>
      <c r="G211" s="80"/>
      <c r="H211" s="80"/>
      <c r="I211" s="80"/>
      <c r="J211" s="80"/>
      <c r="K211" s="80"/>
      <c r="L211" s="80"/>
      <c r="M211" s="113"/>
      <c r="N211" s="113"/>
      <c r="O211" s="69">
        <f>IF(ISERROR(AVERAGE(Calculations!Q212:AB212)),"",AVERAGE(Calculations!Q212:AB212))</f>
        <v>35</v>
      </c>
      <c r="P211" s="70">
        <f>IF(ISERROR(STDEV(Calculations!Q212:AB212)),"",IF(COUNT(Calculations!Q212:AB212)&lt;3,"N/A",STDEV(Calculations!Q212:AB212)))</f>
        <v>0</v>
      </c>
    </row>
    <row r="212" spans="1:16" ht="15" customHeight="1" x14ac:dyDescent="0.25">
      <c r="A212" s="62" t="str">
        <f>'miRNA Table'!C212</f>
        <v>hsa-miR-30d-3p</v>
      </c>
      <c r="B212" s="17" t="s">
        <v>5710</v>
      </c>
      <c r="C212" s="78" t="s">
        <v>132</v>
      </c>
      <c r="D212" s="78">
        <v>38.61</v>
      </c>
      <c r="E212" s="78">
        <v>37.43</v>
      </c>
      <c r="F212" s="80"/>
      <c r="G212" s="80"/>
      <c r="H212" s="80"/>
      <c r="I212" s="80"/>
      <c r="J212" s="80"/>
      <c r="K212" s="80"/>
      <c r="L212" s="80"/>
      <c r="M212" s="113"/>
      <c r="N212" s="113"/>
      <c r="O212" s="69">
        <f>IF(ISERROR(AVERAGE(Calculations!Q213:AB213)),"",AVERAGE(Calculations!Q213:AB213))</f>
        <v>35</v>
      </c>
      <c r="P212" s="70">
        <f>IF(ISERROR(STDEV(Calculations!Q213:AB213)),"",IF(COUNT(Calculations!Q213:AB213)&lt;3,"N/A",STDEV(Calculations!Q213:AB213)))</f>
        <v>0</v>
      </c>
    </row>
    <row r="213" spans="1:16" ht="15" customHeight="1" x14ac:dyDescent="0.25">
      <c r="A213" s="62" t="str">
        <f>'miRNA Table'!C213</f>
        <v>hsa-miR-30e-5p</v>
      </c>
      <c r="B213" s="17" t="s">
        <v>5711</v>
      </c>
      <c r="C213" s="78">
        <v>33.119999999999997</v>
      </c>
      <c r="D213" s="78">
        <v>36.53</v>
      </c>
      <c r="E213" s="78" t="s">
        <v>132</v>
      </c>
      <c r="F213" s="80"/>
      <c r="G213" s="80"/>
      <c r="H213" s="80"/>
      <c r="I213" s="80"/>
      <c r="J213" s="80"/>
      <c r="K213" s="80"/>
      <c r="L213" s="80"/>
      <c r="M213" s="113"/>
      <c r="N213" s="113"/>
      <c r="O213" s="69">
        <f>IF(ISERROR(AVERAGE(Calculations!Q214:AB214)),"",AVERAGE(Calculations!Q214:AB214))</f>
        <v>34.373333333333335</v>
      </c>
      <c r="P213" s="70">
        <f>IF(ISERROR(STDEV(Calculations!Q214:AB214)),"",IF(COUNT(Calculations!Q214:AB214)&lt;3,"N/A",STDEV(Calculations!Q214:AB214)))</f>
        <v>1.085418506076498</v>
      </c>
    </row>
    <row r="214" spans="1:16" ht="15" customHeight="1" x14ac:dyDescent="0.25">
      <c r="A214" s="62" t="str">
        <f>'miRNA Table'!C214</f>
        <v>hsa-miR-30e-3p</v>
      </c>
      <c r="B214" s="17" t="s">
        <v>5712</v>
      </c>
      <c r="C214" s="78">
        <v>33.369999999999997</v>
      </c>
      <c r="D214" s="78">
        <v>33.47</v>
      </c>
      <c r="E214" s="78">
        <v>31.59</v>
      </c>
      <c r="F214" s="80"/>
      <c r="G214" s="80"/>
      <c r="H214" s="80"/>
      <c r="I214" s="80"/>
      <c r="J214" s="80"/>
      <c r="K214" s="80"/>
      <c r="L214" s="80"/>
      <c r="M214" s="113"/>
      <c r="N214" s="113"/>
      <c r="O214" s="69">
        <f>IF(ISERROR(AVERAGE(Calculations!Q215:AB215)),"",AVERAGE(Calculations!Q215:AB215))</f>
        <v>32.81</v>
      </c>
      <c r="P214" s="70">
        <f>IF(ISERROR(STDEV(Calculations!Q215:AB215)),"",IF(COUNT(Calculations!Q215:AB215)&lt;3,"N/A",STDEV(Calculations!Q215:AB215)))</f>
        <v>1.0577334257741873</v>
      </c>
    </row>
    <row r="215" spans="1:16" ht="15" customHeight="1" x14ac:dyDescent="0.25">
      <c r="A215" s="62" t="str">
        <f>'miRNA Table'!C215</f>
        <v>hsa-miR-31-5p</v>
      </c>
      <c r="B215" s="17" t="s">
        <v>5713</v>
      </c>
      <c r="C215" s="78" t="s">
        <v>132</v>
      </c>
      <c r="D215" s="78">
        <v>38.270000000000003</v>
      </c>
      <c r="E215" s="78" t="s">
        <v>132</v>
      </c>
      <c r="F215" s="80"/>
      <c r="G215" s="80"/>
      <c r="H215" s="80"/>
      <c r="I215" s="80"/>
      <c r="J215" s="80"/>
      <c r="K215" s="80"/>
      <c r="L215" s="80"/>
      <c r="M215" s="113"/>
      <c r="N215" s="113"/>
      <c r="O215" s="69">
        <f>IF(ISERROR(AVERAGE(Calculations!Q216:AB216)),"",AVERAGE(Calculations!Q216:AB216))</f>
        <v>35</v>
      </c>
      <c r="P215" s="70">
        <f>IF(ISERROR(STDEV(Calculations!Q216:AB216)),"",IF(COUNT(Calculations!Q216:AB216)&lt;3,"N/A",STDEV(Calculations!Q216:AB216)))</f>
        <v>0</v>
      </c>
    </row>
    <row r="216" spans="1:16" ht="15" customHeight="1" x14ac:dyDescent="0.25">
      <c r="A216" s="62" t="str">
        <f>'miRNA Table'!C216</f>
        <v>hsa-miR-31-3p</v>
      </c>
      <c r="B216" s="17" t="s">
        <v>5714</v>
      </c>
      <c r="C216" s="78">
        <v>38.33</v>
      </c>
      <c r="D216" s="78" t="s">
        <v>132</v>
      </c>
      <c r="E216" s="78" t="s">
        <v>132</v>
      </c>
      <c r="F216" s="80"/>
      <c r="G216" s="80"/>
      <c r="H216" s="80"/>
      <c r="I216" s="80"/>
      <c r="J216" s="80"/>
      <c r="K216" s="80"/>
      <c r="L216" s="80"/>
      <c r="M216" s="113"/>
      <c r="N216" s="113"/>
      <c r="O216" s="69">
        <f>IF(ISERROR(AVERAGE(Calculations!Q217:AB217)),"",AVERAGE(Calculations!Q217:AB217))</f>
        <v>35</v>
      </c>
      <c r="P216" s="70">
        <f>IF(ISERROR(STDEV(Calculations!Q217:AB217)),"",IF(COUNT(Calculations!Q217:AB217)&lt;3,"N/A",STDEV(Calculations!Q217:AB217)))</f>
        <v>0</v>
      </c>
    </row>
    <row r="217" spans="1:16" ht="15" customHeight="1" x14ac:dyDescent="0.25">
      <c r="A217" s="62" t="str">
        <f>'miRNA Table'!C217</f>
        <v>hsa-miR-32-5p</v>
      </c>
      <c r="B217" s="17" t="s">
        <v>5715</v>
      </c>
      <c r="C217" s="78">
        <v>35.14</v>
      </c>
      <c r="D217" s="78">
        <v>36.71</v>
      </c>
      <c r="E217" s="78">
        <v>34.83</v>
      </c>
      <c r="F217" s="80"/>
      <c r="G217" s="80"/>
      <c r="H217" s="80"/>
      <c r="I217" s="80"/>
      <c r="J217" s="80"/>
      <c r="K217" s="80"/>
      <c r="L217" s="80"/>
      <c r="M217" s="113"/>
      <c r="N217" s="113"/>
      <c r="O217" s="69">
        <f>IF(ISERROR(AVERAGE(Calculations!Q218:AB218)),"",AVERAGE(Calculations!Q218:AB218))</f>
        <v>34.943333333333335</v>
      </c>
      <c r="P217" s="70">
        <f>IF(ISERROR(STDEV(Calculations!Q218:AB218)),"",IF(COUNT(Calculations!Q218:AB218)&lt;3,"N/A",STDEV(Calculations!Q218:AB218)))</f>
        <v>9.8149545762237361E-2</v>
      </c>
    </row>
    <row r="218" spans="1:16" ht="15" customHeight="1" x14ac:dyDescent="0.25">
      <c r="A218" s="62" t="str">
        <f>'miRNA Table'!C218</f>
        <v>hsa-miR-32-3p</v>
      </c>
      <c r="B218" s="17" t="s">
        <v>5716</v>
      </c>
      <c r="C218" s="78">
        <v>29.4</v>
      </c>
      <c r="D218" s="78">
        <v>29.83</v>
      </c>
      <c r="E218" s="78">
        <v>29.71</v>
      </c>
      <c r="F218" s="80"/>
      <c r="G218" s="80"/>
      <c r="H218" s="80"/>
      <c r="I218" s="80"/>
      <c r="J218" s="80"/>
      <c r="K218" s="80"/>
      <c r="L218" s="80"/>
      <c r="M218" s="113"/>
      <c r="N218" s="113"/>
      <c r="O218" s="69">
        <f>IF(ISERROR(AVERAGE(Calculations!Q219:AB219)),"",AVERAGE(Calculations!Q219:AB219))</f>
        <v>29.646666666666665</v>
      </c>
      <c r="P218" s="70">
        <f>IF(ISERROR(STDEV(Calculations!Q219:AB219)),"",IF(COUNT(Calculations!Q219:AB219)&lt;3,"N/A",STDEV(Calculations!Q219:AB219)))</f>
        <v>0.22188585654190179</v>
      </c>
    </row>
    <row r="219" spans="1:16" ht="15" customHeight="1" x14ac:dyDescent="0.25">
      <c r="A219" s="62" t="str">
        <f>'miRNA Table'!C219</f>
        <v>hsa-miR-320a</v>
      </c>
      <c r="B219" s="17" t="s">
        <v>5717</v>
      </c>
      <c r="C219" s="78" t="s">
        <v>132</v>
      </c>
      <c r="D219" s="78">
        <v>39.229999999999997</v>
      </c>
      <c r="E219" s="78" t="s">
        <v>132</v>
      </c>
      <c r="F219" s="80"/>
      <c r="G219" s="80"/>
      <c r="H219" s="80"/>
      <c r="I219" s="80"/>
      <c r="J219" s="80"/>
      <c r="K219" s="80"/>
      <c r="L219" s="80"/>
      <c r="M219" s="113"/>
      <c r="N219" s="113"/>
      <c r="O219" s="69">
        <f>IF(ISERROR(AVERAGE(Calculations!Q220:AB220)),"",AVERAGE(Calculations!Q220:AB220))</f>
        <v>35</v>
      </c>
      <c r="P219" s="70">
        <f>IF(ISERROR(STDEV(Calculations!Q220:AB220)),"",IF(COUNT(Calculations!Q220:AB220)&lt;3,"N/A",STDEV(Calculations!Q220:AB220)))</f>
        <v>0</v>
      </c>
    </row>
    <row r="220" spans="1:16" ht="15" customHeight="1" x14ac:dyDescent="0.25">
      <c r="A220" s="62" t="str">
        <f>'miRNA Table'!C220</f>
        <v>hsa-miR-320b</v>
      </c>
      <c r="B220" s="17" t="s">
        <v>5718</v>
      </c>
      <c r="C220" s="78">
        <v>29.25</v>
      </c>
      <c r="D220" s="78">
        <v>29.17</v>
      </c>
      <c r="E220" s="78">
        <v>28.79</v>
      </c>
      <c r="F220" s="80"/>
      <c r="G220" s="80"/>
      <c r="H220" s="80"/>
      <c r="I220" s="80"/>
      <c r="J220" s="80"/>
      <c r="K220" s="80"/>
      <c r="L220" s="80"/>
      <c r="M220" s="113"/>
      <c r="N220" s="113"/>
      <c r="O220" s="69">
        <f>IF(ISERROR(AVERAGE(Calculations!Q221:AB221)),"",AVERAGE(Calculations!Q221:AB221))</f>
        <v>29.070000000000004</v>
      </c>
      <c r="P220" s="70">
        <f>IF(ISERROR(STDEV(Calculations!Q221:AB221)),"",IF(COUNT(Calculations!Q221:AB221)&lt;3,"N/A",STDEV(Calculations!Q221:AB221)))</f>
        <v>0.24576411454889097</v>
      </c>
    </row>
    <row r="221" spans="1:16" ht="15" customHeight="1" x14ac:dyDescent="0.25">
      <c r="A221" s="62" t="str">
        <f>'miRNA Table'!C221</f>
        <v>hsa-miR-323b-5p</v>
      </c>
      <c r="B221" s="17" t="s">
        <v>5719</v>
      </c>
      <c r="C221" s="78">
        <v>22.38</v>
      </c>
      <c r="D221" s="78">
        <v>22.43</v>
      </c>
      <c r="E221" s="78">
        <v>22.43</v>
      </c>
      <c r="F221" s="80"/>
      <c r="G221" s="80"/>
      <c r="H221" s="80"/>
      <c r="I221" s="80"/>
      <c r="J221" s="80"/>
      <c r="K221" s="80"/>
      <c r="L221" s="80"/>
      <c r="M221" s="113"/>
      <c r="N221" s="113"/>
      <c r="O221" s="69">
        <f>IF(ISERROR(AVERAGE(Calculations!Q222:AB222)),"",AVERAGE(Calculations!Q222:AB222))</f>
        <v>22.413333333333338</v>
      </c>
      <c r="P221" s="70">
        <f>IF(ISERROR(STDEV(Calculations!Q222:AB222)),"",IF(COUNT(Calculations!Q222:AB222)&lt;3,"N/A",STDEV(Calculations!Q222:AB222)))</f>
        <v>2.88675134594817E-2</v>
      </c>
    </row>
    <row r="222" spans="1:16" ht="15" customHeight="1" x14ac:dyDescent="0.25">
      <c r="A222" s="62" t="str">
        <f>'miRNA Table'!C222</f>
        <v>hsa-miR-324-3p</v>
      </c>
      <c r="B222" s="17" t="s">
        <v>5720</v>
      </c>
      <c r="C222" s="78">
        <v>28.7</v>
      </c>
      <c r="D222" s="78">
        <v>28.21</v>
      </c>
      <c r="E222" s="78">
        <v>28.29</v>
      </c>
      <c r="F222" s="80"/>
      <c r="G222" s="80"/>
      <c r="H222" s="80"/>
      <c r="I222" s="80"/>
      <c r="J222" s="80"/>
      <c r="K222" s="80"/>
      <c r="L222" s="80"/>
      <c r="M222" s="113"/>
      <c r="N222" s="113"/>
      <c r="O222" s="69">
        <f>IF(ISERROR(AVERAGE(Calculations!Q223:AB223)),"",AVERAGE(Calculations!Q223:AB223))</f>
        <v>28.399999999999995</v>
      </c>
      <c r="P222" s="70">
        <f>IF(ISERROR(STDEV(Calculations!Q223:AB223)),"",IF(COUNT(Calculations!Q223:AB223)&lt;3,"N/A",STDEV(Calculations!Q223:AB223)))</f>
        <v>0.26286878856189777</v>
      </c>
    </row>
    <row r="223" spans="1:16" ht="15" customHeight="1" x14ac:dyDescent="0.25">
      <c r="A223" s="62" t="str">
        <f>'miRNA Table'!C223</f>
        <v>hsa-miR-324-5p</v>
      </c>
      <c r="B223" s="17" t="s">
        <v>5721</v>
      </c>
      <c r="C223" s="78">
        <v>27.23</v>
      </c>
      <c r="D223" s="78">
        <v>27.15</v>
      </c>
      <c r="E223" s="78">
        <v>27.24</v>
      </c>
      <c r="F223" s="80"/>
      <c r="G223" s="80"/>
      <c r="H223" s="80"/>
      <c r="I223" s="80"/>
      <c r="J223" s="80"/>
      <c r="K223" s="80"/>
      <c r="L223" s="80"/>
      <c r="M223" s="113"/>
      <c r="N223" s="113"/>
      <c r="O223" s="69">
        <f>IF(ISERROR(AVERAGE(Calculations!Q224:AB224)),"",AVERAGE(Calculations!Q224:AB224))</f>
        <v>27.206666666666663</v>
      </c>
      <c r="P223" s="70">
        <f>IF(ISERROR(STDEV(Calculations!Q224:AB224)),"",IF(COUNT(Calculations!Q224:AB224)&lt;3,"N/A",STDEV(Calculations!Q224:AB224)))</f>
        <v>4.932882862316286E-2</v>
      </c>
    </row>
    <row r="224" spans="1:16" ht="15" customHeight="1" x14ac:dyDescent="0.25">
      <c r="A224" s="62" t="str">
        <f>'miRNA Table'!C224</f>
        <v>hsa-miR-325</v>
      </c>
      <c r="B224" s="17" t="s">
        <v>5722</v>
      </c>
      <c r="C224" s="78">
        <v>31.06</v>
      </c>
      <c r="D224" s="78">
        <v>31.12</v>
      </c>
      <c r="E224" s="78">
        <v>31.19</v>
      </c>
      <c r="F224" s="80"/>
      <c r="G224" s="80"/>
      <c r="H224" s="80"/>
      <c r="I224" s="80"/>
      <c r="J224" s="80"/>
      <c r="K224" s="80"/>
      <c r="L224" s="80"/>
      <c r="M224" s="113"/>
      <c r="N224" s="113"/>
      <c r="O224" s="69">
        <f>IF(ISERROR(AVERAGE(Calculations!Q225:AB225)),"",AVERAGE(Calculations!Q225:AB225))</f>
        <v>31.123333333333335</v>
      </c>
      <c r="P224" s="70">
        <f>IF(ISERROR(STDEV(Calculations!Q225:AB225)),"",IF(COUNT(Calculations!Q225:AB225)&lt;3,"N/A",STDEV(Calculations!Q225:AB225)))</f>
        <v>6.5064070986478373E-2</v>
      </c>
    </row>
    <row r="225" spans="1:16" ht="15" customHeight="1" x14ac:dyDescent="0.25">
      <c r="A225" s="62" t="str">
        <f>'miRNA Table'!C225</f>
        <v>hsa-miR-326</v>
      </c>
      <c r="B225" s="17" t="s">
        <v>5723</v>
      </c>
      <c r="C225" s="78">
        <v>27.09</v>
      </c>
      <c r="D225" s="78">
        <v>27.24</v>
      </c>
      <c r="E225" s="78">
        <v>27.24</v>
      </c>
      <c r="F225" s="80"/>
      <c r="G225" s="80"/>
      <c r="H225" s="80"/>
      <c r="I225" s="80"/>
      <c r="J225" s="80"/>
      <c r="K225" s="80"/>
      <c r="L225" s="80"/>
      <c r="M225" s="113"/>
      <c r="N225" s="113"/>
      <c r="O225" s="69">
        <f>IF(ISERROR(AVERAGE(Calculations!Q226:AB226)),"",AVERAGE(Calculations!Q226:AB226))</f>
        <v>27.189999999999998</v>
      </c>
      <c r="P225" s="70">
        <f>IF(ISERROR(STDEV(Calculations!Q226:AB226)),"",IF(COUNT(Calculations!Q226:AB226)&lt;3,"N/A",STDEV(Calculations!Q226:AB226)))</f>
        <v>8.6602540378443046E-2</v>
      </c>
    </row>
    <row r="226" spans="1:16" ht="15" customHeight="1" x14ac:dyDescent="0.25">
      <c r="A226" s="62" t="str">
        <f>'miRNA Table'!C226</f>
        <v>hsa-miR-328-3p</v>
      </c>
      <c r="B226" s="17" t="s">
        <v>5724</v>
      </c>
      <c r="C226" s="78">
        <v>32.53</v>
      </c>
      <c r="D226" s="78">
        <v>31.86</v>
      </c>
      <c r="E226" s="78">
        <v>33.76</v>
      </c>
      <c r="F226" s="80"/>
      <c r="G226" s="80"/>
      <c r="H226" s="80"/>
      <c r="I226" s="80"/>
      <c r="J226" s="80"/>
      <c r="K226" s="80"/>
      <c r="L226" s="80"/>
      <c r="M226" s="113"/>
      <c r="N226" s="113"/>
      <c r="O226" s="69">
        <f>IF(ISERROR(AVERAGE(Calculations!Q227:AB227)),"",AVERAGE(Calculations!Q227:AB227))</f>
        <v>32.716666666666669</v>
      </c>
      <c r="P226" s="70">
        <f>IF(ISERROR(STDEV(Calculations!Q227:AB227)),"",IF(COUNT(Calculations!Q227:AB227)&lt;3,"N/A",STDEV(Calculations!Q227:AB227)))</f>
        <v>0.96365623192782368</v>
      </c>
    </row>
    <row r="227" spans="1:16" ht="15" customHeight="1" x14ac:dyDescent="0.25">
      <c r="A227" s="62" t="str">
        <f>'miRNA Table'!C227</f>
        <v>hsa-miR-330-3p</v>
      </c>
      <c r="B227" s="17" t="s">
        <v>5725</v>
      </c>
      <c r="C227" s="78">
        <v>32.409999999999997</v>
      </c>
      <c r="D227" s="78">
        <v>32.950000000000003</v>
      </c>
      <c r="E227" s="78">
        <v>33.049999999999997</v>
      </c>
      <c r="F227" s="80"/>
      <c r="G227" s="80"/>
      <c r="H227" s="80"/>
      <c r="I227" s="80"/>
      <c r="J227" s="80"/>
      <c r="K227" s="80"/>
      <c r="L227" s="80"/>
      <c r="M227" s="113"/>
      <c r="N227" s="113"/>
      <c r="O227" s="69">
        <f>IF(ISERROR(AVERAGE(Calculations!Q228:AB228)),"",AVERAGE(Calculations!Q228:AB228))</f>
        <v>32.803333333333335</v>
      </c>
      <c r="P227" s="70">
        <f>IF(ISERROR(STDEV(Calculations!Q228:AB228)),"",IF(COUNT(Calculations!Q228:AB228)&lt;3,"N/A",STDEV(Calculations!Q228:AB228)))</f>
        <v>0.34428670223134439</v>
      </c>
    </row>
    <row r="228" spans="1:16" ht="15" customHeight="1" x14ac:dyDescent="0.25">
      <c r="A228" s="62" t="str">
        <f>'miRNA Table'!C228</f>
        <v>hsa-miR-331-5p</v>
      </c>
      <c r="B228" s="17" t="s">
        <v>5726</v>
      </c>
      <c r="C228" s="78">
        <v>23.41</v>
      </c>
      <c r="D228" s="78">
        <v>23.44</v>
      </c>
      <c r="E228" s="78">
        <v>23.4</v>
      </c>
      <c r="F228" s="80"/>
      <c r="G228" s="80"/>
      <c r="H228" s="80"/>
      <c r="I228" s="80"/>
      <c r="J228" s="80"/>
      <c r="K228" s="80"/>
      <c r="L228" s="80"/>
      <c r="M228" s="113"/>
      <c r="N228" s="113"/>
      <c r="O228" s="69">
        <f>IF(ISERROR(AVERAGE(Calculations!Q229:AB229)),"",AVERAGE(Calculations!Q229:AB229))</f>
        <v>23.416666666666668</v>
      </c>
      <c r="P228" s="70">
        <f>IF(ISERROR(STDEV(Calculations!Q229:AB229)),"",IF(COUNT(Calculations!Q229:AB229)&lt;3,"N/A",STDEV(Calculations!Q229:AB229)))</f>
        <v>2.081665999466259E-2</v>
      </c>
    </row>
    <row r="229" spans="1:16" ht="15" customHeight="1" x14ac:dyDescent="0.25">
      <c r="A229" s="62" t="str">
        <f>'miRNA Table'!C229</f>
        <v>hsa-miR-335-5p</v>
      </c>
      <c r="B229" s="17" t="s">
        <v>5727</v>
      </c>
      <c r="C229" s="78">
        <v>27.49</v>
      </c>
      <c r="D229" s="78">
        <v>27.72</v>
      </c>
      <c r="E229" s="78">
        <v>27.44</v>
      </c>
      <c r="F229" s="80"/>
      <c r="G229" s="80"/>
      <c r="H229" s="80"/>
      <c r="I229" s="80"/>
      <c r="J229" s="80"/>
      <c r="K229" s="80"/>
      <c r="L229" s="80"/>
      <c r="M229" s="113"/>
      <c r="N229" s="113"/>
      <c r="O229" s="69">
        <f>IF(ISERROR(AVERAGE(Calculations!Q230:AB230)),"",AVERAGE(Calculations!Q230:AB230))</f>
        <v>27.549999999999997</v>
      </c>
      <c r="P229" s="70">
        <f>IF(ISERROR(STDEV(Calculations!Q230:AB230)),"",IF(COUNT(Calculations!Q230:AB230)&lt;3,"N/A",STDEV(Calculations!Q230:AB230)))</f>
        <v>0.14933184523067999</v>
      </c>
    </row>
    <row r="230" spans="1:16" ht="15" customHeight="1" x14ac:dyDescent="0.25">
      <c r="A230" s="62" t="str">
        <f>'miRNA Table'!C230</f>
        <v>hsa-miR-335-3p</v>
      </c>
      <c r="B230" s="17" t="s">
        <v>5728</v>
      </c>
      <c r="C230" s="78">
        <v>22.3</v>
      </c>
      <c r="D230" s="78">
        <v>22.16</v>
      </c>
      <c r="E230" s="78">
        <v>22.29</v>
      </c>
      <c r="F230" s="80"/>
      <c r="G230" s="80"/>
      <c r="H230" s="80"/>
      <c r="I230" s="80"/>
      <c r="J230" s="80"/>
      <c r="K230" s="80"/>
      <c r="L230" s="80"/>
      <c r="M230" s="113"/>
      <c r="N230" s="113"/>
      <c r="O230" s="69">
        <f>IF(ISERROR(AVERAGE(Calculations!Q231:AB231)),"",AVERAGE(Calculations!Q231:AB231))</f>
        <v>22.25</v>
      </c>
      <c r="P230" s="70">
        <f>IF(ISERROR(STDEV(Calculations!Q231:AB231)),"",IF(COUNT(Calculations!Q231:AB231)&lt;3,"N/A",STDEV(Calculations!Q231:AB231)))</f>
        <v>7.810249675906647E-2</v>
      </c>
    </row>
    <row r="231" spans="1:16" ht="15" customHeight="1" x14ac:dyDescent="0.25">
      <c r="A231" s="62" t="str">
        <f>'miRNA Table'!C231</f>
        <v>hsa-miR-337-5p</v>
      </c>
      <c r="B231" s="17" t="s">
        <v>5729</v>
      </c>
      <c r="C231" s="78">
        <v>35.31</v>
      </c>
      <c r="D231" s="78">
        <v>33.270000000000003</v>
      </c>
      <c r="E231" s="78">
        <v>34.35</v>
      </c>
      <c r="F231" s="80"/>
      <c r="G231" s="80"/>
      <c r="H231" s="80"/>
      <c r="I231" s="80"/>
      <c r="J231" s="80"/>
      <c r="K231" s="80"/>
      <c r="L231" s="80"/>
      <c r="M231" s="113"/>
      <c r="N231" s="113"/>
      <c r="O231" s="69">
        <f>IF(ISERROR(AVERAGE(Calculations!Q232:AB232)),"",AVERAGE(Calculations!Q232:AB232))</f>
        <v>34.206666666666671</v>
      </c>
      <c r="P231" s="70">
        <f>IF(ISERROR(STDEV(Calculations!Q232:AB232)),"",IF(COUNT(Calculations!Q232:AB232)&lt;3,"N/A",STDEV(Calculations!Q232:AB232)))</f>
        <v>0.87386116364862598</v>
      </c>
    </row>
    <row r="232" spans="1:16" ht="15" customHeight="1" x14ac:dyDescent="0.25">
      <c r="A232" s="62" t="str">
        <f>'miRNA Table'!C232</f>
        <v>hsa-miR-338-3p</v>
      </c>
      <c r="B232" s="17" t="s">
        <v>5730</v>
      </c>
      <c r="C232" s="78">
        <v>35.57</v>
      </c>
      <c r="D232" s="78">
        <v>35.43</v>
      </c>
      <c r="E232" s="78">
        <v>36.090000000000003</v>
      </c>
      <c r="F232" s="80"/>
      <c r="G232" s="80"/>
      <c r="H232" s="80"/>
      <c r="I232" s="80"/>
      <c r="J232" s="80"/>
      <c r="K232" s="80"/>
      <c r="L232" s="80"/>
      <c r="M232" s="113"/>
      <c r="N232" s="113"/>
      <c r="O232" s="69">
        <f>IF(ISERROR(AVERAGE(Calculations!Q233:AB233)),"",AVERAGE(Calculations!Q233:AB233))</f>
        <v>35</v>
      </c>
      <c r="P232" s="70">
        <f>IF(ISERROR(STDEV(Calculations!Q233:AB233)),"",IF(COUNT(Calculations!Q233:AB233)&lt;3,"N/A",STDEV(Calculations!Q233:AB233)))</f>
        <v>0</v>
      </c>
    </row>
    <row r="233" spans="1:16" ht="15" customHeight="1" x14ac:dyDescent="0.25">
      <c r="A233" s="62" t="str">
        <f>'miRNA Table'!C233</f>
        <v>hsa-miR-338-5p</v>
      </c>
      <c r="B233" s="17" t="s">
        <v>5731</v>
      </c>
      <c r="C233" s="78">
        <v>27.91</v>
      </c>
      <c r="D233" s="78">
        <v>27.97</v>
      </c>
      <c r="E233" s="78">
        <v>27.98</v>
      </c>
      <c r="F233" s="80"/>
      <c r="G233" s="80"/>
      <c r="H233" s="80"/>
      <c r="I233" s="80"/>
      <c r="J233" s="80"/>
      <c r="K233" s="80"/>
      <c r="L233" s="80"/>
      <c r="M233" s="113"/>
      <c r="N233" s="113"/>
      <c r="O233" s="69">
        <f>IF(ISERROR(AVERAGE(Calculations!Q234:AB234)),"",AVERAGE(Calculations!Q234:AB234))</f>
        <v>27.953333333333333</v>
      </c>
      <c r="P233" s="70">
        <f>IF(ISERROR(STDEV(Calculations!Q234:AB234)),"",IF(COUNT(Calculations!Q234:AB234)&lt;3,"N/A",STDEV(Calculations!Q234:AB234)))</f>
        <v>3.7859388972001647E-2</v>
      </c>
    </row>
    <row r="234" spans="1:16" ht="15" customHeight="1" x14ac:dyDescent="0.25">
      <c r="A234" s="62" t="str">
        <f>'miRNA Table'!C234</f>
        <v>hsa-miR-339-3p</v>
      </c>
      <c r="B234" s="17" t="s">
        <v>5732</v>
      </c>
      <c r="C234" s="78">
        <v>37.86</v>
      </c>
      <c r="D234" s="78">
        <v>38.83</v>
      </c>
      <c r="E234" s="78">
        <v>38.61</v>
      </c>
      <c r="F234" s="80"/>
      <c r="G234" s="80"/>
      <c r="H234" s="80"/>
      <c r="I234" s="80"/>
      <c r="J234" s="80"/>
      <c r="K234" s="80"/>
      <c r="L234" s="80"/>
      <c r="M234" s="113"/>
      <c r="N234" s="113"/>
      <c r="O234" s="69">
        <f>IF(ISERROR(AVERAGE(Calculations!Q235:AB235)),"",AVERAGE(Calculations!Q235:AB235))</f>
        <v>35</v>
      </c>
      <c r="P234" s="70">
        <f>IF(ISERROR(STDEV(Calculations!Q235:AB235)),"",IF(COUNT(Calculations!Q235:AB235)&lt;3,"N/A",STDEV(Calculations!Q235:AB235)))</f>
        <v>0</v>
      </c>
    </row>
    <row r="235" spans="1:16" ht="15" customHeight="1" x14ac:dyDescent="0.25">
      <c r="A235" s="62" t="str">
        <f>'miRNA Table'!C235</f>
        <v>hsa-miR-33a-5p</v>
      </c>
      <c r="B235" s="17" t="s">
        <v>5733</v>
      </c>
      <c r="C235" s="78">
        <v>28.65</v>
      </c>
      <c r="D235" s="78">
        <v>28.56</v>
      </c>
      <c r="E235" s="78">
        <v>28.38</v>
      </c>
      <c r="F235" s="80"/>
      <c r="G235" s="80"/>
      <c r="H235" s="80"/>
      <c r="I235" s="80"/>
      <c r="J235" s="80"/>
      <c r="K235" s="80"/>
      <c r="L235" s="80"/>
      <c r="M235" s="113"/>
      <c r="N235" s="113"/>
      <c r="O235" s="69">
        <f>IF(ISERROR(AVERAGE(Calculations!Q236:AB236)),"",AVERAGE(Calculations!Q236:AB236))</f>
        <v>28.529999999999998</v>
      </c>
      <c r="P235" s="70">
        <f>IF(ISERROR(STDEV(Calculations!Q236:AB236)),"",IF(COUNT(Calculations!Q236:AB236)&lt;3,"N/A",STDEV(Calculations!Q236:AB236)))</f>
        <v>0.13747727084867498</v>
      </c>
    </row>
    <row r="236" spans="1:16" ht="15" customHeight="1" x14ac:dyDescent="0.25">
      <c r="A236" s="62" t="str">
        <f>'miRNA Table'!C236</f>
        <v>hsa-miR-33a-3p</v>
      </c>
      <c r="B236" s="17" t="s">
        <v>5734</v>
      </c>
      <c r="C236" s="78">
        <v>31.72</v>
      </c>
      <c r="D236" s="78">
        <v>32.28</v>
      </c>
      <c r="E236" s="78">
        <v>32.53</v>
      </c>
      <c r="F236" s="80"/>
      <c r="G236" s="80"/>
      <c r="H236" s="80"/>
      <c r="I236" s="80"/>
      <c r="J236" s="80"/>
      <c r="K236" s="80"/>
      <c r="L236" s="80"/>
      <c r="M236" s="113"/>
      <c r="N236" s="113"/>
      <c r="O236" s="69">
        <f>IF(ISERROR(AVERAGE(Calculations!Q237:AB237)),"",AVERAGE(Calculations!Q237:AB237))</f>
        <v>32.176666666666669</v>
      </c>
      <c r="P236" s="70">
        <f>IF(ISERROR(STDEV(Calculations!Q237:AB237)),"",IF(COUNT(Calculations!Q237:AB237)&lt;3,"N/A",STDEV(Calculations!Q237:AB237)))</f>
        <v>0.41476901202155203</v>
      </c>
    </row>
    <row r="237" spans="1:16" ht="15" customHeight="1" x14ac:dyDescent="0.25">
      <c r="A237" s="62" t="str">
        <f>'miRNA Table'!C237</f>
        <v>hsa-miR-33b-5p</v>
      </c>
      <c r="B237" s="17" t="s">
        <v>5735</v>
      </c>
      <c r="C237" s="78">
        <v>20</v>
      </c>
      <c r="D237" s="78">
        <v>19.96</v>
      </c>
      <c r="E237" s="78">
        <v>20.09</v>
      </c>
      <c r="F237" s="80"/>
      <c r="G237" s="80"/>
      <c r="H237" s="80"/>
      <c r="I237" s="80"/>
      <c r="J237" s="80"/>
      <c r="K237" s="80"/>
      <c r="L237" s="80"/>
      <c r="M237" s="113"/>
      <c r="N237" s="113"/>
      <c r="O237" s="69">
        <f>IF(ISERROR(AVERAGE(Calculations!Q238:AB238)),"",AVERAGE(Calculations!Q238:AB238))</f>
        <v>20.016666666666666</v>
      </c>
      <c r="P237" s="70">
        <f>IF(ISERROR(STDEV(Calculations!Q238:AB238)),"",IF(COUNT(Calculations!Q238:AB238)&lt;3,"N/A",STDEV(Calculations!Q238:AB238)))</f>
        <v>6.6583281184793494E-2</v>
      </c>
    </row>
    <row r="238" spans="1:16" ht="15" customHeight="1" x14ac:dyDescent="0.25">
      <c r="A238" s="62" t="str">
        <f>'miRNA Table'!C238</f>
        <v>hsa-miR-340-5p</v>
      </c>
      <c r="B238" s="17" t="s">
        <v>5736</v>
      </c>
      <c r="C238" s="78">
        <v>15.58</v>
      </c>
      <c r="D238" s="78">
        <v>15.57</v>
      </c>
      <c r="E238" s="78">
        <v>15.76</v>
      </c>
      <c r="F238" s="80"/>
      <c r="G238" s="80"/>
      <c r="H238" s="80"/>
      <c r="I238" s="80"/>
      <c r="J238" s="80"/>
      <c r="K238" s="80"/>
      <c r="L238" s="80"/>
      <c r="M238" s="113"/>
      <c r="N238" s="113"/>
      <c r="O238" s="69">
        <f>IF(ISERROR(AVERAGE(Calculations!Q239:AB239)),"",AVERAGE(Calculations!Q239:AB239))</f>
        <v>15.636666666666665</v>
      </c>
      <c r="P238" s="70">
        <f>IF(ISERROR(STDEV(Calculations!Q239:AB239)),"",IF(COUNT(Calculations!Q239:AB239)&lt;3,"N/A",STDEV(Calculations!Q239:AB239)))</f>
        <v>0.10692676621563604</v>
      </c>
    </row>
    <row r="239" spans="1:16" ht="15" customHeight="1" x14ac:dyDescent="0.25">
      <c r="A239" s="62" t="str">
        <f>'miRNA Table'!C239</f>
        <v>hsa-miR-340-3p</v>
      </c>
      <c r="B239" s="17" t="s">
        <v>5737</v>
      </c>
      <c r="C239" s="78" t="s">
        <v>132</v>
      </c>
      <c r="D239" s="78" t="s">
        <v>132</v>
      </c>
      <c r="E239" s="78" t="s">
        <v>132</v>
      </c>
      <c r="F239" s="80"/>
      <c r="G239" s="80"/>
      <c r="H239" s="80"/>
      <c r="I239" s="80"/>
      <c r="J239" s="80"/>
      <c r="K239" s="80"/>
      <c r="L239" s="80"/>
      <c r="M239" s="113"/>
      <c r="N239" s="113"/>
      <c r="O239" s="69">
        <f>IF(ISERROR(AVERAGE(Calculations!Q240:AB240)),"",AVERAGE(Calculations!Q240:AB240))</f>
        <v>35</v>
      </c>
      <c r="P239" s="70">
        <f>IF(ISERROR(STDEV(Calculations!Q240:AB240)),"",IF(COUNT(Calculations!Q240:AB240)&lt;3,"N/A",STDEV(Calculations!Q240:AB240)))</f>
        <v>0</v>
      </c>
    </row>
    <row r="240" spans="1:16" ht="15" customHeight="1" x14ac:dyDescent="0.25">
      <c r="A240" s="62" t="str">
        <f>'miRNA Table'!C240</f>
        <v>hsa-miR-342-3p</v>
      </c>
      <c r="B240" s="17" t="s">
        <v>5738</v>
      </c>
      <c r="C240" s="78">
        <v>28.59</v>
      </c>
      <c r="D240" s="78">
        <v>29.01</v>
      </c>
      <c r="E240" s="78">
        <v>29.01</v>
      </c>
      <c r="F240" s="80"/>
      <c r="G240" s="80"/>
      <c r="H240" s="80"/>
      <c r="I240" s="80"/>
      <c r="J240" s="80"/>
      <c r="K240" s="80"/>
      <c r="L240" s="80"/>
      <c r="M240" s="113"/>
      <c r="N240" s="113"/>
      <c r="O240" s="69">
        <f>IF(ISERROR(AVERAGE(Calculations!Q241:AB241)),"",AVERAGE(Calculations!Q241:AB241))</f>
        <v>28.87</v>
      </c>
      <c r="P240" s="70">
        <f>IF(ISERROR(STDEV(Calculations!Q241:AB241)),"",IF(COUNT(Calculations!Q241:AB241)&lt;3,"N/A",STDEV(Calculations!Q241:AB241)))</f>
        <v>0.24248711305964379</v>
      </c>
    </row>
    <row r="241" spans="1:16" ht="15" customHeight="1" x14ac:dyDescent="0.25">
      <c r="A241" s="62" t="str">
        <f>'miRNA Table'!C241</f>
        <v>hsa-miR-342-5p</v>
      </c>
      <c r="B241" s="17" t="s">
        <v>5739</v>
      </c>
      <c r="C241" s="78">
        <v>29.41</v>
      </c>
      <c r="D241" s="78">
        <v>29.55</v>
      </c>
      <c r="E241" s="78">
        <v>30.21</v>
      </c>
      <c r="F241" s="80"/>
      <c r="G241" s="80"/>
      <c r="H241" s="80"/>
      <c r="I241" s="80"/>
      <c r="J241" s="80"/>
      <c r="K241" s="80"/>
      <c r="L241" s="80"/>
      <c r="M241" s="113"/>
      <c r="N241" s="113"/>
      <c r="O241" s="69">
        <f>IF(ISERROR(AVERAGE(Calculations!Q242:AB242)),"",AVERAGE(Calculations!Q242:AB242))</f>
        <v>29.723333333333333</v>
      </c>
      <c r="P241" s="70">
        <f>IF(ISERROR(STDEV(Calculations!Q242:AB242)),"",IF(COUNT(Calculations!Q242:AB242)&lt;3,"N/A",STDEV(Calculations!Q242:AB242)))</f>
        <v>0.42723919920032338</v>
      </c>
    </row>
    <row r="242" spans="1:16" ht="15" customHeight="1" x14ac:dyDescent="0.25">
      <c r="A242" s="62" t="str">
        <f>'miRNA Table'!C242</f>
        <v>hsa-miR-345-5p</v>
      </c>
      <c r="B242" s="17" t="s">
        <v>5740</v>
      </c>
      <c r="C242" s="78">
        <v>31.5</v>
      </c>
      <c r="D242" s="78">
        <v>30.32</v>
      </c>
      <c r="E242" s="78">
        <v>30.7</v>
      </c>
      <c r="F242" s="80"/>
      <c r="G242" s="80"/>
      <c r="H242" s="80"/>
      <c r="I242" s="80"/>
      <c r="J242" s="80"/>
      <c r="K242" s="80"/>
      <c r="L242" s="80"/>
      <c r="M242" s="113"/>
      <c r="N242" s="113"/>
      <c r="O242" s="69">
        <f>IF(ISERROR(AVERAGE(Calculations!Q243:AB243)),"",AVERAGE(Calculations!Q243:AB243))</f>
        <v>30.84</v>
      </c>
      <c r="P242" s="70">
        <f>IF(ISERROR(STDEV(Calculations!Q243:AB243)),"",IF(COUNT(Calculations!Q243:AB243)&lt;3,"N/A",STDEV(Calculations!Q243:AB243)))</f>
        <v>0.60232881385502379</v>
      </c>
    </row>
    <row r="243" spans="1:16" ht="15" customHeight="1" x14ac:dyDescent="0.25">
      <c r="A243" s="62" t="str">
        <f>'miRNA Table'!C243</f>
        <v>hsa-miR-346</v>
      </c>
      <c r="B243" s="17" t="s">
        <v>5741</v>
      </c>
      <c r="C243" s="78">
        <v>32.74</v>
      </c>
      <c r="D243" s="78">
        <v>37.06</v>
      </c>
      <c r="E243" s="78">
        <v>33.520000000000003</v>
      </c>
      <c r="F243" s="80"/>
      <c r="G243" s="80"/>
      <c r="H243" s="80"/>
      <c r="I243" s="80"/>
      <c r="J243" s="80"/>
      <c r="K243" s="80"/>
      <c r="L243" s="80"/>
      <c r="M243" s="113"/>
      <c r="N243" s="113"/>
      <c r="O243" s="69">
        <f>IF(ISERROR(AVERAGE(Calculations!Q244:AB244)),"",AVERAGE(Calculations!Q244:AB244))</f>
        <v>33.753333333333337</v>
      </c>
      <c r="P243" s="70">
        <f>IF(ISERROR(STDEV(Calculations!Q244:AB244)),"",IF(COUNT(Calculations!Q244:AB244)&lt;3,"N/A",STDEV(Calculations!Q244:AB244)))</f>
        <v>1.1479256654214727</v>
      </c>
    </row>
    <row r="244" spans="1:16" ht="15" customHeight="1" x14ac:dyDescent="0.25">
      <c r="A244" s="62" t="str">
        <f>'miRNA Table'!C244</f>
        <v>hsa-miR-34a-5p</v>
      </c>
      <c r="B244" s="17" t="s">
        <v>5742</v>
      </c>
      <c r="C244" s="78">
        <v>24.63</v>
      </c>
      <c r="D244" s="78">
        <v>24.58</v>
      </c>
      <c r="E244" s="78" t="s">
        <v>132</v>
      </c>
      <c r="F244" s="80"/>
      <c r="G244" s="80"/>
      <c r="H244" s="80"/>
      <c r="I244" s="80"/>
      <c r="J244" s="80"/>
      <c r="K244" s="80"/>
      <c r="L244" s="80"/>
      <c r="M244" s="113"/>
      <c r="N244" s="113"/>
      <c r="O244" s="69">
        <f>IF(ISERROR(AVERAGE(Calculations!Q245:AB245)),"",AVERAGE(Calculations!Q245:AB245))</f>
        <v>28.069999999999997</v>
      </c>
      <c r="P244" s="70">
        <f>IF(ISERROR(STDEV(Calculations!Q245:AB245)),"",IF(COUNT(Calculations!Q245:AB245)&lt;3,"N/A",STDEV(Calculations!Q245:AB245)))</f>
        <v>6.0016081178297673</v>
      </c>
    </row>
    <row r="245" spans="1:16" ht="15" customHeight="1" x14ac:dyDescent="0.25">
      <c r="A245" s="62" t="str">
        <f>'miRNA Table'!C245</f>
        <v>hsa-miR-34a-3p</v>
      </c>
      <c r="B245" s="17" t="s">
        <v>5743</v>
      </c>
      <c r="C245" s="78">
        <v>29.72</v>
      </c>
      <c r="D245" s="78">
        <v>30.18</v>
      </c>
      <c r="E245" s="78">
        <v>30.07</v>
      </c>
      <c r="F245" s="80"/>
      <c r="G245" s="80"/>
      <c r="H245" s="80"/>
      <c r="I245" s="80"/>
      <c r="J245" s="80"/>
      <c r="K245" s="80"/>
      <c r="L245" s="80"/>
      <c r="M245" s="113"/>
      <c r="N245" s="113"/>
      <c r="O245" s="69">
        <f>IF(ISERROR(AVERAGE(Calculations!Q246:AB246)),"",AVERAGE(Calculations!Q246:AB246))</f>
        <v>29.99</v>
      </c>
      <c r="P245" s="70">
        <f>IF(ISERROR(STDEV(Calculations!Q246:AB246)),"",IF(COUNT(Calculations!Q246:AB246)&lt;3,"N/A",STDEV(Calculations!Q246:AB246)))</f>
        <v>0.24020824298928686</v>
      </c>
    </row>
    <row r="246" spans="1:16" ht="15" customHeight="1" x14ac:dyDescent="0.25">
      <c r="A246" s="62" t="str">
        <f>'miRNA Table'!C246</f>
        <v>hsa-miR-34b-3p</v>
      </c>
      <c r="B246" s="17" t="s">
        <v>5744</v>
      </c>
      <c r="C246" s="78">
        <v>32.549999999999997</v>
      </c>
      <c r="D246" s="78">
        <v>32.47</v>
      </c>
      <c r="E246" s="78">
        <v>32.65</v>
      </c>
      <c r="F246" s="80"/>
      <c r="G246" s="80"/>
      <c r="H246" s="80"/>
      <c r="I246" s="80"/>
      <c r="J246" s="80"/>
      <c r="K246" s="80"/>
      <c r="L246" s="80"/>
      <c r="M246" s="113"/>
      <c r="N246" s="113"/>
      <c r="O246" s="69">
        <f>IF(ISERROR(AVERAGE(Calculations!Q247:AB247)),"",AVERAGE(Calculations!Q247:AB247))</f>
        <v>32.556666666666665</v>
      </c>
      <c r="P246" s="70">
        <f>IF(ISERROR(STDEV(Calculations!Q247:AB247)),"",IF(COUNT(Calculations!Q247:AB247)&lt;3,"N/A",STDEV(Calculations!Q247:AB247)))</f>
        <v>9.0184995056457801E-2</v>
      </c>
    </row>
    <row r="247" spans="1:16" ht="15" customHeight="1" x14ac:dyDescent="0.25">
      <c r="A247" s="62" t="str">
        <f>'miRNA Table'!C247</f>
        <v>hsa-miR-34b-5p</v>
      </c>
      <c r="B247" s="17" t="s">
        <v>5745</v>
      </c>
      <c r="C247" s="78">
        <v>30.32</v>
      </c>
      <c r="D247" s="78">
        <v>29.85</v>
      </c>
      <c r="E247" s="78">
        <v>30.23</v>
      </c>
      <c r="F247" s="80"/>
      <c r="G247" s="80"/>
      <c r="H247" s="80"/>
      <c r="I247" s="80"/>
      <c r="J247" s="80"/>
      <c r="K247" s="80"/>
      <c r="L247" s="80"/>
      <c r="M247" s="113"/>
      <c r="N247" s="113"/>
      <c r="O247" s="69">
        <f>IF(ISERROR(AVERAGE(Calculations!Q248:AB248)),"",AVERAGE(Calculations!Q248:AB248))</f>
        <v>30.133333333333336</v>
      </c>
      <c r="P247" s="70">
        <f>IF(ISERROR(STDEV(Calculations!Q248:AB248)),"",IF(COUNT(Calculations!Q248:AB248)&lt;3,"N/A",STDEV(Calculations!Q248:AB248)))</f>
        <v>0.24946609656090149</v>
      </c>
    </row>
    <row r="248" spans="1:16" ht="15" customHeight="1" x14ac:dyDescent="0.25">
      <c r="A248" s="62" t="str">
        <f>'miRNA Table'!C248</f>
        <v>hsa-miR-34c-3p</v>
      </c>
      <c r="B248" s="17" t="s">
        <v>5746</v>
      </c>
      <c r="C248" s="78">
        <v>34.14</v>
      </c>
      <c r="D248" s="78">
        <v>34.4</v>
      </c>
      <c r="E248" s="78">
        <v>33.89</v>
      </c>
      <c r="F248" s="80"/>
      <c r="G248" s="80"/>
      <c r="H248" s="80"/>
      <c r="I248" s="80"/>
      <c r="J248" s="80"/>
      <c r="K248" s="80"/>
      <c r="L248" s="80"/>
      <c r="M248" s="113"/>
      <c r="N248" s="113"/>
      <c r="O248" s="69">
        <f>IF(ISERROR(AVERAGE(Calculations!Q249:AB249)),"",AVERAGE(Calculations!Q249:AB249))</f>
        <v>34.143333333333331</v>
      </c>
      <c r="P248" s="70">
        <f>IF(ISERROR(STDEV(Calculations!Q249:AB249)),"",IF(COUNT(Calculations!Q249:AB249)&lt;3,"N/A",STDEV(Calculations!Q249:AB249)))</f>
        <v>0.25501633934580115</v>
      </c>
    </row>
    <row r="249" spans="1:16" ht="15" customHeight="1" x14ac:dyDescent="0.25">
      <c r="A249" s="62" t="str">
        <f>'miRNA Table'!C249</f>
        <v>hsa-miR-34c-5p</v>
      </c>
      <c r="B249" s="17" t="s">
        <v>5747</v>
      </c>
      <c r="C249" s="78">
        <v>25.09</v>
      </c>
      <c r="D249" s="78">
        <v>25.03</v>
      </c>
      <c r="E249" s="78">
        <v>25.04</v>
      </c>
      <c r="F249" s="80"/>
      <c r="G249" s="80"/>
      <c r="H249" s="80"/>
      <c r="I249" s="80"/>
      <c r="J249" s="80"/>
      <c r="K249" s="80"/>
      <c r="L249" s="80"/>
      <c r="M249" s="113"/>
      <c r="N249" s="113"/>
      <c r="O249" s="69">
        <f>IF(ISERROR(AVERAGE(Calculations!Q250:AB250)),"",AVERAGE(Calculations!Q250:AB250))</f>
        <v>25.053333333333331</v>
      </c>
      <c r="P249" s="70">
        <f>IF(ISERROR(STDEV(Calculations!Q250:AB250)),"",IF(COUNT(Calculations!Q250:AB250)&lt;3,"N/A",STDEV(Calculations!Q250:AB250)))</f>
        <v>3.2145502536642868E-2</v>
      </c>
    </row>
    <row r="250" spans="1:16" ht="15" customHeight="1" x14ac:dyDescent="0.25">
      <c r="A250" s="62" t="str">
        <f>'miRNA Table'!C250</f>
        <v>hsa-miR-361-5p</v>
      </c>
      <c r="B250" s="17" t="s">
        <v>5748</v>
      </c>
      <c r="C250" s="78">
        <v>35.03</v>
      </c>
      <c r="D250" s="78">
        <v>34.299999999999997</v>
      </c>
      <c r="E250" s="78">
        <v>34.369999999999997</v>
      </c>
      <c r="F250" s="80"/>
      <c r="G250" s="80"/>
      <c r="H250" s="80"/>
      <c r="I250" s="80"/>
      <c r="J250" s="80"/>
      <c r="K250" s="80"/>
      <c r="L250" s="80"/>
      <c r="M250" s="113"/>
      <c r="N250" s="113"/>
      <c r="O250" s="69">
        <f>IF(ISERROR(AVERAGE(Calculations!Q251:AB251)),"",AVERAGE(Calculations!Q251:AB251))</f>
        <v>34.556666666666665</v>
      </c>
      <c r="P250" s="70">
        <f>IF(ISERROR(STDEV(Calculations!Q251:AB251)),"",IF(COUNT(Calculations!Q251:AB251)&lt;3,"N/A",STDEV(Calculations!Q251:AB251)))</f>
        <v>0.38552993831002869</v>
      </c>
    </row>
    <row r="251" spans="1:16" ht="15" customHeight="1" x14ac:dyDescent="0.25">
      <c r="A251" s="62" t="str">
        <f>'miRNA Table'!C251</f>
        <v>hsa-miR-363-3p</v>
      </c>
      <c r="B251" s="17" t="s">
        <v>5749</v>
      </c>
      <c r="C251" s="78">
        <v>32.04</v>
      </c>
      <c r="D251" s="78">
        <v>31.94</v>
      </c>
      <c r="E251" s="78">
        <v>32.94</v>
      </c>
      <c r="F251" s="80"/>
      <c r="G251" s="80"/>
      <c r="H251" s="80"/>
      <c r="I251" s="80"/>
      <c r="J251" s="80"/>
      <c r="K251" s="80"/>
      <c r="L251" s="80"/>
      <c r="M251" s="113"/>
      <c r="N251" s="113"/>
      <c r="O251" s="69">
        <f>IF(ISERROR(AVERAGE(Calculations!Q252:AB252)),"",AVERAGE(Calculations!Q252:AB252))</f>
        <v>32.306666666666665</v>
      </c>
      <c r="P251" s="70">
        <f>IF(ISERROR(STDEV(Calculations!Q252:AB252)),"",IF(COUNT(Calculations!Q252:AB252)&lt;3,"N/A",STDEV(Calculations!Q252:AB252)))</f>
        <v>0.5507570547286087</v>
      </c>
    </row>
    <row r="252" spans="1:16" ht="15" customHeight="1" x14ac:dyDescent="0.25">
      <c r="A252" s="62" t="str">
        <f>'miRNA Table'!C252</f>
        <v>hsa-miR-363-5p</v>
      </c>
      <c r="B252" s="17" t="s">
        <v>5750</v>
      </c>
      <c r="C252" s="78">
        <v>29.53</v>
      </c>
      <c r="D252" s="78">
        <v>29.42</v>
      </c>
      <c r="E252" s="78">
        <v>29.24</v>
      </c>
      <c r="F252" s="80"/>
      <c r="G252" s="80"/>
      <c r="H252" s="80"/>
      <c r="I252" s="80"/>
      <c r="J252" s="80"/>
      <c r="K252" s="80"/>
      <c r="L252" s="80"/>
      <c r="M252" s="113"/>
      <c r="N252" s="113"/>
      <c r="O252" s="69">
        <f>IF(ISERROR(AVERAGE(Calculations!Q253:AB253)),"",AVERAGE(Calculations!Q253:AB253))</f>
        <v>29.396666666666665</v>
      </c>
      <c r="P252" s="70">
        <f>IF(ISERROR(STDEV(Calculations!Q253:AB253)),"",IF(COUNT(Calculations!Q253:AB253)&lt;3,"N/A",STDEV(Calculations!Q253:AB253)))</f>
        <v>0.14640127503998648</v>
      </c>
    </row>
    <row r="253" spans="1:16" ht="15" customHeight="1" x14ac:dyDescent="0.25">
      <c r="A253" s="62" t="str">
        <f>'miRNA Table'!C253</f>
        <v>hsa-miR-365a-3p hsa-miR-365b-3p</v>
      </c>
      <c r="B253" s="17" t="s">
        <v>5751</v>
      </c>
      <c r="C253" s="78">
        <v>19.84</v>
      </c>
      <c r="D253" s="78">
        <v>19.79</v>
      </c>
      <c r="E253" s="78">
        <v>20</v>
      </c>
      <c r="F253" s="80"/>
      <c r="G253" s="80"/>
      <c r="H253" s="80"/>
      <c r="I253" s="80"/>
      <c r="J253" s="80"/>
      <c r="K253" s="80"/>
      <c r="L253" s="80"/>
      <c r="M253" s="113"/>
      <c r="N253" s="113"/>
      <c r="O253" s="69">
        <f>IF(ISERROR(AVERAGE(Calculations!Q254:AB254)),"",AVERAGE(Calculations!Q254:AB254))</f>
        <v>19.876666666666665</v>
      </c>
      <c r="P253" s="70">
        <f>IF(ISERROR(STDEV(Calculations!Q254:AB254)),"",IF(COUNT(Calculations!Q254:AB254)&lt;3,"N/A",STDEV(Calculations!Q254:AB254)))</f>
        <v>0.10969655114602926</v>
      </c>
    </row>
    <row r="254" spans="1:16" ht="15" customHeight="1" x14ac:dyDescent="0.25">
      <c r="A254" s="62" t="str">
        <f>'miRNA Table'!C254</f>
        <v>hsa-miR-370-3p</v>
      </c>
      <c r="B254" s="17" t="s">
        <v>5752</v>
      </c>
      <c r="C254" s="78">
        <v>24.25</v>
      </c>
      <c r="D254" s="78">
        <v>24.34</v>
      </c>
      <c r="E254" s="78">
        <v>24.52</v>
      </c>
      <c r="F254" s="80"/>
      <c r="G254" s="80"/>
      <c r="H254" s="80"/>
      <c r="I254" s="80"/>
      <c r="J254" s="80"/>
      <c r="K254" s="80"/>
      <c r="L254" s="80"/>
      <c r="M254" s="113"/>
      <c r="N254" s="113"/>
      <c r="O254" s="69">
        <f>IF(ISERROR(AVERAGE(Calculations!Q255:AB255)),"",AVERAGE(Calculations!Q255:AB255))</f>
        <v>24.37</v>
      </c>
      <c r="P254" s="70">
        <f>IF(ISERROR(STDEV(Calculations!Q255:AB255)),"",IF(COUNT(Calculations!Q255:AB255)&lt;3,"N/A",STDEV(Calculations!Q255:AB255)))</f>
        <v>0.13747727084867498</v>
      </c>
    </row>
    <row r="255" spans="1:16" ht="15" customHeight="1" x14ac:dyDescent="0.25">
      <c r="A255" s="62" t="str">
        <f>'miRNA Table'!C255</f>
        <v>hsa-miR-372-3p</v>
      </c>
      <c r="B255" s="17" t="s">
        <v>5753</v>
      </c>
      <c r="C255" s="78">
        <v>14.89</v>
      </c>
      <c r="D255" s="78">
        <v>14.87</v>
      </c>
      <c r="E255" s="78">
        <v>15.05</v>
      </c>
      <c r="F255" s="80"/>
      <c r="G255" s="80"/>
      <c r="H255" s="80"/>
      <c r="I255" s="80"/>
      <c r="J255" s="80"/>
      <c r="K255" s="80"/>
      <c r="L255" s="80"/>
      <c r="M255" s="113"/>
      <c r="N255" s="113"/>
      <c r="O255" s="69">
        <f>IF(ISERROR(AVERAGE(Calculations!Q256:AB256)),"",AVERAGE(Calculations!Q256:AB256))</f>
        <v>14.936666666666667</v>
      </c>
      <c r="P255" s="70">
        <f>IF(ISERROR(STDEV(Calculations!Q256:AB256)),"",IF(COUNT(Calculations!Q256:AB256)&lt;3,"N/A",STDEV(Calculations!Q256:AB256)))</f>
        <v>9.8657657246325497E-2</v>
      </c>
    </row>
    <row r="256" spans="1:16" ht="15" customHeight="1" x14ac:dyDescent="0.25">
      <c r="A256" s="62" t="str">
        <f>'miRNA Table'!C256</f>
        <v>hsa-miR-373-3p</v>
      </c>
      <c r="B256" s="17" t="s">
        <v>5754</v>
      </c>
      <c r="C256" s="78">
        <v>36.26</v>
      </c>
      <c r="D256" s="78">
        <v>37.35</v>
      </c>
      <c r="E256" s="78">
        <v>36.07</v>
      </c>
      <c r="F256" s="80"/>
      <c r="G256" s="80"/>
      <c r="H256" s="80"/>
      <c r="I256" s="80"/>
      <c r="J256" s="80"/>
      <c r="K256" s="80"/>
      <c r="L256" s="80"/>
      <c r="M256" s="113"/>
      <c r="N256" s="113"/>
      <c r="O256" s="69">
        <f>IF(ISERROR(AVERAGE(Calculations!Q257:AB257)),"",AVERAGE(Calculations!Q257:AB257))</f>
        <v>35</v>
      </c>
      <c r="P256" s="70">
        <f>IF(ISERROR(STDEV(Calculations!Q257:AB257)),"",IF(COUNT(Calculations!Q257:AB257)&lt;3,"N/A",STDEV(Calculations!Q257:AB257)))</f>
        <v>0</v>
      </c>
    </row>
    <row r="257" spans="1:16" ht="15" customHeight="1" x14ac:dyDescent="0.25">
      <c r="A257" s="62" t="str">
        <f>'miRNA Table'!C257</f>
        <v>hsa-miR-373-5p</v>
      </c>
      <c r="B257" s="17" t="s">
        <v>5755</v>
      </c>
      <c r="C257" s="78" t="s">
        <v>132</v>
      </c>
      <c r="D257" s="78" t="s">
        <v>132</v>
      </c>
      <c r="E257" s="78" t="s">
        <v>132</v>
      </c>
      <c r="F257" s="80"/>
      <c r="G257" s="80"/>
      <c r="H257" s="80"/>
      <c r="I257" s="80"/>
      <c r="J257" s="80"/>
      <c r="K257" s="80"/>
      <c r="L257" s="80"/>
      <c r="M257" s="113"/>
      <c r="N257" s="113"/>
      <c r="O257" s="69">
        <f>IF(ISERROR(AVERAGE(Calculations!Q258:AB258)),"",AVERAGE(Calculations!Q258:AB258))</f>
        <v>35</v>
      </c>
      <c r="P257" s="70">
        <f>IF(ISERROR(STDEV(Calculations!Q258:AB258)),"",IF(COUNT(Calculations!Q258:AB258)&lt;3,"N/A",STDEV(Calculations!Q258:AB258)))</f>
        <v>0</v>
      </c>
    </row>
    <row r="258" spans="1:16" ht="15" customHeight="1" x14ac:dyDescent="0.25">
      <c r="A258" s="62" t="str">
        <f>'miRNA Table'!C258</f>
        <v>hsa-miR-374a-5p</v>
      </c>
      <c r="B258" s="17" t="s">
        <v>5756</v>
      </c>
      <c r="C258" s="78">
        <v>23.21</v>
      </c>
      <c r="D258" s="78">
        <v>23.16</v>
      </c>
      <c r="E258" s="78">
        <v>23.2</v>
      </c>
      <c r="F258" s="80"/>
      <c r="G258" s="80"/>
      <c r="H258" s="80"/>
      <c r="I258" s="80"/>
      <c r="J258" s="80"/>
      <c r="K258" s="80"/>
      <c r="L258" s="80"/>
      <c r="M258" s="113"/>
      <c r="N258" s="113"/>
      <c r="O258" s="69">
        <f>IF(ISERROR(AVERAGE(Calculations!Q259:AB259)),"",AVERAGE(Calculations!Q259:AB259))</f>
        <v>23.19</v>
      </c>
      <c r="P258" s="70">
        <f>IF(ISERROR(STDEV(Calculations!Q259:AB259)),"",IF(COUNT(Calculations!Q259:AB259)&lt;3,"N/A",STDEV(Calculations!Q259:AB259)))</f>
        <v>2.6457513110646012E-2</v>
      </c>
    </row>
    <row r="259" spans="1:16" ht="15" customHeight="1" x14ac:dyDescent="0.25">
      <c r="A259" s="62" t="str">
        <f>'miRNA Table'!C259</f>
        <v>hsa-miR-374b-5p hsa-miR-374c-5p</v>
      </c>
      <c r="B259" s="17" t="s">
        <v>5757</v>
      </c>
      <c r="C259" s="78">
        <v>36.46</v>
      </c>
      <c r="D259" s="78">
        <v>35.61</v>
      </c>
      <c r="E259" s="78">
        <v>35.85</v>
      </c>
      <c r="F259" s="80"/>
      <c r="G259" s="80"/>
      <c r="H259" s="80"/>
      <c r="I259" s="80"/>
      <c r="J259" s="80"/>
      <c r="K259" s="80"/>
      <c r="L259" s="80"/>
      <c r="M259" s="113"/>
      <c r="N259" s="113"/>
      <c r="O259" s="69">
        <f>IF(ISERROR(AVERAGE(Calculations!Q260:AB260)),"",AVERAGE(Calculations!Q260:AB260))</f>
        <v>35</v>
      </c>
      <c r="P259" s="70">
        <f>IF(ISERROR(STDEV(Calculations!Q260:AB260)),"",IF(COUNT(Calculations!Q260:AB260)&lt;3,"N/A",STDEV(Calculations!Q260:AB260)))</f>
        <v>0</v>
      </c>
    </row>
    <row r="260" spans="1:16" ht="15" customHeight="1" x14ac:dyDescent="0.25">
      <c r="A260" s="62" t="str">
        <f>'miRNA Table'!C260</f>
        <v>hsa-miR-375</v>
      </c>
      <c r="B260" s="17" t="s">
        <v>5758</v>
      </c>
      <c r="C260" s="78">
        <v>24.97</v>
      </c>
      <c r="D260" s="78">
        <v>25.02</v>
      </c>
      <c r="E260" s="78">
        <v>25.19</v>
      </c>
      <c r="F260" s="80"/>
      <c r="G260" s="80"/>
      <c r="H260" s="80"/>
      <c r="I260" s="80"/>
      <c r="J260" s="80"/>
      <c r="K260" s="80"/>
      <c r="L260" s="80"/>
      <c r="M260" s="113"/>
      <c r="N260" s="113"/>
      <c r="O260" s="69">
        <f>IF(ISERROR(AVERAGE(Calculations!Q261:AB261)),"",AVERAGE(Calculations!Q261:AB261))</f>
        <v>25.06</v>
      </c>
      <c r="P260" s="70">
        <f>IF(ISERROR(STDEV(Calculations!Q261:AB261)),"",IF(COUNT(Calculations!Q261:AB261)&lt;3,"N/A",STDEV(Calculations!Q261:AB261)))</f>
        <v>0.1153256259467092</v>
      </c>
    </row>
    <row r="261" spans="1:16" ht="15" customHeight="1" x14ac:dyDescent="0.25">
      <c r="A261" s="62" t="str">
        <f>'miRNA Table'!C261</f>
        <v>hsa-miR-376a-3p</v>
      </c>
      <c r="B261" s="17" t="s">
        <v>5759</v>
      </c>
      <c r="C261" s="78">
        <v>21.45</v>
      </c>
      <c r="D261" s="78">
        <v>21.55</v>
      </c>
      <c r="E261" s="78">
        <v>21.4</v>
      </c>
      <c r="F261" s="80"/>
      <c r="G261" s="80"/>
      <c r="H261" s="80"/>
      <c r="I261" s="80"/>
      <c r="J261" s="80"/>
      <c r="K261" s="80"/>
      <c r="L261" s="80"/>
      <c r="M261" s="113"/>
      <c r="N261" s="113"/>
      <c r="O261" s="69">
        <f>IF(ISERROR(AVERAGE(Calculations!Q262:AB262)),"",AVERAGE(Calculations!Q262:AB262))</f>
        <v>21.466666666666669</v>
      </c>
      <c r="P261" s="70">
        <f>IF(ISERROR(STDEV(Calculations!Q262:AB262)),"",IF(COUNT(Calculations!Q262:AB262)&lt;3,"N/A",STDEV(Calculations!Q262:AB262)))</f>
        <v>7.6376261582598415E-2</v>
      </c>
    </row>
    <row r="262" spans="1:16" ht="15" customHeight="1" x14ac:dyDescent="0.25">
      <c r="A262" s="62" t="str">
        <f>'miRNA Table'!C262</f>
        <v>hsa-miR-376b-3p</v>
      </c>
      <c r="B262" s="17" t="s">
        <v>5760</v>
      </c>
      <c r="C262" s="78" t="s">
        <v>132</v>
      </c>
      <c r="D262" s="78" t="s">
        <v>132</v>
      </c>
      <c r="E262" s="78" t="s">
        <v>132</v>
      </c>
      <c r="F262" s="80"/>
      <c r="G262" s="80"/>
      <c r="H262" s="80"/>
      <c r="I262" s="80"/>
      <c r="J262" s="80"/>
      <c r="K262" s="80"/>
      <c r="L262" s="80"/>
      <c r="M262" s="113"/>
      <c r="N262" s="113"/>
      <c r="O262" s="69">
        <f>IF(ISERROR(AVERAGE(Calculations!Q263:AB263)),"",AVERAGE(Calculations!Q263:AB263))</f>
        <v>35</v>
      </c>
      <c r="P262" s="70">
        <f>IF(ISERROR(STDEV(Calculations!Q263:AB263)),"",IF(COUNT(Calculations!Q263:AB263)&lt;3,"N/A",STDEV(Calculations!Q263:AB263)))</f>
        <v>0</v>
      </c>
    </row>
    <row r="263" spans="1:16" ht="15" customHeight="1" x14ac:dyDescent="0.25">
      <c r="A263" s="62" t="str">
        <f>'miRNA Table'!C263</f>
        <v>hsa-miR-376c-3p</v>
      </c>
      <c r="B263" s="17" t="s">
        <v>5761</v>
      </c>
      <c r="C263" s="78">
        <v>29.15</v>
      </c>
      <c r="D263" s="78">
        <v>28.79</v>
      </c>
      <c r="E263" s="78">
        <v>28.59</v>
      </c>
      <c r="F263" s="80"/>
      <c r="G263" s="80"/>
      <c r="H263" s="80"/>
      <c r="I263" s="80"/>
      <c r="J263" s="80"/>
      <c r="K263" s="80"/>
      <c r="L263" s="80"/>
      <c r="M263" s="113"/>
      <c r="N263" s="113"/>
      <c r="O263" s="69">
        <f>IF(ISERROR(AVERAGE(Calculations!Q264:AB264)),"",AVERAGE(Calculations!Q264:AB264))</f>
        <v>28.843333333333334</v>
      </c>
      <c r="P263" s="70">
        <f>IF(ISERROR(STDEV(Calculations!Q264:AB264)),"",IF(COUNT(Calculations!Q264:AB264)&lt;3,"N/A",STDEV(Calculations!Q264:AB264)))</f>
        <v>0.28378395538390289</v>
      </c>
    </row>
    <row r="264" spans="1:16" ht="15" customHeight="1" x14ac:dyDescent="0.25">
      <c r="A264" s="62" t="str">
        <f>'miRNA Table'!C264</f>
        <v>hsa-miR-377-3p</v>
      </c>
      <c r="B264" s="17" t="s">
        <v>5762</v>
      </c>
      <c r="C264" s="78">
        <v>26.9</v>
      </c>
      <c r="D264" s="78">
        <v>26.75</v>
      </c>
      <c r="E264" s="78">
        <v>27.12</v>
      </c>
      <c r="F264" s="80"/>
      <c r="G264" s="80"/>
      <c r="H264" s="80"/>
      <c r="I264" s="80"/>
      <c r="J264" s="80"/>
      <c r="K264" s="80"/>
      <c r="L264" s="80"/>
      <c r="M264" s="113"/>
      <c r="N264" s="113"/>
      <c r="O264" s="69">
        <f>IF(ISERROR(AVERAGE(Calculations!Q265:AB265)),"",AVERAGE(Calculations!Q265:AB265))</f>
        <v>26.923333333333332</v>
      </c>
      <c r="P264" s="70">
        <f>IF(ISERROR(STDEV(Calculations!Q265:AB265)),"",IF(COUNT(Calculations!Q265:AB265)&lt;3,"N/A",STDEV(Calculations!Q265:AB265)))</f>
        <v>0.18610033136277207</v>
      </c>
    </row>
    <row r="265" spans="1:16" ht="15" customHeight="1" x14ac:dyDescent="0.25">
      <c r="A265" s="62" t="str">
        <f>'miRNA Table'!C265</f>
        <v>hsa-miR-377-5p</v>
      </c>
      <c r="B265" s="17" t="s">
        <v>5763</v>
      </c>
      <c r="C265" s="78">
        <v>18.66</v>
      </c>
      <c r="D265" s="78">
        <v>18.59</v>
      </c>
      <c r="E265" s="78">
        <v>18.46</v>
      </c>
      <c r="F265" s="80"/>
      <c r="G265" s="80"/>
      <c r="H265" s="80"/>
      <c r="I265" s="80"/>
      <c r="J265" s="80"/>
      <c r="K265" s="80"/>
      <c r="L265" s="80"/>
      <c r="M265" s="113"/>
      <c r="N265" s="113"/>
      <c r="O265" s="69">
        <f>IF(ISERROR(AVERAGE(Calculations!Q266:AB266)),"",AVERAGE(Calculations!Q266:AB266))</f>
        <v>18.57</v>
      </c>
      <c r="P265" s="70">
        <f>IF(ISERROR(STDEV(Calculations!Q266:AB266)),"",IF(COUNT(Calculations!Q266:AB266)&lt;3,"N/A",STDEV(Calculations!Q266:AB266)))</f>
        <v>0.10148891565092179</v>
      </c>
    </row>
    <row r="266" spans="1:16" ht="15" customHeight="1" x14ac:dyDescent="0.25">
      <c r="A266" s="62" t="str">
        <f>'miRNA Table'!C266</f>
        <v>hsa-miR-378a-3p</v>
      </c>
      <c r="B266" s="17" t="s">
        <v>5764</v>
      </c>
      <c r="C266" s="78">
        <v>31.03</v>
      </c>
      <c r="D266" s="78">
        <v>31.22</v>
      </c>
      <c r="E266" s="78">
        <v>31.44</v>
      </c>
      <c r="F266" s="80"/>
      <c r="G266" s="80"/>
      <c r="H266" s="80"/>
      <c r="I266" s="80"/>
      <c r="J266" s="80"/>
      <c r="K266" s="80"/>
      <c r="L266" s="80"/>
      <c r="M266" s="113"/>
      <c r="N266" s="113"/>
      <c r="O266" s="69">
        <f>IF(ISERROR(AVERAGE(Calculations!Q267:AB267)),"",AVERAGE(Calculations!Q267:AB267))</f>
        <v>31.23</v>
      </c>
      <c r="P266" s="70">
        <f>IF(ISERROR(STDEV(Calculations!Q267:AB267)),"",IF(COUNT(Calculations!Q267:AB267)&lt;3,"N/A",STDEV(Calculations!Q267:AB267)))</f>
        <v>0.20518284528683203</v>
      </c>
    </row>
    <row r="267" spans="1:16" ht="15" customHeight="1" x14ac:dyDescent="0.25">
      <c r="A267" s="62" t="str">
        <f>'miRNA Table'!C267</f>
        <v>hsa-miR-378a-5p</v>
      </c>
      <c r="B267" s="17" t="s">
        <v>5765</v>
      </c>
      <c r="C267" s="78">
        <v>28.25</v>
      </c>
      <c r="D267" s="78">
        <v>27.77</v>
      </c>
      <c r="E267" s="78">
        <v>28.31</v>
      </c>
      <c r="F267" s="80"/>
      <c r="G267" s="80"/>
      <c r="H267" s="80"/>
      <c r="I267" s="80"/>
      <c r="J267" s="80"/>
      <c r="K267" s="80"/>
      <c r="L267" s="80"/>
      <c r="M267" s="113"/>
      <c r="N267" s="113"/>
      <c r="O267" s="69">
        <f>IF(ISERROR(AVERAGE(Calculations!Q268:AB268)),"",AVERAGE(Calculations!Q268:AB268))</f>
        <v>28.11</v>
      </c>
      <c r="P267" s="70">
        <f>IF(ISERROR(STDEV(Calculations!Q268:AB268)),"",IF(COUNT(Calculations!Q268:AB268)&lt;3,"N/A",STDEV(Calculations!Q268:AB268)))</f>
        <v>0.29597297173897463</v>
      </c>
    </row>
    <row r="268" spans="1:16" ht="15" customHeight="1" x14ac:dyDescent="0.25">
      <c r="A268" s="62" t="str">
        <f>'miRNA Table'!C268</f>
        <v>hsa-miR-379-5p</v>
      </c>
      <c r="B268" s="17" t="s">
        <v>5766</v>
      </c>
      <c r="C268" s="78">
        <v>22.99</v>
      </c>
      <c r="D268" s="78">
        <v>22.89</v>
      </c>
      <c r="E268" s="78">
        <v>23.23</v>
      </c>
      <c r="F268" s="80"/>
      <c r="G268" s="80"/>
      <c r="H268" s="80"/>
      <c r="I268" s="80"/>
      <c r="J268" s="80"/>
      <c r="K268" s="80"/>
      <c r="L268" s="80"/>
      <c r="M268" s="113"/>
      <c r="N268" s="113"/>
      <c r="O268" s="69">
        <f>IF(ISERROR(AVERAGE(Calculations!Q269:AB269)),"",AVERAGE(Calculations!Q269:AB269))</f>
        <v>23.036666666666665</v>
      </c>
      <c r="P268" s="70">
        <f>IF(ISERROR(STDEV(Calculations!Q269:AB269)),"",IF(COUNT(Calculations!Q269:AB269)&lt;3,"N/A",STDEV(Calculations!Q269:AB269)))</f>
        <v>0.1747378989610823</v>
      </c>
    </row>
    <row r="269" spans="1:16" ht="15" customHeight="1" x14ac:dyDescent="0.25">
      <c r="A269" s="62" t="str">
        <f>'miRNA Table'!C269</f>
        <v>hsa-miR-381-3p</v>
      </c>
      <c r="B269" s="17" t="s">
        <v>5767</v>
      </c>
      <c r="C269" s="78">
        <v>34.1</v>
      </c>
      <c r="D269" s="78">
        <v>34.729999999999997</v>
      </c>
      <c r="E269" s="78">
        <v>33.92</v>
      </c>
      <c r="F269" s="80"/>
      <c r="G269" s="80"/>
      <c r="H269" s="80"/>
      <c r="I269" s="80"/>
      <c r="J269" s="80"/>
      <c r="K269" s="80"/>
      <c r="L269" s="80"/>
      <c r="M269" s="113"/>
      <c r="N269" s="113"/>
      <c r="O269" s="69">
        <f>IF(ISERROR(AVERAGE(Calculations!Q270:AB270)),"",AVERAGE(Calculations!Q270:AB270))</f>
        <v>34.25</v>
      </c>
      <c r="P269" s="70">
        <f>IF(ISERROR(STDEV(Calculations!Q270:AB270)),"",IF(COUNT(Calculations!Q270:AB270)&lt;3,"N/A",STDEV(Calculations!Q270:AB270)))</f>
        <v>0.42532340636273208</v>
      </c>
    </row>
    <row r="270" spans="1:16" ht="15" customHeight="1" x14ac:dyDescent="0.25">
      <c r="A270" s="62" t="str">
        <f>'miRNA Table'!C270</f>
        <v>hsa-miR-382-5p</v>
      </c>
      <c r="B270" s="17" t="s">
        <v>5768</v>
      </c>
      <c r="C270" s="78">
        <v>21.65</v>
      </c>
      <c r="D270" s="78">
        <v>21.51</v>
      </c>
      <c r="E270" s="78">
        <v>21.93</v>
      </c>
      <c r="F270" s="80"/>
      <c r="G270" s="80"/>
      <c r="H270" s="80"/>
      <c r="I270" s="80"/>
      <c r="J270" s="80"/>
      <c r="K270" s="80"/>
      <c r="L270" s="80"/>
      <c r="M270" s="113"/>
      <c r="N270" s="113"/>
      <c r="O270" s="69">
        <f>IF(ISERROR(AVERAGE(Calculations!Q271:AB271)),"",AVERAGE(Calculations!Q271:AB271))</f>
        <v>21.696666666666669</v>
      </c>
      <c r="P270" s="70">
        <f>IF(ISERROR(STDEV(Calculations!Q271:AB271)),"",IF(COUNT(Calculations!Q271:AB271)&lt;3,"N/A",STDEV(Calculations!Q271:AB271)))</f>
        <v>0.21385353243127186</v>
      </c>
    </row>
    <row r="271" spans="1:16" ht="15" customHeight="1" x14ac:dyDescent="0.25">
      <c r="A271" s="62" t="str">
        <f>'miRNA Table'!C271</f>
        <v>hsa-miR-383-5p</v>
      </c>
      <c r="B271" s="17" t="s">
        <v>5769</v>
      </c>
      <c r="C271" s="78">
        <v>29.08</v>
      </c>
      <c r="D271" s="78">
        <v>28.85</v>
      </c>
      <c r="E271" s="78">
        <v>29.36</v>
      </c>
      <c r="F271" s="80"/>
      <c r="G271" s="80"/>
      <c r="H271" s="80"/>
      <c r="I271" s="80"/>
      <c r="J271" s="80"/>
      <c r="K271" s="80"/>
      <c r="L271" s="80"/>
      <c r="M271" s="113"/>
      <c r="N271" s="113"/>
      <c r="O271" s="69">
        <f>IF(ISERROR(AVERAGE(Calculations!Q272:AB272)),"",AVERAGE(Calculations!Q272:AB272))</f>
        <v>29.096666666666664</v>
      </c>
      <c r="P271" s="70">
        <f>IF(ISERROR(STDEV(Calculations!Q272:AB272)),"",IF(COUNT(Calculations!Q272:AB272)&lt;3,"N/A",STDEV(Calculations!Q272:AB272)))</f>
        <v>0.25540817005987271</v>
      </c>
    </row>
    <row r="272" spans="1:16" ht="15" customHeight="1" x14ac:dyDescent="0.25">
      <c r="A272" s="62" t="str">
        <f>'miRNA Table'!C272</f>
        <v>hsa-miR-409-3p</v>
      </c>
      <c r="B272" s="17" t="s">
        <v>5770</v>
      </c>
      <c r="C272" s="78">
        <v>26.16</v>
      </c>
      <c r="D272" s="78">
        <v>26.25</v>
      </c>
      <c r="E272" s="78">
        <v>26.33</v>
      </c>
      <c r="F272" s="80"/>
      <c r="G272" s="80"/>
      <c r="H272" s="80"/>
      <c r="I272" s="80"/>
      <c r="J272" s="80"/>
      <c r="K272" s="80"/>
      <c r="L272" s="80"/>
      <c r="M272" s="113"/>
      <c r="N272" s="113"/>
      <c r="O272" s="69">
        <f>IF(ISERROR(AVERAGE(Calculations!Q273:AB273)),"",AVERAGE(Calculations!Q273:AB273))</f>
        <v>26.246666666666666</v>
      </c>
      <c r="P272" s="70">
        <f>IF(ISERROR(STDEV(Calculations!Q273:AB273)),"",IF(COUNT(Calculations!Q273:AB273)&lt;3,"N/A",STDEV(Calculations!Q273:AB273)))</f>
        <v>8.504900548115292E-2</v>
      </c>
    </row>
    <row r="273" spans="1:16" ht="15" customHeight="1" x14ac:dyDescent="0.25">
      <c r="A273" s="62" t="str">
        <f>'miRNA Table'!C273</f>
        <v>hsa-miR-410-3p</v>
      </c>
      <c r="B273" s="17" t="s">
        <v>5771</v>
      </c>
      <c r="C273" s="78">
        <v>30.43</v>
      </c>
      <c r="D273" s="78">
        <v>30.3</v>
      </c>
      <c r="E273" s="78">
        <v>30.42</v>
      </c>
      <c r="F273" s="80"/>
      <c r="G273" s="80"/>
      <c r="H273" s="80"/>
      <c r="I273" s="80"/>
      <c r="J273" s="80"/>
      <c r="K273" s="80"/>
      <c r="L273" s="80"/>
      <c r="M273" s="113"/>
      <c r="N273" s="113"/>
      <c r="O273" s="69">
        <f>IF(ISERROR(AVERAGE(Calculations!Q274:AB274)),"",AVERAGE(Calculations!Q274:AB274))</f>
        <v>30.383333333333336</v>
      </c>
      <c r="P273" s="70">
        <f>IF(ISERROR(STDEV(Calculations!Q274:AB274)),"",IF(COUNT(Calculations!Q274:AB274)&lt;3,"N/A",STDEV(Calculations!Q274:AB274)))</f>
        <v>7.2341781380702283E-2</v>
      </c>
    </row>
    <row r="274" spans="1:16" ht="15" customHeight="1" x14ac:dyDescent="0.25">
      <c r="A274" s="62" t="str">
        <f>'miRNA Table'!C274</f>
        <v>hsa-miR-411-5p</v>
      </c>
      <c r="B274" s="17" t="s">
        <v>5772</v>
      </c>
      <c r="C274" s="78">
        <v>24.92</v>
      </c>
      <c r="D274" s="78">
        <v>24.76</v>
      </c>
      <c r="E274" s="78">
        <v>24.56</v>
      </c>
      <c r="F274" s="80"/>
      <c r="G274" s="80"/>
      <c r="H274" s="80"/>
      <c r="I274" s="80"/>
      <c r="J274" s="80"/>
      <c r="K274" s="80"/>
      <c r="L274" s="80"/>
      <c r="M274" s="113"/>
      <c r="N274" s="113"/>
      <c r="O274" s="69">
        <f>IF(ISERROR(AVERAGE(Calculations!Q275:AB275)),"",AVERAGE(Calculations!Q275:AB275))</f>
        <v>24.74666666666667</v>
      </c>
      <c r="P274" s="70">
        <f>IF(ISERROR(STDEV(Calculations!Q275:AB275)),"",IF(COUNT(Calculations!Q275:AB275)&lt;3,"N/A",STDEV(Calculations!Q275:AB275)))</f>
        <v>0.18036999011291729</v>
      </c>
    </row>
    <row r="275" spans="1:16" ht="15" customHeight="1" x14ac:dyDescent="0.25">
      <c r="A275" s="62" t="str">
        <f>'miRNA Table'!C275</f>
        <v>hsa-miR-421</v>
      </c>
      <c r="B275" s="17" t="s">
        <v>5773</v>
      </c>
      <c r="C275" s="78">
        <v>35.82</v>
      </c>
      <c r="D275" s="78">
        <v>35.380000000000003</v>
      </c>
      <c r="E275" s="78">
        <v>35.15</v>
      </c>
      <c r="F275" s="80"/>
      <c r="G275" s="80"/>
      <c r="H275" s="80"/>
      <c r="I275" s="80"/>
      <c r="J275" s="80"/>
      <c r="K275" s="80"/>
      <c r="L275" s="80"/>
      <c r="M275" s="113"/>
      <c r="N275" s="113"/>
      <c r="O275" s="69">
        <f>IF(ISERROR(AVERAGE(Calculations!Q276:AB276)),"",AVERAGE(Calculations!Q276:AB276))</f>
        <v>35</v>
      </c>
      <c r="P275" s="70">
        <f>IF(ISERROR(STDEV(Calculations!Q276:AB276)),"",IF(COUNT(Calculations!Q276:AB276)&lt;3,"N/A",STDEV(Calculations!Q276:AB276)))</f>
        <v>0</v>
      </c>
    </row>
    <row r="276" spans="1:16" ht="15" customHeight="1" x14ac:dyDescent="0.25">
      <c r="A276" s="62" t="str">
        <f>'miRNA Table'!C276</f>
        <v>hsa-miR-423-3p</v>
      </c>
      <c r="B276" s="17" t="s">
        <v>5774</v>
      </c>
      <c r="C276" s="78">
        <v>26.77</v>
      </c>
      <c r="D276" s="78">
        <v>26.85</v>
      </c>
      <c r="E276" s="78">
        <v>27.04</v>
      </c>
      <c r="F276" s="80"/>
      <c r="G276" s="80"/>
      <c r="H276" s="80"/>
      <c r="I276" s="80"/>
      <c r="J276" s="80"/>
      <c r="K276" s="80"/>
      <c r="L276" s="80"/>
      <c r="M276" s="113"/>
      <c r="N276" s="113"/>
      <c r="O276" s="69">
        <f>IF(ISERROR(AVERAGE(Calculations!Q277:AB277)),"",AVERAGE(Calculations!Q277:AB277))</f>
        <v>26.886666666666667</v>
      </c>
      <c r="P276" s="70">
        <f>IF(ISERROR(STDEV(Calculations!Q277:AB277)),"",IF(COUNT(Calculations!Q277:AB277)&lt;3,"N/A",STDEV(Calculations!Q277:AB277)))</f>
        <v>0.13868429375143099</v>
      </c>
    </row>
    <row r="277" spans="1:16" ht="15" customHeight="1" x14ac:dyDescent="0.25">
      <c r="A277" s="62" t="str">
        <f>'miRNA Table'!C277</f>
        <v>hsa-miR-423-5p</v>
      </c>
      <c r="B277" s="17" t="s">
        <v>5775</v>
      </c>
      <c r="C277" s="78">
        <v>26.25</v>
      </c>
      <c r="D277" s="78">
        <v>26.23</v>
      </c>
      <c r="E277" s="78">
        <v>26.38</v>
      </c>
      <c r="F277" s="80"/>
      <c r="G277" s="80"/>
      <c r="H277" s="80"/>
      <c r="I277" s="80"/>
      <c r="J277" s="80"/>
      <c r="K277" s="80"/>
      <c r="L277" s="80"/>
      <c r="M277" s="113"/>
      <c r="N277" s="113"/>
      <c r="O277" s="69">
        <f>IF(ISERROR(AVERAGE(Calculations!Q278:AB278)),"",AVERAGE(Calculations!Q278:AB278))</f>
        <v>26.286666666666665</v>
      </c>
      <c r="P277" s="70">
        <f>IF(ISERROR(STDEV(Calculations!Q278:AB278)),"",IF(COUNT(Calculations!Q278:AB278)&lt;3,"N/A",STDEV(Calculations!Q278:AB278)))</f>
        <v>8.144527815247006E-2</v>
      </c>
    </row>
    <row r="278" spans="1:16" ht="15" customHeight="1" x14ac:dyDescent="0.25">
      <c r="A278" s="62" t="str">
        <f>'miRNA Table'!C278</f>
        <v>hsa-miR-424-5p</v>
      </c>
      <c r="B278" s="17" t="s">
        <v>5776</v>
      </c>
      <c r="C278" s="78">
        <v>22.3</v>
      </c>
      <c r="D278" s="78">
        <v>22.22</v>
      </c>
      <c r="E278" s="78">
        <v>22.28</v>
      </c>
      <c r="F278" s="80"/>
      <c r="G278" s="80"/>
      <c r="H278" s="80"/>
      <c r="I278" s="80"/>
      <c r="J278" s="80"/>
      <c r="K278" s="80"/>
      <c r="L278" s="80"/>
      <c r="M278" s="113"/>
      <c r="N278" s="113"/>
      <c r="O278" s="69">
        <f>IF(ISERROR(AVERAGE(Calculations!Q279:AB279)),"",AVERAGE(Calculations!Q279:AB279))</f>
        <v>22.266666666666666</v>
      </c>
      <c r="P278" s="70">
        <f>IF(ISERROR(STDEV(Calculations!Q279:AB279)),"",IF(COUNT(Calculations!Q279:AB279)&lt;3,"N/A",STDEV(Calculations!Q279:AB279)))</f>
        <v>4.1633319989323764E-2</v>
      </c>
    </row>
    <row r="279" spans="1:16" ht="15" customHeight="1" x14ac:dyDescent="0.25">
      <c r="A279" s="62" t="str">
        <f>'miRNA Table'!C279</f>
        <v>hsa-miR-424-3p</v>
      </c>
      <c r="B279" s="17" t="s">
        <v>5777</v>
      </c>
      <c r="C279" s="78">
        <v>14.08</v>
      </c>
      <c r="D279" s="78">
        <v>14.02</v>
      </c>
      <c r="E279" s="78">
        <v>14.13</v>
      </c>
      <c r="F279" s="80"/>
      <c r="G279" s="80"/>
      <c r="H279" s="80"/>
      <c r="I279" s="80"/>
      <c r="J279" s="80"/>
      <c r="K279" s="80"/>
      <c r="L279" s="80"/>
      <c r="M279" s="113"/>
      <c r="N279" s="113"/>
      <c r="O279" s="69">
        <f>IF(ISERROR(AVERAGE(Calculations!Q280:AB280)),"",AVERAGE(Calculations!Q280:AB280))</f>
        <v>14.076666666666668</v>
      </c>
      <c r="P279" s="70">
        <f>IF(ISERROR(STDEV(Calculations!Q280:AB280)),"",IF(COUNT(Calculations!Q280:AB280)&lt;3,"N/A",STDEV(Calculations!Q280:AB280)))</f>
        <v>5.507570547286162E-2</v>
      </c>
    </row>
    <row r="280" spans="1:16" ht="15" customHeight="1" x14ac:dyDescent="0.25">
      <c r="A280" s="62" t="str">
        <f>'miRNA Table'!C280</f>
        <v>hsa-miR-425-5p</v>
      </c>
      <c r="B280" s="17" t="s">
        <v>5778</v>
      </c>
      <c r="C280" s="78">
        <v>24.52</v>
      </c>
      <c r="D280" s="78">
        <v>24.44</v>
      </c>
      <c r="E280" s="78">
        <v>24.52</v>
      </c>
      <c r="F280" s="80"/>
      <c r="G280" s="80"/>
      <c r="H280" s="80"/>
      <c r="I280" s="80"/>
      <c r="J280" s="80"/>
      <c r="K280" s="80"/>
      <c r="L280" s="80"/>
      <c r="M280" s="113"/>
      <c r="N280" s="113"/>
      <c r="O280" s="69">
        <f>IF(ISERROR(AVERAGE(Calculations!Q281:AB281)),"",AVERAGE(Calculations!Q281:AB281))</f>
        <v>24.493333333333336</v>
      </c>
      <c r="P280" s="70">
        <f>IF(ISERROR(STDEV(Calculations!Q281:AB281)),"",IF(COUNT(Calculations!Q281:AB281)&lt;3,"N/A",STDEV(Calculations!Q281:AB281)))</f>
        <v>4.6188021535169078E-2</v>
      </c>
    </row>
    <row r="281" spans="1:16" ht="15" customHeight="1" x14ac:dyDescent="0.25">
      <c r="A281" s="62" t="str">
        <f>'miRNA Table'!C281</f>
        <v>hsa-miR-425-3p</v>
      </c>
      <c r="B281" s="17" t="s">
        <v>5779</v>
      </c>
      <c r="C281" s="78">
        <v>18.559999999999999</v>
      </c>
      <c r="D281" s="78">
        <v>18.350000000000001</v>
      </c>
      <c r="E281" s="78">
        <v>18.739999999999998</v>
      </c>
      <c r="F281" s="80"/>
      <c r="G281" s="80"/>
      <c r="H281" s="80"/>
      <c r="I281" s="80"/>
      <c r="J281" s="80"/>
      <c r="K281" s="80"/>
      <c r="L281" s="80"/>
      <c r="M281" s="113"/>
      <c r="N281" s="113"/>
      <c r="O281" s="69">
        <f>IF(ISERROR(AVERAGE(Calculations!Q282:AB282)),"",AVERAGE(Calculations!Q282:AB282))</f>
        <v>18.549999999999997</v>
      </c>
      <c r="P281" s="70">
        <f>IF(ISERROR(STDEV(Calculations!Q282:AB282)),"",IF(COUNT(Calculations!Q282:AB282)&lt;3,"N/A",STDEV(Calculations!Q282:AB282)))</f>
        <v>0.19519221295942982</v>
      </c>
    </row>
    <row r="282" spans="1:16" ht="15" customHeight="1" x14ac:dyDescent="0.25">
      <c r="A282" s="62" t="str">
        <f>'miRNA Table'!C282</f>
        <v>hsa-miR-4258</v>
      </c>
      <c r="B282" s="17" t="s">
        <v>5780</v>
      </c>
      <c r="C282" s="78">
        <v>17.89</v>
      </c>
      <c r="D282" s="78">
        <v>17.77</v>
      </c>
      <c r="E282" s="78">
        <v>18.010000000000002</v>
      </c>
      <c r="F282" s="80"/>
      <c r="G282" s="80"/>
      <c r="H282" s="80"/>
      <c r="I282" s="80"/>
      <c r="J282" s="80"/>
      <c r="K282" s="80"/>
      <c r="L282" s="80"/>
      <c r="M282" s="113"/>
      <c r="N282" s="113"/>
      <c r="O282" s="69">
        <f>IF(ISERROR(AVERAGE(Calculations!Q283:AB283)),"",AVERAGE(Calculations!Q283:AB283))</f>
        <v>17.89</v>
      </c>
      <c r="P282" s="70">
        <f>IF(ISERROR(STDEV(Calculations!Q283:AB283)),"",IF(COUNT(Calculations!Q283:AB283)&lt;3,"N/A",STDEV(Calculations!Q283:AB283)))</f>
        <v>0.12000000000000099</v>
      </c>
    </row>
    <row r="283" spans="1:16" ht="15" customHeight="1" x14ac:dyDescent="0.25">
      <c r="A283" s="62" t="str">
        <f>'miRNA Table'!C283</f>
        <v>hsa-miR-429</v>
      </c>
      <c r="B283" s="17" t="s">
        <v>5781</v>
      </c>
      <c r="C283" s="78">
        <v>17.3</v>
      </c>
      <c r="D283" s="78">
        <v>17.13</v>
      </c>
      <c r="E283" s="78">
        <v>17.48</v>
      </c>
      <c r="F283" s="80"/>
      <c r="G283" s="80"/>
      <c r="H283" s="80"/>
      <c r="I283" s="80"/>
      <c r="J283" s="80"/>
      <c r="K283" s="80"/>
      <c r="L283" s="80"/>
      <c r="M283" s="113"/>
      <c r="N283" s="113"/>
      <c r="O283" s="69">
        <f>IF(ISERROR(AVERAGE(Calculations!Q284:AB284)),"",AVERAGE(Calculations!Q284:AB284))</f>
        <v>17.303333333333331</v>
      </c>
      <c r="P283" s="70">
        <f>IF(ISERROR(STDEV(Calculations!Q284:AB284)),"",IF(COUNT(Calculations!Q284:AB284)&lt;3,"N/A",STDEV(Calculations!Q284:AB284)))</f>
        <v>0.17502380790433505</v>
      </c>
    </row>
    <row r="284" spans="1:16" ht="15" customHeight="1" x14ac:dyDescent="0.25">
      <c r="A284" s="62" t="str">
        <f>'miRNA Table'!C284</f>
        <v>hsa-miR-431-5p</v>
      </c>
      <c r="B284" s="17" t="s">
        <v>5782</v>
      </c>
      <c r="C284" s="78">
        <v>40.090000000000003</v>
      </c>
      <c r="D284" s="78">
        <v>38.54</v>
      </c>
      <c r="E284" s="78">
        <v>39.79</v>
      </c>
      <c r="F284" s="80"/>
      <c r="G284" s="80"/>
      <c r="H284" s="80"/>
      <c r="I284" s="80"/>
      <c r="J284" s="80"/>
      <c r="K284" s="80"/>
      <c r="L284" s="80"/>
      <c r="M284" s="113"/>
      <c r="N284" s="113"/>
      <c r="O284" s="69">
        <f>IF(ISERROR(AVERAGE(Calculations!Q285:AB285)),"",AVERAGE(Calculations!Q285:AB285))</f>
        <v>35</v>
      </c>
      <c r="P284" s="70">
        <f>IF(ISERROR(STDEV(Calculations!Q285:AB285)),"",IF(COUNT(Calculations!Q285:AB285)&lt;3,"N/A",STDEV(Calculations!Q285:AB285)))</f>
        <v>0</v>
      </c>
    </row>
    <row r="285" spans="1:16" ht="15" customHeight="1" x14ac:dyDescent="0.25">
      <c r="A285" s="62" t="str">
        <f>'miRNA Table'!C285</f>
        <v>hsa-miR-432-5p</v>
      </c>
      <c r="B285" s="17" t="s">
        <v>5783</v>
      </c>
      <c r="C285" s="78">
        <v>21.25</v>
      </c>
      <c r="D285" s="78">
        <v>21.2</v>
      </c>
      <c r="E285" s="78">
        <v>21.44</v>
      </c>
      <c r="F285" s="80"/>
      <c r="G285" s="80"/>
      <c r="H285" s="80"/>
      <c r="I285" s="80"/>
      <c r="J285" s="80"/>
      <c r="K285" s="80"/>
      <c r="L285" s="80"/>
      <c r="M285" s="113"/>
      <c r="N285" s="113"/>
      <c r="O285" s="69">
        <f>IF(ISERROR(AVERAGE(Calculations!Q286:AB286)),"",AVERAGE(Calculations!Q286:AB286))</f>
        <v>21.296666666666667</v>
      </c>
      <c r="P285" s="70">
        <f>IF(ISERROR(STDEV(Calculations!Q286:AB286)),"",IF(COUNT(Calculations!Q286:AB286)&lt;3,"N/A",STDEV(Calculations!Q286:AB286)))</f>
        <v>0.12662279942148486</v>
      </c>
    </row>
    <row r="286" spans="1:16" ht="15" customHeight="1" x14ac:dyDescent="0.25">
      <c r="A286" s="62" t="str">
        <f>'miRNA Table'!C286</f>
        <v>hsa-miR-433-3p</v>
      </c>
      <c r="B286" s="17" t="s">
        <v>5784</v>
      </c>
      <c r="C286" s="78">
        <v>21.19</v>
      </c>
      <c r="D286" s="78">
        <v>21.15</v>
      </c>
      <c r="E286" s="78">
        <v>21.43</v>
      </c>
      <c r="F286" s="80"/>
      <c r="G286" s="80"/>
      <c r="H286" s="80"/>
      <c r="I286" s="80"/>
      <c r="J286" s="80"/>
      <c r="K286" s="80"/>
      <c r="L286" s="80"/>
      <c r="M286" s="113"/>
      <c r="N286" s="113"/>
      <c r="O286" s="69">
        <f>IF(ISERROR(AVERAGE(Calculations!Q287:AB287)),"",AVERAGE(Calculations!Q287:AB287))</f>
        <v>21.256666666666668</v>
      </c>
      <c r="P286" s="70">
        <f>IF(ISERROR(STDEV(Calculations!Q287:AB287)),"",IF(COUNT(Calculations!Q287:AB287)&lt;3,"N/A",STDEV(Calculations!Q287:AB287)))</f>
        <v>0.15143755588800736</v>
      </c>
    </row>
    <row r="287" spans="1:16" ht="15" customHeight="1" x14ac:dyDescent="0.25">
      <c r="A287" s="62" t="str">
        <f>'miRNA Table'!C287</f>
        <v>hsa-miR-449a</v>
      </c>
      <c r="B287" s="17" t="s">
        <v>5785</v>
      </c>
      <c r="C287" s="78">
        <v>21.36</v>
      </c>
      <c r="D287" s="78">
        <v>21.23</v>
      </c>
      <c r="E287" s="78">
        <v>21.56</v>
      </c>
      <c r="F287" s="80"/>
      <c r="G287" s="80"/>
      <c r="H287" s="80"/>
      <c r="I287" s="80"/>
      <c r="J287" s="80"/>
      <c r="K287" s="80"/>
      <c r="L287" s="80"/>
      <c r="M287" s="113"/>
      <c r="N287" s="113"/>
      <c r="O287" s="69">
        <f>IF(ISERROR(AVERAGE(Calculations!Q288:AB288)),"",AVERAGE(Calculations!Q288:AB288))</f>
        <v>21.383333333333336</v>
      </c>
      <c r="P287" s="70">
        <f>IF(ISERROR(STDEV(Calculations!Q288:AB288)),"",IF(COUNT(Calculations!Q288:AB288)&lt;3,"N/A",STDEV(Calculations!Q288:AB288)))</f>
        <v>0.16623276853055494</v>
      </c>
    </row>
    <row r="288" spans="1:16" ht="15" customHeight="1" x14ac:dyDescent="0.25">
      <c r="A288" s="62" t="str">
        <f>'miRNA Table'!C288</f>
        <v>hsa-miR-451a</v>
      </c>
      <c r="B288" s="17" t="s">
        <v>5786</v>
      </c>
      <c r="C288" s="78">
        <v>17.510000000000002</v>
      </c>
      <c r="D288" s="78">
        <v>17.53</v>
      </c>
      <c r="E288" s="78">
        <v>17.61</v>
      </c>
      <c r="F288" s="80"/>
      <c r="G288" s="80"/>
      <c r="H288" s="80"/>
      <c r="I288" s="80"/>
      <c r="J288" s="80"/>
      <c r="K288" s="80"/>
      <c r="L288" s="80"/>
      <c r="M288" s="113"/>
      <c r="N288" s="113"/>
      <c r="O288" s="69">
        <f>IF(ISERROR(AVERAGE(Calculations!Q289:AB289)),"",AVERAGE(Calculations!Q289:AB289))</f>
        <v>17.55</v>
      </c>
      <c r="P288" s="70">
        <f>IF(ISERROR(STDEV(Calculations!Q289:AB289)),"",IF(COUNT(Calculations!Q289:AB289)&lt;3,"N/A",STDEV(Calculations!Q289:AB289)))</f>
        <v>5.2915026221290684E-2</v>
      </c>
    </row>
    <row r="289" spans="1:16" ht="15" customHeight="1" x14ac:dyDescent="0.25">
      <c r="A289" s="62" t="str">
        <f>'miRNA Table'!C289</f>
        <v>hsa-miR-454-3p</v>
      </c>
      <c r="B289" s="17" t="s">
        <v>5787</v>
      </c>
      <c r="C289" s="78">
        <v>17.64</v>
      </c>
      <c r="D289" s="78">
        <v>17.41</v>
      </c>
      <c r="E289" s="78">
        <v>17.54</v>
      </c>
      <c r="F289" s="80"/>
      <c r="G289" s="80"/>
      <c r="H289" s="80"/>
      <c r="I289" s="80"/>
      <c r="J289" s="80"/>
      <c r="K289" s="80"/>
      <c r="L289" s="80"/>
      <c r="M289" s="113"/>
      <c r="N289" s="113"/>
      <c r="O289" s="69">
        <f>IF(ISERROR(AVERAGE(Calculations!Q290:AB290)),"",AVERAGE(Calculations!Q290:AB290))</f>
        <v>17.529999999999998</v>
      </c>
      <c r="P289" s="70">
        <f>IF(ISERROR(STDEV(Calculations!Q290:AB290)),"",IF(COUNT(Calculations!Q290:AB290)&lt;3,"N/A",STDEV(Calculations!Q290:AB290)))</f>
        <v>0.11532562594670812</v>
      </c>
    </row>
    <row r="290" spans="1:16" ht="15" customHeight="1" x14ac:dyDescent="0.25">
      <c r="A290" s="62" t="str">
        <f>'miRNA Table'!C290</f>
        <v>hsa-miR-455-5p</v>
      </c>
      <c r="B290" s="17" t="s">
        <v>5788</v>
      </c>
      <c r="C290" s="78">
        <v>17.899999999999999</v>
      </c>
      <c r="D290" s="78">
        <v>17.93</v>
      </c>
      <c r="E290" s="78">
        <v>17.66</v>
      </c>
      <c r="F290" s="80"/>
      <c r="G290" s="80"/>
      <c r="H290" s="80"/>
      <c r="I290" s="80"/>
      <c r="J290" s="80"/>
      <c r="K290" s="80"/>
      <c r="L290" s="80"/>
      <c r="M290" s="113"/>
      <c r="N290" s="113"/>
      <c r="O290" s="69">
        <f>IF(ISERROR(AVERAGE(Calculations!Q291:AB291)),"",AVERAGE(Calculations!Q291:AB291))</f>
        <v>17.829999999999998</v>
      </c>
      <c r="P290" s="70">
        <f>IF(ISERROR(STDEV(Calculations!Q291:AB291)),"",IF(COUNT(Calculations!Q291:AB291)&lt;3,"N/A",STDEV(Calculations!Q291:AB291)))</f>
        <v>0.1479864858694869</v>
      </c>
    </row>
    <row r="291" spans="1:16" ht="15" customHeight="1" x14ac:dyDescent="0.25">
      <c r="A291" s="62" t="str">
        <f>'miRNA Table'!C291</f>
        <v>hsa-miR-483-5p</v>
      </c>
      <c r="B291" s="17" t="s">
        <v>5789</v>
      </c>
      <c r="C291" s="78">
        <v>29.08</v>
      </c>
      <c r="D291" s="78">
        <v>29.02</v>
      </c>
      <c r="E291" s="78">
        <v>29.27</v>
      </c>
      <c r="F291" s="80"/>
      <c r="G291" s="80"/>
      <c r="H291" s="80"/>
      <c r="I291" s="80"/>
      <c r="J291" s="80"/>
      <c r="K291" s="80"/>
      <c r="L291" s="80"/>
      <c r="M291" s="113"/>
      <c r="N291" s="113"/>
      <c r="O291" s="69">
        <f>IF(ISERROR(AVERAGE(Calculations!Q292:AB292)),"",AVERAGE(Calculations!Q292:AB292))</f>
        <v>29.123333333333331</v>
      </c>
      <c r="P291" s="70">
        <f>IF(ISERROR(STDEV(Calculations!Q292:AB292)),"",IF(COUNT(Calculations!Q292:AB292)&lt;3,"N/A",STDEV(Calculations!Q292:AB292)))</f>
        <v>0.13051181300301284</v>
      </c>
    </row>
    <row r="292" spans="1:16" ht="15" customHeight="1" x14ac:dyDescent="0.25">
      <c r="A292" s="62" t="str">
        <f>'miRNA Table'!C292</f>
        <v>hsa-miR-484</v>
      </c>
      <c r="B292" s="17" t="s">
        <v>5790</v>
      </c>
      <c r="C292" s="78">
        <v>32.020000000000003</v>
      </c>
      <c r="D292" s="78">
        <v>32.130000000000003</v>
      </c>
      <c r="E292" s="78">
        <v>31.96</v>
      </c>
      <c r="F292" s="80"/>
      <c r="G292" s="80"/>
      <c r="H292" s="80"/>
      <c r="I292" s="80"/>
      <c r="J292" s="80"/>
      <c r="K292" s="80"/>
      <c r="L292" s="80"/>
      <c r="M292" s="113"/>
      <c r="N292" s="113"/>
      <c r="O292" s="69">
        <f>IF(ISERROR(AVERAGE(Calculations!Q293:AB293)),"",AVERAGE(Calculations!Q293:AB293))</f>
        <v>32.036666666666669</v>
      </c>
      <c r="P292" s="70">
        <f>IF(ISERROR(STDEV(Calculations!Q293:AB293)),"",IF(COUNT(Calculations!Q293:AB293)&lt;3,"N/A",STDEV(Calculations!Q293:AB293)))</f>
        <v>8.6216781042517787E-2</v>
      </c>
    </row>
    <row r="293" spans="1:16" ht="15" customHeight="1" x14ac:dyDescent="0.25">
      <c r="A293" s="62" t="str">
        <f>'miRNA Table'!C293</f>
        <v>hsa-miR-485-5p</v>
      </c>
      <c r="B293" s="17" t="s">
        <v>5791</v>
      </c>
      <c r="C293" s="78">
        <v>33.83</v>
      </c>
      <c r="D293" s="78">
        <v>34.22</v>
      </c>
      <c r="E293" s="78">
        <v>33.090000000000003</v>
      </c>
      <c r="F293" s="80"/>
      <c r="G293" s="80"/>
      <c r="H293" s="80"/>
      <c r="I293" s="80"/>
      <c r="J293" s="80"/>
      <c r="K293" s="80"/>
      <c r="L293" s="80"/>
      <c r="M293" s="113"/>
      <c r="N293" s="113"/>
      <c r="O293" s="69">
        <f>IF(ISERROR(AVERAGE(Calculations!Q294:AB294)),"",AVERAGE(Calculations!Q294:AB294))</f>
        <v>33.713333333333331</v>
      </c>
      <c r="P293" s="70">
        <f>IF(ISERROR(STDEV(Calculations!Q294:AB294)),"",IF(COUNT(Calculations!Q294:AB294)&lt;3,"N/A",STDEV(Calculations!Q294:AB294)))</f>
        <v>0.57396283271073434</v>
      </c>
    </row>
    <row r="294" spans="1:16" ht="15" customHeight="1" x14ac:dyDescent="0.25">
      <c r="A294" s="62" t="str">
        <f>'miRNA Table'!C294</f>
        <v>hsa-miR-486-3p</v>
      </c>
      <c r="B294" s="17" t="s">
        <v>5792</v>
      </c>
      <c r="C294" s="78">
        <v>33.950000000000003</v>
      </c>
      <c r="D294" s="78">
        <v>33.26</v>
      </c>
      <c r="E294" s="78">
        <v>32.65</v>
      </c>
      <c r="F294" s="80"/>
      <c r="G294" s="80"/>
      <c r="H294" s="80"/>
      <c r="I294" s="80"/>
      <c r="J294" s="80"/>
      <c r="K294" s="80"/>
      <c r="L294" s="80"/>
      <c r="M294" s="113"/>
      <c r="N294" s="113"/>
      <c r="O294" s="69">
        <f>IF(ISERROR(AVERAGE(Calculations!Q295:AB295)),"",AVERAGE(Calculations!Q295:AB295))</f>
        <v>33.286666666666669</v>
      </c>
      <c r="P294" s="70">
        <f>IF(ISERROR(STDEV(Calculations!Q295:AB295)),"",IF(COUNT(Calculations!Q295:AB295)&lt;3,"N/A",STDEV(Calculations!Q295:AB295)))</f>
        <v>0.65041012702243206</v>
      </c>
    </row>
    <row r="295" spans="1:16" ht="15" customHeight="1" x14ac:dyDescent="0.25">
      <c r="A295" s="62" t="str">
        <f>'miRNA Table'!C295</f>
        <v>hsa-miR-486-5p</v>
      </c>
      <c r="B295" s="17" t="s">
        <v>5793</v>
      </c>
      <c r="C295" s="78" t="s">
        <v>132</v>
      </c>
      <c r="D295" s="78" t="s">
        <v>132</v>
      </c>
      <c r="E295" s="78" t="s">
        <v>132</v>
      </c>
      <c r="F295" s="80"/>
      <c r="G295" s="80"/>
      <c r="H295" s="80"/>
      <c r="I295" s="80"/>
      <c r="J295" s="80"/>
      <c r="K295" s="80"/>
      <c r="L295" s="80"/>
      <c r="M295" s="113"/>
      <c r="N295" s="113"/>
      <c r="O295" s="69">
        <f>IF(ISERROR(AVERAGE(Calculations!Q296:AB296)),"",AVERAGE(Calculations!Q296:AB296))</f>
        <v>35</v>
      </c>
      <c r="P295" s="70">
        <f>IF(ISERROR(STDEV(Calculations!Q296:AB296)),"",IF(COUNT(Calculations!Q296:AB296)&lt;3,"N/A",STDEV(Calculations!Q296:AB296)))</f>
        <v>0</v>
      </c>
    </row>
    <row r="296" spans="1:16" ht="15" customHeight="1" x14ac:dyDescent="0.25">
      <c r="A296" s="62" t="str">
        <f>'miRNA Table'!C296</f>
        <v>hsa-miR-488-3p</v>
      </c>
      <c r="B296" s="17" t="s">
        <v>5794</v>
      </c>
      <c r="C296" s="78">
        <v>29</v>
      </c>
      <c r="D296" s="78">
        <v>28.84</v>
      </c>
      <c r="E296" s="78">
        <v>28.53</v>
      </c>
      <c r="F296" s="80"/>
      <c r="G296" s="80"/>
      <c r="H296" s="80"/>
      <c r="I296" s="80"/>
      <c r="J296" s="80"/>
      <c r="K296" s="80"/>
      <c r="L296" s="80"/>
      <c r="M296" s="113"/>
      <c r="N296" s="113"/>
      <c r="O296" s="69">
        <f>IF(ISERROR(AVERAGE(Calculations!Q297:AB297)),"",AVERAGE(Calculations!Q297:AB297))</f>
        <v>28.790000000000003</v>
      </c>
      <c r="P296" s="70">
        <f>IF(ISERROR(STDEV(Calculations!Q297:AB297)),"",IF(COUNT(Calculations!Q297:AB297)&lt;3,"N/A",STDEV(Calculations!Q297:AB297)))</f>
        <v>0.23895606290696977</v>
      </c>
    </row>
    <row r="297" spans="1:16" ht="15" customHeight="1" x14ac:dyDescent="0.25">
      <c r="A297" s="62" t="str">
        <f>'miRNA Table'!C297</f>
        <v>hsa-miR-489-3p</v>
      </c>
      <c r="B297" s="17" t="s">
        <v>5795</v>
      </c>
      <c r="C297" s="78" t="s">
        <v>132</v>
      </c>
      <c r="D297" s="78">
        <v>37.049999999999997</v>
      </c>
      <c r="E297" s="78" t="s">
        <v>132</v>
      </c>
      <c r="F297" s="80"/>
      <c r="G297" s="80"/>
      <c r="H297" s="80"/>
      <c r="I297" s="80"/>
      <c r="J297" s="80"/>
      <c r="K297" s="80"/>
      <c r="L297" s="80"/>
      <c r="M297" s="113"/>
      <c r="N297" s="113"/>
      <c r="O297" s="69">
        <f>IF(ISERROR(AVERAGE(Calculations!Q298:AB298)),"",AVERAGE(Calculations!Q298:AB298))</f>
        <v>35</v>
      </c>
      <c r="P297" s="70">
        <f>IF(ISERROR(STDEV(Calculations!Q298:AB298)),"",IF(COUNT(Calculations!Q298:AB298)&lt;3,"N/A",STDEV(Calculations!Q298:AB298)))</f>
        <v>0</v>
      </c>
    </row>
    <row r="298" spans="1:16" ht="15" customHeight="1" x14ac:dyDescent="0.25">
      <c r="A298" s="62" t="str">
        <f>'miRNA Table'!C298</f>
        <v>hsa-miR-490-3p</v>
      </c>
      <c r="B298" s="17" t="s">
        <v>5796</v>
      </c>
      <c r="C298" s="78">
        <v>27.33</v>
      </c>
      <c r="D298" s="78">
        <v>27.11</v>
      </c>
      <c r="E298" s="78">
        <v>27.31</v>
      </c>
      <c r="F298" s="80"/>
      <c r="G298" s="80"/>
      <c r="H298" s="80"/>
      <c r="I298" s="80"/>
      <c r="J298" s="80"/>
      <c r="K298" s="80"/>
      <c r="L298" s="80"/>
      <c r="M298" s="113"/>
      <c r="N298" s="113"/>
      <c r="O298" s="69">
        <f>IF(ISERROR(AVERAGE(Calculations!Q299:AB299)),"",AVERAGE(Calculations!Q299:AB299))</f>
        <v>27.25</v>
      </c>
      <c r="P298" s="70">
        <f>IF(ISERROR(STDEV(Calculations!Q299:AB299)),"",IF(COUNT(Calculations!Q299:AB299)&lt;3,"N/A",STDEV(Calculations!Q299:AB299)))</f>
        <v>0.12165525060596384</v>
      </c>
    </row>
    <row r="299" spans="1:16" ht="15" customHeight="1" x14ac:dyDescent="0.25">
      <c r="A299" s="62" t="str">
        <f>'miRNA Table'!C299</f>
        <v>hsa-miR-491-5p</v>
      </c>
      <c r="B299" s="17" t="s">
        <v>5797</v>
      </c>
      <c r="C299" s="78">
        <v>25.52</v>
      </c>
      <c r="D299" s="78">
        <v>25.6</v>
      </c>
      <c r="E299" s="78">
        <v>25.81</v>
      </c>
      <c r="F299" s="80"/>
      <c r="G299" s="80"/>
      <c r="H299" s="80"/>
      <c r="I299" s="80"/>
      <c r="J299" s="80"/>
      <c r="K299" s="80"/>
      <c r="L299" s="80"/>
      <c r="M299" s="113"/>
      <c r="N299" s="113"/>
      <c r="O299" s="69">
        <f>IF(ISERROR(AVERAGE(Calculations!Q300:AB300)),"",AVERAGE(Calculations!Q300:AB300))</f>
        <v>25.643333333333334</v>
      </c>
      <c r="P299" s="70">
        <f>IF(ISERROR(STDEV(Calculations!Q300:AB300)),"",IF(COUNT(Calculations!Q300:AB300)&lt;3,"N/A",STDEV(Calculations!Q300:AB300)))</f>
        <v>0.14977761292440572</v>
      </c>
    </row>
    <row r="300" spans="1:16" ht="15" customHeight="1" x14ac:dyDescent="0.25">
      <c r="A300" s="62" t="str">
        <f>'miRNA Table'!C300</f>
        <v>hsa-miR-493-3p</v>
      </c>
      <c r="B300" s="17" t="s">
        <v>5798</v>
      </c>
      <c r="C300" s="78">
        <v>27.12</v>
      </c>
      <c r="D300" s="78">
        <v>27.21</v>
      </c>
      <c r="E300" s="78">
        <v>27.12</v>
      </c>
      <c r="F300" s="80"/>
      <c r="G300" s="80"/>
      <c r="H300" s="80"/>
      <c r="I300" s="80"/>
      <c r="J300" s="80"/>
      <c r="K300" s="80"/>
      <c r="L300" s="80"/>
      <c r="M300" s="113"/>
      <c r="N300" s="113"/>
      <c r="O300" s="69">
        <f>IF(ISERROR(AVERAGE(Calculations!Q301:AB301)),"",AVERAGE(Calculations!Q301:AB301))</f>
        <v>27.150000000000002</v>
      </c>
      <c r="P300" s="70">
        <f>IF(ISERROR(STDEV(Calculations!Q301:AB301)),"",IF(COUNT(Calculations!Q301:AB301)&lt;3,"N/A",STDEV(Calculations!Q301:AB301)))</f>
        <v>5.1961524227066236E-2</v>
      </c>
    </row>
    <row r="301" spans="1:16" ht="15" customHeight="1" x14ac:dyDescent="0.25">
      <c r="A301" s="62" t="str">
        <f>'miRNA Table'!C301</f>
        <v>hsa-miR-495-3p</v>
      </c>
      <c r="B301" s="17" t="s">
        <v>5799</v>
      </c>
      <c r="C301" s="78">
        <v>35.53</v>
      </c>
      <c r="D301" s="78">
        <v>36.21</v>
      </c>
      <c r="E301" s="78">
        <v>37.659999999999997</v>
      </c>
      <c r="F301" s="80"/>
      <c r="G301" s="80"/>
      <c r="H301" s="80"/>
      <c r="I301" s="80"/>
      <c r="J301" s="80"/>
      <c r="K301" s="80"/>
      <c r="L301" s="80"/>
      <c r="M301" s="113"/>
      <c r="N301" s="113"/>
      <c r="O301" s="69">
        <f>IF(ISERROR(AVERAGE(Calculations!Q302:AB302)),"",AVERAGE(Calculations!Q302:AB302))</f>
        <v>35</v>
      </c>
      <c r="P301" s="70">
        <f>IF(ISERROR(STDEV(Calculations!Q302:AB302)),"",IF(COUNT(Calculations!Q302:AB302)&lt;3,"N/A",STDEV(Calculations!Q302:AB302)))</f>
        <v>0</v>
      </c>
    </row>
    <row r="302" spans="1:16" ht="15" customHeight="1" x14ac:dyDescent="0.25">
      <c r="A302" s="62" t="str">
        <f>'miRNA Table'!C302</f>
        <v>hsa-miR-497-5p</v>
      </c>
      <c r="B302" s="17" t="s">
        <v>5800</v>
      </c>
      <c r="C302" s="78">
        <v>23.03</v>
      </c>
      <c r="D302" s="78">
        <v>23.28</v>
      </c>
      <c r="E302" s="78">
        <v>23.16</v>
      </c>
      <c r="F302" s="80"/>
      <c r="G302" s="80"/>
      <c r="H302" s="80"/>
      <c r="I302" s="80"/>
      <c r="J302" s="80"/>
      <c r="K302" s="80"/>
      <c r="L302" s="80"/>
      <c r="M302" s="113"/>
      <c r="N302" s="113"/>
      <c r="O302" s="69">
        <f>IF(ISERROR(AVERAGE(Calculations!Q303:AB303)),"",AVERAGE(Calculations!Q303:AB303))</f>
        <v>23.156666666666666</v>
      </c>
      <c r="P302" s="70">
        <f>IF(ISERROR(STDEV(Calculations!Q303:AB303)),"",IF(COUNT(Calculations!Q303:AB303)&lt;3,"N/A",STDEV(Calculations!Q303:AB303)))</f>
        <v>0.12503332889007365</v>
      </c>
    </row>
    <row r="303" spans="1:16" ht="15" customHeight="1" x14ac:dyDescent="0.25">
      <c r="A303" s="62" t="str">
        <f>'miRNA Table'!C303</f>
        <v>hsa-miR-498</v>
      </c>
      <c r="B303" s="17" t="s">
        <v>5801</v>
      </c>
      <c r="C303" s="78">
        <v>34.1</v>
      </c>
      <c r="D303" s="78">
        <v>34.36</v>
      </c>
      <c r="E303" s="78">
        <v>32.92</v>
      </c>
      <c r="F303" s="80"/>
      <c r="G303" s="80"/>
      <c r="H303" s="80"/>
      <c r="I303" s="80"/>
      <c r="J303" s="80"/>
      <c r="K303" s="80"/>
      <c r="L303" s="80"/>
      <c r="M303" s="113"/>
      <c r="N303" s="113"/>
      <c r="O303" s="69">
        <f>IF(ISERROR(AVERAGE(Calculations!Q304:AB304)),"",AVERAGE(Calculations!Q304:AB304))</f>
        <v>33.793333333333337</v>
      </c>
      <c r="P303" s="70">
        <f>IF(ISERROR(STDEV(Calculations!Q304:AB304)),"",IF(COUNT(Calculations!Q304:AB304)&lt;3,"N/A",STDEV(Calculations!Q304:AB304)))</f>
        <v>0.76741991981791302</v>
      </c>
    </row>
    <row r="304" spans="1:16" ht="15" customHeight="1" x14ac:dyDescent="0.25">
      <c r="A304" s="62" t="str">
        <f>'miRNA Table'!C304</f>
        <v>hsa-miR-499a-3p</v>
      </c>
      <c r="B304" s="17" t="s">
        <v>5802</v>
      </c>
      <c r="C304" s="78">
        <v>33.130000000000003</v>
      </c>
      <c r="D304" s="78">
        <v>36.08</v>
      </c>
      <c r="E304" s="78">
        <v>34.1</v>
      </c>
      <c r="F304" s="80"/>
      <c r="G304" s="80"/>
      <c r="H304" s="80"/>
      <c r="I304" s="80"/>
      <c r="J304" s="80"/>
      <c r="K304" s="80"/>
      <c r="L304" s="80"/>
      <c r="M304" s="113"/>
      <c r="N304" s="113"/>
      <c r="O304" s="69">
        <f>IF(ISERROR(AVERAGE(Calculations!Q305:AB305)),"",AVERAGE(Calculations!Q305:AB305))</f>
        <v>34.076666666666661</v>
      </c>
      <c r="P304" s="70">
        <f>IF(ISERROR(STDEV(Calculations!Q305:AB305)),"",IF(COUNT(Calculations!Q305:AB305)&lt;3,"N/A",STDEV(Calculations!Q305:AB305)))</f>
        <v>0.93521833457932746</v>
      </c>
    </row>
    <row r="305" spans="1:16" ht="15" customHeight="1" x14ac:dyDescent="0.25">
      <c r="A305" s="62" t="str">
        <f>'miRNA Table'!C305</f>
        <v>hsa-miR-499a-5p</v>
      </c>
      <c r="B305" s="17" t="s">
        <v>5803</v>
      </c>
      <c r="C305" s="78">
        <v>25.3</v>
      </c>
      <c r="D305" s="78">
        <v>25.36</v>
      </c>
      <c r="E305" s="78">
        <v>25.3</v>
      </c>
      <c r="F305" s="80"/>
      <c r="G305" s="80"/>
      <c r="H305" s="80"/>
      <c r="I305" s="80"/>
      <c r="J305" s="80"/>
      <c r="K305" s="80"/>
      <c r="L305" s="80"/>
      <c r="M305" s="113"/>
      <c r="N305" s="113"/>
      <c r="O305" s="69">
        <f>IF(ISERROR(AVERAGE(Calculations!Q306:AB306)),"",AVERAGE(Calculations!Q306:AB306))</f>
        <v>25.319999999999997</v>
      </c>
      <c r="P305" s="70">
        <f>IF(ISERROR(STDEV(Calculations!Q306:AB306)),"",IF(COUNT(Calculations!Q306:AB306)&lt;3,"N/A",STDEV(Calculations!Q306:AB306)))</f>
        <v>3.4641016151376811E-2</v>
      </c>
    </row>
    <row r="306" spans="1:16" ht="15" customHeight="1" x14ac:dyDescent="0.25">
      <c r="A306" s="62" t="str">
        <f>'miRNA Table'!C306</f>
        <v>hsa-miR-500a-5p</v>
      </c>
      <c r="B306" s="17" t="s">
        <v>5804</v>
      </c>
      <c r="C306" s="78" t="s">
        <v>132</v>
      </c>
      <c r="D306" s="78" t="s">
        <v>132</v>
      </c>
      <c r="E306" s="78" t="s">
        <v>132</v>
      </c>
      <c r="F306" s="80"/>
      <c r="G306" s="80"/>
      <c r="H306" s="80"/>
      <c r="I306" s="80"/>
      <c r="J306" s="80"/>
      <c r="K306" s="80"/>
      <c r="L306" s="80"/>
      <c r="M306" s="113"/>
      <c r="N306" s="113"/>
      <c r="O306" s="69">
        <f>IF(ISERROR(AVERAGE(Calculations!Q307:AB307)),"",AVERAGE(Calculations!Q307:AB307))</f>
        <v>35</v>
      </c>
      <c r="P306" s="70">
        <f>IF(ISERROR(STDEV(Calculations!Q307:AB307)),"",IF(COUNT(Calculations!Q307:AB307)&lt;3,"N/A",STDEV(Calculations!Q307:AB307)))</f>
        <v>0</v>
      </c>
    </row>
    <row r="307" spans="1:16" ht="15" customHeight="1" x14ac:dyDescent="0.25">
      <c r="A307" s="62" t="str">
        <f>'miRNA Table'!C307</f>
        <v>hsa-miR-504-5p</v>
      </c>
      <c r="B307" s="17" t="s">
        <v>5805</v>
      </c>
      <c r="C307" s="78" t="s">
        <v>132</v>
      </c>
      <c r="D307" s="78">
        <v>36.130000000000003</v>
      </c>
      <c r="E307" s="78" t="s">
        <v>132</v>
      </c>
      <c r="F307" s="80"/>
      <c r="G307" s="80"/>
      <c r="H307" s="80"/>
      <c r="I307" s="80"/>
      <c r="J307" s="80"/>
      <c r="K307" s="80"/>
      <c r="L307" s="80"/>
      <c r="M307" s="113"/>
      <c r="N307" s="113"/>
      <c r="O307" s="69">
        <f>IF(ISERROR(AVERAGE(Calculations!Q308:AB308)),"",AVERAGE(Calculations!Q308:AB308))</f>
        <v>35</v>
      </c>
      <c r="P307" s="70">
        <f>IF(ISERROR(STDEV(Calculations!Q308:AB308)),"",IF(COUNT(Calculations!Q308:AB308)&lt;3,"N/A",STDEV(Calculations!Q308:AB308)))</f>
        <v>0</v>
      </c>
    </row>
    <row r="308" spans="1:16" ht="15" customHeight="1" x14ac:dyDescent="0.25">
      <c r="A308" s="62" t="str">
        <f>'miRNA Table'!C308</f>
        <v>hsa-miR-505-3p</v>
      </c>
      <c r="B308" s="17" t="s">
        <v>5806</v>
      </c>
      <c r="C308" s="78" t="s">
        <v>132</v>
      </c>
      <c r="D308" s="78">
        <v>38.61</v>
      </c>
      <c r="E308" s="78">
        <v>37.43</v>
      </c>
      <c r="F308" s="80"/>
      <c r="G308" s="80"/>
      <c r="H308" s="80"/>
      <c r="I308" s="80"/>
      <c r="J308" s="80"/>
      <c r="K308" s="80"/>
      <c r="L308" s="80"/>
      <c r="M308" s="113"/>
      <c r="N308" s="113"/>
      <c r="O308" s="69">
        <f>IF(ISERROR(AVERAGE(Calculations!Q309:AB309)),"",AVERAGE(Calculations!Q309:AB309))</f>
        <v>35</v>
      </c>
      <c r="P308" s="70">
        <f>IF(ISERROR(STDEV(Calculations!Q309:AB309)),"",IF(COUNT(Calculations!Q309:AB309)&lt;3,"N/A",STDEV(Calculations!Q309:AB309)))</f>
        <v>0</v>
      </c>
    </row>
    <row r="309" spans="1:16" ht="15" customHeight="1" x14ac:dyDescent="0.25">
      <c r="A309" s="62" t="str">
        <f>'miRNA Table'!C309</f>
        <v>hsa-miR-506-3p</v>
      </c>
      <c r="B309" s="17" t="s">
        <v>5807</v>
      </c>
      <c r="C309" s="78">
        <v>33.119999999999997</v>
      </c>
      <c r="D309" s="78">
        <v>36.53</v>
      </c>
      <c r="E309" s="78" t="s">
        <v>132</v>
      </c>
      <c r="F309" s="80"/>
      <c r="G309" s="80"/>
      <c r="H309" s="80"/>
      <c r="I309" s="80"/>
      <c r="J309" s="80"/>
      <c r="K309" s="80"/>
      <c r="L309" s="80"/>
      <c r="M309" s="113"/>
      <c r="N309" s="113"/>
      <c r="O309" s="69">
        <f>IF(ISERROR(AVERAGE(Calculations!Q310:AB310)),"",AVERAGE(Calculations!Q310:AB310))</f>
        <v>34.373333333333335</v>
      </c>
      <c r="P309" s="70">
        <f>IF(ISERROR(STDEV(Calculations!Q310:AB310)),"",IF(COUNT(Calculations!Q310:AB310)&lt;3,"N/A",STDEV(Calculations!Q310:AB310)))</f>
        <v>1.085418506076498</v>
      </c>
    </row>
    <row r="310" spans="1:16" ht="15" customHeight="1" x14ac:dyDescent="0.25">
      <c r="A310" s="62" t="str">
        <f>'miRNA Table'!C310</f>
        <v>hsa-miR-508-5p</v>
      </c>
      <c r="B310" s="17" t="s">
        <v>5808</v>
      </c>
      <c r="C310" s="78">
        <v>33.369999999999997</v>
      </c>
      <c r="D310" s="78">
        <v>33.47</v>
      </c>
      <c r="E310" s="78">
        <v>31.59</v>
      </c>
      <c r="F310" s="80"/>
      <c r="G310" s="80"/>
      <c r="H310" s="80"/>
      <c r="I310" s="80"/>
      <c r="J310" s="80"/>
      <c r="K310" s="80"/>
      <c r="L310" s="80"/>
      <c r="M310" s="113"/>
      <c r="N310" s="113"/>
      <c r="O310" s="69">
        <f>IF(ISERROR(AVERAGE(Calculations!Q311:AB311)),"",AVERAGE(Calculations!Q311:AB311))</f>
        <v>32.81</v>
      </c>
      <c r="P310" s="70">
        <f>IF(ISERROR(STDEV(Calculations!Q311:AB311)),"",IF(COUNT(Calculations!Q311:AB311)&lt;3,"N/A",STDEV(Calculations!Q311:AB311)))</f>
        <v>1.0577334257741873</v>
      </c>
    </row>
    <row r="311" spans="1:16" ht="15" customHeight="1" x14ac:dyDescent="0.25">
      <c r="A311" s="62" t="str">
        <f>'miRNA Table'!C311</f>
        <v>hsa-miR-509-3p</v>
      </c>
      <c r="B311" s="17" t="s">
        <v>5809</v>
      </c>
      <c r="C311" s="78" t="s">
        <v>132</v>
      </c>
      <c r="D311" s="78">
        <v>38.270000000000003</v>
      </c>
      <c r="E311" s="78" t="s">
        <v>132</v>
      </c>
      <c r="F311" s="80"/>
      <c r="G311" s="80"/>
      <c r="H311" s="80"/>
      <c r="I311" s="80"/>
      <c r="J311" s="80"/>
      <c r="K311" s="80"/>
      <c r="L311" s="80"/>
      <c r="M311" s="113"/>
      <c r="N311" s="113"/>
      <c r="O311" s="69">
        <f>IF(ISERROR(AVERAGE(Calculations!Q312:AB312)),"",AVERAGE(Calculations!Q312:AB312))</f>
        <v>35</v>
      </c>
      <c r="P311" s="70">
        <f>IF(ISERROR(STDEV(Calculations!Q312:AB312)),"",IF(COUNT(Calculations!Q312:AB312)&lt;3,"N/A",STDEV(Calculations!Q312:AB312)))</f>
        <v>0</v>
      </c>
    </row>
    <row r="312" spans="1:16" ht="15" customHeight="1" x14ac:dyDescent="0.25">
      <c r="A312" s="62" t="str">
        <f>'miRNA Table'!C312</f>
        <v>hsa-miR-511-5p</v>
      </c>
      <c r="B312" s="17" t="s">
        <v>5810</v>
      </c>
      <c r="C312" s="78">
        <v>38.33</v>
      </c>
      <c r="D312" s="78" t="s">
        <v>132</v>
      </c>
      <c r="E312" s="78" t="s">
        <v>132</v>
      </c>
      <c r="F312" s="80"/>
      <c r="G312" s="80"/>
      <c r="H312" s="80"/>
      <c r="I312" s="80"/>
      <c r="J312" s="80"/>
      <c r="K312" s="80"/>
      <c r="L312" s="80"/>
      <c r="M312" s="113"/>
      <c r="N312" s="113"/>
      <c r="O312" s="69">
        <f>IF(ISERROR(AVERAGE(Calculations!Q313:AB313)),"",AVERAGE(Calculations!Q313:AB313))</f>
        <v>35</v>
      </c>
      <c r="P312" s="70">
        <f>IF(ISERROR(STDEV(Calculations!Q313:AB313)),"",IF(COUNT(Calculations!Q313:AB313)&lt;3,"N/A",STDEV(Calculations!Q313:AB313)))</f>
        <v>0</v>
      </c>
    </row>
    <row r="313" spans="1:16" ht="15" customHeight="1" x14ac:dyDescent="0.25">
      <c r="A313" s="62" t="str">
        <f>'miRNA Table'!C313</f>
        <v>hsa-miR-512-5p</v>
      </c>
      <c r="B313" s="17" t="s">
        <v>5811</v>
      </c>
      <c r="C313" s="78">
        <v>35.14</v>
      </c>
      <c r="D313" s="78">
        <v>36.71</v>
      </c>
      <c r="E313" s="78">
        <v>34.83</v>
      </c>
      <c r="F313" s="80"/>
      <c r="G313" s="80"/>
      <c r="H313" s="80"/>
      <c r="I313" s="80"/>
      <c r="J313" s="80"/>
      <c r="K313" s="80"/>
      <c r="L313" s="80"/>
      <c r="M313" s="113"/>
      <c r="N313" s="113"/>
      <c r="O313" s="69">
        <f>IF(ISERROR(AVERAGE(Calculations!Q314:AB314)),"",AVERAGE(Calculations!Q314:AB314))</f>
        <v>34.943333333333335</v>
      </c>
      <c r="P313" s="70">
        <f>IF(ISERROR(STDEV(Calculations!Q314:AB314)),"",IF(COUNT(Calculations!Q314:AB314)&lt;3,"N/A",STDEV(Calculations!Q314:AB314)))</f>
        <v>9.8149545762237361E-2</v>
      </c>
    </row>
    <row r="314" spans="1:16" ht="15" customHeight="1" x14ac:dyDescent="0.25">
      <c r="A314" s="62" t="str">
        <f>'miRNA Table'!C314</f>
        <v>hsa-miR-513a-5p</v>
      </c>
      <c r="B314" s="17" t="s">
        <v>5812</v>
      </c>
      <c r="C314" s="78">
        <v>29.4</v>
      </c>
      <c r="D314" s="78">
        <v>29.83</v>
      </c>
      <c r="E314" s="78">
        <v>29.71</v>
      </c>
      <c r="F314" s="80"/>
      <c r="G314" s="80"/>
      <c r="H314" s="80"/>
      <c r="I314" s="80"/>
      <c r="J314" s="80"/>
      <c r="K314" s="80"/>
      <c r="L314" s="80"/>
      <c r="M314" s="113"/>
      <c r="N314" s="113"/>
      <c r="O314" s="69">
        <f>IF(ISERROR(AVERAGE(Calculations!Q315:AB315)),"",AVERAGE(Calculations!Q315:AB315))</f>
        <v>29.646666666666665</v>
      </c>
      <c r="P314" s="70">
        <f>IF(ISERROR(STDEV(Calculations!Q315:AB315)),"",IF(COUNT(Calculations!Q315:AB315)&lt;3,"N/A",STDEV(Calculations!Q315:AB315)))</f>
        <v>0.22188585654190179</v>
      </c>
    </row>
    <row r="315" spans="1:16" ht="15" customHeight="1" x14ac:dyDescent="0.25">
      <c r="A315" s="62" t="str">
        <f>'miRNA Table'!C315</f>
        <v>hsa-miR-514a-3p</v>
      </c>
      <c r="B315" s="17" t="s">
        <v>5813</v>
      </c>
      <c r="C315" s="78" t="s">
        <v>132</v>
      </c>
      <c r="D315" s="78">
        <v>39.229999999999997</v>
      </c>
      <c r="E315" s="78" t="s">
        <v>132</v>
      </c>
      <c r="F315" s="80"/>
      <c r="G315" s="80"/>
      <c r="H315" s="80"/>
      <c r="I315" s="80"/>
      <c r="J315" s="80"/>
      <c r="K315" s="80"/>
      <c r="L315" s="80"/>
      <c r="M315" s="113"/>
      <c r="N315" s="113"/>
      <c r="O315" s="69">
        <f>IF(ISERROR(AVERAGE(Calculations!Q316:AB316)),"",AVERAGE(Calculations!Q316:AB316))</f>
        <v>35</v>
      </c>
      <c r="P315" s="70">
        <f>IF(ISERROR(STDEV(Calculations!Q316:AB316)),"",IF(COUNT(Calculations!Q316:AB316)&lt;3,"N/A",STDEV(Calculations!Q316:AB316)))</f>
        <v>0</v>
      </c>
    </row>
    <row r="316" spans="1:16" ht="15" customHeight="1" x14ac:dyDescent="0.25">
      <c r="A316" s="62" t="str">
        <f>'miRNA Table'!C316</f>
        <v>hsa-miR-517a-3p hsa-miR-517b-3p</v>
      </c>
      <c r="B316" s="17" t="s">
        <v>5814</v>
      </c>
      <c r="C316" s="78">
        <v>29.25</v>
      </c>
      <c r="D316" s="78">
        <v>29.17</v>
      </c>
      <c r="E316" s="78">
        <v>28.79</v>
      </c>
      <c r="F316" s="80"/>
      <c r="G316" s="80"/>
      <c r="H316" s="80"/>
      <c r="I316" s="80"/>
      <c r="J316" s="80"/>
      <c r="K316" s="80"/>
      <c r="L316" s="80"/>
      <c r="M316" s="113"/>
      <c r="N316" s="113"/>
      <c r="O316" s="69">
        <f>IF(ISERROR(AVERAGE(Calculations!Q317:AB317)),"",AVERAGE(Calculations!Q317:AB317))</f>
        <v>29.070000000000004</v>
      </c>
      <c r="P316" s="70">
        <f>IF(ISERROR(STDEV(Calculations!Q317:AB317)),"",IF(COUNT(Calculations!Q317:AB317)&lt;3,"N/A",STDEV(Calculations!Q317:AB317)))</f>
        <v>0.24576411454889097</v>
      </c>
    </row>
    <row r="317" spans="1:16" ht="15" customHeight="1" x14ac:dyDescent="0.25">
      <c r="A317" s="62" t="str">
        <f>'miRNA Table'!C317</f>
        <v>hsa-miR-518b</v>
      </c>
      <c r="B317" s="17" t="s">
        <v>5815</v>
      </c>
      <c r="C317" s="78">
        <v>22.38</v>
      </c>
      <c r="D317" s="78">
        <v>22.43</v>
      </c>
      <c r="E317" s="78">
        <v>22.43</v>
      </c>
      <c r="F317" s="80"/>
      <c r="G317" s="80"/>
      <c r="H317" s="80"/>
      <c r="I317" s="80"/>
      <c r="J317" s="80"/>
      <c r="K317" s="80"/>
      <c r="L317" s="80"/>
      <c r="M317" s="113"/>
      <c r="N317" s="113"/>
      <c r="O317" s="69">
        <f>IF(ISERROR(AVERAGE(Calculations!Q318:AB318)),"",AVERAGE(Calculations!Q318:AB318))</f>
        <v>22.413333333333338</v>
      </c>
      <c r="P317" s="70">
        <f>IF(ISERROR(STDEV(Calculations!Q318:AB318)),"",IF(COUNT(Calculations!Q318:AB318)&lt;3,"N/A",STDEV(Calculations!Q318:AB318)))</f>
        <v>2.88675134594817E-2</v>
      </c>
    </row>
    <row r="318" spans="1:16" ht="15" customHeight="1" x14ac:dyDescent="0.25">
      <c r="A318" s="62" t="str">
        <f>'miRNA Table'!C318</f>
        <v>hsa-miR-519d-3p</v>
      </c>
      <c r="B318" s="17" t="s">
        <v>5816</v>
      </c>
      <c r="C318" s="78">
        <v>28.7</v>
      </c>
      <c r="D318" s="78">
        <v>28.21</v>
      </c>
      <c r="E318" s="78">
        <v>28.29</v>
      </c>
      <c r="F318" s="80"/>
      <c r="G318" s="80"/>
      <c r="H318" s="80"/>
      <c r="I318" s="80"/>
      <c r="J318" s="80"/>
      <c r="K318" s="80"/>
      <c r="L318" s="80"/>
      <c r="M318" s="113"/>
      <c r="N318" s="113"/>
      <c r="O318" s="69">
        <f>IF(ISERROR(AVERAGE(Calculations!Q319:AB319)),"",AVERAGE(Calculations!Q319:AB319))</f>
        <v>28.399999999999995</v>
      </c>
      <c r="P318" s="70">
        <f>IF(ISERROR(STDEV(Calculations!Q319:AB319)),"",IF(COUNT(Calculations!Q319:AB319)&lt;3,"N/A",STDEV(Calculations!Q319:AB319)))</f>
        <v>0.26286878856189777</v>
      </c>
    </row>
    <row r="319" spans="1:16" ht="15" customHeight="1" x14ac:dyDescent="0.25">
      <c r="A319" s="62" t="str">
        <f>'miRNA Table'!C319</f>
        <v>hsa-miR-520c-3p hsa-miR-520f-3p</v>
      </c>
      <c r="B319" s="17" t="s">
        <v>5817</v>
      </c>
      <c r="C319" s="78">
        <v>27.23</v>
      </c>
      <c r="D319" s="78">
        <v>27.15</v>
      </c>
      <c r="E319" s="78">
        <v>27.24</v>
      </c>
      <c r="F319" s="80"/>
      <c r="G319" s="80"/>
      <c r="H319" s="80"/>
      <c r="I319" s="80"/>
      <c r="J319" s="80"/>
      <c r="K319" s="80"/>
      <c r="L319" s="80"/>
      <c r="M319" s="113"/>
      <c r="N319" s="113"/>
      <c r="O319" s="69">
        <f>IF(ISERROR(AVERAGE(Calculations!Q320:AB320)),"",AVERAGE(Calculations!Q320:AB320))</f>
        <v>27.206666666666663</v>
      </c>
      <c r="P319" s="70">
        <f>IF(ISERROR(STDEV(Calculations!Q320:AB320)),"",IF(COUNT(Calculations!Q320:AB320)&lt;3,"N/A",STDEV(Calculations!Q320:AB320)))</f>
        <v>4.932882862316286E-2</v>
      </c>
    </row>
    <row r="320" spans="1:16" ht="15" customHeight="1" x14ac:dyDescent="0.25">
      <c r="A320" s="62" t="str">
        <f>'miRNA Table'!C320</f>
        <v>hsa-miR-520g-3p</v>
      </c>
      <c r="B320" s="17" t="s">
        <v>5818</v>
      </c>
      <c r="C320" s="78">
        <v>31.06</v>
      </c>
      <c r="D320" s="78">
        <v>31.12</v>
      </c>
      <c r="E320" s="78">
        <v>31.19</v>
      </c>
      <c r="F320" s="80"/>
      <c r="G320" s="80"/>
      <c r="H320" s="80"/>
      <c r="I320" s="80"/>
      <c r="J320" s="80"/>
      <c r="K320" s="80"/>
      <c r="L320" s="80"/>
      <c r="M320" s="113"/>
      <c r="N320" s="113"/>
      <c r="O320" s="69">
        <f>IF(ISERROR(AVERAGE(Calculations!Q321:AB321)),"",AVERAGE(Calculations!Q321:AB321))</f>
        <v>31.123333333333335</v>
      </c>
      <c r="P320" s="70">
        <f>IF(ISERROR(STDEV(Calculations!Q321:AB321)),"",IF(COUNT(Calculations!Q321:AB321)&lt;3,"N/A",STDEV(Calculations!Q321:AB321)))</f>
        <v>6.5064070986478373E-2</v>
      </c>
    </row>
    <row r="321" spans="1:16" ht="15" customHeight="1" x14ac:dyDescent="0.25">
      <c r="A321" s="62" t="str">
        <f>'miRNA Table'!C321</f>
        <v>hsa-miR-522-3p</v>
      </c>
      <c r="B321" s="17" t="s">
        <v>5819</v>
      </c>
      <c r="C321" s="78">
        <v>27.09</v>
      </c>
      <c r="D321" s="78">
        <v>27.24</v>
      </c>
      <c r="E321" s="78">
        <v>27.24</v>
      </c>
      <c r="F321" s="80"/>
      <c r="G321" s="80"/>
      <c r="H321" s="80"/>
      <c r="I321" s="80"/>
      <c r="J321" s="80"/>
      <c r="K321" s="80"/>
      <c r="L321" s="80"/>
      <c r="M321" s="113"/>
      <c r="N321" s="113"/>
      <c r="O321" s="69">
        <f>IF(ISERROR(AVERAGE(Calculations!Q322:AB322)),"",AVERAGE(Calculations!Q322:AB322))</f>
        <v>27.189999999999998</v>
      </c>
      <c r="P321" s="70">
        <f>IF(ISERROR(STDEV(Calculations!Q322:AB322)),"",IF(COUNT(Calculations!Q322:AB322)&lt;3,"N/A",STDEV(Calculations!Q322:AB322)))</f>
        <v>8.6602540378443046E-2</v>
      </c>
    </row>
    <row r="322" spans="1:16" ht="15" customHeight="1" x14ac:dyDescent="0.25">
      <c r="A322" s="62" t="str">
        <f>'miRNA Table'!C322</f>
        <v>hsa-miR-524-5p</v>
      </c>
      <c r="B322" s="17" t="s">
        <v>5820</v>
      </c>
      <c r="C322" s="78">
        <v>32.53</v>
      </c>
      <c r="D322" s="78">
        <v>31.86</v>
      </c>
      <c r="E322" s="78">
        <v>33.76</v>
      </c>
      <c r="F322" s="80"/>
      <c r="G322" s="80"/>
      <c r="H322" s="80"/>
      <c r="I322" s="80"/>
      <c r="J322" s="80"/>
      <c r="K322" s="80"/>
      <c r="L322" s="80"/>
      <c r="M322" s="113"/>
      <c r="N322" s="113"/>
      <c r="O322" s="69">
        <f>IF(ISERROR(AVERAGE(Calculations!Q323:AB323)),"",AVERAGE(Calculations!Q323:AB323))</f>
        <v>32.716666666666669</v>
      </c>
      <c r="P322" s="70">
        <f>IF(ISERROR(STDEV(Calculations!Q323:AB323)),"",IF(COUNT(Calculations!Q323:AB323)&lt;3,"N/A",STDEV(Calculations!Q323:AB323)))</f>
        <v>0.96365623192782368</v>
      </c>
    </row>
    <row r="323" spans="1:16" ht="15" customHeight="1" x14ac:dyDescent="0.25">
      <c r="A323" s="62" t="str">
        <f>'miRNA Table'!C323</f>
        <v>hsa-miR-532-5p</v>
      </c>
      <c r="B323" s="17" t="s">
        <v>5821</v>
      </c>
      <c r="C323" s="78">
        <v>32.409999999999997</v>
      </c>
      <c r="D323" s="78">
        <v>32.950000000000003</v>
      </c>
      <c r="E323" s="78">
        <v>33.049999999999997</v>
      </c>
      <c r="F323" s="80"/>
      <c r="G323" s="80"/>
      <c r="H323" s="80"/>
      <c r="I323" s="80"/>
      <c r="J323" s="80"/>
      <c r="K323" s="80"/>
      <c r="L323" s="80"/>
      <c r="M323" s="113"/>
      <c r="N323" s="113"/>
      <c r="O323" s="69">
        <f>IF(ISERROR(AVERAGE(Calculations!Q324:AB324)),"",AVERAGE(Calculations!Q324:AB324))</f>
        <v>32.803333333333335</v>
      </c>
      <c r="P323" s="70">
        <f>IF(ISERROR(STDEV(Calculations!Q324:AB324)),"",IF(COUNT(Calculations!Q324:AB324)&lt;3,"N/A",STDEV(Calculations!Q324:AB324)))</f>
        <v>0.34428670223134439</v>
      </c>
    </row>
    <row r="324" spans="1:16" ht="15" customHeight="1" x14ac:dyDescent="0.25">
      <c r="A324" s="62" t="str">
        <f>'miRNA Table'!C324</f>
        <v>hsa-miR-539-5p</v>
      </c>
      <c r="B324" s="17" t="s">
        <v>5822</v>
      </c>
      <c r="C324" s="78">
        <v>23.41</v>
      </c>
      <c r="D324" s="78">
        <v>23.44</v>
      </c>
      <c r="E324" s="78">
        <v>23.4</v>
      </c>
      <c r="F324" s="80"/>
      <c r="G324" s="80"/>
      <c r="H324" s="80"/>
      <c r="I324" s="80"/>
      <c r="J324" s="80"/>
      <c r="K324" s="80"/>
      <c r="L324" s="80"/>
      <c r="M324" s="113"/>
      <c r="N324" s="113"/>
      <c r="O324" s="69">
        <f>IF(ISERROR(AVERAGE(Calculations!Q325:AB325)),"",AVERAGE(Calculations!Q325:AB325))</f>
        <v>23.416666666666668</v>
      </c>
      <c r="P324" s="70">
        <f>IF(ISERROR(STDEV(Calculations!Q325:AB325)),"",IF(COUNT(Calculations!Q325:AB325)&lt;3,"N/A",STDEV(Calculations!Q325:AB325)))</f>
        <v>2.081665999466259E-2</v>
      </c>
    </row>
    <row r="325" spans="1:16" ht="15" customHeight="1" x14ac:dyDescent="0.25">
      <c r="A325" s="62" t="str">
        <f>'miRNA Table'!C325</f>
        <v>hsa-miR-542-3p</v>
      </c>
      <c r="B325" s="17" t="s">
        <v>5823</v>
      </c>
      <c r="C325" s="78">
        <v>27.49</v>
      </c>
      <c r="D325" s="78">
        <v>27.72</v>
      </c>
      <c r="E325" s="78">
        <v>27.44</v>
      </c>
      <c r="F325" s="80"/>
      <c r="G325" s="80"/>
      <c r="H325" s="80"/>
      <c r="I325" s="80"/>
      <c r="J325" s="80"/>
      <c r="K325" s="80"/>
      <c r="L325" s="80"/>
      <c r="M325" s="113"/>
      <c r="N325" s="113"/>
      <c r="O325" s="69">
        <f>IF(ISERROR(AVERAGE(Calculations!Q326:AB326)),"",AVERAGE(Calculations!Q326:AB326))</f>
        <v>27.549999999999997</v>
      </c>
      <c r="P325" s="70">
        <f>IF(ISERROR(STDEV(Calculations!Q326:AB326)),"",IF(COUNT(Calculations!Q326:AB326)&lt;3,"N/A",STDEV(Calculations!Q326:AB326)))</f>
        <v>0.14933184523067999</v>
      </c>
    </row>
    <row r="326" spans="1:16" ht="15" customHeight="1" x14ac:dyDescent="0.25">
      <c r="A326" s="62" t="str">
        <f>'miRNA Table'!C326</f>
        <v>hsa-miR-542-5p</v>
      </c>
      <c r="B326" s="17" t="s">
        <v>5824</v>
      </c>
      <c r="C326" s="78">
        <v>22.3</v>
      </c>
      <c r="D326" s="78">
        <v>22.16</v>
      </c>
      <c r="E326" s="78">
        <v>22.29</v>
      </c>
      <c r="F326" s="80"/>
      <c r="G326" s="80"/>
      <c r="H326" s="80"/>
      <c r="I326" s="80"/>
      <c r="J326" s="80"/>
      <c r="K326" s="80"/>
      <c r="L326" s="80"/>
      <c r="M326" s="113"/>
      <c r="N326" s="113"/>
      <c r="O326" s="69">
        <f>IF(ISERROR(AVERAGE(Calculations!Q327:AB327)),"",AVERAGE(Calculations!Q327:AB327))</f>
        <v>22.25</v>
      </c>
      <c r="P326" s="70">
        <f>IF(ISERROR(STDEV(Calculations!Q327:AB327)),"",IF(COUNT(Calculations!Q327:AB327)&lt;3,"N/A",STDEV(Calculations!Q327:AB327)))</f>
        <v>7.810249675906647E-2</v>
      </c>
    </row>
    <row r="327" spans="1:16" ht="15" customHeight="1" x14ac:dyDescent="0.25">
      <c r="A327" s="62" t="str">
        <f>'miRNA Table'!C327</f>
        <v>hsa-miR-549a</v>
      </c>
      <c r="B327" s="17" t="s">
        <v>5825</v>
      </c>
      <c r="C327" s="78">
        <v>35.31</v>
      </c>
      <c r="D327" s="78">
        <v>33.270000000000003</v>
      </c>
      <c r="E327" s="78">
        <v>34.35</v>
      </c>
      <c r="F327" s="80"/>
      <c r="G327" s="80"/>
      <c r="H327" s="80"/>
      <c r="I327" s="80"/>
      <c r="J327" s="80"/>
      <c r="K327" s="80"/>
      <c r="L327" s="80"/>
      <c r="M327" s="113"/>
      <c r="N327" s="113"/>
      <c r="O327" s="69">
        <f>IF(ISERROR(AVERAGE(Calculations!Q328:AB328)),"",AVERAGE(Calculations!Q328:AB328))</f>
        <v>34.206666666666671</v>
      </c>
      <c r="P327" s="70">
        <f>IF(ISERROR(STDEV(Calculations!Q328:AB328)),"",IF(COUNT(Calculations!Q328:AB328)&lt;3,"N/A",STDEV(Calculations!Q328:AB328)))</f>
        <v>0.87386116364862598</v>
      </c>
    </row>
    <row r="328" spans="1:16" ht="15" customHeight="1" x14ac:dyDescent="0.25">
      <c r="A328" s="62" t="str">
        <f>'miRNA Table'!C328</f>
        <v>hsa-miR-551b-3p</v>
      </c>
      <c r="B328" s="17" t="s">
        <v>5826</v>
      </c>
      <c r="C328" s="78">
        <v>35.57</v>
      </c>
      <c r="D328" s="78">
        <v>35.43</v>
      </c>
      <c r="E328" s="78">
        <v>36.090000000000003</v>
      </c>
      <c r="F328" s="80"/>
      <c r="G328" s="80"/>
      <c r="H328" s="80"/>
      <c r="I328" s="80"/>
      <c r="J328" s="80"/>
      <c r="K328" s="80"/>
      <c r="L328" s="80"/>
      <c r="M328" s="113"/>
      <c r="N328" s="113"/>
      <c r="O328" s="69">
        <f>IF(ISERROR(AVERAGE(Calculations!Q329:AB329)),"",AVERAGE(Calculations!Q329:AB329))</f>
        <v>35</v>
      </c>
      <c r="P328" s="70">
        <f>IF(ISERROR(STDEV(Calculations!Q329:AB329)),"",IF(COUNT(Calculations!Q329:AB329)&lt;3,"N/A",STDEV(Calculations!Q329:AB329)))</f>
        <v>0</v>
      </c>
    </row>
    <row r="329" spans="1:16" ht="15" customHeight="1" x14ac:dyDescent="0.25">
      <c r="A329" s="62" t="str">
        <f>'miRNA Table'!C329</f>
        <v>hsa-miR-567</v>
      </c>
      <c r="B329" s="17" t="s">
        <v>5827</v>
      </c>
      <c r="C329" s="78">
        <v>27.91</v>
      </c>
      <c r="D329" s="78">
        <v>27.97</v>
      </c>
      <c r="E329" s="78">
        <v>27.98</v>
      </c>
      <c r="F329" s="80"/>
      <c r="G329" s="80"/>
      <c r="H329" s="80"/>
      <c r="I329" s="80"/>
      <c r="J329" s="80"/>
      <c r="K329" s="80"/>
      <c r="L329" s="80"/>
      <c r="M329" s="113"/>
      <c r="N329" s="113"/>
      <c r="O329" s="69">
        <f>IF(ISERROR(AVERAGE(Calculations!Q330:AB330)),"",AVERAGE(Calculations!Q330:AB330))</f>
        <v>27.953333333333333</v>
      </c>
      <c r="P329" s="70">
        <f>IF(ISERROR(STDEV(Calculations!Q330:AB330)),"",IF(COUNT(Calculations!Q330:AB330)&lt;3,"N/A",STDEV(Calculations!Q330:AB330)))</f>
        <v>3.7859388972001647E-2</v>
      </c>
    </row>
    <row r="330" spans="1:16" ht="15" customHeight="1" x14ac:dyDescent="0.25">
      <c r="A330" s="62" t="str">
        <f>'miRNA Table'!C330</f>
        <v>hsa-miR-570-3p</v>
      </c>
      <c r="B330" s="17" t="s">
        <v>5828</v>
      </c>
      <c r="C330" s="78">
        <v>37.86</v>
      </c>
      <c r="D330" s="78">
        <v>38.83</v>
      </c>
      <c r="E330" s="78">
        <v>38.61</v>
      </c>
      <c r="F330" s="80"/>
      <c r="G330" s="80"/>
      <c r="H330" s="80"/>
      <c r="I330" s="80"/>
      <c r="J330" s="80"/>
      <c r="K330" s="80"/>
      <c r="L330" s="80"/>
      <c r="M330" s="113"/>
      <c r="N330" s="113"/>
      <c r="O330" s="69">
        <f>IF(ISERROR(AVERAGE(Calculations!Q331:AB331)),"",AVERAGE(Calculations!Q331:AB331))</f>
        <v>35</v>
      </c>
      <c r="P330" s="70">
        <f>IF(ISERROR(STDEV(Calculations!Q331:AB331)),"",IF(COUNT(Calculations!Q331:AB331)&lt;3,"N/A",STDEV(Calculations!Q331:AB331)))</f>
        <v>0</v>
      </c>
    </row>
    <row r="331" spans="1:16" ht="15" customHeight="1" x14ac:dyDescent="0.25">
      <c r="A331" s="62" t="str">
        <f>'miRNA Table'!C331</f>
        <v>hsa-miR-574-3p</v>
      </c>
      <c r="B331" s="17" t="s">
        <v>5829</v>
      </c>
      <c r="C331" s="78">
        <v>28.65</v>
      </c>
      <c r="D331" s="78">
        <v>28.56</v>
      </c>
      <c r="E331" s="78">
        <v>28.38</v>
      </c>
      <c r="F331" s="80"/>
      <c r="G331" s="80"/>
      <c r="H331" s="80"/>
      <c r="I331" s="80"/>
      <c r="J331" s="80"/>
      <c r="K331" s="80"/>
      <c r="L331" s="80"/>
      <c r="M331" s="113"/>
      <c r="N331" s="113"/>
      <c r="O331" s="69">
        <f>IF(ISERROR(AVERAGE(Calculations!Q332:AB332)),"",AVERAGE(Calculations!Q332:AB332))</f>
        <v>28.529999999999998</v>
      </c>
      <c r="P331" s="70">
        <f>IF(ISERROR(STDEV(Calculations!Q332:AB332)),"",IF(COUNT(Calculations!Q332:AB332)&lt;3,"N/A",STDEV(Calculations!Q332:AB332)))</f>
        <v>0.13747727084867498</v>
      </c>
    </row>
    <row r="332" spans="1:16" ht="15" customHeight="1" x14ac:dyDescent="0.25">
      <c r="A332" s="62" t="str">
        <f>'miRNA Table'!C332</f>
        <v>hsa-miR-575</v>
      </c>
      <c r="B332" s="17" t="s">
        <v>5830</v>
      </c>
      <c r="C332" s="78">
        <v>31.72</v>
      </c>
      <c r="D332" s="78">
        <v>32.28</v>
      </c>
      <c r="E332" s="78">
        <v>32.53</v>
      </c>
      <c r="F332" s="80"/>
      <c r="G332" s="80"/>
      <c r="H332" s="80"/>
      <c r="I332" s="80"/>
      <c r="J332" s="80"/>
      <c r="K332" s="80"/>
      <c r="L332" s="80"/>
      <c r="M332" s="113"/>
      <c r="N332" s="113"/>
      <c r="O332" s="69">
        <f>IF(ISERROR(AVERAGE(Calculations!Q333:AB333)),"",AVERAGE(Calculations!Q333:AB333))</f>
        <v>32.176666666666669</v>
      </c>
      <c r="P332" s="70">
        <f>IF(ISERROR(STDEV(Calculations!Q333:AB333)),"",IF(COUNT(Calculations!Q333:AB333)&lt;3,"N/A",STDEV(Calculations!Q333:AB333)))</f>
        <v>0.41476901202155203</v>
      </c>
    </row>
    <row r="333" spans="1:16" ht="15" customHeight="1" x14ac:dyDescent="0.25">
      <c r="A333" s="62" t="str">
        <f>'miRNA Table'!C333</f>
        <v>hsa-miR-580-3p</v>
      </c>
      <c r="B333" s="17" t="s">
        <v>5831</v>
      </c>
      <c r="C333" s="78">
        <v>20</v>
      </c>
      <c r="D333" s="78">
        <v>19.96</v>
      </c>
      <c r="E333" s="78">
        <v>20.09</v>
      </c>
      <c r="F333" s="80"/>
      <c r="G333" s="80"/>
      <c r="H333" s="80"/>
      <c r="I333" s="80"/>
      <c r="J333" s="80"/>
      <c r="K333" s="80"/>
      <c r="L333" s="80"/>
      <c r="M333" s="113"/>
      <c r="N333" s="113"/>
      <c r="O333" s="69">
        <f>IF(ISERROR(AVERAGE(Calculations!Q334:AB334)),"",AVERAGE(Calculations!Q334:AB334))</f>
        <v>20.016666666666666</v>
      </c>
      <c r="P333" s="70">
        <f>IF(ISERROR(STDEV(Calculations!Q334:AB334)),"",IF(COUNT(Calculations!Q334:AB334)&lt;3,"N/A",STDEV(Calculations!Q334:AB334)))</f>
        <v>6.6583281184793494E-2</v>
      </c>
    </row>
    <row r="334" spans="1:16" ht="15" customHeight="1" x14ac:dyDescent="0.25">
      <c r="A334" s="62" t="str">
        <f>'miRNA Table'!C334</f>
        <v>hsa-miR-581</v>
      </c>
      <c r="B334" s="17" t="s">
        <v>5832</v>
      </c>
      <c r="C334" s="78">
        <v>15.58</v>
      </c>
      <c r="D334" s="78">
        <v>15.57</v>
      </c>
      <c r="E334" s="78">
        <v>15.76</v>
      </c>
      <c r="F334" s="80"/>
      <c r="G334" s="80"/>
      <c r="H334" s="80"/>
      <c r="I334" s="80"/>
      <c r="J334" s="80"/>
      <c r="K334" s="80"/>
      <c r="L334" s="80"/>
      <c r="M334" s="113"/>
      <c r="N334" s="113"/>
      <c r="O334" s="69">
        <f>IF(ISERROR(AVERAGE(Calculations!Q335:AB335)),"",AVERAGE(Calculations!Q335:AB335))</f>
        <v>15.636666666666665</v>
      </c>
      <c r="P334" s="70">
        <f>IF(ISERROR(STDEV(Calculations!Q335:AB335)),"",IF(COUNT(Calculations!Q335:AB335)&lt;3,"N/A",STDEV(Calculations!Q335:AB335)))</f>
        <v>0.10692676621563604</v>
      </c>
    </row>
    <row r="335" spans="1:16" ht="15" customHeight="1" x14ac:dyDescent="0.25">
      <c r="A335" s="62" t="str">
        <f>'miRNA Table'!C335</f>
        <v>hsa-miR-583</v>
      </c>
      <c r="B335" s="17" t="s">
        <v>5833</v>
      </c>
      <c r="C335" s="78" t="s">
        <v>132</v>
      </c>
      <c r="D335" s="78" t="s">
        <v>132</v>
      </c>
      <c r="E335" s="78" t="s">
        <v>132</v>
      </c>
      <c r="F335" s="80"/>
      <c r="G335" s="80"/>
      <c r="H335" s="80"/>
      <c r="I335" s="80"/>
      <c r="J335" s="80"/>
      <c r="K335" s="80"/>
      <c r="L335" s="80"/>
      <c r="M335" s="113"/>
      <c r="N335" s="113"/>
      <c r="O335" s="69">
        <f>IF(ISERROR(AVERAGE(Calculations!Q336:AB336)),"",AVERAGE(Calculations!Q336:AB336))</f>
        <v>35</v>
      </c>
      <c r="P335" s="70">
        <f>IF(ISERROR(STDEV(Calculations!Q336:AB336)),"",IF(COUNT(Calculations!Q336:AB336)&lt;3,"N/A",STDEV(Calculations!Q336:AB336)))</f>
        <v>0</v>
      </c>
    </row>
    <row r="336" spans="1:16" ht="15" customHeight="1" x14ac:dyDescent="0.25">
      <c r="A336" s="62" t="str">
        <f>'miRNA Table'!C336</f>
        <v>hsa-miR-588</v>
      </c>
      <c r="B336" s="17" t="s">
        <v>5834</v>
      </c>
      <c r="C336" s="78">
        <v>28.59</v>
      </c>
      <c r="D336" s="78">
        <v>29.01</v>
      </c>
      <c r="E336" s="78">
        <v>29.01</v>
      </c>
      <c r="F336" s="80"/>
      <c r="G336" s="80"/>
      <c r="H336" s="80"/>
      <c r="I336" s="80"/>
      <c r="J336" s="80"/>
      <c r="K336" s="80"/>
      <c r="L336" s="80"/>
      <c r="M336" s="113"/>
      <c r="N336" s="113"/>
      <c r="O336" s="69">
        <f>IF(ISERROR(AVERAGE(Calculations!Q337:AB337)),"",AVERAGE(Calculations!Q337:AB337))</f>
        <v>28.87</v>
      </c>
      <c r="P336" s="70">
        <f>IF(ISERROR(STDEV(Calculations!Q337:AB337)),"",IF(COUNT(Calculations!Q337:AB337)&lt;3,"N/A",STDEV(Calculations!Q337:AB337)))</f>
        <v>0.24248711305964379</v>
      </c>
    </row>
    <row r="337" spans="1:16" ht="15" customHeight="1" x14ac:dyDescent="0.25">
      <c r="A337" s="62" t="str">
        <f>'miRNA Table'!C337</f>
        <v>hsa-miR-589-3p</v>
      </c>
      <c r="B337" s="17" t="s">
        <v>5835</v>
      </c>
      <c r="C337" s="78">
        <v>29.41</v>
      </c>
      <c r="D337" s="78">
        <v>29.55</v>
      </c>
      <c r="E337" s="78">
        <v>30.21</v>
      </c>
      <c r="F337" s="80"/>
      <c r="G337" s="80"/>
      <c r="H337" s="80"/>
      <c r="I337" s="80"/>
      <c r="J337" s="80"/>
      <c r="K337" s="80"/>
      <c r="L337" s="80"/>
      <c r="M337" s="113"/>
      <c r="N337" s="113"/>
      <c r="O337" s="69">
        <f>IF(ISERROR(AVERAGE(Calculations!Q338:AB338)),"",AVERAGE(Calculations!Q338:AB338))</f>
        <v>29.723333333333333</v>
      </c>
      <c r="P337" s="70">
        <f>IF(ISERROR(STDEV(Calculations!Q338:AB338)),"",IF(COUNT(Calculations!Q338:AB338)&lt;3,"N/A",STDEV(Calculations!Q338:AB338)))</f>
        <v>0.42723919920032338</v>
      </c>
    </row>
    <row r="338" spans="1:16" ht="15" customHeight="1" x14ac:dyDescent="0.25">
      <c r="A338" s="62" t="str">
        <f>'miRNA Table'!C338</f>
        <v>hsa-miR-600</v>
      </c>
      <c r="B338" s="17" t="s">
        <v>5836</v>
      </c>
      <c r="C338" s="78">
        <v>31.5</v>
      </c>
      <c r="D338" s="78">
        <v>30.32</v>
      </c>
      <c r="E338" s="78">
        <v>30.7</v>
      </c>
      <c r="F338" s="80"/>
      <c r="G338" s="80"/>
      <c r="H338" s="80"/>
      <c r="I338" s="80"/>
      <c r="J338" s="80"/>
      <c r="K338" s="80"/>
      <c r="L338" s="80"/>
      <c r="M338" s="113"/>
      <c r="N338" s="113"/>
      <c r="O338" s="69">
        <f>IF(ISERROR(AVERAGE(Calculations!Q339:AB339)),"",AVERAGE(Calculations!Q339:AB339))</f>
        <v>30.84</v>
      </c>
      <c r="P338" s="70">
        <f>IF(ISERROR(STDEV(Calculations!Q339:AB339)),"",IF(COUNT(Calculations!Q339:AB339)&lt;3,"N/A",STDEV(Calculations!Q339:AB339)))</f>
        <v>0.60232881385502379</v>
      </c>
    </row>
    <row r="339" spans="1:16" ht="15" customHeight="1" x14ac:dyDescent="0.25">
      <c r="A339" s="62" t="str">
        <f>'miRNA Table'!C339</f>
        <v>hsa-miR-605-5p</v>
      </c>
      <c r="B339" s="17" t="s">
        <v>5837</v>
      </c>
      <c r="C339" s="78">
        <v>32.74</v>
      </c>
      <c r="D339" s="78">
        <v>37.06</v>
      </c>
      <c r="E339" s="78">
        <v>33.520000000000003</v>
      </c>
      <c r="F339" s="80"/>
      <c r="G339" s="80"/>
      <c r="H339" s="80"/>
      <c r="I339" s="80"/>
      <c r="J339" s="80"/>
      <c r="K339" s="80"/>
      <c r="L339" s="80"/>
      <c r="M339" s="113"/>
      <c r="N339" s="113"/>
      <c r="O339" s="69">
        <f>IF(ISERROR(AVERAGE(Calculations!Q340:AB340)),"",AVERAGE(Calculations!Q340:AB340))</f>
        <v>33.753333333333337</v>
      </c>
      <c r="P339" s="70">
        <f>IF(ISERROR(STDEV(Calculations!Q340:AB340)),"",IF(COUNT(Calculations!Q340:AB340)&lt;3,"N/A",STDEV(Calculations!Q340:AB340)))</f>
        <v>1.1479256654214727</v>
      </c>
    </row>
    <row r="340" spans="1:16" ht="15" customHeight="1" x14ac:dyDescent="0.25">
      <c r="A340" s="62" t="str">
        <f>'miRNA Table'!C340</f>
        <v>hsa-miR-606</v>
      </c>
      <c r="B340" s="17" t="s">
        <v>5838</v>
      </c>
      <c r="C340" s="78">
        <v>24.63</v>
      </c>
      <c r="D340" s="78">
        <v>24.58</v>
      </c>
      <c r="E340" s="78" t="s">
        <v>132</v>
      </c>
      <c r="F340" s="80"/>
      <c r="G340" s="80"/>
      <c r="H340" s="80"/>
      <c r="I340" s="80"/>
      <c r="J340" s="80"/>
      <c r="K340" s="80"/>
      <c r="L340" s="80"/>
      <c r="M340" s="113"/>
      <c r="N340" s="113"/>
      <c r="O340" s="69">
        <f>IF(ISERROR(AVERAGE(Calculations!Q341:AB341)),"",AVERAGE(Calculations!Q341:AB341))</f>
        <v>28.069999999999997</v>
      </c>
      <c r="P340" s="70">
        <f>IF(ISERROR(STDEV(Calculations!Q341:AB341)),"",IF(COUNT(Calculations!Q341:AB341)&lt;3,"N/A",STDEV(Calculations!Q341:AB341)))</f>
        <v>6.0016081178297673</v>
      </c>
    </row>
    <row r="341" spans="1:16" ht="15" customHeight="1" x14ac:dyDescent="0.25">
      <c r="A341" s="62" t="str">
        <f>'miRNA Table'!C341</f>
        <v>hsa-miR-608</v>
      </c>
      <c r="B341" s="17" t="s">
        <v>5839</v>
      </c>
      <c r="C341" s="78">
        <v>29.72</v>
      </c>
      <c r="D341" s="78">
        <v>30.18</v>
      </c>
      <c r="E341" s="78">
        <v>30.07</v>
      </c>
      <c r="F341" s="80"/>
      <c r="G341" s="80"/>
      <c r="H341" s="80"/>
      <c r="I341" s="80"/>
      <c r="J341" s="80"/>
      <c r="K341" s="80"/>
      <c r="L341" s="80"/>
      <c r="M341" s="113"/>
      <c r="N341" s="113"/>
      <c r="O341" s="69">
        <f>IF(ISERROR(AVERAGE(Calculations!Q342:AB342)),"",AVERAGE(Calculations!Q342:AB342))</f>
        <v>29.99</v>
      </c>
      <c r="P341" s="70">
        <f>IF(ISERROR(STDEV(Calculations!Q342:AB342)),"",IF(COUNT(Calculations!Q342:AB342)&lt;3,"N/A",STDEV(Calculations!Q342:AB342)))</f>
        <v>0.24020824298928686</v>
      </c>
    </row>
    <row r="342" spans="1:16" ht="15" customHeight="1" x14ac:dyDescent="0.25">
      <c r="A342" s="62" t="str">
        <f>'miRNA Table'!C342</f>
        <v>hsa-miR-622</v>
      </c>
      <c r="B342" s="17" t="s">
        <v>5840</v>
      </c>
      <c r="C342" s="78">
        <v>32.549999999999997</v>
      </c>
      <c r="D342" s="78">
        <v>32.47</v>
      </c>
      <c r="E342" s="78">
        <v>32.65</v>
      </c>
      <c r="F342" s="80"/>
      <c r="G342" s="80"/>
      <c r="H342" s="80"/>
      <c r="I342" s="80"/>
      <c r="J342" s="80"/>
      <c r="K342" s="80"/>
      <c r="L342" s="80"/>
      <c r="M342" s="113"/>
      <c r="N342" s="113"/>
      <c r="O342" s="69">
        <f>IF(ISERROR(AVERAGE(Calculations!Q343:AB343)),"",AVERAGE(Calculations!Q343:AB343))</f>
        <v>32.556666666666665</v>
      </c>
      <c r="P342" s="70">
        <f>IF(ISERROR(STDEV(Calculations!Q343:AB343)),"",IF(COUNT(Calculations!Q343:AB343)&lt;3,"N/A",STDEV(Calculations!Q343:AB343)))</f>
        <v>9.0184995056457801E-2</v>
      </c>
    </row>
    <row r="343" spans="1:16" ht="15" customHeight="1" x14ac:dyDescent="0.25">
      <c r="A343" s="62" t="str">
        <f>'miRNA Table'!C343</f>
        <v>hsa-miR-626</v>
      </c>
      <c r="B343" s="17" t="s">
        <v>5841</v>
      </c>
      <c r="C343" s="78">
        <v>30.32</v>
      </c>
      <c r="D343" s="78">
        <v>29.85</v>
      </c>
      <c r="E343" s="78">
        <v>30.23</v>
      </c>
      <c r="F343" s="80"/>
      <c r="G343" s="80"/>
      <c r="H343" s="80"/>
      <c r="I343" s="80"/>
      <c r="J343" s="80"/>
      <c r="K343" s="80"/>
      <c r="L343" s="80"/>
      <c r="M343" s="113"/>
      <c r="N343" s="113"/>
      <c r="O343" s="69">
        <f>IF(ISERROR(AVERAGE(Calculations!Q344:AB344)),"",AVERAGE(Calculations!Q344:AB344))</f>
        <v>30.133333333333336</v>
      </c>
      <c r="P343" s="70">
        <f>IF(ISERROR(STDEV(Calculations!Q344:AB344)),"",IF(COUNT(Calculations!Q344:AB344)&lt;3,"N/A",STDEV(Calculations!Q344:AB344)))</f>
        <v>0.24946609656090149</v>
      </c>
    </row>
    <row r="344" spans="1:16" ht="15" customHeight="1" x14ac:dyDescent="0.25">
      <c r="A344" s="62" t="str">
        <f>'miRNA Table'!C344</f>
        <v>hsa-miR-639</v>
      </c>
      <c r="B344" s="17" t="s">
        <v>5842</v>
      </c>
      <c r="C344" s="78">
        <v>34.14</v>
      </c>
      <c r="D344" s="78">
        <v>34.4</v>
      </c>
      <c r="E344" s="78">
        <v>33.89</v>
      </c>
      <c r="F344" s="80"/>
      <c r="G344" s="80"/>
      <c r="H344" s="80"/>
      <c r="I344" s="80"/>
      <c r="J344" s="80"/>
      <c r="K344" s="80"/>
      <c r="L344" s="80"/>
      <c r="M344" s="113"/>
      <c r="N344" s="113"/>
      <c r="O344" s="69">
        <f>IF(ISERROR(AVERAGE(Calculations!Q345:AB345)),"",AVERAGE(Calculations!Q345:AB345))</f>
        <v>34.143333333333331</v>
      </c>
      <c r="P344" s="70">
        <f>IF(ISERROR(STDEV(Calculations!Q345:AB345)),"",IF(COUNT(Calculations!Q345:AB345)&lt;3,"N/A",STDEV(Calculations!Q345:AB345)))</f>
        <v>0.25501633934580115</v>
      </c>
    </row>
    <row r="345" spans="1:16" ht="15" customHeight="1" x14ac:dyDescent="0.25">
      <c r="A345" s="62" t="str">
        <f>'miRNA Table'!C345</f>
        <v>hsa-miR-643</v>
      </c>
      <c r="B345" s="17" t="s">
        <v>5843</v>
      </c>
      <c r="C345" s="78">
        <v>25.09</v>
      </c>
      <c r="D345" s="78">
        <v>25.03</v>
      </c>
      <c r="E345" s="78">
        <v>25.04</v>
      </c>
      <c r="F345" s="80"/>
      <c r="G345" s="80"/>
      <c r="H345" s="80"/>
      <c r="I345" s="80"/>
      <c r="J345" s="80"/>
      <c r="K345" s="80"/>
      <c r="L345" s="80"/>
      <c r="M345" s="113"/>
      <c r="N345" s="113"/>
      <c r="O345" s="69">
        <f>IF(ISERROR(AVERAGE(Calculations!Q346:AB346)),"",AVERAGE(Calculations!Q346:AB346))</f>
        <v>25.053333333333331</v>
      </c>
      <c r="P345" s="70">
        <f>IF(ISERROR(STDEV(Calculations!Q346:AB346)),"",IF(COUNT(Calculations!Q346:AB346)&lt;3,"N/A",STDEV(Calculations!Q346:AB346)))</f>
        <v>3.2145502536642868E-2</v>
      </c>
    </row>
    <row r="346" spans="1:16" ht="15" customHeight="1" x14ac:dyDescent="0.25">
      <c r="A346" s="62" t="str">
        <f>'miRNA Table'!C346</f>
        <v>hsa-miR-649</v>
      </c>
      <c r="B346" s="17" t="s">
        <v>5844</v>
      </c>
      <c r="C346" s="78">
        <v>35.03</v>
      </c>
      <c r="D346" s="78">
        <v>34.299999999999997</v>
      </c>
      <c r="E346" s="78">
        <v>34.369999999999997</v>
      </c>
      <c r="F346" s="80"/>
      <c r="G346" s="80"/>
      <c r="H346" s="80"/>
      <c r="I346" s="80"/>
      <c r="J346" s="80"/>
      <c r="K346" s="80"/>
      <c r="L346" s="80"/>
      <c r="M346" s="113"/>
      <c r="N346" s="113"/>
      <c r="O346" s="69">
        <f>IF(ISERROR(AVERAGE(Calculations!Q347:AB347)),"",AVERAGE(Calculations!Q347:AB347))</f>
        <v>34.556666666666665</v>
      </c>
      <c r="P346" s="70">
        <f>IF(ISERROR(STDEV(Calculations!Q347:AB347)),"",IF(COUNT(Calculations!Q347:AB347)&lt;3,"N/A",STDEV(Calculations!Q347:AB347)))</f>
        <v>0.38552993831002869</v>
      </c>
    </row>
    <row r="347" spans="1:16" ht="15" customHeight="1" x14ac:dyDescent="0.25">
      <c r="A347" s="62" t="str">
        <f>'miRNA Table'!C347</f>
        <v>hsa-miR-652-3p</v>
      </c>
      <c r="B347" s="17" t="s">
        <v>5845</v>
      </c>
      <c r="C347" s="78">
        <v>32.04</v>
      </c>
      <c r="D347" s="78">
        <v>31.94</v>
      </c>
      <c r="E347" s="78">
        <v>32.94</v>
      </c>
      <c r="F347" s="80"/>
      <c r="G347" s="80"/>
      <c r="H347" s="80"/>
      <c r="I347" s="80"/>
      <c r="J347" s="80"/>
      <c r="K347" s="80"/>
      <c r="L347" s="80"/>
      <c r="M347" s="113"/>
      <c r="N347" s="113"/>
      <c r="O347" s="69">
        <f>IF(ISERROR(AVERAGE(Calculations!Q348:AB348)),"",AVERAGE(Calculations!Q348:AB348))</f>
        <v>32.306666666666665</v>
      </c>
      <c r="P347" s="70">
        <f>IF(ISERROR(STDEV(Calculations!Q348:AB348)),"",IF(COUNT(Calculations!Q348:AB348)&lt;3,"N/A",STDEV(Calculations!Q348:AB348)))</f>
        <v>0.5507570547286087</v>
      </c>
    </row>
    <row r="348" spans="1:16" ht="15" customHeight="1" x14ac:dyDescent="0.25">
      <c r="A348" s="62" t="str">
        <f>'miRNA Table'!C348</f>
        <v>hsa-miR-661</v>
      </c>
      <c r="B348" s="17" t="s">
        <v>5846</v>
      </c>
      <c r="C348" s="78">
        <v>29.53</v>
      </c>
      <c r="D348" s="78">
        <v>29.42</v>
      </c>
      <c r="E348" s="78">
        <v>29.24</v>
      </c>
      <c r="F348" s="80"/>
      <c r="G348" s="80"/>
      <c r="H348" s="80"/>
      <c r="I348" s="80"/>
      <c r="J348" s="80"/>
      <c r="K348" s="80"/>
      <c r="L348" s="80"/>
      <c r="M348" s="113"/>
      <c r="N348" s="113"/>
      <c r="O348" s="69">
        <f>IF(ISERROR(AVERAGE(Calculations!Q349:AB349)),"",AVERAGE(Calculations!Q349:AB349))</f>
        <v>29.396666666666665</v>
      </c>
      <c r="P348" s="70">
        <f>IF(ISERROR(STDEV(Calculations!Q349:AB349)),"",IF(COUNT(Calculations!Q349:AB349)&lt;3,"N/A",STDEV(Calculations!Q349:AB349)))</f>
        <v>0.14640127503998648</v>
      </c>
    </row>
    <row r="349" spans="1:16" ht="15" customHeight="1" x14ac:dyDescent="0.25">
      <c r="A349" s="62" t="str">
        <f>'miRNA Table'!C349</f>
        <v>hsa-miR-7-5p</v>
      </c>
      <c r="B349" s="17" t="s">
        <v>5847</v>
      </c>
      <c r="C349" s="78">
        <v>19.84</v>
      </c>
      <c r="D349" s="78">
        <v>19.79</v>
      </c>
      <c r="E349" s="78">
        <v>20</v>
      </c>
      <c r="F349" s="80"/>
      <c r="G349" s="80"/>
      <c r="H349" s="80"/>
      <c r="I349" s="80"/>
      <c r="J349" s="80"/>
      <c r="K349" s="80"/>
      <c r="L349" s="80"/>
      <c r="M349" s="113"/>
      <c r="N349" s="113"/>
      <c r="O349" s="69">
        <f>IF(ISERROR(AVERAGE(Calculations!Q350:AB350)),"",AVERAGE(Calculations!Q350:AB350))</f>
        <v>19.876666666666665</v>
      </c>
      <c r="P349" s="70">
        <f>IF(ISERROR(STDEV(Calculations!Q350:AB350)),"",IF(COUNT(Calculations!Q350:AB350)&lt;3,"N/A",STDEV(Calculations!Q350:AB350)))</f>
        <v>0.10969655114602926</v>
      </c>
    </row>
    <row r="350" spans="1:16" ht="15" customHeight="1" x14ac:dyDescent="0.25">
      <c r="A350" s="62" t="str">
        <f>'miRNA Table'!C350</f>
        <v>hsa-miR-708-5p</v>
      </c>
      <c r="B350" s="17" t="s">
        <v>5848</v>
      </c>
      <c r="C350" s="78">
        <v>24.25</v>
      </c>
      <c r="D350" s="78">
        <v>24.34</v>
      </c>
      <c r="E350" s="78">
        <v>24.52</v>
      </c>
      <c r="F350" s="80"/>
      <c r="G350" s="80"/>
      <c r="H350" s="80"/>
      <c r="I350" s="80"/>
      <c r="J350" s="80"/>
      <c r="K350" s="80"/>
      <c r="L350" s="80"/>
      <c r="M350" s="113"/>
      <c r="N350" s="113"/>
      <c r="O350" s="69">
        <f>IF(ISERROR(AVERAGE(Calculations!Q351:AB351)),"",AVERAGE(Calculations!Q351:AB351))</f>
        <v>24.37</v>
      </c>
      <c r="P350" s="70">
        <f>IF(ISERROR(STDEV(Calculations!Q351:AB351)),"",IF(COUNT(Calculations!Q351:AB351)&lt;3,"N/A",STDEV(Calculations!Q351:AB351)))</f>
        <v>0.13747727084867498</v>
      </c>
    </row>
    <row r="351" spans="1:16" ht="15" customHeight="1" x14ac:dyDescent="0.25">
      <c r="A351" s="62" t="str">
        <f>'miRNA Table'!C351</f>
        <v>hsa-miR-708-3p</v>
      </c>
      <c r="B351" s="17" t="s">
        <v>5849</v>
      </c>
      <c r="C351" s="78">
        <v>14.89</v>
      </c>
      <c r="D351" s="78">
        <v>14.87</v>
      </c>
      <c r="E351" s="78">
        <v>15.05</v>
      </c>
      <c r="F351" s="80"/>
      <c r="G351" s="80"/>
      <c r="H351" s="80"/>
      <c r="I351" s="80"/>
      <c r="J351" s="80"/>
      <c r="K351" s="80"/>
      <c r="L351" s="80"/>
      <c r="M351" s="113"/>
      <c r="N351" s="113"/>
      <c r="O351" s="69">
        <f>IF(ISERROR(AVERAGE(Calculations!Q352:AB352)),"",AVERAGE(Calculations!Q352:AB352))</f>
        <v>14.936666666666667</v>
      </c>
      <c r="P351" s="70">
        <f>IF(ISERROR(STDEV(Calculations!Q352:AB352)),"",IF(COUNT(Calculations!Q352:AB352)&lt;3,"N/A",STDEV(Calculations!Q352:AB352)))</f>
        <v>9.8657657246325497E-2</v>
      </c>
    </row>
    <row r="352" spans="1:16" ht="15" customHeight="1" x14ac:dyDescent="0.25">
      <c r="A352" s="62" t="str">
        <f>'miRNA Table'!C352</f>
        <v>hsa-miR-720</v>
      </c>
      <c r="B352" s="17" t="s">
        <v>5850</v>
      </c>
      <c r="C352" s="78">
        <v>36.26</v>
      </c>
      <c r="D352" s="78">
        <v>37.35</v>
      </c>
      <c r="E352" s="78">
        <v>36.07</v>
      </c>
      <c r="F352" s="80"/>
      <c r="G352" s="80"/>
      <c r="H352" s="80"/>
      <c r="I352" s="80"/>
      <c r="J352" s="80"/>
      <c r="K352" s="80"/>
      <c r="L352" s="80"/>
      <c r="M352" s="113"/>
      <c r="N352" s="113"/>
      <c r="O352" s="69">
        <f>IF(ISERROR(AVERAGE(Calculations!Q353:AB353)),"",AVERAGE(Calculations!Q353:AB353))</f>
        <v>35</v>
      </c>
      <c r="P352" s="70">
        <f>IF(ISERROR(STDEV(Calculations!Q353:AB353)),"",IF(COUNT(Calculations!Q353:AB353)&lt;3,"N/A",STDEV(Calculations!Q353:AB353)))</f>
        <v>0</v>
      </c>
    </row>
    <row r="353" spans="1:16" ht="15" customHeight="1" x14ac:dyDescent="0.25">
      <c r="A353" s="62" t="str">
        <f>'miRNA Table'!C353</f>
        <v>hsa-miR-744-5p</v>
      </c>
      <c r="B353" s="17" t="s">
        <v>5851</v>
      </c>
      <c r="C353" s="78" t="s">
        <v>132</v>
      </c>
      <c r="D353" s="78" t="s">
        <v>132</v>
      </c>
      <c r="E353" s="78" t="s">
        <v>132</v>
      </c>
      <c r="F353" s="80"/>
      <c r="G353" s="80"/>
      <c r="H353" s="80"/>
      <c r="I353" s="80"/>
      <c r="J353" s="80"/>
      <c r="K353" s="80"/>
      <c r="L353" s="80"/>
      <c r="M353" s="113"/>
      <c r="N353" s="113"/>
      <c r="O353" s="69">
        <f>IF(ISERROR(AVERAGE(Calculations!Q354:AB354)),"",AVERAGE(Calculations!Q354:AB354))</f>
        <v>35</v>
      </c>
      <c r="P353" s="70">
        <f>IF(ISERROR(STDEV(Calculations!Q354:AB354)),"",IF(COUNT(Calculations!Q354:AB354)&lt;3,"N/A",STDEV(Calculations!Q354:AB354)))</f>
        <v>0</v>
      </c>
    </row>
    <row r="354" spans="1:16" ht="15" customHeight="1" x14ac:dyDescent="0.25">
      <c r="A354" s="62" t="str">
        <f>'miRNA Table'!C354</f>
        <v>hsa-miR-765</v>
      </c>
      <c r="B354" s="17" t="s">
        <v>5852</v>
      </c>
      <c r="C354" s="78">
        <v>23.21</v>
      </c>
      <c r="D354" s="78">
        <v>23.16</v>
      </c>
      <c r="E354" s="78">
        <v>23.2</v>
      </c>
      <c r="F354" s="80"/>
      <c r="G354" s="80"/>
      <c r="H354" s="80"/>
      <c r="I354" s="80"/>
      <c r="J354" s="80"/>
      <c r="K354" s="80"/>
      <c r="L354" s="80"/>
      <c r="M354" s="113"/>
      <c r="N354" s="113"/>
      <c r="O354" s="69">
        <f>IF(ISERROR(AVERAGE(Calculations!Q355:AB355)),"",AVERAGE(Calculations!Q355:AB355))</f>
        <v>23.19</v>
      </c>
      <c r="P354" s="70">
        <f>IF(ISERROR(STDEV(Calculations!Q355:AB355)),"",IF(COUNT(Calculations!Q355:AB355)&lt;3,"N/A",STDEV(Calculations!Q355:AB355)))</f>
        <v>2.6457513110646012E-2</v>
      </c>
    </row>
    <row r="355" spans="1:16" ht="15" customHeight="1" x14ac:dyDescent="0.25">
      <c r="A355" s="62" t="str">
        <f>'miRNA Table'!C355</f>
        <v>hsa-miR-770-5p</v>
      </c>
      <c r="B355" s="17" t="s">
        <v>5853</v>
      </c>
      <c r="C355" s="78">
        <v>36.46</v>
      </c>
      <c r="D355" s="78">
        <v>35.61</v>
      </c>
      <c r="E355" s="78">
        <v>35.85</v>
      </c>
      <c r="F355" s="80"/>
      <c r="G355" s="80"/>
      <c r="H355" s="80"/>
      <c r="I355" s="80"/>
      <c r="J355" s="80"/>
      <c r="K355" s="80"/>
      <c r="L355" s="80"/>
      <c r="M355" s="113"/>
      <c r="N355" s="113"/>
      <c r="O355" s="69">
        <f>IF(ISERROR(AVERAGE(Calculations!Q356:AB356)),"",AVERAGE(Calculations!Q356:AB356))</f>
        <v>35</v>
      </c>
      <c r="P355" s="70">
        <f>IF(ISERROR(STDEV(Calculations!Q356:AB356)),"",IF(COUNT(Calculations!Q356:AB356)&lt;3,"N/A",STDEV(Calculations!Q356:AB356)))</f>
        <v>0</v>
      </c>
    </row>
    <row r="356" spans="1:16" ht="15" customHeight="1" x14ac:dyDescent="0.25">
      <c r="A356" s="62" t="str">
        <f>'miRNA Table'!C356</f>
        <v>hsa-miR-802</v>
      </c>
      <c r="B356" s="17" t="s">
        <v>5854</v>
      </c>
      <c r="C356" s="78">
        <v>24.97</v>
      </c>
      <c r="D356" s="78">
        <v>25.02</v>
      </c>
      <c r="E356" s="78">
        <v>25.19</v>
      </c>
      <c r="F356" s="80"/>
      <c r="G356" s="80"/>
      <c r="H356" s="80"/>
      <c r="I356" s="80"/>
      <c r="J356" s="80"/>
      <c r="K356" s="80"/>
      <c r="L356" s="80"/>
      <c r="M356" s="113"/>
      <c r="N356" s="113"/>
      <c r="O356" s="69">
        <f>IF(ISERROR(AVERAGE(Calculations!Q357:AB357)),"",AVERAGE(Calculations!Q357:AB357))</f>
        <v>25.06</v>
      </c>
      <c r="P356" s="70">
        <f>IF(ISERROR(STDEV(Calculations!Q357:AB357)),"",IF(COUNT(Calculations!Q357:AB357)&lt;3,"N/A",STDEV(Calculations!Q357:AB357)))</f>
        <v>0.1153256259467092</v>
      </c>
    </row>
    <row r="357" spans="1:16" ht="15" customHeight="1" x14ac:dyDescent="0.25">
      <c r="A357" s="62" t="str">
        <f>'miRNA Table'!C357</f>
        <v>hsa-miR-885-5p</v>
      </c>
      <c r="B357" s="17" t="s">
        <v>5855</v>
      </c>
      <c r="C357" s="78">
        <v>21.45</v>
      </c>
      <c r="D357" s="78">
        <v>21.55</v>
      </c>
      <c r="E357" s="78">
        <v>21.4</v>
      </c>
      <c r="F357" s="80"/>
      <c r="G357" s="80"/>
      <c r="H357" s="80"/>
      <c r="I357" s="80"/>
      <c r="J357" s="80"/>
      <c r="K357" s="80"/>
      <c r="L357" s="80"/>
      <c r="M357" s="113"/>
      <c r="N357" s="113"/>
      <c r="O357" s="69">
        <f>IF(ISERROR(AVERAGE(Calculations!Q358:AB358)),"",AVERAGE(Calculations!Q358:AB358))</f>
        <v>21.466666666666669</v>
      </c>
      <c r="P357" s="70">
        <f>IF(ISERROR(STDEV(Calculations!Q358:AB358)),"",IF(COUNT(Calculations!Q358:AB358)&lt;3,"N/A",STDEV(Calculations!Q358:AB358)))</f>
        <v>7.6376261582598415E-2</v>
      </c>
    </row>
    <row r="358" spans="1:16" ht="15" customHeight="1" x14ac:dyDescent="0.25">
      <c r="A358" s="62" t="str">
        <f>'miRNA Table'!C358</f>
        <v>hsa-miR-888-5p</v>
      </c>
      <c r="B358" s="17" t="s">
        <v>5856</v>
      </c>
      <c r="C358" s="78" t="s">
        <v>132</v>
      </c>
      <c r="D358" s="78" t="s">
        <v>132</v>
      </c>
      <c r="E358" s="78" t="s">
        <v>132</v>
      </c>
      <c r="F358" s="80"/>
      <c r="G358" s="80"/>
      <c r="H358" s="80"/>
      <c r="I358" s="80"/>
      <c r="J358" s="80"/>
      <c r="K358" s="80"/>
      <c r="L358" s="80"/>
      <c r="M358" s="113"/>
      <c r="N358" s="113"/>
      <c r="O358" s="69">
        <f>IF(ISERROR(AVERAGE(Calculations!Q359:AB359)),"",AVERAGE(Calculations!Q359:AB359))</f>
        <v>35</v>
      </c>
      <c r="P358" s="70">
        <f>IF(ISERROR(STDEV(Calculations!Q359:AB359)),"",IF(COUNT(Calculations!Q359:AB359)&lt;3,"N/A",STDEV(Calculations!Q359:AB359)))</f>
        <v>0</v>
      </c>
    </row>
    <row r="359" spans="1:16" ht="15" customHeight="1" x14ac:dyDescent="0.25">
      <c r="A359" s="62" t="str">
        <f>'miRNA Table'!C359</f>
        <v>hsa-miR-9-5p</v>
      </c>
      <c r="B359" s="17" t="s">
        <v>5857</v>
      </c>
      <c r="C359" s="78">
        <v>29.15</v>
      </c>
      <c r="D359" s="78">
        <v>28.79</v>
      </c>
      <c r="E359" s="78">
        <v>28.59</v>
      </c>
      <c r="F359" s="80"/>
      <c r="G359" s="80"/>
      <c r="H359" s="80"/>
      <c r="I359" s="80"/>
      <c r="J359" s="80"/>
      <c r="K359" s="80"/>
      <c r="L359" s="80"/>
      <c r="M359" s="113"/>
      <c r="N359" s="113"/>
      <c r="O359" s="69">
        <f>IF(ISERROR(AVERAGE(Calculations!Q360:AB360)),"",AVERAGE(Calculations!Q360:AB360))</f>
        <v>28.843333333333334</v>
      </c>
      <c r="P359" s="70">
        <f>IF(ISERROR(STDEV(Calculations!Q360:AB360)),"",IF(COUNT(Calculations!Q360:AB360)&lt;3,"N/A",STDEV(Calculations!Q360:AB360)))</f>
        <v>0.28378395538390289</v>
      </c>
    </row>
    <row r="360" spans="1:16" ht="15" customHeight="1" x14ac:dyDescent="0.25">
      <c r="A360" s="62" t="str">
        <f>'miRNA Table'!C360</f>
        <v>hsa-miR-9-3p</v>
      </c>
      <c r="B360" s="17" t="s">
        <v>5858</v>
      </c>
      <c r="C360" s="78">
        <v>26.9</v>
      </c>
      <c r="D360" s="78">
        <v>26.75</v>
      </c>
      <c r="E360" s="78">
        <v>27.12</v>
      </c>
      <c r="F360" s="80"/>
      <c r="G360" s="80"/>
      <c r="H360" s="80"/>
      <c r="I360" s="80"/>
      <c r="J360" s="80"/>
      <c r="K360" s="80"/>
      <c r="L360" s="80"/>
      <c r="M360" s="113"/>
      <c r="N360" s="113"/>
      <c r="O360" s="69">
        <f>IF(ISERROR(AVERAGE(Calculations!Q361:AB361)),"",AVERAGE(Calculations!Q361:AB361))</f>
        <v>26.923333333333332</v>
      </c>
      <c r="P360" s="70">
        <f>IF(ISERROR(STDEV(Calculations!Q361:AB361)),"",IF(COUNT(Calculations!Q361:AB361)&lt;3,"N/A",STDEV(Calculations!Q361:AB361)))</f>
        <v>0.18610033136277207</v>
      </c>
    </row>
    <row r="361" spans="1:16" ht="15" customHeight="1" x14ac:dyDescent="0.25">
      <c r="A361" s="62" t="str">
        <f>'miRNA Table'!C361</f>
        <v>hsa-miR-920</v>
      </c>
      <c r="B361" s="17" t="s">
        <v>5859</v>
      </c>
      <c r="C361" s="78">
        <v>18.66</v>
      </c>
      <c r="D361" s="78">
        <v>18.59</v>
      </c>
      <c r="E361" s="78">
        <v>18.46</v>
      </c>
      <c r="F361" s="80"/>
      <c r="G361" s="80"/>
      <c r="H361" s="80"/>
      <c r="I361" s="80"/>
      <c r="J361" s="80"/>
      <c r="K361" s="80"/>
      <c r="L361" s="80"/>
      <c r="M361" s="113"/>
      <c r="N361" s="113"/>
      <c r="O361" s="69">
        <f>IF(ISERROR(AVERAGE(Calculations!Q362:AB362)),"",AVERAGE(Calculations!Q362:AB362))</f>
        <v>18.57</v>
      </c>
      <c r="P361" s="70">
        <f>IF(ISERROR(STDEV(Calculations!Q362:AB362)),"",IF(COUNT(Calculations!Q362:AB362)&lt;3,"N/A",STDEV(Calculations!Q362:AB362)))</f>
        <v>0.10148891565092179</v>
      </c>
    </row>
    <row r="362" spans="1:16" ht="15" customHeight="1" x14ac:dyDescent="0.25">
      <c r="A362" s="62" t="str">
        <f>'miRNA Table'!C362</f>
        <v>hsa-miR-924</v>
      </c>
      <c r="B362" s="17" t="s">
        <v>5860</v>
      </c>
      <c r="C362" s="78">
        <v>31.03</v>
      </c>
      <c r="D362" s="78">
        <v>31.22</v>
      </c>
      <c r="E362" s="78">
        <v>31.44</v>
      </c>
      <c r="F362" s="80"/>
      <c r="G362" s="80"/>
      <c r="H362" s="80"/>
      <c r="I362" s="80"/>
      <c r="J362" s="80"/>
      <c r="K362" s="80"/>
      <c r="L362" s="80"/>
      <c r="M362" s="113"/>
      <c r="N362" s="113"/>
      <c r="O362" s="69">
        <f>IF(ISERROR(AVERAGE(Calculations!Q363:AB363)),"",AVERAGE(Calculations!Q363:AB363))</f>
        <v>31.23</v>
      </c>
      <c r="P362" s="70">
        <f>IF(ISERROR(STDEV(Calculations!Q363:AB363)),"",IF(COUNT(Calculations!Q363:AB363)&lt;3,"N/A",STDEV(Calculations!Q363:AB363)))</f>
        <v>0.20518284528683203</v>
      </c>
    </row>
    <row r="363" spans="1:16" ht="15" customHeight="1" x14ac:dyDescent="0.25">
      <c r="A363" s="62" t="str">
        <f>'miRNA Table'!C363</f>
        <v>hsa-miR-92a-3p</v>
      </c>
      <c r="B363" s="17" t="s">
        <v>5861</v>
      </c>
      <c r="C363" s="78">
        <v>28.25</v>
      </c>
      <c r="D363" s="78">
        <v>27.77</v>
      </c>
      <c r="E363" s="78">
        <v>28.31</v>
      </c>
      <c r="F363" s="80"/>
      <c r="G363" s="80"/>
      <c r="H363" s="80"/>
      <c r="I363" s="80"/>
      <c r="J363" s="80"/>
      <c r="K363" s="80"/>
      <c r="L363" s="80"/>
      <c r="M363" s="113"/>
      <c r="N363" s="113"/>
      <c r="O363" s="69">
        <f>IF(ISERROR(AVERAGE(Calculations!Q364:AB364)),"",AVERAGE(Calculations!Q364:AB364))</f>
        <v>28.11</v>
      </c>
      <c r="P363" s="70">
        <f>IF(ISERROR(STDEV(Calculations!Q364:AB364)),"",IF(COUNT(Calculations!Q364:AB364)&lt;3,"N/A",STDEV(Calculations!Q364:AB364)))</f>
        <v>0.29597297173897463</v>
      </c>
    </row>
    <row r="364" spans="1:16" ht="15" customHeight="1" x14ac:dyDescent="0.25">
      <c r="A364" s="62" t="str">
        <f>'miRNA Table'!C364</f>
        <v>hsa-miR-92a-1-5p</v>
      </c>
      <c r="B364" s="17" t="s">
        <v>5862</v>
      </c>
      <c r="C364" s="78">
        <v>22.99</v>
      </c>
      <c r="D364" s="78">
        <v>22.89</v>
      </c>
      <c r="E364" s="78">
        <v>23.23</v>
      </c>
      <c r="F364" s="80"/>
      <c r="G364" s="80"/>
      <c r="H364" s="80"/>
      <c r="I364" s="80"/>
      <c r="J364" s="80"/>
      <c r="K364" s="80"/>
      <c r="L364" s="80"/>
      <c r="M364" s="113"/>
      <c r="N364" s="113"/>
      <c r="O364" s="69">
        <f>IF(ISERROR(AVERAGE(Calculations!Q365:AB365)),"",AVERAGE(Calculations!Q365:AB365))</f>
        <v>23.036666666666665</v>
      </c>
      <c r="P364" s="70">
        <f>IF(ISERROR(STDEV(Calculations!Q365:AB365)),"",IF(COUNT(Calculations!Q365:AB365)&lt;3,"N/A",STDEV(Calculations!Q365:AB365)))</f>
        <v>0.1747378989610823</v>
      </c>
    </row>
    <row r="365" spans="1:16" ht="15" customHeight="1" x14ac:dyDescent="0.25">
      <c r="A365" s="62" t="str">
        <f>'miRNA Table'!C365</f>
        <v>hsa-miR-92b-3p</v>
      </c>
      <c r="B365" s="17" t="s">
        <v>5863</v>
      </c>
      <c r="C365" s="78">
        <v>34.1</v>
      </c>
      <c r="D365" s="78">
        <v>34.729999999999997</v>
      </c>
      <c r="E365" s="78">
        <v>33.92</v>
      </c>
      <c r="F365" s="80"/>
      <c r="G365" s="80"/>
      <c r="H365" s="80"/>
      <c r="I365" s="80"/>
      <c r="J365" s="80"/>
      <c r="K365" s="80"/>
      <c r="L365" s="80"/>
      <c r="M365" s="113"/>
      <c r="N365" s="113"/>
      <c r="O365" s="69">
        <f>IF(ISERROR(AVERAGE(Calculations!Q366:AB366)),"",AVERAGE(Calculations!Q366:AB366))</f>
        <v>34.25</v>
      </c>
      <c r="P365" s="70">
        <f>IF(ISERROR(STDEV(Calculations!Q366:AB366)),"",IF(COUNT(Calculations!Q366:AB366)&lt;3,"N/A",STDEV(Calculations!Q366:AB366)))</f>
        <v>0.42532340636273208</v>
      </c>
    </row>
    <row r="366" spans="1:16" ht="15" customHeight="1" x14ac:dyDescent="0.25">
      <c r="A366" s="62" t="str">
        <f>'miRNA Table'!C366</f>
        <v>hsa-miR-92b-5p</v>
      </c>
      <c r="B366" s="17" t="s">
        <v>5864</v>
      </c>
      <c r="C366" s="78">
        <v>21.65</v>
      </c>
      <c r="D366" s="78">
        <v>21.51</v>
      </c>
      <c r="E366" s="78">
        <v>21.93</v>
      </c>
      <c r="F366" s="80"/>
      <c r="G366" s="80"/>
      <c r="H366" s="80"/>
      <c r="I366" s="80"/>
      <c r="J366" s="80"/>
      <c r="K366" s="80"/>
      <c r="L366" s="80"/>
      <c r="M366" s="113"/>
      <c r="N366" s="113"/>
      <c r="O366" s="69">
        <f>IF(ISERROR(AVERAGE(Calculations!Q367:AB367)),"",AVERAGE(Calculations!Q367:AB367))</f>
        <v>21.696666666666669</v>
      </c>
      <c r="P366" s="70">
        <f>IF(ISERROR(STDEV(Calculations!Q367:AB367)),"",IF(COUNT(Calculations!Q367:AB367)&lt;3,"N/A",STDEV(Calculations!Q367:AB367)))</f>
        <v>0.21385353243127186</v>
      </c>
    </row>
    <row r="367" spans="1:16" ht="15" customHeight="1" x14ac:dyDescent="0.25">
      <c r="A367" s="62" t="str">
        <f>'miRNA Table'!C367</f>
        <v>hsa-miR-93-5p</v>
      </c>
      <c r="B367" s="17" t="s">
        <v>5865</v>
      </c>
      <c r="C367" s="78">
        <v>29.08</v>
      </c>
      <c r="D367" s="78">
        <v>28.85</v>
      </c>
      <c r="E367" s="78">
        <v>29.36</v>
      </c>
      <c r="F367" s="80"/>
      <c r="G367" s="80"/>
      <c r="H367" s="80"/>
      <c r="I367" s="80"/>
      <c r="J367" s="80"/>
      <c r="K367" s="80"/>
      <c r="L367" s="80"/>
      <c r="M367" s="113"/>
      <c r="N367" s="113"/>
      <c r="O367" s="69">
        <f>IF(ISERROR(AVERAGE(Calculations!Q368:AB368)),"",AVERAGE(Calculations!Q368:AB368))</f>
        <v>29.096666666666664</v>
      </c>
      <c r="P367" s="70">
        <f>IF(ISERROR(STDEV(Calculations!Q368:AB368)),"",IF(COUNT(Calculations!Q368:AB368)&lt;3,"N/A",STDEV(Calculations!Q368:AB368)))</f>
        <v>0.25540817005987271</v>
      </c>
    </row>
    <row r="368" spans="1:16" ht="15" customHeight="1" x14ac:dyDescent="0.25">
      <c r="A368" s="62" t="str">
        <f>'miRNA Table'!C368</f>
        <v>hsa-miR-93-3p</v>
      </c>
      <c r="B368" s="17" t="s">
        <v>5866</v>
      </c>
      <c r="C368" s="78">
        <v>26.16</v>
      </c>
      <c r="D368" s="78">
        <v>26.25</v>
      </c>
      <c r="E368" s="78">
        <v>26.33</v>
      </c>
      <c r="F368" s="80"/>
      <c r="G368" s="80"/>
      <c r="H368" s="80"/>
      <c r="I368" s="80"/>
      <c r="J368" s="80"/>
      <c r="K368" s="80"/>
      <c r="L368" s="80"/>
      <c r="M368" s="113"/>
      <c r="N368" s="113"/>
      <c r="O368" s="69">
        <f>IF(ISERROR(AVERAGE(Calculations!Q369:AB369)),"",AVERAGE(Calculations!Q369:AB369))</f>
        <v>26.246666666666666</v>
      </c>
      <c r="P368" s="70">
        <f>IF(ISERROR(STDEV(Calculations!Q369:AB369)),"",IF(COUNT(Calculations!Q369:AB369)&lt;3,"N/A",STDEV(Calculations!Q369:AB369)))</f>
        <v>8.504900548115292E-2</v>
      </c>
    </row>
    <row r="369" spans="1:16" ht="15" customHeight="1" x14ac:dyDescent="0.25">
      <c r="A369" s="62" t="str">
        <f>'miRNA Table'!C369</f>
        <v>hsa-miR-95-3p</v>
      </c>
      <c r="B369" s="17" t="s">
        <v>5867</v>
      </c>
      <c r="C369" s="78">
        <v>30.43</v>
      </c>
      <c r="D369" s="78">
        <v>30.3</v>
      </c>
      <c r="E369" s="78">
        <v>30.42</v>
      </c>
      <c r="F369" s="80"/>
      <c r="G369" s="80"/>
      <c r="H369" s="80"/>
      <c r="I369" s="80"/>
      <c r="J369" s="80"/>
      <c r="K369" s="80"/>
      <c r="L369" s="80"/>
      <c r="M369" s="113"/>
      <c r="N369" s="113"/>
      <c r="O369" s="69">
        <f>IF(ISERROR(AVERAGE(Calculations!Q370:AB370)),"",AVERAGE(Calculations!Q370:AB370))</f>
        <v>30.383333333333336</v>
      </c>
      <c r="P369" s="70">
        <f>IF(ISERROR(STDEV(Calculations!Q370:AB370)),"",IF(COUNT(Calculations!Q370:AB370)&lt;3,"N/A",STDEV(Calculations!Q370:AB370)))</f>
        <v>7.2341781380702283E-2</v>
      </c>
    </row>
    <row r="370" spans="1:16" ht="15" customHeight="1" x14ac:dyDescent="0.25">
      <c r="A370" s="62" t="str">
        <f>'miRNA Table'!C370</f>
        <v>hsa-miR-96-5p</v>
      </c>
      <c r="B370" s="17" t="s">
        <v>5868</v>
      </c>
      <c r="C370" s="78">
        <v>24.92</v>
      </c>
      <c r="D370" s="78">
        <v>24.76</v>
      </c>
      <c r="E370" s="78">
        <v>24.56</v>
      </c>
      <c r="F370" s="80"/>
      <c r="G370" s="80"/>
      <c r="H370" s="80"/>
      <c r="I370" s="80"/>
      <c r="J370" s="80"/>
      <c r="K370" s="80"/>
      <c r="L370" s="80"/>
      <c r="M370" s="113"/>
      <c r="N370" s="113"/>
      <c r="O370" s="69">
        <f>IF(ISERROR(AVERAGE(Calculations!Q371:AB371)),"",AVERAGE(Calculations!Q371:AB371))</f>
        <v>24.74666666666667</v>
      </c>
      <c r="P370" s="70">
        <f>IF(ISERROR(STDEV(Calculations!Q371:AB371)),"",IF(COUNT(Calculations!Q371:AB371)&lt;3,"N/A",STDEV(Calculations!Q371:AB371)))</f>
        <v>0.18036999011291729</v>
      </c>
    </row>
    <row r="371" spans="1:16" ht="15" customHeight="1" x14ac:dyDescent="0.25">
      <c r="A371" s="62" t="str">
        <f>'miRNA Table'!C371</f>
        <v>hsa-miR-98-5p</v>
      </c>
      <c r="B371" s="17" t="s">
        <v>5869</v>
      </c>
      <c r="C371" s="78">
        <v>35.82</v>
      </c>
      <c r="D371" s="78">
        <v>35.380000000000003</v>
      </c>
      <c r="E371" s="78">
        <v>35.15</v>
      </c>
      <c r="F371" s="80"/>
      <c r="G371" s="80"/>
      <c r="H371" s="80"/>
      <c r="I371" s="80"/>
      <c r="J371" s="80"/>
      <c r="K371" s="80"/>
      <c r="L371" s="80"/>
      <c r="M371" s="113"/>
      <c r="N371" s="113"/>
      <c r="O371" s="69">
        <f>IF(ISERROR(AVERAGE(Calculations!Q372:AB372)),"",AVERAGE(Calculations!Q372:AB372))</f>
        <v>35</v>
      </c>
      <c r="P371" s="70">
        <f>IF(ISERROR(STDEV(Calculations!Q372:AB372)),"",IF(COUNT(Calculations!Q372:AB372)&lt;3,"N/A",STDEV(Calculations!Q372:AB372)))</f>
        <v>0</v>
      </c>
    </row>
    <row r="372" spans="1:16" ht="15" customHeight="1" x14ac:dyDescent="0.25">
      <c r="A372" s="62" t="str">
        <f>'miRNA Table'!C372</f>
        <v>hsa-miR-99a-5p</v>
      </c>
      <c r="B372" s="17" t="s">
        <v>5870</v>
      </c>
      <c r="C372" s="78">
        <v>26.77</v>
      </c>
      <c r="D372" s="78">
        <v>26.85</v>
      </c>
      <c r="E372" s="78">
        <v>27.04</v>
      </c>
      <c r="F372" s="80"/>
      <c r="G372" s="80"/>
      <c r="H372" s="80"/>
      <c r="I372" s="80"/>
      <c r="J372" s="80"/>
      <c r="K372" s="80"/>
      <c r="L372" s="80"/>
      <c r="M372" s="113"/>
      <c r="N372" s="113"/>
      <c r="O372" s="69">
        <f>IF(ISERROR(AVERAGE(Calculations!Q373:AB373)),"",AVERAGE(Calculations!Q373:AB373))</f>
        <v>26.886666666666667</v>
      </c>
      <c r="P372" s="70">
        <f>IF(ISERROR(STDEV(Calculations!Q373:AB373)),"",IF(COUNT(Calculations!Q373:AB373)&lt;3,"N/A",STDEV(Calculations!Q373:AB373)))</f>
        <v>0.13868429375143099</v>
      </c>
    </row>
    <row r="373" spans="1:16" ht="15" customHeight="1" x14ac:dyDescent="0.25">
      <c r="A373" s="62" t="str">
        <f>'miRNA Table'!C373</f>
        <v>hsa-miR-99a-3p</v>
      </c>
      <c r="B373" s="17" t="s">
        <v>5871</v>
      </c>
      <c r="C373" s="78">
        <v>26.25</v>
      </c>
      <c r="D373" s="78">
        <v>26.23</v>
      </c>
      <c r="E373" s="78">
        <v>26.38</v>
      </c>
      <c r="F373" s="80"/>
      <c r="G373" s="80"/>
      <c r="H373" s="80"/>
      <c r="I373" s="80"/>
      <c r="J373" s="80"/>
      <c r="K373" s="80"/>
      <c r="L373" s="80"/>
      <c r="M373" s="113"/>
      <c r="N373" s="113"/>
      <c r="O373" s="69">
        <f>IF(ISERROR(AVERAGE(Calculations!Q374:AB374)),"",AVERAGE(Calculations!Q374:AB374))</f>
        <v>26.286666666666665</v>
      </c>
      <c r="P373" s="70">
        <f>IF(ISERROR(STDEV(Calculations!Q374:AB374)),"",IF(COUNT(Calculations!Q374:AB374)&lt;3,"N/A",STDEV(Calculations!Q374:AB374)))</f>
        <v>8.144527815247006E-2</v>
      </c>
    </row>
    <row r="374" spans="1:16" ht="15" customHeight="1" x14ac:dyDescent="0.25">
      <c r="A374" s="62" t="str">
        <f>'miRNA Table'!C374</f>
        <v>hsa-miR-99b-5p</v>
      </c>
      <c r="B374" s="17" t="s">
        <v>5872</v>
      </c>
      <c r="C374" s="78">
        <v>22.3</v>
      </c>
      <c r="D374" s="78">
        <v>22.22</v>
      </c>
      <c r="E374" s="78">
        <v>22.28</v>
      </c>
      <c r="F374" s="80"/>
      <c r="G374" s="80"/>
      <c r="H374" s="80"/>
      <c r="I374" s="80"/>
      <c r="J374" s="80"/>
      <c r="K374" s="80"/>
      <c r="L374" s="80"/>
      <c r="M374" s="113"/>
      <c r="N374" s="113"/>
      <c r="O374" s="69">
        <f>IF(ISERROR(AVERAGE(Calculations!Q375:AB375)),"",AVERAGE(Calculations!Q375:AB375))</f>
        <v>22.266666666666666</v>
      </c>
      <c r="P374" s="70">
        <f>IF(ISERROR(STDEV(Calculations!Q375:AB375)),"",IF(COUNT(Calculations!Q375:AB375)&lt;3,"N/A",STDEV(Calculations!Q375:AB375)))</f>
        <v>4.1633319989323764E-2</v>
      </c>
    </row>
    <row r="375" spans="1:16" ht="15" customHeight="1" x14ac:dyDescent="0.25">
      <c r="A375" s="62" t="str">
        <f>'miRNA Table'!C375</f>
        <v>cel-miR-39-3p</v>
      </c>
      <c r="B375" s="17" t="s">
        <v>5873</v>
      </c>
      <c r="C375" s="78">
        <v>19.420000000000002</v>
      </c>
      <c r="D375" s="78">
        <v>19.3</v>
      </c>
      <c r="E375" s="78">
        <v>19.850000000000001</v>
      </c>
      <c r="F375" s="80"/>
      <c r="G375" s="80"/>
      <c r="H375" s="80"/>
      <c r="I375" s="80"/>
      <c r="J375" s="80"/>
      <c r="K375" s="80"/>
      <c r="L375" s="80"/>
      <c r="M375" s="113"/>
      <c r="N375" s="113"/>
      <c r="O375" s="69">
        <f>IF(ISERROR(AVERAGE(Calculations!Q376:AB376)),"",AVERAGE(Calculations!Q376:AB376))</f>
        <v>19.523333333333333</v>
      </c>
      <c r="P375" s="70">
        <f>IF(ISERROR(STDEV(Calculations!Q376:AB376)),"",IF(COUNT(Calculations!Q376:AB376)&lt;3,"N/A",STDEV(Calculations!Q376:AB376)))</f>
        <v>0.28919428302325317</v>
      </c>
    </row>
    <row r="376" spans="1:16" ht="15" customHeight="1" x14ac:dyDescent="0.25">
      <c r="A376" s="62" t="str">
        <f>'miRNA Table'!C376</f>
        <v>cel-miR-39-3p</v>
      </c>
      <c r="B376" s="17" t="s">
        <v>5874</v>
      </c>
      <c r="C376" s="78">
        <v>19.98</v>
      </c>
      <c r="D376" s="78">
        <v>19.91</v>
      </c>
      <c r="E376" s="78">
        <v>19.489999999999998</v>
      </c>
      <c r="F376" s="80"/>
      <c r="G376" s="80"/>
      <c r="H376" s="80"/>
      <c r="I376" s="80"/>
      <c r="J376" s="80"/>
      <c r="K376" s="80"/>
      <c r="L376" s="80"/>
      <c r="M376" s="113"/>
      <c r="N376" s="113"/>
      <c r="O376" s="69">
        <f>IF(ISERROR(AVERAGE(Calculations!Q377:AB377)),"",AVERAGE(Calculations!Q377:AB377))</f>
        <v>19.793333333333333</v>
      </c>
      <c r="P376" s="70">
        <f>IF(ISERROR(STDEV(Calculations!Q377:AB377)),"",IF(COUNT(Calculations!Q377:AB377)&lt;3,"N/A",STDEV(Calculations!Q377:AB377)))</f>
        <v>0.26501572280401381</v>
      </c>
    </row>
    <row r="377" spans="1:16" ht="15" customHeight="1" x14ac:dyDescent="0.25">
      <c r="A377" s="62" t="str">
        <f>'miRNA Table'!C377</f>
        <v>SNORD61</v>
      </c>
      <c r="B377" s="17" t="s">
        <v>5875</v>
      </c>
      <c r="C377" s="78">
        <v>18.559999999999999</v>
      </c>
      <c r="D377" s="78">
        <v>18.350000000000001</v>
      </c>
      <c r="E377" s="78">
        <v>18.739999999999998</v>
      </c>
      <c r="F377" s="80"/>
      <c r="G377" s="80"/>
      <c r="H377" s="80"/>
      <c r="I377" s="80"/>
      <c r="J377" s="80"/>
      <c r="K377" s="80"/>
      <c r="L377" s="80"/>
      <c r="M377" s="113"/>
      <c r="N377" s="113"/>
      <c r="O377" s="69">
        <f>IF(ISERROR(AVERAGE(Calculations!Q378:AB378)),"",AVERAGE(Calculations!Q378:AB378))</f>
        <v>18.549999999999997</v>
      </c>
      <c r="P377" s="70">
        <f>IF(ISERROR(STDEV(Calculations!Q378:AB378)),"",IF(COUNT(Calculations!Q378:AB378)&lt;3,"N/A",STDEV(Calculations!Q378:AB378)))</f>
        <v>0.19519221295942982</v>
      </c>
    </row>
    <row r="378" spans="1:16" ht="15" customHeight="1" x14ac:dyDescent="0.25">
      <c r="A378" s="62" t="str">
        <f>'miRNA Table'!C378</f>
        <v>SNORD68</v>
      </c>
      <c r="B378" s="17" t="s">
        <v>5876</v>
      </c>
      <c r="C378" s="78">
        <v>20.67</v>
      </c>
      <c r="D378" s="78">
        <v>20.29</v>
      </c>
      <c r="E378" s="78">
        <v>20.69</v>
      </c>
      <c r="F378" s="80"/>
      <c r="G378" s="80"/>
      <c r="H378" s="80"/>
      <c r="I378" s="80"/>
      <c r="J378" s="80"/>
      <c r="K378" s="80"/>
      <c r="L378" s="80"/>
      <c r="M378" s="113"/>
      <c r="N378" s="113"/>
      <c r="O378" s="69">
        <f>IF(ISERROR(AVERAGE(Calculations!Q379:AB379)),"",AVERAGE(Calculations!Q379:AB379))</f>
        <v>20.55</v>
      </c>
      <c r="P378" s="70">
        <f>IF(ISERROR(STDEV(Calculations!Q379:AB379)),"",IF(COUNT(Calculations!Q379:AB379)&lt;3,"N/A",STDEV(Calculations!Q379:AB379)))</f>
        <v>0.22538855339169422</v>
      </c>
    </row>
    <row r="379" spans="1:16" ht="15" customHeight="1" x14ac:dyDescent="0.25">
      <c r="A379" s="62" t="str">
        <f>'miRNA Table'!C379</f>
        <v>SNORD72</v>
      </c>
      <c r="B379" s="17" t="s">
        <v>5877</v>
      </c>
      <c r="C379" s="78">
        <v>21.58</v>
      </c>
      <c r="D379" s="78">
        <v>21.78</v>
      </c>
      <c r="E379" s="78">
        <v>21.53</v>
      </c>
      <c r="F379" s="80"/>
      <c r="G379" s="80"/>
      <c r="H379" s="80"/>
      <c r="I379" s="80"/>
      <c r="J379" s="80"/>
      <c r="K379" s="80"/>
      <c r="L379" s="80"/>
      <c r="M379" s="113"/>
      <c r="N379" s="113"/>
      <c r="O379" s="69">
        <f>IF(ISERROR(AVERAGE(Calculations!Q380:AB380)),"",AVERAGE(Calculations!Q380:AB380))</f>
        <v>21.63</v>
      </c>
      <c r="P379" s="70">
        <f>IF(ISERROR(STDEV(Calculations!Q380:AB380)),"",IF(COUNT(Calculations!Q380:AB380)&lt;3,"N/A",STDEV(Calculations!Q380:AB380)))</f>
        <v>0.13228756555323007</v>
      </c>
    </row>
    <row r="380" spans="1:16" ht="15" customHeight="1" x14ac:dyDescent="0.25">
      <c r="A380" s="62" t="str">
        <f>'miRNA Table'!C380</f>
        <v>SNORD95</v>
      </c>
      <c r="B380" s="17" t="s">
        <v>5878</v>
      </c>
      <c r="C380" s="78">
        <v>22.14</v>
      </c>
      <c r="D380" s="78">
        <v>22.34</v>
      </c>
      <c r="E380" s="78">
        <v>22.98</v>
      </c>
      <c r="F380" s="80"/>
      <c r="G380" s="80"/>
      <c r="H380" s="80"/>
      <c r="I380" s="80"/>
      <c r="J380" s="80"/>
      <c r="K380" s="80"/>
      <c r="L380" s="80"/>
      <c r="M380" s="113"/>
      <c r="N380" s="113"/>
      <c r="O380" s="69">
        <f>IF(ISERROR(AVERAGE(Calculations!Q381:AB381)),"",AVERAGE(Calculations!Q381:AB381))</f>
        <v>22.486666666666668</v>
      </c>
      <c r="P380" s="70">
        <f>IF(ISERROR(STDEV(Calculations!Q381:AB381)),"",IF(COUNT(Calculations!Q381:AB381)&lt;3,"N/A",STDEV(Calculations!Q381:AB381)))</f>
        <v>0.4387862045841156</v>
      </c>
    </row>
    <row r="381" spans="1:16" ht="15" customHeight="1" x14ac:dyDescent="0.25">
      <c r="A381" s="62" t="str">
        <f>'miRNA Table'!C381</f>
        <v>SNORD96A</v>
      </c>
      <c r="B381" s="17" t="s">
        <v>5879</v>
      </c>
      <c r="C381" s="78">
        <v>21.25</v>
      </c>
      <c r="D381" s="78">
        <v>21.2</v>
      </c>
      <c r="E381" s="78">
        <v>21.44</v>
      </c>
      <c r="F381" s="80"/>
      <c r="G381" s="80"/>
      <c r="H381" s="80"/>
      <c r="I381" s="80"/>
      <c r="J381" s="80"/>
      <c r="K381" s="80"/>
      <c r="L381" s="80"/>
      <c r="M381" s="113"/>
      <c r="N381" s="113"/>
      <c r="O381" s="69">
        <f>IF(ISERROR(AVERAGE(Calculations!Q382:AB382)),"",AVERAGE(Calculations!Q382:AB382))</f>
        <v>21.296666666666667</v>
      </c>
      <c r="P381" s="70">
        <f>IF(ISERROR(STDEV(Calculations!Q382:AB382)),"",IF(COUNT(Calculations!Q382:AB382)&lt;3,"N/A",STDEV(Calculations!Q382:AB382)))</f>
        <v>0.12662279942148486</v>
      </c>
    </row>
    <row r="382" spans="1:16" ht="15" customHeight="1" x14ac:dyDescent="0.25">
      <c r="A382" s="62" t="str">
        <f>'miRNA Table'!C382</f>
        <v>RNU6-6P</v>
      </c>
      <c r="B382" s="17" t="s">
        <v>5880</v>
      </c>
      <c r="C382" s="78">
        <v>21.19</v>
      </c>
      <c r="D382" s="78">
        <v>21.15</v>
      </c>
      <c r="E382" s="78">
        <v>21.43</v>
      </c>
      <c r="F382" s="80"/>
      <c r="G382" s="80"/>
      <c r="H382" s="80"/>
      <c r="I382" s="80"/>
      <c r="J382" s="80"/>
      <c r="K382" s="80"/>
      <c r="L382" s="80"/>
      <c r="M382" s="113"/>
      <c r="N382" s="113"/>
      <c r="O382" s="69">
        <f>IF(ISERROR(AVERAGE(Calculations!Q383:AB383)),"",AVERAGE(Calculations!Q383:AB383))</f>
        <v>21.256666666666668</v>
      </c>
      <c r="P382" s="70">
        <f>IF(ISERROR(STDEV(Calculations!Q383:AB383)),"",IF(COUNT(Calculations!Q383:AB383)&lt;3,"N/A",STDEV(Calculations!Q383:AB383)))</f>
        <v>0.15143755588800736</v>
      </c>
    </row>
    <row r="383" spans="1:16" ht="15" customHeight="1" x14ac:dyDescent="0.25">
      <c r="A383" s="62" t="str">
        <f>'miRNA Table'!C383</f>
        <v>miRTC</v>
      </c>
      <c r="B383" s="17" t="s">
        <v>5881</v>
      </c>
      <c r="C383" s="78">
        <v>21.36</v>
      </c>
      <c r="D383" s="78">
        <v>21.23</v>
      </c>
      <c r="E383" s="78">
        <v>21.56</v>
      </c>
      <c r="F383" s="80"/>
      <c r="G383" s="80"/>
      <c r="H383" s="80"/>
      <c r="I383" s="80"/>
      <c r="J383" s="80"/>
      <c r="K383" s="80"/>
      <c r="L383" s="80"/>
      <c r="M383" s="113"/>
      <c r="N383" s="113"/>
      <c r="O383" s="69">
        <f>IF(ISERROR(AVERAGE(Calculations!Q384:AB384)),"",AVERAGE(Calculations!Q384:AB384))</f>
        <v>21.383333333333336</v>
      </c>
      <c r="P383" s="70">
        <f>IF(ISERROR(STDEV(Calculations!Q384:AB384)),"",IF(COUNT(Calculations!Q384:AB384)&lt;3,"N/A",STDEV(Calculations!Q384:AB384)))</f>
        <v>0.16623276853055494</v>
      </c>
    </row>
    <row r="384" spans="1:16" ht="15" customHeight="1" x14ac:dyDescent="0.25">
      <c r="A384" s="62" t="str">
        <f>'miRNA Table'!C384</f>
        <v>miRTC</v>
      </c>
      <c r="B384" s="17" t="s">
        <v>5882</v>
      </c>
      <c r="C384" s="78">
        <v>17.510000000000002</v>
      </c>
      <c r="D384" s="78">
        <v>17.53</v>
      </c>
      <c r="E384" s="78">
        <v>17.61</v>
      </c>
      <c r="F384" s="80"/>
      <c r="G384" s="80"/>
      <c r="H384" s="80"/>
      <c r="I384" s="80"/>
      <c r="J384" s="80"/>
      <c r="K384" s="80"/>
      <c r="L384" s="80"/>
      <c r="M384" s="113"/>
      <c r="N384" s="113"/>
      <c r="O384" s="69">
        <f>IF(ISERROR(AVERAGE(Calculations!Q385:AB385)),"",AVERAGE(Calculations!Q385:AB385))</f>
        <v>17.55</v>
      </c>
      <c r="P384" s="70">
        <f>IF(ISERROR(STDEV(Calculations!Q385:AB385)),"",IF(COUNT(Calculations!Q385:AB385)&lt;3,"N/A",STDEV(Calculations!Q385:AB385)))</f>
        <v>5.2915026221290684E-2</v>
      </c>
    </row>
    <row r="385" spans="1:16" ht="15" customHeight="1" x14ac:dyDescent="0.25">
      <c r="A385" s="62" t="str">
        <f>'miRNA Table'!C385</f>
        <v>PPC</v>
      </c>
      <c r="B385" s="17" t="s">
        <v>5883</v>
      </c>
      <c r="C385" s="78">
        <v>17.64</v>
      </c>
      <c r="D385" s="78">
        <v>17.41</v>
      </c>
      <c r="E385" s="78">
        <v>17.54</v>
      </c>
      <c r="F385" s="80"/>
      <c r="G385" s="80"/>
      <c r="H385" s="80"/>
      <c r="I385" s="80"/>
      <c r="J385" s="80"/>
      <c r="K385" s="80"/>
      <c r="L385" s="80"/>
      <c r="M385" s="113"/>
      <c r="N385" s="113"/>
      <c r="O385" s="69">
        <f>IF(ISERROR(AVERAGE(Calculations!Q386:AB386)),"",AVERAGE(Calculations!Q386:AB386))</f>
        <v>17.529999999999998</v>
      </c>
      <c r="P385" s="70">
        <f>IF(ISERROR(STDEV(Calculations!Q386:AB386)),"",IF(COUNT(Calculations!Q386:AB386)&lt;3,"N/A",STDEV(Calculations!Q386:AB386)))</f>
        <v>0.11532562594670812</v>
      </c>
    </row>
    <row r="386" spans="1:16" ht="15" customHeight="1" x14ac:dyDescent="0.25">
      <c r="A386" s="62" t="str">
        <f>'miRNA Table'!C386</f>
        <v>PPC</v>
      </c>
      <c r="B386" s="17" t="s">
        <v>5884</v>
      </c>
      <c r="C386" s="78">
        <v>17.899999999999999</v>
      </c>
      <c r="D386" s="78">
        <v>17.93</v>
      </c>
      <c r="E386" s="78">
        <v>17.66</v>
      </c>
      <c r="F386" s="80"/>
      <c r="G386" s="80"/>
      <c r="H386" s="80"/>
      <c r="I386" s="80"/>
      <c r="J386" s="80"/>
      <c r="K386" s="80"/>
      <c r="L386" s="80"/>
      <c r="M386" s="113"/>
      <c r="N386" s="113"/>
      <c r="O386" s="69">
        <f>IF(ISERROR(AVERAGE(Calculations!Q387:AB387)),"",AVERAGE(Calculations!Q387:AB387))</f>
        <v>17.829999999999998</v>
      </c>
      <c r="P386" s="70">
        <f>IF(ISERROR(STDEV(Calculations!Q387:AB387)),"",IF(COUNT(Calculations!Q387:AB387)&lt;3,"N/A",STDEV(Calculations!Q387:AB387)))</f>
        <v>0.1479864858694869</v>
      </c>
    </row>
    <row r="388" spans="1:16" ht="15" customHeight="1" x14ac:dyDescent="0.25">
      <c r="A388" s="213" t="s">
        <v>133</v>
      </c>
      <c r="B388" s="214"/>
      <c r="C388" s="214"/>
      <c r="D388" s="214"/>
      <c r="E388" s="214"/>
      <c r="F388" s="214"/>
      <c r="G388" s="214"/>
      <c r="H388" s="214"/>
      <c r="I388" s="214"/>
      <c r="J388" s="214"/>
      <c r="K388" s="214"/>
      <c r="L388" s="214"/>
      <c r="M388" s="214"/>
      <c r="N388" s="214"/>
      <c r="O388" s="214"/>
      <c r="P388" s="215"/>
    </row>
  </sheetData>
  <mergeCells count="4">
    <mergeCell ref="A1:A2"/>
    <mergeCell ref="B1:B2"/>
    <mergeCell ref="A388:P388"/>
    <mergeCell ref="C1:P1"/>
  </mergeCells>
  <conditionalFormatting sqref="C99:N376 C382:N386 F377:N381">
    <cfRule type="cellIs" dxfId="13" priority="9" stopIfTrue="1" operator="greaterThanOrEqual">
      <formula>35</formula>
    </cfRule>
    <cfRule type="cellIs" dxfId="12" priority="10" stopIfTrue="1" operator="equal">
      <formula>0</formula>
    </cfRule>
  </conditionalFormatting>
  <conditionalFormatting sqref="C3:O376 C382:O386 F377:O381">
    <cfRule type="cellIs" dxfId="11" priority="12" stopIfTrue="1" operator="equal">
      <formula>0</formula>
    </cfRule>
  </conditionalFormatting>
  <conditionalFormatting sqref="C377:E381">
    <cfRule type="cellIs" dxfId="10" priority="1" stopIfTrue="1" operator="greaterThanOrEqual">
      <formula>35</formula>
    </cfRule>
    <cfRule type="cellIs" dxfId="9" priority="2" stopIfTrue="1" operator="equal">
      <formula>0</formula>
    </cfRule>
  </conditionalFormatting>
  <conditionalFormatting sqref="C377:E381">
    <cfRule type="cellIs" dxfId="8" priority="4" stopIfTrue="1" operator="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1" stopIfTrue="1" operator="greaterThanOrEqual" id="{2249B2A6-163B-471C-A12A-B0CC24FB4A61}">
            <xm:f>Calculations!$C$389</xm:f>
            <x14:dxf>
              <font>
                <b/>
                <i val="0"/>
                <condense val="0"/>
                <extend val="0"/>
                <color indexed="10"/>
              </font>
            </x14:dxf>
          </x14:cfRule>
          <xm:sqref>C3:O376 C382:O386 F377:O381</xm:sqref>
        </x14:conditionalFormatting>
        <x14:conditionalFormatting xmlns:xm="http://schemas.microsoft.com/office/excel/2006/main">
          <x14:cfRule type="cellIs" priority="3" stopIfTrue="1" operator="greaterThanOrEqual" id="{EB4BF171-24AD-4F57-B316-9C8847B4D490}">
            <xm:f>Calculations!$C$389</xm:f>
            <x14:dxf>
              <font>
                <b/>
                <i val="0"/>
                <condense val="0"/>
                <extend val="0"/>
                <color indexed="10"/>
              </font>
            </x14:dxf>
          </x14:cfRule>
          <xm:sqref>C377:E381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25"/>
  <sheetViews>
    <sheetView workbookViewId="0">
      <selection activeCell="A3" sqref="A3"/>
    </sheetView>
  </sheetViews>
  <sheetFormatPr defaultColWidth="6.59765625" defaultRowHeight="15" customHeight="1" x14ac:dyDescent="0.25"/>
  <cols>
    <col min="1" max="1" width="20.59765625" style="92" customWidth="1"/>
    <col min="2" max="14" width="8.59765625" style="92" customWidth="1"/>
    <col min="15" max="15" width="6.59765625" style="92"/>
    <col min="16" max="16" width="20.59765625" style="92" customWidth="1"/>
    <col min="17" max="29" width="8.59765625" style="92" customWidth="1"/>
    <col min="30" max="16384" width="6.59765625" style="92"/>
  </cols>
  <sheetData>
    <row r="1" spans="1:29" s="66" customFormat="1" ht="15" customHeight="1" x14ac:dyDescent="0.25">
      <c r="A1" s="220" t="s">
        <v>852</v>
      </c>
      <c r="B1" s="174" t="s">
        <v>20</v>
      </c>
      <c r="C1" s="188" t="str">
        <f>Results!C2</f>
        <v>Test Group</v>
      </c>
      <c r="D1" s="191"/>
      <c r="E1" s="191"/>
      <c r="F1" s="191"/>
      <c r="G1" s="191"/>
      <c r="H1" s="191"/>
      <c r="I1" s="191"/>
      <c r="J1" s="191"/>
      <c r="K1" s="191"/>
      <c r="L1" s="191"/>
      <c r="M1" s="191"/>
      <c r="N1" s="192"/>
      <c r="O1" s="92"/>
      <c r="P1" s="220" t="s">
        <v>852</v>
      </c>
      <c r="Q1" s="174" t="s">
        <v>20</v>
      </c>
      <c r="R1" s="188" t="str">
        <f>Results!D2</f>
        <v>Control Group</v>
      </c>
      <c r="S1" s="191"/>
      <c r="T1" s="191"/>
      <c r="U1" s="191"/>
      <c r="V1" s="191"/>
      <c r="W1" s="191"/>
      <c r="X1" s="191"/>
      <c r="Y1" s="191"/>
      <c r="Z1" s="191"/>
      <c r="AA1" s="191"/>
      <c r="AB1" s="191"/>
      <c r="AC1" s="192"/>
    </row>
    <row r="2" spans="1:29" ht="15" customHeight="1" x14ac:dyDescent="0.25">
      <c r="A2" s="221"/>
      <c r="B2" s="174"/>
      <c r="C2" s="93" t="s">
        <v>198</v>
      </c>
      <c r="D2" s="93" t="s">
        <v>199</v>
      </c>
      <c r="E2" s="93" t="s">
        <v>200</v>
      </c>
      <c r="F2" s="93" t="s">
        <v>201</v>
      </c>
      <c r="G2" s="93" t="s">
        <v>202</v>
      </c>
      <c r="H2" s="93" t="s">
        <v>203</v>
      </c>
      <c r="I2" s="93" t="s">
        <v>204</v>
      </c>
      <c r="J2" s="93" t="s">
        <v>205</v>
      </c>
      <c r="K2" s="93" t="s">
        <v>206</v>
      </c>
      <c r="L2" s="93" t="s">
        <v>207</v>
      </c>
      <c r="M2" s="93" t="s">
        <v>5886</v>
      </c>
      <c r="N2" s="93" t="s">
        <v>5887</v>
      </c>
      <c r="P2" s="221"/>
      <c r="Q2" s="174"/>
      <c r="R2" s="93" t="s">
        <v>198</v>
      </c>
      <c r="S2" s="93" t="s">
        <v>199</v>
      </c>
      <c r="T2" s="93" t="s">
        <v>200</v>
      </c>
      <c r="U2" s="93" t="s">
        <v>201</v>
      </c>
      <c r="V2" s="93" t="s">
        <v>202</v>
      </c>
      <c r="W2" s="93" t="s">
        <v>203</v>
      </c>
      <c r="X2" s="93" t="s">
        <v>204</v>
      </c>
      <c r="Y2" s="93" t="s">
        <v>205</v>
      </c>
      <c r="Z2" s="93" t="s">
        <v>206</v>
      </c>
      <c r="AA2" s="93" t="s">
        <v>207</v>
      </c>
      <c r="AB2" s="93" t="s">
        <v>5886</v>
      </c>
      <c r="AC2" s="93" t="s">
        <v>5887</v>
      </c>
    </row>
    <row r="3" spans="1:29" ht="15" customHeight="1" x14ac:dyDescent="0.25">
      <c r="A3" s="114" t="str">
        <f>IF(AND('miRNA Table'!$F$4="YES",'miRNA Table'!$F$6="YES"),"",'miRNA Table'!C377)</f>
        <v>SNORD61</v>
      </c>
      <c r="B3" s="63" t="str">
        <f>IF(A3="","",IF(VLOOKUP($A3,'Test Sample Data'!$A$3:$L$386,2,FALSE)=0,"",VLOOKUP($A3,'Test Sample Data'!$A$3:$L$386,2,FALSE)))</f>
        <v>P15</v>
      </c>
      <c r="C3" s="70">
        <f>IF($A3="","",IF(VLOOKUP($A3,Calculations!$A$4:$AZ$387,29,FALSE)=0,"",VLOOKUP($A3,Calculations!$A$4:$AZ$387,29,FALSE)))</f>
        <v>18.920000000000002</v>
      </c>
      <c r="D3" s="70">
        <f>IF($A3="","",IF(VLOOKUP($A3,Calculations!$A$4:$AZ$387,30,FALSE)=0,"",VLOOKUP($A3,Calculations!$A$4:$AZ$387,30,FALSE)))</f>
        <v>18.96</v>
      </c>
      <c r="E3" s="70">
        <f>IF($A3="","",IF(VLOOKUP($A3,Calculations!$A$4:$AZ$387,31,FALSE)=0,"",VLOOKUP($A3,Calculations!$A$4:$AZ$387,31,FALSE)))</f>
        <v>18.850000000000001</v>
      </c>
      <c r="F3" s="70" t="str">
        <f>IF($A3="","",IF(VLOOKUP($A3,Calculations!$A$4:$AZ$387,32,FALSE)=0,"",VLOOKUP($A3,Calculations!$A$4:$AZ$387,32,FALSE)))</f>
        <v/>
      </c>
      <c r="G3" s="70" t="str">
        <f>IF($A3="","",IF(VLOOKUP($A3,Calculations!$A$4:$AZ$387,33,FALSE)=0,"",VLOOKUP($A3,Calculations!$A$4:$AZ$387,33,FALSE)))</f>
        <v/>
      </c>
      <c r="H3" s="70" t="str">
        <f>IF($A3="","",IF(VLOOKUP($A3,Calculations!$A$4:$AZ$387,34,FALSE)=0,"",VLOOKUP($A3,Calculations!$A$4:$AZ$387,34,FALSE)))</f>
        <v/>
      </c>
      <c r="I3" s="70" t="str">
        <f>IF($A3="","",IF(VLOOKUP($A3,Calculations!$A$4:$AZ$387,35,FALSE)=0,"",VLOOKUP($A3,Calculations!$A$4:$AZ$387,35,FALSE)))</f>
        <v/>
      </c>
      <c r="J3" s="70" t="str">
        <f>IF($A3="","",IF(VLOOKUP($A3,Calculations!$A$4:$AZ$387,36,FALSE)=0,"",VLOOKUP($A3,Calculations!$A$4:$AZ$387,36,FALSE)))</f>
        <v/>
      </c>
      <c r="K3" s="70" t="str">
        <f>IF($A3="","",IF(VLOOKUP($A3,Calculations!$A$4:$AZ$387,37,FALSE)=0,"",VLOOKUP($A3,Calculations!$A$4:$AZ$387,37,FALSE)))</f>
        <v/>
      </c>
      <c r="L3" s="70" t="str">
        <f>IF($A3="","",IF(VLOOKUP($A3,Calculations!$A$4:$AZ$387,38,FALSE)=0,"",VLOOKUP($A3,Calculations!$A$4:$AZ$387,38,FALSE)))</f>
        <v/>
      </c>
      <c r="M3" s="70" t="str">
        <f>IF($A3="","",IF(VLOOKUP($A3,Calculations!$A$4:$AZ$387,39,FALSE)=0,"",VLOOKUP($A3,Calculations!$A$4:$AZ$387,39,FALSE)))</f>
        <v/>
      </c>
      <c r="N3" s="70" t="str">
        <f>IF($A3="","",IF(VLOOKUP($A3,Calculations!$A$4:$AZ$387,40,FALSE)=0,"",VLOOKUP($A3,Calculations!$A$4:$AZ$387,40,FALSE)))</f>
        <v/>
      </c>
      <c r="P3" s="115" t="str">
        <f t="shared" ref="P3:P22" si="0">IF(A3=0,"",A3)</f>
        <v>SNORD61</v>
      </c>
      <c r="Q3" s="115" t="str">
        <f t="shared" ref="Q3:Q22" si="1">IF(B3=0,"",B3)</f>
        <v>P15</v>
      </c>
      <c r="R3" s="70">
        <f>IF($A3="","",IF(VLOOKUP($A3,Calculations!$A$4:$AZ$387,41,FALSE)=0,"",VLOOKUP($A3,Calculations!$A$4:$AZ$387,41,FALSE)))</f>
        <v>18.559999999999999</v>
      </c>
      <c r="S3" s="70">
        <f>IF($A3="","",IF(VLOOKUP($A3,Calculations!$A$4:$AZ$387,42,FALSE)=0,"",VLOOKUP($A3,Calculations!$A$4:$AZ$387,42,FALSE)))</f>
        <v>18.350000000000001</v>
      </c>
      <c r="T3" s="70">
        <f>IF($A3="","",IF(VLOOKUP($A3,Calculations!$A$4:$AZ$387,43,FALSE)=0,"",VLOOKUP($A3,Calculations!$A$4:$AZ$387,43,FALSE)))</f>
        <v>18.739999999999998</v>
      </c>
      <c r="U3" s="70" t="str">
        <f>IF($A3="","",IF(VLOOKUP($A3,Calculations!$A$4:$AZ$387,44,FALSE)=0,"",VLOOKUP($A3,Calculations!$A$4:$AZ$387,44,FALSE)))</f>
        <v/>
      </c>
      <c r="V3" s="70" t="str">
        <f>IF($A3="","",IF(VLOOKUP($A3,Calculations!$A$4:$AZ$387,45,FALSE)=0,"",VLOOKUP($A3,Calculations!$A$4:$AZ$387,45,FALSE)))</f>
        <v/>
      </c>
      <c r="W3" s="70" t="str">
        <f>IF($A3="","",IF(VLOOKUP($A3,Calculations!$A$4:$AZ$387,46,FALSE)=0,"",VLOOKUP($A3,Calculations!$A$4:$AZ$387,46,FALSE)))</f>
        <v/>
      </c>
      <c r="X3" s="70" t="str">
        <f>IF($A3="","",IF(VLOOKUP($A3,Calculations!$A$4:$AZ$387,47,FALSE)=0,"",VLOOKUP($A3,Calculations!$A$4:$AZ$387,47,FALSE)))</f>
        <v/>
      </c>
      <c r="Y3" s="70" t="str">
        <f>IF($A3="","",IF(VLOOKUP($A3,Calculations!$A$4:$AZ$387,48,FALSE)=0,"",VLOOKUP($A3,Calculations!$A$4:$AZ$387,48,FALSE)))</f>
        <v/>
      </c>
      <c r="Z3" s="70" t="str">
        <f>IF($A3="","",IF(VLOOKUP($A3,Calculations!$A$4:$AZ$387,49,FALSE)=0,"",VLOOKUP($A3,Calculations!$A$4:$AZ$387,49,FALSE)))</f>
        <v/>
      </c>
      <c r="AA3" s="70" t="str">
        <f>IF($A3="","",IF(VLOOKUP($A3,Calculations!$A$4:$AZ$387,50,FALSE)=0,"",VLOOKUP($A3,Calculations!$A$4:$AZ$387,50,FALSE)))</f>
        <v/>
      </c>
      <c r="AB3" s="70" t="str">
        <f>IF($A3="","",IF(VLOOKUP($A3,Calculations!$A$4:$AZ$387,51,FALSE)=0,"",VLOOKUP($A3,Calculations!$A$4:$AZ$387,51,FALSE)))</f>
        <v/>
      </c>
      <c r="AC3" s="70" t="str">
        <f>IF($A3="","",IF(VLOOKUP($A3,Calculations!$A$4:$AZ$387,52,FALSE)=0,"",VLOOKUP($A3,Calculations!$A$4:$AZ$387,52,FALSE)))</f>
        <v/>
      </c>
    </row>
    <row r="4" spans="1:29" ht="15" customHeight="1" x14ac:dyDescent="0.25">
      <c r="A4" s="114" t="str">
        <f>IF(AND('miRNA Table'!$F$4="YES",'miRNA Table'!$F$6="YES"),"",'miRNA Table'!C378)</f>
        <v>SNORD68</v>
      </c>
      <c r="B4" s="63" t="str">
        <f>IF(A4="","",IF(VLOOKUP($A4,'Test Sample Data'!$A$3:$L$386,2,FALSE)=0,"",VLOOKUP($A4,'Test Sample Data'!$A$3:$L$386,2,FALSE)))</f>
        <v>P16</v>
      </c>
      <c r="C4" s="70">
        <f>IF($A4="","",IF(VLOOKUP($A4,Calculations!$A$4:$AZ$387,29,FALSE)=0,"",VLOOKUP($A4,Calculations!$A$4:$AZ$387,29,FALSE)))</f>
        <v>20.6</v>
      </c>
      <c r="D4" s="70">
        <f>IF($A4="","",IF(VLOOKUP($A4,Calculations!$A$4:$AZ$387,30,FALSE)=0,"",VLOOKUP($A4,Calculations!$A$4:$AZ$387,30,FALSE)))</f>
        <v>20.49</v>
      </c>
      <c r="E4" s="70">
        <f>IF($A4="","",IF(VLOOKUP($A4,Calculations!$A$4:$AZ$387,31,FALSE)=0,"",VLOOKUP($A4,Calculations!$A$4:$AZ$387,31,FALSE)))</f>
        <v>20.62</v>
      </c>
      <c r="F4" s="70" t="str">
        <f>IF($A4="","",IF(VLOOKUP($A4,Calculations!$A$4:$AZ$387,32,FALSE)=0,"",VLOOKUP($A4,Calculations!$A$4:$AZ$387,32,FALSE)))</f>
        <v/>
      </c>
      <c r="G4" s="70" t="str">
        <f>IF($A4="","",IF(VLOOKUP($A4,Calculations!$A$4:$AZ$387,33,FALSE)=0,"",VLOOKUP($A4,Calculations!$A$4:$AZ$387,33,FALSE)))</f>
        <v/>
      </c>
      <c r="H4" s="70" t="str">
        <f>IF($A4="","",IF(VLOOKUP($A4,Calculations!$A$4:$AZ$387,34,FALSE)=0,"",VLOOKUP($A4,Calculations!$A$4:$AZ$387,34,FALSE)))</f>
        <v/>
      </c>
      <c r="I4" s="70" t="str">
        <f>IF($A4="","",IF(VLOOKUP($A4,Calculations!$A$4:$AZ$387,35,FALSE)=0,"",VLOOKUP($A4,Calculations!$A$4:$AZ$387,35,FALSE)))</f>
        <v/>
      </c>
      <c r="J4" s="70" t="str">
        <f>IF($A4="","",IF(VLOOKUP($A4,Calculations!$A$4:$AZ$387,36,FALSE)=0,"",VLOOKUP($A4,Calculations!$A$4:$AZ$387,36,FALSE)))</f>
        <v/>
      </c>
      <c r="K4" s="70" t="str">
        <f>IF($A4="","",IF(VLOOKUP($A4,Calculations!$A$4:$AZ$387,37,FALSE)=0,"",VLOOKUP($A4,Calculations!$A$4:$AZ$387,37,FALSE)))</f>
        <v/>
      </c>
      <c r="L4" s="70" t="str">
        <f>IF($A4="","",IF(VLOOKUP($A4,Calculations!$A$4:$AZ$387,38,FALSE)=0,"",VLOOKUP($A4,Calculations!$A$4:$AZ$387,38,FALSE)))</f>
        <v/>
      </c>
      <c r="M4" s="70" t="str">
        <f>IF($A4="","",IF(VLOOKUP($A4,Calculations!$A$4:$AZ$387,39,FALSE)=0,"",VLOOKUP($A4,Calculations!$A$4:$AZ$387,39,FALSE)))</f>
        <v/>
      </c>
      <c r="N4" s="70" t="str">
        <f>IF($A4="","",IF(VLOOKUP($A4,Calculations!$A$4:$AZ$387,40,FALSE)=0,"",VLOOKUP($A4,Calculations!$A$4:$AZ$387,40,FALSE)))</f>
        <v/>
      </c>
      <c r="P4" s="115" t="str">
        <f t="shared" si="0"/>
        <v>SNORD68</v>
      </c>
      <c r="Q4" s="115" t="str">
        <f t="shared" si="1"/>
        <v>P16</v>
      </c>
      <c r="R4" s="70">
        <f>IF($A4="","",IF(VLOOKUP($A4,Calculations!$A$4:$AZ$387,41,FALSE)=0,"",VLOOKUP($A4,Calculations!$A$4:$AZ$387,41,FALSE)))</f>
        <v>20.67</v>
      </c>
      <c r="S4" s="70">
        <f>IF($A4="","",IF(VLOOKUP($A4,Calculations!$A$4:$AZ$387,42,FALSE)=0,"",VLOOKUP($A4,Calculations!$A$4:$AZ$387,42,FALSE)))</f>
        <v>20.29</v>
      </c>
      <c r="T4" s="70">
        <f>IF($A4="","",IF(VLOOKUP($A4,Calculations!$A$4:$AZ$387,43,FALSE)=0,"",VLOOKUP($A4,Calculations!$A$4:$AZ$387,43,FALSE)))</f>
        <v>20.69</v>
      </c>
      <c r="U4" s="70" t="str">
        <f>IF($A4="","",IF(VLOOKUP($A4,Calculations!$A$4:$AZ$387,44,FALSE)=0,"",VLOOKUP($A4,Calculations!$A$4:$AZ$387,44,FALSE)))</f>
        <v/>
      </c>
      <c r="V4" s="70" t="str">
        <f>IF($A4="","",IF(VLOOKUP($A4,Calculations!$A$4:$AZ$387,45,FALSE)=0,"",VLOOKUP($A4,Calculations!$A$4:$AZ$387,45,FALSE)))</f>
        <v/>
      </c>
      <c r="W4" s="70" t="str">
        <f>IF($A4="","",IF(VLOOKUP($A4,Calculations!$A$4:$AZ$387,46,FALSE)=0,"",VLOOKUP($A4,Calculations!$A$4:$AZ$387,46,FALSE)))</f>
        <v/>
      </c>
      <c r="X4" s="70" t="str">
        <f>IF($A4="","",IF(VLOOKUP($A4,Calculations!$A$4:$AZ$387,47,FALSE)=0,"",VLOOKUP($A4,Calculations!$A$4:$AZ$387,47,FALSE)))</f>
        <v/>
      </c>
      <c r="Y4" s="70" t="str">
        <f>IF($A4="","",IF(VLOOKUP($A4,Calculations!$A$4:$AZ$387,48,FALSE)=0,"",VLOOKUP($A4,Calculations!$A$4:$AZ$387,48,FALSE)))</f>
        <v/>
      </c>
      <c r="Z4" s="70" t="str">
        <f>IF($A4="","",IF(VLOOKUP($A4,Calculations!$A$4:$AZ$387,49,FALSE)=0,"",VLOOKUP($A4,Calculations!$A$4:$AZ$387,49,FALSE)))</f>
        <v/>
      </c>
      <c r="AA4" s="70" t="str">
        <f>IF($A4="","",IF(VLOOKUP($A4,Calculations!$A$4:$AZ$387,50,FALSE)=0,"",VLOOKUP($A4,Calculations!$A$4:$AZ$387,50,FALSE)))</f>
        <v/>
      </c>
      <c r="AB4" s="70" t="str">
        <f>IF($A4="","",IF(VLOOKUP($A4,Calculations!$A$4:$AZ$387,51,FALSE)=0,"",VLOOKUP($A4,Calculations!$A$4:$AZ$387,51,FALSE)))</f>
        <v/>
      </c>
      <c r="AC4" s="70" t="str">
        <f>IF($A4="","",IF(VLOOKUP($A4,Calculations!$A$4:$AZ$387,52,FALSE)=0,"",VLOOKUP($A4,Calculations!$A$4:$AZ$387,52,FALSE)))</f>
        <v/>
      </c>
    </row>
    <row r="5" spans="1:29" ht="15" customHeight="1" x14ac:dyDescent="0.25">
      <c r="A5" s="114" t="str">
        <f>IF(AND('miRNA Table'!$F$4="YES",'miRNA Table'!$F$6="YES"),"",'miRNA Table'!C379)</f>
        <v>SNORD72</v>
      </c>
      <c r="B5" s="63" t="str">
        <f>IF(A5="","",IF(VLOOKUP($A5,'Test Sample Data'!$A$3:$L$386,2,FALSE)=0,"",VLOOKUP($A5,'Test Sample Data'!$A$3:$L$386,2,FALSE)))</f>
        <v>P17</v>
      </c>
      <c r="C5" s="70">
        <f>IF($A5="","",IF(VLOOKUP($A5,Calculations!$A$4:$AZ$387,29,FALSE)=0,"",VLOOKUP($A5,Calculations!$A$4:$AZ$387,29,FALSE)))</f>
        <v>21.7</v>
      </c>
      <c r="D5" s="70">
        <f>IF($A5="","",IF(VLOOKUP($A5,Calculations!$A$4:$AZ$387,30,FALSE)=0,"",VLOOKUP($A5,Calculations!$A$4:$AZ$387,30,FALSE)))</f>
        <v>21.86</v>
      </c>
      <c r="E5" s="70">
        <f>IF($A5="","",IF(VLOOKUP($A5,Calculations!$A$4:$AZ$387,31,FALSE)=0,"",VLOOKUP($A5,Calculations!$A$4:$AZ$387,31,FALSE)))</f>
        <v>21.78</v>
      </c>
      <c r="F5" s="70" t="str">
        <f>IF($A5="","",IF(VLOOKUP($A5,Calculations!$A$4:$AZ$387,32,FALSE)=0,"",VLOOKUP($A5,Calculations!$A$4:$AZ$387,32,FALSE)))</f>
        <v/>
      </c>
      <c r="G5" s="70" t="str">
        <f>IF($A5="","",IF(VLOOKUP($A5,Calculations!$A$4:$AZ$387,33,FALSE)=0,"",VLOOKUP($A5,Calculations!$A$4:$AZ$387,33,FALSE)))</f>
        <v/>
      </c>
      <c r="H5" s="70" t="str">
        <f>IF($A5="","",IF(VLOOKUP($A5,Calculations!$A$4:$AZ$387,34,FALSE)=0,"",VLOOKUP($A5,Calculations!$A$4:$AZ$387,34,FALSE)))</f>
        <v/>
      </c>
      <c r="I5" s="70" t="str">
        <f>IF($A5="","",IF(VLOOKUP($A5,Calculations!$A$4:$AZ$387,35,FALSE)=0,"",VLOOKUP($A5,Calculations!$A$4:$AZ$387,35,FALSE)))</f>
        <v/>
      </c>
      <c r="J5" s="70" t="str">
        <f>IF($A5="","",IF(VLOOKUP($A5,Calculations!$A$4:$AZ$387,36,FALSE)=0,"",VLOOKUP($A5,Calculations!$A$4:$AZ$387,36,FALSE)))</f>
        <v/>
      </c>
      <c r="K5" s="70" t="str">
        <f>IF($A5="","",IF(VLOOKUP($A5,Calculations!$A$4:$AZ$387,37,FALSE)=0,"",VLOOKUP($A5,Calculations!$A$4:$AZ$387,37,FALSE)))</f>
        <v/>
      </c>
      <c r="L5" s="70" t="str">
        <f>IF($A5="","",IF(VLOOKUP($A5,Calculations!$A$4:$AZ$387,38,FALSE)=0,"",VLOOKUP($A5,Calculations!$A$4:$AZ$387,38,FALSE)))</f>
        <v/>
      </c>
      <c r="M5" s="70" t="str">
        <f>IF($A5="","",IF(VLOOKUP($A5,Calculations!$A$4:$AZ$387,39,FALSE)=0,"",VLOOKUP($A5,Calculations!$A$4:$AZ$387,39,FALSE)))</f>
        <v/>
      </c>
      <c r="N5" s="70" t="str">
        <f>IF($A5="","",IF(VLOOKUP($A5,Calculations!$A$4:$AZ$387,40,FALSE)=0,"",VLOOKUP($A5,Calculations!$A$4:$AZ$387,40,FALSE)))</f>
        <v/>
      </c>
      <c r="P5" s="115" t="str">
        <f t="shared" si="0"/>
        <v>SNORD72</v>
      </c>
      <c r="Q5" s="115" t="str">
        <f t="shared" si="1"/>
        <v>P17</v>
      </c>
      <c r="R5" s="70">
        <f>IF($A5="","",IF(VLOOKUP($A5,Calculations!$A$4:$AZ$387,41,FALSE)=0,"",VLOOKUP($A5,Calculations!$A$4:$AZ$387,41,FALSE)))</f>
        <v>21.58</v>
      </c>
      <c r="S5" s="70">
        <f>IF($A5="","",IF(VLOOKUP($A5,Calculations!$A$4:$AZ$387,42,FALSE)=0,"",VLOOKUP($A5,Calculations!$A$4:$AZ$387,42,FALSE)))</f>
        <v>21.78</v>
      </c>
      <c r="T5" s="70">
        <f>IF($A5="","",IF(VLOOKUP($A5,Calculations!$A$4:$AZ$387,43,FALSE)=0,"",VLOOKUP($A5,Calculations!$A$4:$AZ$387,43,FALSE)))</f>
        <v>21.53</v>
      </c>
      <c r="U5" s="70" t="str">
        <f>IF($A5="","",IF(VLOOKUP($A5,Calculations!$A$4:$AZ$387,44,FALSE)=0,"",VLOOKUP($A5,Calculations!$A$4:$AZ$387,44,FALSE)))</f>
        <v/>
      </c>
      <c r="V5" s="70" t="str">
        <f>IF($A5="","",IF(VLOOKUP($A5,Calculations!$A$4:$AZ$387,45,FALSE)=0,"",VLOOKUP($A5,Calculations!$A$4:$AZ$387,45,FALSE)))</f>
        <v/>
      </c>
      <c r="W5" s="70" t="str">
        <f>IF($A5="","",IF(VLOOKUP($A5,Calculations!$A$4:$AZ$387,46,FALSE)=0,"",VLOOKUP($A5,Calculations!$A$4:$AZ$387,46,FALSE)))</f>
        <v/>
      </c>
      <c r="X5" s="70" t="str">
        <f>IF($A5="","",IF(VLOOKUP($A5,Calculations!$A$4:$AZ$387,47,FALSE)=0,"",VLOOKUP($A5,Calculations!$A$4:$AZ$387,47,FALSE)))</f>
        <v/>
      </c>
      <c r="Y5" s="70" t="str">
        <f>IF($A5="","",IF(VLOOKUP($A5,Calculations!$A$4:$AZ$387,48,FALSE)=0,"",VLOOKUP($A5,Calculations!$A$4:$AZ$387,48,FALSE)))</f>
        <v/>
      </c>
      <c r="Z5" s="70" t="str">
        <f>IF($A5="","",IF(VLOOKUP($A5,Calculations!$A$4:$AZ$387,49,FALSE)=0,"",VLOOKUP($A5,Calculations!$A$4:$AZ$387,49,FALSE)))</f>
        <v/>
      </c>
      <c r="AA5" s="70" t="str">
        <f>IF($A5="","",IF(VLOOKUP($A5,Calculations!$A$4:$AZ$387,50,FALSE)=0,"",VLOOKUP($A5,Calculations!$A$4:$AZ$387,50,FALSE)))</f>
        <v/>
      </c>
      <c r="AB5" s="70" t="str">
        <f>IF($A5="","",IF(VLOOKUP($A5,Calculations!$A$4:$AZ$387,51,FALSE)=0,"",VLOOKUP($A5,Calculations!$A$4:$AZ$387,51,FALSE)))</f>
        <v/>
      </c>
      <c r="AC5" s="70" t="str">
        <f>IF($A5="","",IF(VLOOKUP($A5,Calculations!$A$4:$AZ$387,52,FALSE)=0,"",VLOOKUP($A5,Calculations!$A$4:$AZ$387,52,FALSE)))</f>
        <v/>
      </c>
    </row>
    <row r="6" spans="1:29" ht="15" customHeight="1" x14ac:dyDescent="0.25">
      <c r="A6" s="114" t="str">
        <f>IF(AND('miRNA Table'!$F$4="YES",'miRNA Table'!$F$6="YES"),"",'miRNA Table'!C380)</f>
        <v>SNORD95</v>
      </c>
      <c r="B6" s="63" t="str">
        <f>IF(A6="","",IF(VLOOKUP($A6,'Test Sample Data'!$A$3:$L$386,2,FALSE)=0,"",VLOOKUP($A6,'Test Sample Data'!$A$3:$L$386,2,FALSE)))</f>
        <v>P18</v>
      </c>
      <c r="C6" s="70">
        <f>IF($A6="","",IF(VLOOKUP($A6,Calculations!$A$4:$AZ$387,29,FALSE)=0,"",VLOOKUP($A6,Calculations!$A$4:$AZ$387,29,FALSE)))</f>
        <v>22.58</v>
      </c>
      <c r="D6" s="70">
        <f>IF($A6="","",IF(VLOOKUP($A6,Calculations!$A$4:$AZ$387,30,FALSE)=0,"",VLOOKUP($A6,Calculations!$A$4:$AZ$387,30,FALSE)))</f>
        <v>22.05</v>
      </c>
      <c r="E6" s="70">
        <f>IF($A6="","",IF(VLOOKUP($A6,Calculations!$A$4:$AZ$387,31,FALSE)=0,"",VLOOKUP($A6,Calculations!$A$4:$AZ$387,31,FALSE)))</f>
        <v>22.61</v>
      </c>
      <c r="F6" s="70" t="str">
        <f>IF($A6="","",IF(VLOOKUP($A6,Calculations!$A$4:$AZ$387,32,FALSE)=0,"",VLOOKUP($A6,Calculations!$A$4:$AZ$387,32,FALSE)))</f>
        <v/>
      </c>
      <c r="G6" s="70" t="str">
        <f>IF($A6="","",IF(VLOOKUP($A6,Calculations!$A$4:$AZ$387,33,FALSE)=0,"",VLOOKUP($A6,Calculations!$A$4:$AZ$387,33,FALSE)))</f>
        <v/>
      </c>
      <c r="H6" s="70" t="str">
        <f>IF($A6="","",IF(VLOOKUP($A6,Calculations!$A$4:$AZ$387,34,FALSE)=0,"",VLOOKUP($A6,Calculations!$A$4:$AZ$387,34,FALSE)))</f>
        <v/>
      </c>
      <c r="I6" s="70" t="str">
        <f>IF($A6="","",IF(VLOOKUP($A6,Calculations!$A$4:$AZ$387,35,FALSE)=0,"",VLOOKUP($A6,Calculations!$A$4:$AZ$387,35,FALSE)))</f>
        <v/>
      </c>
      <c r="J6" s="70" t="str">
        <f>IF($A6="","",IF(VLOOKUP($A6,Calculations!$A$4:$AZ$387,36,FALSE)=0,"",VLOOKUP($A6,Calculations!$A$4:$AZ$387,36,FALSE)))</f>
        <v/>
      </c>
      <c r="K6" s="70" t="str">
        <f>IF($A6="","",IF(VLOOKUP($A6,Calculations!$A$4:$AZ$387,37,FALSE)=0,"",VLOOKUP($A6,Calculations!$A$4:$AZ$387,37,FALSE)))</f>
        <v/>
      </c>
      <c r="L6" s="70" t="str">
        <f>IF($A6="","",IF(VLOOKUP($A6,Calculations!$A$4:$AZ$387,38,FALSE)=0,"",VLOOKUP($A6,Calculations!$A$4:$AZ$387,38,FALSE)))</f>
        <v/>
      </c>
      <c r="M6" s="70" t="str">
        <f>IF($A6="","",IF(VLOOKUP($A6,Calculations!$A$4:$AZ$387,39,FALSE)=0,"",VLOOKUP($A6,Calculations!$A$4:$AZ$387,39,FALSE)))</f>
        <v/>
      </c>
      <c r="N6" s="70" t="str">
        <f>IF($A6="","",IF(VLOOKUP($A6,Calculations!$A$4:$AZ$387,40,FALSE)=0,"",VLOOKUP($A6,Calculations!$A$4:$AZ$387,40,FALSE)))</f>
        <v/>
      </c>
      <c r="P6" s="115" t="str">
        <f t="shared" si="0"/>
        <v>SNORD95</v>
      </c>
      <c r="Q6" s="115" t="str">
        <f t="shared" si="1"/>
        <v>P18</v>
      </c>
      <c r="R6" s="70">
        <f>IF($A6="","",IF(VLOOKUP($A6,Calculations!$A$4:$AZ$387,41,FALSE)=0,"",VLOOKUP($A6,Calculations!$A$4:$AZ$387,41,FALSE)))</f>
        <v>22.14</v>
      </c>
      <c r="S6" s="70">
        <f>IF($A6="","",IF(VLOOKUP($A6,Calculations!$A$4:$AZ$387,42,FALSE)=0,"",VLOOKUP($A6,Calculations!$A$4:$AZ$387,42,FALSE)))</f>
        <v>22.34</v>
      </c>
      <c r="T6" s="70">
        <f>IF($A6="","",IF(VLOOKUP($A6,Calculations!$A$4:$AZ$387,43,FALSE)=0,"",VLOOKUP($A6,Calculations!$A$4:$AZ$387,43,FALSE)))</f>
        <v>22.98</v>
      </c>
      <c r="U6" s="70" t="str">
        <f>IF($A6="","",IF(VLOOKUP($A6,Calculations!$A$4:$AZ$387,44,FALSE)=0,"",VLOOKUP($A6,Calculations!$A$4:$AZ$387,44,FALSE)))</f>
        <v/>
      </c>
      <c r="V6" s="70" t="str">
        <f>IF($A6="","",IF(VLOOKUP($A6,Calculations!$A$4:$AZ$387,45,FALSE)=0,"",VLOOKUP($A6,Calculations!$A$4:$AZ$387,45,FALSE)))</f>
        <v/>
      </c>
      <c r="W6" s="70" t="str">
        <f>IF($A6="","",IF(VLOOKUP($A6,Calculations!$A$4:$AZ$387,46,FALSE)=0,"",VLOOKUP($A6,Calculations!$A$4:$AZ$387,46,FALSE)))</f>
        <v/>
      </c>
      <c r="X6" s="70" t="str">
        <f>IF($A6="","",IF(VLOOKUP($A6,Calculations!$A$4:$AZ$387,47,FALSE)=0,"",VLOOKUP($A6,Calculations!$A$4:$AZ$387,47,FALSE)))</f>
        <v/>
      </c>
      <c r="Y6" s="70" t="str">
        <f>IF($A6="","",IF(VLOOKUP($A6,Calculations!$A$4:$AZ$387,48,FALSE)=0,"",VLOOKUP($A6,Calculations!$A$4:$AZ$387,48,FALSE)))</f>
        <v/>
      </c>
      <c r="Z6" s="70" t="str">
        <f>IF($A6="","",IF(VLOOKUP($A6,Calculations!$A$4:$AZ$387,49,FALSE)=0,"",VLOOKUP($A6,Calculations!$A$4:$AZ$387,49,FALSE)))</f>
        <v/>
      </c>
      <c r="AA6" s="70" t="str">
        <f>IF($A6="","",IF(VLOOKUP($A6,Calculations!$A$4:$AZ$387,50,FALSE)=0,"",VLOOKUP($A6,Calculations!$A$4:$AZ$387,50,FALSE)))</f>
        <v/>
      </c>
      <c r="AB6" s="70" t="str">
        <f>IF($A6="","",IF(VLOOKUP($A6,Calculations!$A$4:$AZ$387,51,FALSE)=0,"",VLOOKUP($A6,Calculations!$A$4:$AZ$387,51,FALSE)))</f>
        <v/>
      </c>
      <c r="AC6" s="70" t="str">
        <f>IF($A6="","",IF(VLOOKUP($A6,Calculations!$A$4:$AZ$387,52,FALSE)=0,"",VLOOKUP($A6,Calculations!$A$4:$AZ$387,52,FALSE)))</f>
        <v/>
      </c>
    </row>
    <row r="7" spans="1:29" ht="15" customHeight="1" x14ac:dyDescent="0.25">
      <c r="A7" s="114" t="str">
        <f>IF(AND('miRNA Table'!$F$4="YES",'miRNA Table'!$F$6="YES"),"",'miRNA Table'!C381)</f>
        <v>SNORD96A</v>
      </c>
      <c r="B7" s="63" t="str">
        <f>IF(A7="","",IF(VLOOKUP($A7,'Test Sample Data'!$A$3:$L$386,2,FALSE)=0,"",VLOOKUP($A7,'Test Sample Data'!$A$3:$L$386,2,FALSE)))</f>
        <v>P19</v>
      </c>
      <c r="C7" s="70">
        <f>IF($A7="","",IF(VLOOKUP($A7,Calculations!$A$4:$AZ$387,29,FALSE)=0,"",VLOOKUP($A7,Calculations!$A$4:$AZ$387,29,FALSE)))</f>
        <v>20.03</v>
      </c>
      <c r="D7" s="70">
        <f>IF($A7="","",IF(VLOOKUP($A7,Calculations!$A$4:$AZ$387,30,FALSE)=0,"",VLOOKUP($A7,Calculations!$A$4:$AZ$387,30,FALSE)))</f>
        <v>20.28</v>
      </c>
      <c r="E7" s="70">
        <f>IF($A7="","",IF(VLOOKUP($A7,Calculations!$A$4:$AZ$387,31,FALSE)=0,"",VLOOKUP($A7,Calculations!$A$4:$AZ$387,31,FALSE)))</f>
        <v>20.43</v>
      </c>
      <c r="F7" s="70" t="str">
        <f>IF($A7="","",IF(VLOOKUP($A7,Calculations!$A$4:$AZ$387,32,FALSE)=0,"",VLOOKUP($A7,Calculations!$A$4:$AZ$387,32,FALSE)))</f>
        <v/>
      </c>
      <c r="G7" s="70" t="str">
        <f>IF($A7="","",IF(VLOOKUP($A7,Calculations!$A$4:$AZ$387,33,FALSE)=0,"",VLOOKUP($A7,Calculations!$A$4:$AZ$387,33,FALSE)))</f>
        <v/>
      </c>
      <c r="H7" s="70" t="str">
        <f>IF($A7="","",IF(VLOOKUP($A7,Calculations!$A$4:$AZ$387,34,FALSE)=0,"",VLOOKUP($A7,Calculations!$A$4:$AZ$387,34,FALSE)))</f>
        <v/>
      </c>
      <c r="I7" s="70" t="str">
        <f>IF($A7="","",IF(VLOOKUP($A7,Calculations!$A$4:$AZ$387,35,FALSE)=0,"",VLOOKUP($A7,Calculations!$A$4:$AZ$387,35,FALSE)))</f>
        <v/>
      </c>
      <c r="J7" s="70" t="str">
        <f>IF($A7="","",IF(VLOOKUP($A7,Calculations!$A$4:$AZ$387,36,FALSE)=0,"",VLOOKUP($A7,Calculations!$A$4:$AZ$387,36,FALSE)))</f>
        <v/>
      </c>
      <c r="K7" s="70" t="str">
        <f>IF($A7="","",IF(VLOOKUP($A7,Calculations!$A$4:$AZ$387,37,FALSE)=0,"",VLOOKUP($A7,Calculations!$A$4:$AZ$387,37,FALSE)))</f>
        <v/>
      </c>
      <c r="L7" s="70" t="str">
        <f>IF($A7="","",IF(VLOOKUP($A7,Calculations!$A$4:$AZ$387,38,FALSE)=0,"",VLOOKUP($A7,Calculations!$A$4:$AZ$387,38,FALSE)))</f>
        <v/>
      </c>
      <c r="M7" s="70" t="str">
        <f>IF($A7="","",IF(VLOOKUP($A7,Calculations!$A$4:$AZ$387,39,FALSE)=0,"",VLOOKUP($A7,Calculations!$A$4:$AZ$387,39,FALSE)))</f>
        <v/>
      </c>
      <c r="N7" s="70" t="str">
        <f>IF($A7="","",IF(VLOOKUP($A7,Calculations!$A$4:$AZ$387,40,FALSE)=0,"",VLOOKUP($A7,Calculations!$A$4:$AZ$387,40,FALSE)))</f>
        <v/>
      </c>
      <c r="P7" s="115" t="str">
        <f t="shared" si="0"/>
        <v>SNORD96A</v>
      </c>
      <c r="Q7" s="115" t="str">
        <f t="shared" si="1"/>
        <v>P19</v>
      </c>
      <c r="R7" s="70">
        <f>IF($A7="","",IF(VLOOKUP($A7,Calculations!$A$4:$AZ$387,41,FALSE)=0,"",VLOOKUP($A7,Calculations!$A$4:$AZ$387,41,FALSE)))</f>
        <v>21.25</v>
      </c>
      <c r="S7" s="70">
        <f>IF($A7="","",IF(VLOOKUP($A7,Calculations!$A$4:$AZ$387,42,FALSE)=0,"",VLOOKUP($A7,Calculations!$A$4:$AZ$387,42,FALSE)))</f>
        <v>21.2</v>
      </c>
      <c r="T7" s="70">
        <f>IF($A7="","",IF(VLOOKUP($A7,Calculations!$A$4:$AZ$387,43,FALSE)=0,"",VLOOKUP($A7,Calculations!$A$4:$AZ$387,43,FALSE)))</f>
        <v>21.44</v>
      </c>
      <c r="U7" s="70" t="str">
        <f>IF($A7="","",IF(VLOOKUP($A7,Calculations!$A$4:$AZ$387,44,FALSE)=0,"",VLOOKUP($A7,Calculations!$A$4:$AZ$387,44,FALSE)))</f>
        <v/>
      </c>
      <c r="V7" s="70" t="str">
        <f>IF($A7="","",IF(VLOOKUP($A7,Calculations!$A$4:$AZ$387,45,FALSE)=0,"",VLOOKUP($A7,Calculations!$A$4:$AZ$387,45,FALSE)))</f>
        <v/>
      </c>
      <c r="W7" s="70" t="str">
        <f>IF($A7="","",IF(VLOOKUP($A7,Calculations!$A$4:$AZ$387,46,FALSE)=0,"",VLOOKUP($A7,Calculations!$A$4:$AZ$387,46,FALSE)))</f>
        <v/>
      </c>
      <c r="X7" s="70" t="str">
        <f>IF($A7="","",IF(VLOOKUP($A7,Calculations!$A$4:$AZ$387,47,FALSE)=0,"",VLOOKUP($A7,Calculations!$A$4:$AZ$387,47,FALSE)))</f>
        <v/>
      </c>
      <c r="Y7" s="70" t="str">
        <f>IF($A7="","",IF(VLOOKUP($A7,Calculations!$A$4:$AZ$387,48,FALSE)=0,"",VLOOKUP($A7,Calculations!$A$4:$AZ$387,48,FALSE)))</f>
        <v/>
      </c>
      <c r="Z7" s="70" t="str">
        <f>IF($A7="","",IF(VLOOKUP($A7,Calculations!$A$4:$AZ$387,49,FALSE)=0,"",VLOOKUP($A7,Calculations!$A$4:$AZ$387,49,FALSE)))</f>
        <v/>
      </c>
      <c r="AA7" s="70" t="str">
        <f>IF($A7="","",IF(VLOOKUP($A7,Calculations!$A$4:$AZ$387,50,FALSE)=0,"",VLOOKUP($A7,Calculations!$A$4:$AZ$387,50,FALSE)))</f>
        <v/>
      </c>
      <c r="AB7" s="70" t="str">
        <f>IF($A7="","",IF(VLOOKUP($A7,Calculations!$A$4:$AZ$387,51,FALSE)=0,"",VLOOKUP($A7,Calculations!$A$4:$AZ$387,51,FALSE)))</f>
        <v/>
      </c>
      <c r="AC7" s="70" t="str">
        <f>IF($A7="","",IF(VLOOKUP($A7,Calculations!$A$4:$AZ$387,52,FALSE)=0,"",VLOOKUP($A7,Calculations!$A$4:$AZ$387,52,FALSE)))</f>
        <v/>
      </c>
    </row>
    <row r="8" spans="1:29" ht="15" customHeight="1" x14ac:dyDescent="0.25">
      <c r="A8" s="114" t="str">
        <f>IF(AND('miRNA Table'!$F$4="YES",'miRNA Table'!$F$6="YES"),"",'miRNA Table'!C382)</f>
        <v>RNU6-6P</v>
      </c>
      <c r="B8" s="63" t="str">
        <f>IF(A8="","",IF(VLOOKUP($A8,'Test Sample Data'!$A$3:$L$386,2,FALSE)=0,"",VLOOKUP($A8,'Test Sample Data'!$A$3:$L$386,2,FALSE)))</f>
        <v>P20</v>
      </c>
      <c r="C8" s="70">
        <f>IF($A8="","",IF(VLOOKUP($A8,Calculations!$A$4:$AZ$387,29,FALSE)=0,"",VLOOKUP($A8,Calculations!$A$4:$AZ$387,29,FALSE)))</f>
        <v>19.98</v>
      </c>
      <c r="D8" s="70">
        <f>IF($A8="","",IF(VLOOKUP($A8,Calculations!$A$4:$AZ$387,30,FALSE)=0,"",VLOOKUP($A8,Calculations!$A$4:$AZ$387,30,FALSE)))</f>
        <v>20.23</v>
      </c>
      <c r="E8" s="70">
        <f>IF($A8="","",IF(VLOOKUP($A8,Calculations!$A$4:$AZ$387,31,FALSE)=0,"",VLOOKUP($A8,Calculations!$A$4:$AZ$387,31,FALSE)))</f>
        <v>20.09</v>
      </c>
      <c r="F8" s="70" t="str">
        <f>IF($A8="","",IF(VLOOKUP($A8,Calculations!$A$4:$AZ$387,32,FALSE)=0,"",VLOOKUP($A8,Calculations!$A$4:$AZ$387,32,FALSE)))</f>
        <v/>
      </c>
      <c r="G8" s="70" t="str">
        <f>IF($A8="","",IF(VLOOKUP($A8,Calculations!$A$4:$AZ$387,33,FALSE)=0,"",VLOOKUP($A8,Calculations!$A$4:$AZ$387,33,FALSE)))</f>
        <v/>
      </c>
      <c r="H8" s="70" t="str">
        <f>IF($A8="","",IF(VLOOKUP($A8,Calculations!$A$4:$AZ$387,34,FALSE)=0,"",VLOOKUP($A8,Calculations!$A$4:$AZ$387,34,FALSE)))</f>
        <v/>
      </c>
      <c r="I8" s="70" t="str">
        <f>IF($A8="","",IF(VLOOKUP($A8,Calculations!$A$4:$AZ$387,35,FALSE)=0,"",VLOOKUP($A8,Calculations!$A$4:$AZ$387,35,FALSE)))</f>
        <v/>
      </c>
      <c r="J8" s="70" t="str">
        <f>IF($A8="","",IF(VLOOKUP($A8,Calculations!$A$4:$AZ$387,36,FALSE)=0,"",VLOOKUP($A8,Calculations!$A$4:$AZ$387,36,FALSE)))</f>
        <v/>
      </c>
      <c r="K8" s="70" t="str">
        <f>IF($A8="","",IF(VLOOKUP($A8,Calculations!$A$4:$AZ$387,37,FALSE)=0,"",VLOOKUP($A8,Calculations!$A$4:$AZ$387,37,FALSE)))</f>
        <v/>
      </c>
      <c r="L8" s="70" t="str">
        <f>IF($A8="","",IF(VLOOKUP($A8,Calculations!$A$4:$AZ$387,38,FALSE)=0,"",VLOOKUP($A8,Calculations!$A$4:$AZ$387,38,FALSE)))</f>
        <v/>
      </c>
      <c r="M8" s="70" t="str">
        <f>IF($A8="","",IF(VLOOKUP($A8,Calculations!$A$4:$AZ$387,39,FALSE)=0,"",VLOOKUP($A8,Calculations!$A$4:$AZ$387,39,FALSE)))</f>
        <v/>
      </c>
      <c r="N8" s="70" t="str">
        <f>IF($A8="","",IF(VLOOKUP($A8,Calculations!$A$4:$AZ$387,40,FALSE)=0,"",VLOOKUP($A8,Calculations!$A$4:$AZ$387,40,FALSE)))</f>
        <v/>
      </c>
      <c r="P8" s="115" t="str">
        <f t="shared" si="0"/>
        <v>RNU6-6P</v>
      </c>
      <c r="Q8" s="115" t="str">
        <f t="shared" si="1"/>
        <v>P20</v>
      </c>
      <c r="R8" s="70">
        <f>IF($A8="","",IF(VLOOKUP($A8,Calculations!$A$4:$AZ$387,41,FALSE)=0,"",VLOOKUP($A8,Calculations!$A$4:$AZ$387,41,FALSE)))</f>
        <v>21.19</v>
      </c>
      <c r="S8" s="70">
        <f>IF($A8="","",IF(VLOOKUP($A8,Calculations!$A$4:$AZ$387,42,FALSE)=0,"",VLOOKUP($A8,Calculations!$A$4:$AZ$387,42,FALSE)))</f>
        <v>21.15</v>
      </c>
      <c r="T8" s="70">
        <f>IF($A8="","",IF(VLOOKUP($A8,Calculations!$A$4:$AZ$387,43,FALSE)=0,"",VLOOKUP($A8,Calculations!$A$4:$AZ$387,43,FALSE)))</f>
        <v>21.43</v>
      </c>
      <c r="U8" s="70" t="str">
        <f>IF($A8="","",IF(VLOOKUP($A8,Calculations!$A$4:$AZ$387,44,FALSE)=0,"",VLOOKUP($A8,Calculations!$A$4:$AZ$387,44,FALSE)))</f>
        <v/>
      </c>
      <c r="V8" s="70" t="str">
        <f>IF($A8="","",IF(VLOOKUP($A8,Calculations!$A$4:$AZ$387,45,FALSE)=0,"",VLOOKUP($A8,Calculations!$A$4:$AZ$387,45,FALSE)))</f>
        <v/>
      </c>
      <c r="W8" s="70" t="str">
        <f>IF($A8="","",IF(VLOOKUP($A8,Calculations!$A$4:$AZ$387,46,FALSE)=0,"",VLOOKUP($A8,Calculations!$A$4:$AZ$387,46,FALSE)))</f>
        <v/>
      </c>
      <c r="X8" s="70" t="str">
        <f>IF($A8="","",IF(VLOOKUP($A8,Calculations!$A$4:$AZ$387,47,FALSE)=0,"",VLOOKUP($A8,Calculations!$A$4:$AZ$387,47,FALSE)))</f>
        <v/>
      </c>
      <c r="Y8" s="70" t="str">
        <f>IF($A8="","",IF(VLOOKUP($A8,Calculations!$A$4:$AZ$387,48,FALSE)=0,"",VLOOKUP($A8,Calculations!$A$4:$AZ$387,48,FALSE)))</f>
        <v/>
      </c>
      <c r="Z8" s="70" t="str">
        <f>IF($A8="","",IF(VLOOKUP($A8,Calculations!$A$4:$AZ$387,49,FALSE)=0,"",VLOOKUP($A8,Calculations!$A$4:$AZ$387,49,FALSE)))</f>
        <v/>
      </c>
      <c r="AA8" s="70" t="str">
        <f>IF($A8="","",IF(VLOOKUP($A8,Calculations!$A$4:$AZ$387,50,FALSE)=0,"",VLOOKUP($A8,Calculations!$A$4:$AZ$387,50,FALSE)))</f>
        <v/>
      </c>
      <c r="AB8" s="70" t="str">
        <f>IF($A8="","",IF(VLOOKUP($A8,Calculations!$A$4:$AZ$387,51,FALSE)=0,"",VLOOKUP($A8,Calculations!$A$4:$AZ$387,51,FALSE)))</f>
        <v/>
      </c>
      <c r="AC8" s="70" t="str">
        <f>IF($A8="","",IF(VLOOKUP($A8,Calculations!$A$4:$AZ$387,52,FALSE)=0,"",VLOOKUP($A8,Calculations!$A$4:$AZ$387,52,FALSE)))</f>
        <v/>
      </c>
    </row>
    <row r="9" spans="1:29" ht="15" customHeight="1" x14ac:dyDescent="0.25">
      <c r="A9" s="114"/>
      <c r="B9" s="63" t="str">
        <f>IF(A9="","",IF(VLOOKUP($A9,'Test Sample Data'!$A$3:$L$386,2,FALSE)=0,"",VLOOKUP($A9,'Test Sample Data'!$A$3:$L$386,2,FALSE)))</f>
        <v/>
      </c>
      <c r="C9" s="70" t="str">
        <f>IF($A9="","",IF(VLOOKUP($A9,Calculations!$A$4:$AZ$387,29,FALSE)=0,"",VLOOKUP($A9,Calculations!$A$4:$AZ$387,29,FALSE)))</f>
        <v/>
      </c>
      <c r="D9" s="70" t="str">
        <f>IF($A9="","",IF(VLOOKUP($A9,Calculations!$A$4:$AZ$387,30,FALSE)=0,"",VLOOKUP($A9,Calculations!$A$4:$AZ$387,30,FALSE)))</f>
        <v/>
      </c>
      <c r="E9" s="70" t="str">
        <f>IF($A9="","",IF(VLOOKUP($A9,Calculations!$A$4:$AZ$387,31,FALSE)=0,"",VLOOKUP($A9,Calculations!$A$4:$AZ$387,31,FALSE)))</f>
        <v/>
      </c>
      <c r="F9" s="70" t="str">
        <f>IF($A9="","",IF(VLOOKUP($A9,Calculations!$A$4:$AZ$387,32,FALSE)=0,"",VLOOKUP($A9,Calculations!$A$4:$AZ$387,32,FALSE)))</f>
        <v/>
      </c>
      <c r="G9" s="70" t="str">
        <f>IF($A9="","",IF(VLOOKUP($A9,Calculations!$A$4:$AZ$387,33,FALSE)=0,"",VLOOKUP($A9,Calculations!$A$4:$AZ$387,33,FALSE)))</f>
        <v/>
      </c>
      <c r="H9" s="70" t="str">
        <f>IF($A9="","",IF(VLOOKUP($A9,Calculations!$A$4:$AZ$387,34,FALSE)=0,"",VLOOKUP($A9,Calculations!$A$4:$AZ$387,34,FALSE)))</f>
        <v/>
      </c>
      <c r="I9" s="70" t="str">
        <f>IF($A9="","",IF(VLOOKUP($A9,Calculations!$A$4:$AZ$387,35,FALSE)=0,"",VLOOKUP($A9,Calculations!$A$4:$AZ$387,35,FALSE)))</f>
        <v/>
      </c>
      <c r="J9" s="70" t="str">
        <f>IF($A9="","",IF(VLOOKUP($A9,Calculations!$A$4:$AZ$387,36,FALSE)=0,"",VLOOKUP($A9,Calculations!$A$4:$AZ$387,36,FALSE)))</f>
        <v/>
      </c>
      <c r="K9" s="70" t="str">
        <f>IF($A9="","",IF(VLOOKUP($A9,Calculations!$A$4:$AZ$387,37,FALSE)=0,"",VLOOKUP($A9,Calculations!$A$4:$AZ$387,37,FALSE)))</f>
        <v/>
      </c>
      <c r="L9" s="70" t="str">
        <f>IF($A9="","",IF(VLOOKUP($A9,Calculations!$A$4:$AZ$387,38,FALSE)=0,"",VLOOKUP($A9,Calculations!$A$4:$AZ$387,38,FALSE)))</f>
        <v/>
      </c>
      <c r="M9" s="70" t="str">
        <f>IF($A9="","",IF(VLOOKUP($A9,Calculations!$A$4:$AZ$387,39,FALSE)=0,"",VLOOKUP($A9,Calculations!$A$4:$AZ$387,39,FALSE)))</f>
        <v/>
      </c>
      <c r="N9" s="70" t="str">
        <f>IF($A9="","",IF(VLOOKUP($A9,Calculations!$A$4:$AZ$387,40,FALSE)=0,"",VLOOKUP($A9,Calculations!$A$4:$AZ$387,40,FALSE)))</f>
        <v/>
      </c>
      <c r="P9" s="115" t="str">
        <f t="shared" si="0"/>
        <v/>
      </c>
      <c r="Q9" s="115" t="str">
        <f t="shared" si="1"/>
        <v/>
      </c>
      <c r="R9" s="70" t="str">
        <f>IF($A9="","",IF(VLOOKUP($A9,Calculations!$A$4:$AZ$387,41,FALSE)=0,"",VLOOKUP($A9,Calculations!$A$4:$AZ$387,41,FALSE)))</f>
        <v/>
      </c>
      <c r="S9" s="70" t="str">
        <f>IF($A9="","",IF(VLOOKUP($A9,Calculations!$A$4:$AZ$387,42,FALSE)=0,"",VLOOKUP($A9,Calculations!$A$4:$AZ$387,42,FALSE)))</f>
        <v/>
      </c>
      <c r="T9" s="70" t="str">
        <f>IF($A9="","",IF(VLOOKUP($A9,Calculations!$A$4:$AZ$387,43,FALSE)=0,"",VLOOKUP($A9,Calculations!$A$4:$AZ$387,43,FALSE)))</f>
        <v/>
      </c>
      <c r="U9" s="70" t="str">
        <f>IF($A9="","",IF(VLOOKUP($A9,Calculations!$A$4:$AZ$387,44,FALSE)=0,"",VLOOKUP($A9,Calculations!$A$4:$AZ$387,44,FALSE)))</f>
        <v/>
      </c>
      <c r="V9" s="70" t="str">
        <f>IF($A9="","",IF(VLOOKUP($A9,Calculations!$A$4:$AZ$387,45,FALSE)=0,"",VLOOKUP($A9,Calculations!$A$4:$AZ$387,45,FALSE)))</f>
        <v/>
      </c>
      <c r="W9" s="70" t="str">
        <f>IF($A9="","",IF(VLOOKUP($A9,Calculations!$A$4:$AZ$387,46,FALSE)=0,"",VLOOKUP($A9,Calculations!$A$4:$AZ$387,46,FALSE)))</f>
        <v/>
      </c>
      <c r="X9" s="70" t="str">
        <f>IF($A9="","",IF(VLOOKUP($A9,Calculations!$A$4:$AZ$387,47,FALSE)=0,"",VLOOKUP($A9,Calculations!$A$4:$AZ$387,47,FALSE)))</f>
        <v/>
      </c>
      <c r="Y9" s="70" t="str">
        <f>IF($A9="","",IF(VLOOKUP($A9,Calculations!$A$4:$AZ$387,48,FALSE)=0,"",VLOOKUP($A9,Calculations!$A$4:$AZ$387,48,FALSE)))</f>
        <v/>
      </c>
      <c r="Z9" s="70" t="str">
        <f>IF($A9="","",IF(VLOOKUP($A9,Calculations!$A$4:$AZ$387,49,FALSE)=0,"",VLOOKUP($A9,Calculations!$A$4:$AZ$387,49,FALSE)))</f>
        <v/>
      </c>
      <c r="AA9" s="70" t="str">
        <f>IF($A9="","",IF(VLOOKUP($A9,Calculations!$A$4:$AZ$387,50,FALSE)=0,"",VLOOKUP($A9,Calculations!$A$4:$AZ$387,50,FALSE)))</f>
        <v/>
      </c>
      <c r="AB9" s="70" t="str">
        <f>IF($A9="","",IF(VLOOKUP($A9,Calculations!$A$4:$AZ$387,51,FALSE)=0,"",VLOOKUP($A9,Calculations!$A$4:$AZ$387,51,FALSE)))</f>
        <v/>
      </c>
      <c r="AC9" s="70" t="str">
        <f>IF($A9="","",IF(VLOOKUP($A9,Calculations!$A$4:$AZ$387,52,FALSE)=0,"",VLOOKUP($A9,Calculations!$A$4:$AZ$387,52,FALSE)))</f>
        <v/>
      </c>
    </row>
    <row r="10" spans="1:29" ht="15" customHeight="1" x14ac:dyDescent="0.25">
      <c r="A10" s="114"/>
      <c r="B10" s="63" t="str">
        <f>IF(A10="","",IF(VLOOKUP($A10,'Test Sample Data'!$A$3:$L$386,2,FALSE)=0,"",VLOOKUP($A10,'Test Sample Data'!$A$3:$L$386,2,FALSE)))</f>
        <v/>
      </c>
      <c r="C10" s="70" t="str">
        <f>IF($A10="","",IF(VLOOKUP($A10,Calculations!$A$4:$AZ$387,29,FALSE)=0,"",VLOOKUP($A10,Calculations!$A$4:$AZ$387,29,FALSE)))</f>
        <v/>
      </c>
      <c r="D10" s="70" t="str">
        <f>IF($A10="","",IF(VLOOKUP($A10,Calculations!$A$4:$AZ$387,30,FALSE)=0,"",VLOOKUP($A10,Calculations!$A$4:$AZ$387,30,FALSE)))</f>
        <v/>
      </c>
      <c r="E10" s="70" t="str">
        <f>IF($A10="","",IF(VLOOKUP($A10,Calculations!$A$4:$AZ$387,31,FALSE)=0,"",VLOOKUP($A10,Calculations!$A$4:$AZ$387,31,FALSE)))</f>
        <v/>
      </c>
      <c r="F10" s="70" t="str">
        <f>IF($A10="","",IF(VLOOKUP($A10,Calculations!$A$4:$AZ$387,32,FALSE)=0,"",VLOOKUP($A10,Calculations!$A$4:$AZ$387,32,FALSE)))</f>
        <v/>
      </c>
      <c r="G10" s="70" t="str">
        <f>IF($A10="","",IF(VLOOKUP($A10,Calculations!$A$4:$AZ$387,33,FALSE)=0,"",VLOOKUP($A10,Calculations!$A$4:$AZ$387,33,FALSE)))</f>
        <v/>
      </c>
      <c r="H10" s="70" t="str">
        <f>IF($A10="","",IF(VLOOKUP($A10,Calculations!$A$4:$AZ$387,34,FALSE)=0,"",VLOOKUP($A10,Calculations!$A$4:$AZ$387,34,FALSE)))</f>
        <v/>
      </c>
      <c r="I10" s="70" t="str">
        <f>IF($A10="","",IF(VLOOKUP($A10,Calculations!$A$4:$AZ$387,35,FALSE)=0,"",VLOOKUP($A10,Calculations!$A$4:$AZ$387,35,FALSE)))</f>
        <v/>
      </c>
      <c r="J10" s="70" t="str">
        <f>IF($A10="","",IF(VLOOKUP($A10,Calculations!$A$4:$AZ$387,36,FALSE)=0,"",VLOOKUP($A10,Calculations!$A$4:$AZ$387,36,FALSE)))</f>
        <v/>
      </c>
      <c r="K10" s="70" t="str">
        <f>IF($A10="","",IF(VLOOKUP($A10,Calculations!$A$4:$AZ$387,37,FALSE)=0,"",VLOOKUP($A10,Calculations!$A$4:$AZ$387,37,FALSE)))</f>
        <v/>
      </c>
      <c r="L10" s="70" t="str">
        <f>IF($A10="","",IF(VLOOKUP($A10,Calculations!$A$4:$AZ$387,38,FALSE)=0,"",VLOOKUP($A10,Calculations!$A$4:$AZ$387,38,FALSE)))</f>
        <v/>
      </c>
      <c r="M10" s="70" t="str">
        <f>IF($A10="","",IF(VLOOKUP($A10,Calculations!$A$4:$AZ$387,39,FALSE)=0,"",VLOOKUP($A10,Calculations!$A$4:$AZ$387,39,FALSE)))</f>
        <v/>
      </c>
      <c r="N10" s="70" t="str">
        <f>IF($A10="","",IF(VLOOKUP($A10,Calculations!$A$4:$AZ$387,40,FALSE)=0,"",VLOOKUP($A10,Calculations!$A$4:$AZ$387,40,FALSE)))</f>
        <v/>
      </c>
      <c r="P10" s="115" t="str">
        <f t="shared" si="0"/>
        <v/>
      </c>
      <c r="Q10" s="115" t="str">
        <f t="shared" si="1"/>
        <v/>
      </c>
      <c r="R10" s="70" t="str">
        <f>IF($A10="","",IF(VLOOKUP($A10,Calculations!$A$4:$AZ$387,41,FALSE)=0,"",VLOOKUP($A10,Calculations!$A$4:$AZ$387,41,FALSE)))</f>
        <v/>
      </c>
      <c r="S10" s="70" t="str">
        <f>IF($A10="","",IF(VLOOKUP($A10,Calculations!$A$4:$AZ$387,42,FALSE)=0,"",VLOOKUP($A10,Calculations!$A$4:$AZ$387,42,FALSE)))</f>
        <v/>
      </c>
      <c r="T10" s="70" t="str">
        <f>IF($A10="","",IF(VLOOKUP($A10,Calculations!$A$4:$AZ$387,43,FALSE)=0,"",VLOOKUP($A10,Calculations!$A$4:$AZ$387,43,FALSE)))</f>
        <v/>
      </c>
      <c r="U10" s="70" t="str">
        <f>IF($A10="","",IF(VLOOKUP($A10,Calculations!$A$4:$AZ$387,44,FALSE)=0,"",VLOOKUP($A10,Calculations!$A$4:$AZ$387,44,FALSE)))</f>
        <v/>
      </c>
      <c r="V10" s="70" t="str">
        <f>IF($A10="","",IF(VLOOKUP($A10,Calculations!$A$4:$AZ$387,45,FALSE)=0,"",VLOOKUP($A10,Calculations!$A$4:$AZ$387,45,FALSE)))</f>
        <v/>
      </c>
      <c r="W10" s="70" t="str">
        <f>IF($A10="","",IF(VLOOKUP($A10,Calculations!$A$4:$AZ$387,46,FALSE)=0,"",VLOOKUP($A10,Calculations!$A$4:$AZ$387,46,FALSE)))</f>
        <v/>
      </c>
      <c r="X10" s="70" t="str">
        <f>IF($A10="","",IF(VLOOKUP($A10,Calculations!$A$4:$AZ$387,47,FALSE)=0,"",VLOOKUP($A10,Calculations!$A$4:$AZ$387,47,FALSE)))</f>
        <v/>
      </c>
      <c r="Y10" s="70" t="str">
        <f>IF($A10="","",IF(VLOOKUP($A10,Calculations!$A$4:$AZ$387,48,FALSE)=0,"",VLOOKUP($A10,Calculations!$A$4:$AZ$387,48,FALSE)))</f>
        <v/>
      </c>
      <c r="Z10" s="70" t="str">
        <f>IF($A10="","",IF(VLOOKUP($A10,Calculations!$A$4:$AZ$387,49,FALSE)=0,"",VLOOKUP($A10,Calculations!$A$4:$AZ$387,49,FALSE)))</f>
        <v/>
      </c>
      <c r="AA10" s="70" t="str">
        <f>IF($A10="","",IF(VLOOKUP($A10,Calculations!$A$4:$AZ$387,50,FALSE)=0,"",VLOOKUP($A10,Calculations!$A$4:$AZ$387,50,FALSE)))</f>
        <v/>
      </c>
      <c r="AB10" s="70" t="str">
        <f>IF($A10="","",IF(VLOOKUP($A10,Calculations!$A$4:$AZ$387,51,FALSE)=0,"",VLOOKUP($A10,Calculations!$A$4:$AZ$387,51,FALSE)))</f>
        <v/>
      </c>
      <c r="AC10" s="70" t="str">
        <f>IF($A10="","",IF(VLOOKUP($A10,Calculations!$A$4:$AZ$387,52,FALSE)=0,"",VLOOKUP($A10,Calculations!$A$4:$AZ$387,52,FALSE)))</f>
        <v/>
      </c>
    </row>
    <row r="11" spans="1:29" ht="15" customHeight="1" x14ac:dyDescent="0.25">
      <c r="A11" s="86"/>
      <c r="B11" s="63" t="str">
        <f>IF(A11="","",IF(VLOOKUP($A11,'Test Sample Data'!$A$3:$L$386,2,FALSE)=0,"",VLOOKUP($A11,'Test Sample Data'!$A$3:$L$386,2,FALSE)))</f>
        <v/>
      </c>
      <c r="C11" s="70" t="str">
        <f>IF($A11="","",IF(VLOOKUP($A11,Calculations!$A$4:$AZ$387,29,FALSE)=0,"",VLOOKUP($A11,Calculations!$A$4:$AZ$387,29,FALSE)))</f>
        <v/>
      </c>
      <c r="D11" s="70" t="str">
        <f>IF($A11="","",IF(VLOOKUP($A11,Calculations!$A$4:$AZ$387,30,FALSE)=0,"",VLOOKUP($A11,Calculations!$A$4:$AZ$387,30,FALSE)))</f>
        <v/>
      </c>
      <c r="E11" s="70" t="str">
        <f>IF($A11="","",IF(VLOOKUP($A11,Calculations!$A$4:$AZ$387,31,FALSE)=0,"",VLOOKUP($A11,Calculations!$A$4:$AZ$387,31,FALSE)))</f>
        <v/>
      </c>
      <c r="F11" s="70" t="str">
        <f>IF($A11="","",IF(VLOOKUP($A11,Calculations!$A$4:$AZ$387,32,FALSE)=0,"",VLOOKUP($A11,Calculations!$A$4:$AZ$387,32,FALSE)))</f>
        <v/>
      </c>
      <c r="G11" s="70" t="str">
        <f>IF($A11="","",IF(VLOOKUP($A11,Calculations!$A$4:$AZ$387,33,FALSE)=0,"",VLOOKUP($A11,Calculations!$A$4:$AZ$387,33,FALSE)))</f>
        <v/>
      </c>
      <c r="H11" s="70" t="str">
        <f>IF($A11="","",IF(VLOOKUP($A11,Calculations!$A$4:$AZ$387,34,FALSE)=0,"",VLOOKUP($A11,Calculations!$A$4:$AZ$387,34,FALSE)))</f>
        <v/>
      </c>
      <c r="I11" s="70" t="str">
        <f>IF($A11="","",IF(VLOOKUP($A11,Calculations!$A$4:$AZ$387,35,FALSE)=0,"",VLOOKUP($A11,Calculations!$A$4:$AZ$387,35,FALSE)))</f>
        <v/>
      </c>
      <c r="J11" s="70" t="str">
        <f>IF($A11="","",IF(VLOOKUP($A11,Calculations!$A$4:$AZ$387,36,FALSE)=0,"",VLOOKUP($A11,Calculations!$A$4:$AZ$387,36,FALSE)))</f>
        <v/>
      </c>
      <c r="K11" s="70" t="str">
        <f>IF($A11="","",IF(VLOOKUP($A11,Calculations!$A$4:$AZ$387,37,FALSE)=0,"",VLOOKUP($A11,Calculations!$A$4:$AZ$387,37,FALSE)))</f>
        <v/>
      </c>
      <c r="L11" s="70" t="str">
        <f>IF($A11="","",IF(VLOOKUP($A11,Calculations!$A$4:$AZ$387,38,FALSE)=0,"",VLOOKUP($A11,Calculations!$A$4:$AZ$387,38,FALSE)))</f>
        <v/>
      </c>
      <c r="M11" s="70" t="str">
        <f>IF($A11="","",IF(VLOOKUP($A11,Calculations!$A$4:$AZ$387,39,FALSE)=0,"",VLOOKUP($A11,Calculations!$A$4:$AZ$387,39,FALSE)))</f>
        <v/>
      </c>
      <c r="N11" s="70" t="str">
        <f>IF($A11="","",IF(VLOOKUP($A11,Calculations!$A$4:$AZ$387,40,FALSE)=0,"",VLOOKUP($A11,Calculations!$A$4:$AZ$387,40,FALSE)))</f>
        <v/>
      </c>
      <c r="P11" s="115" t="str">
        <f t="shared" si="0"/>
        <v/>
      </c>
      <c r="Q11" s="115" t="str">
        <f t="shared" si="1"/>
        <v/>
      </c>
      <c r="R11" s="70" t="str">
        <f>IF($A11="","",IF(VLOOKUP($A11,Calculations!$A$4:$AZ$387,41,FALSE)=0,"",VLOOKUP($A11,Calculations!$A$4:$AZ$387,41,FALSE)))</f>
        <v/>
      </c>
      <c r="S11" s="70" t="str">
        <f>IF($A11="","",IF(VLOOKUP($A11,Calculations!$A$4:$AZ$387,42,FALSE)=0,"",VLOOKUP($A11,Calculations!$A$4:$AZ$387,42,FALSE)))</f>
        <v/>
      </c>
      <c r="T11" s="70" t="str">
        <f>IF($A11="","",IF(VLOOKUP($A11,Calculations!$A$4:$AZ$387,43,FALSE)=0,"",VLOOKUP($A11,Calculations!$A$4:$AZ$387,43,FALSE)))</f>
        <v/>
      </c>
      <c r="U11" s="70" t="str">
        <f>IF($A11="","",IF(VLOOKUP($A11,Calculations!$A$4:$AZ$387,44,FALSE)=0,"",VLOOKUP($A11,Calculations!$A$4:$AZ$387,44,FALSE)))</f>
        <v/>
      </c>
      <c r="V11" s="70" t="str">
        <f>IF($A11="","",IF(VLOOKUP($A11,Calculations!$A$4:$AZ$387,45,FALSE)=0,"",VLOOKUP($A11,Calculations!$A$4:$AZ$387,45,FALSE)))</f>
        <v/>
      </c>
      <c r="W11" s="70" t="str">
        <f>IF($A11="","",IF(VLOOKUP($A11,Calculations!$A$4:$AZ$387,46,FALSE)=0,"",VLOOKUP($A11,Calculations!$A$4:$AZ$387,46,FALSE)))</f>
        <v/>
      </c>
      <c r="X11" s="70" t="str">
        <f>IF($A11="","",IF(VLOOKUP($A11,Calculations!$A$4:$AZ$387,47,FALSE)=0,"",VLOOKUP($A11,Calculations!$A$4:$AZ$387,47,FALSE)))</f>
        <v/>
      </c>
      <c r="Y11" s="70" t="str">
        <f>IF($A11="","",IF(VLOOKUP($A11,Calculations!$A$4:$AZ$387,48,FALSE)=0,"",VLOOKUP($A11,Calculations!$A$4:$AZ$387,48,FALSE)))</f>
        <v/>
      </c>
      <c r="Z11" s="70" t="str">
        <f>IF($A11="","",IF(VLOOKUP($A11,Calculations!$A$4:$AZ$387,49,FALSE)=0,"",VLOOKUP($A11,Calculations!$A$4:$AZ$387,49,FALSE)))</f>
        <v/>
      </c>
      <c r="AA11" s="70" t="str">
        <f>IF($A11="","",IF(VLOOKUP($A11,Calculations!$A$4:$AZ$387,50,FALSE)=0,"",VLOOKUP($A11,Calculations!$A$4:$AZ$387,50,FALSE)))</f>
        <v/>
      </c>
      <c r="AB11" s="70" t="str">
        <f>IF($A11="","",IF(VLOOKUP($A11,Calculations!$A$4:$AZ$387,51,FALSE)=0,"",VLOOKUP($A11,Calculations!$A$4:$AZ$387,51,FALSE)))</f>
        <v/>
      </c>
      <c r="AC11" s="70" t="str">
        <f>IF($A11="","",IF(VLOOKUP($A11,Calculations!$A$4:$AZ$387,52,FALSE)=0,"",VLOOKUP($A11,Calculations!$A$4:$AZ$387,52,FALSE)))</f>
        <v/>
      </c>
    </row>
    <row r="12" spans="1:29" ht="15" customHeight="1" x14ac:dyDescent="0.25">
      <c r="A12" s="86"/>
      <c r="B12" s="63" t="str">
        <f>IF(A12="","",IF(VLOOKUP($A12,'Test Sample Data'!$A$3:$L$386,2,FALSE)=0,"",VLOOKUP($A12,'Test Sample Data'!$A$3:$L$386,2,FALSE)))</f>
        <v/>
      </c>
      <c r="C12" s="70" t="str">
        <f>IF($A12="","",IF(VLOOKUP($A12,Calculations!$A$4:$AZ$387,29,FALSE)=0,"",VLOOKUP($A12,Calculations!$A$4:$AZ$387,29,FALSE)))</f>
        <v/>
      </c>
      <c r="D12" s="70" t="str">
        <f>IF($A12="","",IF(VLOOKUP($A12,Calculations!$A$4:$AZ$387,30,FALSE)=0,"",VLOOKUP($A12,Calculations!$A$4:$AZ$387,30,FALSE)))</f>
        <v/>
      </c>
      <c r="E12" s="70" t="str">
        <f>IF($A12="","",IF(VLOOKUP($A12,Calculations!$A$4:$AZ$387,31,FALSE)=0,"",VLOOKUP($A12,Calculations!$A$4:$AZ$387,31,FALSE)))</f>
        <v/>
      </c>
      <c r="F12" s="70" t="str">
        <f>IF($A12="","",IF(VLOOKUP($A12,Calculations!$A$4:$AZ$387,32,FALSE)=0,"",VLOOKUP($A12,Calculations!$A$4:$AZ$387,32,FALSE)))</f>
        <v/>
      </c>
      <c r="G12" s="70" t="str">
        <f>IF($A12="","",IF(VLOOKUP($A12,Calculations!$A$4:$AZ$387,33,FALSE)=0,"",VLOOKUP($A12,Calculations!$A$4:$AZ$387,33,FALSE)))</f>
        <v/>
      </c>
      <c r="H12" s="70" t="str">
        <f>IF($A12="","",IF(VLOOKUP($A12,Calculations!$A$4:$AZ$387,34,FALSE)=0,"",VLOOKUP($A12,Calculations!$A$4:$AZ$387,34,FALSE)))</f>
        <v/>
      </c>
      <c r="I12" s="70" t="str">
        <f>IF($A12="","",IF(VLOOKUP($A12,Calculations!$A$4:$AZ$387,35,FALSE)=0,"",VLOOKUP($A12,Calculations!$A$4:$AZ$387,35,FALSE)))</f>
        <v/>
      </c>
      <c r="J12" s="70" t="str">
        <f>IF($A12="","",IF(VLOOKUP($A12,Calculations!$A$4:$AZ$387,36,FALSE)=0,"",VLOOKUP($A12,Calculations!$A$4:$AZ$387,36,FALSE)))</f>
        <v/>
      </c>
      <c r="K12" s="70" t="str">
        <f>IF($A12="","",IF(VLOOKUP($A12,Calculations!$A$4:$AZ$387,37,FALSE)=0,"",VLOOKUP($A12,Calculations!$A$4:$AZ$387,37,FALSE)))</f>
        <v/>
      </c>
      <c r="L12" s="70" t="str">
        <f>IF($A12="","",IF(VLOOKUP($A12,Calculations!$A$4:$AZ$387,38,FALSE)=0,"",VLOOKUP($A12,Calculations!$A$4:$AZ$387,38,FALSE)))</f>
        <v/>
      </c>
      <c r="M12" s="70" t="str">
        <f>IF($A12="","",IF(VLOOKUP($A12,Calculations!$A$4:$AZ$387,39,FALSE)=0,"",VLOOKUP($A12,Calculations!$A$4:$AZ$387,39,FALSE)))</f>
        <v/>
      </c>
      <c r="N12" s="70" t="str">
        <f>IF($A12="","",IF(VLOOKUP($A12,Calculations!$A$4:$AZ$387,40,FALSE)=0,"",VLOOKUP($A12,Calculations!$A$4:$AZ$387,40,FALSE)))</f>
        <v/>
      </c>
      <c r="P12" s="115" t="str">
        <f t="shared" si="0"/>
        <v/>
      </c>
      <c r="Q12" s="115" t="str">
        <f t="shared" si="1"/>
        <v/>
      </c>
      <c r="R12" s="70" t="str">
        <f>IF($A12="","",IF(VLOOKUP($A12,Calculations!$A$4:$AZ$387,41,FALSE)=0,"",VLOOKUP($A12,Calculations!$A$4:$AZ$387,41,FALSE)))</f>
        <v/>
      </c>
      <c r="S12" s="70" t="str">
        <f>IF($A12="","",IF(VLOOKUP($A12,Calculations!$A$4:$AZ$387,42,FALSE)=0,"",VLOOKUP($A12,Calculations!$A$4:$AZ$387,42,FALSE)))</f>
        <v/>
      </c>
      <c r="T12" s="70" t="str">
        <f>IF($A12="","",IF(VLOOKUP($A12,Calculations!$A$4:$AZ$387,43,FALSE)=0,"",VLOOKUP($A12,Calculations!$A$4:$AZ$387,43,FALSE)))</f>
        <v/>
      </c>
      <c r="U12" s="70" t="str">
        <f>IF($A12="","",IF(VLOOKUP($A12,Calculations!$A$4:$AZ$387,44,FALSE)=0,"",VLOOKUP($A12,Calculations!$A$4:$AZ$387,44,FALSE)))</f>
        <v/>
      </c>
      <c r="V12" s="70" t="str">
        <f>IF($A12="","",IF(VLOOKUP($A12,Calculations!$A$4:$AZ$387,45,FALSE)=0,"",VLOOKUP($A12,Calculations!$A$4:$AZ$387,45,FALSE)))</f>
        <v/>
      </c>
      <c r="W12" s="70" t="str">
        <f>IF($A12="","",IF(VLOOKUP($A12,Calculations!$A$4:$AZ$387,46,FALSE)=0,"",VLOOKUP($A12,Calculations!$A$4:$AZ$387,46,FALSE)))</f>
        <v/>
      </c>
      <c r="X12" s="70" t="str">
        <f>IF($A12="","",IF(VLOOKUP($A12,Calculations!$A$4:$AZ$387,47,FALSE)=0,"",VLOOKUP($A12,Calculations!$A$4:$AZ$387,47,FALSE)))</f>
        <v/>
      </c>
      <c r="Y12" s="70" t="str">
        <f>IF($A12="","",IF(VLOOKUP($A12,Calculations!$A$4:$AZ$387,48,FALSE)=0,"",VLOOKUP($A12,Calculations!$A$4:$AZ$387,48,FALSE)))</f>
        <v/>
      </c>
      <c r="Z12" s="70" t="str">
        <f>IF($A12="","",IF(VLOOKUP($A12,Calculations!$A$4:$AZ$387,49,FALSE)=0,"",VLOOKUP($A12,Calculations!$A$4:$AZ$387,49,FALSE)))</f>
        <v/>
      </c>
      <c r="AA12" s="70" t="str">
        <f>IF($A12="","",IF(VLOOKUP($A12,Calculations!$A$4:$AZ$387,50,FALSE)=0,"",VLOOKUP($A12,Calculations!$A$4:$AZ$387,50,FALSE)))</f>
        <v/>
      </c>
      <c r="AB12" s="70" t="str">
        <f>IF($A12="","",IF(VLOOKUP($A12,Calculations!$A$4:$AZ$387,51,FALSE)=0,"",VLOOKUP($A12,Calculations!$A$4:$AZ$387,51,FALSE)))</f>
        <v/>
      </c>
      <c r="AC12" s="70" t="str">
        <f>IF($A12="","",IF(VLOOKUP($A12,Calculations!$A$4:$AZ$387,52,FALSE)=0,"",VLOOKUP($A12,Calculations!$A$4:$AZ$387,52,FALSE)))</f>
        <v/>
      </c>
    </row>
    <row r="13" spans="1:29" ht="15" customHeight="1" x14ac:dyDescent="0.25">
      <c r="A13" s="86"/>
      <c r="B13" s="63" t="str">
        <f>IF(A13="","",IF(VLOOKUP($A13,'Test Sample Data'!$A$3:$L$386,2,FALSE)=0,"",VLOOKUP($A13,'Test Sample Data'!$A$3:$L$386,2,FALSE)))</f>
        <v/>
      </c>
      <c r="C13" s="70" t="str">
        <f>IF($A13="","",IF(VLOOKUP($A13,Calculations!$A$4:$AZ$387,29,FALSE)=0,"",VLOOKUP($A13,Calculations!$A$4:$AZ$387,29,FALSE)))</f>
        <v/>
      </c>
      <c r="D13" s="70" t="str">
        <f>IF($A13="","",IF(VLOOKUP($A13,Calculations!$A$4:$AZ$387,30,FALSE)=0,"",VLOOKUP($A13,Calculations!$A$4:$AZ$387,30,FALSE)))</f>
        <v/>
      </c>
      <c r="E13" s="70" t="str">
        <f>IF($A13="","",IF(VLOOKUP($A13,Calculations!$A$4:$AZ$387,31,FALSE)=0,"",VLOOKUP($A13,Calculations!$A$4:$AZ$387,31,FALSE)))</f>
        <v/>
      </c>
      <c r="F13" s="70" t="str">
        <f>IF($A13="","",IF(VLOOKUP($A13,Calculations!$A$4:$AZ$387,32,FALSE)=0,"",VLOOKUP($A13,Calculations!$A$4:$AZ$387,32,FALSE)))</f>
        <v/>
      </c>
      <c r="G13" s="70" t="str">
        <f>IF($A13="","",IF(VLOOKUP($A13,Calculations!$A$4:$AZ$387,33,FALSE)=0,"",VLOOKUP($A13,Calculations!$A$4:$AZ$387,33,FALSE)))</f>
        <v/>
      </c>
      <c r="H13" s="70" t="str">
        <f>IF($A13="","",IF(VLOOKUP($A13,Calculations!$A$4:$AZ$387,34,FALSE)=0,"",VLOOKUP($A13,Calculations!$A$4:$AZ$387,34,FALSE)))</f>
        <v/>
      </c>
      <c r="I13" s="70" t="str">
        <f>IF($A13="","",IF(VLOOKUP($A13,Calculations!$A$4:$AZ$387,35,FALSE)=0,"",VLOOKUP($A13,Calculations!$A$4:$AZ$387,35,FALSE)))</f>
        <v/>
      </c>
      <c r="J13" s="70" t="str">
        <f>IF($A13="","",IF(VLOOKUP($A13,Calculations!$A$4:$AZ$387,36,FALSE)=0,"",VLOOKUP($A13,Calculations!$A$4:$AZ$387,36,FALSE)))</f>
        <v/>
      </c>
      <c r="K13" s="70" t="str">
        <f>IF($A13="","",IF(VLOOKUP($A13,Calculations!$A$4:$AZ$387,37,FALSE)=0,"",VLOOKUP($A13,Calculations!$A$4:$AZ$387,37,FALSE)))</f>
        <v/>
      </c>
      <c r="L13" s="70" t="str">
        <f>IF($A13="","",IF(VLOOKUP($A13,Calculations!$A$4:$AZ$387,38,FALSE)=0,"",VLOOKUP($A13,Calculations!$A$4:$AZ$387,38,FALSE)))</f>
        <v/>
      </c>
      <c r="M13" s="70" t="str">
        <f>IF($A13="","",IF(VLOOKUP($A13,Calculations!$A$4:$AZ$387,39,FALSE)=0,"",VLOOKUP($A13,Calculations!$A$4:$AZ$387,39,FALSE)))</f>
        <v/>
      </c>
      <c r="N13" s="70" t="str">
        <f>IF($A13="","",IF(VLOOKUP($A13,Calculations!$A$4:$AZ$387,40,FALSE)=0,"",VLOOKUP($A13,Calculations!$A$4:$AZ$387,40,FALSE)))</f>
        <v/>
      </c>
      <c r="P13" s="115" t="str">
        <f t="shared" si="0"/>
        <v/>
      </c>
      <c r="Q13" s="115" t="str">
        <f t="shared" si="1"/>
        <v/>
      </c>
      <c r="R13" s="70" t="str">
        <f>IF($A13="","",IF(VLOOKUP($A13,Calculations!$A$4:$AZ$387,41,FALSE)=0,"",VLOOKUP($A13,Calculations!$A$4:$AZ$387,41,FALSE)))</f>
        <v/>
      </c>
      <c r="S13" s="70" t="str">
        <f>IF($A13="","",IF(VLOOKUP($A13,Calculations!$A$4:$AZ$387,42,FALSE)=0,"",VLOOKUP($A13,Calculations!$A$4:$AZ$387,42,FALSE)))</f>
        <v/>
      </c>
      <c r="T13" s="70" t="str">
        <f>IF($A13="","",IF(VLOOKUP($A13,Calculations!$A$4:$AZ$387,43,FALSE)=0,"",VLOOKUP($A13,Calculations!$A$4:$AZ$387,43,FALSE)))</f>
        <v/>
      </c>
      <c r="U13" s="70" t="str">
        <f>IF($A13="","",IF(VLOOKUP($A13,Calculations!$A$4:$AZ$387,44,FALSE)=0,"",VLOOKUP($A13,Calculations!$A$4:$AZ$387,44,FALSE)))</f>
        <v/>
      </c>
      <c r="V13" s="70" t="str">
        <f>IF($A13="","",IF(VLOOKUP($A13,Calculations!$A$4:$AZ$387,45,FALSE)=0,"",VLOOKUP($A13,Calculations!$A$4:$AZ$387,45,FALSE)))</f>
        <v/>
      </c>
      <c r="W13" s="70" t="str">
        <f>IF($A13="","",IF(VLOOKUP($A13,Calculations!$A$4:$AZ$387,46,FALSE)=0,"",VLOOKUP($A13,Calculations!$A$4:$AZ$387,46,FALSE)))</f>
        <v/>
      </c>
      <c r="X13" s="70" t="str">
        <f>IF($A13="","",IF(VLOOKUP($A13,Calculations!$A$4:$AZ$387,47,FALSE)=0,"",VLOOKUP($A13,Calculations!$A$4:$AZ$387,47,FALSE)))</f>
        <v/>
      </c>
      <c r="Y13" s="70" t="str">
        <f>IF($A13="","",IF(VLOOKUP($A13,Calculations!$A$4:$AZ$387,48,FALSE)=0,"",VLOOKUP($A13,Calculations!$A$4:$AZ$387,48,FALSE)))</f>
        <v/>
      </c>
      <c r="Z13" s="70" t="str">
        <f>IF($A13="","",IF(VLOOKUP($A13,Calculations!$A$4:$AZ$387,49,FALSE)=0,"",VLOOKUP($A13,Calculations!$A$4:$AZ$387,49,FALSE)))</f>
        <v/>
      </c>
      <c r="AA13" s="70" t="str">
        <f>IF($A13="","",IF(VLOOKUP($A13,Calculations!$A$4:$AZ$387,50,FALSE)=0,"",VLOOKUP($A13,Calculations!$A$4:$AZ$387,50,FALSE)))</f>
        <v/>
      </c>
      <c r="AB13" s="70" t="str">
        <f>IF($A13="","",IF(VLOOKUP($A13,Calculations!$A$4:$AZ$387,51,FALSE)=0,"",VLOOKUP($A13,Calculations!$A$4:$AZ$387,51,FALSE)))</f>
        <v/>
      </c>
      <c r="AC13" s="70" t="str">
        <f>IF($A13="","",IF(VLOOKUP($A13,Calculations!$A$4:$AZ$387,52,FALSE)=0,"",VLOOKUP($A13,Calculations!$A$4:$AZ$387,52,FALSE)))</f>
        <v/>
      </c>
    </row>
    <row r="14" spans="1:29" ht="15" customHeight="1" x14ac:dyDescent="0.25">
      <c r="A14" s="86"/>
      <c r="B14" s="63" t="str">
        <f>IF(A14="","",IF(VLOOKUP($A14,'Test Sample Data'!$A$3:$L$386,2,FALSE)=0,"",VLOOKUP($A14,'Test Sample Data'!$A$3:$L$386,2,FALSE)))</f>
        <v/>
      </c>
      <c r="C14" s="70" t="str">
        <f>IF($A14="","",IF(VLOOKUP($A14,Calculations!$A$4:$AZ$387,29,FALSE)=0,"",VLOOKUP($A14,Calculations!$A$4:$AZ$387,29,FALSE)))</f>
        <v/>
      </c>
      <c r="D14" s="70" t="str">
        <f>IF($A14="","",IF(VLOOKUP($A14,Calculations!$A$4:$AZ$387,30,FALSE)=0,"",VLOOKUP($A14,Calculations!$A$4:$AZ$387,30,FALSE)))</f>
        <v/>
      </c>
      <c r="E14" s="70" t="str">
        <f>IF($A14="","",IF(VLOOKUP($A14,Calculations!$A$4:$AZ$387,31,FALSE)=0,"",VLOOKUP($A14,Calculations!$A$4:$AZ$387,31,FALSE)))</f>
        <v/>
      </c>
      <c r="F14" s="70" t="str">
        <f>IF($A14="","",IF(VLOOKUP($A14,Calculations!$A$4:$AZ$387,32,FALSE)=0,"",VLOOKUP($A14,Calculations!$A$4:$AZ$387,32,FALSE)))</f>
        <v/>
      </c>
      <c r="G14" s="70" t="str">
        <f>IF($A14="","",IF(VLOOKUP($A14,Calculations!$A$4:$AZ$387,33,FALSE)=0,"",VLOOKUP($A14,Calculations!$A$4:$AZ$387,33,FALSE)))</f>
        <v/>
      </c>
      <c r="H14" s="70" t="str">
        <f>IF($A14="","",IF(VLOOKUP($A14,Calculations!$A$4:$AZ$387,34,FALSE)=0,"",VLOOKUP($A14,Calculations!$A$4:$AZ$387,34,FALSE)))</f>
        <v/>
      </c>
      <c r="I14" s="70" t="str">
        <f>IF($A14="","",IF(VLOOKUP($A14,Calculations!$A$4:$AZ$387,35,FALSE)=0,"",VLOOKUP($A14,Calculations!$A$4:$AZ$387,35,FALSE)))</f>
        <v/>
      </c>
      <c r="J14" s="70" t="str">
        <f>IF($A14="","",IF(VLOOKUP($A14,Calculations!$A$4:$AZ$387,36,FALSE)=0,"",VLOOKUP($A14,Calculations!$A$4:$AZ$387,36,FALSE)))</f>
        <v/>
      </c>
      <c r="K14" s="70" t="str">
        <f>IF($A14="","",IF(VLOOKUP($A14,Calculations!$A$4:$AZ$387,37,FALSE)=0,"",VLOOKUP($A14,Calculations!$A$4:$AZ$387,37,FALSE)))</f>
        <v/>
      </c>
      <c r="L14" s="70" t="str">
        <f>IF($A14="","",IF(VLOOKUP($A14,Calculations!$A$4:$AZ$387,38,FALSE)=0,"",VLOOKUP($A14,Calculations!$A$4:$AZ$387,38,FALSE)))</f>
        <v/>
      </c>
      <c r="M14" s="70" t="str">
        <f>IF($A14="","",IF(VLOOKUP($A14,Calculations!$A$4:$AZ$387,39,FALSE)=0,"",VLOOKUP($A14,Calculations!$A$4:$AZ$387,39,FALSE)))</f>
        <v/>
      </c>
      <c r="N14" s="70" t="str">
        <f>IF($A14="","",IF(VLOOKUP($A14,Calculations!$A$4:$AZ$387,40,FALSE)=0,"",VLOOKUP($A14,Calculations!$A$4:$AZ$387,40,FALSE)))</f>
        <v/>
      </c>
      <c r="P14" s="115" t="str">
        <f t="shared" si="0"/>
        <v/>
      </c>
      <c r="Q14" s="115" t="str">
        <f t="shared" si="1"/>
        <v/>
      </c>
      <c r="R14" s="70" t="str">
        <f>IF($A14="","",IF(VLOOKUP($A14,Calculations!$A$4:$AZ$387,41,FALSE)=0,"",VLOOKUP($A14,Calculations!$A$4:$AZ$387,41,FALSE)))</f>
        <v/>
      </c>
      <c r="S14" s="70" t="str">
        <f>IF($A14="","",IF(VLOOKUP($A14,Calculations!$A$4:$AZ$387,42,FALSE)=0,"",VLOOKUP($A14,Calculations!$A$4:$AZ$387,42,FALSE)))</f>
        <v/>
      </c>
      <c r="T14" s="70" t="str">
        <f>IF($A14="","",IF(VLOOKUP($A14,Calculations!$A$4:$AZ$387,43,FALSE)=0,"",VLOOKUP($A14,Calculations!$A$4:$AZ$387,43,FALSE)))</f>
        <v/>
      </c>
      <c r="U14" s="70" t="str">
        <f>IF($A14="","",IF(VLOOKUP($A14,Calculations!$A$4:$AZ$387,44,FALSE)=0,"",VLOOKUP($A14,Calculations!$A$4:$AZ$387,44,FALSE)))</f>
        <v/>
      </c>
      <c r="V14" s="70" t="str">
        <f>IF($A14="","",IF(VLOOKUP($A14,Calculations!$A$4:$AZ$387,45,FALSE)=0,"",VLOOKUP($A14,Calculations!$A$4:$AZ$387,45,FALSE)))</f>
        <v/>
      </c>
      <c r="W14" s="70" t="str">
        <f>IF($A14="","",IF(VLOOKUP($A14,Calculations!$A$4:$AZ$387,46,FALSE)=0,"",VLOOKUP($A14,Calculations!$A$4:$AZ$387,46,FALSE)))</f>
        <v/>
      </c>
      <c r="X14" s="70" t="str">
        <f>IF($A14="","",IF(VLOOKUP($A14,Calculations!$A$4:$AZ$387,47,FALSE)=0,"",VLOOKUP($A14,Calculations!$A$4:$AZ$387,47,FALSE)))</f>
        <v/>
      </c>
      <c r="Y14" s="70" t="str">
        <f>IF($A14="","",IF(VLOOKUP($A14,Calculations!$A$4:$AZ$387,48,FALSE)=0,"",VLOOKUP($A14,Calculations!$A$4:$AZ$387,48,FALSE)))</f>
        <v/>
      </c>
      <c r="Z14" s="70" t="str">
        <f>IF($A14="","",IF(VLOOKUP($A14,Calculations!$A$4:$AZ$387,49,FALSE)=0,"",VLOOKUP($A14,Calculations!$A$4:$AZ$387,49,FALSE)))</f>
        <v/>
      </c>
      <c r="AA14" s="70" t="str">
        <f>IF($A14="","",IF(VLOOKUP($A14,Calculations!$A$4:$AZ$387,50,FALSE)=0,"",VLOOKUP($A14,Calculations!$A$4:$AZ$387,50,FALSE)))</f>
        <v/>
      </c>
      <c r="AB14" s="70" t="str">
        <f>IF($A14="","",IF(VLOOKUP($A14,Calculations!$A$4:$AZ$387,51,FALSE)=0,"",VLOOKUP($A14,Calculations!$A$4:$AZ$387,51,FALSE)))</f>
        <v/>
      </c>
      <c r="AC14" s="70" t="str">
        <f>IF($A14="","",IF(VLOOKUP($A14,Calculations!$A$4:$AZ$387,52,FALSE)=0,"",VLOOKUP($A14,Calculations!$A$4:$AZ$387,52,FALSE)))</f>
        <v/>
      </c>
    </row>
    <row r="15" spans="1:29" ht="15" customHeight="1" x14ac:dyDescent="0.25">
      <c r="A15" s="86"/>
      <c r="B15" s="63" t="str">
        <f>IF(A15="","",IF(VLOOKUP($A15,'Test Sample Data'!$A$3:$L$386,2,FALSE)=0,"",VLOOKUP($A15,'Test Sample Data'!$A$3:$L$386,2,FALSE)))</f>
        <v/>
      </c>
      <c r="C15" s="70" t="str">
        <f>IF($A15="","",IF(VLOOKUP($A15,Calculations!$A$4:$AZ$387,29,FALSE)=0,"",VLOOKUP($A15,Calculations!$A$4:$AZ$387,29,FALSE)))</f>
        <v/>
      </c>
      <c r="D15" s="70" t="str">
        <f>IF($A15="","",IF(VLOOKUP($A15,Calculations!$A$4:$AZ$387,30,FALSE)=0,"",VLOOKUP($A15,Calculations!$A$4:$AZ$387,30,FALSE)))</f>
        <v/>
      </c>
      <c r="E15" s="70" t="str">
        <f>IF($A15="","",IF(VLOOKUP($A15,Calculations!$A$4:$AZ$387,31,FALSE)=0,"",VLOOKUP($A15,Calculations!$A$4:$AZ$387,31,FALSE)))</f>
        <v/>
      </c>
      <c r="F15" s="70" t="str">
        <f>IF($A15="","",IF(VLOOKUP($A15,Calculations!$A$4:$AZ$387,32,FALSE)=0,"",VLOOKUP($A15,Calculations!$A$4:$AZ$387,32,FALSE)))</f>
        <v/>
      </c>
      <c r="G15" s="70" t="str">
        <f>IF($A15="","",IF(VLOOKUP($A15,Calculations!$A$4:$AZ$387,33,FALSE)=0,"",VLOOKUP($A15,Calculations!$A$4:$AZ$387,33,FALSE)))</f>
        <v/>
      </c>
      <c r="H15" s="70" t="str">
        <f>IF($A15="","",IF(VLOOKUP($A15,Calculations!$A$4:$AZ$387,34,FALSE)=0,"",VLOOKUP($A15,Calculations!$A$4:$AZ$387,34,FALSE)))</f>
        <v/>
      </c>
      <c r="I15" s="70" t="str">
        <f>IF($A15="","",IF(VLOOKUP($A15,Calculations!$A$4:$AZ$387,35,FALSE)=0,"",VLOOKUP($A15,Calculations!$A$4:$AZ$387,35,FALSE)))</f>
        <v/>
      </c>
      <c r="J15" s="70" t="str">
        <f>IF($A15="","",IF(VLOOKUP($A15,Calculations!$A$4:$AZ$387,36,FALSE)=0,"",VLOOKUP($A15,Calculations!$A$4:$AZ$387,36,FALSE)))</f>
        <v/>
      </c>
      <c r="K15" s="70" t="str">
        <f>IF($A15="","",IF(VLOOKUP($A15,Calculations!$A$4:$AZ$387,37,FALSE)=0,"",VLOOKUP($A15,Calculations!$A$4:$AZ$387,37,FALSE)))</f>
        <v/>
      </c>
      <c r="L15" s="70" t="str">
        <f>IF($A15="","",IF(VLOOKUP($A15,Calculations!$A$4:$AZ$387,38,FALSE)=0,"",VLOOKUP($A15,Calculations!$A$4:$AZ$387,38,FALSE)))</f>
        <v/>
      </c>
      <c r="M15" s="70" t="str">
        <f>IF($A15="","",IF(VLOOKUP($A15,Calculations!$A$4:$AZ$387,39,FALSE)=0,"",VLOOKUP($A15,Calculations!$A$4:$AZ$387,39,FALSE)))</f>
        <v/>
      </c>
      <c r="N15" s="70" t="str">
        <f>IF($A15="","",IF(VLOOKUP($A15,Calculations!$A$4:$AZ$387,40,FALSE)=0,"",VLOOKUP($A15,Calculations!$A$4:$AZ$387,40,FALSE)))</f>
        <v/>
      </c>
      <c r="P15" s="115" t="str">
        <f t="shared" si="0"/>
        <v/>
      </c>
      <c r="Q15" s="115" t="str">
        <f t="shared" si="1"/>
        <v/>
      </c>
      <c r="R15" s="70" t="str">
        <f>IF($A15="","",IF(VLOOKUP($A15,Calculations!$A$4:$AZ$387,41,FALSE)=0,"",VLOOKUP($A15,Calculations!$A$4:$AZ$387,41,FALSE)))</f>
        <v/>
      </c>
      <c r="S15" s="70" t="str">
        <f>IF($A15="","",IF(VLOOKUP($A15,Calculations!$A$4:$AZ$387,42,FALSE)=0,"",VLOOKUP($A15,Calculations!$A$4:$AZ$387,42,FALSE)))</f>
        <v/>
      </c>
      <c r="T15" s="70" t="str">
        <f>IF($A15="","",IF(VLOOKUP($A15,Calculations!$A$4:$AZ$387,43,FALSE)=0,"",VLOOKUP($A15,Calculations!$A$4:$AZ$387,43,FALSE)))</f>
        <v/>
      </c>
      <c r="U15" s="70" t="str">
        <f>IF($A15="","",IF(VLOOKUP($A15,Calculations!$A$4:$AZ$387,44,FALSE)=0,"",VLOOKUP($A15,Calculations!$A$4:$AZ$387,44,FALSE)))</f>
        <v/>
      </c>
      <c r="V15" s="70" t="str">
        <f>IF($A15="","",IF(VLOOKUP($A15,Calculations!$A$4:$AZ$387,45,FALSE)=0,"",VLOOKUP($A15,Calculations!$A$4:$AZ$387,45,FALSE)))</f>
        <v/>
      </c>
      <c r="W15" s="70" t="str">
        <f>IF($A15="","",IF(VLOOKUP($A15,Calculations!$A$4:$AZ$387,46,FALSE)=0,"",VLOOKUP($A15,Calculations!$A$4:$AZ$387,46,FALSE)))</f>
        <v/>
      </c>
      <c r="X15" s="70" t="str">
        <f>IF($A15="","",IF(VLOOKUP($A15,Calculations!$A$4:$AZ$387,47,FALSE)=0,"",VLOOKUP($A15,Calculations!$A$4:$AZ$387,47,FALSE)))</f>
        <v/>
      </c>
      <c r="Y15" s="70" t="str">
        <f>IF($A15="","",IF(VLOOKUP($A15,Calculations!$A$4:$AZ$387,48,FALSE)=0,"",VLOOKUP($A15,Calculations!$A$4:$AZ$387,48,FALSE)))</f>
        <v/>
      </c>
      <c r="Z15" s="70" t="str">
        <f>IF($A15="","",IF(VLOOKUP($A15,Calculations!$A$4:$AZ$387,49,FALSE)=0,"",VLOOKUP($A15,Calculations!$A$4:$AZ$387,49,FALSE)))</f>
        <v/>
      </c>
      <c r="AA15" s="70" t="str">
        <f>IF($A15="","",IF(VLOOKUP($A15,Calculations!$A$4:$AZ$387,50,FALSE)=0,"",VLOOKUP($A15,Calculations!$A$4:$AZ$387,50,FALSE)))</f>
        <v/>
      </c>
      <c r="AB15" s="70" t="str">
        <f>IF($A15="","",IF(VLOOKUP($A15,Calculations!$A$4:$AZ$387,51,FALSE)=0,"",VLOOKUP($A15,Calculations!$A$4:$AZ$387,51,FALSE)))</f>
        <v/>
      </c>
      <c r="AC15" s="70" t="str">
        <f>IF($A15="","",IF(VLOOKUP($A15,Calculations!$A$4:$AZ$387,52,FALSE)=0,"",VLOOKUP($A15,Calculations!$A$4:$AZ$387,52,FALSE)))</f>
        <v/>
      </c>
    </row>
    <row r="16" spans="1:29" ht="15" customHeight="1" x14ac:dyDescent="0.25">
      <c r="A16" s="86"/>
      <c r="B16" s="63" t="str">
        <f>IF(A16="","",IF(VLOOKUP($A16,'Test Sample Data'!$A$3:$L$386,2,FALSE)=0,"",VLOOKUP($A16,'Test Sample Data'!$A$3:$L$386,2,FALSE)))</f>
        <v/>
      </c>
      <c r="C16" s="70" t="str">
        <f>IF($A16="","",IF(VLOOKUP($A16,Calculations!$A$4:$AZ$387,29,FALSE)=0,"",VLOOKUP($A16,Calculations!$A$4:$AZ$387,29,FALSE)))</f>
        <v/>
      </c>
      <c r="D16" s="70" t="str">
        <f>IF($A16="","",IF(VLOOKUP($A16,Calculations!$A$4:$AZ$387,30,FALSE)=0,"",VLOOKUP($A16,Calculations!$A$4:$AZ$387,30,FALSE)))</f>
        <v/>
      </c>
      <c r="E16" s="70" t="str">
        <f>IF($A16="","",IF(VLOOKUP($A16,Calculations!$A$4:$AZ$387,31,FALSE)=0,"",VLOOKUP($A16,Calculations!$A$4:$AZ$387,31,FALSE)))</f>
        <v/>
      </c>
      <c r="F16" s="70" t="str">
        <f>IF($A16="","",IF(VLOOKUP($A16,Calculations!$A$4:$AZ$387,32,FALSE)=0,"",VLOOKUP($A16,Calculations!$A$4:$AZ$387,32,FALSE)))</f>
        <v/>
      </c>
      <c r="G16" s="70" t="str">
        <f>IF($A16="","",IF(VLOOKUP($A16,Calculations!$A$4:$AZ$387,33,FALSE)=0,"",VLOOKUP($A16,Calculations!$A$4:$AZ$387,33,FALSE)))</f>
        <v/>
      </c>
      <c r="H16" s="70" t="str">
        <f>IF($A16="","",IF(VLOOKUP($A16,Calculations!$A$4:$AZ$387,34,FALSE)=0,"",VLOOKUP($A16,Calculations!$A$4:$AZ$387,34,FALSE)))</f>
        <v/>
      </c>
      <c r="I16" s="70" t="str">
        <f>IF($A16="","",IF(VLOOKUP($A16,Calculations!$A$4:$AZ$387,35,FALSE)=0,"",VLOOKUP($A16,Calculations!$A$4:$AZ$387,35,FALSE)))</f>
        <v/>
      </c>
      <c r="J16" s="70" t="str">
        <f>IF($A16="","",IF(VLOOKUP($A16,Calculations!$A$4:$AZ$387,36,FALSE)=0,"",VLOOKUP($A16,Calculations!$A$4:$AZ$387,36,FALSE)))</f>
        <v/>
      </c>
      <c r="K16" s="70" t="str">
        <f>IF($A16="","",IF(VLOOKUP($A16,Calculations!$A$4:$AZ$387,37,FALSE)=0,"",VLOOKUP($A16,Calculations!$A$4:$AZ$387,37,FALSE)))</f>
        <v/>
      </c>
      <c r="L16" s="70" t="str">
        <f>IF($A16="","",IF(VLOOKUP($A16,Calculations!$A$4:$AZ$387,38,FALSE)=0,"",VLOOKUP($A16,Calculations!$A$4:$AZ$387,38,FALSE)))</f>
        <v/>
      </c>
      <c r="M16" s="70" t="str">
        <f>IF($A16="","",IF(VLOOKUP($A16,Calculations!$A$4:$AZ$387,39,FALSE)=0,"",VLOOKUP($A16,Calculations!$A$4:$AZ$387,39,FALSE)))</f>
        <v/>
      </c>
      <c r="N16" s="70" t="str">
        <f>IF($A16="","",IF(VLOOKUP($A16,Calculations!$A$4:$AZ$387,40,FALSE)=0,"",VLOOKUP($A16,Calculations!$A$4:$AZ$387,40,FALSE)))</f>
        <v/>
      </c>
      <c r="P16" s="115" t="str">
        <f t="shared" si="0"/>
        <v/>
      </c>
      <c r="Q16" s="115" t="str">
        <f t="shared" si="1"/>
        <v/>
      </c>
      <c r="R16" s="70" t="str">
        <f>IF($A16="","",IF(VLOOKUP($A16,Calculations!$A$4:$AZ$387,41,FALSE)=0,"",VLOOKUP($A16,Calculations!$A$4:$AZ$387,41,FALSE)))</f>
        <v/>
      </c>
      <c r="S16" s="70" t="str">
        <f>IF($A16="","",IF(VLOOKUP($A16,Calculations!$A$4:$AZ$387,42,FALSE)=0,"",VLOOKUP($A16,Calculations!$A$4:$AZ$387,42,FALSE)))</f>
        <v/>
      </c>
      <c r="T16" s="70" t="str">
        <f>IF($A16="","",IF(VLOOKUP($A16,Calculations!$A$4:$AZ$387,43,FALSE)=0,"",VLOOKUP($A16,Calculations!$A$4:$AZ$387,43,FALSE)))</f>
        <v/>
      </c>
      <c r="U16" s="70" t="str">
        <f>IF($A16="","",IF(VLOOKUP($A16,Calculations!$A$4:$AZ$387,44,FALSE)=0,"",VLOOKUP($A16,Calculations!$A$4:$AZ$387,44,FALSE)))</f>
        <v/>
      </c>
      <c r="V16" s="70" t="str">
        <f>IF($A16="","",IF(VLOOKUP($A16,Calculations!$A$4:$AZ$387,45,FALSE)=0,"",VLOOKUP($A16,Calculations!$A$4:$AZ$387,45,FALSE)))</f>
        <v/>
      </c>
      <c r="W16" s="70" t="str">
        <f>IF($A16="","",IF(VLOOKUP($A16,Calculations!$A$4:$AZ$387,46,FALSE)=0,"",VLOOKUP($A16,Calculations!$A$4:$AZ$387,46,FALSE)))</f>
        <v/>
      </c>
      <c r="X16" s="70" t="str">
        <f>IF($A16="","",IF(VLOOKUP($A16,Calculations!$A$4:$AZ$387,47,FALSE)=0,"",VLOOKUP($A16,Calculations!$A$4:$AZ$387,47,FALSE)))</f>
        <v/>
      </c>
      <c r="Y16" s="70" t="str">
        <f>IF($A16="","",IF(VLOOKUP($A16,Calculations!$A$4:$AZ$387,48,FALSE)=0,"",VLOOKUP($A16,Calculations!$A$4:$AZ$387,48,FALSE)))</f>
        <v/>
      </c>
      <c r="Z16" s="70" t="str">
        <f>IF($A16="","",IF(VLOOKUP($A16,Calculations!$A$4:$AZ$387,49,FALSE)=0,"",VLOOKUP($A16,Calculations!$A$4:$AZ$387,49,FALSE)))</f>
        <v/>
      </c>
      <c r="AA16" s="70" t="str">
        <f>IF($A16="","",IF(VLOOKUP($A16,Calculations!$A$4:$AZ$387,50,FALSE)=0,"",VLOOKUP($A16,Calculations!$A$4:$AZ$387,50,FALSE)))</f>
        <v/>
      </c>
      <c r="AB16" s="70" t="str">
        <f>IF($A16="","",IF(VLOOKUP($A16,Calculations!$A$4:$AZ$387,51,FALSE)=0,"",VLOOKUP($A16,Calculations!$A$4:$AZ$387,51,FALSE)))</f>
        <v/>
      </c>
      <c r="AC16" s="70" t="str">
        <f>IF($A16="","",IF(VLOOKUP($A16,Calculations!$A$4:$AZ$387,52,FALSE)=0,"",VLOOKUP($A16,Calculations!$A$4:$AZ$387,52,FALSE)))</f>
        <v/>
      </c>
    </row>
    <row r="17" spans="1:29" ht="15" customHeight="1" x14ac:dyDescent="0.25">
      <c r="A17" s="86"/>
      <c r="B17" s="63" t="str">
        <f>IF(A17="","",IF(VLOOKUP($A17,'Test Sample Data'!$A$3:$L$386,2,FALSE)=0,"",VLOOKUP($A17,'Test Sample Data'!$A$3:$L$386,2,FALSE)))</f>
        <v/>
      </c>
      <c r="C17" s="70" t="str">
        <f>IF($A17="","",IF(VLOOKUP($A17,Calculations!$A$4:$AZ$387,29,FALSE)=0,"",VLOOKUP($A17,Calculations!$A$4:$AZ$387,29,FALSE)))</f>
        <v/>
      </c>
      <c r="D17" s="70" t="str">
        <f>IF($A17="","",IF(VLOOKUP($A17,Calculations!$A$4:$AZ$387,30,FALSE)=0,"",VLOOKUP($A17,Calculations!$A$4:$AZ$387,30,FALSE)))</f>
        <v/>
      </c>
      <c r="E17" s="70" t="str">
        <f>IF($A17="","",IF(VLOOKUP($A17,Calculations!$A$4:$AZ$387,31,FALSE)=0,"",VLOOKUP($A17,Calculations!$A$4:$AZ$387,31,FALSE)))</f>
        <v/>
      </c>
      <c r="F17" s="70" t="str">
        <f>IF($A17="","",IF(VLOOKUP($A17,Calculations!$A$4:$AZ$387,32,FALSE)=0,"",VLOOKUP($A17,Calculations!$A$4:$AZ$387,32,FALSE)))</f>
        <v/>
      </c>
      <c r="G17" s="70" t="str">
        <f>IF($A17="","",IF(VLOOKUP($A17,Calculations!$A$4:$AZ$387,33,FALSE)=0,"",VLOOKUP($A17,Calculations!$A$4:$AZ$387,33,FALSE)))</f>
        <v/>
      </c>
      <c r="H17" s="70" t="str">
        <f>IF($A17="","",IF(VLOOKUP($A17,Calculations!$A$4:$AZ$387,34,FALSE)=0,"",VLOOKUP($A17,Calculations!$A$4:$AZ$387,34,FALSE)))</f>
        <v/>
      </c>
      <c r="I17" s="70" t="str">
        <f>IF($A17="","",IF(VLOOKUP($A17,Calculations!$A$4:$AZ$387,35,FALSE)=0,"",VLOOKUP($A17,Calculations!$A$4:$AZ$387,35,FALSE)))</f>
        <v/>
      </c>
      <c r="J17" s="70" t="str">
        <f>IF($A17="","",IF(VLOOKUP($A17,Calculations!$A$4:$AZ$387,36,FALSE)=0,"",VLOOKUP($A17,Calculations!$A$4:$AZ$387,36,FALSE)))</f>
        <v/>
      </c>
      <c r="K17" s="70" t="str">
        <f>IF($A17="","",IF(VLOOKUP($A17,Calculations!$A$4:$AZ$387,37,FALSE)=0,"",VLOOKUP($A17,Calculations!$A$4:$AZ$387,37,FALSE)))</f>
        <v/>
      </c>
      <c r="L17" s="70" t="str">
        <f>IF($A17="","",IF(VLOOKUP($A17,Calculations!$A$4:$AZ$387,38,FALSE)=0,"",VLOOKUP($A17,Calculations!$A$4:$AZ$387,38,FALSE)))</f>
        <v/>
      </c>
      <c r="M17" s="70" t="str">
        <f>IF($A17="","",IF(VLOOKUP($A17,Calculations!$A$4:$AZ$387,39,FALSE)=0,"",VLOOKUP($A17,Calculations!$A$4:$AZ$387,39,FALSE)))</f>
        <v/>
      </c>
      <c r="N17" s="70" t="str">
        <f>IF($A17="","",IF(VLOOKUP($A17,Calculations!$A$4:$AZ$387,40,FALSE)=0,"",VLOOKUP($A17,Calculations!$A$4:$AZ$387,40,FALSE)))</f>
        <v/>
      </c>
      <c r="P17" s="115" t="str">
        <f t="shared" si="0"/>
        <v/>
      </c>
      <c r="Q17" s="115" t="str">
        <f t="shared" si="1"/>
        <v/>
      </c>
      <c r="R17" s="70" t="str">
        <f>IF($A17="","",IF(VLOOKUP($A17,Calculations!$A$4:$AZ$387,41,FALSE)=0,"",VLOOKUP($A17,Calculations!$A$4:$AZ$387,41,FALSE)))</f>
        <v/>
      </c>
      <c r="S17" s="70" t="str">
        <f>IF($A17="","",IF(VLOOKUP($A17,Calculations!$A$4:$AZ$387,42,FALSE)=0,"",VLOOKUP($A17,Calculations!$A$4:$AZ$387,42,FALSE)))</f>
        <v/>
      </c>
      <c r="T17" s="70" t="str">
        <f>IF($A17="","",IF(VLOOKUP($A17,Calculations!$A$4:$AZ$387,43,FALSE)=0,"",VLOOKUP($A17,Calculations!$A$4:$AZ$387,43,FALSE)))</f>
        <v/>
      </c>
      <c r="U17" s="70" t="str">
        <f>IF($A17="","",IF(VLOOKUP($A17,Calculations!$A$4:$AZ$387,44,FALSE)=0,"",VLOOKUP($A17,Calculations!$A$4:$AZ$387,44,FALSE)))</f>
        <v/>
      </c>
      <c r="V17" s="70" t="str">
        <f>IF($A17="","",IF(VLOOKUP($A17,Calculations!$A$4:$AZ$387,45,FALSE)=0,"",VLOOKUP($A17,Calculations!$A$4:$AZ$387,45,FALSE)))</f>
        <v/>
      </c>
      <c r="W17" s="70" t="str">
        <f>IF($A17="","",IF(VLOOKUP($A17,Calculations!$A$4:$AZ$387,46,FALSE)=0,"",VLOOKUP($A17,Calculations!$A$4:$AZ$387,46,FALSE)))</f>
        <v/>
      </c>
      <c r="X17" s="70" t="str">
        <f>IF($A17="","",IF(VLOOKUP($A17,Calculations!$A$4:$AZ$387,47,FALSE)=0,"",VLOOKUP($A17,Calculations!$A$4:$AZ$387,47,FALSE)))</f>
        <v/>
      </c>
      <c r="Y17" s="70" t="str">
        <f>IF($A17="","",IF(VLOOKUP($A17,Calculations!$A$4:$AZ$387,48,FALSE)=0,"",VLOOKUP($A17,Calculations!$A$4:$AZ$387,48,FALSE)))</f>
        <v/>
      </c>
      <c r="Z17" s="70" t="str">
        <f>IF($A17="","",IF(VLOOKUP($A17,Calculations!$A$4:$AZ$387,49,FALSE)=0,"",VLOOKUP($A17,Calculations!$A$4:$AZ$387,49,FALSE)))</f>
        <v/>
      </c>
      <c r="AA17" s="70" t="str">
        <f>IF($A17="","",IF(VLOOKUP($A17,Calculations!$A$4:$AZ$387,50,FALSE)=0,"",VLOOKUP($A17,Calculations!$A$4:$AZ$387,50,FALSE)))</f>
        <v/>
      </c>
      <c r="AB17" s="70" t="str">
        <f>IF($A17="","",IF(VLOOKUP($A17,Calculations!$A$4:$AZ$387,51,FALSE)=0,"",VLOOKUP($A17,Calculations!$A$4:$AZ$387,51,FALSE)))</f>
        <v/>
      </c>
      <c r="AC17" s="70" t="str">
        <f>IF($A17="","",IF(VLOOKUP($A17,Calculations!$A$4:$AZ$387,52,FALSE)=0,"",VLOOKUP($A17,Calculations!$A$4:$AZ$387,52,FALSE)))</f>
        <v/>
      </c>
    </row>
    <row r="18" spans="1:29" ht="15" customHeight="1" x14ac:dyDescent="0.25">
      <c r="A18" s="86"/>
      <c r="B18" s="63" t="str">
        <f>IF(A18="","",IF(VLOOKUP($A18,'Test Sample Data'!$A$3:$L$386,2,FALSE)=0,"",VLOOKUP($A18,'Test Sample Data'!$A$3:$L$386,2,FALSE)))</f>
        <v/>
      </c>
      <c r="C18" s="70" t="str">
        <f>IF($A18="","",IF(VLOOKUP($A18,Calculations!$A$4:$AZ$387,29,FALSE)=0,"",VLOOKUP($A18,Calculations!$A$4:$AZ$387,29,FALSE)))</f>
        <v/>
      </c>
      <c r="D18" s="70" t="str">
        <f>IF($A18="","",IF(VLOOKUP($A18,Calculations!$A$4:$AZ$387,30,FALSE)=0,"",VLOOKUP($A18,Calculations!$A$4:$AZ$387,30,FALSE)))</f>
        <v/>
      </c>
      <c r="E18" s="70" t="str">
        <f>IF($A18="","",IF(VLOOKUP($A18,Calculations!$A$4:$AZ$387,31,FALSE)=0,"",VLOOKUP($A18,Calculations!$A$4:$AZ$387,31,FALSE)))</f>
        <v/>
      </c>
      <c r="F18" s="70" t="str">
        <f>IF($A18="","",IF(VLOOKUP($A18,Calculations!$A$4:$AZ$387,32,FALSE)=0,"",VLOOKUP($A18,Calculations!$A$4:$AZ$387,32,FALSE)))</f>
        <v/>
      </c>
      <c r="G18" s="70" t="str">
        <f>IF($A18="","",IF(VLOOKUP($A18,Calculations!$A$4:$AZ$387,33,FALSE)=0,"",VLOOKUP($A18,Calculations!$A$4:$AZ$387,33,FALSE)))</f>
        <v/>
      </c>
      <c r="H18" s="70" t="str">
        <f>IF($A18="","",IF(VLOOKUP($A18,Calculations!$A$4:$AZ$387,34,FALSE)=0,"",VLOOKUP($A18,Calculations!$A$4:$AZ$387,34,FALSE)))</f>
        <v/>
      </c>
      <c r="I18" s="70" t="str">
        <f>IF($A18="","",IF(VLOOKUP($A18,Calculations!$A$4:$AZ$387,35,FALSE)=0,"",VLOOKUP($A18,Calculations!$A$4:$AZ$387,35,FALSE)))</f>
        <v/>
      </c>
      <c r="J18" s="70" t="str">
        <f>IF($A18="","",IF(VLOOKUP($A18,Calculations!$A$4:$AZ$387,36,FALSE)=0,"",VLOOKUP($A18,Calculations!$A$4:$AZ$387,36,FALSE)))</f>
        <v/>
      </c>
      <c r="K18" s="70" t="str">
        <f>IF($A18="","",IF(VLOOKUP($A18,Calculations!$A$4:$AZ$387,37,FALSE)=0,"",VLOOKUP($A18,Calculations!$A$4:$AZ$387,37,FALSE)))</f>
        <v/>
      </c>
      <c r="L18" s="70" t="str">
        <f>IF($A18="","",IF(VLOOKUP($A18,Calculations!$A$4:$AZ$387,38,FALSE)=0,"",VLOOKUP($A18,Calculations!$A$4:$AZ$387,38,FALSE)))</f>
        <v/>
      </c>
      <c r="M18" s="70" t="str">
        <f>IF($A18="","",IF(VLOOKUP($A18,Calculations!$A$4:$AZ$387,39,FALSE)=0,"",VLOOKUP($A18,Calculations!$A$4:$AZ$387,39,FALSE)))</f>
        <v/>
      </c>
      <c r="N18" s="70" t="str">
        <f>IF($A18="","",IF(VLOOKUP($A18,Calculations!$A$4:$AZ$387,40,FALSE)=0,"",VLOOKUP($A18,Calculations!$A$4:$AZ$387,40,FALSE)))</f>
        <v/>
      </c>
      <c r="P18" s="115" t="str">
        <f t="shared" si="0"/>
        <v/>
      </c>
      <c r="Q18" s="115" t="str">
        <f t="shared" si="1"/>
        <v/>
      </c>
      <c r="R18" s="70" t="str">
        <f>IF($A18="","",IF(VLOOKUP($A18,Calculations!$A$4:$AZ$387,41,FALSE)=0,"",VLOOKUP($A18,Calculations!$A$4:$AZ$387,41,FALSE)))</f>
        <v/>
      </c>
      <c r="S18" s="70" t="str">
        <f>IF($A18="","",IF(VLOOKUP($A18,Calculations!$A$4:$AZ$387,42,FALSE)=0,"",VLOOKUP($A18,Calculations!$A$4:$AZ$387,42,FALSE)))</f>
        <v/>
      </c>
      <c r="T18" s="70" t="str">
        <f>IF($A18="","",IF(VLOOKUP($A18,Calculations!$A$4:$AZ$387,43,FALSE)=0,"",VLOOKUP($A18,Calculations!$A$4:$AZ$387,43,FALSE)))</f>
        <v/>
      </c>
      <c r="U18" s="70" t="str">
        <f>IF($A18="","",IF(VLOOKUP($A18,Calculations!$A$4:$AZ$387,44,FALSE)=0,"",VLOOKUP($A18,Calculations!$A$4:$AZ$387,44,FALSE)))</f>
        <v/>
      </c>
      <c r="V18" s="70" t="str">
        <f>IF($A18="","",IF(VLOOKUP($A18,Calculations!$A$4:$AZ$387,45,FALSE)=0,"",VLOOKUP($A18,Calculations!$A$4:$AZ$387,45,FALSE)))</f>
        <v/>
      </c>
      <c r="W18" s="70" t="str">
        <f>IF($A18="","",IF(VLOOKUP($A18,Calculations!$A$4:$AZ$387,46,FALSE)=0,"",VLOOKUP($A18,Calculations!$A$4:$AZ$387,46,FALSE)))</f>
        <v/>
      </c>
      <c r="X18" s="70" t="str">
        <f>IF($A18="","",IF(VLOOKUP($A18,Calculations!$A$4:$AZ$387,47,FALSE)=0,"",VLOOKUP($A18,Calculations!$A$4:$AZ$387,47,FALSE)))</f>
        <v/>
      </c>
      <c r="Y18" s="70" t="str">
        <f>IF($A18="","",IF(VLOOKUP($A18,Calculations!$A$4:$AZ$387,48,FALSE)=0,"",VLOOKUP($A18,Calculations!$A$4:$AZ$387,48,FALSE)))</f>
        <v/>
      </c>
      <c r="Z18" s="70" t="str">
        <f>IF($A18="","",IF(VLOOKUP($A18,Calculations!$A$4:$AZ$387,49,FALSE)=0,"",VLOOKUP($A18,Calculations!$A$4:$AZ$387,49,FALSE)))</f>
        <v/>
      </c>
      <c r="AA18" s="70" t="str">
        <f>IF($A18="","",IF(VLOOKUP($A18,Calculations!$A$4:$AZ$387,50,FALSE)=0,"",VLOOKUP($A18,Calculations!$A$4:$AZ$387,50,FALSE)))</f>
        <v/>
      </c>
      <c r="AB18" s="70" t="str">
        <f>IF($A18="","",IF(VLOOKUP($A18,Calculations!$A$4:$AZ$387,51,FALSE)=0,"",VLOOKUP($A18,Calculations!$A$4:$AZ$387,51,FALSE)))</f>
        <v/>
      </c>
      <c r="AC18" s="70" t="str">
        <f>IF($A18="","",IF(VLOOKUP($A18,Calculations!$A$4:$AZ$387,52,FALSE)=0,"",VLOOKUP($A18,Calculations!$A$4:$AZ$387,52,FALSE)))</f>
        <v/>
      </c>
    </row>
    <row r="19" spans="1:29" ht="15" customHeight="1" x14ac:dyDescent="0.25">
      <c r="A19" s="86"/>
      <c r="B19" s="63" t="str">
        <f>IF(A19="","",IF(VLOOKUP($A19,'Test Sample Data'!$A$3:$L$386,2,FALSE)=0,"",VLOOKUP($A19,'Test Sample Data'!$A$3:$L$386,2,FALSE)))</f>
        <v/>
      </c>
      <c r="C19" s="70" t="str">
        <f>IF($A19="","",IF(VLOOKUP($A19,Calculations!$A$4:$AZ$387,29,FALSE)=0,"",VLOOKUP($A19,Calculations!$A$4:$AZ$387,29,FALSE)))</f>
        <v/>
      </c>
      <c r="D19" s="70" t="str">
        <f>IF($A19="","",IF(VLOOKUP($A19,Calculations!$A$4:$AZ$387,30,FALSE)=0,"",VLOOKUP($A19,Calculations!$A$4:$AZ$387,30,FALSE)))</f>
        <v/>
      </c>
      <c r="E19" s="70" t="str">
        <f>IF($A19="","",IF(VLOOKUP($A19,Calculations!$A$4:$AZ$387,31,FALSE)=0,"",VLOOKUP($A19,Calculations!$A$4:$AZ$387,31,FALSE)))</f>
        <v/>
      </c>
      <c r="F19" s="70" t="str">
        <f>IF($A19="","",IF(VLOOKUP($A19,Calculations!$A$4:$AZ$387,32,FALSE)=0,"",VLOOKUP($A19,Calculations!$A$4:$AZ$387,32,FALSE)))</f>
        <v/>
      </c>
      <c r="G19" s="70" t="str">
        <f>IF($A19="","",IF(VLOOKUP($A19,Calculations!$A$4:$AZ$387,33,FALSE)=0,"",VLOOKUP($A19,Calculations!$A$4:$AZ$387,33,FALSE)))</f>
        <v/>
      </c>
      <c r="H19" s="70" t="str">
        <f>IF($A19="","",IF(VLOOKUP($A19,Calculations!$A$4:$AZ$387,34,FALSE)=0,"",VLOOKUP($A19,Calculations!$A$4:$AZ$387,34,FALSE)))</f>
        <v/>
      </c>
      <c r="I19" s="70" t="str">
        <f>IF($A19="","",IF(VLOOKUP($A19,Calculations!$A$4:$AZ$387,35,FALSE)=0,"",VLOOKUP($A19,Calculations!$A$4:$AZ$387,35,FALSE)))</f>
        <v/>
      </c>
      <c r="J19" s="70" t="str">
        <f>IF($A19="","",IF(VLOOKUP($A19,Calculations!$A$4:$AZ$387,36,FALSE)=0,"",VLOOKUP($A19,Calculations!$A$4:$AZ$387,36,FALSE)))</f>
        <v/>
      </c>
      <c r="K19" s="70" t="str">
        <f>IF($A19="","",IF(VLOOKUP($A19,Calculations!$A$4:$AZ$387,37,FALSE)=0,"",VLOOKUP($A19,Calculations!$A$4:$AZ$387,37,FALSE)))</f>
        <v/>
      </c>
      <c r="L19" s="70" t="str">
        <f>IF($A19="","",IF(VLOOKUP($A19,Calculations!$A$4:$AZ$387,38,FALSE)=0,"",VLOOKUP($A19,Calculations!$A$4:$AZ$387,38,FALSE)))</f>
        <v/>
      </c>
      <c r="M19" s="70" t="str">
        <f>IF($A19="","",IF(VLOOKUP($A19,Calculations!$A$4:$AZ$387,39,FALSE)=0,"",VLOOKUP($A19,Calculations!$A$4:$AZ$387,39,FALSE)))</f>
        <v/>
      </c>
      <c r="N19" s="70" t="str">
        <f>IF($A19="","",IF(VLOOKUP($A19,Calculations!$A$4:$AZ$387,40,FALSE)=0,"",VLOOKUP($A19,Calculations!$A$4:$AZ$387,40,FALSE)))</f>
        <v/>
      </c>
      <c r="P19" s="115" t="str">
        <f t="shared" si="0"/>
        <v/>
      </c>
      <c r="Q19" s="115" t="str">
        <f t="shared" si="1"/>
        <v/>
      </c>
      <c r="R19" s="70" t="str">
        <f>IF($A19="","",IF(VLOOKUP($A19,Calculations!$A$4:$AZ$387,41,FALSE)=0,"",VLOOKUP($A19,Calculations!$A$4:$AZ$387,41,FALSE)))</f>
        <v/>
      </c>
      <c r="S19" s="70" t="str">
        <f>IF($A19="","",IF(VLOOKUP($A19,Calculations!$A$4:$AZ$387,42,FALSE)=0,"",VLOOKUP($A19,Calculations!$A$4:$AZ$387,42,FALSE)))</f>
        <v/>
      </c>
      <c r="T19" s="70" t="str">
        <f>IF($A19="","",IF(VLOOKUP($A19,Calculations!$A$4:$AZ$387,43,FALSE)=0,"",VLOOKUP($A19,Calculations!$A$4:$AZ$387,43,FALSE)))</f>
        <v/>
      </c>
      <c r="U19" s="70" t="str">
        <f>IF($A19="","",IF(VLOOKUP($A19,Calculations!$A$4:$AZ$387,44,FALSE)=0,"",VLOOKUP($A19,Calculations!$A$4:$AZ$387,44,FALSE)))</f>
        <v/>
      </c>
      <c r="V19" s="70" t="str">
        <f>IF($A19="","",IF(VLOOKUP($A19,Calculations!$A$4:$AZ$387,45,FALSE)=0,"",VLOOKUP($A19,Calculations!$A$4:$AZ$387,45,FALSE)))</f>
        <v/>
      </c>
      <c r="W19" s="70" t="str">
        <f>IF($A19="","",IF(VLOOKUP($A19,Calculations!$A$4:$AZ$387,46,FALSE)=0,"",VLOOKUP($A19,Calculations!$A$4:$AZ$387,46,FALSE)))</f>
        <v/>
      </c>
      <c r="X19" s="70" t="str">
        <f>IF($A19="","",IF(VLOOKUP($A19,Calculations!$A$4:$AZ$387,47,FALSE)=0,"",VLOOKUP($A19,Calculations!$A$4:$AZ$387,47,FALSE)))</f>
        <v/>
      </c>
      <c r="Y19" s="70" t="str">
        <f>IF($A19="","",IF(VLOOKUP($A19,Calculations!$A$4:$AZ$387,48,FALSE)=0,"",VLOOKUP($A19,Calculations!$A$4:$AZ$387,48,FALSE)))</f>
        <v/>
      </c>
      <c r="Z19" s="70" t="str">
        <f>IF($A19="","",IF(VLOOKUP($A19,Calculations!$A$4:$AZ$387,49,FALSE)=0,"",VLOOKUP($A19,Calculations!$A$4:$AZ$387,49,FALSE)))</f>
        <v/>
      </c>
      <c r="AA19" s="70" t="str">
        <f>IF($A19="","",IF(VLOOKUP($A19,Calculations!$A$4:$AZ$387,50,FALSE)=0,"",VLOOKUP($A19,Calculations!$A$4:$AZ$387,50,FALSE)))</f>
        <v/>
      </c>
      <c r="AB19" s="70" t="str">
        <f>IF($A19="","",IF(VLOOKUP($A19,Calculations!$A$4:$AZ$387,51,FALSE)=0,"",VLOOKUP($A19,Calculations!$A$4:$AZ$387,51,FALSE)))</f>
        <v/>
      </c>
      <c r="AC19" s="70" t="str">
        <f>IF($A19="","",IF(VLOOKUP($A19,Calculations!$A$4:$AZ$387,52,FALSE)=0,"",VLOOKUP($A19,Calculations!$A$4:$AZ$387,52,FALSE)))</f>
        <v/>
      </c>
    </row>
    <row r="20" spans="1:29" ht="15" customHeight="1" x14ac:dyDescent="0.25">
      <c r="A20" s="86"/>
      <c r="B20" s="63" t="str">
        <f>IF(A20="","",IF(VLOOKUP($A20,'Test Sample Data'!$A$3:$L$386,2,FALSE)=0,"",VLOOKUP($A20,'Test Sample Data'!$A$3:$L$386,2,FALSE)))</f>
        <v/>
      </c>
      <c r="C20" s="70" t="str">
        <f>IF($A20="","",IF(VLOOKUP($A20,Calculations!$A$4:$AZ$387,29,FALSE)=0,"",VLOOKUP($A20,Calculations!$A$4:$AZ$387,29,FALSE)))</f>
        <v/>
      </c>
      <c r="D20" s="70" t="str">
        <f>IF($A20="","",IF(VLOOKUP($A20,Calculations!$A$4:$AZ$387,30,FALSE)=0,"",VLOOKUP($A20,Calculations!$A$4:$AZ$387,30,FALSE)))</f>
        <v/>
      </c>
      <c r="E20" s="70" t="str">
        <f>IF($A20="","",IF(VLOOKUP($A20,Calculations!$A$4:$AZ$387,31,FALSE)=0,"",VLOOKUP($A20,Calculations!$A$4:$AZ$387,31,FALSE)))</f>
        <v/>
      </c>
      <c r="F20" s="70" t="str">
        <f>IF($A20="","",IF(VLOOKUP($A20,Calculations!$A$4:$AZ$387,32,FALSE)=0,"",VLOOKUP($A20,Calculations!$A$4:$AZ$387,32,FALSE)))</f>
        <v/>
      </c>
      <c r="G20" s="70" t="str">
        <f>IF($A20="","",IF(VLOOKUP($A20,Calculations!$A$4:$AZ$387,33,FALSE)=0,"",VLOOKUP($A20,Calculations!$A$4:$AZ$387,33,FALSE)))</f>
        <v/>
      </c>
      <c r="H20" s="70" t="str">
        <f>IF($A20="","",IF(VLOOKUP($A20,Calculations!$A$4:$AZ$387,34,FALSE)=0,"",VLOOKUP($A20,Calculations!$A$4:$AZ$387,34,FALSE)))</f>
        <v/>
      </c>
      <c r="I20" s="70" t="str">
        <f>IF($A20="","",IF(VLOOKUP($A20,Calculations!$A$4:$AZ$387,35,FALSE)=0,"",VLOOKUP($A20,Calculations!$A$4:$AZ$387,35,FALSE)))</f>
        <v/>
      </c>
      <c r="J20" s="70" t="str">
        <f>IF($A20="","",IF(VLOOKUP($A20,Calculations!$A$4:$AZ$387,36,FALSE)=0,"",VLOOKUP($A20,Calculations!$A$4:$AZ$387,36,FALSE)))</f>
        <v/>
      </c>
      <c r="K20" s="70" t="str">
        <f>IF($A20="","",IF(VLOOKUP($A20,Calculations!$A$4:$AZ$387,37,FALSE)=0,"",VLOOKUP($A20,Calculations!$A$4:$AZ$387,37,FALSE)))</f>
        <v/>
      </c>
      <c r="L20" s="70" t="str">
        <f>IF($A20="","",IF(VLOOKUP($A20,Calculations!$A$4:$AZ$387,38,FALSE)=0,"",VLOOKUP($A20,Calculations!$A$4:$AZ$387,38,FALSE)))</f>
        <v/>
      </c>
      <c r="M20" s="70" t="str">
        <f>IF($A20="","",IF(VLOOKUP($A20,Calculations!$A$4:$AZ$387,39,FALSE)=0,"",VLOOKUP($A20,Calculations!$A$4:$AZ$387,39,FALSE)))</f>
        <v/>
      </c>
      <c r="N20" s="70" t="str">
        <f>IF($A20="","",IF(VLOOKUP($A20,Calculations!$A$4:$AZ$387,40,FALSE)=0,"",VLOOKUP($A20,Calculations!$A$4:$AZ$387,40,FALSE)))</f>
        <v/>
      </c>
      <c r="P20" s="115" t="str">
        <f t="shared" si="0"/>
        <v/>
      </c>
      <c r="Q20" s="115" t="str">
        <f t="shared" si="1"/>
        <v/>
      </c>
      <c r="R20" s="70" t="str">
        <f>IF($A20="","",IF(VLOOKUP($A20,Calculations!$A$4:$AZ$387,41,FALSE)=0,"",VLOOKUP($A20,Calculations!$A$4:$AZ$387,41,FALSE)))</f>
        <v/>
      </c>
      <c r="S20" s="70" t="str">
        <f>IF($A20="","",IF(VLOOKUP($A20,Calculations!$A$4:$AZ$387,42,FALSE)=0,"",VLOOKUP($A20,Calculations!$A$4:$AZ$387,42,FALSE)))</f>
        <v/>
      </c>
      <c r="T20" s="70" t="str">
        <f>IF($A20="","",IF(VLOOKUP($A20,Calculations!$A$4:$AZ$387,43,FALSE)=0,"",VLOOKUP($A20,Calculations!$A$4:$AZ$387,43,FALSE)))</f>
        <v/>
      </c>
      <c r="U20" s="70" t="str">
        <f>IF($A20="","",IF(VLOOKUP($A20,Calculations!$A$4:$AZ$387,44,FALSE)=0,"",VLOOKUP($A20,Calculations!$A$4:$AZ$387,44,FALSE)))</f>
        <v/>
      </c>
      <c r="V20" s="70" t="str">
        <f>IF($A20="","",IF(VLOOKUP($A20,Calculations!$A$4:$AZ$387,45,FALSE)=0,"",VLOOKUP($A20,Calculations!$A$4:$AZ$387,45,FALSE)))</f>
        <v/>
      </c>
      <c r="W20" s="70" t="str">
        <f>IF($A20="","",IF(VLOOKUP($A20,Calculations!$A$4:$AZ$387,46,FALSE)=0,"",VLOOKUP($A20,Calculations!$A$4:$AZ$387,46,FALSE)))</f>
        <v/>
      </c>
      <c r="X20" s="70" t="str">
        <f>IF($A20="","",IF(VLOOKUP($A20,Calculations!$A$4:$AZ$387,47,FALSE)=0,"",VLOOKUP($A20,Calculations!$A$4:$AZ$387,47,FALSE)))</f>
        <v/>
      </c>
      <c r="Y20" s="70" t="str">
        <f>IF($A20="","",IF(VLOOKUP($A20,Calculations!$A$4:$AZ$387,48,FALSE)=0,"",VLOOKUP($A20,Calculations!$A$4:$AZ$387,48,FALSE)))</f>
        <v/>
      </c>
      <c r="Z20" s="70" t="str">
        <f>IF($A20="","",IF(VLOOKUP($A20,Calculations!$A$4:$AZ$387,49,FALSE)=0,"",VLOOKUP($A20,Calculations!$A$4:$AZ$387,49,FALSE)))</f>
        <v/>
      </c>
      <c r="AA20" s="70" t="str">
        <f>IF($A20="","",IF(VLOOKUP($A20,Calculations!$A$4:$AZ$387,50,FALSE)=0,"",VLOOKUP($A20,Calculations!$A$4:$AZ$387,50,FALSE)))</f>
        <v/>
      </c>
      <c r="AB20" s="70" t="str">
        <f>IF($A20="","",IF(VLOOKUP($A20,Calculations!$A$4:$AZ$387,51,FALSE)=0,"",VLOOKUP($A20,Calculations!$A$4:$AZ$387,51,FALSE)))</f>
        <v/>
      </c>
      <c r="AC20" s="70" t="str">
        <f>IF($A20="","",IF(VLOOKUP($A20,Calculations!$A$4:$AZ$387,52,FALSE)=0,"",VLOOKUP($A20,Calculations!$A$4:$AZ$387,52,FALSE)))</f>
        <v/>
      </c>
    </row>
    <row r="21" spans="1:29" ht="15" customHeight="1" x14ac:dyDescent="0.25">
      <c r="A21" s="86"/>
      <c r="B21" s="63" t="str">
        <f>IF(A21="","",IF(VLOOKUP($A21,'Test Sample Data'!$A$3:$L$386,2,FALSE)=0,"",VLOOKUP($A21,'Test Sample Data'!$A$3:$L$386,2,FALSE)))</f>
        <v/>
      </c>
      <c r="C21" s="70" t="str">
        <f>IF($A21="","",IF(VLOOKUP($A21,Calculations!$A$4:$AZ$387,29,FALSE)=0,"",VLOOKUP($A21,Calculations!$A$4:$AZ$387,29,FALSE)))</f>
        <v/>
      </c>
      <c r="D21" s="70" t="str">
        <f>IF($A21="","",IF(VLOOKUP($A21,Calculations!$A$4:$AZ$387,30,FALSE)=0,"",VLOOKUP($A21,Calculations!$A$4:$AZ$387,30,FALSE)))</f>
        <v/>
      </c>
      <c r="E21" s="70" t="str">
        <f>IF($A21="","",IF(VLOOKUP($A21,Calculations!$A$4:$AZ$387,31,FALSE)=0,"",VLOOKUP($A21,Calculations!$A$4:$AZ$387,31,FALSE)))</f>
        <v/>
      </c>
      <c r="F21" s="70" t="str">
        <f>IF($A21="","",IF(VLOOKUP($A21,Calculations!$A$4:$AZ$387,32,FALSE)=0,"",VLOOKUP($A21,Calculations!$A$4:$AZ$387,32,FALSE)))</f>
        <v/>
      </c>
      <c r="G21" s="70" t="str">
        <f>IF($A21="","",IF(VLOOKUP($A21,Calculations!$A$4:$AZ$387,33,FALSE)=0,"",VLOOKUP($A21,Calculations!$A$4:$AZ$387,33,FALSE)))</f>
        <v/>
      </c>
      <c r="H21" s="70" t="str">
        <f>IF($A21="","",IF(VLOOKUP($A21,Calculations!$A$4:$AZ$387,34,FALSE)=0,"",VLOOKUP($A21,Calculations!$A$4:$AZ$387,34,FALSE)))</f>
        <v/>
      </c>
      <c r="I21" s="70" t="str">
        <f>IF($A21="","",IF(VLOOKUP($A21,Calculations!$A$4:$AZ$387,35,FALSE)=0,"",VLOOKUP($A21,Calculations!$A$4:$AZ$387,35,FALSE)))</f>
        <v/>
      </c>
      <c r="J21" s="70" t="str">
        <f>IF($A21="","",IF(VLOOKUP($A21,Calculations!$A$4:$AZ$387,36,FALSE)=0,"",VLOOKUP($A21,Calculations!$A$4:$AZ$387,36,FALSE)))</f>
        <v/>
      </c>
      <c r="K21" s="70" t="str">
        <f>IF($A21="","",IF(VLOOKUP($A21,Calculations!$A$4:$AZ$387,37,FALSE)=0,"",VLOOKUP($A21,Calculations!$A$4:$AZ$387,37,FALSE)))</f>
        <v/>
      </c>
      <c r="L21" s="70" t="str">
        <f>IF($A21="","",IF(VLOOKUP($A21,Calculations!$A$4:$AZ$387,38,FALSE)=0,"",VLOOKUP($A21,Calculations!$A$4:$AZ$387,38,FALSE)))</f>
        <v/>
      </c>
      <c r="M21" s="70" t="str">
        <f>IF($A21="","",IF(VLOOKUP($A21,Calculations!$A$4:$AZ$387,39,FALSE)=0,"",VLOOKUP($A21,Calculations!$A$4:$AZ$387,39,FALSE)))</f>
        <v/>
      </c>
      <c r="N21" s="70" t="str">
        <f>IF($A21="","",IF(VLOOKUP($A21,Calculations!$A$4:$AZ$387,40,FALSE)=0,"",VLOOKUP($A21,Calculations!$A$4:$AZ$387,40,FALSE)))</f>
        <v/>
      </c>
      <c r="P21" s="115" t="str">
        <f t="shared" si="0"/>
        <v/>
      </c>
      <c r="Q21" s="115" t="str">
        <f t="shared" si="1"/>
        <v/>
      </c>
      <c r="R21" s="70" t="str">
        <f>IF($A21="","",IF(VLOOKUP($A21,Calculations!$A$4:$AZ$387,41,FALSE)=0,"",VLOOKUP($A21,Calculations!$A$4:$AZ$387,41,FALSE)))</f>
        <v/>
      </c>
      <c r="S21" s="70" t="str">
        <f>IF($A21="","",IF(VLOOKUP($A21,Calculations!$A$4:$AZ$387,42,FALSE)=0,"",VLOOKUP($A21,Calculations!$A$4:$AZ$387,42,FALSE)))</f>
        <v/>
      </c>
      <c r="T21" s="70" t="str">
        <f>IF($A21="","",IF(VLOOKUP($A21,Calculations!$A$4:$AZ$387,43,FALSE)=0,"",VLOOKUP($A21,Calculations!$A$4:$AZ$387,43,FALSE)))</f>
        <v/>
      </c>
      <c r="U21" s="70" t="str">
        <f>IF($A21="","",IF(VLOOKUP($A21,Calculations!$A$4:$AZ$387,44,FALSE)=0,"",VLOOKUP($A21,Calculations!$A$4:$AZ$387,44,FALSE)))</f>
        <v/>
      </c>
      <c r="V21" s="70" t="str">
        <f>IF($A21="","",IF(VLOOKUP($A21,Calculations!$A$4:$AZ$387,45,FALSE)=0,"",VLOOKUP($A21,Calculations!$A$4:$AZ$387,45,FALSE)))</f>
        <v/>
      </c>
      <c r="W21" s="70" t="str">
        <f>IF($A21="","",IF(VLOOKUP($A21,Calculations!$A$4:$AZ$387,46,FALSE)=0,"",VLOOKUP($A21,Calculations!$A$4:$AZ$387,46,FALSE)))</f>
        <v/>
      </c>
      <c r="X21" s="70" t="str">
        <f>IF($A21="","",IF(VLOOKUP($A21,Calculations!$A$4:$AZ$387,47,FALSE)=0,"",VLOOKUP($A21,Calculations!$A$4:$AZ$387,47,FALSE)))</f>
        <v/>
      </c>
      <c r="Y21" s="70" t="str">
        <f>IF($A21="","",IF(VLOOKUP($A21,Calculations!$A$4:$AZ$387,48,FALSE)=0,"",VLOOKUP($A21,Calculations!$A$4:$AZ$387,48,FALSE)))</f>
        <v/>
      </c>
      <c r="Z21" s="70" t="str">
        <f>IF($A21="","",IF(VLOOKUP($A21,Calculations!$A$4:$AZ$387,49,FALSE)=0,"",VLOOKUP($A21,Calculations!$A$4:$AZ$387,49,FALSE)))</f>
        <v/>
      </c>
      <c r="AA21" s="70" t="str">
        <f>IF($A21="","",IF(VLOOKUP($A21,Calculations!$A$4:$AZ$387,50,FALSE)=0,"",VLOOKUP($A21,Calculations!$A$4:$AZ$387,50,FALSE)))</f>
        <v/>
      </c>
      <c r="AB21" s="70" t="str">
        <f>IF($A21="","",IF(VLOOKUP($A21,Calculations!$A$4:$AZ$387,51,FALSE)=0,"",VLOOKUP($A21,Calculations!$A$4:$AZ$387,51,FALSE)))</f>
        <v/>
      </c>
      <c r="AC21" s="70" t="str">
        <f>IF($A21="","",IF(VLOOKUP($A21,Calculations!$A$4:$AZ$387,52,FALSE)=0,"",VLOOKUP($A21,Calculations!$A$4:$AZ$387,52,FALSE)))</f>
        <v/>
      </c>
    </row>
    <row r="22" spans="1:29" ht="15" customHeight="1" x14ac:dyDescent="0.25">
      <c r="A22" s="86"/>
      <c r="B22" s="63" t="str">
        <f>IF(A22="","",IF(VLOOKUP($A22,'Test Sample Data'!$A$3:$L$386,2,FALSE)=0,"",VLOOKUP($A22,'Test Sample Data'!$A$3:$L$386,2,FALSE)))</f>
        <v/>
      </c>
      <c r="C22" s="70" t="str">
        <f>IF($A22="","",IF(VLOOKUP($A22,Calculations!$A$4:$AZ$387,29,FALSE)=0,"",VLOOKUP($A22,Calculations!$A$4:$AZ$387,29,FALSE)))</f>
        <v/>
      </c>
      <c r="D22" s="70" t="str">
        <f>IF($A22="","",IF(VLOOKUP($A22,Calculations!$A$4:$AZ$387,30,FALSE)=0,"",VLOOKUP($A22,Calculations!$A$4:$AZ$387,30,FALSE)))</f>
        <v/>
      </c>
      <c r="E22" s="70" t="str">
        <f>IF($A22="","",IF(VLOOKUP($A22,Calculations!$A$4:$AZ$387,31,FALSE)=0,"",VLOOKUP($A22,Calculations!$A$4:$AZ$387,31,FALSE)))</f>
        <v/>
      </c>
      <c r="F22" s="70" t="str">
        <f>IF($A22="","",IF(VLOOKUP($A22,Calculations!$A$4:$AZ$387,32,FALSE)=0,"",VLOOKUP($A22,Calculations!$A$4:$AZ$387,32,FALSE)))</f>
        <v/>
      </c>
      <c r="G22" s="70" t="str">
        <f>IF($A22="","",IF(VLOOKUP($A22,Calculations!$A$4:$AZ$387,33,FALSE)=0,"",VLOOKUP($A22,Calculations!$A$4:$AZ$387,33,FALSE)))</f>
        <v/>
      </c>
      <c r="H22" s="70" t="str">
        <f>IF($A22="","",IF(VLOOKUP($A22,Calculations!$A$4:$AZ$387,34,FALSE)=0,"",VLOOKUP($A22,Calculations!$A$4:$AZ$387,34,FALSE)))</f>
        <v/>
      </c>
      <c r="I22" s="70" t="str">
        <f>IF($A22="","",IF(VLOOKUP($A22,Calculations!$A$4:$AZ$387,35,FALSE)=0,"",VLOOKUP($A22,Calculations!$A$4:$AZ$387,35,FALSE)))</f>
        <v/>
      </c>
      <c r="J22" s="70" t="str">
        <f>IF($A22="","",IF(VLOOKUP($A22,Calculations!$A$4:$AZ$387,36,FALSE)=0,"",VLOOKUP($A22,Calculations!$A$4:$AZ$387,36,FALSE)))</f>
        <v/>
      </c>
      <c r="K22" s="70" t="str">
        <f>IF($A22="","",IF(VLOOKUP($A22,Calculations!$A$4:$AZ$387,37,FALSE)=0,"",VLOOKUP($A22,Calculations!$A$4:$AZ$387,37,FALSE)))</f>
        <v/>
      </c>
      <c r="L22" s="70" t="str">
        <f>IF($A22="","",IF(VLOOKUP($A22,Calculations!$A$4:$AZ$387,38,FALSE)=0,"",VLOOKUP($A22,Calculations!$A$4:$AZ$387,38,FALSE)))</f>
        <v/>
      </c>
      <c r="M22" s="70" t="str">
        <f>IF($A22="","",IF(VLOOKUP($A22,Calculations!$A$4:$AZ$387,39,FALSE)=0,"",VLOOKUP($A22,Calculations!$A$4:$AZ$387,39,FALSE)))</f>
        <v/>
      </c>
      <c r="N22" s="70" t="str">
        <f>IF($A22="","",IF(VLOOKUP($A22,Calculations!$A$4:$AZ$387,40,FALSE)=0,"",VLOOKUP($A22,Calculations!$A$4:$AZ$387,40,FALSE)))</f>
        <v/>
      </c>
      <c r="P22" s="115" t="str">
        <f t="shared" si="0"/>
        <v/>
      </c>
      <c r="Q22" s="115" t="str">
        <f t="shared" si="1"/>
        <v/>
      </c>
      <c r="R22" s="70" t="str">
        <f>IF($A22="","",IF(VLOOKUP($A22,Calculations!$A$4:$AZ$387,41,FALSE)=0,"",VLOOKUP($A22,Calculations!$A$4:$AZ$387,41,FALSE)))</f>
        <v/>
      </c>
      <c r="S22" s="70" t="str">
        <f>IF($A22="","",IF(VLOOKUP($A22,Calculations!$A$4:$AZ$387,42,FALSE)=0,"",VLOOKUP($A22,Calculations!$A$4:$AZ$387,42,FALSE)))</f>
        <v/>
      </c>
      <c r="T22" s="70" t="str">
        <f>IF($A22="","",IF(VLOOKUP($A22,Calculations!$A$4:$AZ$387,43,FALSE)=0,"",VLOOKUP($A22,Calculations!$A$4:$AZ$387,43,FALSE)))</f>
        <v/>
      </c>
      <c r="U22" s="70" t="str">
        <f>IF($A22="","",IF(VLOOKUP($A22,Calculations!$A$4:$AZ$387,44,FALSE)=0,"",VLOOKUP($A22,Calculations!$A$4:$AZ$387,44,FALSE)))</f>
        <v/>
      </c>
      <c r="V22" s="70" t="str">
        <f>IF($A22="","",IF(VLOOKUP($A22,Calculations!$A$4:$AZ$387,45,FALSE)=0,"",VLOOKUP($A22,Calculations!$A$4:$AZ$387,45,FALSE)))</f>
        <v/>
      </c>
      <c r="W22" s="70" t="str">
        <f>IF($A22="","",IF(VLOOKUP($A22,Calculations!$A$4:$AZ$387,46,FALSE)=0,"",VLOOKUP($A22,Calculations!$A$4:$AZ$387,46,FALSE)))</f>
        <v/>
      </c>
      <c r="X22" s="70" t="str">
        <f>IF($A22="","",IF(VLOOKUP($A22,Calculations!$A$4:$AZ$387,47,FALSE)=0,"",VLOOKUP($A22,Calculations!$A$4:$AZ$387,47,FALSE)))</f>
        <v/>
      </c>
      <c r="Y22" s="70" t="str">
        <f>IF($A22="","",IF(VLOOKUP($A22,Calculations!$A$4:$AZ$387,48,FALSE)=0,"",VLOOKUP($A22,Calculations!$A$4:$AZ$387,48,FALSE)))</f>
        <v/>
      </c>
      <c r="Z22" s="70" t="str">
        <f>IF($A22="","",IF(VLOOKUP($A22,Calculations!$A$4:$AZ$387,49,FALSE)=0,"",VLOOKUP($A22,Calculations!$A$4:$AZ$387,49,FALSE)))</f>
        <v/>
      </c>
      <c r="AA22" s="70" t="str">
        <f>IF($A22="","",IF(VLOOKUP($A22,Calculations!$A$4:$AZ$387,50,FALSE)=0,"",VLOOKUP($A22,Calculations!$A$4:$AZ$387,50,FALSE)))</f>
        <v/>
      </c>
      <c r="AB22" s="70" t="str">
        <f>IF($A22="","",IF(VLOOKUP($A22,Calculations!$A$4:$AZ$387,51,FALSE)=0,"",VLOOKUP($A22,Calculations!$A$4:$AZ$387,51,FALSE)))</f>
        <v/>
      </c>
      <c r="AC22" s="70" t="str">
        <f>IF($A22="","",IF(VLOOKUP($A22,Calculations!$A$4:$AZ$387,52,FALSE)=0,"",VLOOKUP($A22,Calculations!$A$4:$AZ$387,52,FALSE)))</f>
        <v/>
      </c>
    </row>
    <row r="23" spans="1:29" ht="15" customHeight="1" thickBot="1" x14ac:dyDescent="0.3"/>
    <row r="24" spans="1:29" ht="15" customHeight="1" thickBot="1" x14ac:dyDescent="0.3">
      <c r="A24" s="216" t="s">
        <v>5900</v>
      </c>
      <c r="B24" s="217"/>
      <c r="C24" s="133">
        <f>IF(ISERROR(AVERAGE(C3:C22)),"",AVERAGE(C3:C22))</f>
        <v>20.635000000000002</v>
      </c>
      <c r="D24" s="133">
        <f t="shared" ref="D24:N24" si="2">IF(ISERROR(AVERAGE(D3:D22)),"",AVERAGE(D3:D22))</f>
        <v>20.645</v>
      </c>
      <c r="E24" s="133">
        <f t="shared" si="2"/>
        <v>20.73</v>
      </c>
      <c r="F24" s="133" t="str">
        <f t="shared" si="2"/>
        <v/>
      </c>
      <c r="G24" s="133" t="str">
        <f t="shared" si="2"/>
        <v/>
      </c>
      <c r="H24" s="133" t="str">
        <f t="shared" si="2"/>
        <v/>
      </c>
      <c r="I24" s="133" t="str">
        <f t="shared" si="2"/>
        <v/>
      </c>
      <c r="J24" s="133" t="str">
        <f t="shared" si="2"/>
        <v/>
      </c>
      <c r="K24" s="133" t="str">
        <f t="shared" si="2"/>
        <v/>
      </c>
      <c r="L24" s="133" t="str">
        <f t="shared" si="2"/>
        <v/>
      </c>
      <c r="M24" s="133" t="str">
        <f t="shared" si="2"/>
        <v/>
      </c>
      <c r="N24" s="134" t="str">
        <f t="shared" si="2"/>
        <v/>
      </c>
      <c r="P24" s="216" t="s">
        <v>5900</v>
      </c>
      <c r="Q24" s="217"/>
      <c r="R24" s="133">
        <f>IF(ISERROR(AVERAGE(R3:R22)),"",AVERAGE(R3:R22))</f>
        <v>20.898333333333333</v>
      </c>
      <c r="S24" s="133">
        <f t="shared" ref="S24:AC24" si="3">IF(ISERROR(AVERAGE(S3:S22)),"",AVERAGE(S3:S22))</f>
        <v>20.85166666666667</v>
      </c>
      <c r="T24" s="133">
        <f t="shared" si="3"/>
        <v>21.135000000000002</v>
      </c>
      <c r="U24" s="133" t="str">
        <f t="shared" si="3"/>
        <v/>
      </c>
      <c r="V24" s="133" t="str">
        <f t="shared" si="3"/>
        <v/>
      </c>
      <c r="W24" s="133" t="str">
        <f t="shared" si="3"/>
        <v/>
      </c>
      <c r="X24" s="133" t="str">
        <f t="shared" si="3"/>
        <v/>
      </c>
      <c r="Y24" s="133" t="str">
        <f t="shared" si="3"/>
        <v/>
      </c>
      <c r="Z24" s="133" t="str">
        <f t="shared" si="3"/>
        <v/>
      </c>
      <c r="AA24" s="133" t="str">
        <f t="shared" si="3"/>
        <v/>
      </c>
      <c r="AB24" s="133" t="str">
        <f t="shared" si="3"/>
        <v/>
      </c>
      <c r="AC24" s="134" t="str">
        <f t="shared" si="3"/>
        <v/>
      </c>
    </row>
    <row r="25" spans="1:29" ht="15" customHeight="1" thickBot="1" x14ac:dyDescent="0.3">
      <c r="A25" s="218" t="s">
        <v>5901</v>
      </c>
      <c r="B25" s="219"/>
      <c r="C25" s="133">
        <f>Calculations!C392</f>
        <v>25.166655518394663</v>
      </c>
      <c r="D25" s="133">
        <f>Calculations!D392</f>
        <v>24.762727272727265</v>
      </c>
      <c r="E25" s="133">
        <f>Calculations!E392</f>
        <v>25.373429487179489</v>
      </c>
      <c r="F25" s="133" t="str">
        <f>Calculations!F392</f>
        <v/>
      </c>
      <c r="G25" s="133" t="str">
        <f>Calculations!G392</f>
        <v/>
      </c>
      <c r="H25" s="133" t="str">
        <f>Calculations!H392</f>
        <v/>
      </c>
      <c r="I25" s="133" t="str">
        <f>Calculations!I392</f>
        <v/>
      </c>
      <c r="J25" s="133" t="str">
        <f>Calculations!J392</f>
        <v/>
      </c>
      <c r="K25" s="133" t="str">
        <f>Calculations!K392</f>
        <v/>
      </c>
      <c r="L25" s="133" t="str">
        <f>Calculations!L392</f>
        <v/>
      </c>
      <c r="M25" s="133" t="str">
        <f>Calculations!M392</f>
        <v/>
      </c>
      <c r="N25" s="134" t="str">
        <f>Calculations!N392</f>
        <v/>
      </c>
      <c r="P25" s="218" t="s">
        <v>5901</v>
      </c>
      <c r="Q25" s="219"/>
      <c r="R25" s="133">
        <f>Calculations!Q392</f>
        <v>26.432558922558922</v>
      </c>
      <c r="S25" s="133">
        <f>Calculations!R392</f>
        <v>26.340477815699671</v>
      </c>
      <c r="T25" s="133">
        <f>Calculations!S392</f>
        <v>26.728073089700988</v>
      </c>
      <c r="U25" s="133" t="str">
        <f>Calculations!T392</f>
        <v/>
      </c>
      <c r="V25" s="133" t="str">
        <f>Calculations!U392</f>
        <v/>
      </c>
      <c r="W25" s="133" t="str">
        <f>Calculations!V392</f>
        <v/>
      </c>
      <c r="X25" s="133" t="str">
        <f>Calculations!W392</f>
        <v/>
      </c>
      <c r="Y25" s="133" t="str">
        <f>Calculations!X392</f>
        <v/>
      </c>
      <c r="Z25" s="133" t="str">
        <f>Calculations!Y392</f>
        <v/>
      </c>
      <c r="AA25" s="133" t="str">
        <f>Calculations!Z392</f>
        <v/>
      </c>
      <c r="AB25" s="133" t="str">
        <f>Calculations!AA392</f>
        <v/>
      </c>
      <c r="AC25" s="134" t="str">
        <f>Calculations!AB392</f>
        <v/>
      </c>
    </row>
  </sheetData>
  <mergeCells count="10">
    <mergeCell ref="A24:B24"/>
    <mergeCell ref="A25:B25"/>
    <mergeCell ref="P24:Q24"/>
    <mergeCell ref="P25:Q25"/>
    <mergeCell ref="R1:AC1"/>
    <mergeCell ref="A1:A2"/>
    <mergeCell ref="B1:B2"/>
    <mergeCell ref="P1:P2"/>
    <mergeCell ref="Q1:Q2"/>
    <mergeCell ref="C1:N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5"/>
  <sheetViews>
    <sheetView workbookViewId="0">
      <selection activeCell="C5" sqref="C5:G5"/>
    </sheetView>
  </sheetViews>
  <sheetFormatPr defaultColWidth="6.59765625" defaultRowHeight="15" customHeight="1" x14ac:dyDescent="0.25"/>
  <cols>
    <col min="1" max="1" width="30.59765625" style="4" customWidth="1"/>
    <col min="2" max="13" width="8.59765625" style="4" customWidth="1"/>
    <col min="14" max="14" width="12.59765625" style="4" customWidth="1"/>
    <col min="15" max="15" width="14.59765625" style="4" customWidth="1"/>
    <col min="16" max="16384" width="6.59765625" style="4"/>
  </cols>
  <sheetData>
    <row r="1" spans="1:15" s="50" customFormat="1" ht="15" customHeight="1" x14ac:dyDescent="0.25">
      <c r="A1" s="222" t="s">
        <v>150</v>
      </c>
      <c r="B1" s="223"/>
      <c r="C1" s="223"/>
      <c r="D1" s="223"/>
      <c r="E1" s="223"/>
      <c r="F1" s="223"/>
      <c r="G1" s="223"/>
      <c r="H1" s="224"/>
      <c r="I1" s="225" t="s">
        <v>151</v>
      </c>
      <c r="J1" s="226"/>
      <c r="K1" s="227"/>
      <c r="L1" s="228" t="str">
        <f>Results!E2</f>
        <v>Test Group</v>
      </c>
      <c r="M1" s="229"/>
    </row>
    <row r="2" spans="1:15" ht="15" customHeight="1" x14ac:dyDescent="0.25">
      <c r="A2" s="230" t="s">
        <v>152</v>
      </c>
      <c r="B2" s="230"/>
      <c r="C2" s="231" t="str">
        <f>'miRNA Table'!C1</f>
        <v>MIHS-3001Z</v>
      </c>
      <c r="D2" s="232"/>
      <c r="E2" s="233"/>
      <c r="F2" s="185"/>
      <c r="G2" s="185"/>
      <c r="H2" s="234"/>
      <c r="I2" s="225" t="s">
        <v>153</v>
      </c>
      <c r="J2" s="226"/>
      <c r="K2" s="227"/>
      <c r="L2" s="235" t="str">
        <f>Results!F2</f>
        <v>Control Group</v>
      </c>
      <c r="M2" s="236"/>
    </row>
    <row r="3" spans="1:15" ht="15" customHeight="1" x14ac:dyDescent="0.25">
      <c r="A3" s="244" t="s">
        <v>5890</v>
      </c>
      <c r="B3" s="252"/>
      <c r="C3" s="250" t="s">
        <v>5891</v>
      </c>
      <c r="D3" s="251"/>
      <c r="E3" s="251"/>
      <c r="F3" s="251"/>
      <c r="G3" s="251"/>
      <c r="H3" s="51"/>
      <c r="I3" s="8"/>
      <c r="J3" s="52"/>
      <c r="K3" s="52"/>
      <c r="L3" s="9"/>
      <c r="M3" s="9"/>
    </row>
    <row r="4" spans="1:15" ht="15" customHeight="1" x14ac:dyDescent="0.25">
      <c r="A4" s="246"/>
      <c r="B4" s="253"/>
      <c r="C4" s="250" t="s">
        <v>5892</v>
      </c>
      <c r="D4" s="251"/>
      <c r="E4" s="251"/>
      <c r="F4" s="251"/>
      <c r="G4" s="251"/>
      <c r="H4" s="51"/>
      <c r="I4" s="8"/>
      <c r="J4" s="52"/>
      <c r="K4" s="52"/>
      <c r="L4" s="9"/>
      <c r="M4" s="9"/>
    </row>
    <row r="5" spans="1:15" ht="15" customHeight="1" x14ac:dyDescent="0.25">
      <c r="A5" s="248" t="s">
        <v>154</v>
      </c>
      <c r="B5" s="249"/>
      <c r="C5" s="243" t="s">
        <v>5891</v>
      </c>
      <c r="D5" s="243"/>
      <c r="E5" s="243"/>
      <c r="F5" s="243"/>
      <c r="G5" s="243"/>
      <c r="H5" s="53"/>
      <c r="I5" s="8"/>
      <c r="J5" s="52"/>
      <c r="K5" s="52"/>
      <c r="L5" s="9"/>
      <c r="M5" s="9"/>
    </row>
    <row r="6" spans="1:15" ht="15" customHeight="1" x14ac:dyDescent="0.25">
      <c r="A6" s="244" t="s">
        <v>194</v>
      </c>
      <c r="B6" s="245"/>
      <c r="C6" s="240" t="s">
        <v>195</v>
      </c>
      <c r="D6" s="241"/>
      <c r="E6" s="241"/>
      <c r="F6" s="241"/>
      <c r="G6" s="242"/>
      <c r="H6" s="52"/>
      <c r="I6" s="8"/>
      <c r="J6" s="52"/>
      <c r="K6" s="52"/>
      <c r="L6" s="9"/>
      <c r="M6" s="9"/>
    </row>
    <row r="7" spans="1:15" ht="15" customHeight="1" x14ac:dyDescent="0.25">
      <c r="A7" s="246"/>
      <c r="B7" s="247"/>
      <c r="C7" s="240" t="s">
        <v>196</v>
      </c>
      <c r="D7" s="241"/>
      <c r="E7" s="241"/>
      <c r="F7" s="241"/>
      <c r="G7" s="242"/>
      <c r="H7" s="52"/>
      <c r="I7" s="8"/>
      <c r="J7" s="52"/>
      <c r="K7" s="52"/>
      <c r="L7" s="9"/>
      <c r="M7" s="9"/>
    </row>
    <row r="8" spans="1:15" ht="15" customHeight="1" x14ac:dyDescent="0.25">
      <c r="A8" s="248" t="s">
        <v>193</v>
      </c>
      <c r="B8" s="249"/>
      <c r="C8" s="243" t="s">
        <v>195</v>
      </c>
      <c r="D8" s="243"/>
      <c r="E8" s="243"/>
      <c r="F8" s="243"/>
      <c r="G8" s="243"/>
      <c r="H8" s="52"/>
      <c r="I8" s="8"/>
      <c r="J8" s="52"/>
      <c r="K8" s="52"/>
      <c r="L8" s="9"/>
      <c r="M8" s="9"/>
    </row>
    <row r="9" spans="1:15" ht="15" customHeight="1" x14ac:dyDescent="0.25">
      <c r="A9" s="8"/>
      <c r="B9" s="8"/>
      <c r="C9" s="9"/>
      <c r="D9" s="10"/>
      <c r="E9" s="11"/>
      <c r="F9" s="54"/>
      <c r="G9" s="54"/>
      <c r="H9" s="52"/>
      <c r="I9" s="8"/>
      <c r="J9" s="52"/>
      <c r="K9" s="52"/>
      <c r="L9" s="9"/>
      <c r="M9" s="9"/>
    </row>
    <row r="10" spans="1:15" ht="15" customHeight="1" x14ac:dyDescent="0.25">
      <c r="A10" s="237" t="s">
        <v>155</v>
      </c>
      <c r="B10" s="238"/>
      <c r="C10" s="238"/>
      <c r="D10" s="238"/>
      <c r="E10" s="238"/>
      <c r="F10" s="238"/>
      <c r="G10" s="238"/>
      <c r="H10" s="238"/>
      <c r="I10" s="238"/>
      <c r="J10" s="238"/>
      <c r="K10" s="238"/>
      <c r="L10" s="238"/>
      <c r="M10" s="238"/>
    </row>
    <row r="11" spans="1:15" ht="15" customHeight="1" x14ac:dyDescent="0.25">
      <c r="A11" s="188" t="str">
        <f>L1</f>
        <v>Test Group</v>
      </c>
      <c r="B11" s="191"/>
      <c r="C11" s="191"/>
      <c r="D11" s="191"/>
      <c r="E11" s="191"/>
      <c r="F11" s="191"/>
      <c r="G11" s="191"/>
      <c r="H11" s="191"/>
      <c r="I11" s="191"/>
      <c r="J11" s="191"/>
      <c r="K11" s="191"/>
      <c r="L11" s="191"/>
      <c r="M11" s="191"/>
      <c r="N11" s="191"/>
      <c r="O11" s="192"/>
    </row>
    <row r="12" spans="1:15" ht="15" customHeight="1" x14ac:dyDescent="0.25">
      <c r="A12" s="49" t="s">
        <v>20</v>
      </c>
      <c r="B12" s="49" t="s">
        <v>25</v>
      </c>
      <c r="C12" s="49" t="s">
        <v>26</v>
      </c>
      <c r="D12" s="49" t="s">
        <v>27</v>
      </c>
      <c r="E12" s="49" t="s">
        <v>123</v>
      </c>
      <c r="F12" s="49" t="s">
        <v>124</v>
      </c>
      <c r="G12" s="49" t="s">
        <v>125</v>
      </c>
      <c r="H12" s="49" t="s">
        <v>126</v>
      </c>
      <c r="I12" s="49" t="s">
        <v>127</v>
      </c>
      <c r="J12" s="49" t="s">
        <v>128</v>
      </c>
      <c r="K12" s="49" t="s">
        <v>129</v>
      </c>
      <c r="L12" s="93" t="s">
        <v>5888</v>
      </c>
      <c r="M12" s="93" t="s">
        <v>5889</v>
      </c>
      <c r="N12" s="12" t="s">
        <v>156</v>
      </c>
      <c r="O12" s="12" t="s">
        <v>157</v>
      </c>
    </row>
    <row r="13" spans="1:15" ht="15" customHeight="1" x14ac:dyDescent="0.25">
      <c r="A13" s="49" t="s">
        <v>846</v>
      </c>
      <c r="B13" s="14">
        <f>IF(ISERROR(AVERAGE(Calculations!C386:C387)),"",AVERAGE(Calculations!C386:C387))</f>
        <v>18.420000000000002</v>
      </c>
      <c r="C13" s="14">
        <f>IF(ISERROR(AVERAGE(Calculations!D386:D387)),"",AVERAGE(Calculations!D386:D387))</f>
        <v>18.134999999999998</v>
      </c>
      <c r="D13" s="14">
        <f>IF(ISERROR(AVERAGE(Calculations!E386:E387)),"",AVERAGE(Calculations!E386:E387))</f>
        <v>18.164999999999999</v>
      </c>
      <c r="E13" s="14" t="str">
        <f>IF(ISERROR(AVERAGE(Calculations!F386:F387)),"",AVERAGE(Calculations!F386:F387))</f>
        <v/>
      </c>
      <c r="F13" s="14" t="str">
        <f>IF(ISERROR(AVERAGE(Calculations!G386:G387)),"",AVERAGE(Calculations!G386:G387))</f>
        <v/>
      </c>
      <c r="G13" s="14" t="str">
        <f>IF(ISERROR(AVERAGE(Calculations!H386:H387)),"",AVERAGE(Calculations!H386:H387))</f>
        <v/>
      </c>
      <c r="H13" s="14" t="str">
        <f>IF(ISERROR(AVERAGE(Calculations!I386:I387)),"",AVERAGE(Calculations!I386:I387))</f>
        <v/>
      </c>
      <c r="I13" s="14" t="str">
        <f>IF(ISERROR(AVERAGE(Calculations!J386:J387)),"",AVERAGE(Calculations!J386:J387))</f>
        <v/>
      </c>
      <c r="J13" s="14" t="str">
        <f>IF(ISERROR(AVERAGE(Calculations!K386:K387)),"",AVERAGE(Calculations!K386:K387))</f>
        <v/>
      </c>
      <c r="K13" s="14" t="str">
        <f>IF(ISERROR(AVERAGE(Calculations!L386:L387)),"",AVERAGE(Calculations!L386:L387))</f>
        <v/>
      </c>
      <c r="L13" s="14" t="str">
        <f>IF(ISERROR(AVERAGE(Calculations!M386:M387)),"",AVERAGE(Calculations!M386:M387))</f>
        <v/>
      </c>
      <c r="M13" s="14" t="str">
        <f>IF(ISERROR(AVERAGE(Calculations!N386:N387)),"",AVERAGE(Calculations!N386:N387))</f>
        <v/>
      </c>
      <c r="N13" s="55">
        <f>AVERAGE(B13:M13)</f>
        <v>18.239999999999998</v>
      </c>
      <c r="O13" s="55">
        <f>STDEV(B13:M13)</f>
        <v>0.15660459763366011</v>
      </c>
    </row>
    <row r="14" spans="1:15" ht="15" customHeight="1" x14ac:dyDescent="0.25">
      <c r="A14" s="12" t="s">
        <v>847</v>
      </c>
      <c r="B14" s="14">
        <f>IF(ISERROR(STDEV(Calculations!C386:C387)),"",STDEV(Calculations!C386:C387))</f>
        <v>0.32526911934580993</v>
      </c>
      <c r="C14" s="14">
        <f>IF(ISERROR(STDEV(Calculations!D386:D387)),"",STDEV(Calculations!D386:D387))</f>
        <v>2.1213203435594716E-2</v>
      </c>
      <c r="D14" s="14">
        <f>IF(ISERROR(STDEV(Calculations!E386:E387)),"",STDEV(Calculations!E386:E387))</f>
        <v>0.10606601717798111</v>
      </c>
      <c r="E14" s="14" t="str">
        <f>IF(ISERROR(STDEV(Calculations!F386:F387)),"",STDEV(Calculations!F386:F387))</f>
        <v/>
      </c>
      <c r="F14" s="14" t="str">
        <f>IF(ISERROR(STDEV(Calculations!G386:G387)),"",STDEV(Calculations!G386:G387))</f>
        <v/>
      </c>
      <c r="G14" s="14" t="str">
        <f>IF(ISERROR(STDEV(Calculations!H386:H387)),"",STDEV(Calculations!H386:H387))</f>
        <v/>
      </c>
      <c r="H14" s="14" t="str">
        <f>IF(ISERROR(STDEV(Calculations!I386:I387)),"",STDEV(Calculations!I386:I387))</f>
        <v/>
      </c>
      <c r="I14" s="14" t="str">
        <f>IF(ISERROR(STDEV(Calculations!J386:J387)),"",STDEV(Calculations!J386:J387))</f>
        <v/>
      </c>
      <c r="J14" s="14" t="str">
        <f>IF(ISERROR(STDEV(Calculations!K386:K387)),"",STDEV(Calculations!K386:K387))</f>
        <v/>
      </c>
      <c r="K14" s="14" t="str">
        <f>IF(ISERROR(STDEV(Calculations!L386:L387)),"",STDEV(Calculations!L386:L387))</f>
        <v/>
      </c>
      <c r="L14" s="14" t="str">
        <f>IF(ISERROR(STDEV(Calculations!M386:M387)),"",STDEV(Calculations!M386:M387))</f>
        <v/>
      </c>
      <c r="M14" s="14" t="str">
        <f>IF(ISERROR(STDEV(Calculations!N386:N387)),"",STDEV(Calculations!N386:N387))</f>
        <v/>
      </c>
      <c r="N14" s="55">
        <f>AVERAGE(B14:M14)</f>
        <v>0.1508494466531286</v>
      </c>
      <c r="O14" s="55" t="s">
        <v>158</v>
      </c>
    </row>
    <row r="15" spans="1:15" ht="15" customHeight="1" x14ac:dyDescent="0.25">
      <c r="A15" s="49" t="s">
        <v>848</v>
      </c>
      <c r="B15" s="14">
        <f>IF(ISERROR(AVERAGE(Calculations!C384:C385)),"",AVERAGE(Calculations!C384:C385))</f>
        <v>19.21</v>
      </c>
      <c r="C15" s="14">
        <f>IF(ISERROR(AVERAGE(Calculations!D384:D385)),"",AVERAGE(Calculations!D384:D385))</f>
        <v>19.16</v>
      </c>
      <c r="D15" s="14">
        <f>IF(ISERROR(AVERAGE(Calculations!E384:E385)),"",AVERAGE(Calculations!E384:E385))</f>
        <v>19.130000000000003</v>
      </c>
      <c r="E15" s="14" t="str">
        <f>IF(ISERROR(AVERAGE(Calculations!F384:F385)),"",AVERAGE(Calculations!F384:F385))</f>
        <v/>
      </c>
      <c r="F15" s="14" t="str">
        <f>IF(ISERROR(AVERAGE(Calculations!G384:G385)),"",AVERAGE(Calculations!G384:G385))</f>
        <v/>
      </c>
      <c r="G15" s="14" t="str">
        <f>IF(ISERROR(AVERAGE(Calculations!H384:H385)),"",AVERAGE(Calculations!H384:H385))</f>
        <v/>
      </c>
      <c r="H15" s="14" t="str">
        <f>IF(ISERROR(AVERAGE(Calculations!I384:I385)),"",AVERAGE(Calculations!I384:I385))</f>
        <v/>
      </c>
      <c r="I15" s="14" t="str">
        <f>IF(ISERROR(AVERAGE(Calculations!J384:J385)),"",AVERAGE(Calculations!J384:J385))</f>
        <v/>
      </c>
      <c r="J15" s="14" t="str">
        <f>IF(ISERROR(AVERAGE(Calculations!K384:K385)),"",AVERAGE(Calculations!K384:K385))</f>
        <v/>
      </c>
      <c r="K15" s="14" t="str">
        <f>IF(ISERROR(AVERAGE(Calculations!L384:L385)),"",AVERAGE(Calculations!L384:L385))</f>
        <v/>
      </c>
      <c r="L15" s="14" t="str">
        <f>IF(ISERROR(AVERAGE(Calculations!M384:M385)),"",AVERAGE(Calculations!M384:M385))</f>
        <v/>
      </c>
      <c r="M15" s="14" t="str">
        <f>IF(ISERROR(AVERAGE(Calculations!N384:N385)),"",AVERAGE(Calculations!N384:N385))</f>
        <v/>
      </c>
      <c r="N15" s="55">
        <f>AVERAGE(B15:M15)</f>
        <v>19.166666666666668</v>
      </c>
      <c r="O15" s="55">
        <f>STDEV(B15:M15)</f>
        <v>4.0414518843273087E-2</v>
      </c>
    </row>
    <row r="16" spans="1:15" ht="15" customHeight="1" x14ac:dyDescent="0.25">
      <c r="A16" s="12" t="s">
        <v>849</v>
      </c>
      <c r="B16" s="14">
        <f>IF(ISERROR(STDEV(Calculations!C384:C385)),"",STDEV(Calculations!C384:C385))</f>
        <v>1.216223663640861</v>
      </c>
      <c r="C16" s="14">
        <f>IF(ISERROR(STDEV(Calculations!D384:D385)),"",STDEV(Calculations!D384:D385))</f>
        <v>1.4849242404917509</v>
      </c>
      <c r="D16" s="14">
        <f>IF(ISERROR(STDEV(Calculations!E384:E385)),"",STDEV(Calculations!E384:E385))</f>
        <v>1.4566399692442871</v>
      </c>
      <c r="E16" s="14" t="str">
        <f>IF(ISERROR(STDEV(Calculations!F384:F385)),"",STDEV(Calculations!F384:F385))</f>
        <v/>
      </c>
      <c r="F16" s="14" t="str">
        <f>IF(ISERROR(STDEV(Calculations!G384:G385)),"",STDEV(Calculations!G384:G385))</f>
        <v/>
      </c>
      <c r="G16" s="14" t="str">
        <f>IF(ISERROR(STDEV(Calculations!H384:H385)),"",STDEV(Calculations!H384:H385))</f>
        <v/>
      </c>
      <c r="H16" s="14" t="str">
        <f>IF(ISERROR(STDEV(Calculations!I384:I385)),"",STDEV(Calculations!I384:I385))</f>
        <v/>
      </c>
      <c r="I16" s="14" t="str">
        <f>IF(ISERROR(STDEV(Calculations!J384:J385)),"",STDEV(Calculations!J384:J385))</f>
        <v/>
      </c>
      <c r="J16" s="14" t="str">
        <f>IF(ISERROR(STDEV(Calculations!K384:K385)),"",STDEV(Calculations!K384:K385))</f>
        <v/>
      </c>
      <c r="K16" s="14" t="str">
        <f>IF(ISERROR(STDEV(Calculations!L384:L385)),"",STDEV(Calculations!L384:L385))</f>
        <v/>
      </c>
      <c r="L16" s="14" t="str">
        <f>IF(ISERROR(STDEV(Calculations!M384:M385)),"",STDEV(Calculations!M384:M385))</f>
        <v/>
      </c>
      <c r="M16" s="14" t="str">
        <f>IF(ISERROR(STDEV(Calculations!N384:N385)),"",STDEV(Calculations!N384:N385))</f>
        <v/>
      </c>
      <c r="N16" s="55">
        <f>AVERAGE(B16:M16)</f>
        <v>1.3859292911256329</v>
      </c>
      <c r="O16" s="55" t="s">
        <v>158</v>
      </c>
    </row>
    <row r="17" spans="1:15" ht="15" customHeight="1" x14ac:dyDescent="0.25">
      <c r="A17" s="188" t="str">
        <f>L2</f>
        <v>Control Group</v>
      </c>
      <c r="B17" s="191"/>
      <c r="C17" s="191"/>
      <c r="D17" s="191"/>
      <c r="E17" s="191"/>
      <c r="F17" s="191"/>
      <c r="G17" s="191"/>
      <c r="H17" s="191"/>
      <c r="I17" s="191"/>
      <c r="J17" s="191"/>
      <c r="K17" s="191"/>
      <c r="L17" s="191"/>
      <c r="M17" s="191"/>
      <c r="N17" s="191"/>
      <c r="O17" s="192"/>
    </row>
    <row r="18" spans="1:15" ht="15" customHeight="1" x14ac:dyDescent="0.25">
      <c r="A18" s="49" t="s">
        <v>20</v>
      </c>
      <c r="B18" s="49" t="s">
        <v>25</v>
      </c>
      <c r="C18" s="49" t="s">
        <v>26</v>
      </c>
      <c r="D18" s="49" t="s">
        <v>27</v>
      </c>
      <c r="E18" s="49" t="s">
        <v>123</v>
      </c>
      <c r="F18" s="49" t="s">
        <v>124</v>
      </c>
      <c r="G18" s="49" t="s">
        <v>125</v>
      </c>
      <c r="H18" s="49" t="s">
        <v>126</v>
      </c>
      <c r="I18" s="49" t="s">
        <v>127</v>
      </c>
      <c r="J18" s="49" t="s">
        <v>128</v>
      </c>
      <c r="K18" s="49" t="s">
        <v>129</v>
      </c>
      <c r="L18" s="93" t="s">
        <v>5888</v>
      </c>
      <c r="M18" s="93" t="s">
        <v>5889</v>
      </c>
      <c r="N18" s="12" t="s">
        <v>156</v>
      </c>
      <c r="O18" s="12" t="s">
        <v>157</v>
      </c>
    </row>
    <row r="19" spans="1:15" ht="15" customHeight="1" x14ac:dyDescent="0.25">
      <c r="A19" s="49" t="s">
        <v>846</v>
      </c>
      <c r="B19" s="14">
        <f>IF(ISERROR(AVERAGE(Calculations!Q386:Q387)),"",AVERAGE(Calculations!Q386:Q387))</f>
        <v>17.77</v>
      </c>
      <c r="C19" s="14">
        <f>IF(ISERROR(AVERAGE(Calculations!R386:R387)),"",AVERAGE(Calculations!R386:R387))</f>
        <v>17.670000000000002</v>
      </c>
      <c r="D19" s="14">
        <f>IF(ISERROR(AVERAGE(Calculations!S386:S387)),"",AVERAGE(Calculations!S386:S387))</f>
        <v>17.600000000000001</v>
      </c>
      <c r="E19" s="14" t="str">
        <f>IF(ISERROR(AVERAGE(Calculations!T386:T387)),"",AVERAGE(Calculations!T386:T387))</f>
        <v/>
      </c>
      <c r="F19" s="14" t="str">
        <f>IF(ISERROR(AVERAGE(Calculations!U386:U387)),"",AVERAGE(Calculations!U386:U387))</f>
        <v/>
      </c>
      <c r="G19" s="14" t="str">
        <f>IF(ISERROR(AVERAGE(Calculations!V386:V387)),"",AVERAGE(Calculations!V386:V387))</f>
        <v/>
      </c>
      <c r="H19" s="14" t="str">
        <f>IF(ISERROR(AVERAGE(Calculations!W386:W387)),"",AVERAGE(Calculations!W386:W387))</f>
        <v/>
      </c>
      <c r="I19" s="14" t="str">
        <f>IF(ISERROR(AVERAGE(Calculations!X386:X387)),"",AVERAGE(Calculations!X386:X387))</f>
        <v/>
      </c>
      <c r="J19" s="14" t="str">
        <f>IF(ISERROR(AVERAGE(Calculations!Y386:Y387)),"",AVERAGE(Calculations!Y386:Y387))</f>
        <v/>
      </c>
      <c r="K19" s="14" t="str">
        <f>IF(ISERROR(AVERAGE(Calculations!Z386:Z387)),"",AVERAGE(Calculations!Z386:Z387))</f>
        <v/>
      </c>
      <c r="L19" s="14" t="str">
        <f>IF(ISERROR(AVERAGE(Calculations!AA386:AA387)),"",AVERAGE(Calculations!AA386:AA387))</f>
        <v/>
      </c>
      <c r="M19" s="14" t="str">
        <f>IF(ISERROR(AVERAGE(Calculations!AB386:AB387)),"",AVERAGE(Calculations!AB386:AB387))</f>
        <v/>
      </c>
      <c r="N19" s="55">
        <f>AVERAGE(B19:M19)</f>
        <v>17.68</v>
      </c>
      <c r="O19" s="55">
        <f>STDEV(B19:M19)</f>
        <v>8.5440037453174328E-2</v>
      </c>
    </row>
    <row r="20" spans="1:15" ht="15" customHeight="1" x14ac:dyDescent="0.25">
      <c r="A20" s="12" t="s">
        <v>847</v>
      </c>
      <c r="B20" s="14">
        <f>IF(ISERROR(STDEV(Calculations!Q386:Q387)),"",STDEV(Calculations!Q386:Q387))</f>
        <v>0.18384776310850096</v>
      </c>
      <c r="C20" s="14">
        <f>IF(ISERROR(STDEV(Calculations!R386:R387)),"",STDEV(Calculations!R386:R387))</f>
        <v>0.36769552621700441</v>
      </c>
      <c r="D20" s="14">
        <f>IF(ISERROR(STDEV(Calculations!S386:S387)),"",STDEV(Calculations!S386:S387))</f>
        <v>8.4852813742386402E-2</v>
      </c>
      <c r="E20" s="14" t="str">
        <f>IF(ISERROR(STDEV(Calculations!T386:T387)),"",STDEV(Calculations!T386:T387))</f>
        <v/>
      </c>
      <c r="F20" s="14" t="str">
        <f>IF(ISERROR(STDEV(Calculations!U386:U387)),"",STDEV(Calculations!U386:U387))</f>
        <v/>
      </c>
      <c r="G20" s="14" t="str">
        <f>IF(ISERROR(STDEV(Calculations!V386:V387)),"",STDEV(Calculations!V386:V387))</f>
        <v/>
      </c>
      <c r="H20" s="14" t="str">
        <f>IF(ISERROR(STDEV(Calculations!W386:W387)),"",STDEV(Calculations!W386:W387))</f>
        <v/>
      </c>
      <c r="I20" s="14" t="str">
        <f>IF(ISERROR(STDEV(Calculations!X386:X387)),"",STDEV(Calculations!X386:X387))</f>
        <v/>
      </c>
      <c r="J20" s="14" t="str">
        <f>IF(ISERROR(STDEV(Calculations!Y386:Y387)),"",STDEV(Calculations!Y386:Y387))</f>
        <v/>
      </c>
      <c r="K20" s="14" t="str">
        <f>IF(ISERROR(STDEV(Calculations!Z386:Z387)),"",STDEV(Calculations!Z386:Z387))</f>
        <v/>
      </c>
      <c r="L20" s="14" t="str">
        <f>IF(ISERROR(STDEV(Calculations!AA386:AA387)),"",STDEV(Calculations!AA386:AA387))</f>
        <v/>
      </c>
      <c r="M20" s="14" t="str">
        <f>IF(ISERROR(STDEV(Calculations!AB386:AB387)),"",STDEV(Calculations!AB386:AB387))</f>
        <v/>
      </c>
      <c r="N20" s="55">
        <f>AVERAGE(B20:M20)</f>
        <v>0.21213203435596392</v>
      </c>
      <c r="O20" s="55" t="s">
        <v>158</v>
      </c>
    </row>
    <row r="21" spans="1:15" ht="15" customHeight="1" x14ac:dyDescent="0.25">
      <c r="A21" s="49" t="s">
        <v>848</v>
      </c>
      <c r="B21" s="14">
        <f>IF(ISERROR(AVERAGE(Calculations!Q384:Q385)),"",AVERAGE(Calculations!Q384:Q385))</f>
        <v>19.435000000000002</v>
      </c>
      <c r="C21" s="14">
        <f>IF(ISERROR(AVERAGE(Calculations!R384:R385)),"",AVERAGE(Calculations!R384:R385))</f>
        <v>19.380000000000003</v>
      </c>
      <c r="D21" s="14">
        <f>IF(ISERROR(AVERAGE(Calculations!S384:S385)),"",AVERAGE(Calculations!S384:S385))</f>
        <v>19.585000000000001</v>
      </c>
      <c r="E21" s="14" t="str">
        <f>IF(ISERROR(AVERAGE(Calculations!T384:T385)),"",AVERAGE(Calculations!T384:T385))</f>
        <v/>
      </c>
      <c r="F21" s="14" t="str">
        <f>IF(ISERROR(AVERAGE(Calculations!U384:U385)),"",AVERAGE(Calculations!U384:U385))</f>
        <v/>
      </c>
      <c r="G21" s="14" t="str">
        <f>IF(ISERROR(AVERAGE(Calculations!V384:V385)),"",AVERAGE(Calculations!V384:V385))</f>
        <v/>
      </c>
      <c r="H21" s="14" t="str">
        <f>IF(ISERROR(AVERAGE(Calculations!W384:W385)),"",AVERAGE(Calculations!W384:W385))</f>
        <v/>
      </c>
      <c r="I21" s="14" t="str">
        <f>IF(ISERROR(AVERAGE(Calculations!X384:X385)),"",AVERAGE(Calculations!X384:X385))</f>
        <v/>
      </c>
      <c r="J21" s="14" t="str">
        <f>IF(ISERROR(AVERAGE(Calculations!Y384:Y385)),"",AVERAGE(Calculations!Y384:Y385))</f>
        <v/>
      </c>
      <c r="K21" s="14" t="str">
        <f>IF(ISERROR(AVERAGE(Calculations!Z384:Z385)),"",AVERAGE(Calculations!Z384:Z385))</f>
        <v/>
      </c>
      <c r="L21" s="14" t="str">
        <f>IF(ISERROR(AVERAGE(Calculations!AA384:AA385)),"",AVERAGE(Calculations!AA384:AA385))</f>
        <v/>
      </c>
      <c r="M21" s="14" t="str">
        <f>IF(ISERROR(AVERAGE(Calculations!AB384:AB385)),"",AVERAGE(Calculations!AB384:AB385))</f>
        <v/>
      </c>
      <c r="N21" s="55">
        <f>AVERAGE(B21:M21)</f>
        <v>19.466666666666669</v>
      </c>
      <c r="O21" s="55">
        <f>STDEV(B21:M21)</f>
        <v>0.10610529361597913</v>
      </c>
    </row>
    <row r="22" spans="1:15" ht="15" customHeight="1" x14ac:dyDescent="0.25">
      <c r="A22" s="12" t="s">
        <v>849</v>
      </c>
      <c r="B22" s="14">
        <f>IF(ISERROR(STDEV(Calculations!Q384:Q385)),"",STDEV(Calculations!Q384:Q385))</f>
        <v>2.7223611075682066</v>
      </c>
      <c r="C22" s="14">
        <f>IF(ISERROR(STDEV(Calculations!R384:R385)),"",STDEV(Calculations!R384:R385))</f>
        <v>2.6162950903902251</v>
      </c>
      <c r="D22" s="14">
        <f>IF(ISERROR(STDEV(Calculations!S384:S385)),"",STDEV(Calculations!S384:S385))</f>
        <v>2.793071785686839</v>
      </c>
      <c r="E22" s="14" t="str">
        <f>IF(ISERROR(STDEV(Calculations!T384:T385)),"",STDEV(Calculations!T384:T385))</f>
        <v/>
      </c>
      <c r="F22" s="14" t="str">
        <f>IF(ISERROR(STDEV(Calculations!U384:U385)),"",STDEV(Calculations!U384:U385))</f>
        <v/>
      </c>
      <c r="G22" s="14" t="str">
        <f>IF(ISERROR(STDEV(Calculations!V384:V385)),"",STDEV(Calculations!V384:V385))</f>
        <v/>
      </c>
      <c r="H22" s="14" t="str">
        <f>IF(ISERROR(STDEV(Calculations!W384:W385)),"",STDEV(Calculations!W384:W385))</f>
        <v/>
      </c>
      <c r="I22" s="14" t="str">
        <f>IF(ISERROR(STDEV(Calculations!X384:X385)),"",STDEV(Calculations!X384:X385))</f>
        <v/>
      </c>
      <c r="J22" s="14" t="str">
        <f>IF(ISERROR(STDEV(Calculations!Y384:Y385)),"",STDEV(Calculations!Y384:Y385))</f>
        <v/>
      </c>
      <c r="K22" s="14" t="str">
        <f>IF(ISERROR(STDEV(Calculations!Z384:Z385)),"",STDEV(Calculations!Z384:Z385))</f>
        <v/>
      </c>
      <c r="L22" s="14" t="str">
        <f>IF(ISERROR(STDEV(Calculations!AA384:AA385)),"",STDEV(Calculations!AA384:AA385))</f>
        <v/>
      </c>
      <c r="M22" s="14" t="str">
        <f>IF(ISERROR(STDEV(Calculations!AB384:AB385)),"",STDEV(Calculations!AB384:AB385))</f>
        <v/>
      </c>
      <c r="N22" s="55">
        <f>AVERAGE(B22:M22)</f>
        <v>2.710575994548424</v>
      </c>
      <c r="O22" s="55" t="s">
        <v>158</v>
      </c>
    </row>
    <row r="23" spans="1:15" ht="15" customHeight="1" x14ac:dyDescent="0.25">
      <c r="A23" s="239" t="s">
        <v>159</v>
      </c>
      <c r="B23" s="226"/>
      <c r="C23" s="226"/>
      <c r="D23" s="226"/>
      <c r="E23" s="226"/>
      <c r="F23" s="226"/>
      <c r="G23" s="226"/>
      <c r="H23" s="226"/>
      <c r="I23" s="226"/>
      <c r="J23" s="226"/>
      <c r="K23" s="226"/>
    </row>
    <row r="24" spans="1:15" ht="15" customHeight="1" x14ac:dyDescent="0.25">
      <c r="A24" s="188" t="str">
        <f>L1</f>
        <v>Test Group</v>
      </c>
      <c r="B24" s="191"/>
      <c r="C24" s="191"/>
      <c r="D24" s="191"/>
      <c r="E24" s="191"/>
      <c r="F24" s="191"/>
      <c r="G24" s="191"/>
      <c r="H24" s="191"/>
      <c r="I24" s="191"/>
      <c r="J24" s="191"/>
      <c r="K24" s="191"/>
      <c r="L24" s="191"/>
      <c r="M24" s="192"/>
    </row>
    <row r="25" spans="1:15" ht="15" customHeight="1" x14ac:dyDescent="0.25">
      <c r="A25" s="49" t="s">
        <v>20</v>
      </c>
      <c r="B25" s="49" t="s">
        <v>25</v>
      </c>
      <c r="C25" s="49" t="s">
        <v>26</v>
      </c>
      <c r="D25" s="49" t="s">
        <v>27</v>
      </c>
      <c r="E25" s="49" t="s">
        <v>123</v>
      </c>
      <c r="F25" s="49" t="s">
        <v>124</v>
      </c>
      <c r="G25" s="49" t="s">
        <v>125</v>
      </c>
      <c r="H25" s="49" t="s">
        <v>126</v>
      </c>
      <c r="I25" s="49" t="s">
        <v>127</v>
      </c>
      <c r="J25" s="49" t="s">
        <v>128</v>
      </c>
      <c r="K25" s="49" t="s">
        <v>129</v>
      </c>
      <c r="L25" s="93" t="s">
        <v>5888</v>
      </c>
      <c r="M25" s="93" t="s">
        <v>5889</v>
      </c>
    </row>
    <row r="26" spans="1:15" ht="15" customHeight="1" x14ac:dyDescent="0.25">
      <c r="A26" s="49" t="s">
        <v>850</v>
      </c>
      <c r="B26" s="14">
        <f>IF(ISERR(B15-B13),"",B15-B13)</f>
        <v>0.78999999999999915</v>
      </c>
      <c r="C26" s="14">
        <f>IF(ISERR(C15-C13),"",C15-C13)</f>
        <v>1.0250000000000021</v>
      </c>
      <c r="D26" s="14">
        <f t="shared" ref="D26:K26" si="0">IF(ISERR(D15-D13),"",D15-D13)</f>
        <v>0.96500000000000341</v>
      </c>
      <c r="E26" s="14" t="str">
        <f t="shared" si="0"/>
        <v/>
      </c>
      <c r="F26" s="14" t="str">
        <f t="shared" si="0"/>
        <v/>
      </c>
      <c r="G26" s="14" t="str">
        <f t="shared" si="0"/>
        <v/>
      </c>
      <c r="H26" s="14" t="str">
        <f t="shared" si="0"/>
        <v/>
      </c>
      <c r="I26" s="14" t="str">
        <f t="shared" si="0"/>
        <v/>
      </c>
      <c r="J26" s="14" t="str">
        <f t="shared" si="0"/>
        <v/>
      </c>
      <c r="K26" s="14" t="str">
        <f t="shared" si="0"/>
        <v/>
      </c>
      <c r="L26" s="14" t="str">
        <f t="shared" ref="L26:M26" si="1">IF(ISERR(L15-L13),"",L15-L13)</f>
        <v/>
      </c>
      <c r="M26" s="14" t="str">
        <f t="shared" si="1"/>
        <v/>
      </c>
    </row>
    <row r="27" spans="1:15" ht="15" customHeight="1" x14ac:dyDescent="0.25">
      <c r="A27" s="12" t="s">
        <v>160</v>
      </c>
      <c r="B27" s="129" t="str">
        <f>IF(B26="","",IF($C$5=$C$3,IF(B26&lt;=7,"Pass","Inquiry"),IF($C$5=$C$4,IF(B26&lt;=0,"Pass","Inquiry"),"OOPS")))</f>
        <v>Pass</v>
      </c>
      <c r="C27" s="129" t="str">
        <f t="shared" ref="C27:M27" si="2">IF(C26="","",IF($C$5=$C$3,IF(C26&lt;=7,"Pass","Inquiry"),IF($C$5=$C$4,IF(C26&lt;=0,"Pass","Inquiry"),"OOPS")))</f>
        <v>Pass</v>
      </c>
      <c r="D27" s="129" t="str">
        <f t="shared" si="2"/>
        <v>Pass</v>
      </c>
      <c r="E27" s="129" t="str">
        <f t="shared" si="2"/>
        <v/>
      </c>
      <c r="F27" s="129" t="str">
        <f t="shared" si="2"/>
        <v/>
      </c>
      <c r="G27" s="129" t="str">
        <f t="shared" si="2"/>
        <v/>
      </c>
      <c r="H27" s="129" t="str">
        <f t="shared" si="2"/>
        <v/>
      </c>
      <c r="I27" s="129" t="str">
        <f t="shared" si="2"/>
        <v/>
      </c>
      <c r="J27" s="129" t="str">
        <f t="shared" si="2"/>
        <v/>
      </c>
      <c r="K27" s="129" t="str">
        <f t="shared" si="2"/>
        <v/>
      </c>
      <c r="L27" s="129" t="str">
        <f t="shared" si="2"/>
        <v/>
      </c>
      <c r="M27" s="129" t="str">
        <f t="shared" si="2"/>
        <v/>
      </c>
    </row>
    <row r="28" spans="1:15" ht="15" customHeight="1" x14ac:dyDescent="0.25">
      <c r="A28" s="188" t="str">
        <f>L2</f>
        <v>Control Group</v>
      </c>
      <c r="B28" s="191"/>
      <c r="C28" s="191"/>
      <c r="D28" s="191"/>
      <c r="E28" s="191"/>
      <c r="F28" s="191"/>
      <c r="G28" s="191"/>
      <c r="H28" s="191"/>
      <c r="I28" s="191"/>
      <c r="J28" s="191"/>
      <c r="K28" s="191"/>
      <c r="L28" s="191"/>
      <c r="M28" s="192"/>
    </row>
    <row r="29" spans="1:15" ht="15" customHeight="1" x14ac:dyDescent="0.25">
      <c r="A29" s="49" t="s">
        <v>20</v>
      </c>
      <c r="B29" s="49" t="s">
        <v>25</v>
      </c>
      <c r="C29" s="49" t="s">
        <v>26</v>
      </c>
      <c r="D29" s="49" t="s">
        <v>27</v>
      </c>
      <c r="E29" s="49" t="s">
        <v>123</v>
      </c>
      <c r="F29" s="49" t="s">
        <v>124</v>
      </c>
      <c r="G29" s="49" t="s">
        <v>125</v>
      </c>
      <c r="H29" s="49" t="s">
        <v>126</v>
      </c>
      <c r="I29" s="49" t="s">
        <v>127</v>
      </c>
      <c r="J29" s="49" t="s">
        <v>128</v>
      </c>
      <c r="K29" s="49" t="s">
        <v>129</v>
      </c>
      <c r="L29" s="93" t="s">
        <v>5888</v>
      </c>
      <c r="M29" s="93" t="s">
        <v>5889</v>
      </c>
    </row>
    <row r="30" spans="1:15" ht="15" customHeight="1" x14ac:dyDescent="0.25">
      <c r="A30" s="49" t="s">
        <v>850</v>
      </c>
      <c r="B30" s="14">
        <f>IF(ISERR(B21-B19),"",B21-B19)</f>
        <v>1.6650000000000027</v>
      </c>
      <c r="C30" s="14">
        <f t="shared" ref="C30:K30" si="3">IF(ISERR(C21-C19),"",C21-C19)</f>
        <v>1.7100000000000009</v>
      </c>
      <c r="D30" s="14">
        <f t="shared" si="3"/>
        <v>1.9849999999999994</v>
      </c>
      <c r="E30" s="14" t="str">
        <f t="shared" si="3"/>
        <v/>
      </c>
      <c r="F30" s="14" t="str">
        <f t="shared" si="3"/>
        <v/>
      </c>
      <c r="G30" s="14" t="str">
        <f t="shared" si="3"/>
        <v/>
      </c>
      <c r="H30" s="14" t="str">
        <f t="shared" si="3"/>
        <v/>
      </c>
      <c r="I30" s="14" t="str">
        <f t="shared" si="3"/>
        <v/>
      </c>
      <c r="J30" s="14" t="str">
        <f t="shared" si="3"/>
        <v/>
      </c>
      <c r="K30" s="14" t="str">
        <f t="shared" si="3"/>
        <v/>
      </c>
      <c r="L30" s="14" t="str">
        <f t="shared" ref="L30:M30" si="4">IF(ISERR(L21-L19),"",L21-L19)</f>
        <v/>
      </c>
      <c r="M30" s="14" t="str">
        <f t="shared" si="4"/>
        <v/>
      </c>
    </row>
    <row r="31" spans="1:15" ht="15" customHeight="1" x14ac:dyDescent="0.25">
      <c r="A31" s="12" t="s">
        <v>160</v>
      </c>
      <c r="B31" s="15" t="str">
        <f>IF(B30="","",IF($C$5=$C$3,IF(B30&lt;=7,"Pass","Inquiry"),IF($C$5=$C$4,IF(B30&lt;=0,"Pass","Inquiry"),"OOPS")))</f>
        <v>Pass</v>
      </c>
      <c r="C31" s="15" t="str">
        <f t="shared" ref="C31:M31" si="5">IF(C30="","",IF($C$5=$C$3,IF(C30&lt;=7,"Pass","Inquiry"),IF($C$5=$C$4,IF(C30&lt;=0,"Pass","Inquiry"),"OOPS")))</f>
        <v>Pass</v>
      </c>
      <c r="D31" s="15" t="str">
        <f t="shared" si="5"/>
        <v>Pass</v>
      </c>
      <c r="E31" s="15" t="str">
        <f t="shared" si="5"/>
        <v/>
      </c>
      <c r="F31" s="15" t="str">
        <f t="shared" si="5"/>
        <v/>
      </c>
      <c r="G31" s="15" t="str">
        <f t="shared" si="5"/>
        <v/>
      </c>
      <c r="H31" s="15" t="str">
        <f t="shared" si="5"/>
        <v/>
      </c>
      <c r="I31" s="15" t="str">
        <f t="shared" si="5"/>
        <v/>
      </c>
      <c r="J31" s="15" t="str">
        <f t="shared" si="5"/>
        <v/>
      </c>
      <c r="K31" s="15" t="str">
        <f t="shared" si="5"/>
        <v/>
      </c>
      <c r="L31" s="15" t="str">
        <f t="shared" si="5"/>
        <v/>
      </c>
      <c r="M31" s="15" t="str">
        <f t="shared" si="5"/>
        <v/>
      </c>
    </row>
    <row r="32" spans="1:15" ht="15" customHeight="1" thickBot="1" x14ac:dyDescent="0.3"/>
    <row r="33" spans="1:13" ht="15" customHeight="1" x14ac:dyDescent="0.25">
      <c r="A33" s="264" t="s">
        <v>188</v>
      </c>
      <c r="B33" s="265"/>
      <c r="C33" s="265"/>
      <c r="D33" s="265"/>
      <c r="E33" s="265"/>
      <c r="F33" s="265"/>
      <c r="G33" s="265"/>
      <c r="H33" s="265"/>
      <c r="I33" s="265"/>
      <c r="J33" s="265"/>
      <c r="K33" s="265"/>
      <c r="L33" s="265"/>
      <c r="M33" s="266"/>
    </row>
    <row r="34" spans="1:13" ht="45" customHeight="1" x14ac:dyDescent="0.25">
      <c r="A34" s="257" t="s">
        <v>191</v>
      </c>
      <c r="B34" s="261"/>
      <c r="C34" s="261"/>
      <c r="D34" s="261"/>
      <c r="E34" s="261"/>
      <c r="F34" s="261"/>
      <c r="G34" s="261"/>
      <c r="H34" s="261"/>
      <c r="I34" s="261"/>
      <c r="J34" s="261"/>
      <c r="K34" s="261"/>
      <c r="L34" s="261"/>
      <c r="M34" s="259"/>
    </row>
    <row r="35" spans="1:13" ht="15" customHeight="1" x14ac:dyDescent="0.25">
      <c r="A35" s="262" t="s">
        <v>161</v>
      </c>
      <c r="B35" s="263"/>
      <c r="C35" s="263"/>
      <c r="D35" s="263"/>
      <c r="E35" s="263"/>
      <c r="F35" s="263"/>
      <c r="G35" s="263"/>
      <c r="H35" s="263"/>
      <c r="I35" s="263"/>
      <c r="J35" s="263"/>
      <c r="K35" s="263"/>
      <c r="L35" s="263"/>
      <c r="M35" s="259"/>
    </row>
    <row r="36" spans="1:13" ht="15" customHeight="1" x14ac:dyDescent="0.25">
      <c r="A36" s="262" t="s">
        <v>162</v>
      </c>
      <c r="B36" s="263"/>
      <c r="C36" s="263"/>
      <c r="D36" s="263"/>
      <c r="E36" s="263"/>
      <c r="F36" s="263"/>
      <c r="G36" s="263"/>
      <c r="H36" s="263"/>
      <c r="I36" s="263"/>
      <c r="J36" s="263"/>
      <c r="K36" s="263"/>
      <c r="L36" s="263"/>
      <c r="M36" s="259"/>
    </row>
    <row r="37" spans="1:13" ht="15" customHeight="1" x14ac:dyDescent="0.25">
      <c r="A37" s="257" t="s">
        <v>189</v>
      </c>
      <c r="B37" s="258"/>
      <c r="C37" s="258"/>
      <c r="D37" s="258"/>
      <c r="E37" s="258"/>
      <c r="F37" s="258"/>
      <c r="G37" s="258"/>
      <c r="H37" s="258"/>
      <c r="I37" s="258"/>
      <c r="J37" s="258"/>
      <c r="K37" s="258"/>
      <c r="L37" s="258"/>
      <c r="M37" s="259"/>
    </row>
    <row r="38" spans="1:13" ht="15" customHeight="1" x14ac:dyDescent="0.25">
      <c r="A38" s="260" t="s">
        <v>192</v>
      </c>
      <c r="B38" s="261"/>
      <c r="C38" s="261"/>
      <c r="D38" s="261"/>
      <c r="E38" s="261"/>
      <c r="F38" s="261"/>
      <c r="G38" s="261"/>
      <c r="H38" s="261"/>
      <c r="I38" s="261"/>
      <c r="J38" s="261"/>
      <c r="K38" s="261"/>
      <c r="L38" s="261"/>
      <c r="M38" s="259"/>
    </row>
    <row r="39" spans="1:13" ht="15" customHeight="1" x14ac:dyDescent="0.25">
      <c r="A39" s="260" t="s">
        <v>190</v>
      </c>
      <c r="B39" s="261"/>
      <c r="C39" s="261"/>
      <c r="D39" s="261"/>
      <c r="E39" s="261"/>
      <c r="F39" s="261"/>
      <c r="G39" s="261"/>
      <c r="H39" s="261"/>
      <c r="I39" s="261"/>
      <c r="J39" s="261"/>
      <c r="K39" s="261"/>
      <c r="L39" s="261"/>
      <c r="M39" s="259"/>
    </row>
    <row r="40" spans="1:13" ht="15" customHeight="1" x14ac:dyDescent="0.25">
      <c r="A40" s="262" t="s">
        <v>163</v>
      </c>
      <c r="B40" s="263"/>
      <c r="C40" s="263"/>
      <c r="D40" s="263"/>
      <c r="E40" s="263"/>
      <c r="F40" s="263"/>
      <c r="G40" s="263"/>
      <c r="H40" s="263"/>
      <c r="I40" s="263"/>
      <c r="J40" s="263"/>
      <c r="K40" s="263"/>
      <c r="L40" s="263"/>
      <c r="M40" s="259"/>
    </row>
    <row r="41" spans="1:13" ht="15" customHeight="1" x14ac:dyDescent="0.25">
      <c r="A41" s="260" t="s">
        <v>164</v>
      </c>
      <c r="B41" s="261"/>
      <c r="C41" s="261"/>
      <c r="D41" s="261"/>
      <c r="E41" s="261"/>
      <c r="F41" s="261"/>
      <c r="G41" s="261"/>
      <c r="H41" s="261"/>
      <c r="I41" s="261"/>
      <c r="J41" s="261"/>
      <c r="K41" s="261"/>
      <c r="L41" s="261"/>
      <c r="M41" s="259"/>
    </row>
    <row r="42" spans="1:13" ht="15" customHeight="1" x14ac:dyDescent="0.25">
      <c r="A42" s="260" t="s">
        <v>165</v>
      </c>
      <c r="B42" s="261"/>
      <c r="C42" s="261"/>
      <c r="D42" s="261"/>
      <c r="E42" s="261"/>
      <c r="F42" s="261"/>
      <c r="G42" s="261"/>
      <c r="H42" s="261"/>
      <c r="I42" s="261"/>
      <c r="J42" s="261"/>
      <c r="K42" s="261"/>
      <c r="L42" s="261"/>
      <c r="M42" s="259"/>
    </row>
    <row r="43" spans="1:13" ht="15" customHeight="1" x14ac:dyDescent="0.25">
      <c r="A43" s="262" t="s">
        <v>166</v>
      </c>
      <c r="B43" s="263"/>
      <c r="C43" s="263"/>
      <c r="D43" s="263"/>
      <c r="E43" s="263"/>
      <c r="F43" s="263"/>
      <c r="G43" s="263"/>
      <c r="H43" s="263"/>
      <c r="I43" s="263"/>
      <c r="J43" s="263"/>
      <c r="K43" s="263"/>
      <c r="L43" s="263"/>
      <c r="M43" s="259"/>
    </row>
    <row r="44" spans="1:13" ht="15" customHeight="1" thickBot="1" x14ac:dyDescent="0.3">
      <c r="A44" s="254" t="s">
        <v>167</v>
      </c>
      <c r="B44" s="255"/>
      <c r="C44" s="255"/>
      <c r="D44" s="255"/>
      <c r="E44" s="255"/>
      <c r="F44" s="255"/>
      <c r="G44" s="255"/>
      <c r="H44" s="255"/>
      <c r="I44" s="255"/>
      <c r="J44" s="255"/>
      <c r="K44" s="255"/>
      <c r="L44" s="255"/>
      <c r="M44" s="256"/>
    </row>
    <row r="54" spans="1:7" ht="15" customHeight="1" x14ac:dyDescent="0.25">
      <c r="A54" s="56"/>
      <c r="B54" s="56"/>
      <c r="C54" s="56"/>
      <c r="D54" s="56"/>
      <c r="E54" s="56"/>
      <c r="F54" s="56"/>
      <c r="G54" s="56"/>
    </row>
    <row r="55" spans="1:7" ht="15" customHeight="1" x14ac:dyDescent="0.25">
      <c r="G55" s="56"/>
    </row>
  </sheetData>
  <mergeCells count="36">
    <mergeCell ref="A24:M24"/>
    <mergeCell ref="A28:M28"/>
    <mergeCell ref="A44:M44"/>
    <mergeCell ref="A37:M37"/>
    <mergeCell ref="A38:M38"/>
    <mergeCell ref="A39:M39"/>
    <mergeCell ref="A40:M40"/>
    <mergeCell ref="A41:M41"/>
    <mergeCell ref="A42:M42"/>
    <mergeCell ref="A36:M36"/>
    <mergeCell ref="A33:M33"/>
    <mergeCell ref="A34:M34"/>
    <mergeCell ref="A35:M35"/>
    <mergeCell ref="A43:M43"/>
    <mergeCell ref="C3:G3"/>
    <mergeCell ref="C4:G4"/>
    <mergeCell ref="A5:B5"/>
    <mergeCell ref="C5:G5"/>
    <mergeCell ref="A3:B4"/>
    <mergeCell ref="A10:M10"/>
    <mergeCell ref="A23:K23"/>
    <mergeCell ref="C6:G6"/>
    <mergeCell ref="C7:G7"/>
    <mergeCell ref="C8:G8"/>
    <mergeCell ref="A6:B7"/>
    <mergeCell ref="A8:B8"/>
    <mergeCell ref="A11:O11"/>
    <mergeCell ref="A17:O17"/>
    <mergeCell ref="A1:H1"/>
    <mergeCell ref="I1:K1"/>
    <mergeCell ref="L1:M1"/>
    <mergeCell ref="A2:B2"/>
    <mergeCell ref="C2:D2"/>
    <mergeCell ref="E2:H2"/>
    <mergeCell ref="I2:K2"/>
    <mergeCell ref="L2:M2"/>
  </mergeCells>
  <conditionalFormatting sqref="B14:M14 B20:M20">
    <cfRule type="cellIs" dxfId="5" priority="1" stopIfTrue="1" operator="equal">
      <formula>"Please check"</formula>
    </cfRule>
  </conditionalFormatting>
  <dataValidations count="2">
    <dataValidation type="list" allowBlank="1" showInputMessage="1" showErrorMessage="1" sqref="C65529 C983033 C917497 C851961 C786425 C720889 C655353 C589817 C524281 C458745 C393209 C327673 C262137 C196601 C131065 C5:G5" xr:uid="{00000000-0002-0000-0600-000000000000}">
      <formula1>$C$3:$C$4</formula1>
    </dataValidation>
    <dataValidation type="list" allowBlank="1" showInputMessage="1" showErrorMessage="1" sqref="C8:G8" xr:uid="{00000000-0002-0000-0600-000001000000}">
      <formula1>$C$6:$C$7</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82"/>
  <sheetViews>
    <sheetView zoomScale="120" zoomScaleNormal="120" workbookViewId="0">
      <pane ySplit="2" topLeftCell="A3" activePane="bottomLeft" state="frozen"/>
      <selection pane="bottomLeft" activeCell="E2" sqref="E2"/>
    </sheetView>
  </sheetViews>
  <sheetFormatPr defaultColWidth="6.59765625" defaultRowHeight="15" customHeight="1" x14ac:dyDescent="0.25"/>
  <cols>
    <col min="1" max="1" width="30.59765625" customWidth="1"/>
    <col min="2" max="2" width="6.59765625" style="5" customWidth="1"/>
    <col min="3" max="4" width="10.59765625" style="25" customWidth="1"/>
    <col min="5" max="6" width="9.3984375" style="25" customWidth="1"/>
    <col min="7" max="9" width="15.59765625" style="25" customWidth="1"/>
    <col min="10" max="10" width="12.59765625" customWidth="1"/>
  </cols>
  <sheetData>
    <row r="1" spans="1:10" s="1" customFormat="1" ht="30" customHeight="1" x14ac:dyDescent="0.25">
      <c r="C1" s="267" t="s">
        <v>187</v>
      </c>
      <c r="D1" s="268"/>
      <c r="E1" s="267" t="s">
        <v>168</v>
      </c>
      <c r="F1" s="268"/>
      <c r="G1" s="12" t="s">
        <v>169</v>
      </c>
      <c r="H1" s="12" t="s">
        <v>170</v>
      </c>
      <c r="I1" s="13" t="s">
        <v>171</v>
      </c>
      <c r="J1" s="220" t="s">
        <v>172</v>
      </c>
    </row>
    <row r="2" spans="1:10" ht="30" customHeight="1" x14ac:dyDescent="0.25">
      <c r="A2" s="47" t="s">
        <v>218</v>
      </c>
      <c r="B2" s="47" t="s">
        <v>20</v>
      </c>
      <c r="C2" s="12" t="str">
        <f>E2</f>
        <v>Test Group</v>
      </c>
      <c r="D2" s="12" t="str">
        <f>F2</f>
        <v>Control Group</v>
      </c>
      <c r="E2" s="91" t="s">
        <v>212</v>
      </c>
      <c r="F2" s="91" t="s">
        <v>213</v>
      </c>
      <c r="G2" s="12" t="str">
        <f>C2&amp;" /"&amp;D2</f>
        <v>Test Group /Control Group</v>
      </c>
      <c r="H2" s="12" t="s">
        <v>173</v>
      </c>
      <c r="I2" s="12" t="str">
        <f>C2&amp;" /"&amp;D2</f>
        <v>Test Group /Control Group</v>
      </c>
      <c r="J2" s="269"/>
    </row>
    <row r="3" spans="1:10" ht="15" customHeight="1" x14ac:dyDescent="0.25">
      <c r="A3" s="16" t="str">
        <f>'miRNA Table'!C3</f>
        <v>hsa-let-7a-5p</v>
      </c>
      <c r="B3" s="17" t="s">
        <v>9</v>
      </c>
      <c r="C3" s="18">
        <f>Calculations!CY4</f>
        <v>9.0133333333333336</v>
      </c>
      <c r="D3" s="18">
        <f>Calculations!CZ4</f>
        <v>8.1616666666666635</v>
      </c>
      <c r="E3" s="19">
        <f>IF(ISERROR(2^-C3),"N/A",2^-C3)</f>
        <v>1.9351574477836514E-3</v>
      </c>
      <c r="F3" s="19">
        <f>IF(ISERROR(2^-D3),"N/A",2^-D3)</f>
        <v>3.4921550563951674E-3</v>
      </c>
      <c r="G3" s="18">
        <f>IF(ISERROR(E3/F3),"N/A",E3/F3)</f>
        <v>0.55414419363762402</v>
      </c>
      <c r="H3" s="20">
        <f>IF(OR(COUNT(Calculations!DC4:DL4)&lt;3,COUNT(Calculations!DO4:DX4)&lt;3),"N/A",IF(ISERROR(TTEST(Calculations!DO4:DX4,Calculations!DC4:DL4,2,2)),"N/A",TTEST(Calculations!DO4:DX4,Calculations!DC4:DL4,2,2)))</f>
        <v>6.5528890671277004E-4</v>
      </c>
      <c r="I3" s="18">
        <f t="shared" ref="I3:I66" si="0">IF(G3&gt;1,G3,-1/G3)</f>
        <v>-1.8045844592101565</v>
      </c>
      <c r="J3" s="21" t="str">
        <f>IF(AND('Test Sample Data'!O3&gt;=35,'Control Sample Data'!O3&gt;=35),"C",IF(AND('Test Sample Data'!O3&gt;=30,'Control Sample Data'!O3&gt;=30, OR(H3&gt;=0.05, H3="N/A")),"B",IF(OR(AND('Test Sample Data'!O3&gt;=30,'Control Sample Data'!O3&lt;=30), AND('Test Sample Data'!O3&lt;=30,'Control Sample Data'!O3&gt;=30)),"A","OKAY")))</f>
        <v>OKAY</v>
      </c>
    </row>
    <row r="4" spans="1:10" ht="15" customHeight="1" x14ac:dyDescent="0.25">
      <c r="A4" s="16" t="str">
        <f>'miRNA Table'!C4</f>
        <v>hsa-let-7b-5p</v>
      </c>
      <c r="B4" s="17" t="s">
        <v>10</v>
      </c>
      <c r="C4" s="18">
        <f>Calculations!CY5</f>
        <v>10.386666666666665</v>
      </c>
      <c r="D4" s="18">
        <f>Calculations!CZ5</f>
        <v>11.075000000000001</v>
      </c>
      <c r="E4" s="19">
        <f>IF(ISERROR(2^-C4),"N/A",2^-C4)</f>
        <v>7.4696762379101284E-4</v>
      </c>
      <c r="F4" s="19">
        <f t="shared" ref="F4:F67" si="1">IF(ISERROR(2^-D4),"N/A",2^-D4)</f>
        <v>4.6354595749537037E-4</v>
      </c>
      <c r="G4" s="18">
        <f t="shared" ref="G4:G32" si="2">IF(ISERROR(E4/F4),"N/A",E4/F4)</f>
        <v>1.6114208563634667</v>
      </c>
      <c r="H4" s="20">
        <f>IF(OR(COUNT(Calculations!DC5:DL5)&lt;3,COUNT(Calculations!DO5:DX5)&lt;3),"N/A",IF(ISERROR(TTEST(Calculations!DO5:DX5,Calculations!DC5:DL5,2,2)),"N/A",TTEST(Calculations!DO5:DX5,Calculations!DC5:DL5,2,2)))</f>
        <v>5.8867156111331885E-2</v>
      </c>
      <c r="I4" s="18">
        <f t="shared" si="0"/>
        <v>1.6114208563634667</v>
      </c>
      <c r="J4" s="21" t="str">
        <f>IF(AND('Test Sample Data'!O4&gt;=35,'Control Sample Data'!O4&gt;=35),"C",IF(AND('Test Sample Data'!O4&gt;=30,'Control Sample Data'!O4&gt;=30, OR(H4&gt;=0.05, H4="N/A")),"B",IF(OR(AND('Test Sample Data'!O4&gt;=30,'Control Sample Data'!O4&lt;=30), AND('Test Sample Data'!O4&lt;=30,'Control Sample Data'!O4&gt;=30)),"A","OKAY")))</f>
        <v>B</v>
      </c>
    </row>
    <row r="5" spans="1:10" ht="15" customHeight="1" x14ac:dyDescent="0.25">
      <c r="A5" s="16" t="str">
        <f>'miRNA Table'!C5</f>
        <v>hsa-let-7c-5p</v>
      </c>
      <c r="B5" s="17" t="s">
        <v>11</v>
      </c>
      <c r="C5" s="18">
        <f>Calculations!CY6</f>
        <v>10.78</v>
      </c>
      <c r="D5" s="18">
        <f>Calculations!CZ6</f>
        <v>12.751666666666665</v>
      </c>
      <c r="E5" s="19">
        <f t="shared" ref="E5:F68" si="3">IF(ISERROR(2^-C5),"N/A",2^-C5)</f>
        <v>5.6871757151780091E-4</v>
      </c>
      <c r="F5" s="19">
        <f t="shared" si="1"/>
        <v>1.4499927762680196E-4</v>
      </c>
      <c r="G5" s="18">
        <f t="shared" si="2"/>
        <v>3.9222096883928064</v>
      </c>
      <c r="H5" s="20">
        <f>IF(OR(COUNT(Calculations!DC6:DL6)&lt;3,COUNT(Calculations!DO6:DX6)&lt;3),"N/A",IF(ISERROR(TTEST(Calculations!DO6:DX6,Calculations!DC6:DL6,2,2)),"N/A",TTEST(Calculations!DO6:DX6,Calculations!DC6:DL6,2,2)))</f>
        <v>2.6736042136590184E-3</v>
      </c>
      <c r="I5" s="18">
        <f t="shared" si="0"/>
        <v>3.9222096883928064</v>
      </c>
      <c r="J5" s="21" t="str">
        <f>IF(AND('Test Sample Data'!O5&gt;=35,'Control Sample Data'!O5&gt;=35),"C",IF(AND('Test Sample Data'!O5&gt;=30,'Control Sample Data'!O5&gt;=30, OR(H5&gt;=0.05, H5="N/A")),"B",IF(OR(AND('Test Sample Data'!O5&gt;=30,'Control Sample Data'!O5&lt;=30), AND('Test Sample Data'!O5&lt;=30,'Control Sample Data'!O5&gt;=30)),"A","OKAY")))</f>
        <v>OKAY</v>
      </c>
    </row>
    <row r="6" spans="1:10" ht="15" customHeight="1" x14ac:dyDescent="0.25">
      <c r="A6" s="16" t="str">
        <f>'miRNA Table'!C6</f>
        <v>hsa-let-7d-5p</v>
      </c>
      <c r="B6" s="17" t="s">
        <v>35</v>
      </c>
      <c r="C6" s="18">
        <f>Calculations!CY7</f>
        <v>11.443333333333333</v>
      </c>
      <c r="D6" s="18">
        <f>Calculations!CZ7</f>
        <v>12.324999999999998</v>
      </c>
      <c r="E6" s="19">
        <f t="shared" si="3"/>
        <v>3.5909835551414788E-4</v>
      </c>
      <c r="F6" s="19">
        <f t="shared" si="1"/>
        <v>1.9489706698160443E-4</v>
      </c>
      <c r="G6" s="18">
        <f t="shared" si="2"/>
        <v>1.8425026147163197</v>
      </c>
      <c r="H6" s="20">
        <f>IF(OR(COUNT(Calculations!DC7:DL7)&lt;3,COUNT(Calculations!DO7:DX7)&lt;3),"N/A",IF(ISERROR(TTEST(Calculations!DO7:DX7,Calculations!DC7:DL7,2,2)),"N/A",TTEST(Calculations!DO7:DX7,Calculations!DC7:DL7,2,2)))</f>
        <v>0.25719462883228678</v>
      </c>
      <c r="I6" s="18">
        <f t="shared" si="0"/>
        <v>1.8425026147163197</v>
      </c>
      <c r="J6" s="21" t="str">
        <f>IF(AND('Test Sample Data'!O6&gt;=35,'Control Sample Data'!O6&gt;=35),"C",IF(AND('Test Sample Data'!O6&gt;=30,'Control Sample Data'!O6&gt;=30, OR(H6&gt;=0.05, H6="N/A")),"B",IF(OR(AND('Test Sample Data'!O6&gt;=30,'Control Sample Data'!O6&lt;=30), AND('Test Sample Data'!O6&lt;=30,'Control Sample Data'!O6&gt;=30)),"A","OKAY")))</f>
        <v>B</v>
      </c>
    </row>
    <row r="7" spans="1:10" ht="15" customHeight="1" x14ac:dyDescent="0.25">
      <c r="A7" s="16" t="str">
        <f>'miRNA Table'!C7</f>
        <v>hsa-let-7d-3p</v>
      </c>
      <c r="B7" s="17" t="s">
        <v>36</v>
      </c>
      <c r="C7" s="18">
        <f>Calculations!CY8</f>
        <v>14.329999999999998</v>
      </c>
      <c r="D7" s="18">
        <f>Calculations!CZ8</f>
        <v>14.038333333333332</v>
      </c>
      <c r="E7" s="19">
        <f t="shared" si="3"/>
        <v>4.8555693588557124E-5</v>
      </c>
      <c r="F7" s="19">
        <f t="shared" si="1"/>
        <v>5.9434768784688396E-5</v>
      </c>
      <c r="G7" s="18">
        <f t="shared" si="2"/>
        <v>0.81695772662055099</v>
      </c>
      <c r="H7" s="20">
        <f>IF(OR(COUNT(Calculations!DC8:DL8)&lt;3,COUNT(Calculations!DO8:DX8)&lt;3),"N/A",IF(ISERROR(TTEST(Calculations!DO8:DX8,Calculations!DC8:DL8,2,2)),"N/A",TTEST(Calculations!DO8:DX8,Calculations!DC8:DL8,2,2)))</f>
        <v>4.5337704143252298E-2</v>
      </c>
      <c r="I7" s="18">
        <f t="shared" si="0"/>
        <v>-1.2240535433046535</v>
      </c>
      <c r="J7" s="21" t="str">
        <f>IF(AND('Test Sample Data'!O7&gt;=35,'Control Sample Data'!O7&gt;=35),"C",IF(AND('Test Sample Data'!O7&gt;=30,'Control Sample Data'!O7&gt;=30, OR(H7&gt;=0.05, H7="N/A")),"B",IF(OR(AND('Test Sample Data'!O7&gt;=30,'Control Sample Data'!O7&lt;=30), AND('Test Sample Data'!O7&lt;=30,'Control Sample Data'!O7&gt;=30)),"A","OKAY")))</f>
        <v>C</v>
      </c>
    </row>
    <row r="8" spans="1:10" ht="15" customHeight="1" x14ac:dyDescent="0.25">
      <c r="A8" s="16" t="str">
        <f>'miRNA Table'!C8</f>
        <v>hsa-let-7e-5p</v>
      </c>
      <c r="B8" s="17" t="s">
        <v>37</v>
      </c>
      <c r="C8" s="18">
        <f>Calculations!CY9</f>
        <v>5.6966666666666663</v>
      </c>
      <c r="D8" s="18">
        <f>Calculations!CZ9</f>
        <v>7.8283333333333323</v>
      </c>
      <c r="E8" s="19">
        <f t="shared" si="3"/>
        <v>1.9281128900376098E-2</v>
      </c>
      <c r="F8" s="19">
        <f t="shared" si="1"/>
        <v>4.3998396650490853E-3</v>
      </c>
      <c r="G8" s="18">
        <f t="shared" si="2"/>
        <v>4.382234437663536</v>
      </c>
      <c r="H8" s="20">
        <f>IF(OR(COUNT(Calculations!DC9:DL9)&lt;3,COUNT(Calculations!DO9:DX9)&lt;3),"N/A",IF(ISERROR(TTEST(Calculations!DO9:DX9,Calculations!DC9:DL9,2,2)),"N/A",TTEST(Calculations!DO9:DX9,Calculations!DC9:DL9,2,2)))</f>
        <v>3.4417619467034108E-3</v>
      </c>
      <c r="I8" s="18">
        <f t="shared" si="0"/>
        <v>4.382234437663536</v>
      </c>
      <c r="J8" s="21" t="str">
        <f>IF(AND('Test Sample Data'!O8&gt;=35,'Control Sample Data'!O8&gt;=35),"C",IF(AND('Test Sample Data'!O8&gt;=30,'Control Sample Data'!O8&gt;=30, OR(H8&gt;=0.05, H8="N/A")),"B",IF(OR(AND('Test Sample Data'!O8&gt;=30,'Control Sample Data'!O8&lt;=30), AND('Test Sample Data'!O8&lt;=30,'Control Sample Data'!O8&gt;=30)),"A","OKAY")))</f>
        <v>OKAY</v>
      </c>
    </row>
    <row r="9" spans="1:10" ht="15" customHeight="1" x14ac:dyDescent="0.25">
      <c r="A9" s="16" t="str">
        <f>'miRNA Table'!C9</f>
        <v>hsa-let-7f-5p</v>
      </c>
      <c r="B9" s="17" t="s">
        <v>38</v>
      </c>
      <c r="C9" s="18">
        <f>Calculations!CY10</f>
        <v>14.329999999999998</v>
      </c>
      <c r="D9" s="18">
        <f>Calculations!CZ10</f>
        <v>14.038333333333332</v>
      </c>
      <c r="E9" s="19">
        <f t="shared" si="3"/>
        <v>4.8555693588557124E-5</v>
      </c>
      <c r="F9" s="19">
        <f t="shared" si="1"/>
        <v>5.9434768784688396E-5</v>
      </c>
      <c r="G9" s="18">
        <f t="shared" si="2"/>
        <v>0.81695772662055099</v>
      </c>
      <c r="H9" s="20">
        <f>IF(OR(COUNT(Calculations!DC10:DL10)&lt;3,COUNT(Calculations!DO10:DX10)&lt;3),"N/A",IF(ISERROR(TTEST(Calculations!DO10:DX10,Calculations!DC10:DL10,2,2)),"N/A",TTEST(Calculations!DO10:DX10,Calculations!DC10:DL10,2,2)))</f>
        <v>4.5337704143252298E-2</v>
      </c>
      <c r="I9" s="18">
        <f t="shared" si="0"/>
        <v>-1.2240535433046535</v>
      </c>
      <c r="J9" s="21" t="str">
        <f>IF(AND('Test Sample Data'!O9&gt;=35,'Control Sample Data'!O9&gt;=35),"C",IF(AND('Test Sample Data'!O9&gt;=30,'Control Sample Data'!O9&gt;=30, OR(H9&gt;=0.05, H9="N/A")),"B",IF(OR(AND('Test Sample Data'!O9&gt;=30,'Control Sample Data'!O9&lt;=30), AND('Test Sample Data'!O9&lt;=30,'Control Sample Data'!O9&gt;=30)),"A","OKAY")))</f>
        <v>C</v>
      </c>
    </row>
    <row r="10" spans="1:10" ht="15" customHeight="1" x14ac:dyDescent="0.25">
      <c r="A10" s="16" t="str">
        <f>'miRNA Table'!C10</f>
        <v>hsa-let-7g-5p</v>
      </c>
      <c r="B10" s="17" t="s">
        <v>39</v>
      </c>
      <c r="C10" s="18">
        <f>Calculations!CY11</f>
        <v>8.6866666666666656</v>
      </c>
      <c r="D10" s="18">
        <f>Calculations!CZ11</f>
        <v>6.2883333333333304</v>
      </c>
      <c r="E10" s="19">
        <f t="shared" si="3"/>
        <v>2.4269049696990911E-3</v>
      </c>
      <c r="F10" s="19">
        <f t="shared" si="1"/>
        <v>1.2794491907194354E-2</v>
      </c>
      <c r="G10" s="18">
        <f t="shared" si="2"/>
        <v>0.1896835753465474</v>
      </c>
      <c r="H10" s="20">
        <f>IF(OR(COUNT(Calculations!DC11:DL11)&lt;3,COUNT(Calculations!DO11:DX11)&lt;3),"N/A",IF(ISERROR(TTEST(Calculations!DO11:DX11,Calculations!DC11:DL11,2,2)),"N/A",TTEST(Calculations!DO11:DX11,Calculations!DC11:DL11,2,2)))</f>
        <v>1.4140795037699536E-4</v>
      </c>
      <c r="I10" s="18">
        <f t="shared" si="0"/>
        <v>-5.2719377424904801</v>
      </c>
      <c r="J10" s="21" t="str">
        <f>IF(AND('Test Sample Data'!O10&gt;=35,'Control Sample Data'!O10&gt;=35),"C",IF(AND('Test Sample Data'!O10&gt;=30,'Control Sample Data'!O10&gt;=30, OR(H10&gt;=0.05, H10="N/A")),"B",IF(OR(AND('Test Sample Data'!O10&gt;=30,'Control Sample Data'!O10&lt;=30), AND('Test Sample Data'!O10&lt;=30,'Control Sample Data'!O10&gt;=30)),"A","OKAY")))</f>
        <v>OKAY</v>
      </c>
    </row>
    <row r="11" spans="1:10" ht="15" customHeight="1" x14ac:dyDescent="0.25">
      <c r="A11" s="16" t="str">
        <f>'miRNA Table'!C11</f>
        <v>hsa-let-7g-3p</v>
      </c>
      <c r="B11" s="17" t="s">
        <v>40</v>
      </c>
      <c r="C11" s="18">
        <f>Calculations!CY12</f>
        <v>0.6000000000000002</v>
      </c>
      <c r="D11" s="18">
        <f>Calculations!CZ12</f>
        <v>4.6816666666666649</v>
      </c>
      <c r="E11" s="19">
        <f t="shared" si="3"/>
        <v>0.6597539553864471</v>
      </c>
      <c r="F11" s="19">
        <f t="shared" si="1"/>
        <v>3.8965289174565598E-2</v>
      </c>
      <c r="G11" s="18">
        <f t="shared" si="2"/>
        <v>16.931837780818991</v>
      </c>
      <c r="H11" s="20">
        <f>IF(OR(COUNT(Calculations!DC12:DL12)&lt;3,COUNT(Calculations!DO12:DX12)&lt;3),"N/A",IF(ISERROR(TTEST(Calculations!DO12:DX12,Calculations!DC12:DL12,2,2)),"N/A",TTEST(Calculations!DO12:DX12,Calculations!DC12:DL12,2,2)))</f>
        <v>2.9252330587097668E-6</v>
      </c>
      <c r="I11" s="18">
        <f t="shared" si="0"/>
        <v>16.931837780818991</v>
      </c>
      <c r="J11" s="21" t="str">
        <f>IF(AND('Test Sample Data'!O11&gt;=35,'Control Sample Data'!O11&gt;=35),"C",IF(AND('Test Sample Data'!O11&gt;=30,'Control Sample Data'!O11&gt;=30, OR(H11&gt;=0.05, H11="N/A")),"B",IF(OR(AND('Test Sample Data'!O11&gt;=30,'Control Sample Data'!O11&lt;=30), AND('Test Sample Data'!O11&lt;=30,'Control Sample Data'!O11&gt;=30)),"A","OKAY")))</f>
        <v>OKAY</v>
      </c>
    </row>
    <row r="12" spans="1:10" ht="15" customHeight="1" x14ac:dyDescent="0.25">
      <c r="A12" s="16" t="str">
        <f>'miRNA Table'!C12</f>
        <v>hsa-let-7i-5p</v>
      </c>
      <c r="B12" s="17" t="s">
        <v>41</v>
      </c>
      <c r="C12" s="18">
        <f>Calculations!CY13</f>
        <v>-3.870000000000001</v>
      </c>
      <c r="D12" s="18">
        <f>Calculations!CZ13</f>
        <v>6.1883333333333326</v>
      </c>
      <c r="E12" s="19">
        <f t="shared" si="3"/>
        <v>14.621303203670415</v>
      </c>
      <c r="F12" s="19">
        <f t="shared" si="1"/>
        <v>1.3712796892766249E-2</v>
      </c>
      <c r="G12" s="18">
        <f t="shared" si="2"/>
        <v>1066.2524441956418</v>
      </c>
      <c r="H12" s="20">
        <f>IF(OR(COUNT(Calculations!DC13:DL13)&lt;3,COUNT(Calculations!DO13:DX13)&lt;3),"N/A",IF(ISERROR(TTEST(Calculations!DO13:DX13,Calculations!DC13:DL13,2,2)),"N/A",TTEST(Calculations!DO13:DX13,Calculations!DC13:DL13,2,2)))</f>
        <v>9.101635624493599E-6</v>
      </c>
      <c r="I12" s="18">
        <f t="shared" si="0"/>
        <v>1066.2524441956418</v>
      </c>
      <c r="J12" s="21" t="str">
        <f>IF(AND('Test Sample Data'!O12&gt;=35,'Control Sample Data'!O12&gt;=35),"C",IF(AND('Test Sample Data'!O12&gt;=30,'Control Sample Data'!O12&gt;=30, OR(H12&gt;=0.05, H12="N/A")),"B",IF(OR(AND('Test Sample Data'!O12&gt;=30,'Control Sample Data'!O12&lt;=30), AND('Test Sample Data'!O12&lt;=30,'Control Sample Data'!O12&gt;=30)),"A","OKAY")))</f>
        <v>OKAY</v>
      </c>
    </row>
    <row r="13" spans="1:10" ht="15" customHeight="1" x14ac:dyDescent="0.25">
      <c r="A13" s="16" t="str">
        <f>'miRNA Table'!C13</f>
        <v>hsa-miR-1-3p</v>
      </c>
      <c r="B13" s="17" t="s">
        <v>42</v>
      </c>
      <c r="C13" s="18">
        <f>Calculations!CY14</f>
        <v>13.333333333333334</v>
      </c>
      <c r="D13" s="18">
        <f>Calculations!CZ14</f>
        <v>14.038333333333332</v>
      </c>
      <c r="E13" s="19">
        <f t="shared" si="3"/>
        <v>9.6887271238293418E-5</v>
      </c>
      <c r="F13" s="19">
        <f t="shared" si="1"/>
        <v>5.9434768784688396E-5</v>
      </c>
      <c r="G13" s="18">
        <f t="shared" si="2"/>
        <v>1.6301446648052502</v>
      </c>
      <c r="H13" s="20">
        <f>IF(OR(COUNT(Calculations!DC14:DL14)&lt;3,COUNT(Calculations!DO14:DX14)&lt;3),"N/A",IF(ISERROR(TTEST(Calculations!DO14:DX14,Calculations!DC14:DL14,2,2)),"N/A",TTEST(Calculations!DO14:DX14,Calculations!DC14:DL14,2,2)))</f>
        <v>0.18729475073111151</v>
      </c>
      <c r="I13" s="18">
        <f t="shared" si="0"/>
        <v>1.6301446648052502</v>
      </c>
      <c r="J13" s="21" t="str">
        <f>IF(AND('Test Sample Data'!O13&gt;=35,'Control Sample Data'!O13&gt;=35),"C",IF(AND('Test Sample Data'!O13&gt;=30,'Control Sample Data'!O13&gt;=30, OR(H13&gt;=0.05, H13="N/A")),"B",IF(OR(AND('Test Sample Data'!O13&gt;=30,'Control Sample Data'!O13&lt;=30), AND('Test Sample Data'!O13&lt;=30,'Control Sample Data'!O13&gt;=30)),"A","OKAY")))</f>
        <v>B</v>
      </c>
    </row>
    <row r="14" spans="1:10" ht="15" customHeight="1" x14ac:dyDescent="0.25">
      <c r="A14" s="16" t="str">
        <f>'miRNA Table'!C14</f>
        <v>hsa-miR-100-5p</v>
      </c>
      <c r="B14" s="17" t="s">
        <v>43</v>
      </c>
      <c r="C14" s="18">
        <f>Calculations!CY15</f>
        <v>0.23333333333333309</v>
      </c>
      <c r="D14" s="18">
        <f>Calculations!CZ15</f>
        <v>2.194999999999999</v>
      </c>
      <c r="E14" s="19">
        <f t="shared" si="3"/>
        <v>0.85066716095085582</v>
      </c>
      <c r="F14" s="19">
        <f t="shared" si="1"/>
        <v>0.21839322397917374</v>
      </c>
      <c r="G14" s="18">
        <f t="shared" si="2"/>
        <v>3.8951170070733356</v>
      </c>
      <c r="H14" s="20">
        <f>IF(OR(COUNT(Calculations!DC15:DL15)&lt;3,COUNT(Calculations!DO15:DX15)&lt;3),"N/A",IF(ISERROR(TTEST(Calculations!DO15:DX15,Calculations!DC15:DL15,2,2)),"N/A",TTEST(Calculations!DO15:DX15,Calculations!DC15:DL15,2,2)))</f>
        <v>5.3186417986663228E-4</v>
      </c>
      <c r="I14" s="18">
        <f t="shared" si="0"/>
        <v>3.8951170070733356</v>
      </c>
      <c r="J14" s="21" t="str">
        <f>IF(AND('Test Sample Data'!O14&gt;=35,'Control Sample Data'!O14&gt;=35),"C",IF(AND('Test Sample Data'!O14&gt;=30,'Control Sample Data'!O14&gt;=30, OR(H14&gt;=0.05, H14="N/A")),"B",IF(OR(AND('Test Sample Data'!O14&gt;=30,'Control Sample Data'!O14&lt;=30), AND('Test Sample Data'!O14&lt;=30,'Control Sample Data'!O14&gt;=30)),"A","OKAY")))</f>
        <v>OKAY</v>
      </c>
    </row>
    <row r="15" spans="1:10" ht="15" customHeight="1" x14ac:dyDescent="0.25">
      <c r="A15" s="16" t="str">
        <f>'miRNA Table'!C15</f>
        <v>hsa-miR-101-3p</v>
      </c>
      <c r="B15" s="17" t="s">
        <v>134</v>
      </c>
      <c r="C15" s="18">
        <f>Calculations!CY16</f>
        <v>14.143333333333331</v>
      </c>
      <c r="D15" s="18">
        <f>Calculations!CZ16</f>
        <v>12.831666666666665</v>
      </c>
      <c r="E15" s="19">
        <f t="shared" si="3"/>
        <v>5.5262741779073862E-5</v>
      </c>
      <c r="F15" s="19">
        <f t="shared" si="1"/>
        <v>1.3717767536852355E-4</v>
      </c>
      <c r="G15" s="18">
        <f t="shared" si="2"/>
        <v>0.40285521409086594</v>
      </c>
      <c r="H15" s="20">
        <f>IF(OR(COUNT(Calculations!DC16:DL16)&lt;3,COUNT(Calculations!DO16:DX16)&lt;3),"N/A",IF(ISERROR(TTEST(Calculations!DO16:DX16,Calculations!DC16:DL16,2,2)),"N/A",TTEST(Calculations!DO16:DX16,Calculations!DC16:DL16,2,2)))</f>
        <v>0.18330233304206794</v>
      </c>
      <c r="I15" s="18">
        <f t="shared" si="0"/>
        <v>-2.4822813880086585</v>
      </c>
      <c r="J15" s="21" t="str">
        <f>IF(AND('Test Sample Data'!O15&gt;=35,'Control Sample Data'!O15&gt;=35),"C",IF(AND('Test Sample Data'!O15&gt;=30,'Control Sample Data'!O15&gt;=30, OR(H15&gt;=0.05, H15="N/A")),"B",IF(OR(AND('Test Sample Data'!O15&gt;=30,'Control Sample Data'!O15&lt;=30), AND('Test Sample Data'!O15&lt;=30,'Control Sample Data'!O15&gt;=30)),"A","OKAY")))</f>
        <v>B</v>
      </c>
    </row>
    <row r="16" spans="1:10" ht="15" customHeight="1" x14ac:dyDescent="0.25">
      <c r="A16" s="16" t="str">
        <f>'miRNA Table'!C16</f>
        <v>hsa-miR-101-5p</v>
      </c>
      <c r="B16" s="17" t="s">
        <v>135</v>
      </c>
      <c r="C16" s="18">
        <f>Calculations!CY17</f>
        <v>12.443333333333333</v>
      </c>
      <c r="D16" s="18">
        <f>Calculations!CZ17</f>
        <v>13.115</v>
      </c>
      <c r="E16" s="19">
        <f t="shared" si="3"/>
        <v>1.7954917775707394E-4</v>
      </c>
      <c r="F16" s="19">
        <f t="shared" si="1"/>
        <v>1.127175672277093E-4</v>
      </c>
      <c r="G16" s="18">
        <f t="shared" si="2"/>
        <v>1.5929121092043534</v>
      </c>
      <c r="H16" s="20">
        <f>IF(OR(COUNT(Calculations!DC17:DL17)&lt;3,COUNT(Calculations!DO17:DX17)&lt;3),"N/A",IF(ISERROR(TTEST(Calculations!DO17:DX17,Calculations!DC17:DL17,2,2)),"N/A",TTEST(Calculations!DO17:DX17,Calculations!DC17:DL17,2,2)))</f>
        <v>0.31976576856150657</v>
      </c>
      <c r="I16" s="18">
        <f t="shared" si="0"/>
        <v>1.5929121092043534</v>
      </c>
      <c r="J16" s="21" t="str">
        <f>IF(AND('Test Sample Data'!O16&gt;=35,'Control Sample Data'!O16&gt;=35),"C",IF(AND('Test Sample Data'!O16&gt;=30,'Control Sample Data'!O16&gt;=30, OR(H16&gt;=0.05, H16="N/A")),"B",IF(OR(AND('Test Sample Data'!O16&gt;=30,'Control Sample Data'!O16&lt;=30), AND('Test Sample Data'!O16&lt;=30,'Control Sample Data'!O16&gt;=30)),"A","OKAY")))</f>
        <v>B</v>
      </c>
    </row>
    <row r="17" spans="1:10" ht="15" customHeight="1" x14ac:dyDescent="0.25">
      <c r="A17" s="16" t="str">
        <f>'miRNA Table'!C17</f>
        <v>hsa-miR-103a-3p</v>
      </c>
      <c r="B17" s="17" t="s">
        <v>136</v>
      </c>
      <c r="C17" s="18">
        <f>Calculations!CY18</f>
        <v>4.3</v>
      </c>
      <c r="D17" s="18">
        <f>Calculations!CZ18</f>
        <v>4.3583333333333316</v>
      </c>
      <c r="E17" s="19">
        <f t="shared" si="3"/>
        <v>5.0765774772264717E-2</v>
      </c>
      <c r="F17" s="19">
        <f t="shared" si="1"/>
        <v>4.8754076625835911E-2</v>
      </c>
      <c r="G17" s="18">
        <f t="shared" si="2"/>
        <v>1.0412621525348049</v>
      </c>
      <c r="H17" s="20">
        <f>IF(OR(COUNT(Calculations!DC18:DL18)&lt;3,COUNT(Calculations!DO18:DX18)&lt;3),"N/A",IF(ISERROR(TTEST(Calculations!DO18:DX18,Calculations!DC18:DL18,2,2)),"N/A",TTEST(Calculations!DO18:DX18,Calculations!DC18:DL18,2,2)))</f>
        <v>0.68527738503299818</v>
      </c>
      <c r="I17" s="18">
        <f t="shared" si="0"/>
        <v>1.0412621525348049</v>
      </c>
      <c r="J17" s="21" t="str">
        <f>IF(AND('Test Sample Data'!O17&gt;=35,'Control Sample Data'!O17&gt;=35),"C",IF(AND('Test Sample Data'!O17&gt;=30,'Control Sample Data'!O17&gt;=30, OR(H17&gt;=0.05, H17="N/A")),"B",IF(OR(AND('Test Sample Data'!O17&gt;=30,'Control Sample Data'!O17&lt;=30), AND('Test Sample Data'!O17&lt;=30,'Control Sample Data'!O17&gt;=30)),"A","OKAY")))</f>
        <v>OKAY</v>
      </c>
    </row>
    <row r="18" spans="1:10" ht="15" customHeight="1" x14ac:dyDescent="0.25">
      <c r="A18" s="16" t="str">
        <f>'miRNA Table'!C18</f>
        <v>hsa-miR-105-5p</v>
      </c>
      <c r="B18" s="17" t="s">
        <v>137</v>
      </c>
      <c r="C18" s="18">
        <f>Calculations!CY19</f>
        <v>14.329999999999998</v>
      </c>
      <c r="D18" s="18">
        <f>Calculations!CZ19</f>
        <v>14.038333333333332</v>
      </c>
      <c r="E18" s="19">
        <f t="shared" si="3"/>
        <v>4.8555693588557124E-5</v>
      </c>
      <c r="F18" s="19">
        <f t="shared" si="1"/>
        <v>5.9434768784688396E-5</v>
      </c>
      <c r="G18" s="18">
        <f t="shared" si="2"/>
        <v>0.81695772662055099</v>
      </c>
      <c r="H18" s="20">
        <f>IF(OR(COUNT(Calculations!DC19:DL19)&lt;3,COUNT(Calculations!DO19:DX19)&lt;3),"N/A",IF(ISERROR(TTEST(Calculations!DO19:DX19,Calculations!DC19:DL19,2,2)),"N/A",TTEST(Calculations!DO19:DX19,Calculations!DC19:DL19,2,2)))</f>
        <v>4.5337704143252298E-2</v>
      </c>
      <c r="I18" s="18">
        <f t="shared" si="0"/>
        <v>-1.2240535433046535</v>
      </c>
      <c r="J18" s="21" t="str">
        <f>IF(AND('Test Sample Data'!O18&gt;=35,'Control Sample Data'!O18&gt;=35),"C",IF(AND('Test Sample Data'!O18&gt;=30,'Control Sample Data'!O18&gt;=30, OR(H18&gt;=0.05, H18="N/A")),"B",IF(OR(AND('Test Sample Data'!O18&gt;=30,'Control Sample Data'!O18&lt;=30), AND('Test Sample Data'!O18&lt;=30,'Control Sample Data'!O18&gt;=30)),"A","OKAY")))</f>
        <v>C</v>
      </c>
    </row>
    <row r="19" spans="1:10" ht="15" customHeight="1" x14ac:dyDescent="0.25">
      <c r="A19" s="16" t="str">
        <f>'miRNA Table'!C19</f>
        <v>hsa-miR-106a-3p</v>
      </c>
      <c r="B19" s="17" t="s">
        <v>138</v>
      </c>
      <c r="C19" s="18">
        <f>Calculations!CY20</f>
        <v>14.329999999999998</v>
      </c>
      <c r="D19" s="18">
        <f>Calculations!CZ20</f>
        <v>14.038333333333332</v>
      </c>
      <c r="E19" s="19">
        <f t="shared" si="3"/>
        <v>4.8555693588557124E-5</v>
      </c>
      <c r="F19" s="19">
        <f t="shared" si="1"/>
        <v>5.9434768784688396E-5</v>
      </c>
      <c r="G19" s="18">
        <f t="shared" si="2"/>
        <v>0.81695772662055099</v>
      </c>
      <c r="H19" s="20">
        <f>IF(OR(COUNT(Calculations!DC20:DL20)&lt;3,COUNT(Calculations!DO20:DX20)&lt;3),"N/A",IF(ISERROR(TTEST(Calculations!DO20:DX20,Calculations!DC20:DL20,2,2)),"N/A",TTEST(Calculations!DO20:DX20,Calculations!DC20:DL20,2,2)))</f>
        <v>4.5337704143252298E-2</v>
      </c>
      <c r="I19" s="18">
        <f t="shared" si="0"/>
        <v>-1.2240535433046535</v>
      </c>
      <c r="J19" s="21" t="str">
        <f>IF(AND('Test Sample Data'!O19&gt;=35,'Control Sample Data'!O19&gt;=35),"C",IF(AND('Test Sample Data'!O19&gt;=30,'Control Sample Data'!O19&gt;=30, OR(H19&gt;=0.05, H19="N/A")),"B",IF(OR(AND('Test Sample Data'!O19&gt;=30,'Control Sample Data'!O19&lt;=30), AND('Test Sample Data'!O19&lt;=30,'Control Sample Data'!O19&gt;=30)),"A","OKAY")))</f>
        <v>C</v>
      </c>
    </row>
    <row r="20" spans="1:10" ht="15" customHeight="1" x14ac:dyDescent="0.25">
      <c r="A20" s="16" t="str">
        <f>'miRNA Table'!C20</f>
        <v>hsa-miR-106b-5p</v>
      </c>
      <c r="B20" s="17" t="s">
        <v>139</v>
      </c>
      <c r="C20" s="18">
        <f>Calculations!CY21</f>
        <v>14.329999999999998</v>
      </c>
      <c r="D20" s="18">
        <f>Calculations!CZ21</f>
        <v>14.038333333333332</v>
      </c>
      <c r="E20" s="19">
        <f t="shared" si="3"/>
        <v>4.8555693588557124E-5</v>
      </c>
      <c r="F20" s="19">
        <f t="shared" si="1"/>
        <v>5.9434768784688396E-5</v>
      </c>
      <c r="G20" s="18">
        <f t="shared" si="2"/>
        <v>0.81695772662055099</v>
      </c>
      <c r="H20" s="20">
        <f>IF(OR(COUNT(Calculations!DC21:DL21)&lt;3,COUNT(Calculations!DO21:DX21)&lt;3),"N/A",IF(ISERROR(TTEST(Calculations!DO21:DX21,Calculations!DC21:DL21,2,2)),"N/A",TTEST(Calculations!DO21:DX21,Calculations!DC21:DL21,2,2)))</f>
        <v>4.5337704143252298E-2</v>
      </c>
      <c r="I20" s="18">
        <f t="shared" si="0"/>
        <v>-1.2240535433046535</v>
      </c>
      <c r="J20" s="21" t="str">
        <f>IF(AND('Test Sample Data'!O20&gt;=35,'Control Sample Data'!O20&gt;=35),"C",IF(AND('Test Sample Data'!O20&gt;=30,'Control Sample Data'!O20&gt;=30, OR(H20&gt;=0.05, H20="N/A")),"B",IF(OR(AND('Test Sample Data'!O20&gt;=30,'Control Sample Data'!O20&lt;=30), AND('Test Sample Data'!O20&lt;=30,'Control Sample Data'!O20&gt;=30)),"A","OKAY")))</f>
        <v>C</v>
      </c>
    </row>
    <row r="21" spans="1:10" ht="15" customHeight="1" x14ac:dyDescent="0.25">
      <c r="A21" s="16" t="str">
        <f>'miRNA Table'!C21</f>
        <v>hsa-miR-106b-3p</v>
      </c>
      <c r="B21" s="17" t="s">
        <v>140</v>
      </c>
      <c r="C21" s="18">
        <f>Calculations!CY22</f>
        <v>14.329999999999998</v>
      </c>
      <c r="D21" s="18">
        <f>Calculations!CZ22</f>
        <v>13.411666666666664</v>
      </c>
      <c r="E21" s="19">
        <f t="shared" si="3"/>
        <v>4.8555693588557124E-5</v>
      </c>
      <c r="F21" s="19">
        <f t="shared" si="1"/>
        <v>9.1766895888525937E-5</v>
      </c>
      <c r="G21" s="18">
        <f t="shared" si="2"/>
        <v>0.52911993065059404</v>
      </c>
      <c r="H21" s="20">
        <f>IF(OR(COUNT(Calculations!DC22:DL22)&lt;3,COUNT(Calculations!DO22:DX22)&lt;3),"N/A",IF(ISERROR(TTEST(Calculations!DO22:DX22,Calculations!DC22:DL22,2,2)),"N/A",TTEST(Calculations!DO22:DX22,Calculations!DC22:DL22,2,2)))</f>
        <v>0.27979667200358799</v>
      </c>
      <c r="I21" s="18">
        <f t="shared" si="0"/>
        <v>-1.8899306982642334</v>
      </c>
      <c r="J21" s="21" t="str">
        <f>IF(AND('Test Sample Data'!O21&gt;=35,'Control Sample Data'!O21&gt;=35),"C",IF(AND('Test Sample Data'!O21&gt;=30,'Control Sample Data'!O21&gt;=30, OR(H21&gt;=0.05, H21="N/A")),"B",IF(OR(AND('Test Sample Data'!O21&gt;=30,'Control Sample Data'!O21&lt;=30), AND('Test Sample Data'!O21&lt;=30,'Control Sample Data'!O21&gt;=30)),"A","OKAY")))</f>
        <v>B</v>
      </c>
    </row>
    <row r="22" spans="1:10" ht="15" customHeight="1" x14ac:dyDescent="0.25">
      <c r="A22" s="16" t="str">
        <f>'miRNA Table'!C22</f>
        <v>hsa-miR-107</v>
      </c>
      <c r="B22" s="17" t="s">
        <v>141</v>
      </c>
      <c r="C22" s="18">
        <f>Calculations!CY23</f>
        <v>11.223333333333331</v>
      </c>
      <c r="D22" s="18">
        <f>Calculations!CZ23</f>
        <v>11.848333333333329</v>
      </c>
      <c r="E22" s="19">
        <f t="shared" si="3"/>
        <v>4.18253915512919E-4</v>
      </c>
      <c r="F22" s="19">
        <f t="shared" si="1"/>
        <v>2.7120411076240764E-4</v>
      </c>
      <c r="G22" s="18">
        <f t="shared" si="2"/>
        <v>1.5422108254079396</v>
      </c>
      <c r="H22" s="20">
        <f>IF(OR(COUNT(Calculations!DC23:DL23)&lt;3,COUNT(Calculations!DO23:DX23)&lt;3),"N/A",IF(ISERROR(TTEST(Calculations!DO23:DX23,Calculations!DC23:DL23,2,2)),"N/A",TTEST(Calculations!DO23:DX23,Calculations!DC23:DL23,2,2)))</f>
        <v>0.71550199948107607</v>
      </c>
      <c r="I22" s="18">
        <f t="shared" si="0"/>
        <v>1.5422108254079396</v>
      </c>
      <c r="J22" s="21" t="str">
        <f>IF(AND('Test Sample Data'!O22&gt;=35,'Control Sample Data'!O22&gt;=35),"C",IF(AND('Test Sample Data'!O22&gt;=30,'Control Sample Data'!O22&gt;=30, OR(H22&gt;=0.05, H22="N/A")),"B",IF(OR(AND('Test Sample Data'!O22&gt;=30,'Control Sample Data'!O22&lt;=30), AND('Test Sample Data'!O22&lt;=30,'Control Sample Data'!O22&gt;=30)),"A","OKAY")))</f>
        <v>B</v>
      </c>
    </row>
    <row r="23" spans="1:10" ht="15" customHeight="1" x14ac:dyDescent="0.25">
      <c r="A23" s="16" t="str">
        <f>'miRNA Table'!C23</f>
        <v>hsa-miR-10a-5p</v>
      </c>
      <c r="B23" s="17" t="s">
        <v>142</v>
      </c>
      <c r="C23" s="18">
        <f>Calculations!CY24</f>
        <v>14.016666666666666</v>
      </c>
      <c r="D23" s="18">
        <f>Calculations!CZ24</f>
        <v>14.038333333333332</v>
      </c>
      <c r="E23" s="19">
        <f t="shared" si="3"/>
        <v>6.0334107687554785E-5</v>
      </c>
      <c r="F23" s="19">
        <f t="shared" si="1"/>
        <v>5.9434768784688396E-5</v>
      </c>
      <c r="G23" s="18">
        <f t="shared" si="2"/>
        <v>1.0151315285859761</v>
      </c>
      <c r="H23" s="20">
        <f>IF(OR(COUNT(Calculations!DC24:DL24)&lt;3,COUNT(Calculations!DO24:DX24)&lt;3),"N/A",IF(ISERROR(TTEST(Calculations!DO24:DX24,Calculations!DC24:DL24,2,2)),"N/A",TTEST(Calculations!DO24:DX24,Calculations!DC24:DL24,2,2)))</f>
        <v>0.80710304640917141</v>
      </c>
      <c r="I23" s="18">
        <f t="shared" si="0"/>
        <v>1.0151315285859761</v>
      </c>
      <c r="J23" s="21" t="str">
        <f>IF(AND('Test Sample Data'!O23&gt;=35,'Control Sample Data'!O23&gt;=35),"C",IF(AND('Test Sample Data'!O23&gt;=30,'Control Sample Data'!O23&gt;=30, OR(H23&gt;=0.05, H23="N/A")),"B",IF(OR(AND('Test Sample Data'!O23&gt;=30,'Control Sample Data'!O23&lt;=30), AND('Test Sample Data'!O23&lt;=30,'Control Sample Data'!O23&gt;=30)),"A","OKAY")))</f>
        <v>B</v>
      </c>
    </row>
    <row r="24" spans="1:10" ht="15" customHeight="1" x14ac:dyDescent="0.25">
      <c r="A24" s="16" t="str">
        <f>'miRNA Table'!C24</f>
        <v>hsa-miR-10a-3p</v>
      </c>
      <c r="B24" s="17" t="s">
        <v>143</v>
      </c>
      <c r="C24" s="18">
        <f>Calculations!CY25</f>
        <v>13.846666666666664</v>
      </c>
      <c r="D24" s="18">
        <f>Calculations!CZ25</f>
        <v>14.038333333333332</v>
      </c>
      <c r="E24" s="19">
        <f t="shared" si="3"/>
        <v>6.7879399770011845E-5</v>
      </c>
      <c r="F24" s="19">
        <f t="shared" si="1"/>
        <v>5.9434768784688396E-5</v>
      </c>
      <c r="G24" s="18">
        <f t="shared" si="2"/>
        <v>1.1420823393107733</v>
      </c>
      <c r="H24" s="20">
        <f>IF(OR(COUNT(Calculations!DC25:DL25)&lt;3,COUNT(Calculations!DO25:DX25)&lt;3),"N/A",IF(ISERROR(TTEST(Calculations!DO25:DX25,Calculations!DC25:DL25,2,2)),"N/A",TTEST(Calculations!DO25:DX25,Calculations!DC25:DL25,2,2)))</f>
        <v>0.58363699889946541</v>
      </c>
      <c r="I24" s="18">
        <f t="shared" si="0"/>
        <v>1.1420823393107733</v>
      </c>
      <c r="J24" s="21" t="str">
        <f>IF(AND('Test Sample Data'!O24&gt;=35,'Control Sample Data'!O24&gt;=35),"C",IF(AND('Test Sample Data'!O24&gt;=30,'Control Sample Data'!O24&gt;=30, OR(H24&gt;=0.05, H24="N/A")),"B",IF(OR(AND('Test Sample Data'!O24&gt;=30,'Control Sample Data'!O24&lt;=30), AND('Test Sample Data'!O24&lt;=30,'Control Sample Data'!O24&gt;=30)),"A","OKAY")))</f>
        <v>B</v>
      </c>
    </row>
    <row r="25" spans="1:10" ht="15" customHeight="1" x14ac:dyDescent="0.25">
      <c r="A25" s="16" t="str">
        <f>'miRNA Table'!C25</f>
        <v>hsa-miR-10b-5p</v>
      </c>
      <c r="B25" s="17" t="s">
        <v>144</v>
      </c>
      <c r="C25" s="18">
        <f>Calculations!CY26</f>
        <v>14.13</v>
      </c>
      <c r="D25" s="18">
        <f>Calculations!CZ26</f>
        <v>13.981666666666664</v>
      </c>
      <c r="E25" s="19">
        <f t="shared" si="3"/>
        <v>5.5775845350915544E-5</v>
      </c>
      <c r="F25" s="19">
        <f t="shared" si="1"/>
        <v>6.1815721692880089E-5</v>
      </c>
      <c r="G25" s="18">
        <f t="shared" si="2"/>
        <v>0.90229222960507449</v>
      </c>
      <c r="H25" s="20">
        <f>IF(OR(COUNT(Calculations!DC26:DL26)&lt;3,COUNT(Calculations!DO26:DX26)&lt;3),"N/A",IF(ISERROR(TTEST(Calculations!DO26:DX26,Calculations!DC26:DL26,2,2)),"N/A",TTEST(Calculations!DO26:DX26,Calculations!DC26:DL26,2,2)))</f>
        <v>0.68101196145383314</v>
      </c>
      <c r="I25" s="18">
        <f t="shared" si="0"/>
        <v>-1.1082883872752527</v>
      </c>
      <c r="J25" s="21" t="str">
        <f>IF(AND('Test Sample Data'!O25&gt;=35,'Control Sample Data'!O25&gt;=35),"C",IF(AND('Test Sample Data'!O25&gt;=30,'Control Sample Data'!O25&gt;=30, OR(H25&gt;=0.05, H25="N/A")),"B",IF(OR(AND('Test Sample Data'!O25&gt;=30,'Control Sample Data'!O25&lt;=30), AND('Test Sample Data'!O25&lt;=30,'Control Sample Data'!O25&gt;=30)),"A","OKAY")))</f>
        <v>B</v>
      </c>
    </row>
    <row r="26" spans="1:10" ht="15" customHeight="1" x14ac:dyDescent="0.25">
      <c r="A26" s="16" t="str">
        <f>'miRNA Table'!C26</f>
        <v>hsa-miR-10b-3p</v>
      </c>
      <c r="B26" s="17" t="s">
        <v>145</v>
      </c>
      <c r="C26" s="18">
        <f>Calculations!CY27</f>
        <v>12.86</v>
      </c>
      <c r="D26" s="18">
        <f>Calculations!CZ27</f>
        <v>8.6849999999999969</v>
      </c>
      <c r="E26" s="19">
        <f t="shared" si="3"/>
        <v>1.3450990184040668E-4</v>
      </c>
      <c r="F26" s="19">
        <f t="shared" si="1"/>
        <v>2.4297102603485785E-3</v>
      </c>
      <c r="G26" s="18">
        <f t="shared" si="2"/>
        <v>5.5360469943897435E-2</v>
      </c>
      <c r="H26" s="20">
        <f>IF(OR(COUNT(Calculations!DC27:DL27)&lt;3,COUNT(Calculations!DO27:DX27)&lt;3),"N/A",IF(ISERROR(TTEST(Calculations!DO27:DX27,Calculations!DC27:DL27,2,2)),"N/A",TTEST(Calculations!DO27:DX27,Calculations!DC27:DL27,2,2)))</f>
        <v>7.1719245437379181E-4</v>
      </c>
      <c r="I26" s="18">
        <f t="shared" si="0"/>
        <v>-18.063430476898134</v>
      </c>
      <c r="J26" s="21" t="str">
        <f>IF(AND('Test Sample Data'!O26&gt;=35,'Control Sample Data'!O26&gt;=35),"C",IF(AND('Test Sample Data'!O26&gt;=30,'Control Sample Data'!O26&gt;=30, OR(H26&gt;=0.05, H26="N/A")),"B",IF(OR(AND('Test Sample Data'!O26&gt;=30,'Control Sample Data'!O26&lt;=30), AND('Test Sample Data'!O26&lt;=30,'Control Sample Data'!O26&gt;=30)),"A","OKAY")))</f>
        <v>A</v>
      </c>
    </row>
    <row r="27" spans="1:10" ht="15" customHeight="1" x14ac:dyDescent="0.25">
      <c r="A27" s="16" t="str">
        <f>'miRNA Table'!C27</f>
        <v>hsa-miR-1180-3p</v>
      </c>
      <c r="B27" s="17" t="s">
        <v>44</v>
      </c>
      <c r="C27" s="18">
        <f>Calculations!CY28</f>
        <v>14.329999999999998</v>
      </c>
      <c r="D27" s="18">
        <f>Calculations!CZ28</f>
        <v>14.038333333333332</v>
      </c>
      <c r="E27" s="19">
        <f t="shared" si="3"/>
        <v>4.8555693588557124E-5</v>
      </c>
      <c r="F27" s="19">
        <f t="shared" si="1"/>
        <v>5.9434768784688396E-5</v>
      </c>
      <c r="G27" s="18">
        <f t="shared" si="2"/>
        <v>0.81695772662055099</v>
      </c>
      <c r="H27" s="20">
        <f>IF(OR(COUNT(Calculations!DC28:DL28)&lt;3,COUNT(Calculations!DO28:DX28)&lt;3),"N/A",IF(ISERROR(TTEST(Calculations!DO28:DX28,Calculations!DC28:DL28,2,2)),"N/A",TTEST(Calculations!DO28:DX28,Calculations!DC28:DL28,2,2)))</f>
        <v>4.5337704143252298E-2</v>
      </c>
      <c r="I27" s="18">
        <f t="shared" si="0"/>
        <v>-1.2240535433046535</v>
      </c>
      <c r="J27" s="21" t="str">
        <f>IF(AND('Test Sample Data'!O27&gt;=35,'Control Sample Data'!O27&gt;=35),"C",IF(AND('Test Sample Data'!O27&gt;=30,'Control Sample Data'!O27&gt;=30, OR(H27&gt;=0.05, H27="N/A")),"B",IF(OR(AND('Test Sample Data'!O27&gt;=30,'Control Sample Data'!O27&lt;=30), AND('Test Sample Data'!O27&lt;=30,'Control Sample Data'!O27&gt;=30)),"A","OKAY")))</f>
        <v>C</v>
      </c>
    </row>
    <row r="28" spans="1:10" ht="15" customHeight="1" x14ac:dyDescent="0.25">
      <c r="A28" s="16" t="str">
        <f>'miRNA Table'!C28</f>
        <v>hsa-miR-1207-5p</v>
      </c>
      <c r="B28" s="17" t="s">
        <v>45</v>
      </c>
      <c r="C28" s="18">
        <f>Calculations!CY29</f>
        <v>10.436666666666666</v>
      </c>
      <c r="D28" s="18">
        <f>Calculations!CZ29</f>
        <v>8.1083333333333325</v>
      </c>
      <c r="E28" s="19">
        <f t="shared" si="3"/>
        <v>7.2152316435040575E-4</v>
      </c>
      <c r="F28" s="19">
        <f t="shared" si="1"/>
        <v>3.6236684255519925E-3</v>
      </c>
      <c r="G28" s="18">
        <f t="shared" si="2"/>
        <v>0.19911401365054429</v>
      </c>
      <c r="H28" s="20">
        <f>IF(OR(COUNT(Calculations!DC29:DL29)&lt;3,COUNT(Calculations!DO29:DX29)&lt;3),"N/A",IF(ISERROR(TTEST(Calculations!DO29:DX29,Calculations!DC29:DL29,2,2)),"N/A",TTEST(Calculations!DO29:DX29,Calculations!DC29:DL29,2,2)))</f>
        <v>8.7734456904709109E-3</v>
      </c>
      <c r="I28" s="18">
        <f t="shared" si="0"/>
        <v>-5.0222482168183973</v>
      </c>
      <c r="J28" s="21" t="str">
        <f>IF(AND('Test Sample Data'!O28&gt;=35,'Control Sample Data'!O28&gt;=35),"C",IF(AND('Test Sample Data'!O28&gt;=30,'Control Sample Data'!O28&gt;=30, OR(H28&gt;=0.05, H28="N/A")),"B",IF(OR(AND('Test Sample Data'!O28&gt;=30,'Control Sample Data'!O28&lt;=30), AND('Test Sample Data'!O28&lt;=30,'Control Sample Data'!O28&gt;=30)),"A","OKAY")))</f>
        <v>A</v>
      </c>
    </row>
    <row r="29" spans="1:10" ht="15" customHeight="1" x14ac:dyDescent="0.25">
      <c r="A29" s="16" t="str">
        <f>'miRNA Table'!C29</f>
        <v>hsa-miR-122-5p</v>
      </c>
      <c r="B29" s="17" t="s">
        <v>46</v>
      </c>
      <c r="C29" s="18">
        <f>Calculations!CY30</f>
        <v>-7.1000000000000014</v>
      </c>
      <c r="D29" s="18">
        <f>Calculations!CZ30</f>
        <v>1.4516666666666644</v>
      </c>
      <c r="E29" s="19">
        <f t="shared" si="3"/>
        <v>137.18700320464561</v>
      </c>
      <c r="F29" s="19">
        <f t="shared" si="1"/>
        <v>0.36559882360685697</v>
      </c>
      <c r="G29" s="18">
        <f t="shared" si="2"/>
        <v>375.23918116369072</v>
      </c>
      <c r="H29" s="20">
        <f>IF(OR(COUNT(Calculations!DC30:DL30)&lt;3,COUNT(Calculations!DO30:DX30)&lt;3),"N/A",IF(ISERROR(TTEST(Calculations!DO30:DX30,Calculations!DC30:DL30,2,2)),"N/A",TTEST(Calculations!DO30:DX30,Calculations!DC30:DL30,2,2)))</f>
        <v>5.116337203358036E-7</v>
      </c>
      <c r="I29" s="18">
        <f t="shared" si="0"/>
        <v>375.23918116369072</v>
      </c>
      <c r="J29" s="21" t="str">
        <f>IF(AND('Test Sample Data'!O29&gt;=35,'Control Sample Data'!O29&gt;=35),"C",IF(AND('Test Sample Data'!O29&gt;=30,'Control Sample Data'!O29&gt;=30, OR(H29&gt;=0.05, H29="N/A")),"B",IF(OR(AND('Test Sample Data'!O29&gt;=30,'Control Sample Data'!O29&lt;=30), AND('Test Sample Data'!O29&lt;=30,'Control Sample Data'!O29&gt;=30)),"A","OKAY")))</f>
        <v>OKAY</v>
      </c>
    </row>
    <row r="30" spans="1:10" ht="15" customHeight="1" x14ac:dyDescent="0.25">
      <c r="A30" s="16" t="str">
        <f>'miRNA Table'!C30</f>
        <v>hsa-miR-122-3p</v>
      </c>
      <c r="B30" s="17" t="s">
        <v>47</v>
      </c>
      <c r="C30" s="18">
        <f>Calculations!CY31</f>
        <v>8.6033333333333335</v>
      </c>
      <c r="D30" s="18">
        <f>Calculations!CZ31</f>
        <v>7.4383333333333317</v>
      </c>
      <c r="E30" s="19">
        <f t="shared" si="3"/>
        <v>2.571216248913349E-3</v>
      </c>
      <c r="F30" s="19">
        <f t="shared" si="1"/>
        <v>5.7655208751147147E-3</v>
      </c>
      <c r="G30" s="18">
        <f t="shared" si="2"/>
        <v>0.44596425971004577</v>
      </c>
      <c r="H30" s="20">
        <f>IF(OR(COUNT(Calculations!DC31:DL31)&lt;3,COUNT(Calculations!DO31:DX31)&lt;3),"N/A",IF(ISERROR(TTEST(Calculations!DO31:DX31,Calculations!DC31:DL31,2,2)),"N/A",TTEST(Calculations!DO31:DX31,Calculations!DC31:DL31,2,2)))</f>
        <v>1.3940355828464633E-2</v>
      </c>
      <c r="I30" s="18">
        <f t="shared" si="0"/>
        <v>-2.2423321560570204</v>
      </c>
      <c r="J30" s="21" t="str">
        <f>IF(AND('Test Sample Data'!O30&gt;=35,'Control Sample Data'!O30&gt;=35),"C",IF(AND('Test Sample Data'!O30&gt;=30,'Control Sample Data'!O30&gt;=30, OR(H30&gt;=0.05, H30="N/A")),"B",IF(OR(AND('Test Sample Data'!O30&gt;=30,'Control Sample Data'!O30&lt;=30), AND('Test Sample Data'!O30&lt;=30,'Control Sample Data'!O30&gt;=30)),"A","OKAY")))</f>
        <v>OKAY</v>
      </c>
    </row>
    <row r="31" spans="1:10" ht="15" customHeight="1" x14ac:dyDescent="0.25">
      <c r="A31" s="16" t="str">
        <f>'miRNA Table'!C31</f>
        <v>hsa-miR-1224-3p</v>
      </c>
      <c r="B31" s="17" t="s">
        <v>48</v>
      </c>
      <c r="C31" s="18">
        <f>Calculations!CY32</f>
        <v>0.76000000000000034</v>
      </c>
      <c r="D31" s="18">
        <f>Calculations!CZ32</f>
        <v>6.2449999999999974</v>
      </c>
      <c r="E31" s="19">
        <f t="shared" si="3"/>
        <v>0.59049633071476504</v>
      </c>
      <c r="F31" s="19">
        <f t="shared" si="1"/>
        <v>1.3184621814531557E-2</v>
      </c>
      <c r="G31" s="18">
        <f t="shared" si="2"/>
        <v>44.78674769904616</v>
      </c>
      <c r="H31" s="20">
        <f>IF(OR(COUNT(Calculations!DC32:DL32)&lt;3,COUNT(Calculations!DO32:DX32)&lt;3),"N/A",IF(ISERROR(TTEST(Calculations!DO32:DX32,Calculations!DC32:DL32,2,2)),"N/A",TTEST(Calculations!DO32:DX32,Calculations!DC32:DL32,2,2)))</f>
        <v>9.162864143668805E-5</v>
      </c>
      <c r="I31" s="18">
        <f t="shared" si="0"/>
        <v>44.78674769904616</v>
      </c>
      <c r="J31" s="21" t="str">
        <f>IF(AND('Test Sample Data'!O31&gt;=35,'Control Sample Data'!O31&gt;=35),"C",IF(AND('Test Sample Data'!O31&gt;=30,'Control Sample Data'!O31&gt;=30, OR(H31&gt;=0.05, H31="N/A")),"B",IF(OR(AND('Test Sample Data'!O31&gt;=30,'Control Sample Data'!O31&lt;=30), AND('Test Sample Data'!O31&lt;=30,'Control Sample Data'!O31&gt;=30)),"A","OKAY")))</f>
        <v>OKAY</v>
      </c>
    </row>
    <row r="32" spans="1:10" ht="15" customHeight="1" x14ac:dyDescent="0.25">
      <c r="A32" s="16" t="str">
        <f>'miRNA Table'!C32</f>
        <v>hsa-miR-1224-5p</v>
      </c>
      <c r="B32" s="17" t="s">
        <v>49</v>
      </c>
      <c r="C32" s="18">
        <f>Calculations!CY33</f>
        <v>3.5533333333333323</v>
      </c>
      <c r="D32" s="18">
        <f>Calculations!CZ33</f>
        <v>10.161666666666665</v>
      </c>
      <c r="E32" s="19">
        <f t="shared" si="3"/>
        <v>8.5180479811551732E-2</v>
      </c>
      <c r="F32" s="19">
        <f t="shared" si="1"/>
        <v>8.7303876409879099E-4</v>
      </c>
      <c r="G32" s="18">
        <f t="shared" si="2"/>
        <v>97.567809488368738</v>
      </c>
      <c r="H32" s="20">
        <f>IF(OR(COUNT(Calculations!DC33:DL33)&lt;3,COUNT(Calculations!DO33:DX33)&lt;3),"N/A",IF(ISERROR(TTEST(Calculations!DO33:DX33,Calculations!DC33:DL33,2,2)),"N/A",TTEST(Calculations!DO33:DX33,Calculations!DC33:DL33,2,2)))</f>
        <v>2.7746959606323441E-5</v>
      </c>
      <c r="I32" s="18">
        <f t="shared" si="0"/>
        <v>97.567809488368738</v>
      </c>
      <c r="J32" s="21" t="str">
        <f>IF(AND('Test Sample Data'!O32&gt;=35,'Control Sample Data'!O32&gt;=35),"C",IF(AND('Test Sample Data'!O32&gt;=30,'Control Sample Data'!O32&gt;=30, OR(H32&gt;=0.05, H32="N/A")),"B",IF(OR(AND('Test Sample Data'!O32&gt;=30,'Control Sample Data'!O32&lt;=30), AND('Test Sample Data'!O32&lt;=30,'Control Sample Data'!O32&gt;=30)),"A","OKAY")))</f>
        <v>A</v>
      </c>
    </row>
    <row r="33" spans="1:10" ht="15" customHeight="1" x14ac:dyDescent="0.25">
      <c r="A33" s="16" t="str">
        <f>'miRNA Table'!C33</f>
        <v>hsa-miR-124-3p</v>
      </c>
      <c r="B33" s="17" t="s">
        <v>50</v>
      </c>
      <c r="C33" s="18">
        <f>Calculations!CY34</f>
        <v>6.5233333333333325</v>
      </c>
      <c r="D33" s="18">
        <f>Calculations!CZ34</f>
        <v>6.2283333333333308</v>
      </c>
      <c r="E33" s="19">
        <f t="shared" si="3"/>
        <v>1.0871287845143887E-2</v>
      </c>
      <c r="F33" s="19">
        <f t="shared" si="1"/>
        <v>1.3337819740608931E-2</v>
      </c>
      <c r="G33" s="18">
        <f>IF(ISERROR(E33/F33),"N/A",E33/F33)</f>
        <v>0.81507233240262433</v>
      </c>
      <c r="H33" s="20">
        <f>IF(OR(COUNT(Calculations!DC34:DL34)&lt;3,COUNT(Calculations!DO34:DX34)&lt;3),"N/A",IF(ISERROR(TTEST(Calculations!DO34:DX34,Calculations!DC34:DL34,2,2)),"N/A",TTEST(Calculations!DO34:DX34,Calculations!DC34:DL34,2,2)))</f>
        <v>4.7234961025358159E-2</v>
      </c>
      <c r="I33" s="18">
        <f t="shared" si="0"/>
        <v>-1.2268849772538055</v>
      </c>
      <c r="J33" s="21" t="str">
        <f>IF(AND('Test Sample Data'!O33&gt;=35,'Control Sample Data'!O33&gt;=35),"C",IF(AND('Test Sample Data'!O33&gt;=30,'Control Sample Data'!O33&gt;=30, OR(H33&gt;=0.05, H33="N/A")),"B",IF(OR(AND('Test Sample Data'!O33&gt;=30,'Control Sample Data'!O33&lt;=30), AND('Test Sample Data'!O33&lt;=30,'Control Sample Data'!O33&gt;=30)),"A","OKAY")))</f>
        <v>OKAY</v>
      </c>
    </row>
    <row r="34" spans="1:10" ht="15" customHeight="1" x14ac:dyDescent="0.25">
      <c r="A34" s="16" t="str">
        <f>'miRNA Table'!C34</f>
        <v>hsa-miR-124-5p</v>
      </c>
      <c r="B34" s="17" t="s">
        <v>51</v>
      </c>
      <c r="C34" s="18">
        <f>Calculations!CY35</f>
        <v>14.329999999999998</v>
      </c>
      <c r="D34" s="18">
        <f>Calculations!CZ35</f>
        <v>11.754999999999997</v>
      </c>
      <c r="E34" s="19">
        <f t="shared" si="3"/>
        <v>4.8555693588557124E-5</v>
      </c>
      <c r="F34" s="19">
        <f t="shared" si="1"/>
        <v>2.8932928978066036E-4</v>
      </c>
      <c r="G34" s="18">
        <f t="shared" ref="G34:G97" si="4">IF(ISERROR(E34/F34),"N/A",E34/F34)</f>
        <v>0.1678215628475328</v>
      </c>
      <c r="H34" s="20">
        <f>IF(OR(COUNT(Calculations!DC35:DL35)&lt;3,COUNT(Calculations!DO35:DX35)&lt;3),"N/A",IF(ISERROR(TTEST(Calculations!DO35:DX35,Calculations!DC35:DL35,2,2)),"N/A",TTEST(Calculations!DO35:DX35,Calculations!DC35:DL35,2,2)))</f>
        <v>4.550819720716677E-2</v>
      </c>
      <c r="I34" s="18">
        <f t="shared" si="0"/>
        <v>-5.9587098524908138</v>
      </c>
      <c r="J34" s="21" t="str">
        <f>IF(AND('Test Sample Data'!O34&gt;=35,'Control Sample Data'!O34&gt;=35),"C",IF(AND('Test Sample Data'!O34&gt;=30,'Control Sample Data'!O34&gt;=30, OR(H34&gt;=0.05, H34="N/A")),"B",IF(OR(AND('Test Sample Data'!O34&gt;=30,'Control Sample Data'!O34&lt;=30), AND('Test Sample Data'!O34&lt;=30,'Control Sample Data'!O34&gt;=30)),"A","OKAY")))</f>
        <v>OKAY</v>
      </c>
    </row>
    <row r="35" spans="1:10" ht="15" customHeight="1" x14ac:dyDescent="0.25">
      <c r="A35" s="16" t="str">
        <f>'miRNA Table'!C35</f>
        <v>hsa-miR-125a-3p</v>
      </c>
      <c r="B35" s="17" t="s">
        <v>52</v>
      </c>
      <c r="C35" s="18">
        <f>Calculations!CY36</f>
        <v>0.37666666666666632</v>
      </c>
      <c r="D35" s="18">
        <f>Calculations!CZ36</f>
        <v>11.841666666666663</v>
      </c>
      <c r="E35" s="19">
        <f t="shared" si="3"/>
        <v>0.77021511115677521</v>
      </c>
      <c r="F35" s="19">
        <f t="shared" si="1"/>
        <v>2.7246023989995751E-4</v>
      </c>
      <c r="G35" s="18">
        <f t="shared" si="4"/>
        <v>2826.88993975629</v>
      </c>
      <c r="H35" s="20">
        <f>IF(OR(COUNT(Calculations!DC36:DL36)&lt;3,COUNT(Calculations!DO36:DX36)&lt;3),"N/A",IF(ISERROR(TTEST(Calculations!DO36:DX36,Calculations!DC36:DL36,2,2)),"N/A",TTEST(Calculations!DO36:DX36,Calculations!DC36:DL36,2,2)))</f>
        <v>1.6736935652546376E-6</v>
      </c>
      <c r="I35" s="18">
        <f t="shared" si="0"/>
        <v>2826.88993975629</v>
      </c>
      <c r="J35" s="21" t="str">
        <f>IF(AND('Test Sample Data'!O35&gt;=35,'Control Sample Data'!O35&gt;=35),"C",IF(AND('Test Sample Data'!O35&gt;=30,'Control Sample Data'!O35&gt;=30, OR(H35&gt;=0.05, H35="N/A")),"B",IF(OR(AND('Test Sample Data'!O35&gt;=30,'Control Sample Data'!O35&lt;=30), AND('Test Sample Data'!O35&lt;=30,'Control Sample Data'!O35&gt;=30)),"A","OKAY")))</f>
        <v>A</v>
      </c>
    </row>
    <row r="36" spans="1:10" ht="15" customHeight="1" x14ac:dyDescent="0.25">
      <c r="A36" s="16" t="str">
        <f>'miRNA Table'!C36</f>
        <v>hsa-miR-125a-5p</v>
      </c>
      <c r="B36" s="17" t="s">
        <v>53</v>
      </c>
      <c r="C36" s="18">
        <f>Calculations!CY37</f>
        <v>2.91</v>
      </c>
      <c r="D36" s="18">
        <f>Calculations!CZ37</f>
        <v>2.4549999999999983</v>
      </c>
      <c r="E36" s="19">
        <f t="shared" si="3"/>
        <v>0.13304627280666997</v>
      </c>
      <c r="F36" s="19">
        <f t="shared" si="1"/>
        <v>0.18237754303002213</v>
      </c>
      <c r="G36" s="18">
        <f t="shared" si="4"/>
        <v>0.72951017212008673</v>
      </c>
      <c r="H36" s="20">
        <f>IF(OR(COUNT(Calculations!DC37:DL37)&lt;3,COUNT(Calculations!DO37:DX37)&lt;3),"N/A",IF(ISERROR(TTEST(Calculations!DO37:DX37,Calculations!DC37:DL37,2,2)),"N/A",TTEST(Calculations!DO37:DX37,Calculations!DC37:DL37,2,2)))</f>
        <v>1.9148956168137634E-2</v>
      </c>
      <c r="I36" s="18">
        <f t="shared" si="0"/>
        <v>-1.3707828049797051</v>
      </c>
      <c r="J36" s="21" t="str">
        <f>IF(AND('Test Sample Data'!O36&gt;=35,'Control Sample Data'!O36&gt;=35),"C",IF(AND('Test Sample Data'!O36&gt;=30,'Control Sample Data'!O36&gt;=30, OR(H36&gt;=0.05, H36="N/A")),"B",IF(OR(AND('Test Sample Data'!O36&gt;=30,'Control Sample Data'!O36&lt;=30), AND('Test Sample Data'!O36&lt;=30,'Control Sample Data'!O36&gt;=30)),"A","OKAY")))</f>
        <v>OKAY</v>
      </c>
    </row>
    <row r="37" spans="1:10" ht="15" customHeight="1" x14ac:dyDescent="0.25">
      <c r="A37" s="16" t="str">
        <f>'miRNA Table'!C37</f>
        <v>hsa-miR-125b-5p</v>
      </c>
      <c r="B37" s="17" t="s">
        <v>54</v>
      </c>
      <c r="C37" s="18">
        <f>Calculations!CY38</f>
        <v>8.7899999999999991</v>
      </c>
      <c r="D37" s="18">
        <f>Calculations!CZ38</f>
        <v>6.5883333333333312</v>
      </c>
      <c r="E37" s="19">
        <f t="shared" si="3"/>
        <v>2.2591566091900153E-3</v>
      </c>
      <c r="F37" s="19">
        <f t="shared" si="1"/>
        <v>1.0392356711779066E-2</v>
      </c>
      <c r="G37" s="18">
        <f t="shared" si="4"/>
        <v>0.217386361134949</v>
      </c>
      <c r="H37" s="20">
        <f>IF(OR(COUNT(Calculations!DC38:DL38)&lt;3,COUNT(Calculations!DO38:DX38)&lt;3),"N/A",IF(ISERROR(TTEST(Calculations!DO38:DX38,Calculations!DC38:DL38,2,2)),"N/A",TTEST(Calculations!DO38:DX38,Calculations!DC38:DL38,2,2)))</f>
        <v>2.34565934702476E-3</v>
      </c>
      <c r="I37" s="18">
        <f t="shared" si="0"/>
        <v>-4.6001046007629727</v>
      </c>
      <c r="J37" s="21" t="str">
        <f>IF(AND('Test Sample Data'!O37&gt;=35,'Control Sample Data'!O37&gt;=35),"C",IF(AND('Test Sample Data'!O37&gt;=30,'Control Sample Data'!O37&gt;=30, OR(H37&gt;=0.05, H37="N/A")),"B",IF(OR(AND('Test Sample Data'!O37&gt;=30,'Control Sample Data'!O37&lt;=30), AND('Test Sample Data'!O37&lt;=30,'Control Sample Data'!O37&gt;=30)),"A","OKAY")))</f>
        <v>OKAY</v>
      </c>
    </row>
    <row r="38" spans="1:10" ht="15" customHeight="1" x14ac:dyDescent="0.25">
      <c r="A38" s="16" t="str">
        <f>'miRNA Table'!C38</f>
        <v>hsa-miR-126-3p</v>
      </c>
      <c r="B38" s="17" t="s">
        <v>55</v>
      </c>
      <c r="C38" s="18">
        <f>Calculations!CY39</f>
        <v>2.8533333333333331</v>
      </c>
      <c r="D38" s="18">
        <f>Calculations!CZ39</f>
        <v>1.2883333333333316</v>
      </c>
      <c r="E38" s="19">
        <f t="shared" si="3"/>
        <v>0.13837609769941359</v>
      </c>
      <c r="F38" s="19">
        <f t="shared" si="1"/>
        <v>0.40942374103021895</v>
      </c>
      <c r="G38" s="18">
        <f t="shared" si="4"/>
        <v>0.33797770825703111</v>
      </c>
      <c r="H38" s="20">
        <f>IF(OR(COUNT(Calculations!DC39:DL39)&lt;3,COUNT(Calculations!DO39:DX39)&lt;3),"N/A",IF(ISERROR(TTEST(Calculations!DO39:DX39,Calculations!DC39:DL39,2,2)),"N/A",TTEST(Calculations!DO39:DX39,Calculations!DC39:DL39,2,2)))</f>
        <v>2.2688041117706212E-4</v>
      </c>
      <c r="I38" s="18">
        <f t="shared" si="0"/>
        <v>-2.9587750184976778</v>
      </c>
      <c r="J38" s="21" t="str">
        <f>IF(AND('Test Sample Data'!O38&gt;=35,'Control Sample Data'!O38&gt;=35),"C",IF(AND('Test Sample Data'!O38&gt;=30,'Control Sample Data'!O38&gt;=30, OR(H38&gt;=0.05, H38="N/A")),"B",IF(OR(AND('Test Sample Data'!O38&gt;=30,'Control Sample Data'!O38&lt;=30), AND('Test Sample Data'!O38&lt;=30,'Control Sample Data'!O38&gt;=30)),"A","OKAY")))</f>
        <v>OKAY</v>
      </c>
    </row>
    <row r="39" spans="1:10" ht="15" customHeight="1" x14ac:dyDescent="0.25">
      <c r="A39" s="16" t="str">
        <f>'miRNA Table'!C39</f>
        <v>hsa-miR-126-5p</v>
      </c>
      <c r="B39" s="17" t="s">
        <v>5609</v>
      </c>
      <c r="C39" s="18">
        <f>Calculations!CY40</f>
        <v>0.83999999999999986</v>
      </c>
      <c r="D39" s="18">
        <f>Calculations!CZ40</f>
        <v>13.244999999999999</v>
      </c>
      <c r="E39" s="19">
        <f t="shared" si="3"/>
        <v>0.55864356903611001</v>
      </c>
      <c r="F39" s="19">
        <f t="shared" si="1"/>
        <v>1.0300485792602764E-4</v>
      </c>
      <c r="G39" s="18">
        <f t="shared" si="4"/>
        <v>5423.4681769795434</v>
      </c>
      <c r="H39" s="20">
        <f>IF(OR(COUNT(Calculations!DC40:DL40)&lt;3,COUNT(Calculations!DO40:DX40)&lt;3),"N/A",IF(ISERROR(TTEST(Calculations!DO40:DX40,Calculations!DC40:DL40,2,2)),"N/A",TTEST(Calculations!DO40:DX40,Calculations!DC40:DL40,2,2)))</f>
        <v>1.7506082102005689E-4</v>
      </c>
      <c r="I39" s="18">
        <f t="shared" si="0"/>
        <v>5423.4681769795434</v>
      </c>
      <c r="J39" s="21" t="str">
        <f>IF(AND('Test Sample Data'!O39&gt;=35,'Control Sample Data'!O39&gt;=35),"C",IF(AND('Test Sample Data'!O39&gt;=30,'Control Sample Data'!O39&gt;=30, OR(H39&gt;=0.05, H39="N/A")),"B",IF(OR(AND('Test Sample Data'!O39&gt;=30,'Control Sample Data'!O39&lt;=30), AND('Test Sample Data'!O39&lt;=30,'Control Sample Data'!O39&gt;=30)),"A","OKAY")))</f>
        <v>A</v>
      </c>
    </row>
    <row r="40" spans="1:10" ht="15" customHeight="1" x14ac:dyDescent="0.25">
      <c r="A40" s="16" t="str">
        <f>'miRNA Table'!C40</f>
        <v>hsa-miR-1265</v>
      </c>
      <c r="B40" s="17" t="s">
        <v>5610</v>
      </c>
      <c r="C40" s="18">
        <f>Calculations!CY41</f>
        <v>14.329999999999998</v>
      </c>
      <c r="D40" s="18">
        <f>Calculations!CZ41</f>
        <v>14.038333333333332</v>
      </c>
      <c r="E40" s="19">
        <f t="shared" si="3"/>
        <v>4.8555693588557124E-5</v>
      </c>
      <c r="F40" s="19">
        <f t="shared" si="1"/>
        <v>5.9434768784688396E-5</v>
      </c>
      <c r="G40" s="18">
        <f t="shared" si="4"/>
        <v>0.81695772662055099</v>
      </c>
      <c r="H40" s="20">
        <f>IF(OR(COUNT(Calculations!DC41:DL41)&lt;3,COUNT(Calculations!DO41:DX41)&lt;3),"N/A",IF(ISERROR(TTEST(Calculations!DO41:DX41,Calculations!DC41:DL41,2,2)),"N/A",TTEST(Calculations!DO41:DX41,Calculations!DC41:DL41,2,2)))</f>
        <v>4.5337704143252298E-2</v>
      </c>
      <c r="I40" s="18">
        <f t="shared" si="0"/>
        <v>-1.2240535433046535</v>
      </c>
      <c r="J40" s="21" t="str">
        <f>IF(AND('Test Sample Data'!O40&gt;=35,'Control Sample Data'!O40&gt;=35),"C",IF(AND('Test Sample Data'!O40&gt;=30,'Control Sample Data'!O40&gt;=30, OR(H40&gt;=0.05, H40="N/A")),"B",IF(OR(AND('Test Sample Data'!O40&gt;=30,'Control Sample Data'!O40&lt;=30), AND('Test Sample Data'!O40&lt;=30,'Control Sample Data'!O40&gt;=30)),"A","OKAY")))</f>
        <v>C</v>
      </c>
    </row>
    <row r="41" spans="1:10" ht="15" customHeight="1" x14ac:dyDescent="0.25">
      <c r="A41" s="16" t="str">
        <f>'miRNA Table'!C41</f>
        <v>hsa-miR-127-3p</v>
      </c>
      <c r="B41" s="17" t="s">
        <v>5611</v>
      </c>
      <c r="C41" s="18">
        <f>Calculations!CY42</f>
        <v>8.1133333333333333</v>
      </c>
      <c r="D41" s="18">
        <f>Calculations!CZ42</f>
        <v>6.9916666666666645</v>
      </c>
      <c r="E41" s="19">
        <f t="shared" si="3"/>
        <v>3.6111314852006267E-3</v>
      </c>
      <c r="F41" s="19">
        <f t="shared" si="1"/>
        <v>7.8577573520926172E-3</v>
      </c>
      <c r="G41" s="18">
        <f t="shared" si="4"/>
        <v>0.45956261098326462</v>
      </c>
      <c r="H41" s="20">
        <f>IF(OR(COUNT(Calculations!DC42:DL42)&lt;3,COUNT(Calculations!DO42:DX42)&lt;3),"N/A",IF(ISERROR(TTEST(Calculations!DO42:DX42,Calculations!DC42:DL42,2,2)),"N/A",TTEST(Calculations!DO42:DX42,Calculations!DC42:DL42,2,2)))</f>
        <v>2.4729871382571066E-3</v>
      </c>
      <c r="I41" s="18">
        <f t="shared" si="0"/>
        <v>-2.1759820666447034</v>
      </c>
      <c r="J41" s="21" t="str">
        <f>IF(AND('Test Sample Data'!O41&gt;=35,'Control Sample Data'!O41&gt;=35),"C",IF(AND('Test Sample Data'!O41&gt;=30,'Control Sample Data'!O41&gt;=30, OR(H41&gt;=0.05, H41="N/A")),"B",IF(OR(AND('Test Sample Data'!O41&gt;=30,'Control Sample Data'!O41&lt;=30), AND('Test Sample Data'!O41&lt;=30,'Control Sample Data'!O41&gt;=30)),"A","OKAY")))</f>
        <v>OKAY</v>
      </c>
    </row>
    <row r="42" spans="1:10" ht="15" customHeight="1" x14ac:dyDescent="0.25">
      <c r="A42" s="16" t="str">
        <f>'miRNA Table'!C42</f>
        <v>hsa-miR-127-5p</v>
      </c>
      <c r="B42" s="17" t="s">
        <v>5612</v>
      </c>
      <c r="C42" s="18">
        <f>Calculations!CY43</f>
        <v>14.329999999999998</v>
      </c>
      <c r="D42" s="18">
        <f>Calculations!CZ43</f>
        <v>14.038333333333332</v>
      </c>
      <c r="E42" s="19">
        <f t="shared" si="3"/>
        <v>4.8555693588557124E-5</v>
      </c>
      <c r="F42" s="19">
        <f t="shared" si="1"/>
        <v>5.9434768784688396E-5</v>
      </c>
      <c r="G42" s="18">
        <f t="shared" si="4"/>
        <v>0.81695772662055099</v>
      </c>
      <c r="H42" s="20">
        <f>IF(OR(COUNT(Calculations!DC43:DL43)&lt;3,COUNT(Calculations!DO43:DX43)&lt;3),"N/A",IF(ISERROR(TTEST(Calculations!DO43:DX43,Calculations!DC43:DL43,2,2)),"N/A",TTEST(Calculations!DO43:DX43,Calculations!DC43:DL43,2,2)))</f>
        <v>4.5337704143252298E-2</v>
      </c>
      <c r="I42" s="18">
        <f t="shared" si="0"/>
        <v>-1.2240535433046535</v>
      </c>
      <c r="J42" s="21" t="str">
        <f>IF(AND('Test Sample Data'!O42&gt;=35,'Control Sample Data'!O42&gt;=35),"C",IF(AND('Test Sample Data'!O42&gt;=30,'Control Sample Data'!O42&gt;=30, OR(H42&gt;=0.05, H42="N/A")),"B",IF(OR(AND('Test Sample Data'!O42&gt;=30,'Control Sample Data'!O42&lt;=30), AND('Test Sample Data'!O42&lt;=30,'Control Sample Data'!O42&gt;=30)),"A","OKAY")))</f>
        <v>C</v>
      </c>
    </row>
    <row r="43" spans="1:10" ht="15" customHeight="1" x14ac:dyDescent="0.25">
      <c r="A43" s="16" t="str">
        <f>'miRNA Table'!C43</f>
        <v>hsa-miR-128-3p</v>
      </c>
      <c r="B43" s="17" t="s">
        <v>5613</v>
      </c>
      <c r="C43" s="18">
        <f>Calculations!CY44</f>
        <v>8.4666666666666668</v>
      </c>
      <c r="D43" s="18">
        <f>Calculations!CZ44</f>
        <v>7.5683333333333307</v>
      </c>
      <c r="E43" s="19">
        <f t="shared" si="3"/>
        <v>2.8266977293757382E-3</v>
      </c>
      <c r="F43" s="19">
        <f t="shared" si="1"/>
        <v>5.2687143026339629E-3</v>
      </c>
      <c r="G43" s="18">
        <f t="shared" si="4"/>
        <v>0.53650616962901188</v>
      </c>
      <c r="H43" s="20">
        <f>IF(OR(COUNT(Calculations!DC44:DL44)&lt;3,COUNT(Calculations!DO44:DX44)&lt;3),"N/A",IF(ISERROR(TTEST(Calculations!DO44:DX44,Calculations!DC44:DL44,2,2)),"N/A",TTEST(Calculations!DO44:DX44,Calculations!DC44:DL44,2,2)))</f>
        <v>1.6467012343427182E-2</v>
      </c>
      <c r="I43" s="18">
        <f t="shared" si="0"/>
        <v>-1.8639114638541603</v>
      </c>
      <c r="J43" s="21" t="str">
        <f>IF(AND('Test Sample Data'!O43&gt;=35,'Control Sample Data'!O43&gt;=35),"C",IF(AND('Test Sample Data'!O43&gt;=30,'Control Sample Data'!O43&gt;=30, OR(H43&gt;=0.05, H43="N/A")),"B",IF(OR(AND('Test Sample Data'!O43&gt;=30,'Control Sample Data'!O43&lt;=30), AND('Test Sample Data'!O43&lt;=30,'Control Sample Data'!O43&gt;=30)),"A","OKAY")))</f>
        <v>OKAY</v>
      </c>
    </row>
    <row r="44" spans="1:10" ht="15" customHeight="1" x14ac:dyDescent="0.25">
      <c r="A44" s="16" t="str">
        <f>'miRNA Table'!C44</f>
        <v>hsa-miR-1284</v>
      </c>
      <c r="B44" s="17" t="s">
        <v>5614</v>
      </c>
      <c r="C44" s="18">
        <f>Calculations!CY45</f>
        <v>13.86</v>
      </c>
      <c r="D44" s="18">
        <f>Calculations!CZ45</f>
        <v>11.214999999999998</v>
      </c>
      <c r="E44" s="19">
        <f t="shared" si="3"/>
        <v>6.7254950920203342E-5</v>
      </c>
      <c r="F44" s="19">
        <f t="shared" si="1"/>
        <v>4.206768357968841E-4</v>
      </c>
      <c r="G44" s="18">
        <f t="shared" si="4"/>
        <v>0.15987319765967845</v>
      </c>
      <c r="H44" s="20">
        <f>IF(OR(COUNT(Calculations!DC45:DL45)&lt;3,COUNT(Calculations!DO45:DX45)&lt;3),"N/A",IF(ISERROR(TTEST(Calculations!DO45:DX45,Calculations!DC45:DL45,2,2)),"N/A",TTEST(Calculations!DO45:DX45,Calculations!DC45:DL45,2,2)))</f>
        <v>4.493083167827058E-3</v>
      </c>
      <c r="I44" s="18">
        <f t="shared" si="0"/>
        <v>-6.2549571450287544</v>
      </c>
      <c r="J44" s="21" t="str">
        <f>IF(AND('Test Sample Data'!O44&gt;=35,'Control Sample Data'!O44&gt;=35),"C",IF(AND('Test Sample Data'!O44&gt;=30,'Control Sample Data'!O44&gt;=30, OR(H44&gt;=0.05, H44="N/A")),"B",IF(OR(AND('Test Sample Data'!O44&gt;=30,'Control Sample Data'!O44&lt;=30), AND('Test Sample Data'!O44&lt;=30,'Control Sample Data'!O44&gt;=30)),"A","OKAY")))</f>
        <v>OKAY</v>
      </c>
    </row>
    <row r="45" spans="1:10" ht="15" customHeight="1" x14ac:dyDescent="0.25">
      <c r="A45" s="16" t="str">
        <f>'miRNA Table'!C45</f>
        <v>hsa-miR-129-1-3p</v>
      </c>
      <c r="B45" s="17" t="s">
        <v>5615</v>
      </c>
      <c r="C45" s="18">
        <f>Calculations!CY46</f>
        <v>3.5966666666666662</v>
      </c>
      <c r="D45" s="18">
        <f>Calculations!CZ46</f>
        <v>-0.94500000000000151</v>
      </c>
      <c r="E45" s="19">
        <f t="shared" si="3"/>
        <v>8.2660009132658738E-2</v>
      </c>
      <c r="F45" s="19">
        <f t="shared" si="1"/>
        <v>1.9251888862035047</v>
      </c>
      <c r="G45" s="18">
        <f t="shared" si="4"/>
        <v>4.2936051483065257E-2</v>
      </c>
      <c r="H45" s="20">
        <f>IF(OR(COUNT(Calculations!DC46:DL46)&lt;3,COUNT(Calculations!DO46:DX46)&lt;3),"N/A",IF(ISERROR(TTEST(Calculations!DO46:DX46,Calculations!DC46:DL46,2,2)),"N/A",TTEST(Calculations!DO46:DX46,Calculations!DC46:DL46,2,2)))</f>
        <v>1.1057977793257955E-5</v>
      </c>
      <c r="I45" s="18">
        <f t="shared" si="0"/>
        <v>-23.290450925475014</v>
      </c>
      <c r="J45" s="21" t="str">
        <f>IF(AND('Test Sample Data'!O45&gt;=35,'Control Sample Data'!O45&gt;=35),"C",IF(AND('Test Sample Data'!O45&gt;=30,'Control Sample Data'!O45&gt;=30, OR(H45&gt;=0.05, H45="N/A")),"B",IF(OR(AND('Test Sample Data'!O45&gt;=30,'Control Sample Data'!O45&lt;=30), AND('Test Sample Data'!O45&lt;=30,'Control Sample Data'!O45&gt;=30)),"A","OKAY")))</f>
        <v>OKAY</v>
      </c>
    </row>
    <row r="46" spans="1:10" ht="15" customHeight="1" x14ac:dyDescent="0.25">
      <c r="A46" s="16" t="str">
        <f>'miRNA Table'!C46</f>
        <v>hsa-miR-1290</v>
      </c>
      <c r="B46" s="17" t="s">
        <v>5616</v>
      </c>
      <c r="C46" s="18">
        <f>Calculations!CY47</f>
        <v>-2.0066666666666677</v>
      </c>
      <c r="D46" s="18">
        <f>Calculations!CZ47</f>
        <v>-5.325000000000002</v>
      </c>
      <c r="E46" s="19">
        <f t="shared" si="3"/>
        <v>4.0185266976082179</v>
      </c>
      <c r="F46" s="19">
        <f t="shared" si="1"/>
        <v>40.085262035972136</v>
      </c>
      <c r="G46" s="18">
        <f t="shared" si="4"/>
        <v>0.10024948056974231</v>
      </c>
      <c r="H46" s="20">
        <f>IF(OR(COUNT(Calculations!DC47:DL47)&lt;3,COUNT(Calculations!DO47:DX47)&lt;3),"N/A",IF(ISERROR(TTEST(Calculations!DO47:DX47,Calculations!DC47:DL47,2,2)),"N/A",TTEST(Calculations!DO47:DX47,Calculations!DC47:DL47,2,2)))</f>
        <v>1.2736117311742875E-6</v>
      </c>
      <c r="I46" s="18">
        <f t="shared" si="0"/>
        <v>-9.9751140286887825</v>
      </c>
      <c r="J46" s="21" t="str">
        <f>IF(AND('Test Sample Data'!O46&gt;=35,'Control Sample Data'!O46&gt;=35),"C",IF(AND('Test Sample Data'!O46&gt;=30,'Control Sample Data'!O46&gt;=30, OR(H46&gt;=0.05, H46="N/A")),"B",IF(OR(AND('Test Sample Data'!O46&gt;=30,'Control Sample Data'!O46&lt;=30), AND('Test Sample Data'!O46&lt;=30,'Control Sample Data'!O46&gt;=30)),"A","OKAY")))</f>
        <v>OKAY</v>
      </c>
    </row>
    <row r="47" spans="1:10" ht="15" customHeight="1" x14ac:dyDescent="0.25">
      <c r="A47" s="16" t="str">
        <f>'miRNA Table'!C47</f>
        <v>hsa-miR-129-2-3p</v>
      </c>
      <c r="B47" s="17" t="s">
        <v>5617</v>
      </c>
      <c r="C47" s="18">
        <f>Calculations!CY48</f>
        <v>14.329999999999998</v>
      </c>
      <c r="D47" s="18">
        <f>Calculations!CZ48</f>
        <v>14.038333333333332</v>
      </c>
      <c r="E47" s="19">
        <f t="shared" si="3"/>
        <v>4.8555693588557124E-5</v>
      </c>
      <c r="F47" s="19">
        <f t="shared" si="1"/>
        <v>5.9434768784688396E-5</v>
      </c>
      <c r="G47" s="18">
        <f t="shared" si="4"/>
        <v>0.81695772662055099</v>
      </c>
      <c r="H47" s="20">
        <f>IF(OR(COUNT(Calculations!DC48:DL48)&lt;3,COUNT(Calculations!DO48:DX48)&lt;3),"N/A",IF(ISERROR(TTEST(Calculations!DO48:DX48,Calculations!DC48:DL48,2,2)),"N/A",TTEST(Calculations!DO48:DX48,Calculations!DC48:DL48,2,2)))</f>
        <v>4.5337704143252298E-2</v>
      </c>
      <c r="I47" s="18">
        <f t="shared" si="0"/>
        <v>-1.2240535433046535</v>
      </c>
      <c r="J47" s="21" t="str">
        <f>IF(AND('Test Sample Data'!O47&gt;=35,'Control Sample Data'!O47&gt;=35),"C",IF(AND('Test Sample Data'!O47&gt;=30,'Control Sample Data'!O47&gt;=30, OR(H47&gt;=0.05, H47="N/A")),"B",IF(OR(AND('Test Sample Data'!O47&gt;=30,'Control Sample Data'!O47&lt;=30), AND('Test Sample Data'!O47&lt;=30,'Control Sample Data'!O47&gt;=30)),"A","OKAY")))</f>
        <v>C</v>
      </c>
    </row>
    <row r="48" spans="1:10" ht="15" customHeight="1" x14ac:dyDescent="0.25">
      <c r="A48" s="16" t="str">
        <f>'miRNA Table'!C48</f>
        <v>hsa-miR-129-5p</v>
      </c>
      <c r="B48" s="17" t="s">
        <v>5618</v>
      </c>
      <c r="C48" s="18">
        <f>Calculations!CY49</f>
        <v>7.1700000000000008</v>
      </c>
      <c r="D48" s="18">
        <f>Calculations!CZ49</f>
        <v>7.9083333333333323</v>
      </c>
      <c r="E48" s="19">
        <f t="shared" si="3"/>
        <v>6.9440834466138251E-3</v>
      </c>
      <c r="F48" s="19">
        <f t="shared" si="1"/>
        <v>4.1625019594862698E-3</v>
      </c>
      <c r="G48" s="18">
        <f t="shared" si="4"/>
        <v>1.6682474901395252</v>
      </c>
      <c r="H48" s="20">
        <f>IF(OR(COUNT(Calculations!DC49:DL49)&lt;3,COUNT(Calculations!DO49:DX49)&lt;3),"N/A",IF(ISERROR(TTEST(Calculations!DO49:DX49,Calculations!DC49:DL49,2,2)),"N/A",TTEST(Calculations!DO49:DX49,Calculations!DC49:DL49,2,2)))</f>
        <v>1.3502354210911546E-2</v>
      </c>
      <c r="I48" s="18">
        <f t="shared" si="0"/>
        <v>1.6682474901395252</v>
      </c>
      <c r="J48" s="21" t="str">
        <f>IF(AND('Test Sample Data'!O48&gt;=35,'Control Sample Data'!O48&gt;=35),"C",IF(AND('Test Sample Data'!O48&gt;=30,'Control Sample Data'!O48&gt;=30, OR(H48&gt;=0.05, H48="N/A")),"B",IF(OR(AND('Test Sample Data'!O48&gt;=30,'Control Sample Data'!O48&lt;=30), AND('Test Sample Data'!O48&lt;=30,'Control Sample Data'!O48&gt;=30)),"A","OKAY")))</f>
        <v>OKAY</v>
      </c>
    </row>
    <row r="49" spans="1:10" ht="15" customHeight="1" x14ac:dyDescent="0.25">
      <c r="A49" s="16" t="str">
        <f>'miRNA Table'!C49</f>
        <v>hsa-miR-130a-3p</v>
      </c>
      <c r="B49" s="17" t="s">
        <v>5619</v>
      </c>
      <c r="C49" s="18">
        <f>Calculations!CY50</f>
        <v>9.6133333333333333</v>
      </c>
      <c r="D49" s="18">
        <f>Calculations!CZ50</f>
        <v>8.7616666666666649</v>
      </c>
      <c r="E49" s="19">
        <f t="shared" si="3"/>
        <v>1.2767277804708057E-3</v>
      </c>
      <c r="F49" s="19">
        <f t="shared" si="1"/>
        <v>2.3039631112794908E-3</v>
      </c>
      <c r="G49" s="18">
        <f t="shared" si="4"/>
        <v>0.55414419363762435</v>
      </c>
      <c r="H49" s="20">
        <f>IF(OR(COUNT(Calculations!DC50:DL50)&lt;3,COUNT(Calculations!DO50:DX50)&lt;3),"N/A",IF(ISERROR(TTEST(Calculations!DO50:DX50,Calculations!DC50:DL50,2,2)),"N/A",TTEST(Calculations!DO50:DX50,Calculations!DC50:DL50,2,2)))</f>
        <v>2.7626291037017938E-2</v>
      </c>
      <c r="I49" s="18">
        <f t="shared" si="0"/>
        <v>-1.8045844592101554</v>
      </c>
      <c r="J49" s="21" t="str">
        <f>IF(AND('Test Sample Data'!O49&gt;=35,'Control Sample Data'!O49&gt;=35),"C",IF(AND('Test Sample Data'!O49&gt;=30,'Control Sample Data'!O49&gt;=30, OR(H49&gt;=0.05, H49="N/A")),"B",IF(OR(AND('Test Sample Data'!O49&gt;=30,'Control Sample Data'!O49&lt;=30), AND('Test Sample Data'!O49&lt;=30,'Control Sample Data'!O49&gt;=30)),"A","OKAY")))</f>
        <v>A</v>
      </c>
    </row>
    <row r="50" spans="1:10" ht="15" customHeight="1" x14ac:dyDescent="0.25">
      <c r="A50" s="16" t="str">
        <f>'miRNA Table'!C50</f>
        <v>hsa-miR-130b-3p</v>
      </c>
      <c r="B50" s="17" t="s">
        <v>5620</v>
      </c>
      <c r="C50" s="18">
        <f>Calculations!CY51</f>
        <v>13.85</v>
      </c>
      <c r="D50" s="18">
        <f>Calculations!CZ51</f>
        <v>9.8783333333333321</v>
      </c>
      <c r="E50" s="19">
        <f t="shared" si="3"/>
        <v>6.7722746097890934E-5</v>
      </c>
      <c r="F50" s="19">
        <f t="shared" si="1"/>
        <v>1.0624912434788591E-3</v>
      </c>
      <c r="G50" s="18">
        <f t="shared" si="4"/>
        <v>6.3739580456352668E-2</v>
      </c>
      <c r="H50" s="20">
        <f>IF(OR(COUNT(Calculations!DC51:DL51)&lt;3,COUNT(Calculations!DO51:DX51)&lt;3),"N/A",IF(ISERROR(TTEST(Calculations!DO51:DX51,Calculations!DC51:DL51,2,2)),"N/A",TTEST(Calculations!DO51:DX51,Calculations!DC51:DL51,2,2)))</f>
        <v>1.215536376158614E-2</v>
      </c>
      <c r="I50" s="18">
        <f t="shared" si="0"/>
        <v>-15.688838753571275</v>
      </c>
      <c r="J50" s="21" t="str">
        <f>IF(AND('Test Sample Data'!O50&gt;=35,'Control Sample Data'!O50&gt;=35),"C",IF(AND('Test Sample Data'!O50&gt;=30,'Control Sample Data'!O50&gt;=30, OR(H50&gt;=0.05, H50="N/A")),"B",IF(OR(AND('Test Sample Data'!O50&gt;=30,'Control Sample Data'!O50&lt;=30), AND('Test Sample Data'!O50&lt;=30,'Control Sample Data'!O50&gt;=30)),"A","OKAY")))</f>
        <v>OKAY</v>
      </c>
    </row>
    <row r="51" spans="1:10" ht="15" customHeight="1" x14ac:dyDescent="0.25">
      <c r="A51" s="16" t="str">
        <f>'miRNA Table'!C51</f>
        <v>hsa-miR-132-3p</v>
      </c>
      <c r="B51" s="17" t="s">
        <v>56</v>
      </c>
      <c r="C51" s="18">
        <f>Calculations!CY52</f>
        <v>12.410000000000002</v>
      </c>
      <c r="D51" s="18">
        <f>Calculations!CZ52</f>
        <v>12.791666666666666</v>
      </c>
      <c r="E51" s="19">
        <f t="shared" si="3"/>
        <v>1.8374594084607748E-4</v>
      </c>
      <c r="F51" s="19">
        <f t="shared" si="1"/>
        <v>1.4103426475491627E-4</v>
      </c>
      <c r="G51" s="18">
        <f t="shared" si="4"/>
        <v>1.302846093219856</v>
      </c>
      <c r="H51" s="20">
        <f>IF(OR(COUNT(Calculations!DC52:DL52)&lt;3,COUNT(Calculations!DO52:DX52)&lt;3),"N/A",IF(ISERROR(TTEST(Calculations!DO52:DX52,Calculations!DC52:DL52,2,2)),"N/A",TTEST(Calculations!DO52:DX52,Calculations!DC52:DL52,2,2)))</f>
        <v>0.77725435914204621</v>
      </c>
      <c r="I51" s="18">
        <f t="shared" si="0"/>
        <v>1.302846093219856</v>
      </c>
      <c r="J51" s="21" t="str">
        <f>IF(AND('Test Sample Data'!O51&gt;=35,'Control Sample Data'!O51&gt;=35),"C",IF(AND('Test Sample Data'!O51&gt;=30,'Control Sample Data'!O51&gt;=30, OR(H51&gt;=0.05, H51="N/A")),"B",IF(OR(AND('Test Sample Data'!O51&gt;=30,'Control Sample Data'!O51&lt;=30), AND('Test Sample Data'!O51&lt;=30,'Control Sample Data'!O51&gt;=30)),"A","OKAY")))</f>
        <v>B</v>
      </c>
    </row>
    <row r="52" spans="1:10" ht="15" customHeight="1" x14ac:dyDescent="0.25">
      <c r="A52" s="16" t="str">
        <f>'miRNA Table'!C52</f>
        <v>hsa-miR-132-5p</v>
      </c>
      <c r="B52" s="17" t="s">
        <v>57</v>
      </c>
      <c r="C52" s="18">
        <f>Calculations!CY53</f>
        <v>9.02</v>
      </c>
      <c r="D52" s="18">
        <f>Calculations!CZ53</f>
        <v>7.1083333333333307</v>
      </c>
      <c r="E52" s="19">
        <f t="shared" si="3"/>
        <v>1.9262357509635931E-3</v>
      </c>
      <c r="F52" s="19">
        <f t="shared" si="1"/>
        <v>7.247336851103992E-3</v>
      </c>
      <c r="G52" s="18">
        <f t="shared" si="4"/>
        <v>0.2657853209445023</v>
      </c>
      <c r="H52" s="20">
        <f>IF(OR(COUNT(Calculations!DC53:DL53)&lt;3,COUNT(Calculations!DO53:DX53)&lt;3),"N/A",IF(ISERROR(TTEST(Calculations!DO53:DX53,Calculations!DC53:DL53,2,2)),"N/A",TTEST(Calculations!DO53:DX53,Calculations!DC53:DL53,2,2)))</f>
        <v>0.12664629420951429</v>
      </c>
      <c r="I52" s="18">
        <f t="shared" si="0"/>
        <v>-3.7624350225451559</v>
      </c>
      <c r="J52" s="21" t="str">
        <f>IF(AND('Test Sample Data'!O52&gt;=35,'Control Sample Data'!O52&gt;=35),"C",IF(AND('Test Sample Data'!O52&gt;=30,'Control Sample Data'!O52&gt;=30, OR(H52&gt;=0.05, H52="N/A")),"B",IF(OR(AND('Test Sample Data'!O52&gt;=30,'Control Sample Data'!O52&lt;=30), AND('Test Sample Data'!O52&lt;=30,'Control Sample Data'!O52&gt;=30)),"A","OKAY")))</f>
        <v>OKAY</v>
      </c>
    </row>
    <row r="53" spans="1:10" ht="15" customHeight="1" x14ac:dyDescent="0.25">
      <c r="A53" s="16" t="str">
        <f>'miRNA Table'!C53</f>
        <v>hsa-miR-1324</v>
      </c>
      <c r="B53" s="17" t="s">
        <v>58</v>
      </c>
      <c r="C53" s="18">
        <f>Calculations!CY54</f>
        <v>-6.0300000000000011</v>
      </c>
      <c r="D53" s="18">
        <f>Calculations!CZ54</f>
        <v>9.0283333333333307</v>
      </c>
      <c r="E53" s="19">
        <f t="shared" si="3"/>
        <v>65.344776045260403</v>
      </c>
      <c r="F53" s="19">
        <f t="shared" si="1"/>
        <v>1.9151414494105569E-3</v>
      </c>
      <c r="G53" s="18">
        <f t="shared" si="4"/>
        <v>34120.078214260488</v>
      </c>
      <c r="H53" s="20">
        <f>IF(OR(COUNT(Calculations!DC54:DL54)&lt;3,COUNT(Calculations!DO54:DX54)&lt;3),"N/A",IF(ISERROR(TTEST(Calculations!DO54:DX54,Calculations!DC54:DL54,2,2)),"N/A",TTEST(Calculations!DO54:DX54,Calculations!DC54:DL54,2,2)))</f>
        <v>5.1563388144870487E-6</v>
      </c>
      <c r="I53" s="18">
        <f t="shared" si="0"/>
        <v>34120.078214260488</v>
      </c>
      <c r="J53" s="21" t="str">
        <f>IF(AND('Test Sample Data'!O53&gt;=35,'Control Sample Data'!O53&gt;=35),"C",IF(AND('Test Sample Data'!O53&gt;=30,'Control Sample Data'!O53&gt;=30, OR(H53&gt;=0.05, H53="N/A")),"B",IF(OR(AND('Test Sample Data'!O53&gt;=30,'Control Sample Data'!O53&lt;=30), AND('Test Sample Data'!O53&lt;=30,'Control Sample Data'!O53&gt;=30)),"A","OKAY")))</f>
        <v>OKAY</v>
      </c>
    </row>
    <row r="54" spans="1:10" ht="15" customHeight="1" x14ac:dyDescent="0.25">
      <c r="A54" s="16" t="str">
        <f>'miRNA Table'!C54</f>
        <v>hsa-miR-133a-3p</v>
      </c>
      <c r="B54" s="17" t="s">
        <v>59</v>
      </c>
      <c r="C54" s="18">
        <f>Calculations!CY55</f>
        <v>11.079999999999998</v>
      </c>
      <c r="D54" s="18">
        <f>Calculations!CZ55</f>
        <v>11.594999999999997</v>
      </c>
      <c r="E54" s="19">
        <f t="shared" si="3"/>
        <v>4.6194221031523302E-4</v>
      </c>
      <c r="F54" s="19">
        <f t="shared" si="1"/>
        <v>3.2326389413950231E-4</v>
      </c>
      <c r="G54" s="18">
        <f t="shared" si="4"/>
        <v>1.4289941397410904</v>
      </c>
      <c r="H54" s="20">
        <f>IF(OR(COUNT(Calculations!DC55:DL55)&lt;3,COUNT(Calculations!DO55:DX55)&lt;3),"N/A",IF(ISERROR(TTEST(Calculations!DO55:DX55,Calculations!DC55:DL55,2,2)),"N/A",TTEST(Calculations!DO55:DX55,Calculations!DC55:DL55,2,2)))</f>
        <v>0.11499920852499519</v>
      </c>
      <c r="I54" s="18">
        <f t="shared" si="0"/>
        <v>1.4289941397410904</v>
      </c>
      <c r="J54" s="21" t="str">
        <f>IF(AND('Test Sample Data'!O54&gt;=35,'Control Sample Data'!O54&gt;=35),"C",IF(AND('Test Sample Data'!O54&gt;=30,'Control Sample Data'!O54&gt;=30, OR(H54&gt;=0.05, H54="N/A")),"B",IF(OR(AND('Test Sample Data'!O54&gt;=30,'Control Sample Data'!O54&lt;=30), AND('Test Sample Data'!O54&lt;=30,'Control Sample Data'!O54&gt;=30)),"A","OKAY")))</f>
        <v>B</v>
      </c>
    </row>
    <row r="55" spans="1:10" ht="15" customHeight="1" x14ac:dyDescent="0.25">
      <c r="A55" s="16" t="str">
        <f>'miRNA Table'!C55</f>
        <v>hsa-miR-133b</v>
      </c>
      <c r="B55" s="17" t="s">
        <v>60</v>
      </c>
      <c r="C55" s="18">
        <f>Calculations!CY56</f>
        <v>-0.91333333333333278</v>
      </c>
      <c r="D55" s="18">
        <f>Calculations!CZ56</f>
        <v>9.1716666666666651</v>
      </c>
      <c r="E55" s="19">
        <f t="shared" si="3"/>
        <v>1.8833920347746931</v>
      </c>
      <c r="F55" s="19">
        <f t="shared" si="1"/>
        <v>1.7340164897042679E-3</v>
      </c>
      <c r="G55" s="18">
        <f t="shared" si="4"/>
        <v>1086.1442471610526</v>
      </c>
      <c r="H55" s="20">
        <f>IF(OR(COUNT(Calculations!DC56:DL56)&lt;3,COUNT(Calculations!DO56:DX56)&lt;3),"N/A",IF(ISERROR(TTEST(Calculations!DO56:DX56,Calculations!DC56:DL56,2,2)),"N/A",TTEST(Calculations!DO56:DX56,Calculations!DC56:DL56,2,2)))</f>
        <v>1.7245808165234111E-5</v>
      </c>
      <c r="I55" s="18">
        <f t="shared" si="0"/>
        <v>1086.1442471610526</v>
      </c>
      <c r="J55" s="21" t="str">
        <f>IF(AND('Test Sample Data'!O55&gt;=35,'Control Sample Data'!O55&gt;=35),"C",IF(AND('Test Sample Data'!O55&gt;=30,'Control Sample Data'!O55&gt;=30, OR(H55&gt;=0.05, H55="N/A")),"B",IF(OR(AND('Test Sample Data'!O55&gt;=30,'Control Sample Data'!O55&lt;=30), AND('Test Sample Data'!O55&lt;=30,'Control Sample Data'!O55&gt;=30)),"A","OKAY")))</f>
        <v>A</v>
      </c>
    </row>
    <row r="56" spans="1:10" ht="15" customHeight="1" x14ac:dyDescent="0.25">
      <c r="A56" s="16" t="str">
        <f>'miRNA Table'!C56</f>
        <v>hsa-miR-134-5p</v>
      </c>
      <c r="B56" s="17" t="s">
        <v>61</v>
      </c>
      <c r="C56" s="18">
        <f>Calculations!CY57</f>
        <v>0.40666666666666629</v>
      </c>
      <c r="D56" s="18">
        <f>Calculations!CZ57</f>
        <v>13.181666666666665</v>
      </c>
      <c r="E56" s="19">
        <f t="shared" si="3"/>
        <v>0.75436431337511689</v>
      </c>
      <c r="F56" s="19">
        <f t="shared" si="1"/>
        <v>1.076274226805864E-4</v>
      </c>
      <c r="G56" s="18">
        <f t="shared" si="4"/>
        <v>7009.034450391865</v>
      </c>
      <c r="H56" s="20">
        <f>IF(OR(COUNT(Calculations!DC57:DL57)&lt;3,COUNT(Calculations!DO57:DX57)&lt;3),"N/A",IF(ISERROR(TTEST(Calculations!DO57:DX57,Calculations!DC57:DL57,2,2)),"N/A",TTEST(Calculations!DO57:DX57,Calculations!DC57:DL57,2,2)))</f>
        <v>2.008018929542927E-6</v>
      </c>
      <c r="I56" s="18">
        <f t="shared" si="0"/>
        <v>7009.034450391865</v>
      </c>
      <c r="J56" s="21" t="str">
        <f>IF(AND('Test Sample Data'!O56&gt;=35,'Control Sample Data'!O56&gt;=35),"C",IF(AND('Test Sample Data'!O56&gt;=30,'Control Sample Data'!O56&gt;=30, OR(H56&gt;=0.05, H56="N/A")),"B",IF(OR(AND('Test Sample Data'!O56&gt;=30,'Control Sample Data'!O56&lt;=30), AND('Test Sample Data'!O56&lt;=30,'Control Sample Data'!O56&gt;=30)),"A","OKAY")))</f>
        <v>A</v>
      </c>
    </row>
    <row r="57" spans="1:10" ht="15" customHeight="1" x14ac:dyDescent="0.25">
      <c r="A57" s="16" t="str">
        <f>'miRNA Table'!C57</f>
        <v>hsa-miR-135a-5p</v>
      </c>
      <c r="B57" s="17" t="s">
        <v>62</v>
      </c>
      <c r="C57" s="18">
        <f>Calculations!CY58</f>
        <v>4.296666666666666</v>
      </c>
      <c r="D57" s="18">
        <f>Calculations!CZ58</f>
        <v>4.091666666666665</v>
      </c>
      <c r="E57" s="19">
        <f t="shared" si="3"/>
        <v>5.0883204225356304E-2</v>
      </c>
      <c r="F57" s="19">
        <f t="shared" si="1"/>
        <v>5.8652374791946522E-2</v>
      </c>
      <c r="G57" s="18">
        <f t="shared" si="4"/>
        <v>0.8675386871520675</v>
      </c>
      <c r="H57" s="20">
        <f>IF(OR(COUNT(Calculations!DC58:DL58)&lt;3,COUNT(Calculations!DO58:DX58)&lt;3),"N/A",IF(ISERROR(TTEST(Calculations!DO58:DX58,Calculations!DC58:DL58,2,2)),"N/A",TTEST(Calculations!DO58:DX58,Calculations!DC58:DL58,2,2)))</f>
        <v>0.23037219284783489</v>
      </c>
      <c r="I57" s="18">
        <f t="shared" si="0"/>
        <v>-1.1526863467988648</v>
      </c>
      <c r="J57" s="21" t="str">
        <f>IF(AND('Test Sample Data'!O57&gt;=35,'Control Sample Data'!O57&gt;=35),"C",IF(AND('Test Sample Data'!O57&gt;=30,'Control Sample Data'!O57&gt;=30, OR(H57&gt;=0.05, H57="N/A")),"B",IF(OR(AND('Test Sample Data'!O57&gt;=30,'Control Sample Data'!O57&lt;=30), AND('Test Sample Data'!O57&lt;=30,'Control Sample Data'!O57&gt;=30)),"A","OKAY")))</f>
        <v>OKAY</v>
      </c>
    </row>
    <row r="58" spans="1:10" ht="15" customHeight="1" x14ac:dyDescent="0.25">
      <c r="A58" s="16" t="str">
        <f>'miRNA Table'!C58</f>
        <v>hsa-miR-135b-5p</v>
      </c>
      <c r="B58" s="17" t="s">
        <v>63</v>
      </c>
      <c r="C58" s="18">
        <f>Calculations!CY59</f>
        <v>-1.1400000000000017</v>
      </c>
      <c r="D58" s="18">
        <f>Calculations!CZ59</f>
        <v>13.594999999999997</v>
      </c>
      <c r="E58" s="19">
        <f t="shared" si="3"/>
        <v>2.203810231753224</v>
      </c>
      <c r="F58" s="19">
        <f t="shared" si="1"/>
        <v>8.0815973534875549E-5</v>
      </c>
      <c r="G58" s="18">
        <f t="shared" si="4"/>
        <v>27269.488139027188</v>
      </c>
      <c r="H58" s="20">
        <f>IF(OR(COUNT(Calculations!DC59:DL59)&lt;3,COUNT(Calculations!DO59:DX59)&lt;3),"N/A",IF(ISERROR(TTEST(Calculations!DO59:DX59,Calculations!DC59:DL59,2,2)),"N/A",TTEST(Calculations!DO59:DX59,Calculations!DC59:DL59,2,2)))</f>
        <v>9.9692179258263246E-7</v>
      </c>
      <c r="I58" s="18">
        <f t="shared" si="0"/>
        <v>27269.488139027188</v>
      </c>
      <c r="J58" s="21" t="str">
        <f>IF(AND('Test Sample Data'!O58&gt;=35,'Control Sample Data'!O58&gt;=35),"C",IF(AND('Test Sample Data'!O58&gt;=30,'Control Sample Data'!O58&gt;=30, OR(H58&gt;=0.05, H58="N/A")),"B",IF(OR(AND('Test Sample Data'!O58&gt;=30,'Control Sample Data'!O58&lt;=30), AND('Test Sample Data'!O58&lt;=30,'Control Sample Data'!O58&gt;=30)),"A","OKAY")))</f>
        <v>A</v>
      </c>
    </row>
    <row r="59" spans="1:10" ht="15" customHeight="1" x14ac:dyDescent="0.25">
      <c r="A59" s="16" t="str">
        <f>'miRNA Table'!C59</f>
        <v>hsa-miR-136-5p</v>
      </c>
      <c r="B59" s="17" t="s">
        <v>64</v>
      </c>
      <c r="C59" s="18">
        <f>Calculations!CY60</f>
        <v>11.326666666666666</v>
      </c>
      <c r="D59" s="18">
        <f>Calculations!CZ60</f>
        <v>11.344999999999999</v>
      </c>
      <c r="E59" s="19">
        <f t="shared" si="3"/>
        <v>3.8934408612949093E-4</v>
      </c>
      <c r="F59" s="19">
        <f t="shared" si="1"/>
        <v>3.8442772293418166E-4</v>
      </c>
      <c r="G59" s="18">
        <f t="shared" si="4"/>
        <v>1.0127887842161452</v>
      </c>
      <c r="H59" s="20">
        <f>IF(OR(COUNT(Calculations!DC60:DL60)&lt;3,COUNT(Calculations!DO60:DX60)&lt;3),"N/A",IF(ISERROR(TTEST(Calculations!DO60:DX60,Calculations!DC60:DL60,2,2)),"N/A",TTEST(Calculations!DO60:DX60,Calculations!DC60:DL60,2,2)))</f>
        <v>0.85106442734642196</v>
      </c>
      <c r="I59" s="18">
        <f t="shared" si="0"/>
        <v>1.0127887842161452</v>
      </c>
      <c r="J59" s="21" t="str">
        <f>IF(AND('Test Sample Data'!O59&gt;=35,'Control Sample Data'!O59&gt;=35),"C",IF(AND('Test Sample Data'!O59&gt;=30,'Control Sample Data'!O59&gt;=30, OR(H59&gt;=0.05, H59="N/A")),"B",IF(OR(AND('Test Sample Data'!O59&gt;=30,'Control Sample Data'!O59&lt;=30), AND('Test Sample Data'!O59&lt;=30,'Control Sample Data'!O59&gt;=30)),"A","OKAY")))</f>
        <v>B</v>
      </c>
    </row>
    <row r="60" spans="1:10" ht="15" customHeight="1" x14ac:dyDescent="0.25">
      <c r="A60" s="16" t="str">
        <f>'miRNA Table'!C60</f>
        <v>hsa-miR-137</v>
      </c>
      <c r="B60" s="17" t="s">
        <v>65</v>
      </c>
      <c r="C60" s="18">
        <f>Calculations!CY61</f>
        <v>1.2166666666666675</v>
      </c>
      <c r="D60" s="18">
        <f>Calculations!CZ61</f>
        <v>8.4349999999999987</v>
      </c>
      <c r="E60" s="19">
        <f t="shared" si="3"/>
        <v>0.43027571862216485</v>
      </c>
      <c r="F60" s="19">
        <f t="shared" si="1"/>
        <v>2.8894287290016397E-3</v>
      </c>
      <c r="G60" s="18">
        <f t="shared" si="4"/>
        <v>148.91376772973197</v>
      </c>
      <c r="H60" s="20">
        <f>IF(OR(COUNT(Calculations!DC61:DL61)&lt;3,COUNT(Calculations!DO61:DX61)&lt;3),"N/A",IF(ISERROR(TTEST(Calculations!DO61:DX61,Calculations!DC61:DL61,2,2)),"N/A",TTEST(Calculations!DO61:DX61,Calculations!DC61:DL61,2,2)))</f>
        <v>6.2125425141083097E-5</v>
      </c>
      <c r="I60" s="18">
        <f t="shared" si="0"/>
        <v>148.91376772973197</v>
      </c>
      <c r="J60" s="21" t="str">
        <f>IF(AND('Test Sample Data'!O60&gt;=35,'Control Sample Data'!O60&gt;=35),"C",IF(AND('Test Sample Data'!O60&gt;=30,'Control Sample Data'!O60&gt;=30, OR(H60&gt;=0.05, H60="N/A")),"B",IF(OR(AND('Test Sample Data'!O60&gt;=30,'Control Sample Data'!O60&lt;=30), AND('Test Sample Data'!O60&lt;=30,'Control Sample Data'!O60&gt;=30)),"A","OKAY")))</f>
        <v>OKAY</v>
      </c>
    </row>
    <row r="61" spans="1:10" ht="15" customHeight="1" x14ac:dyDescent="0.25">
      <c r="A61" s="16" t="str">
        <f>'miRNA Table'!C61</f>
        <v>hsa-miR-138-5p</v>
      </c>
      <c r="B61" s="17" t="s">
        <v>66</v>
      </c>
      <c r="C61" s="18">
        <f>Calculations!CY62</f>
        <v>-1.900000000000001</v>
      </c>
      <c r="D61" s="18">
        <f>Calculations!CZ62</f>
        <v>-1.085000000000002</v>
      </c>
      <c r="E61" s="19">
        <f t="shared" si="3"/>
        <v>3.7321319661472319</v>
      </c>
      <c r="F61" s="19">
        <f t="shared" si="1"/>
        <v>2.1213754827364366</v>
      </c>
      <c r="G61" s="18">
        <f t="shared" si="4"/>
        <v>1.75929815184487</v>
      </c>
      <c r="H61" s="20">
        <f>IF(OR(COUNT(Calculations!DC62:DL62)&lt;3,COUNT(Calculations!DO62:DX62)&lt;3),"N/A",IF(ISERROR(TTEST(Calculations!DO62:DX62,Calculations!DC62:DL62,2,2)),"N/A",TTEST(Calculations!DO62:DX62,Calculations!DC62:DL62,2,2)))</f>
        <v>8.4937777209075473E-4</v>
      </c>
      <c r="I61" s="18">
        <f t="shared" si="0"/>
        <v>1.75929815184487</v>
      </c>
      <c r="J61" s="21" t="str">
        <f>IF(AND('Test Sample Data'!O61&gt;=35,'Control Sample Data'!O61&gt;=35),"C",IF(AND('Test Sample Data'!O61&gt;=30,'Control Sample Data'!O61&gt;=30, OR(H61&gt;=0.05, H61="N/A")),"B",IF(OR(AND('Test Sample Data'!O61&gt;=30,'Control Sample Data'!O61&lt;=30), AND('Test Sample Data'!O61&lt;=30,'Control Sample Data'!O61&gt;=30)),"A","OKAY")))</f>
        <v>OKAY</v>
      </c>
    </row>
    <row r="62" spans="1:10" ht="15" customHeight="1" x14ac:dyDescent="0.25">
      <c r="A62" s="16" t="str">
        <f>'miRNA Table'!C62</f>
        <v>hsa-miR-139-3p</v>
      </c>
      <c r="B62" s="17" t="s">
        <v>67</v>
      </c>
      <c r="C62" s="18">
        <f>Calculations!CY63</f>
        <v>3.276666666666666</v>
      </c>
      <c r="D62" s="18">
        <f>Calculations!CZ63</f>
        <v>3.4083333333333314</v>
      </c>
      <c r="E62" s="19">
        <f t="shared" si="3"/>
        <v>0.10318701457278415</v>
      </c>
      <c r="F62" s="19">
        <f t="shared" si="1"/>
        <v>9.4186667592161141E-2</v>
      </c>
      <c r="G62" s="18">
        <f t="shared" si="4"/>
        <v>1.0955586094158838</v>
      </c>
      <c r="H62" s="20">
        <f>IF(OR(COUNT(Calculations!DC63:DL63)&lt;3,COUNT(Calculations!DO63:DX63)&lt;3),"N/A",IF(ISERROR(TTEST(Calculations!DO63:DX63,Calculations!DC63:DL63,2,2)),"N/A",TTEST(Calculations!DO63:DX63,Calculations!DC63:DL63,2,2)))</f>
        <v>0.2489819283701416</v>
      </c>
      <c r="I62" s="18">
        <f t="shared" si="0"/>
        <v>1.0955586094158838</v>
      </c>
      <c r="J62" s="21" t="str">
        <f>IF(AND('Test Sample Data'!O62&gt;=35,'Control Sample Data'!O62&gt;=35),"C",IF(AND('Test Sample Data'!O62&gt;=30,'Control Sample Data'!O62&gt;=30, OR(H62&gt;=0.05, H62="N/A")),"B",IF(OR(AND('Test Sample Data'!O62&gt;=30,'Control Sample Data'!O62&lt;=30), AND('Test Sample Data'!O62&lt;=30,'Control Sample Data'!O62&gt;=30)),"A","OKAY")))</f>
        <v>OKAY</v>
      </c>
    </row>
    <row r="63" spans="1:10" ht="15" customHeight="1" x14ac:dyDescent="0.25">
      <c r="A63" s="16" t="str">
        <f>'miRNA Table'!C63</f>
        <v>hsa-miR-139-5p</v>
      </c>
      <c r="B63" s="17" t="s">
        <v>5621</v>
      </c>
      <c r="C63" s="18">
        <f>Calculations!CY64</f>
        <v>-5.8733333333333348</v>
      </c>
      <c r="D63" s="18">
        <f>Calculations!CZ64</f>
        <v>-6.0250000000000012</v>
      </c>
      <c r="E63" s="19">
        <f t="shared" si="3"/>
        <v>58.62049857729599</v>
      </c>
      <c r="F63" s="19">
        <f t="shared" si="1"/>
        <v>65.11870029457198</v>
      </c>
      <c r="G63" s="18">
        <f t="shared" si="4"/>
        <v>0.90020989841810994</v>
      </c>
      <c r="H63" s="20">
        <f>IF(OR(COUNT(Calculations!DC64:DL64)&lt;3,COUNT(Calculations!DO64:DX64)&lt;3),"N/A",IF(ISERROR(TTEST(Calculations!DO64:DX64,Calculations!DC64:DL64,2,2)),"N/A",TTEST(Calculations!DO64:DX64,Calculations!DC64:DL64,2,2)))</f>
        <v>5.7189056194841097E-2</v>
      </c>
      <c r="I63" s="18">
        <f t="shared" si="0"/>
        <v>-1.1108520376828179</v>
      </c>
      <c r="J63" s="21" t="str">
        <f>IF(AND('Test Sample Data'!O63&gt;=35,'Control Sample Data'!O63&gt;=35),"C",IF(AND('Test Sample Data'!O63&gt;=30,'Control Sample Data'!O63&gt;=30, OR(H63&gt;=0.05, H63="N/A")),"B",IF(OR(AND('Test Sample Data'!O63&gt;=30,'Control Sample Data'!O63&lt;=30), AND('Test Sample Data'!O63&lt;=30,'Control Sample Data'!O63&gt;=30)),"A","OKAY")))</f>
        <v>OKAY</v>
      </c>
    </row>
    <row r="64" spans="1:10" ht="15" customHeight="1" x14ac:dyDescent="0.25">
      <c r="A64" s="16" t="str">
        <f>'miRNA Table'!C64</f>
        <v>hsa-miR-140-3p</v>
      </c>
      <c r="B64" s="17" t="s">
        <v>5622</v>
      </c>
      <c r="C64" s="18">
        <f>Calculations!CY65</f>
        <v>2.8200000000000003</v>
      </c>
      <c r="D64" s="18">
        <f>Calculations!CZ65</f>
        <v>14.038333333333332</v>
      </c>
      <c r="E64" s="19">
        <f t="shared" si="3"/>
        <v>0.14161048566197482</v>
      </c>
      <c r="F64" s="19">
        <f t="shared" si="1"/>
        <v>5.9434768784688396E-5</v>
      </c>
      <c r="G64" s="18">
        <f t="shared" si="4"/>
        <v>2382.6202836757152</v>
      </c>
      <c r="H64" s="20">
        <f>IF(OR(COUNT(Calculations!DC65:DL65)&lt;3,COUNT(Calculations!DO65:DX65)&lt;3),"N/A",IF(ISERROR(TTEST(Calculations!DO65:DX65,Calculations!DC65:DL65,2,2)),"N/A",TTEST(Calculations!DO65:DX65,Calculations!DC65:DL65,2,2)))</f>
        <v>2.3686489596359433E-7</v>
      </c>
      <c r="I64" s="18">
        <f t="shared" si="0"/>
        <v>2382.6202836757152</v>
      </c>
      <c r="J64" s="21" t="str">
        <f>IF(AND('Test Sample Data'!O64&gt;=35,'Control Sample Data'!O64&gt;=35),"C",IF(AND('Test Sample Data'!O64&gt;=30,'Control Sample Data'!O64&gt;=30, OR(H64&gt;=0.05, H64="N/A")),"B",IF(OR(AND('Test Sample Data'!O64&gt;=30,'Control Sample Data'!O64&lt;=30), AND('Test Sample Data'!O64&lt;=30,'Control Sample Data'!O64&gt;=30)),"A","OKAY")))</f>
        <v>A</v>
      </c>
    </row>
    <row r="65" spans="1:10" ht="15" customHeight="1" x14ac:dyDescent="0.25">
      <c r="A65" s="16" t="str">
        <f>'miRNA Table'!C65</f>
        <v>hsa-miR-140-5p</v>
      </c>
      <c r="B65" s="17" t="s">
        <v>5623</v>
      </c>
      <c r="C65" s="18">
        <f>Calculations!CY66</f>
        <v>14.329999999999998</v>
      </c>
      <c r="D65" s="18">
        <f>Calculations!CZ66</f>
        <v>14.038333333333332</v>
      </c>
      <c r="E65" s="19">
        <f t="shared" si="3"/>
        <v>4.8555693588557124E-5</v>
      </c>
      <c r="F65" s="19">
        <f t="shared" si="1"/>
        <v>5.9434768784688396E-5</v>
      </c>
      <c r="G65" s="18">
        <f t="shared" si="4"/>
        <v>0.81695772662055099</v>
      </c>
      <c r="H65" s="20">
        <f>IF(OR(COUNT(Calculations!DC66:DL66)&lt;3,COUNT(Calculations!DO66:DX66)&lt;3),"N/A",IF(ISERROR(TTEST(Calculations!DO66:DX66,Calculations!DC66:DL66,2,2)),"N/A",TTEST(Calculations!DO66:DX66,Calculations!DC66:DL66,2,2)))</f>
        <v>4.5337704143252298E-2</v>
      </c>
      <c r="I65" s="18">
        <f t="shared" si="0"/>
        <v>-1.2240535433046535</v>
      </c>
      <c r="J65" s="21" t="str">
        <f>IF(AND('Test Sample Data'!O65&gt;=35,'Control Sample Data'!O65&gt;=35),"C",IF(AND('Test Sample Data'!O65&gt;=30,'Control Sample Data'!O65&gt;=30, OR(H65&gt;=0.05, H65="N/A")),"B",IF(OR(AND('Test Sample Data'!O65&gt;=30,'Control Sample Data'!O65&lt;=30), AND('Test Sample Data'!O65&lt;=30,'Control Sample Data'!O65&gt;=30)),"A","OKAY")))</f>
        <v>C</v>
      </c>
    </row>
    <row r="66" spans="1:10" ht="15" customHeight="1" x14ac:dyDescent="0.25">
      <c r="A66" s="16" t="str">
        <f>'miRNA Table'!C66</f>
        <v>hsa-miR-141-3p</v>
      </c>
      <c r="B66" s="17" t="s">
        <v>5624</v>
      </c>
      <c r="C66" s="18">
        <f>Calculations!CY67</f>
        <v>0.9433333333333328</v>
      </c>
      <c r="D66" s="18">
        <f>Calculations!CZ67</f>
        <v>2.2283333333333317</v>
      </c>
      <c r="E66" s="19">
        <f t="shared" si="3"/>
        <v>0.52002996694423909</v>
      </c>
      <c r="F66" s="19">
        <f t="shared" si="1"/>
        <v>0.2134051158497427</v>
      </c>
      <c r="G66" s="18">
        <f t="shared" si="4"/>
        <v>2.4368205273503807</v>
      </c>
      <c r="H66" s="20">
        <f>IF(OR(COUNT(Calculations!DC67:DL67)&lt;3,COUNT(Calculations!DO67:DX67)&lt;3),"N/A",IF(ISERROR(TTEST(Calculations!DO67:DX67,Calculations!DC67:DL67,2,2)),"N/A",TTEST(Calculations!DO67:DX67,Calculations!DC67:DL67,2,2)))</f>
        <v>1.0133922046957509E-4</v>
      </c>
      <c r="I66" s="18">
        <f t="shared" si="0"/>
        <v>2.4368205273503807</v>
      </c>
      <c r="J66" s="21" t="str">
        <f>IF(AND('Test Sample Data'!O66&gt;=35,'Control Sample Data'!O66&gt;=35),"C",IF(AND('Test Sample Data'!O66&gt;=30,'Control Sample Data'!O66&gt;=30, OR(H66&gt;=0.05, H66="N/A")),"B",IF(OR(AND('Test Sample Data'!O66&gt;=30,'Control Sample Data'!O66&lt;=30), AND('Test Sample Data'!O66&lt;=30,'Control Sample Data'!O66&gt;=30)),"A","OKAY")))</f>
        <v>OKAY</v>
      </c>
    </row>
    <row r="67" spans="1:10" ht="15" customHeight="1" x14ac:dyDescent="0.25">
      <c r="A67" s="16" t="str">
        <f>'miRNA Table'!C67</f>
        <v>hsa-miR-142-3p</v>
      </c>
      <c r="B67" s="17" t="s">
        <v>5625</v>
      </c>
      <c r="C67" s="18">
        <f>Calculations!CY68</f>
        <v>14.329999999999998</v>
      </c>
      <c r="D67" s="18">
        <f>Calculations!CZ68</f>
        <v>14.038333333333332</v>
      </c>
      <c r="E67" s="19">
        <f t="shared" si="3"/>
        <v>4.8555693588557124E-5</v>
      </c>
      <c r="F67" s="19">
        <f t="shared" si="1"/>
        <v>5.9434768784688396E-5</v>
      </c>
      <c r="G67" s="18">
        <f t="shared" si="4"/>
        <v>0.81695772662055099</v>
      </c>
      <c r="H67" s="20">
        <f>IF(OR(COUNT(Calculations!DC68:DL68)&lt;3,COUNT(Calculations!DO68:DX68)&lt;3),"N/A",IF(ISERROR(TTEST(Calculations!DO68:DX68,Calculations!DC68:DL68,2,2)),"N/A",TTEST(Calculations!DO68:DX68,Calculations!DC68:DL68,2,2)))</f>
        <v>4.5337704143252298E-2</v>
      </c>
      <c r="I67" s="18">
        <f t="shared" ref="I67:I130" si="5">IF(G67&gt;1,G67,-1/G67)</f>
        <v>-1.2240535433046535</v>
      </c>
      <c r="J67" s="21" t="str">
        <f>IF(AND('Test Sample Data'!O67&gt;=35,'Control Sample Data'!O67&gt;=35),"C",IF(AND('Test Sample Data'!O67&gt;=30,'Control Sample Data'!O67&gt;=30, OR(H67&gt;=0.05, H67="N/A")),"B",IF(OR(AND('Test Sample Data'!O67&gt;=30,'Control Sample Data'!O67&lt;=30), AND('Test Sample Data'!O67&lt;=30,'Control Sample Data'!O67&gt;=30)),"A","OKAY")))</f>
        <v>C</v>
      </c>
    </row>
    <row r="68" spans="1:10" ht="15" customHeight="1" x14ac:dyDescent="0.25">
      <c r="A68" s="16" t="str">
        <f>'miRNA Table'!C68</f>
        <v>hsa-miR-142-5p</v>
      </c>
      <c r="B68" s="17" t="s">
        <v>5626</v>
      </c>
      <c r="C68" s="18">
        <f>Calculations!CY69</f>
        <v>1.5166666666666657</v>
      </c>
      <c r="D68" s="18">
        <f>Calculations!CZ69</f>
        <v>4.0983333333333318</v>
      </c>
      <c r="E68" s="19">
        <f t="shared" si="3"/>
        <v>0.34949248354475509</v>
      </c>
      <c r="F68" s="19">
        <f t="shared" si="3"/>
        <v>5.8381968522797964E-2</v>
      </c>
      <c r="G68" s="18">
        <f t="shared" si="4"/>
        <v>5.9863086563838532</v>
      </c>
      <c r="H68" s="20">
        <f>IF(OR(COUNT(Calculations!DC69:DL69)&lt;3,COUNT(Calculations!DO69:DX69)&lt;3),"N/A",IF(ISERROR(TTEST(Calculations!DO69:DX69,Calculations!DC69:DL69,2,2)),"N/A",TTEST(Calculations!DO69:DX69,Calculations!DC69:DL69,2,2)))</f>
        <v>5.0418699101257384E-5</v>
      </c>
      <c r="I68" s="18">
        <f t="shared" si="5"/>
        <v>5.9863086563838532</v>
      </c>
      <c r="J68" s="21" t="str">
        <f>IF(AND('Test Sample Data'!O68&gt;=35,'Control Sample Data'!O68&gt;=35),"C",IF(AND('Test Sample Data'!O68&gt;=30,'Control Sample Data'!O68&gt;=30, OR(H68&gt;=0.05, H68="N/A")),"B",IF(OR(AND('Test Sample Data'!O68&gt;=30,'Control Sample Data'!O68&lt;=30), AND('Test Sample Data'!O68&lt;=30,'Control Sample Data'!O68&gt;=30)),"A","OKAY")))</f>
        <v>OKAY</v>
      </c>
    </row>
    <row r="69" spans="1:10" ht="15" customHeight="1" x14ac:dyDescent="0.25">
      <c r="A69" s="16" t="str">
        <f>'miRNA Table'!C69</f>
        <v>hsa-miR-143-3p</v>
      </c>
      <c r="B69" s="17" t="s">
        <v>5627</v>
      </c>
      <c r="C69" s="18">
        <f>Calculations!CY70</f>
        <v>1.5533333333333321</v>
      </c>
      <c r="D69" s="18">
        <f>Calculations!CZ70</f>
        <v>0.50499999999999778</v>
      </c>
      <c r="E69" s="19">
        <f t="shared" ref="E69:F91" si="6">IF(ISERROR(2^-C69),"N/A",2^-C69)</f>
        <v>0.34072191924620698</v>
      </c>
      <c r="F69" s="19">
        <f t="shared" si="6"/>
        <v>0.70466037757101085</v>
      </c>
      <c r="G69" s="18">
        <f t="shared" si="4"/>
        <v>0.48352643357171216</v>
      </c>
      <c r="H69" s="20">
        <f>IF(OR(COUNT(Calculations!DC70:DL70)&lt;3,COUNT(Calculations!DO70:DX70)&lt;3),"N/A",IF(ISERROR(TTEST(Calculations!DO70:DX70,Calculations!DC70:DL70,2,2)),"N/A",TTEST(Calculations!DO70:DX70,Calculations!DC70:DL70,2,2)))</f>
        <v>4.6315564442690792E-3</v>
      </c>
      <c r="I69" s="18">
        <f t="shared" si="5"/>
        <v>-2.0681392589298619</v>
      </c>
      <c r="J69" s="21" t="str">
        <f>IF(AND('Test Sample Data'!O69&gt;=35,'Control Sample Data'!O69&gt;=35),"C",IF(AND('Test Sample Data'!O69&gt;=30,'Control Sample Data'!O69&gt;=30, OR(H69&gt;=0.05, H69="N/A")),"B",IF(OR(AND('Test Sample Data'!O69&gt;=30,'Control Sample Data'!O69&lt;=30), AND('Test Sample Data'!O69&lt;=30,'Control Sample Data'!O69&gt;=30)),"A","OKAY")))</f>
        <v>OKAY</v>
      </c>
    </row>
    <row r="70" spans="1:10" ht="15" customHeight="1" x14ac:dyDescent="0.25">
      <c r="A70" s="16" t="str">
        <f>'miRNA Table'!C70</f>
        <v>hsa-miR-143-5p</v>
      </c>
      <c r="B70" s="17" t="s">
        <v>5628</v>
      </c>
      <c r="C70" s="18">
        <f>Calculations!CY71</f>
        <v>14.329999999999998</v>
      </c>
      <c r="D70" s="18">
        <f>Calculations!CZ71</f>
        <v>14.038333333333332</v>
      </c>
      <c r="E70" s="19">
        <f t="shared" si="6"/>
        <v>4.8555693588557124E-5</v>
      </c>
      <c r="F70" s="19">
        <f t="shared" si="6"/>
        <v>5.9434768784688396E-5</v>
      </c>
      <c r="G70" s="18">
        <f t="shared" si="4"/>
        <v>0.81695772662055099</v>
      </c>
      <c r="H70" s="20">
        <f>IF(OR(COUNT(Calculations!DC71:DL71)&lt;3,COUNT(Calculations!DO71:DX71)&lt;3),"N/A",IF(ISERROR(TTEST(Calculations!DO71:DX71,Calculations!DC71:DL71,2,2)),"N/A",TTEST(Calculations!DO71:DX71,Calculations!DC71:DL71,2,2)))</f>
        <v>4.5337704143252298E-2</v>
      </c>
      <c r="I70" s="18">
        <f t="shared" si="5"/>
        <v>-1.2240535433046535</v>
      </c>
      <c r="J70" s="21" t="str">
        <f>IF(AND('Test Sample Data'!O70&gt;=35,'Control Sample Data'!O70&gt;=35),"C",IF(AND('Test Sample Data'!O70&gt;=30,'Control Sample Data'!O70&gt;=30, OR(H70&gt;=0.05, H70="N/A")),"B",IF(OR(AND('Test Sample Data'!O70&gt;=30,'Control Sample Data'!O70&lt;=30), AND('Test Sample Data'!O70&lt;=30,'Control Sample Data'!O70&gt;=30)),"A","OKAY")))</f>
        <v>C</v>
      </c>
    </row>
    <row r="71" spans="1:10" ht="15" customHeight="1" x14ac:dyDescent="0.25">
      <c r="A71" s="16" t="str">
        <f>'miRNA Table'!C71</f>
        <v>hsa-miR-144-3p</v>
      </c>
      <c r="B71" s="17" t="s">
        <v>5629</v>
      </c>
      <c r="C71" s="18">
        <f>Calculations!CY72</f>
        <v>3.4999999999999987</v>
      </c>
      <c r="D71" s="18">
        <f>Calculations!CZ72</f>
        <v>7.8816666666666642</v>
      </c>
      <c r="E71" s="19">
        <f t="shared" si="6"/>
        <v>8.838834764831853E-2</v>
      </c>
      <c r="F71" s="19">
        <f t="shared" si="6"/>
        <v>4.2401568049893071E-3</v>
      </c>
      <c r="G71" s="18">
        <f t="shared" si="4"/>
        <v>20.845537491517707</v>
      </c>
      <c r="H71" s="20">
        <f>IF(OR(COUNT(Calculations!DC72:DL72)&lt;3,COUNT(Calculations!DO72:DX72)&lt;3),"N/A",IF(ISERROR(TTEST(Calculations!DO72:DX72,Calculations!DC72:DL72,2,2)),"N/A",TTEST(Calculations!DO72:DX72,Calculations!DC72:DL72,2,2)))</f>
        <v>1.2245362101479586E-5</v>
      </c>
      <c r="I71" s="18">
        <f t="shared" si="5"/>
        <v>20.845537491517707</v>
      </c>
      <c r="J71" s="21" t="str">
        <f>IF(AND('Test Sample Data'!O71&gt;=35,'Control Sample Data'!O71&gt;=35),"C",IF(AND('Test Sample Data'!O71&gt;=30,'Control Sample Data'!O71&gt;=30, OR(H71&gt;=0.05, H71="N/A")),"B",IF(OR(AND('Test Sample Data'!O71&gt;=30,'Control Sample Data'!O71&lt;=30), AND('Test Sample Data'!O71&lt;=30,'Control Sample Data'!O71&gt;=30)),"A","OKAY")))</f>
        <v>OKAY</v>
      </c>
    </row>
    <row r="72" spans="1:10" ht="15" customHeight="1" x14ac:dyDescent="0.25">
      <c r="A72" s="16" t="str">
        <f>'miRNA Table'!C72</f>
        <v>hsa-miR-144-5p</v>
      </c>
      <c r="B72" s="17" t="s">
        <v>5630</v>
      </c>
      <c r="C72" s="18">
        <f>Calculations!CY73</f>
        <v>8.6166666666666654</v>
      </c>
      <c r="D72" s="18">
        <f>Calculations!CZ73</f>
        <v>5.9616666666666651</v>
      </c>
      <c r="E72" s="19">
        <f t="shared" si="6"/>
        <v>2.5475626362608706E-3</v>
      </c>
      <c r="F72" s="19">
        <f t="shared" si="6"/>
        <v>1.6045731074702817E-2</v>
      </c>
      <c r="G72" s="18">
        <f t="shared" si="4"/>
        <v>0.15876887281734864</v>
      </c>
      <c r="H72" s="20">
        <f>IF(OR(COUNT(Calculations!DC73:DL73)&lt;3,COUNT(Calculations!DO73:DX73)&lt;3),"N/A",IF(ISERROR(TTEST(Calculations!DO73:DX73,Calculations!DC73:DL73,2,2)),"N/A",TTEST(Calculations!DO73:DX73,Calculations!DC73:DL73,2,2)))</f>
        <v>7.0996113248815196E-6</v>
      </c>
      <c r="I72" s="18">
        <f t="shared" si="5"/>
        <v>-6.2984638125536296</v>
      </c>
      <c r="J72" s="21" t="str">
        <f>IF(AND('Test Sample Data'!O72&gt;=35,'Control Sample Data'!O72&gt;=35),"C",IF(AND('Test Sample Data'!O72&gt;=30,'Control Sample Data'!O72&gt;=30, OR(H72&gt;=0.05, H72="N/A")),"B",IF(OR(AND('Test Sample Data'!O72&gt;=30,'Control Sample Data'!O72&lt;=30), AND('Test Sample Data'!O72&lt;=30,'Control Sample Data'!O72&gt;=30)),"A","OKAY")))</f>
        <v>OKAY</v>
      </c>
    </row>
    <row r="73" spans="1:10" ht="15" customHeight="1" x14ac:dyDescent="0.25">
      <c r="A73" s="16" t="str">
        <f>'miRNA Table'!C73</f>
        <v>hsa-miR-145-5p</v>
      </c>
      <c r="B73" s="17" t="s">
        <v>5631</v>
      </c>
      <c r="C73" s="18">
        <f>Calculations!CY74</f>
        <v>-2.4366666666666661</v>
      </c>
      <c r="D73" s="18">
        <f>Calculations!CZ74</f>
        <v>-2.3916666666666679</v>
      </c>
      <c r="E73" s="19">
        <f t="shared" si="6"/>
        <v>5.413894096548983</v>
      </c>
      <c r="F73" s="19">
        <f t="shared" si="6"/>
        <v>5.2476324177497995</v>
      </c>
      <c r="G73" s="18">
        <f t="shared" si="4"/>
        <v>1.0316831793013577</v>
      </c>
      <c r="H73" s="20">
        <f>IF(OR(COUNT(Calculations!DC74:DL74)&lt;3,COUNT(Calculations!DO74:DX74)&lt;3),"N/A",IF(ISERROR(TTEST(Calculations!DO74:DX74,Calculations!DC74:DL74,2,2)),"N/A",TTEST(Calculations!DO74:DX74,Calculations!DC74:DL74,2,2)))</f>
        <v>0.84467411988829466</v>
      </c>
      <c r="I73" s="18">
        <f t="shared" si="5"/>
        <v>1.0316831793013577</v>
      </c>
      <c r="J73" s="21" t="str">
        <f>IF(AND('Test Sample Data'!O73&gt;=35,'Control Sample Data'!O73&gt;=35),"C",IF(AND('Test Sample Data'!O73&gt;=30,'Control Sample Data'!O73&gt;=30, OR(H73&gt;=0.05, H73="N/A")),"B",IF(OR(AND('Test Sample Data'!O73&gt;=30,'Control Sample Data'!O73&lt;=30), AND('Test Sample Data'!O73&lt;=30,'Control Sample Data'!O73&gt;=30)),"A","OKAY")))</f>
        <v>OKAY</v>
      </c>
    </row>
    <row r="74" spans="1:10" ht="15" customHeight="1" x14ac:dyDescent="0.25">
      <c r="A74" s="16" t="str">
        <f>'miRNA Table'!C74</f>
        <v>hsa-miR-145-3p</v>
      </c>
      <c r="B74" s="17" t="s">
        <v>5632</v>
      </c>
      <c r="C74" s="18">
        <f>Calculations!CY75</f>
        <v>8.3133333333333326</v>
      </c>
      <c r="D74" s="18">
        <f>Calculations!CZ75</f>
        <v>10.268333333333333</v>
      </c>
      <c r="E74" s="19">
        <f t="shared" si="6"/>
        <v>3.143672548577778E-3</v>
      </c>
      <c r="F74" s="19">
        <f t="shared" si="6"/>
        <v>8.1081852239978146E-4</v>
      </c>
      <c r="G74" s="18">
        <f t="shared" si="4"/>
        <v>3.8771592677402622</v>
      </c>
      <c r="H74" s="20">
        <f>IF(OR(COUNT(Calculations!DC75:DL75)&lt;3,COUNT(Calculations!DO75:DX75)&lt;3),"N/A",IF(ISERROR(TTEST(Calculations!DO75:DX75,Calculations!DC75:DL75,2,2)),"N/A",TTEST(Calculations!DO75:DX75,Calculations!DC75:DL75,2,2)))</f>
        <v>8.9238022928447649E-5</v>
      </c>
      <c r="I74" s="18">
        <f t="shared" si="5"/>
        <v>3.8771592677402622</v>
      </c>
      <c r="J74" s="21" t="str">
        <f>IF(AND('Test Sample Data'!O74&gt;=35,'Control Sample Data'!O74&gt;=35),"C",IF(AND('Test Sample Data'!O74&gt;=30,'Control Sample Data'!O74&gt;=30, OR(H74&gt;=0.05, H74="N/A")),"B",IF(OR(AND('Test Sample Data'!O74&gt;=30,'Control Sample Data'!O74&lt;=30), AND('Test Sample Data'!O74&lt;=30,'Control Sample Data'!O74&gt;=30)),"A","OKAY")))</f>
        <v>A</v>
      </c>
    </row>
    <row r="75" spans="1:10" ht="15" customHeight="1" x14ac:dyDescent="0.25">
      <c r="A75" s="16" t="str">
        <f>'miRNA Table'!C75</f>
        <v>hsa-miR-146a-5p</v>
      </c>
      <c r="B75" s="17" t="s">
        <v>68</v>
      </c>
      <c r="C75" s="18">
        <f>Calculations!CY76</f>
        <v>7.799999999999998</v>
      </c>
      <c r="D75" s="18">
        <f>Calculations!CZ76</f>
        <v>7.1483333333333308</v>
      </c>
      <c r="E75" s="19">
        <f t="shared" si="6"/>
        <v>4.4871029492071727E-3</v>
      </c>
      <c r="F75" s="19">
        <f t="shared" si="6"/>
        <v>7.0491580437896766E-3</v>
      </c>
      <c r="G75" s="18">
        <f t="shared" si="4"/>
        <v>0.63654452366269754</v>
      </c>
      <c r="H75" s="20">
        <f>IF(OR(COUNT(Calculations!DC76:DL76)&lt;3,COUNT(Calculations!DO76:DX76)&lt;3),"N/A",IF(ISERROR(TTEST(Calculations!DO76:DX76,Calculations!DC76:DL76,2,2)),"N/A",TTEST(Calculations!DO76:DX76,Calculations!DC76:DL76,2,2)))</f>
        <v>1.6393920888326193E-2</v>
      </c>
      <c r="I75" s="18">
        <f t="shared" si="5"/>
        <v>-1.5709820174808324</v>
      </c>
      <c r="J75" s="21" t="str">
        <f>IF(AND('Test Sample Data'!O75&gt;=35,'Control Sample Data'!O75&gt;=35),"C",IF(AND('Test Sample Data'!O75&gt;=30,'Control Sample Data'!O75&gt;=30, OR(H75&gt;=0.05, H75="N/A")),"B",IF(OR(AND('Test Sample Data'!O75&gt;=30,'Control Sample Data'!O75&lt;=30), AND('Test Sample Data'!O75&lt;=30,'Control Sample Data'!O75&gt;=30)),"A","OKAY")))</f>
        <v>OKAY</v>
      </c>
    </row>
    <row r="76" spans="1:10" ht="15" customHeight="1" x14ac:dyDescent="0.25">
      <c r="A76" s="16" t="str">
        <f>'miRNA Table'!C76</f>
        <v>hsa-miR-146b-5p</v>
      </c>
      <c r="B76" s="17" t="s">
        <v>69</v>
      </c>
      <c r="C76" s="18">
        <f>Calculations!CY77</f>
        <v>-2.7600000000000002</v>
      </c>
      <c r="D76" s="18">
        <f>Calculations!CZ77</f>
        <v>2.074999999999998</v>
      </c>
      <c r="E76" s="19">
        <f t="shared" si="6"/>
        <v>6.7739624989002181</v>
      </c>
      <c r="F76" s="19">
        <f t="shared" si="6"/>
        <v>0.23733553023763013</v>
      </c>
      <c r="G76" s="18">
        <f t="shared" si="4"/>
        <v>28.54171262144293</v>
      </c>
      <c r="H76" s="20">
        <f>IF(OR(COUNT(Calculations!DC77:DL77)&lt;3,COUNT(Calculations!DO77:DX77)&lt;3),"N/A",IF(ISERROR(TTEST(Calculations!DO77:DX77,Calculations!DC77:DL77,2,2)),"N/A",TTEST(Calculations!DO77:DX77,Calculations!DC77:DL77,2,2)))</f>
        <v>7.4530178301435173E-5</v>
      </c>
      <c r="I76" s="18">
        <f t="shared" si="5"/>
        <v>28.54171262144293</v>
      </c>
      <c r="J76" s="21" t="str">
        <f>IF(AND('Test Sample Data'!O76&gt;=35,'Control Sample Data'!O76&gt;=35),"C",IF(AND('Test Sample Data'!O76&gt;=30,'Control Sample Data'!O76&gt;=30, OR(H76&gt;=0.05, H76="N/A")),"B",IF(OR(AND('Test Sample Data'!O76&gt;=30,'Control Sample Data'!O76&lt;=30), AND('Test Sample Data'!O76&lt;=30,'Control Sample Data'!O76&gt;=30)),"A","OKAY")))</f>
        <v>OKAY</v>
      </c>
    </row>
    <row r="77" spans="1:10" ht="15" customHeight="1" x14ac:dyDescent="0.25">
      <c r="A77" s="16" t="str">
        <f>'miRNA Table'!C77</f>
        <v>hsa-miR-147a</v>
      </c>
      <c r="B77" s="17" t="s">
        <v>70</v>
      </c>
      <c r="C77" s="18">
        <f>Calculations!CY78</f>
        <v>9.7199999999999989</v>
      </c>
      <c r="D77" s="18">
        <f>Calculations!CZ78</f>
        <v>13.288333333333332</v>
      </c>
      <c r="E77" s="19">
        <f t="shared" si="6"/>
        <v>1.1857371917920394E-3</v>
      </c>
      <c r="F77" s="19">
        <f t="shared" si="6"/>
        <v>9.9956968024955838E-5</v>
      </c>
      <c r="G77" s="18">
        <f t="shared" si="4"/>
        <v>11.862476575880146</v>
      </c>
      <c r="H77" s="20">
        <f>IF(OR(COUNT(Calculations!DC78:DL78)&lt;3,COUNT(Calculations!DO78:DX78)&lt;3),"N/A",IF(ISERROR(TTEST(Calculations!DO78:DX78,Calculations!DC78:DL78,2,2)),"N/A",TTEST(Calculations!DO78:DX78,Calculations!DC78:DL78,2,2)))</f>
        <v>2.5574227181146512E-3</v>
      </c>
      <c r="I77" s="18">
        <f t="shared" si="5"/>
        <v>11.862476575880146</v>
      </c>
      <c r="J77" s="21" t="str">
        <f>IF(AND('Test Sample Data'!O77&gt;=35,'Control Sample Data'!O77&gt;=35),"C",IF(AND('Test Sample Data'!O77&gt;=30,'Control Sample Data'!O77&gt;=30, OR(H77&gt;=0.05, H77="N/A")),"B",IF(OR(AND('Test Sample Data'!O77&gt;=30,'Control Sample Data'!O77&lt;=30), AND('Test Sample Data'!O77&lt;=30,'Control Sample Data'!O77&gt;=30)),"A","OKAY")))</f>
        <v>OKAY</v>
      </c>
    </row>
    <row r="78" spans="1:10" ht="15" customHeight="1" x14ac:dyDescent="0.25">
      <c r="A78" s="16" t="str">
        <f>'miRNA Table'!C78</f>
        <v>hsa-miR-148a-3p</v>
      </c>
      <c r="B78" s="17" t="s">
        <v>71</v>
      </c>
      <c r="C78" s="18">
        <f>Calculations!CY79</f>
        <v>5.4866666666666655</v>
      </c>
      <c r="D78" s="18">
        <f>Calculations!CZ79</f>
        <v>0.73499999999999821</v>
      </c>
      <c r="E78" s="19">
        <f t="shared" si="6"/>
        <v>2.2302253971419796E-2</v>
      </c>
      <c r="F78" s="19">
        <f t="shared" si="6"/>
        <v>0.60081802476342605</v>
      </c>
      <c r="G78" s="18">
        <f t="shared" si="4"/>
        <v>3.7119815072461211E-2</v>
      </c>
      <c r="H78" s="20">
        <f>IF(OR(COUNT(Calculations!DC79:DL79)&lt;3,COUNT(Calculations!DO79:DX79)&lt;3),"N/A",IF(ISERROR(TTEST(Calculations!DO79:DX79,Calculations!DC79:DL79,2,2)),"N/A",TTEST(Calculations!DO79:DX79,Calculations!DC79:DL79,2,2)))</f>
        <v>4.4649712388511653E-6</v>
      </c>
      <c r="I78" s="18">
        <f t="shared" si="5"/>
        <v>-26.939789383322903</v>
      </c>
      <c r="J78" s="21" t="str">
        <f>IF(AND('Test Sample Data'!O78&gt;=35,'Control Sample Data'!O78&gt;=35),"C",IF(AND('Test Sample Data'!O78&gt;=30,'Control Sample Data'!O78&gt;=30, OR(H78&gt;=0.05, H78="N/A")),"B",IF(OR(AND('Test Sample Data'!O78&gt;=30,'Control Sample Data'!O78&lt;=30), AND('Test Sample Data'!O78&lt;=30,'Control Sample Data'!O78&gt;=30)),"A","OKAY")))</f>
        <v>OKAY</v>
      </c>
    </row>
    <row r="79" spans="1:10" ht="15" customHeight="1" x14ac:dyDescent="0.25">
      <c r="A79" s="16" t="str">
        <f>'miRNA Table'!C79</f>
        <v>hsa-miR-148b-3p</v>
      </c>
      <c r="B79" s="17" t="s">
        <v>72</v>
      </c>
      <c r="C79" s="18">
        <f>Calculations!CY80</f>
        <v>5.9433333333333342</v>
      </c>
      <c r="D79" s="18">
        <f>Calculations!CZ80</f>
        <v>8.134999999999998</v>
      </c>
      <c r="E79" s="19">
        <f t="shared" si="6"/>
        <v>1.6250936467007458E-2</v>
      </c>
      <c r="F79" s="19">
        <f t="shared" si="6"/>
        <v>3.5573040374686708E-3</v>
      </c>
      <c r="G79" s="18">
        <f t="shared" si="4"/>
        <v>4.5683293572430772</v>
      </c>
      <c r="H79" s="20">
        <f>IF(OR(COUNT(Calculations!DC80:DL80)&lt;3,COUNT(Calculations!DO80:DX80)&lt;3),"N/A",IF(ISERROR(TTEST(Calculations!DO80:DX80,Calculations!DC80:DL80,2,2)),"N/A",TTEST(Calculations!DO80:DX80,Calculations!DC80:DL80,2,2)))</f>
        <v>2.2649243473666829E-3</v>
      </c>
      <c r="I79" s="18">
        <f t="shared" si="5"/>
        <v>4.5683293572430772</v>
      </c>
      <c r="J79" s="21" t="str">
        <f>IF(AND('Test Sample Data'!O79&gt;=35,'Control Sample Data'!O79&gt;=35),"C",IF(AND('Test Sample Data'!O79&gt;=30,'Control Sample Data'!O79&gt;=30, OR(H79&gt;=0.05, H79="N/A")),"B",IF(OR(AND('Test Sample Data'!O79&gt;=30,'Control Sample Data'!O79&lt;=30), AND('Test Sample Data'!O79&lt;=30,'Control Sample Data'!O79&gt;=30)),"A","OKAY")))</f>
        <v>OKAY</v>
      </c>
    </row>
    <row r="80" spans="1:10" ht="15" customHeight="1" x14ac:dyDescent="0.25">
      <c r="A80" s="16" t="str">
        <f>'miRNA Table'!C80</f>
        <v>hsa-miR-149-5p</v>
      </c>
      <c r="B80" s="17" t="s">
        <v>73</v>
      </c>
      <c r="C80" s="18">
        <f>Calculations!CY81</f>
        <v>5.376666666666666</v>
      </c>
      <c r="D80" s="18">
        <f>Calculations!CZ81</f>
        <v>5.2849999999999975</v>
      </c>
      <c r="E80" s="19">
        <f t="shared" si="6"/>
        <v>2.4069222223649239E-2</v>
      </c>
      <c r="F80" s="19">
        <f t="shared" si="6"/>
        <v>2.5648175275328117E-2</v>
      </c>
      <c r="G80" s="18">
        <f t="shared" si="4"/>
        <v>0.93843799667114225</v>
      </c>
      <c r="H80" s="20">
        <f>IF(OR(COUNT(Calculations!DC81:DL81)&lt;3,COUNT(Calculations!DO81:DX81)&lt;3),"N/A",IF(ISERROR(TTEST(Calculations!DO81:DX81,Calculations!DC81:DL81,2,2)),"N/A",TTEST(Calculations!DO81:DX81,Calculations!DC81:DL81,2,2)))</f>
        <v>0.28746031866323657</v>
      </c>
      <c r="I80" s="18">
        <f t="shared" si="5"/>
        <v>-1.0656005016284853</v>
      </c>
      <c r="J80" s="21" t="str">
        <f>IF(AND('Test Sample Data'!O80&gt;=35,'Control Sample Data'!O80&gt;=35),"C",IF(AND('Test Sample Data'!O80&gt;=30,'Control Sample Data'!O80&gt;=30, OR(H80&gt;=0.05, H80="N/A")),"B",IF(OR(AND('Test Sample Data'!O80&gt;=30,'Control Sample Data'!O80&lt;=30), AND('Test Sample Data'!O80&lt;=30,'Control Sample Data'!O80&gt;=30)),"A","OKAY")))</f>
        <v>OKAY</v>
      </c>
    </row>
    <row r="81" spans="1:10" ht="15" customHeight="1" x14ac:dyDescent="0.25">
      <c r="A81" s="16" t="str">
        <f>'miRNA Table'!C81</f>
        <v>hsa-miR-150-5p</v>
      </c>
      <c r="B81" s="17" t="s">
        <v>74</v>
      </c>
      <c r="C81" s="18">
        <f>Calculations!CY82</f>
        <v>8.5299999999999994</v>
      </c>
      <c r="D81" s="18">
        <f>Calculations!CZ82</f>
        <v>9.4216666666666651</v>
      </c>
      <c r="E81" s="19">
        <f t="shared" si="6"/>
        <v>2.7052919299041505E-3</v>
      </c>
      <c r="F81" s="19">
        <f t="shared" si="6"/>
        <v>1.4581282501831491E-3</v>
      </c>
      <c r="G81" s="18">
        <f t="shared" si="4"/>
        <v>1.8553182338826166</v>
      </c>
      <c r="H81" s="20">
        <f>IF(OR(COUNT(Calculations!DC82:DL82)&lt;3,COUNT(Calculations!DO82:DX82)&lt;3),"N/A",IF(ISERROR(TTEST(Calculations!DO82:DX82,Calculations!DC82:DL82,2,2)),"N/A",TTEST(Calculations!DO82:DX82,Calculations!DC82:DL82,2,2)))</f>
        <v>8.3043919777560057E-4</v>
      </c>
      <c r="I81" s="18">
        <f t="shared" si="5"/>
        <v>1.8553182338826166</v>
      </c>
      <c r="J81" s="21" t="str">
        <f>IF(AND('Test Sample Data'!O81&gt;=35,'Control Sample Data'!O81&gt;=35),"C",IF(AND('Test Sample Data'!O81&gt;=30,'Control Sample Data'!O81&gt;=30, OR(H81&gt;=0.05, H81="N/A")),"B",IF(OR(AND('Test Sample Data'!O81&gt;=30,'Control Sample Data'!O81&lt;=30), AND('Test Sample Data'!O81&lt;=30,'Control Sample Data'!O81&gt;=30)),"A","OKAY")))</f>
        <v>A</v>
      </c>
    </row>
    <row r="82" spans="1:10" ht="15" customHeight="1" x14ac:dyDescent="0.25">
      <c r="A82" s="16" t="str">
        <f>'miRNA Table'!C82</f>
        <v>hsa-miR-151a-3p</v>
      </c>
      <c r="B82" s="17" t="s">
        <v>75</v>
      </c>
      <c r="C82" s="18">
        <f>Calculations!CY83</f>
        <v>9.0066666666666659</v>
      </c>
      <c r="D82" s="18">
        <f>Calculations!CZ83</f>
        <v>3.7849999999999988</v>
      </c>
      <c r="E82" s="19">
        <f t="shared" si="6"/>
        <v>1.9441204669984956E-3</v>
      </c>
      <c r="F82" s="19">
        <f t="shared" si="6"/>
        <v>7.2543994648982577E-2</v>
      </c>
      <c r="G82" s="18">
        <f t="shared" si="4"/>
        <v>2.6799192357761369E-2</v>
      </c>
      <c r="H82" s="20">
        <f>IF(OR(COUNT(Calculations!DC83:DL83)&lt;3,COUNT(Calculations!DO83:DX83)&lt;3),"N/A",IF(ISERROR(TTEST(Calculations!DO83:DX83,Calculations!DC83:DL83,2,2)),"N/A",TTEST(Calculations!DO83:DX83,Calculations!DC83:DL83,2,2)))</f>
        <v>1.8483567494646158E-3</v>
      </c>
      <c r="I82" s="18">
        <f t="shared" si="5"/>
        <v>-37.314557343754728</v>
      </c>
      <c r="J82" s="21" t="str">
        <f>IF(AND('Test Sample Data'!O82&gt;=35,'Control Sample Data'!O82&gt;=35),"C",IF(AND('Test Sample Data'!O82&gt;=30,'Control Sample Data'!O82&gt;=30, OR(H82&gt;=0.05, H82="N/A")),"B",IF(OR(AND('Test Sample Data'!O82&gt;=30,'Control Sample Data'!O82&lt;=30), AND('Test Sample Data'!O82&lt;=30,'Control Sample Data'!O82&gt;=30)),"A","OKAY")))</f>
        <v>OKAY</v>
      </c>
    </row>
    <row r="83" spans="1:10" ht="15" customHeight="1" x14ac:dyDescent="0.25">
      <c r="A83" s="16" t="str">
        <f>'miRNA Table'!C83</f>
        <v>hsa-miR-151a-5p</v>
      </c>
      <c r="B83" s="22" t="s">
        <v>76</v>
      </c>
      <c r="C83" s="18">
        <f>Calculations!CY84</f>
        <v>12.1</v>
      </c>
      <c r="D83" s="18">
        <f>Calculations!CZ84</f>
        <v>14.038333333333332</v>
      </c>
      <c r="E83" s="19">
        <f t="shared" si="6"/>
        <v>2.2779125769941584E-4</v>
      </c>
      <c r="F83" s="19">
        <f t="shared" si="6"/>
        <v>5.9434768784688396E-5</v>
      </c>
      <c r="G83" s="18">
        <f t="shared" si="4"/>
        <v>3.8326262953024139</v>
      </c>
      <c r="H83" s="20">
        <f>IF(OR(COUNT(Calculations!DC84:DL84)&lt;3,COUNT(Calculations!DO84:DX84)&lt;3),"N/A",IF(ISERROR(TTEST(Calculations!DO84:DX84,Calculations!DC84:DL84,2,2)),"N/A",TTEST(Calculations!DO84:DX84,Calculations!DC84:DL84,2,2)))</f>
        <v>1.5323319860741145E-2</v>
      </c>
      <c r="I83" s="18">
        <f t="shared" si="5"/>
        <v>3.8326262953024139</v>
      </c>
      <c r="J83" s="21" t="str">
        <f>IF(AND('Test Sample Data'!O83&gt;=35,'Control Sample Data'!O83&gt;=35),"C",IF(AND('Test Sample Data'!O83&gt;=30,'Control Sample Data'!O83&gt;=30, OR(H83&gt;=0.05, H83="N/A")),"B",IF(OR(AND('Test Sample Data'!O83&gt;=30,'Control Sample Data'!O83&lt;=30), AND('Test Sample Data'!O83&lt;=30,'Control Sample Data'!O83&gt;=30)),"A","OKAY")))</f>
        <v>OKAY</v>
      </c>
    </row>
    <row r="84" spans="1:10" ht="15" customHeight="1" x14ac:dyDescent="0.25">
      <c r="A84" s="16" t="str">
        <f>'miRNA Table'!C84</f>
        <v>hsa-miR-152-3p</v>
      </c>
      <c r="B84" s="17" t="s">
        <v>77</v>
      </c>
      <c r="C84" s="18">
        <f>Calculations!CY85</f>
        <v>7.756666666666665</v>
      </c>
      <c r="D84" s="18">
        <f>Calculations!CZ85</f>
        <v>5.924999999999998</v>
      </c>
      <c r="E84" s="19">
        <f t="shared" si="6"/>
        <v>4.6239237835540492E-3</v>
      </c>
      <c r="F84" s="19">
        <f t="shared" si="6"/>
        <v>1.645876618679434E-2</v>
      </c>
      <c r="G84" s="18">
        <f t="shared" si="4"/>
        <v>0.28093987915473551</v>
      </c>
      <c r="H84" s="20">
        <f>IF(OR(COUNT(Calculations!DC85:DL85)&lt;3,COUNT(Calculations!DO85:DX85)&lt;3),"N/A",IF(ISERROR(TTEST(Calculations!DO85:DX85,Calculations!DC85:DL85,2,2)),"N/A",TTEST(Calculations!DO85:DX85,Calculations!DC85:DL85,2,2)))</f>
        <v>1.8305832141555392E-5</v>
      </c>
      <c r="I84" s="18">
        <f t="shared" si="5"/>
        <v>-3.5594804233870336</v>
      </c>
      <c r="J84" s="21" t="str">
        <f>IF(AND('Test Sample Data'!O84&gt;=35,'Control Sample Data'!O84&gt;=35),"C",IF(AND('Test Sample Data'!O84&gt;=30,'Control Sample Data'!O84&gt;=30, OR(H84&gt;=0.05, H84="N/A")),"B",IF(OR(AND('Test Sample Data'!O84&gt;=30,'Control Sample Data'!O84&lt;=30), AND('Test Sample Data'!O84&lt;=30,'Control Sample Data'!O84&gt;=30)),"A","OKAY")))</f>
        <v>OKAY</v>
      </c>
    </row>
    <row r="85" spans="1:10" ht="15" customHeight="1" x14ac:dyDescent="0.25">
      <c r="A85" s="16" t="str">
        <f>'miRNA Table'!C85</f>
        <v>hsa-miR-153-3p</v>
      </c>
      <c r="B85" s="17" t="s">
        <v>78</v>
      </c>
      <c r="C85" s="18">
        <f>Calculations!CY86</f>
        <v>6.02</v>
      </c>
      <c r="D85" s="18">
        <f>Calculations!CZ86</f>
        <v>5.3249999999999984</v>
      </c>
      <c r="E85" s="19">
        <f t="shared" si="6"/>
        <v>1.5409886007708748E-2</v>
      </c>
      <c r="F85" s="19">
        <f t="shared" si="6"/>
        <v>2.4946824573645335E-2</v>
      </c>
      <c r="G85" s="18">
        <f t="shared" si="4"/>
        <v>0.61770931856346434</v>
      </c>
      <c r="H85" s="20">
        <f>IF(OR(COUNT(Calculations!DC86:DL86)&lt;3,COUNT(Calculations!DO86:DX86)&lt;3),"N/A",IF(ISERROR(TTEST(Calculations!DO86:DX86,Calculations!DC86:DL86,2,2)),"N/A",TTEST(Calculations!DO86:DX86,Calculations!DC86:DL86,2,2)))</f>
        <v>2.8122519203281198E-4</v>
      </c>
      <c r="I85" s="18">
        <f t="shared" si="5"/>
        <v>-1.6188844330948176</v>
      </c>
      <c r="J85" s="21" t="str">
        <f>IF(AND('Test Sample Data'!O85&gt;=35,'Control Sample Data'!O85&gt;=35),"C",IF(AND('Test Sample Data'!O85&gt;=30,'Control Sample Data'!O85&gt;=30, OR(H85&gt;=0.05, H85="N/A")),"B",IF(OR(AND('Test Sample Data'!O85&gt;=30,'Control Sample Data'!O85&lt;=30), AND('Test Sample Data'!O85&lt;=30,'Control Sample Data'!O85&gt;=30)),"A","OKAY")))</f>
        <v>OKAY</v>
      </c>
    </row>
    <row r="86" spans="1:10" ht="15" customHeight="1" x14ac:dyDescent="0.25">
      <c r="A86" s="16" t="str">
        <f>'miRNA Table'!C86</f>
        <v>hsa-miR-154-5p</v>
      </c>
      <c r="B86" s="17" t="s">
        <v>79</v>
      </c>
      <c r="C86" s="18">
        <f>Calculations!CY87</f>
        <v>-0.50666666666666771</v>
      </c>
      <c r="D86" s="18">
        <f>Calculations!CZ87</f>
        <v>1.3049999999999986</v>
      </c>
      <c r="E86" s="19">
        <f t="shared" si="6"/>
        <v>1.4207637391289767</v>
      </c>
      <c r="F86" s="19">
        <f t="shared" si="6"/>
        <v>0.40472110827370461</v>
      </c>
      <c r="G86" s="18">
        <f t="shared" si="4"/>
        <v>3.5104760045481571</v>
      </c>
      <c r="H86" s="20">
        <f>IF(OR(COUNT(Calculations!DC87:DL87)&lt;3,COUNT(Calculations!DO87:DX87)&lt;3),"N/A",IF(ISERROR(TTEST(Calculations!DO87:DX87,Calculations!DC87:DL87,2,2)),"N/A",TTEST(Calculations!DO87:DX87,Calculations!DC87:DL87,2,2)))</f>
        <v>7.8623743920204649E-5</v>
      </c>
      <c r="I86" s="23">
        <f t="shared" si="5"/>
        <v>3.5104760045481571</v>
      </c>
      <c r="J86" s="21" t="str">
        <f>IF(AND('Test Sample Data'!O86&gt;=35,'Control Sample Data'!O86&gt;=35),"C",IF(AND('Test Sample Data'!O86&gt;=30,'Control Sample Data'!O86&gt;=30, OR(H86&gt;=0.05, H86="N/A")),"B",IF(OR(AND('Test Sample Data'!O86&gt;=30,'Control Sample Data'!O86&lt;=30), AND('Test Sample Data'!O86&lt;=30,'Control Sample Data'!O86&gt;=30)),"A","OKAY")))</f>
        <v>OKAY</v>
      </c>
    </row>
    <row r="87" spans="1:10" ht="15" customHeight="1" x14ac:dyDescent="0.25">
      <c r="A87" s="16" t="str">
        <f>'miRNA Table'!C87</f>
        <v>hsa-miR-155-5p</v>
      </c>
      <c r="B87" s="17" t="s">
        <v>5633</v>
      </c>
      <c r="C87" s="18">
        <f>Calculations!CY88</f>
        <v>-6.16</v>
      </c>
      <c r="D87" s="18">
        <f>Calculations!CZ88</f>
        <v>-6.8850000000000016</v>
      </c>
      <c r="E87" s="19">
        <f t="shared" si="6"/>
        <v>71.50637683662211</v>
      </c>
      <c r="F87" s="19">
        <f t="shared" si="6"/>
        <v>118.19293577336262</v>
      </c>
      <c r="G87" s="18">
        <f t="shared" si="4"/>
        <v>0.60499704460964621</v>
      </c>
      <c r="H87" s="20">
        <f>IF(OR(COUNT(Calculations!DC88:DL88)&lt;3,COUNT(Calculations!DO88:DX88)&lt;3),"N/A",IF(ISERROR(TTEST(Calculations!DO88:DX88,Calculations!DC88:DL88,2,2)),"N/A",TTEST(Calculations!DO88:DX88,Calculations!DC88:DL88,2,2)))</f>
        <v>5.8652918449513579E-3</v>
      </c>
      <c r="I87" s="18">
        <f t="shared" si="5"/>
        <v>-1.6529006363084238</v>
      </c>
      <c r="J87" s="21" t="str">
        <f>IF(AND('Test Sample Data'!O87&gt;=35,'Control Sample Data'!O87&gt;=35),"C",IF(AND('Test Sample Data'!O87&gt;=30,'Control Sample Data'!O87&gt;=30, OR(H87&gt;=0.05, H87="N/A")),"B",IF(OR(AND('Test Sample Data'!O87&gt;=30,'Control Sample Data'!O87&lt;=30), AND('Test Sample Data'!O87&lt;=30,'Control Sample Data'!O87&gt;=30)),"A","OKAY")))</f>
        <v>OKAY</v>
      </c>
    </row>
    <row r="88" spans="1:10" ht="15" customHeight="1" x14ac:dyDescent="0.25">
      <c r="A88" s="16" t="str">
        <f>'miRNA Table'!C88</f>
        <v>hsa-miR-155-3p</v>
      </c>
      <c r="B88" s="17" t="s">
        <v>5634</v>
      </c>
      <c r="C88" s="18">
        <f>Calculations!CY89</f>
        <v>3.7600000000000002</v>
      </c>
      <c r="D88" s="18">
        <f>Calculations!CZ89</f>
        <v>3.531666666666665</v>
      </c>
      <c r="E88" s="19">
        <f t="shared" si="6"/>
        <v>7.3812041339345644E-2</v>
      </c>
      <c r="F88" s="19">
        <f t="shared" si="6"/>
        <v>8.64693906767873E-2</v>
      </c>
      <c r="G88" s="18">
        <f t="shared" si="4"/>
        <v>0.8536204633989688</v>
      </c>
      <c r="H88" s="20">
        <f>IF(OR(COUNT(Calculations!DC89:DL89)&lt;3,COUNT(Calculations!DO89:DX89)&lt;3),"N/A",IF(ISERROR(TTEST(Calculations!DO89:DX89,Calculations!DC89:DL89,2,2)),"N/A",TTEST(Calculations!DO89:DX89,Calculations!DC89:DL89,2,2)))</f>
        <v>0.56916617022867888</v>
      </c>
      <c r="I88" s="18">
        <f t="shared" si="5"/>
        <v>-1.1714808194946185</v>
      </c>
      <c r="J88" s="21" t="str">
        <f>IF(AND('Test Sample Data'!O88&gt;=35,'Control Sample Data'!O88&gt;=35),"C",IF(AND('Test Sample Data'!O88&gt;=30,'Control Sample Data'!O88&gt;=30, OR(H88&gt;=0.05, H88="N/A")),"B",IF(OR(AND('Test Sample Data'!O88&gt;=30,'Control Sample Data'!O88&lt;=30), AND('Test Sample Data'!O88&lt;=30,'Control Sample Data'!O88&gt;=30)),"A","OKAY")))</f>
        <v>OKAY</v>
      </c>
    </row>
    <row r="89" spans="1:10" ht="15" customHeight="1" x14ac:dyDescent="0.25">
      <c r="A89" s="16" t="str">
        <f>'miRNA Table'!C89</f>
        <v>hsa-miR-15a-5p</v>
      </c>
      <c r="B89" s="24" t="s">
        <v>5635</v>
      </c>
      <c r="C89" s="18">
        <f>Calculations!CY90</f>
        <v>-1.7599999999999991</v>
      </c>
      <c r="D89" s="18">
        <f>Calculations!CZ90</f>
        <v>-2.4116666666666688</v>
      </c>
      <c r="E89" s="19">
        <f t="shared" si="6"/>
        <v>3.3869812494501064</v>
      </c>
      <c r="F89" s="19">
        <f t="shared" si="6"/>
        <v>5.3208866364308829</v>
      </c>
      <c r="G89" s="18">
        <f t="shared" si="4"/>
        <v>0.63654452366269698</v>
      </c>
      <c r="H89" s="20">
        <f>IF(OR(COUNT(Calculations!DC90:DL90)&lt;3,COUNT(Calculations!DO90:DX90)&lt;3),"N/A",IF(ISERROR(TTEST(Calculations!DO90:DX90,Calculations!DC90:DL90,2,2)),"N/A",TTEST(Calculations!DO90:DX90,Calculations!DC90:DL90,2,2)))</f>
        <v>1.0923270139276521E-3</v>
      </c>
      <c r="I89" s="18">
        <f t="shared" si="5"/>
        <v>-1.5709820174808338</v>
      </c>
      <c r="J89" s="21" t="str">
        <f>IF(AND('Test Sample Data'!O89&gt;=35,'Control Sample Data'!O89&gt;=35),"C",IF(AND('Test Sample Data'!O89&gt;=30,'Control Sample Data'!O89&gt;=30, OR(H89&gt;=0.05, H89="N/A")),"B",IF(OR(AND('Test Sample Data'!O89&gt;=30,'Control Sample Data'!O89&lt;=30), AND('Test Sample Data'!O89&lt;=30,'Control Sample Data'!O89&gt;=30)),"A","OKAY")))</f>
        <v>OKAY</v>
      </c>
    </row>
    <row r="90" spans="1:10" ht="15" customHeight="1" x14ac:dyDescent="0.25">
      <c r="A90" s="16" t="str">
        <f>'miRNA Table'!C90</f>
        <v>hsa-miR-15b-5p</v>
      </c>
      <c r="B90" s="17" t="s">
        <v>5636</v>
      </c>
      <c r="C90" s="18">
        <f>Calculations!CY91</f>
        <v>-2.4333333333333349</v>
      </c>
      <c r="D90" s="18">
        <f>Calculations!CZ91</f>
        <v>-3.0716666666666677</v>
      </c>
      <c r="E90" s="19">
        <f t="shared" si="6"/>
        <v>5.4013997846727655</v>
      </c>
      <c r="F90" s="19">
        <f t="shared" si="6"/>
        <v>8.4074405170443285</v>
      </c>
      <c r="G90" s="18">
        <f t="shared" si="4"/>
        <v>0.64245471302741375</v>
      </c>
      <c r="H90" s="20">
        <f>IF(OR(COUNT(Calculations!DC91:DL91)&lt;3,COUNT(Calculations!DO91:DX91)&lt;3),"N/A",IF(ISERROR(TTEST(Calculations!DO91:DX91,Calculations!DC91:DL91,2,2)),"N/A",TTEST(Calculations!DO91:DX91,Calculations!DC91:DL91,2,2)))</f>
        <v>4.8370200405456384E-4</v>
      </c>
      <c r="I90" s="18">
        <f t="shared" si="5"/>
        <v>-1.5565299463486537</v>
      </c>
      <c r="J90" s="21" t="str">
        <f>IF(AND('Test Sample Data'!O90&gt;=35,'Control Sample Data'!O90&gt;=35),"C",IF(AND('Test Sample Data'!O90&gt;=30,'Control Sample Data'!O90&gt;=30, OR(H90&gt;=0.05, H90="N/A")),"B",IF(OR(AND('Test Sample Data'!O90&gt;=30,'Control Sample Data'!O90&lt;=30), AND('Test Sample Data'!O90&lt;=30,'Control Sample Data'!O90&gt;=30)),"A","OKAY")))</f>
        <v>OKAY</v>
      </c>
    </row>
    <row r="91" spans="1:10" ht="15" customHeight="1" x14ac:dyDescent="0.25">
      <c r="A91" s="16" t="str">
        <f>'miRNA Table'!C91</f>
        <v>hsa-miR-15b-3p</v>
      </c>
      <c r="B91" s="17" t="s">
        <v>5637</v>
      </c>
      <c r="C91" s="18">
        <f>Calculations!CY92</f>
        <v>-3.4666666666666672</v>
      </c>
      <c r="D91" s="18">
        <f>Calculations!CZ92</f>
        <v>-3.658333333333335</v>
      </c>
      <c r="E91" s="19">
        <f t="shared" si="6"/>
        <v>11.05530303974221</v>
      </c>
      <c r="F91" s="19">
        <f t="shared" si="6"/>
        <v>12.62606635741828</v>
      </c>
      <c r="G91" s="18">
        <f t="shared" si="4"/>
        <v>0.87559361140588432</v>
      </c>
      <c r="H91" s="20">
        <f>IF(OR(COUNT(Calculations!DC92:DL92)&lt;3,COUNT(Calculations!DO92:DX92)&lt;3),"N/A",IF(ISERROR(TTEST(Calculations!DO92:DX92,Calculations!DC92:DL92,2,2)),"N/A",TTEST(Calculations!DO92:DX92,Calculations!DC92:DL92,2,2)))</f>
        <v>8.0410877880779524E-2</v>
      </c>
      <c r="I91" s="18">
        <f t="shared" si="5"/>
        <v>-1.1420823393107726</v>
      </c>
      <c r="J91" s="21" t="str">
        <f>IF(AND('Test Sample Data'!O91&gt;=35,'Control Sample Data'!O91&gt;=35),"C",IF(AND('Test Sample Data'!O91&gt;=30,'Control Sample Data'!O91&gt;=30, OR(H91&gt;=0.05, H91="N/A")),"B",IF(OR(AND('Test Sample Data'!O91&gt;=30,'Control Sample Data'!O91&lt;=30), AND('Test Sample Data'!O91&lt;=30,'Control Sample Data'!O91&gt;=30)),"A","OKAY")))</f>
        <v>OKAY</v>
      </c>
    </row>
    <row r="92" spans="1:10" ht="15" customHeight="1" x14ac:dyDescent="0.25">
      <c r="A92" s="16" t="str">
        <f>'miRNA Table'!C92</f>
        <v>hsa-miR-16-5p</v>
      </c>
      <c r="B92" s="17" t="s">
        <v>5638</v>
      </c>
      <c r="C92" s="18">
        <f>Calculations!CY93</f>
        <v>14.329999999999998</v>
      </c>
      <c r="D92" s="18">
        <f>Calculations!CZ93</f>
        <v>14.038333333333332</v>
      </c>
      <c r="E92" s="19">
        <f t="shared" ref="E92:E155" si="7">IF(ISERROR(2^-C92),"N/A",2^-C92)</f>
        <v>4.8555693588557124E-5</v>
      </c>
      <c r="F92" s="19">
        <f t="shared" ref="F92:F155" si="8">IF(ISERROR(2^-D92),"N/A",2^-D92)</f>
        <v>5.9434768784688396E-5</v>
      </c>
      <c r="G92" s="18">
        <f t="shared" si="4"/>
        <v>0.81695772662055099</v>
      </c>
      <c r="H92" s="20">
        <f>IF(OR(COUNT(Calculations!DC93:DL93)&lt;3,COUNT(Calculations!DO93:DX93)&lt;3),"N/A",IF(ISERROR(TTEST(Calculations!DO93:DX93,Calculations!DC93:DL93,2,2)),"N/A",TTEST(Calculations!DO93:DX93,Calculations!DC93:DL93,2,2)))</f>
        <v>4.5337704143252298E-2</v>
      </c>
      <c r="I92" s="18">
        <f t="shared" si="5"/>
        <v>-1.2240535433046535</v>
      </c>
      <c r="J92" s="21" t="str">
        <f>IF(AND('Test Sample Data'!O92&gt;=35,'Control Sample Data'!O92&gt;=35),"C",IF(AND('Test Sample Data'!O92&gt;=30,'Control Sample Data'!O92&gt;=30, OR(H92&gt;=0.05, H92="N/A")),"B",IF(OR(AND('Test Sample Data'!O92&gt;=30,'Control Sample Data'!O92&lt;=30), AND('Test Sample Data'!O92&lt;=30,'Control Sample Data'!O92&gt;=30)),"A","OKAY")))</f>
        <v>C</v>
      </c>
    </row>
    <row r="93" spans="1:10" ht="15" customHeight="1" x14ac:dyDescent="0.25">
      <c r="A93" s="16" t="str">
        <f>'miRNA Table'!C93</f>
        <v>hsa-miR-106a-5p hsa-miR-17-5p</v>
      </c>
      <c r="B93" s="17" t="s">
        <v>5639</v>
      </c>
      <c r="C93" s="18">
        <f>Calculations!CY94</f>
        <v>-0.42333333333333317</v>
      </c>
      <c r="D93" s="18">
        <f>Calculations!CZ94</f>
        <v>0.33499999999999847</v>
      </c>
      <c r="E93" s="19">
        <f t="shared" si="7"/>
        <v>1.3410223977534348</v>
      </c>
      <c r="F93" s="19">
        <f t="shared" si="8"/>
        <v>0.79278413661028535</v>
      </c>
      <c r="G93" s="18">
        <f t="shared" si="4"/>
        <v>1.6915353572628951</v>
      </c>
      <c r="H93" s="20">
        <f>IF(OR(COUNT(Calculations!DC94:DL94)&lt;3,COUNT(Calculations!DO94:DX94)&lt;3),"N/A",IF(ISERROR(TTEST(Calculations!DO94:DX94,Calculations!DC94:DL94,2,2)),"N/A",TTEST(Calculations!DO94:DX94,Calculations!DC94:DL94,2,2)))</f>
        <v>3.4059066287694621E-3</v>
      </c>
      <c r="I93" s="18">
        <f t="shared" si="5"/>
        <v>1.6915353572628951</v>
      </c>
      <c r="J93" s="21" t="str">
        <f>IF(AND('Test Sample Data'!O93&gt;=35,'Control Sample Data'!O93&gt;=35),"C",IF(AND('Test Sample Data'!O93&gt;=30,'Control Sample Data'!O93&gt;=30, OR(H93&gt;=0.05, H93="N/A")),"B",IF(OR(AND('Test Sample Data'!O93&gt;=30,'Control Sample Data'!O93&lt;=30), AND('Test Sample Data'!O93&lt;=30,'Control Sample Data'!O93&gt;=30)),"A","OKAY")))</f>
        <v>OKAY</v>
      </c>
    </row>
    <row r="94" spans="1:10" ht="15" customHeight="1" x14ac:dyDescent="0.25">
      <c r="A94" s="16" t="str">
        <f>'miRNA Table'!C94</f>
        <v>hsa-miR-181a-5p</v>
      </c>
      <c r="B94" s="17" t="s">
        <v>5640</v>
      </c>
      <c r="C94" s="18">
        <f>Calculations!CY95</f>
        <v>-0.57000000000000028</v>
      </c>
      <c r="D94" s="18">
        <f>Calculations!CZ95</f>
        <v>0.29499999999999815</v>
      </c>
      <c r="E94" s="19">
        <f t="shared" si="7"/>
        <v>1.4845235706290494</v>
      </c>
      <c r="F94" s="19">
        <f t="shared" si="8"/>
        <v>0.81507233240262644</v>
      </c>
      <c r="G94" s="18">
        <f t="shared" si="4"/>
        <v>1.8213396671839548</v>
      </c>
      <c r="H94" s="20">
        <f>IF(OR(COUNT(Calculations!DC95:DL95)&lt;3,COUNT(Calculations!DO95:DX95)&lt;3),"N/A",IF(ISERROR(TTEST(Calculations!DO95:DX95,Calculations!DC95:DL95,2,2)),"N/A",TTEST(Calculations!DO95:DX95,Calculations!DC95:DL95,2,2)))</f>
        <v>9.821937316730658E-4</v>
      </c>
      <c r="I94" s="18">
        <f t="shared" si="5"/>
        <v>1.8213396671839548</v>
      </c>
      <c r="J94" s="21" t="str">
        <f>IF(AND('Test Sample Data'!O94&gt;=35,'Control Sample Data'!O94&gt;=35),"C",IF(AND('Test Sample Data'!O94&gt;=30,'Control Sample Data'!O94&gt;=30, OR(H94&gt;=0.05, H94="N/A")),"B",IF(OR(AND('Test Sample Data'!O94&gt;=30,'Control Sample Data'!O94&lt;=30), AND('Test Sample Data'!O94&lt;=30,'Control Sample Data'!O94&gt;=30)),"A","OKAY")))</f>
        <v>OKAY</v>
      </c>
    </row>
    <row r="95" spans="1:10" ht="15" customHeight="1" x14ac:dyDescent="0.25">
      <c r="A95" s="16" t="str">
        <f>'miRNA Table'!C95</f>
        <v>hsa-miR-181a-3p</v>
      </c>
      <c r="B95" s="17" t="s">
        <v>5641</v>
      </c>
      <c r="C95" s="18">
        <f>Calculations!CY96</f>
        <v>-0.52333333333333343</v>
      </c>
      <c r="D95" s="18">
        <f>Calculations!CZ96</f>
        <v>0.42166666666666447</v>
      </c>
      <c r="E95" s="19">
        <f t="shared" si="7"/>
        <v>1.4372722185789211</v>
      </c>
      <c r="F95" s="19">
        <f t="shared" si="8"/>
        <v>0.74656166409377245</v>
      </c>
      <c r="G95" s="18">
        <f t="shared" si="4"/>
        <v>1.9251888862034998</v>
      </c>
      <c r="H95" s="20">
        <f>IF(OR(COUNT(Calculations!DC96:DL96)&lt;3,COUNT(Calculations!DO96:DX96)&lt;3),"N/A",IF(ISERROR(TTEST(Calculations!DO96:DX96,Calculations!DC96:DL96,2,2)),"N/A",TTEST(Calculations!DO96:DX96,Calculations!DC96:DL96,2,2)))</f>
        <v>1.0571470970400407E-4</v>
      </c>
      <c r="I95" s="18">
        <f t="shared" si="5"/>
        <v>1.9251888862034998</v>
      </c>
      <c r="J95" s="21" t="str">
        <f>IF(AND('Test Sample Data'!O95&gt;=35,'Control Sample Data'!O95&gt;=35),"C",IF(AND('Test Sample Data'!O95&gt;=30,'Control Sample Data'!O95&gt;=30, OR(H95&gt;=0.05, H95="N/A")),"B",IF(OR(AND('Test Sample Data'!O95&gt;=30,'Control Sample Data'!O95&lt;=30), AND('Test Sample Data'!O95&lt;=30,'Control Sample Data'!O95&gt;=30)),"A","OKAY")))</f>
        <v>OKAY</v>
      </c>
    </row>
    <row r="96" spans="1:10" ht="15" customHeight="1" x14ac:dyDescent="0.25">
      <c r="A96" s="16" t="str">
        <f>'miRNA Table'!C96</f>
        <v>hsa-miR-181b-5p</v>
      </c>
      <c r="B96" s="17" t="s">
        <v>5642</v>
      </c>
      <c r="C96" s="18">
        <f>Calculations!CY97</f>
        <v>-2.4833333333333329</v>
      </c>
      <c r="D96" s="18">
        <f>Calculations!CZ97</f>
        <v>-3.4116666666666675</v>
      </c>
      <c r="E96" s="19">
        <f t="shared" si="7"/>
        <v>5.5918797367160762</v>
      </c>
      <c r="F96" s="19">
        <f t="shared" si="8"/>
        <v>10.641773272861755</v>
      </c>
      <c r="G96" s="18">
        <f t="shared" si="4"/>
        <v>0.52546503231526975</v>
      </c>
      <c r="H96" s="20">
        <f>IF(OR(COUNT(Calculations!DC97:DL97)&lt;3,COUNT(Calculations!DO97:DX97)&lt;3),"N/A",IF(ISERROR(TTEST(Calculations!DO97:DX97,Calculations!DC97:DL97,2,2)),"N/A",TTEST(Calculations!DO97:DX97,Calculations!DC97:DL97,2,2)))</f>
        <v>1.0525576299894837E-3</v>
      </c>
      <c r="I96" s="18">
        <f t="shared" si="5"/>
        <v>-1.9030762058397401</v>
      </c>
      <c r="J96" s="21" t="str">
        <f>IF(AND('Test Sample Data'!O96&gt;=35,'Control Sample Data'!O96&gt;=35),"C",IF(AND('Test Sample Data'!O96&gt;=30,'Control Sample Data'!O96&gt;=30, OR(H96&gt;=0.05, H96="N/A")),"B",IF(OR(AND('Test Sample Data'!O96&gt;=30,'Control Sample Data'!O96&lt;=30), AND('Test Sample Data'!O96&lt;=30,'Control Sample Data'!O96&gt;=30)),"A","OKAY")))</f>
        <v>OKAY</v>
      </c>
    </row>
    <row r="97" spans="1:10" ht="15" customHeight="1" x14ac:dyDescent="0.25">
      <c r="A97" s="16" t="str">
        <f>'miRNA Table'!C97</f>
        <v>hsa-miR-181c-5p</v>
      </c>
      <c r="B97" s="17" t="s">
        <v>5643</v>
      </c>
      <c r="C97" s="18">
        <f>Calculations!CY98</f>
        <v>-2.5366666666666666</v>
      </c>
      <c r="D97" s="18">
        <f>Calculations!CZ98</f>
        <v>-3.4316666666666684</v>
      </c>
      <c r="E97" s="19">
        <f t="shared" si="7"/>
        <v>5.8024680216631026</v>
      </c>
      <c r="F97" s="19">
        <f t="shared" si="8"/>
        <v>10.790326891794347</v>
      </c>
      <c r="G97" s="18">
        <f t="shared" si="4"/>
        <v>0.53774719522868852</v>
      </c>
      <c r="H97" s="20">
        <f>IF(OR(COUNT(Calculations!DC98:DL98)&lt;3,COUNT(Calculations!DO98:DX98)&lt;3),"N/A",IF(ISERROR(TTEST(Calculations!DO98:DX98,Calculations!DC98:DL98,2,2)),"N/A",TTEST(Calculations!DO98:DX98,Calculations!DC98:DL98,2,2)))</f>
        <v>2.7260139585979404E-3</v>
      </c>
      <c r="I97" s="18">
        <f t="shared" si="5"/>
        <v>-1.8596098852263256</v>
      </c>
      <c r="J97" s="21" t="str">
        <f>IF(AND('Test Sample Data'!O97&gt;=35,'Control Sample Data'!O97&gt;=35),"C",IF(AND('Test Sample Data'!O97&gt;=30,'Control Sample Data'!O97&gt;=30, OR(H97&gt;=0.05, H97="N/A")),"B",IF(OR(AND('Test Sample Data'!O97&gt;=30,'Control Sample Data'!O97&lt;=30), AND('Test Sample Data'!O97&lt;=30,'Control Sample Data'!O97&gt;=30)),"A","OKAY")))</f>
        <v>OKAY</v>
      </c>
    </row>
    <row r="98" spans="1:10" ht="15" customHeight="1" x14ac:dyDescent="0.25">
      <c r="A98" s="16" t="str">
        <f>'miRNA Table'!C98</f>
        <v>hsa-miR-181c-3p</v>
      </c>
      <c r="B98" s="17" t="s">
        <v>5644</v>
      </c>
      <c r="C98" s="18">
        <f>Calculations!CY99</f>
        <v>-2.3233333333333355</v>
      </c>
      <c r="D98" s="18">
        <f>Calculations!CZ99</f>
        <v>-3.131666666666669</v>
      </c>
      <c r="E98" s="19">
        <f t="shared" si="7"/>
        <v>5.0048725579750064</v>
      </c>
      <c r="F98" s="19">
        <f t="shared" si="8"/>
        <v>8.7644688753270934</v>
      </c>
      <c r="G98" s="18">
        <f t="shared" ref="G98:G161" si="9">IF(ISERROR(E98/F98),"N/A",E98/F98)</f>
        <v>0.57104116965538576</v>
      </c>
      <c r="H98" s="20">
        <f>IF(OR(COUNT(Calculations!DC99:DL99)&lt;3,COUNT(Calculations!DO99:DX99)&lt;3),"N/A",IF(ISERROR(TTEST(Calculations!DO99:DX99,Calculations!DC99:DL99,2,2)),"N/A",TTEST(Calculations!DO99:DX99,Calculations!DC99:DL99,2,2)))</f>
        <v>3.7575608777521079E-2</v>
      </c>
      <c r="I98" s="18">
        <f t="shared" si="5"/>
        <v>-1.7511872228117704</v>
      </c>
      <c r="J98" s="21" t="str">
        <f>IF(AND('Test Sample Data'!O98&gt;=35,'Control Sample Data'!O98&gt;=35),"C",IF(AND('Test Sample Data'!O98&gt;=30,'Control Sample Data'!O98&gt;=30, OR(H98&gt;=0.05, H98="N/A")),"B",IF(OR(AND('Test Sample Data'!O98&gt;=30,'Control Sample Data'!O98&lt;=30), AND('Test Sample Data'!O98&lt;=30,'Control Sample Data'!O98&gt;=30)),"A","OKAY")))</f>
        <v>OKAY</v>
      </c>
    </row>
    <row r="99" spans="1:10" ht="15" customHeight="1" x14ac:dyDescent="0.25">
      <c r="A99" s="16" t="str">
        <f>'miRNA Table'!C99</f>
        <v>hsa-miR-181d-5p</v>
      </c>
      <c r="B99" s="17" t="s">
        <v>80</v>
      </c>
      <c r="C99" s="18">
        <f>Calculations!CY100</f>
        <v>9.0133333333333336</v>
      </c>
      <c r="D99" s="18">
        <f>Calculations!CZ100</f>
        <v>8.1616666666666635</v>
      </c>
      <c r="E99" s="19">
        <f t="shared" si="7"/>
        <v>1.9351574477836514E-3</v>
      </c>
      <c r="F99" s="19">
        <f t="shared" si="8"/>
        <v>3.4921550563951674E-3</v>
      </c>
      <c r="G99" s="18">
        <f t="shared" si="9"/>
        <v>0.55414419363762402</v>
      </c>
      <c r="H99" s="20">
        <f>IF(OR(COUNT(Calculations!DC100:DL100)&lt;3,COUNT(Calculations!DO100:DX100)&lt;3),"N/A",IF(ISERROR(TTEST(Calculations!DO100:DX100,Calculations!DC100:DL100,2,2)),"N/A",TTEST(Calculations!DO100:DX100,Calculations!DC100:DL100,2,2)))</f>
        <v>6.5528890671277004E-4</v>
      </c>
      <c r="I99" s="18">
        <f t="shared" si="5"/>
        <v>-1.8045844592101565</v>
      </c>
      <c r="J99" s="21" t="str">
        <f>IF(AND('Test Sample Data'!O99&gt;=35,'Control Sample Data'!O99&gt;=35),"C",IF(AND('Test Sample Data'!O99&gt;=30,'Control Sample Data'!O99&gt;=30, OR(H99&gt;=0.05, H99="N/A")),"B",IF(OR(AND('Test Sample Data'!O99&gt;=30,'Control Sample Data'!O99&lt;=30), AND('Test Sample Data'!O99&lt;=30,'Control Sample Data'!O99&gt;=30)),"A","OKAY")))</f>
        <v>OKAY</v>
      </c>
    </row>
    <row r="100" spans="1:10" ht="15" customHeight="1" x14ac:dyDescent="0.25">
      <c r="A100" s="16" t="str">
        <f>'miRNA Table'!C100</f>
        <v>hsa-miR-182-5p</v>
      </c>
      <c r="B100" s="17" t="s">
        <v>81</v>
      </c>
      <c r="C100" s="18">
        <f>Calculations!CY101</f>
        <v>10.386666666666665</v>
      </c>
      <c r="D100" s="18">
        <f>Calculations!CZ101</f>
        <v>11.075000000000001</v>
      </c>
      <c r="E100" s="19">
        <f t="shared" si="7"/>
        <v>7.4696762379101284E-4</v>
      </c>
      <c r="F100" s="19">
        <f t="shared" si="8"/>
        <v>4.6354595749537037E-4</v>
      </c>
      <c r="G100" s="18">
        <f t="shared" si="9"/>
        <v>1.6114208563634667</v>
      </c>
      <c r="H100" s="20">
        <f>IF(OR(COUNT(Calculations!DC101:DL101)&lt;3,COUNT(Calculations!DO101:DX101)&lt;3),"N/A",IF(ISERROR(TTEST(Calculations!DO101:DX101,Calculations!DC101:DL101,2,2)),"N/A",TTEST(Calculations!DO101:DX101,Calculations!DC101:DL101,2,2)))</f>
        <v>5.8867156111331885E-2</v>
      </c>
      <c r="I100" s="18">
        <f t="shared" si="5"/>
        <v>1.6114208563634667</v>
      </c>
      <c r="J100" s="21" t="str">
        <f>IF(AND('Test Sample Data'!O100&gt;=35,'Control Sample Data'!O100&gt;=35),"C",IF(AND('Test Sample Data'!O100&gt;=30,'Control Sample Data'!O100&gt;=30, OR(H100&gt;=0.05, H100="N/A")),"B",IF(OR(AND('Test Sample Data'!O100&gt;=30,'Control Sample Data'!O100&lt;=30), AND('Test Sample Data'!O100&lt;=30,'Control Sample Data'!O100&gt;=30)),"A","OKAY")))</f>
        <v>B</v>
      </c>
    </row>
    <row r="101" spans="1:10" ht="15" customHeight="1" x14ac:dyDescent="0.25">
      <c r="A101" s="16" t="str">
        <f>'miRNA Table'!C101</f>
        <v>hsa-miR-182-3p</v>
      </c>
      <c r="B101" s="17" t="s">
        <v>82</v>
      </c>
      <c r="C101" s="18">
        <f>Calculations!CY102</f>
        <v>10.78</v>
      </c>
      <c r="D101" s="18">
        <f>Calculations!CZ102</f>
        <v>12.751666666666665</v>
      </c>
      <c r="E101" s="19">
        <f t="shared" si="7"/>
        <v>5.6871757151780091E-4</v>
      </c>
      <c r="F101" s="19">
        <f t="shared" si="8"/>
        <v>1.4499927762680196E-4</v>
      </c>
      <c r="G101" s="18">
        <f t="shared" si="9"/>
        <v>3.9222096883928064</v>
      </c>
      <c r="H101" s="20">
        <f>IF(OR(COUNT(Calculations!DC102:DL102)&lt;3,COUNT(Calculations!DO102:DX102)&lt;3),"N/A",IF(ISERROR(TTEST(Calculations!DO102:DX102,Calculations!DC102:DL102,2,2)),"N/A",TTEST(Calculations!DO102:DX102,Calculations!DC102:DL102,2,2)))</f>
        <v>2.6736042136590184E-3</v>
      </c>
      <c r="I101" s="18">
        <f t="shared" si="5"/>
        <v>3.9222096883928064</v>
      </c>
      <c r="J101" s="21" t="str">
        <f>IF(AND('Test Sample Data'!O101&gt;=35,'Control Sample Data'!O101&gt;=35),"C",IF(AND('Test Sample Data'!O101&gt;=30,'Control Sample Data'!O101&gt;=30, OR(H101&gt;=0.05, H101="N/A")),"B",IF(OR(AND('Test Sample Data'!O101&gt;=30,'Control Sample Data'!O101&lt;=30), AND('Test Sample Data'!O101&lt;=30,'Control Sample Data'!O101&gt;=30)),"A","OKAY")))</f>
        <v>OKAY</v>
      </c>
    </row>
    <row r="102" spans="1:10" ht="15" customHeight="1" x14ac:dyDescent="0.25">
      <c r="A102" s="16" t="str">
        <f>'miRNA Table'!C102</f>
        <v>hsa-miR-183-5p</v>
      </c>
      <c r="B102" s="17" t="s">
        <v>83</v>
      </c>
      <c r="C102" s="18">
        <f>Calculations!CY103</f>
        <v>11.443333333333333</v>
      </c>
      <c r="D102" s="18">
        <f>Calculations!CZ103</f>
        <v>12.324999999999998</v>
      </c>
      <c r="E102" s="19">
        <f t="shared" si="7"/>
        <v>3.5909835551414788E-4</v>
      </c>
      <c r="F102" s="19">
        <f t="shared" si="8"/>
        <v>1.9489706698160443E-4</v>
      </c>
      <c r="G102" s="18">
        <f t="shared" si="9"/>
        <v>1.8425026147163197</v>
      </c>
      <c r="H102" s="20">
        <f>IF(OR(COUNT(Calculations!DC103:DL103)&lt;3,COUNT(Calculations!DO103:DX103)&lt;3),"N/A",IF(ISERROR(TTEST(Calculations!DO103:DX103,Calculations!DC103:DL103,2,2)),"N/A",TTEST(Calculations!DO103:DX103,Calculations!DC103:DL103,2,2)))</f>
        <v>0.25719462883228678</v>
      </c>
      <c r="I102" s="18">
        <f t="shared" si="5"/>
        <v>1.8425026147163197</v>
      </c>
      <c r="J102" s="21" t="str">
        <f>IF(AND('Test Sample Data'!O102&gt;=35,'Control Sample Data'!O102&gt;=35),"C",IF(AND('Test Sample Data'!O102&gt;=30,'Control Sample Data'!O102&gt;=30, OR(H102&gt;=0.05, H102="N/A")),"B",IF(OR(AND('Test Sample Data'!O102&gt;=30,'Control Sample Data'!O102&lt;=30), AND('Test Sample Data'!O102&lt;=30,'Control Sample Data'!O102&gt;=30)),"A","OKAY")))</f>
        <v>B</v>
      </c>
    </row>
    <row r="103" spans="1:10" ht="15" customHeight="1" x14ac:dyDescent="0.25">
      <c r="A103" s="16" t="str">
        <f>'miRNA Table'!C103</f>
        <v>hsa-miR-183-3p</v>
      </c>
      <c r="B103" s="17" t="s">
        <v>84</v>
      </c>
      <c r="C103" s="18">
        <f>Calculations!CY104</f>
        <v>14.329999999999998</v>
      </c>
      <c r="D103" s="18">
        <f>Calculations!CZ104</f>
        <v>14.038333333333332</v>
      </c>
      <c r="E103" s="19">
        <f t="shared" si="7"/>
        <v>4.8555693588557124E-5</v>
      </c>
      <c r="F103" s="19">
        <f t="shared" si="8"/>
        <v>5.9434768784688396E-5</v>
      </c>
      <c r="G103" s="18">
        <f t="shared" si="9"/>
        <v>0.81695772662055099</v>
      </c>
      <c r="H103" s="20">
        <f>IF(OR(COUNT(Calculations!DC104:DL104)&lt;3,COUNT(Calculations!DO104:DX104)&lt;3),"N/A",IF(ISERROR(TTEST(Calculations!DO104:DX104,Calculations!DC104:DL104,2,2)),"N/A",TTEST(Calculations!DO104:DX104,Calculations!DC104:DL104,2,2)))</f>
        <v>4.5337704143252298E-2</v>
      </c>
      <c r="I103" s="18">
        <f t="shared" si="5"/>
        <v>-1.2240535433046535</v>
      </c>
      <c r="J103" s="21" t="str">
        <f>IF(AND('Test Sample Data'!O103&gt;=35,'Control Sample Data'!O103&gt;=35),"C",IF(AND('Test Sample Data'!O103&gt;=30,'Control Sample Data'!O103&gt;=30, OR(H103&gt;=0.05, H103="N/A")),"B",IF(OR(AND('Test Sample Data'!O103&gt;=30,'Control Sample Data'!O103&lt;=30), AND('Test Sample Data'!O103&lt;=30,'Control Sample Data'!O103&gt;=30)),"A","OKAY")))</f>
        <v>C</v>
      </c>
    </row>
    <row r="104" spans="1:10" ht="15" customHeight="1" x14ac:dyDescent="0.25">
      <c r="A104" s="16" t="str">
        <f>'miRNA Table'!C104</f>
        <v>hsa-miR-184</v>
      </c>
      <c r="B104" s="17" t="s">
        <v>85</v>
      </c>
      <c r="C104" s="18">
        <f>Calculations!CY105</f>
        <v>5.6966666666666663</v>
      </c>
      <c r="D104" s="18">
        <f>Calculations!CZ105</f>
        <v>7.8283333333333323</v>
      </c>
      <c r="E104" s="19">
        <f t="shared" si="7"/>
        <v>1.9281128900376098E-2</v>
      </c>
      <c r="F104" s="19">
        <f t="shared" si="8"/>
        <v>4.3998396650490853E-3</v>
      </c>
      <c r="G104" s="18">
        <f t="shared" si="9"/>
        <v>4.382234437663536</v>
      </c>
      <c r="H104" s="20">
        <f>IF(OR(COUNT(Calculations!DC105:DL105)&lt;3,COUNT(Calculations!DO105:DX105)&lt;3),"N/A",IF(ISERROR(TTEST(Calculations!DO105:DX105,Calculations!DC105:DL105,2,2)),"N/A",TTEST(Calculations!DO105:DX105,Calculations!DC105:DL105,2,2)))</f>
        <v>3.4417619467034108E-3</v>
      </c>
      <c r="I104" s="18">
        <f t="shared" si="5"/>
        <v>4.382234437663536</v>
      </c>
      <c r="J104" s="21" t="str">
        <f>IF(AND('Test Sample Data'!O104&gt;=35,'Control Sample Data'!O104&gt;=35),"C",IF(AND('Test Sample Data'!O104&gt;=30,'Control Sample Data'!O104&gt;=30, OR(H104&gt;=0.05, H104="N/A")),"B",IF(OR(AND('Test Sample Data'!O104&gt;=30,'Control Sample Data'!O104&lt;=30), AND('Test Sample Data'!O104&lt;=30,'Control Sample Data'!O104&gt;=30)),"A","OKAY")))</f>
        <v>OKAY</v>
      </c>
    </row>
    <row r="105" spans="1:10" ht="15" customHeight="1" x14ac:dyDescent="0.25">
      <c r="A105" s="16" t="str">
        <f>'miRNA Table'!C105</f>
        <v>hsa-miR-185-5p</v>
      </c>
      <c r="B105" s="17" t="s">
        <v>86</v>
      </c>
      <c r="C105" s="18">
        <f>Calculations!CY106</f>
        <v>14.329999999999998</v>
      </c>
      <c r="D105" s="18">
        <f>Calculations!CZ106</f>
        <v>14.038333333333332</v>
      </c>
      <c r="E105" s="19">
        <f t="shared" si="7"/>
        <v>4.8555693588557124E-5</v>
      </c>
      <c r="F105" s="19">
        <f t="shared" si="8"/>
        <v>5.9434768784688396E-5</v>
      </c>
      <c r="G105" s="18">
        <f t="shared" si="9"/>
        <v>0.81695772662055099</v>
      </c>
      <c r="H105" s="20">
        <f>IF(OR(COUNT(Calculations!DC106:DL106)&lt;3,COUNT(Calculations!DO106:DX106)&lt;3),"N/A",IF(ISERROR(TTEST(Calculations!DO106:DX106,Calculations!DC106:DL106,2,2)),"N/A",TTEST(Calculations!DO106:DX106,Calculations!DC106:DL106,2,2)))</f>
        <v>4.5337704143252298E-2</v>
      </c>
      <c r="I105" s="18">
        <f t="shared" si="5"/>
        <v>-1.2240535433046535</v>
      </c>
      <c r="J105" s="21" t="str">
        <f>IF(AND('Test Sample Data'!O105&gt;=35,'Control Sample Data'!O105&gt;=35),"C",IF(AND('Test Sample Data'!O105&gt;=30,'Control Sample Data'!O105&gt;=30, OR(H105&gt;=0.05, H105="N/A")),"B",IF(OR(AND('Test Sample Data'!O105&gt;=30,'Control Sample Data'!O105&lt;=30), AND('Test Sample Data'!O105&lt;=30,'Control Sample Data'!O105&gt;=30)),"A","OKAY")))</f>
        <v>C</v>
      </c>
    </row>
    <row r="106" spans="1:10" ht="15" customHeight="1" x14ac:dyDescent="0.25">
      <c r="A106" s="16" t="str">
        <f>'miRNA Table'!C106</f>
        <v>hsa-miR-186-5p</v>
      </c>
      <c r="B106" s="17" t="s">
        <v>87</v>
      </c>
      <c r="C106" s="18">
        <f>Calculations!CY107</f>
        <v>8.6866666666666656</v>
      </c>
      <c r="D106" s="18">
        <f>Calculations!CZ107</f>
        <v>6.2883333333333304</v>
      </c>
      <c r="E106" s="19">
        <f t="shared" si="7"/>
        <v>2.4269049696990911E-3</v>
      </c>
      <c r="F106" s="19">
        <f t="shared" si="8"/>
        <v>1.2794491907194354E-2</v>
      </c>
      <c r="G106" s="18">
        <f t="shared" si="9"/>
        <v>0.1896835753465474</v>
      </c>
      <c r="H106" s="20">
        <f>IF(OR(COUNT(Calculations!DC107:DL107)&lt;3,COUNT(Calculations!DO107:DX107)&lt;3),"N/A",IF(ISERROR(TTEST(Calculations!DO107:DX107,Calculations!DC107:DL107,2,2)),"N/A",TTEST(Calculations!DO107:DX107,Calculations!DC107:DL107,2,2)))</f>
        <v>1.4140795037699536E-4</v>
      </c>
      <c r="I106" s="18">
        <f t="shared" si="5"/>
        <v>-5.2719377424904801</v>
      </c>
      <c r="J106" s="21" t="str">
        <f>IF(AND('Test Sample Data'!O106&gt;=35,'Control Sample Data'!O106&gt;=35),"C",IF(AND('Test Sample Data'!O106&gt;=30,'Control Sample Data'!O106&gt;=30, OR(H106&gt;=0.05, H106="N/A")),"B",IF(OR(AND('Test Sample Data'!O106&gt;=30,'Control Sample Data'!O106&lt;=30), AND('Test Sample Data'!O106&lt;=30,'Control Sample Data'!O106&gt;=30)),"A","OKAY")))</f>
        <v>OKAY</v>
      </c>
    </row>
    <row r="107" spans="1:10" ht="15" customHeight="1" x14ac:dyDescent="0.25">
      <c r="A107" s="16" t="str">
        <f>'miRNA Table'!C107</f>
        <v>hsa-miR-186-3p</v>
      </c>
      <c r="B107" s="17" t="s">
        <v>88</v>
      </c>
      <c r="C107" s="18">
        <f>Calculations!CY108</f>
        <v>0.6000000000000002</v>
      </c>
      <c r="D107" s="18">
        <f>Calculations!CZ108</f>
        <v>4.6816666666666649</v>
      </c>
      <c r="E107" s="19">
        <f t="shared" si="7"/>
        <v>0.6597539553864471</v>
      </c>
      <c r="F107" s="19">
        <f t="shared" si="8"/>
        <v>3.8965289174565598E-2</v>
      </c>
      <c r="G107" s="18">
        <f t="shared" si="9"/>
        <v>16.931837780818991</v>
      </c>
      <c r="H107" s="20">
        <f>IF(OR(COUNT(Calculations!DC108:DL108)&lt;3,COUNT(Calculations!DO108:DX108)&lt;3),"N/A",IF(ISERROR(TTEST(Calculations!DO108:DX108,Calculations!DC108:DL108,2,2)),"N/A",TTEST(Calculations!DO108:DX108,Calculations!DC108:DL108,2,2)))</f>
        <v>2.9252330587097668E-6</v>
      </c>
      <c r="I107" s="18">
        <f t="shared" si="5"/>
        <v>16.931837780818991</v>
      </c>
      <c r="J107" s="21" t="str">
        <f>IF(AND('Test Sample Data'!O107&gt;=35,'Control Sample Data'!O107&gt;=35),"C",IF(AND('Test Sample Data'!O107&gt;=30,'Control Sample Data'!O107&gt;=30, OR(H107&gt;=0.05, H107="N/A")),"B",IF(OR(AND('Test Sample Data'!O107&gt;=30,'Control Sample Data'!O107&lt;=30), AND('Test Sample Data'!O107&lt;=30,'Control Sample Data'!O107&gt;=30)),"A","OKAY")))</f>
        <v>OKAY</v>
      </c>
    </row>
    <row r="108" spans="1:10" ht="15" customHeight="1" x14ac:dyDescent="0.25">
      <c r="A108" s="16" t="str">
        <f>'miRNA Table'!C108</f>
        <v>hsa-miR-187-3p</v>
      </c>
      <c r="B108" s="17" t="s">
        <v>89</v>
      </c>
      <c r="C108" s="18">
        <f>Calculations!CY109</f>
        <v>-3.870000000000001</v>
      </c>
      <c r="D108" s="18">
        <f>Calculations!CZ109</f>
        <v>6.1883333333333326</v>
      </c>
      <c r="E108" s="19">
        <f t="shared" si="7"/>
        <v>14.621303203670415</v>
      </c>
      <c r="F108" s="19">
        <f t="shared" si="8"/>
        <v>1.3712796892766249E-2</v>
      </c>
      <c r="G108" s="18">
        <f t="shared" si="9"/>
        <v>1066.2524441956418</v>
      </c>
      <c r="H108" s="20">
        <f>IF(OR(COUNT(Calculations!DC109:DL109)&lt;3,COUNT(Calculations!DO109:DX109)&lt;3),"N/A",IF(ISERROR(TTEST(Calculations!DO109:DX109,Calculations!DC109:DL109,2,2)),"N/A",TTEST(Calculations!DO109:DX109,Calculations!DC109:DL109,2,2)))</f>
        <v>9.101635624493599E-6</v>
      </c>
      <c r="I108" s="18">
        <f t="shared" si="5"/>
        <v>1066.2524441956418</v>
      </c>
      <c r="J108" s="21" t="str">
        <f>IF(AND('Test Sample Data'!O108&gt;=35,'Control Sample Data'!O108&gt;=35),"C",IF(AND('Test Sample Data'!O108&gt;=30,'Control Sample Data'!O108&gt;=30, OR(H108&gt;=0.05, H108="N/A")),"B",IF(OR(AND('Test Sample Data'!O108&gt;=30,'Control Sample Data'!O108&lt;=30), AND('Test Sample Data'!O108&lt;=30,'Control Sample Data'!O108&gt;=30)),"A","OKAY")))</f>
        <v>OKAY</v>
      </c>
    </row>
    <row r="109" spans="1:10" ht="15" customHeight="1" x14ac:dyDescent="0.25">
      <c r="A109" s="16" t="str">
        <f>'miRNA Table'!C109</f>
        <v>hsa-miR-187-5p</v>
      </c>
      <c r="B109" s="17" t="s">
        <v>90</v>
      </c>
      <c r="C109" s="18">
        <f>Calculations!CY110</f>
        <v>13.333333333333334</v>
      </c>
      <c r="D109" s="18">
        <f>Calculations!CZ110</f>
        <v>14.038333333333332</v>
      </c>
      <c r="E109" s="19">
        <f t="shared" si="7"/>
        <v>9.6887271238293418E-5</v>
      </c>
      <c r="F109" s="19">
        <f t="shared" si="8"/>
        <v>5.9434768784688396E-5</v>
      </c>
      <c r="G109" s="18">
        <f t="shared" si="9"/>
        <v>1.6301446648052502</v>
      </c>
      <c r="H109" s="20">
        <f>IF(OR(COUNT(Calculations!DC110:DL110)&lt;3,COUNT(Calculations!DO110:DX110)&lt;3),"N/A",IF(ISERROR(TTEST(Calculations!DO110:DX110,Calculations!DC110:DL110,2,2)),"N/A",TTEST(Calculations!DO110:DX110,Calculations!DC110:DL110,2,2)))</f>
        <v>0.18729475073111151</v>
      </c>
      <c r="I109" s="18">
        <f t="shared" si="5"/>
        <v>1.6301446648052502</v>
      </c>
      <c r="J109" s="21" t="str">
        <f>IF(AND('Test Sample Data'!O109&gt;=35,'Control Sample Data'!O109&gt;=35),"C",IF(AND('Test Sample Data'!O109&gt;=30,'Control Sample Data'!O109&gt;=30, OR(H109&gt;=0.05, H109="N/A")),"B",IF(OR(AND('Test Sample Data'!O109&gt;=30,'Control Sample Data'!O109&lt;=30), AND('Test Sample Data'!O109&lt;=30,'Control Sample Data'!O109&gt;=30)),"A","OKAY")))</f>
        <v>B</v>
      </c>
    </row>
    <row r="110" spans="1:10" ht="15" customHeight="1" x14ac:dyDescent="0.25">
      <c r="A110" s="16" t="str">
        <f>'miRNA Table'!C110</f>
        <v>hsa-miR-18a-5p</v>
      </c>
      <c r="B110" s="17" t="s">
        <v>91</v>
      </c>
      <c r="C110" s="18">
        <f>Calculations!CY111</f>
        <v>0.23333333333333309</v>
      </c>
      <c r="D110" s="18">
        <f>Calculations!CZ111</f>
        <v>2.194999999999999</v>
      </c>
      <c r="E110" s="19">
        <f t="shared" si="7"/>
        <v>0.85066716095085582</v>
      </c>
      <c r="F110" s="19">
        <f t="shared" si="8"/>
        <v>0.21839322397917374</v>
      </c>
      <c r="G110" s="18">
        <f t="shared" si="9"/>
        <v>3.8951170070733356</v>
      </c>
      <c r="H110" s="20">
        <f>IF(OR(COUNT(Calculations!DC111:DL111)&lt;3,COUNT(Calculations!DO111:DX111)&lt;3),"N/A",IF(ISERROR(TTEST(Calculations!DO111:DX111,Calculations!DC111:DL111,2,2)),"N/A",TTEST(Calculations!DO111:DX111,Calculations!DC111:DL111,2,2)))</f>
        <v>5.3186417986663228E-4</v>
      </c>
      <c r="I110" s="18">
        <f t="shared" si="5"/>
        <v>3.8951170070733356</v>
      </c>
      <c r="J110" s="21" t="str">
        <f>IF(AND('Test Sample Data'!O110&gt;=35,'Control Sample Data'!O110&gt;=35),"C",IF(AND('Test Sample Data'!O110&gt;=30,'Control Sample Data'!O110&gt;=30, OR(H110&gt;=0.05, H110="N/A")),"B",IF(OR(AND('Test Sample Data'!O110&gt;=30,'Control Sample Data'!O110&lt;=30), AND('Test Sample Data'!O110&lt;=30,'Control Sample Data'!O110&gt;=30)),"A","OKAY")))</f>
        <v>OKAY</v>
      </c>
    </row>
    <row r="111" spans="1:10" ht="15" customHeight="1" x14ac:dyDescent="0.25">
      <c r="A111" s="16" t="str">
        <f>'miRNA Table'!C111</f>
        <v>hsa-miR-18a-3p</v>
      </c>
      <c r="B111" s="17" t="s">
        <v>5645</v>
      </c>
      <c r="C111" s="18">
        <f>Calculations!CY112</f>
        <v>14.143333333333331</v>
      </c>
      <c r="D111" s="18">
        <f>Calculations!CZ112</f>
        <v>12.831666666666665</v>
      </c>
      <c r="E111" s="19">
        <f t="shared" si="7"/>
        <v>5.5262741779073862E-5</v>
      </c>
      <c r="F111" s="19">
        <f t="shared" si="8"/>
        <v>1.3717767536852355E-4</v>
      </c>
      <c r="G111" s="18">
        <f t="shared" si="9"/>
        <v>0.40285521409086594</v>
      </c>
      <c r="H111" s="20">
        <f>IF(OR(COUNT(Calculations!DC112:DL112)&lt;3,COUNT(Calculations!DO112:DX112)&lt;3),"N/A",IF(ISERROR(TTEST(Calculations!DO112:DX112,Calculations!DC112:DL112,2,2)),"N/A",TTEST(Calculations!DO112:DX112,Calculations!DC112:DL112,2,2)))</f>
        <v>0.18330233304206794</v>
      </c>
      <c r="I111" s="18">
        <f t="shared" si="5"/>
        <v>-2.4822813880086585</v>
      </c>
      <c r="J111" s="21" t="str">
        <f>IF(AND('Test Sample Data'!O111&gt;=35,'Control Sample Data'!O111&gt;=35),"C",IF(AND('Test Sample Data'!O111&gt;=30,'Control Sample Data'!O111&gt;=30, OR(H111&gt;=0.05, H111="N/A")),"B",IF(OR(AND('Test Sample Data'!O111&gt;=30,'Control Sample Data'!O111&lt;=30), AND('Test Sample Data'!O111&lt;=30,'Control Sample Data'!O111&gt;=30)),"A","OKAY")))</f>
        <v>B</v>
      </c>
    </row>
    <row r="112" spans="1:10" ht="15" customHeight="1" x14ac:dyDescent="0.25">
      <c r="A112" s="16" t="str">
        <f>'miRNA Table'!C112</f>
        <v>hsa-miR-18b-5p</v>
      </c>
      <c r="B112" s="17" t="s">
        <v>5646</v>
      </c>
      <c r="C112" s="18">
        <f>Calculations!CY113</f>
        <v>12.443333333333333</v>
      </c>
      <c r="D112" s="18">
        <f>Calculations!CZ113</f>
        <v>13.115</v>
      </c>
      <c r="E112" s="19">
        <f t="shared" si="7"/>
        <v>1.7954917775707394E-4</v>
      </c>
      <c r="F112" s="19">
        <f t="shared" si="8"/>
        <v>1.127175672277093E-4</v>
      </c>
      <c r="G112" s="18">
        <f t="shared" si="9"/>
        <v>1.5929121092043534</v>
      </c>
      <c r="H112" s="20">
        <f>IF(OR(COUNT(Calculations!DC113:DL113)&lt;3,COUNT(Calculations!DO113:DX113)&lt;3),"N/A",IF(ISERROR(TTEST(Calculations!DO113:DX113,Calculations!DC113:DL113,2,2)),"N/A",TTEST(Calculations!DO113:DX113,Calculations!DC113:DL113,2,2)))</f>
        <v>0.31976576856150657</v>
      </c>
      <c r="I112" s="18">
        <f t="shared" si="5"/>
        <v>1.5929121092043534</v>
      </c>
      <c r="J112" s="21" t="str">
        <f>IF(AND('Test Sample Data'!O112&gt;=35,'Control Sample Data'!O112&gt;=35),"C",IF(AND('Test Sample Data'!O112&gt;=30,'Control Sample Data'!O112&gt;=30, OR(H112&gt;=0.05, H112="N/A")),"B",IF(OR(AND('Test Sample Data'!O112&gt;=30,'Control Sample Data'!O112&lt;=30), AND('Test Sample Data'!O112&lt;=30,'Control Sample Data'!O112&gt;=30)),"A","OKAY")))</f>
        <v>B</v>
      </c>
    </row>
    <row r="113" spans="1:10" ht="15" customHeight="1" x14ac:dyDescent="0.25">
      <c r="A113" s="16" t="str">
        <f>'miRNA Table'!C113</f>
        <v>hsa-miR-18b-3p</v>
      </c>
      <c r="B113" s="17" t="s">
        <v>5647</v>
      </c>
      <c r="C113" s="18">
        <f>Calculations!CY114</f>
        <v>4.3</v>
      </c>
      <c r="D113" s="18">
        <f>Calculations!CZ114</f>
        <v>4.3583333333333316</v>
      </c>
      <c r="E113" s="19">
        <f t="shared" si="7"/>
        <v>5.0765774772264717E-2</v>
      </c>
      <c r="F113" s="19">
        <f t="shared" si="8"/>
        <v>4.8754076625835911E-2</v>
      </c>
      <c r="G113" s="18">
        <f t="shared" si="9"/>
        <v>1.0412621525348049</v>
      </c>
      <c r="H113" s="20">
        <f>IF(OR(COUNT(Calculations!DC114:DL114)&lt;3,COUNT(Calculations!DO114:DX114)&lt;3),"N/A",IF(ISERROR(TTEST(Calculations!DO114:DX114,Calculations!DC114:DL114,2,2)),"N/A",TTEST(Calculations!DO114:DX114,Calculations!DC114:DL114,2,2)))</f>
        <v>0.68527738503299818</v>
      </c>
      <c r="I113" s="18">
        <f t="shared" si="5"/>
        <v>1.0412621525348049</v>
      </c>
      <c r="J113" s="21" t="str">
        <f>IF(AND('Test Sample Data'!O113&gt;=35,'Control Sample Data'!O113&gt;=35),"C",IF(AND('Test Sample Data'!O113&gt;=30,'Control Sample Data'!O113&gt;=30, OR(H113&gt;=0.05, H113="N/A")),"B",IF(OR(AND('Test Sample Data'!O113&gt;=30,'Control Sample Data'!O113&lt;=30), AND('Test Sample Data'!O113&lt;=30,'Control Sample Data'!O113&gt;=30)),"A","OKAY")))</f>
        <v>OKAY</v>
      </c>
    </row>
    <row r="114" spans="1:10" ht="15" customHeight="1" x14ac:dyDescent="0.25">
      <c r="A114" s="16" t="str">
        <f>'miRNA Table'!C114</f>
        <v>hsa-miR-190a-5p</v>
      </c>
      <c r="B114" s="17" t="s">
        <v>5648</v>
      </c>
      <c r="C114" s="18">
        <f>Calculations!CY115</f>
        <v>14.329999999999998</v>
      </c>
      <c r="D114" s="18">
        <f>Calculations!CZ115</f>
        <v>14.038333333333332</v>
      </c>
      <c r="E114" s="19">
        <f t="shared" si="7"/>
        <v>4.8555693588557124E-5</v>
      </c>
      <c r="F114" s="19">
        <f t="shared" si="8"/>
        <v>5.9434768784688396E-5</v>
      </c>
      <c r="G114" s="18">
        <f t="shared" si="9"/>
        <v>0.81695772662055099</v>
      </c>
      <c r="H114" s="20">
        <f>IF(OR(COUNT(Calculations!DC115:DL115)&lt;3,COUNT(Calculations!DO115:DX115)&lt;3),"N/A",IF(ISERROR(TTEST(Calculations!DO115:DX115,Calculations!DC115:DL115,2,2)),"N/A",TTEST(Calculations!DO115:DX115,Calculations!DC115:DL115,2,2)))</f>
        <v>4.5337704143252298E-2</v>
      </c>
      <c r="I114" s="18">
        <f t="shared" si="5"/>
        <v>-1.2240535433046535</v>
      </c>
      <c r="J114" s="21" t="str">
        <f>IF(AND('Test Sample Data'!O114&gt;=35,'Control Sample Data'!O114&gt;=35),"C",IF(AND('Test Sample Data'!O114&gt;=30,'Control Sample Data'!O114&gt;=30, OR(H114&gt;=0.05, H114="N/A")),"B",IF(OR(AND('Test Sample Data'!O114&gt;=30,'Control Sample Data'!O114&lt;=30), AND('Test Sample Data'!O114&lt;=30,'Control Sample Data'!O114&gt;=30)),"A","OKAY")))</f>
        <v>C</v>
      </c>
    </row>
    <row r="115" spans="1:10" ht="15" customHeight="1" x14ac:dyDescent="0.25">
      <c r="A115" s="16" t="str">
        <f>'miRNA Table'!C115</f>
        <v>hsa-miR-1908-5p</v>
      </c>
      <c r="B115" s="17" t="s">
        <v>5649</v>
      </c>
      <c r="C115" s="18">
        <f>Calculations!CY116</f>
        <v>14.329999999999998</v>
      </c>
      <c r="D115" s="18">
        <f>Calculations!CZ116</f>
        <v>14.038333333333332</v>
      </c>
      <c r="E115" s="19">
        <f t="shared" si="7"/>
        <v>4.8555693588557124E-5</v>
      </c>
      <c r="F115" s="19">
        <f t="shared" si="8"/>
        <v>5.9434768784688396E-5</v>
      </c>
      <c r="G115" s="18">
        <f t="shared" si="9"/>
        <v>0.81695772662055099</v>
      </c>
      <c r="H115" s="20">
        <f>IF(OR(COUNT(Calculations!DC116:DL116)&lt;3,COUNT(Calculations!DO116:DX116)&lt;3),"N/A",IF(ISERROR(TTEST(Calculations!DO116:DX116,Calculations!DC116:DL116,2,2)),"N/A",TTEST(Calculations!DO116:DX116,Calculations!DC116:DL116,2,2)))</f>
        <v>4.5337704143252298E-2</v>
      </c>
      <c r="I115" s="18">
        <f t="shared" si="5"/>
        <v>-1.2240535433046535</v>
      </c>
      <c r="J115" s="21" t="str">
        <f>IF(AND('Test Sample Data'!O115&gt;=35,'Control Sample Data'!O115&gt;=35),"C",IF(AND('Test Sample Data'!O115&gt;=30,'Control Sample Data'!O115&gt;=30, OR(H115&gt;=0.05, H115="N/A")),"B",IF(OR(AND('Test Sample Data'!O115&gt;=30,'Control Sample Data'!O115&lt;=30), AND('Test Sample Data'!O115&lt;=30,'Control Sample Data'!O115&gt;=30)),"A","OKAY")))</f>
        <v>C</v>
      </c>
    </row>
    <row r="116" spans="1:10" ht="15" customHeight="1" x14ac:dyDescent="0.25">
      <c r="A116" s="16" t="str">
        <f>'miRNA Table'!C116</f>
        <v>hsa-miR-191-5p</v>
      </c>
      <c r="B116" s="17" t="s">
        <v>5650</v>
      </c>
      <c r="C116" s="18">
        <f>Calculations!CY117</f>
        <v>14.329999999999998</v>
      </c>
      <c r="D116" s="18">
        <f>Calculations!CZ117</f>
        <v>14.038333333333332</v>
      </c>
      <c r="E116" s="19">
        <f t="shared" si="7"/>
        <v>4.8555693588557124E-5</v>
      </c>
      <c r="F116" s="19">
        <f t="shared" si="8"/>
        <v>5.9434768784688396E-5</v>
      </c>
      <c r="G116" s="18">
        <f t="shared" si="9"/>
        <v>0.81695772662055099</v>
      </c>
      <c r="H116" s="20">
        <f>IF(OR(COUNT(Calculations!DC117:DL117)&lt;3,COUNT(Calculations!DO117:DX117)&lt;3),"N/A",IF(ISERROR(TTEST(Calculations!DO117:DX117,Calculations!DC117:DL117,2,2)),"N/A",TTEST(Calculations!DO117:DX117,Calculations!DC117:DL117,2,2)))</f>
        <v>4.5337704143252298E-2</v>
      </c>
      <c r="I116" s="18">
        <f t="shared" si="5"/>
        <v>-1.2240535433046535</v>
      </c>
      <c r="J116" s="21" t="str">
        <f>IF(AND('Test Sample Data'!O116&gt;=35,'Control Sample Data'!O116&gt;=35),"C",IF(AND('Test Sample Data'!O116&gt;=30,'Control Sample Data'!O116&gt;=30, OR(H116&gt;=0.05, H116="N/A")),"B",IF(OR(AND('Test Sample Data'!O116&gt;=30,'Control Sample Data'!O116&lt;=30), AND('Test Sample Data'!O116&lt;=30,'Control Sample Data'!O116&gt;=30)),"A","OKAY")))</f>
        <v>C</v>
      </c>
    </row>
    <row r="117" spans="1:10" ht="15" customHeight="1" x14ac:dyDescent="0.25">
      <c r="A117" s="16" t="str">
        <f>'miRNA Table'!C117</f>
        <v>hsa-miR-191-3p</v>
      </c>
      <c r="B117" s="17" t="s">
        <v>5651</v>
      </c>
      <c r="C117" s="18">
        <f>Calculations!CY118</f>
        <v>14.329999999999998</v>
      </c>
      <c r="D117" s="18">
        <f>Calculations!CZ118</f>
        <v>13.411666666666664</v>
      </c>
      <c r="E117" s="19">
        <f t="shared" si="7"/>
        <v>4.8555693588557124E-5</v>
      </c>
      <c r="F117" s="19">
        <f t="shared" si="8"/>
        <v>9.1766895888525937E-5</v>
      </c>
      <c r="G117" s="18">
        <f t="shared" si="9"/>
        <v>0.52911993065059404</v>
      </c>
      <c r="H117" s="20">
        <f>IF(OR(COUNT(Calculations!DC118:DL118)&lt;3,COUNT(Calculations!DO118:DX118)&lt;3),"N/A",IF(ISERROR(TTEST(Calculations!DO118:DX118,Calculations!DC118:DL118,2,2)),"N/A",TTEST(Calculations!DO118:DX118,Calculations!DC118:DL118,2,2)))</f>
        <v>0.27979667200358799</v>
      </c>
      <c r="I117" s="18">
        <f t="shared" si="5"/>
        <v>-1.8899306982642334</v>
      </c>
      <c r="J117" s="21" t="str">
        <f>IF(AND('Test Sample Data'!O117&gt;=35,'Control Sample Data'!O117&gt;=35),"C",IF(AND('Test Sample Data'!O117&gt;=30,'Control Sample Data'!O117&gt;=30, OR(H117&gt;=0.05, H117="N/A")),"B",IF(OR(AND('Test Sample Data'!O117&gt;=30,'Control Sample Data'!O117&lt;=30), AND('Test Sample Data'!O117&lt;=30,'Control Sample Data'!O117&gt;=30)),"A","OKAY")))</f>
        <v>B</v>
      </c>
    </row>
    <row r="118" spans="1:10" ht="15" customHeight="1" x14ac:dyDescent="0.25">
      <c r="A118" s="16" t="str">
        <f>'miRNA Table'!C118</f>
        <v>hsa-miR-1914-3p</v>
      </c>
      <c r="B118" s="17" t="s">
        <v>5652</v>
      </c>
      <c r="C118" s="18">
        <f>Calculations!CY119</f>
        <v>11.223333333333331</v>
      </c>
      <c r="D118" s="18">
        <f>Calculations!CZ119</f>
        <v>11.848333333333329</v>
      </c>
      <c r="E118" s="19">
        <f t="shared" si="7"/>
        <v>4.18253915512919E-4</v>
      </c>
      <c r="F118" s="19">
        <f t="shared" si="8"/>
        <v>2.7120411076240764E-4</v>
      </c>
      <c r="G118" s="18">
        <f t="shared" si="9"/>
        <v>1.5422108254079396</v>
      </c>
      <c r="H118" s="20">
        <f>IF(OR(COUNT(Calculations!DC119:DL119)&lt;3,COUNT(Calculations!DO119:DX119)&lt;3),"N/A",IF(ISERROR(TTEST(Calculations!DO119:DX119,Calculations!DC119:DL119,2,2)),"N/A",TTEST(Calculations!DO119:DX119,Calculations!DC119:DL119,2,2)))</f>
        <v>0.71550199948107607</v>
      </c>
      <c r="I118" s="18">
        <f t="shared" si="5"/>
        <v>1.5422108254079396</v>
      </c>
      <c r="J118" s="21" t="str">
        <f>IF(AND('Test Sample Data'!O118&gt;=35,'Control Sample Data'!O118&gt;=35),"C",IF(AND('Test Sample Data'!O118&gt;=30,'Control Sample Data'!O118&gt;=30, OR(H118&gt;=0.05, H118="N/A")),"B",IF(OR(AND('Test Sample Data'!O118&gt;=30,'Control Sample Data'!O118&lt;=30), AND('Test Sample Data'!O118&lt;=30,'Control Sample Data'!O118&gt;=30)),"A","OKAY")))</f>
        <v>B</v>
      </c>
    </row>
    <row r="119" spans="1:10" ht="15" customHeight="1" x14ac:dyDescent="0.25">
      <c r="A119" s="16" t="str">
        <f>'miRNA Table'!C119</f>
        <v>hsa-miR-192-5p</v>
      </c>
      <c r="B119" s="17" t="s">
        <v>5653</v>
      </c>
      <c r="C119" s="18">
        <f>Calculations!CY120</f>
        <v>14.016666666666666</v>
      </c>
      <c r="D119" s="18">
        <f>Calculations!CZ120</f>
        <v>14.038333333333332</v>
      </c>
      <c r="E119" s="19">
        <f t="shared" si="7"/>
        <v>6.0334107687554785E-5</v>
      </c>
      <c r="F119" s="19">
        <f t="shared" si="8"/>
        <v>5.9434768784688396E-5</v>
      </c>
      <c r="G119" s="18">
        <f t="shared" si="9"/>
        <v>1.0151315285859761</v>
      </c>
      <c r="H119" s="20">
        <f>IF(OR(COUNT(Calculations!DC120:DL120)&lt;3,COUNT(Calculations!DO120:DX120)&lt;3),"N/A",IF(ISERROR(TTEST(Calculations!DO120:DX120,Calculations!DC120:DL120,2,2)),"N/A",TTEST(Calculations!DO120:DX120,Calculations!DC120:DL120,2,2)))</f>
        <v>0.80710304640917141</v>
      </c>
      <c r="I119" s="18">
        <f t="shared" si="5"/>
        <v>1.0151315285859761</v>
      </c>
      <c r="J119" s="21" t="str">
        <f>IF(AND('Test Sample Data'!O119&gt;=35,'Control Sample Data'!O119&gt;=35),"C",IF(AND('Test Sample Data'!O119&gt;=30,'Control Sample Data'!O119&gt;=30, OR(H119&gt;=0.05, H119="N/A")),"B",IF(OR(AND('Test Sample Data'!O119&gt;=30,'Control Sample Data'!O119&lt;=30), AND('Test Sample Data'!O119&lt;=30,'Control Sample Data'!O119&gt;=30)),"A","OKAY")))</f>
        <v>B</v>
      </c>
    </row>
    <row r="120" spans="1:10" ht="15" customHeight="1" x14ac:dyDescent="0.25">
      <c r="A120" s="16" t="str">
        <f>'miRNA Table'!C120</f>
        <v>hsa-miR-192-3p</v>
      </c>
      <c r="B120" s="17" t="s">
        <v>5654</v>
      </c>
      <c r="C120" s="18">
        <f>Calculations!CY121</f>
        <v>13.846666666666664</v>
      </c>
      <c r="D120" s="18">
        <f>Calculations!CZ121</f>
        <v>14.038333333333332</v>
      </c>
      <c r="E120" s="19">
        <f t="shared" si="7"/>
        <v>6.7879399770011845E-5</v>
      </c>
      <c r="F120" s="19">
        <f t="shared" si="8"/>
        <v>5.9434768784688396E-5</v>
      </c>
      <c r="G120" s="18">
        <f t="shared" si="9"/>
        <v>1.1420823393107733</v>
      </c>
      <c r="H120" s="20">
        <f>IF(OR(COUNT(Calculations!DC121:DL121)&lt;3,COUNT(Calculations!DO121:DX121)&lt;3),"N/A",IF(ISERROR(TTEST(Calculations!DO121:DX121,Calculations!DC121:DL121,2,2)),"N/A",TTEST(Calculations!DO121:DX121,Calculations!DC121:DL121,2,2)))</f>
        <v>0.58363699889946541</v>
      </c>
      <c r="I120" s="18">
        <f t="shared" si="5"/>
        <v>1.1420823393107733</v>
      </c>
      <c r="J120" s="21" t="str">
        <f>IF(AND('Test Sample Data'!O120&gt;=35,'Control Sample Data'!O120&gt;=35),"C",IF(AND('Test Sample Data'!O120&gt;=30,'Control Sample Data'!O120&gt;=30, OR(H120&gt;=0.05, H120="N/A")),"B",IF(OR(AND('Test Sample Data'!O120&gt;=30,'Control Sample Data'!O120&lt;=30), AND('Test Sample Data'!O120&lt;=30,'Control Sample Data'!O120&gt;=30)),"A","OKAY")))</f>
        <v>B</v>
      </c>
    </row>
    <row r="121" spans="1:10" ht="15" customHeight="1" x14ac:dyDescent="0.25">
      <c r="A121" s="16" t="str">
        <f>'miRNA Table'!C121</f>
        <v>hsa-miR-193a-3p</v>
      </c>
      <c r="B121" s="17" t="s">
        <v>5655</v>
      </c>
      <c r="C121" s="18">
        <f>Calculations!CY122</f>
        <v>14.13</v>
      </c>
      <c r="D121" s="18">
        <f>Calculations!CZ122</f>
        <v>13.981666666666664</v>
      </c>
      <c r="E121" s="19">
        <f t="shared" si="7"/>
        <v>5.5775845350915544E-5</v>
      </c>
      <c r="F121" s="19">
        <f t="shared" si="8"/>
        <v>6.1815721692880089E-5</v>
      </c>
      <c r="G121" s="18">
        <f t="shared" si="9"/>
        <v>0.90229222960507449</v>
      </c>
      <c r="H121" s="20">
        <f>IF(OR(COUNT(Calculations!DC122:DL122)&lt;3,COUNT(Calculations!DO122:DX122)&lt;3),"N/A",IF(ISERROR(TTEST(Calculations!DO122:DX122,Calculations!DC122:DL122,2,2)),"N/A",TTEST(Calculations!DO122:DX122,Calculations!DC122:DL122,2,2)))</f>
        <v>0.68101196145383314</v>
      </c>
      <c r="I121" s="18">
        <f t="shared" si="5"/>
        <v>-1.1082883872752527</v>
      </c>
      <c r="J121" s="21" t="str">
        <f>IF(AND('Test Sample Data'!O121&gt;=35,'Control Sample Data'!O121&gt;=35),"C",IF(AND('Test Sample Data'!O121&gt;=30,'Control Sample Data'!O121&gt;=30, OR(H121&gt;=0.05, H121="N/A")),"B",IF(OR(AND('Test Sample Data'!O121&gt;=30,'Control Sample Data'!O121&lt;=30), AND('Test Sample Data'!O121&lt;=30,'Control Sample Data'!O121&gt;=30)),"A","OKAY")))</f>
        <v>B</v>
      </c>
    </row>
    <row r="122" spans="1:10" ht="15" customHeight="1" x14ac:dyDescent="0.25">
      <c r="A122" s="16" t="str">
        <f>'miRNA Table'!C122</f>
        <v>hsa-miR-193a-5p</v>
      </c>
      <c r="B122" s="17" t="s">
        <v>5656</v>
      </c>
      <c r="C122" s="18">
        <f>Calculations!CY123</f>
        <v>12.86</v>
      </c>
      <c r="D122" s="18">
        <f>Calculations!CZ123</f>
        <v>8.6849999999999969</v>
      </c>
      <c r="E122" s="19">
        <f t="shared" si="7"/>
        <v>1.3450990184040668E-4</v>
      </c>
      <c r="F122" s="19">
        <f t="shared" si="8"/>
        <v>2.4297102603485785E-3</v>
      </c>
      <c r="G122" s="18">
        <f t="shared" si="9"/>
        <v>5.5360469943897435E-2</v>
      </c>
      <c r="H122" s="20">
        <f>IF(OR(COUNT(Calculations!DC123:DL123)&lt;3,COUNT(Calculations!DO123:DX123)&lt;3),"N/A",IF(ISERROR(TTEST(Calculations!DO123:DX123,Calculations!DC123:DL123,2,2)),"N/A",TTEST(Calculations!DO123:DX123,Calculations!DC123:DL123,2,2)))</f>
        <v>7.1719245437379181E-4</v>
      </c>
      <c r="I122" s="18">
        <f t="shared" si="5"/>
        <v>-18.063430476898134</v>
      </c>
      <c r="J122" s="21" t="str">
        <f>IF(AND('Test Sample Data'!O122&gt;=35,'Control Sample Data'!O122&gt;=35),"C",IF(AND('Test Sample Data'!O122&gt;=30,'Control Sample Data'!O122&gt;=30, OR(H122&gt;=0.05, H122="N/A")),"B",IF(OR(AND('Test Sample Data'!O122&gt;=30,'Control Sample Data'!O122&lt;=30), AND('Test Sample Data'!O122&lt;=30,'Control Sample Data'!O122&gt;=30)),"A","OKAY")))</f>
        <v>A</v>
      </c>
    </row>
    <row r="123" spans="1:10" ht="15" customHeight="1" x14ac:dyDescent="0.25">
      <c r="A123" s="16" t="str">
        <f>'miRNA Table'!C123</f>
        <v>hsa-miR-193b-3p</v>
      </c>
      <c r="B123" s="17" t="s">
        <v>92</v>
      </c>
      <c r="C123" s="18">
        <f>Calculations!CY124</f>
        <v>14.329999999999998</v>
      </c>
      <c r="D123" s="18">
        <f>Calculations!CZ124</f>
        <v>14.038333333333332</v>
      </c>
      <c r="E123" s="19">
        <f t="shared" si="7"/>
        <v>4.8555693588557124E-5</v>
      </c>
      <c r="F123" s="19">
        <f t="shared" si="8"/>
        <v>5.9434768784688396E-5</v>
      </c>
      <c r="G123" s="18">
        <f t="shared" si="9"/>
        <v>0.81695772662055099</v>
      </c>
      <c r="H123" s="20">
        <f>IF(OR(COUNT(Calculations!DC124:DL124)&lt;3,COUNT(Calculations!DO124:DX124)&lt;3),"N/A",IF(ISERROR(TTEST(Calculations!DO124:DX124,Calculations!DC124:DL124,2,2)),"N/A",TTEST(Calculations!DO124:DX124,Calculations!DC124:DL124,2,2)))</f>
        <v>4.5337704143252298E-2</v>
      </c>
      <c r="I123" s="18">
        <f t="shared" si="5"/>
        <v>-1.2240535433046535</v>
      </c>
      <c r="J123" s="21" t="str">
        <f>IF(AND('Test Sample Data'!O123&gt;=35,'Control Sample Data'!O123&gt;=35),"C",IF(AND('Test Sample Data'!O123&gt;=30,'Control Sample Data'!O123&gt;=30, OR(H123&gt;=0.05, H123="N/A")),"B",IF(OR(AND('Test Sample Data'!O123&gt;=30,'Control Sample Data'!O123&lt;=30), AND('Test Sample Data'!O123&lt;=30,'Control Sample Data'!O123&gt;=30)),"A","OKAY")))</f>
        <v>C</v>
      </c>
    </row>
    <row r="124" spans="1:10" ht="15" customHeight="1" x14ac:dyDescent="0.25">
      <c r="A124" s="16" t="str">
        <f>'miRNA Table'!C124</f>
        <v>hsa-miR-193b-5p</v>
      </c>
      <c r="B124" s="17" t="s">
        <v>93</v>
      </c>
      <c r="C124" s="18">
        <f>Calculations!CY125</f>
        <v>10.436666666666666</v>
      </c>
      <c r="D124" s="18">
        <f>Calculations!CZ125</f>
        <v>8.1083333333333325</v>
      </c>
      <c r="E124" s="19">
        <f t="shared" si="7"/>
        <v>7.2152316435040575E-4</v>
      </c>
      <c r="F124" s="19">
        <f t="shared" si="8"/>
        <v>3.6236684255519925E-3</v>
      </c>
      <c r="G124" s="18">
        <f t="shared" si="9"/>
        <v>0.19911401365054429</v>
      </c>
      <c r="H124" s="20">
        <f>IF(OR(COUNT(Calculations!DC125:DL125)&lt;3,COUNT(Calculations!DO125:DX125)&lt;3),"N/A",IF(ISERROR(TTEST(Calculations!DO125:DX125,Calculations!DC125:DL125,2,2)),"N/A",TTEST(Calculations!DO125:DX125,Calculations!DC125:DL125,2,2)))</f>
        <v>8.7734456904709109E-3</v>
      </c>
      <c r="I124" s="18">
        <f t="shared" si="5"/>
        <v>-5.0222482168183973</v>
      </c>
      <c r="J124" s="21" t="str">
        <f>IF(AND('Test Sample Data'!O124&gt;=35,'Control Sample Data'!O124&gt;=35),"C",IF(AND('Test Sample Data'!O124&gt;=30,'Control Sample Data'!O124&gt;=30, OR(H124&gt;=0.05, H124="N/A")),"B",IF(OR(AND('Test Sample Data'!O124&gt;=30,'Control Sample Data'!O124&lt;=30), AND('Test Sample Data'!O124&lt;=30,'Control Sample Data'!O124&gt;=30)),"A","OKAY")))</f>
        <v>A</v>
      </c>
    </row>
    <row r="125" spans="1:10" ht="15" customHeight="1" x14ac:dyDescent="0.25">
      <c r="A125" s="16" t="str">
        <f>'miRNA Table'!C125</f>
        <v>hsa-miR-194-5p</v>
      </c>
      <c r="B125" s="17" t="s">
        <v>94</v>
      </c>
      <c r="C125" s="18">
        <f>Calculations!CY126</f>
        <v>-7.1000000000000014</v>
      </c>
      <c r="D125" s="18">
        <f>Calculations!CZ126</f>
        <v>1.4516666666666644</v>
      </c>
      <c r="E125" s="19">
        <f t="shared" si="7"/>
        <v>137.18700320464561</v>
      </c>
      <c r="F125" s="19">
        <f t="shared" si="8"/>
        <v>0.36559882360685697</v>
      </c>
      <c r="G125" s="18">
        <f t="shared" si="9"/>
        <v>375.23918116369072</v>
      </c>
      <c r="H125" s="20">
        <f>IF(OR(COUNT(Calculations!DC126:DL126)&lt;3,COUNT(Calculations!DO126:DX126)&lt;3),"N/A",IF(ISERROR(TTEST(Calculations!DO126:DX126,Calculations!DC126:DL126,2,2)),"N/A",TTEST(Calculations!DO126:DX126,Calculations!DC126:DL126,2,2)))</f>
        <v>5.116337203358036E-7</v>
      </c>
      <c r="I125" s="18">
        <f t="shared" si="5"/>
        <v>375.23918116369072</v>
      </c>
      <c r="J125" s="21" t="str">
        <f>IF(AND('Test Sample Data'!O125&gt;=35,'Control Sample Data'!O125&gt;=35),"C",IF(AND('Test Sample Data'!O125&gt;=30,'Control Sample Data'!O125&gt;=30, OR(H125&gt;=0.05, H125="N/A")),"B",IF(OR(AND('Test Sample Data'!O125&gt;=30,'Control Sample Data'!O125&lt;=30), AND('Test Sample Data'!O125&lt;=30,'Control Sample Data'!O125&gt;=30)),"A","OKAY")))</f>
        <v>OKAY</v>
      </c>
    </row>
    <row r="126" spans="1:10" ht="15" customHeight="1" x14ac:dyDescent="0.25">
      <c r="A126" s="16" t="str">
        <f>'miRNA Table'!C126</f>
        <v>hsa-miR-195-5p</v>
      </c>
      <c r="B126" s="17" t="s">
        <v>95</v>
      </c>
      <c r="C126" s="18">
        <f>Calculations!CY127</f>
        <v>8.6033333333333335</v>
      </c>
      <c r="D126" s="18">
        <f>Calculations!CZ127</f>
        <v>7.4383333333333317</v>
      </c>
      <c r="E126" s="19">
        <f t="shared" si="7"/>
        <v>2.571216248913349E-3</v>
      </c>
      <c r="F126" s="19">
        <f t="shared" si="8"/>
        <v>5.7655208751147147E-3</v>
      </c>
      <c r="G126" s="18">
        <f t="shared" si="9"/>
        <v>0.44596425971004577</v>
      </c>
      <c r="H126" s="20">
        <f>IF(OR(COUNT(Calculations!DC127:DL127)&lt;3,COUNT(Calculations!DO127:DX127)&lt;3),"N/A",IF(ISERROR(TTEST(Calculations!DO127:DX127,Calculations!DC127:DL127,2,2)),"N/A",TTEST(Calculations!DO127:DX127,Calculations!DC127:DL127,2,2)))</f>
        <v>1.3940355828464633E-2</v>
      </c>
      <c r="I126" s="18">
        <f t="shared" si="5"/>
        <v>-2.2423321560570204</v>
      </c>
      <c r="J126" s="21" t="str">
        <f>IF(AND('Test Sample Data'!O126&gt;=35,'Control Sample Data'!O126&gt;=35),"C",IF(AND('Test Sample Data'!O126&gt;=30,'Control Sample Data'!O126&gt;=30, OR(H126&gt;=0.05, H126="N/A")),"B",IF(OR(AND('Test Sample Data'!O126&gt;=30,'Control Sample Data'!O126&lt;=30), AND('Test Sample Data'!O126&lt;=30,'Control Sample Data'!O126&gt;=30)),"A","OKAY")))</f>
        <v>OKAY</v>
      </c>
    </row>
    <row r="127" spans="1:10" ht="15" customHeight="1" x14ac:dyDescent="0.25">
      <c r="A127" s="16" t="str">
        <f>'miRNA Table'!C127</f>
        <v>hsa-miR-195-3p</v>
      </c>
      <c r="B127" s="17" t="s">
        <v>96</v>
      </c>
      <c r="C127" s="18">
        <f>Calculations!CY128</f>
        <v>0.76000000000000034</v>
      </c>
      <c r="D127" s="18">
        <f>Calculations!CZ128</f>
        <v>6.2449999999999974</v>
      </c>
      <c r="E127" s="19">
        <f t="shared" si="7"/>
        <v>0.59049633071476504</v>
      </c>
      <c r="F127" s="19">
        <f t="shared" si="8"/>
        <v>1.3184621814531557E-2</v>
      </c>
      <c r="G127" s="18">
        <f t="shared" si="9"/>
        <v>44.78674769904616</v>
      </c>
      <c r="H127" s="20">
        <f>IF(OR(COUNT(Calculations!DC128:DL128)&lt;3,COUNT(Calculations!DO128:DX128)&lt;3),"N/A",IF(ISERROR(TTEST(Calculations!DO128:DX128,Calculations!DC128:DL128,2,2)),"N/A",TTEST(Calculations!DO128:DX128,Calculations!DC128:DL128,2,2)))</f>
        <v>9.162864143668805E-5</v>
      </c>
      <c r="I127" s="18">
        <f t="shared" si="5"/>
        <v>44.78674769904616</v>
      </c>
      <c r="J127" s="21" t="str">
        <f>IF(AND('Test Sample Data'!O127&gt;=35,'Control Sample Data'!O127&gt;=35),"C",IF(AND('Test Sample Data'!O127&gt;=30,'Control Sample Data'!O127&gt;=30, OR(H127&gt;=0.05, H127="N/A")),"B",IF(OR(AND('Test Sample Data'!O127&gt;=30,'Control Sample Data'!O127&lt;=30), AND('Test Sample Data'!O127&lt;=30,'Control Sample Data'!O127&gt;=30)),"A","OKAY")))</f>
        <v>OKAY</v>
      </c>
    </row>
    <row r="128" spans="1:10" ht="15" customHeight="1" x14ac:dyDescent="0.25">
      <c r="A128" s="16" t="str">
        <f>'miRNA Table'!C128</f>
        <v>hsa-miR-196a-5p</v>
      </c>
      <c r="B128" s="17" t="s">
        <v>97</v>
      </c>
      <c r="C128" s="18">
        <f>Calculations!CY129</f>
        <v>3.5533333333333323</v>
      </c>
      <c r="D128" s="18">
        <f>Calculations!CZ129</f>
        <v>10.161666666666665</v>
      </c>
      <c r="E128" s="19">
        <f t="shared" si="7"/>
        <v>8.5180479811551732E-2</v>
      </c>
      <c r="F128" s="19">
        <f t="shared" si="8"/>
        <v>8.7303876409879099E-4</v>
      </c>
      <c r="G128" s="18">
        <f t="shared" si="9"/>
        <v>97.567809488368738</v>
      </c>
      <c r="H128" s="20">
        <f>IF(OR(COUNT(Calculations!DC129:DL129)&lt;3,COUNT(Calculations!DO129:DX129)&lt;3),"N/A",IF(ISERROR(TTEST(Calculations!DO129:DX129,Calculations!DC129:DL129,2,2)),"N/A",TTEST(Calculations!DO129:DX129,Calculations!DC129:DL129,2,2)))</f>
        <v>2.7746959606323441E-5</v>
      </c>
      <c r="I128" s="18">
        <f t="shared" si="5"/>
        <v>97.567809488368738</v>
      </c>
      <c r="J128" s="21" t="str">
        <f>IF(AND('Test Sample Data'!O128&gt;=35,'Control Sample Data'!O128&gt;=35),"C",IF(AND('Test Sample Data'!O128&gt;=30,'Control Sample Data'!O128&gt;=30, OR(H128&gt;=0.05, H128="N/A")),"B",IF(OR(AND('Test Sample Data'!O128&gt;=30,'Control Sample Data'!O128&lt;=30), AND('Test Sample Data'!O128&lt;=30,'Control Sample Data'!O128&gt;=30)),"A","OKAY")))</f>
        <v>A</v>
      </c>
    </row>
    <row r="129" spans="1:10" ht="15" customHeight="1" x14ac:dyDescent="0.25">
      <c r="A129" s="16" t="str">
        <f>'miRNA Table'!C129</f>
        <v>hsa-miR-196a-3p</v>
      </c>
      <c r="B129" s="17" t="s">
        <v>98</v>
      </c>
      <c r="C129" s="18">
        <f>Calculations!CY130</f>
        <v>6.5233333333333325</v>
      </c>
      <c r="D129" s="18">
        <f>Calculations!CZ130</f>
        <v>6.2283333333333308</v>
      </c>
      <c r="E129" s="19">
        <f t="shared" si="7"/>
        <v>1.0871287845143887E-2</v>
      </c>
      <c r="F129" s="19">
        <f t="shared" si="8"/>
        <v>1.3337819740608931E-2</v>
      </c>
      <c r="G129" s="18">
        <f t="shared" si="9"/>
        <v>0.81507233240262433</v>
      </c>
      <c r="H129" s="20">
        <f>IF(OR(COUNT(Calculations!DC130:DL130)&lt;3,COUNT(Calculations!DO130:DX130)&lt;3),"N/A",IF(ISERROR(TTEST(Calculations!DO130:DX130,Calculations!DC130:DL130,2,2)),"N/A",TTEST(Calculations!DO130:DX130,Calculations!DC130:DL130,2,2)))</f>
        <v>4.7234961025358159E-2</v>
      </c>
      <c r="I129" s="18">
        <f t="shared" si="5"/>
        <v>-1.2268849772538055</v>
      </c>
      <c r="J129" s="21" t="str">
        <f>IF(AND('Test Sample Data'!O129&gt;=35,'Control Sample Data'!O129&gt;=35),"C",IF(AND('Test Sample Data'!O129&gt;=30,'Control Sample Data'!O129&gt;=30, OR(H129&gt;=0.05, H129="N/A")),"B",IF(OR(AND('Test Sample Data'!O129&gt;=30,'Control Sample Data'!O129&lt;=30), AND('Test Sample Data'!O129&lt;=30,'Control Sample Data'!O129&gt;=30)),"A","OKAY")))</f>
        <v>OKAY</v>
      </c>
    </row>
    <row r="130" spans="1:10" ht="15" customHeight="1" x14ac:dyDescent="0.25">
      <c r="A130" s="16" t="str">
        <f>'miRNA Table'!C130</f>
        <v>hsa-miR-196b-5p</v>
      </c>
      <c r="B130" s="17" t="s">
        <v>99</v>
      </c>
      <c r="C130" s="18">
        <f>Calculations!CY131</f>
        <v>14.329999999999998</v>
      </c>
      <c r="D130" s="18">
        <f>Calculations!CZ131</f>
        <v>11.754999999999997</v>
      </c>
      <c r="E130" s="19">
        <f t="shared" si="7"/>
        <v>4.8555693588557124E-5</v>
      </c>
      <c r="F130" s="19">
        <f t="shared" si="8"/>
        <v>2.8932928978066036E-4</v>
      </c>
      <c r="G130" s="18">
        <f t="shared" si="9"/>
        <v>0.1678215628475328</v>
      </c>
      <c r="H130" s="20">
        <f>IF(OR(COUNT(Calculations!DC131:DL131)&lt;3,COUNT(Calculations!DO131:DX131)&lt;3),"N/A",IF(ISERROR(TTEST(Calculations!DO131:DX131,Calculations!DC131:DL131,2,2)),"N/A",TTEST(Calculations!DO131:DX131,Calculations!DC131:DL131,2,2)))</f>
        <v>4.550819720716677E-2</v>
      </c>
      <c r="I130" s="18">
        <f t="shared" si="5"/>
        <v>-5.9587098524908138</v>
      </c>
      <c r="J130" s="21" t="str">
        <f>IF(AND('Test Sample Data'!O130&gt;=35,'Control Sample Data'!O130&gt;=35),"C",IF(AND('Test Sample Data'!O130&gt;=30,'Control Sample Data'!O130&gt;=30, OR(H130&gt;=0.05, H130="N/A")),"B",IF(OR(AND('Test Sample Data'!O130&gt;=30,'Control Sample Data'!O130&lt;=30), AND('Test Sample Data'!O130&lt;=30,'Control Sample Data'!O130&gt;=30)),"A","OKAY")))</f>
        <v>OKAY</v>
      </c>
    </row>
    <row r="131" spans="1:10" ht="15" customHeight="1" x14ac:dyDescent="0.25">
      <c r="A131" s="16" t="str">
        <f>'miRNA Table'!C131</f>
        <v>hsa-miR-197-3p</v>
      </c>
      <c r="B131" s="17" t="s">
        <v>100</v>
      </c>
      <c r="C131" s="18">
        <f>Calculations!CY132</f>
        <v>0.37666666666666632</v>
      </c>
      <c r="D131" s="18">
        <f>Calculations!CZ132</f>
        <v>11.841666666666663</v>
      </c>
      <c r="E131" s="19">
        <f t="shared" si="7"/>
        <v>0.77021511115677521</v>
      </c>
      <c r="F131" s="19">
        <f t="shared" si="8"/>
        <v>2.7246023989995751E-4</v>
      </c>
      <c r="G131" s="18">
        <f t="shared" si="9"/>
        <v>2826.88993975629</v>
      </c>
      <c r="H131" s="20">
        <f>IF(OR(COUNT(Calculations!DC132:DL132)&lt;3,COUNT(Calculations!DO132:DX132)&lt;3),"N/A",IF(ISERROR(TTEST(Calculations!DO132:DX132,Calculations!DC132:DL132,2,2)),"N/A",TTEST(Calculations!DO132:DX132,Calculations!DC132:DL132,2,2)))</f>
        <v>1.6736935652546376E-6</v>
      </c>
      <c r="I131" s="18">
        <f t="shared" ref="I131:I194" si="10">IF(G131&gt;1,G131,-1/G131)</f>
        <v>2826.88993975629</v>
      </c>
      <c r="J131" s="21" t="str">
        <f>IF(AND('Test Sample Data'!O131&gt;=35,'Control Sample Data'!O131&gt;=35),"C",IF(AND('Test Sample Data'!O131&gt;=30,'Control Sample Data'!O131&gt;=30, OR(H131&gt;=0.05, H131="N/A")),"B",IF(OR(AND('Test Sample Data'!O131&gt;=30,'Control Sample Data'!O131&lt;=30), AND('Test Sample Data'!O131&lt;=30,'Control Sample Data'!O131&gt;=30)),"A","OKAY")))</f>
        <v>A</v>
      </c>
    </row>
    <row r="132" spans="1:10" ht="15" customHeight="1" x14ac:dyDescent="0.25">
      <c r="A132" s="16" t="str">
        <f>'miRNA Table'!C132</f>
        <v>hsa-miR-199a-3p hsa-miR-199b-3p</v>
      </c>
      <c r="B132" s="17" t="s">
        <v>101</v>
      </c>
      <c r="C132" s="18">
        <f>Calculations!CY133</f>
        <v>2.91</v>
      </c>
      <c r="D132" s="18">
        <f>Calculations!CZ133</f>
        <v>2.4549999999999983</v>
      </c>
      <c r="E132" s="19">
        <f t="shared" si="7"/>
        <v>0.13304627280666997</v>
      </c>
      <c r="F132" s="19">
        <f t="shared" si="8"/>
        <v>0.18237754303002213</v>
      </c>
      <c r="G132" s="18">
        <f t="shared" si="9"/>
        <v>0.72951017212008673</v>
      </c>
      <c r="H132" s="20">
        <f>IF(OR(COUNT(Calculations!DC133:DL133)&lt;3,COUNT(Calculations!DO133:DX133)&lt;3),"N/A",IF(ISERROR(TTEST(Calculations!DO133:DX133,Calculations!DC133:DL133,2,2)),"N/A",TTEST(Calculations!DO133:DX133,Calculations!DC133:DL133,2,2)))</f>
        <v>1.9148956168137634E-2</v>
      </c>
      <c r="I132" s="18">
        <f t="shared" si="10"/>
        <v>-1.3707828049797051</v>
      </c>
      <c r="J132" s="21" t="str">
        <f>IF(AND('Test Sample Data'!O132&gt;=35,'Control Sample Data'!O132&gt;=35),"C",IF(AND('Test Sample Data'!O132&gt;=30,'Control Sample Data'!O132&gt;=30, OR(H132&gt;=0.05, H132="N/A")),"B",IF(OR(AND('Test Sample Data'!O132&gt;=30,'Control Sample Data'!O132&lt;=30), AND('Test Sample Data'!O132&lt;=30,'Control Sample Data'!O132&gt;=30)),"A","OKAY")))</f>
        <v>OKAY</v>
      </c>
    </row>
    <row r="133" spans="1:10" ht="15" customHeight="1" x14ac:dyDescent="0.25">
      <c r="A133" s="16" t="str">
        <f>'miRNA Table'!C133</f>
        <v>hsa-miR-199a-5p</v>
      </c>
      <c r="B133" s="17" t="s">
        <v>102</v>
      </c>
      <c r="C133" s="18">
        <f>Calculations!CY134</f>
        <v>8.7899999999999991</v>
      </c>
      <c r="D133" s="18">
        <f>Calculations!CZ134</f>
        <v>6.5883333333333312</v>
      </c>
      <c r="E133" s="19">
        <f t="shared" si="7"/>
        <v>2.2591566091900153E-3</v>
      </c>
      <c r="F133" s="19">
        <f t="shared" si="8"/>
        <v>1.0392356711779066E-2</v>
      </c>
      <c r="G133" s="18">
        <f t="shared" si="9"/>
        <v>0.217386361134949</v>
      </c>
      <c r="H133" s="20">
        <f>IF(OR(COUNT(Calculations!DC134:DL134)&lt;3,COUNT(Calculations!DO134:DX134)&lt;3),"N/A",IF(ISERROR(TTEST(Calculations!DO134:DX134,Calculations!DC134:DL134,2,2)),"N/A",TTEST(Calculations!DO134:DX134,Calculations!DC134:DL134,2,2)))</f>
        <v>2.34565934702476E-3</v>
      </c>
      <c r="I133" s="18">
        <f t="shared" si="10"/>
        <v>-4.6001046007629727</v>
      </c>
      <c r="J133" s="21" t="str">
        <f>IF(AND('Test Sample Data'!O133&gt;=35,'Control Sample Data'!O133&gt;=35),"C",IF(AND('Test Sample Data'!O133&gt;=30,'Control Sample Data'!O133&gt;=30, OR(H133&gt;=0.05, H133="N/A")),"B",IF(OR(AND('Test Sample Data'!O133&gt;=30,'Control Sample Data'!O133&lt;=30), AND('Test Sample Data'!O133&lt;=30,'Control Sample Data'!O133&gt;=30)),"A","OKAY")))</f>
        <v>OKAY</v>
      </c>
    </row>
    <row r="134" spans="1:10" ht="15" customHeight="1" x14ac:dyDescent="0.25">
      <c r="A134" s="16" t="str">
        <f>'miRNA Table'!C134</f>
        <v>hsa-miR-199b-5p</v>
      </c>
      <c r="B134" s="17" t="s">
        <v>103</v>
      </c>
      <c r="C134" s="18">
        <f>Calculations!CY135</f>
        <v>2.8533333333333331</v>
      </c>
      <c r="D134" s="18">
        <f>Calculations!CZ135</f>
        <v>1.2883333333333316</v>
      </c>
      <c r="E134" s="19">
        <f t="shared" si="7"/>
        <v>0.13837609769941359</v>
      </c>
      <c r="F134" s="19">
        <f t="shared" si="8"/>
        <v>0.40942374103021895</v>
      </c>
      <c r="G134" s="18">
        <f t="shared" si="9"/>
        <v>0.33797770825703111</v>
      </c>
      <c r="H134" s="20">
        <f>IF(OR(COUNT(Calculations!DC135:DL135)&lt;3,COUNT(Calculations!DO135:DX135)&lt;3),"N/A",IF(ISERROR(TTEST(Calculations!DO135:DX135,Calculations!DC135:DL135,2,2)),"N/A",TTEST(Calculations!DO135:DX135,Calculations!DC135:DL135,2,2)))</f>
        <v>2.2688041117706212E-4</v>
      </c>
      <c r="I134" s="18">
        <f t="shared" si="10"/>
        <v>-2.9587750184976778</v>
      </c>
      <c r="J134" s="21" t="str">
        <f>IF(AND('Test Sample Data'!O134&gt;=35,'Control Sample Data'!O134&gt;=35),"C",IF(AND('Test Sample Data'!O134&gt;=30,'Control Sample Data'!O134&gt;=30, OR(H134&gt;=0.05, H134="N/A")),"B",IF(OR(AND('Test Sample Data'!O134&gt;=30,'Control Sample Data'!O134&lt;=30), AND('Test Sample Data'!O134&lt;=30,'Control Sample Data'!O134&gt;=30)),"A","OKAY")))</f>
        <v>OKAY</v>
      </c>
    </row>
    <row r="135" spans="1:10" ht="15" customHeight="1" x14ac:dyDescent="0.25">
      <c r="A135" s="16" t="str">
        <f>'miRNA Table'!C135</f>
        <v>hsa-miR-19a-3p</v>
      </c>
      <c r="B135" s="17" t="s">
        <v>5657</v>
      </c>
      <c r="C135" s="18">
        <f>Calculations!CY136</f>
        <v>0.83999999999999986</v>
      </c>
      <c r="D135" s="18">
        <f>Calculations!CZ136</f>
        <v>13.244999999999999</v>
      </c>
      <c r="E135" s="19">
        <f t="shared" si="7"/>
        <v>0.55864356903611001</v>
      </c>
      <c r="F135" s="19">
        <f t="shared" si="8"/>
        <v>1.0300485792602764E-4</v>
      </c>
      <c r="G135" s="18">
        <f t="shared" si="9"/>
        <v>5423.4681769795434</v>
      </c>
      <c r="H135" s="20">
        <f>IF(OR(COUNT(Calculations!DC136:DL136)&lt;3,COUNT(Calculations!DO136:DX136)&lt;3),"N/A",IF(ISERROR(TTEST(Calculations!DO136:DX136,Calculations!DC136:DL136,2,2)),"N/A",TTEST(Calculations!DO136:DX136,Calculations!DC136:DL136,2,2)))</f>
        <v>1.7506082102005689E-4</v>
      </c>
      <c r="I135" s="18">
        <f t="shared" si="10"/>
        <v>5423.4681769795434</v>
      </c>
      <c r="J135" s="21" t="str">
        <f>IF(AND('Test Sample Data'!O135&gt;=35,'Control Sample Data'!O135&gt;=35),"C",IF(AND('Test Sample Data'!O135&gt;=30,'Control Sample Data'!O135&gt;=30, OR(H135&gt;=0.05, H135="N/A")),"B",IF(OR(AND('Test Sample Data'!O135&gt;=30,'Control Sample Data'!O135&lt;=30), AND('Test Sample Data'!O135&lt;=30,'Control Sample Data'!O135&gt;=30)),"A","OKAY")))</f>
        <v>A</v>
      </c>
    </row>
    <row r="136" spans="1:10" ht="15" customHeight="1" x14ac:dyDescent="0.25">
      <c r="A136" s="16" t="str">
        <f>'miRNA Table'!C136</f>
        <v>hsa-miR-19a-5p</v>
      </c>
      <c r="B136" s="17" t="s">
        <v>5658</v>
      </c>
      <c r="C136" s="18">
        <f>Calculations!CY137</f>
        <v>14.329999999999998</v>
      </c>
      <c r="D136" s="18">
        <f>Calculations!CZ137</f>
        <v>14.038333333333332</v>
      </c>
      <c r="E136" s="19">
        <f t="shared" si="7"/>
        <v>4.8555693588557124E-5</v>
      </c>
      <c r="F136" s="19">
        <f t="shared" si="8"/>
        <v>5.9434768784688396E-5</v>
      </c>
      <c r="G136" s="18">
        <f t="shared" si="9"/>
        <v>0.81695772662055099</v>
      </c>
      <c r="H136" s="20">
        <f>IF(OR(COUNT(Calculations!DC137:DL137)&lt;3,COUNT(Calculations!DO137:DX137)&lt;3),"N/A",IF(ISERROR(TTEST(Calculations!DO137:DX137,Calculations!DC137:DL137,2,2)),"N/A",TTEST(Calculations!DO137:DX137,Calculations!DC137:DL137,2,2)))</f>
        <v>4.5337704143252298E-2</v>
      </c>
      <c r="I136" s="18">
        <f t="shared" si="10"/>
        <v>-1.2240535433046535</v>
      </c>
      <c r="J136" s="21" t="str">
        <f>IF(AND('Test Sample Data'!O136&gt;=35,'Control Sample Data'!O136&gt;=35),"C",IF(AND('Test Sample Data'!O136&gt;=30,'Control Sample Data'!O136&gt;=30, OR(H136&gt;=0.05, H136="N/A")),"B",IF(OR(AND('Test Sample Data'!O136&gt;=30,'Control Sample Data'!O136&lt;=30), AND('Test Sample Data'!O136&lt;=30,'Control Sample Data'!O136&gt;=30)),"A","OKAY")))</f>
        <v>C</v>
      </c>
    </row>
    <row r="137" spans="1:10" ht="15" customHeight="1" x14ac:dyDescent="0.25">
      <c r="A137" s="16" t="str">
        <f>'miRNA Table'!C137</f>
        <v>hsa-miR-19b-3p</v>
      </c>
      <c r="B137" s="17" t="s">
        <v>5659</v>
      </c>
      <c r="C137" s="18">
        <f>Calculations!CY138</f>
        <v>8.1133333333333333</v>
      </c>
      <c r="D137" s="18">
        <f>Calculations!CZ138</f>
        <v>6.9916666666666645</v>
      </c>
      <c r="E137" s="19">
        <f t="shared" si="7"/>
        <v>3.6111314852006267E-3</v>
      </c>
      <c r="F137" s="19">
        <f t="shared" si="8"/>
        <v>7.8577573520926172E-3</v>
      </c>
      <c r="G137" s="18">
        <f t="shared" si="9"/>
        <v>0.45956261098326462</v>
      </c>
      <c r="H137" s="20">
        <f>IF(OR(COUNT(Calculations!DC138:DL138)&lt;3,COUNT(Calculations!DO138:DX138)&lt;3),"N/A",IF(ISERROR(TTEST(Calculations!DO138:DX138,Calculations!DC138:DL138,2,2)),"N/A",TTEST(Calculations!DO138:DX138,Calculations!DC138:DL138,2,2)))</f>
        <v>2.4729871382571066E-3</v>
      </c>
      <c r="I137" s="18">
        <f t="shared" si="10"/>
        <v>-2.1759820666447034</v>
      </c>
      <c r="J137" s="21" t="str">
        <f>IF(AND('Test Sample Data'!O137&gt;=35,'Control Sample Data'!O137&gt;=35),"C",IF(AND('Test Sample Data'!O137&gt;=30,'Control Sample Data'!O137&gt;=30, OR(H137&gt;=0.05, H137="N/A")),"B",IF(OR(AND('Test Sample Data'!O137&gt;=30,'Control Sample Data'!O137&lt;=30), AND('Test Sample Data'!O137&lt;=30,'Control Sample Data'!O137&gt;=30)),"A","OKAY")))</f>
        <v>OKAY</v>
      </c>
    </row>
    <row r="138" spans="1:10" ht="15" customHeight="1" x14ac:dyDescent="0.25">
      <c r="A138" s="16" t="str">
        <f>'miRNA Table'!C138</f>
        <v>hsa-miR-200a-3p</v>
      </c>
      <c r="B138" s="17" t="s">
        <v>5660</v>
      </c>
      <c r="C138" s="18">
        <f>Calculations!CY139</f>
        <v>14.329999999999998</v>
      </c>
      <c r="D138" s="18">
        <f>Calculations!CZ139</f>
        <v>14.038333333333332</v>
      </c>
      <c r="E138" s="19">
        <f t="shared" si="7"/>
        <v>4.8555693588557124E-5</v>
      </c>
      <c r="F138" s="19">
        <f t="shared" si="8"/>
        <v>5.9434768784688396E-5</v>
      </c>
      <c r="G138" s="18">
        <f t="shared" si="9"/>
        <v>0.81695772662055099</v>
      </c>
      <c r="H138" s="20">
        <f>IF(OR(COUNT(Calculations!DC139:DL139)&lt;3,COUNT(Calculations!DO139:DX139)&lt;3),"N/A",IF(ISERROR(TTEST(Calculations!DO139:DX139,Calculations!DC139:DL139,2,2)),"N/A",TTEST(Calculations!DO139:DX139,Calculations!DC139:DL139,2,2)))</f>
        <v>4.5337704143252298E-2</v>
      </c>
      <c r="I138" s="18">
        <f t="shared" si="10"/>
        <v>-1.2240535433046535</v>
      </c>
      <c r="J138" s="21" t="str">
        <f>IF(AND('Test Sample Data'!O138&gt;=35,'Control Sample Data'!O138&gt;=35),"C",IF(AND('Test Sample Data'!O138&gt;=30,'Control Sample Data'!O138&gt;=30, OR(H138&gt;=0.05, H138="N/A")),"B",IF(OR(AND('Test Sample Data'!O138&gt;=30,'Control Sample Data'!O138&lt;=30), AND('Test Sample Data'!O138&lt;=30,'Control Sample Data'!O138&gt;=30)),"A","OKAY")))</f>
        <v>C</v>
      </c>
    </row>
    <row r="139" spans="1:10" ht="15" customHeight="1" x14ac:dyDescent="0.25">
      <c r="A139" s="16" t="str">
        <f>'miRNA Table'!C139</f>
        <v>hsa-miR-200a-5p</v>
      </c>
      <c r="B139" s="17" t="s">
        <v>5661</v>
      </c>
      <c r="C139" s="18">
        <f>Calculations!CY140</f>
        <v>8.4666666666666668</v>
      </c>
      <c r="D139" s="18">
        <f>Calculations!CZ140</f>
        <v>7.5683333333333307</v>
      </c>
      <c r="E139" s="19">
        <f t="shared" si="7"/>
        <v>2.8266977293757382E-3</v>
      </c>
      <c r="F139" s="19">
        <f t="shared" si="8"/>
        <v>5.2687143026339629E-3</v>
      </c>
      <c r="G139" s="18">
        <f t="shared" si="9"/>
        <v>0.53650616962901188</v>
      </c>
      <c r="H139" s="20">
        <f>IF(OR(COUNT(Calculations!DC140:DL140)&lt;3,COUNT(Calculations!DO140:DX140)&lt;3),"N/A",IF(ISERROR(TTEST(Calculations!DO140:DX140,Calculations!DC140:DL140,2,2)),"N/A",TTEST(Calculations!DO140:DX140,Calculations!DC140:DL140,2,2)))</f>
        <v>1.6467012343427182E-2</v>
      </c>
      <c r="I139" s="18">
        <f t="shared" si="10"/>
        <v>-1.8639114638541603</v>
      </c>
      <c r="J139" s="21" t="str">
        <f>IF(AND('Test Sample Data'!O139&gt;=35,'Control Sample Data'!O139&gt;=35),"C",IF(AND('Test Sample Data'!O139&gt;=30,'Control Sample Data'!O139&gt;=30, OR(H139&gt;=0.05, H139="N/A")),"B",IF(OR(AND('Test Sample Data'!O139&gt;=30,'Control Sample Data'!O139&lt;=30), AND('Test Sample Data'!O139&lt;=30,'Control Sample Data'!O139&gt;=30)),"A","OKAY")))</f>
        <v>OKAY</v>
      </c>
    </row>
    <row r="140" spans="1:10" ht="15" customHeight="1" x14ac:dyDescent="0.25">
      <c r="A140" s="16" t="str">
        <f>'miRNA Table'!C140</f>
        <v>hsa-miR-200b-3p</v>
      </c>
      <c r="B140" s="17" t="s">
        <v>5662</v>
      </c>
      <c r="C140" s="18">
        <f>Calculations!CY141</f>
        <v>13.86</v>
      </c>
      <c r="D140" s="18">
        <f>Calculations!CZ141</f>
        <v>11.214999999999998</v>
      </c>
      <c r="E140" s="19">
        <f t="shared" si="7"/>
        <v>6.7254950920203342E-5</v>
      </c>
      <c r="F140" s="19">
        <f t="shared" si="8"/>
        <v>4.206768357968841E-4</v>
      </c>
      <c r="G140" s="18">
        <f t="shared" si="9"/>
        <v>0.15987319765967845</v>
      </c>
      <c r="H140" s="20">
        <f>IF(OR(COUNT(Calculations!DC141:DL141)&lt;3,COUNT(Calculations!DO141:DX141)&lt;3),"N/A",IF(ISERROR(TTEST(Calculations!DO141:DX141,Calculations!DC141:DL141,2,2)),"N/A",TTEST(Calculations!DO141:DX141,Calculations!DC141:DL141,2,2)))</f>
        <v>4.493083167827058E-3</v>
      </c>
      <c r="I140" s="18">
        <f t="shared" si="10"/>
        <v>-6.2549571450287544</v>
      </c>
      <c r="J140" s="21" t="str">
        <f>IF(AND('Test Sample Data'!O140&gt;=35,'Control Sample Data'!O140&gt;=35),"C",IF(AND('Test Sample Data'!O140&gt;=30,'Control Sample Data'!O140&gt;=30, OR(H140&gt;=0.05, H140="N/A")),"B",IF(OR(AND('Test Sample Data'!O140&gt;=30,'Control Sample Data'!O140&lt;=30), AND('Test Sample Data'!O140&lt;=30,'Control Sample Data'!O140&gt;=30)),"A","OKAY")))</f>
        <v>OKAY</v>
      </c>
    </row>
    <row r="141" spans="1:10" ht="15" customHeight="1" x14ac:dyDescent="0.25">
      <c r="A141" s="16" t="str">
        <f>'miRNA Table'!C141</f>
        <v>hsa-miR-200c-3p</v>
      </c>
      <c r="B141" s="17" t="s">
        <v>5663</v>
      </c>
      <c r="C141" s="18">
        <f>Calculations!CY142</f>
        <v>3.5966666666666662</v>
      </c>
      <c r="D141" s="18">
        <f>Calculations!CZ142</f>
        <v>-0.94500000000000151</v>
      </c>
      <c r="E141" s="19">
        <f t="shared" si="7"/>
        <v>8.2660009132658738E-2</v>
      </c>
      <c r="F141" s="19">
        <f t="shared" si="8"/>
        <v>1.9251888862035047</v>
      </c>
      <c r="G141" s="18">
        <f t="shared" si="9"/>
        <v>4.2936051483065257E-2</v>
      </c>
      <c r="H141" s="20">
        <f>IF(OR(COUNT(Calculations!DC142:DL142)&lt;3,COUNT(Calculations!DO142:DX142)&lt;3),"N/A",IF(ISERROR(TTEST(Calculations!DO142:DX142,Calculations!DC142:DL142,2,2)),"N/A",TTEST(Calculations!DO142:DX142,Calculations!DC142:DL142,2,2)))</f>
        <v>1.1057977793257955E-5</v>
      </c>
      <c r="I141" s="18">
        <f t="shared" si="10"/>
        <v>-23.290450925475014</v>
      </c>
      <c r="J141" s="21" t="str">
        <f>IF(AND('Test Sample Data'!O141&gt;=35,'Control Sample Data'!O141&gt;=35),"C",IF(AND('Test Sample Data'!O141&gt;=30,'Control Sample Data'!O141&gt;=30, OR(H141&gt;=0.05, H141="N/A")),"B",IF(OR(AND('Test Sample Data'!O141&gt;=30,'Control Sample Data'!O141&lt;=30), AND('Test Sample Data'!O141&lt;=30,'Control Sample Data'!O141&gt;=30)),"A","OKAY")))</f>
        <v>OKAY</v>
      </c>
    </row>
    <row r="142" spans="1:10" ht="15" customHeight="1" x14ac:dyDescent="0.25">
      <c r="A142" s="16" t="str">
        <f>'miRNA Table'!C142</f>
        <v>hsa-miR-200c-5p</v>
      </c>
      <c r="B142" s="17" t="s">
        <v>5664</v>
      </c>
      <c r="C142" s="18">
        <f>Calculations!CY143</f>
        <v>-2.0066666666666677</v>
      </c>
      <c r="D142" s="18">
        <f>Calculations!CZ143</f>
        <v>-5.325000000000002</v>
      </c>
      <c r="E142" s="19">
        <f t="shared" si="7"/>
        <v>4.0185266976082179</v>
      </c>
      <c r="F142" s="19">
        <f t="shared" si="8"/>
        <v>40.085262035972136</v>
      </c>
      <c r="G142" s="18">
        <f t="shared" si="9"/>
        <v>0.10024948056974231</v>
      </c>
      <c r="H142" s="20">
        <f>IF(OR(COUNT(Calculations!DC143:DL143)&lt;3,COUNT(Calculations!DO143:DX143)&lt;3),"N/A",IF(ISERROR(TTEST(Calculations!DO143:DX143,Calculations!DC143:DL143,2,2)),"N/A",TTEST(Calculations!DO143:DX143,Calculations!DC143:DL143,2,2)))</f>
        <v>1.2736117311742875E-6</v>
      </c>
      <c r="I142" s="18">
        <f t="shared" si="10"/>
        <v>-9.9751140286887825</v>
      </c>
      <c r="J142" s="21" t="str">
        <f>IF(AND('Test Sample Data'!O142&gt;=35,'Control Sample Data'!O142&gt;=35),"C",IF(AND('Test Sample Data'!O142&gt;=30,'Control Sample Data'!O142&gt;=30, OR(H142&gt;=0.05, H142="N/A")),"B",IF(OR(AND('Test Sample Data'!O142&gt;=30,'Control Sample Data'!O142&lt;=30), AND('Test Sample Data'!O142&lt;=30,'Control Sample Data'!O142&gt;=30)),"A","OKAY")))</f>
        <v>OKAY</v>
      </c>
    </row>
    <row r="143" spans="1:10" ht="15" customHeight="1" x14ac:dyDescent="0.25">
      <c r="A143" s="16" t="str">
        <f>'miRNA Table'!C143</f>
        <v>hsa-miR-202-3p</v>
      </c>
      <c r="B143" s="17" t="s">
        <v>5665</v>
      </c>
      <c r="C143" s="18">
        <f>Calculations!CY144</f>
        <v>14.329999999999998</v>
      </c>
      <c r="D143" s="18">
        <f>Calculations!CZ144</f>
        <v>14.038333333333332</v>
      </c>
      <c r="E143" s="19">
        <f t="shared" si="7"/>
        <v>4.8555693588557124E-5</v>
      </c>
      <c r="F143" s="19">
        <f t="shared" si="8"/>
        <v>5.9434768784688396E-5</v>
      </c>
      <c r="G143" s="18">
        <f t="shared" si="9"/>
        <v>0.81695772662055099</v>
      </c>
      <c r="H143" s="20">
        <f>IF(OR(COUNT(Calculations!DC144:DL144)&lt;3,COUNT(Calculations!DO144:DX144)&lt;3),"N/A",IF(ISERROR(TTEST(Calculations!DO144:DX144,Calculations!DC144:DL144,2,2)),"N/A",TTEST(Calculations!DO144:DX144,Calculations!DC144:DL144,2,2)))</f>
        <v>4.5337704143252298E-2</v>
      </c>
      <c r="I143" s="18">
        <f t="shared" si="10"/>
        <v>-1.2240535433046535</v>
      </c>
      <c r="J143" s="21" t="str">
        <f>IF(AND('Test Sample Data'!O143&gt;=35,'Control Sample Data'!O143&gt;=35),"C",IF(AND('Test Sample Data'!O143&gt;=30,'Control Sample Data'!O143&gt;=30, OR(H143&gt;=0.05, H143="N/A")),"B",IF(OR(AND('Test Sample Data'!O143&gt;=30,'Control Sample Data'!O143&lt;=30), AND('Test Sample Data'!O143&lt;=30,'Control Sample Data'!O143&gt;=30)),"A","OKAY")))</f>
        <v>C</v>
      </c>
    </row>
    <row r="144" spans="1:10" ht="15" customHeight="1" x14ac:dyDescent="0.25">
      <c r="A144" s="16" t="str">
        <f>'miRNA Table'!C144</f>
        <v>hsa-miR-203a-3p</v>
      </c>
      <c r="B144" s="17" t="s">
        <v>5666</v>
      </c>
      <c r="C144" s="18">
        <f>Calculations!CY145</f>
        <v>7.1700000000000008</v>
      </c>
      <c r="D144" s="18">
        <f>Calculations!CZ145</f>
        <v>7.9083333333333323</v>
      </c>
      <c r="E144" s="19">
        <f t="shared" si="7"/>
        <v>6.9440834466138251E-3</v>
      </c>
      <c r="F144" s="19">
        <f t="shared" si="8"/>
        <v>4.1625019594862698E-3</v>
      </c>
      <c r="G144" s="18">
        <f t="shared" si="9"/>
        <v>1.6682474901395252</v>
      </c>
      <c r="H144" s="20">
        <f>IF(OR(COUNT(Calculations!DC145:DL145)&lt;3,COUNT(Calculations!DO145:DX145)&lt;3),"N/A",IF(ISERROR(TTEST(Calculations!DO145:DX145,Calculations!DC145:DL145,2,2)),"N/A",TTEST(Calculations!DO145:DX145,Calculations!DC145:DL145,2,2)))</f>
        <v>1.3502354210911546E-2</v>
      </c>
      <c r="I144" s="18">
        <f t="shared" si="10"/>
        <v>1.6682474901395252</v>
      </c>
      <c r="J144" s="21" t="str">
        <f>IF(AND('Test Sample Data'!O144&gt;=35,'Control Sample Data'!O144&gt;=35),"C",IF(AND('Test Sample Data'!O144&gt;=30,'Control Sample Data'!O144&gt;=30, OR(H144&gt;=0.05, H144="N/A")),"B",IF(OR(AND('Test Sample Data'!O144&gt;=30,'Control Sample Data'!O144&lt;=30), AND('Test Sample Data'!O144&lt;=30,'Control Sample Data'!O144&gt;=30)),"A","OKAY")))</f>
        <v>OKAY</v>
      </c>
    </row>
    <row r="145" spans="1:10" ht="15" customHeight="1" x14ac:dyDescent="0.25">
      <c r="A145" s="16" t="str">
        <f>'miRNA Table'!C145</f>
        <v>hsa-miR-204-5p</v>
      </c>
      <c r="B145" s="17" t="s">
        <v>5667</v>
      </c>
      <c r="C145" s="18">
        <f>Calculations!CY146</f>
        <v>9.6133333333333333</v>
      </c>
      <c r="D145" s="18">
        <f>Calculations!CZ146</f>
        <v>8.7616666666666649</v>
      </c>
      <c r="E145" s="19">
        <f t="shared" si="7"/>
        <v>1.2767277804708057E-3</v>
      </c>
      <c r="F145" s="19">
        <f t="shared" si="8"/>
        <v>2.3039631112794908E-3</v>
      </c>
      <c r="G145" s="18">
        <f t="shared" si="9"/>
        <v>0.55414419363762435</v>
      </c>
      <c r="H145" s="20">
        <f>IF(OR(COUNT(Calculations!DC146:DL146)&lt;3,COUNT(Calculations!DO146:DX146)&lt;3),"N/A",IF(ISERROR(TTEST(Calculations!DO146:DX146,Calculations!DC146:DL146,2,2)),"N/A",TTEST(Calculations!DO146:DX146,Calculations!DC146:DL146,2,2)))</f>
        <v>2.7626291037017938E-2</v>
      </c>
      <c r="I145" s="18">
        <f t="shared" si="10"/>
        <v>-1.8045844592101554</v>
      </c>
      <c r="J145" s="21" t="str">
        <f>IF(AND('Test Sample Data'!O145&gt;=35,'Control Sample Data'!O145&gt;=35),"C",IF(AND('Test Sample Data'!O145&gt;=30,'Control Sample Data'!O145&gt;=30, OR(H145&gt;=0.05, H145="N/A")),"B",IF(OR(AND('Test Sample Data'!O145&gt;=30,'Control Sample Data'!O145&lt;=30), AND('Test Sample Data'!O145&lt;=30,'Control Sample Data'!O145&gt;=30)),"A","OKAY")))</f>
        <v>A</v>
      </c>
    </row>
    <row r="146" spans="1:10" ht="15" customHeight="1" x14ac:dyDescent="0.25">
      <c r="A146" s="16" t="str">
        <f>'miRNA Table'!C146</f>
        <v>hsa-miR-205-5p</v>
      </c>
      <c r="B146" s="17" t="s">
        <v>5668</v>
      </c>
      <c r="C146" s="18">
        <f>Calculations!CY147</f>
        <v>13.85</v>
      </c>
      <c r="D146" s="18">
        <f>Calculations!CZ147</f>
        <v>9.8783333333333321</v>
      </c>
      <c r="E146" s="19">
        <f t="shared" si="7"/>
        <v>6.7722746097890934E-5</v>
      </c>
      <c r="F146" s="19">
        <f t="shared" si="8"/>
        <v>1.0624912434788591E-3</v>
      </c>
      <c r="G146" s="18">
        <f t="shared" si="9"/>
        <v>6.3739580456352668E-2</v>
      </c>
      <c r="H146" s="20">
        <f>IF(OR(COUNT(Calculations!DC147:DL147)&lt;3,COUNT(Calculations!DO147:DX147)&lt;3),"N/A",IF(ISERROR(TTEST(Calculations!DO147:DX147,Calculations!DC147:DL147,2,2)),"N/A",TTEST(Calculations!DO147:DX147,Calculations!DC147:DL147,2,2)))</f>
        <v>1.215536376158614E-2</v>
      </c>
      <c r="I146" s="18">
        <f t="shared" si="10"/>
        <v>-15.688838753571275</v>
      </c>
      <c r="J146" s="21" t="str">
        <f>IF(AND('Test Sample Data'!O146&gt;=35,'Control Sample Data'!O146&gt;=35),"C",IF(AND('Test Sample Data'!O146&gt;=30,'Control Sample Data'!O146&gt;=30, OR(H146&gt;=0.05, H146="N/A")),"B",IF(OR(AND('Test Sample Data'!O146&gt;=30,'Control Sample Data'!O146&lt;=30), AND('Test Sample Data'!O146&lt;=30,'Control Sample Data'!O146&gt;=30)),"A","OKAY")))</f>
        <v>OKAY</v>
      </c>
    </row>
    <row r="147" spans="1:10" ht="15" customHeight="1" x14ac:dyDescent="0.25">
      <c r="A147" s="16" t="str">
        <f>'miRNA Table'!C147</f>
        <v>hsa-miR-205-3p</v>
      </c>
      <c r="B147" s="17" t="s">
        <v>104</v>
      </c>
      <c r="C147" s="18">
        <f>Calculations!CY148</f>
        <v>12.410000000000002</v>
      </c>
      <c r="D147" s="18">
        <f>Calculations!CZ148</f>
        <v>12.791666666666666</v>
      </c>
      <c r="E147" s="19">
        <f t="shared" si="7"/>
        <v>1.8374594084607748E-4</v>
      </c>
      <c r="F147" s="19">
        <f t="shared" si="8"/>
        <v>1.4103426475491627E-4</v>
      </c>
      <c r="G147" s="18">
        <f t="shared" si="9"/>
        <v>1.302846093219856</v>
      </c>
      <c r="H147" s="20">
        <f>IF(OR(COUNT(Calculations!DC148:DL148)&lt;3,COUNT(Calculations!DO148:DX148)&lt;3),"N/A",IF(ISERROR(TTEST(Calculations!DO148:DX148,Calculations!DC148:DL148,2,2)),"N/A",TTEST(Calculations!DO148:DX148,Calculations!DC148:DL148,2,2)))</f>
        <v>0.77725435914204621</v>
      </c>
      <c r="I147" s="18">
        <f t="shared" si="10"/>
        <v>1.302846093219856</v>
      </c>
      <c r="J147" s="21" t="str">
        <f>IF(AND('Test Sample Data'!O147&gt;=35,'Control Sample Data'!O147&gt;=35),"C",IF(AND('Test Sample Data'!O147&gt;=30,'Control Sample Data'!O147&gt;=30, OR(H147&gt;=0.05, H147="N/A")),"B",IF(OR(AND('Test Sample Data'!O147&gt;=30,'Control Sample Data'!O147&lt;=30), AND('Test Sample Data'!O147&lt;=30,'Control Sample Data'!O147&gt;=30)),"A","OKAY")))</f>
        <v>B</v>
      </c>
    </row>
    <row r="148" spans="1:10" ht="15" customHeight="1" x14ac:dyDescent="0.25">
      <c r="A148" s="16" t="str">
        <f>'miRNA Table'!C148</f>
        <v>hsa-miR-206</v>
      </c>
      <c r="B148" s="17" t="s">
        <v>105</v>
      </c>
      <c r="C148" s="18">
        <f>Calculations!CY149</f>
        <v>9.02</v>
      </c>
      <c r="D148" s="18">
        <f>Calculations!CZ149</f>
        <v>7.1083333333333307</v>
      </c>
      <c r="E148" s="19">
        <f t="shared" si="7"/>
        <v>1.9262357509635931E-3</v>
      </c>
      <c r="F148" s="19">
        <f t="shared" si="8"/>
        <v>7.247336851103992E-3</v>
      </c>
      <c r="G148" s="18">
        <f t="shared" si="9"/>
        <v>0.2657853209445023</v>
      </c>
      <c r="H148" s="20">
        <f>IF(OR(COUNT(Calculations!DC149:DL149)&lt;3,COUNT(Calculations!DO149:DX149)&lt;3),"N/A",IF(ISERROR(TTEST(Calculations!DO149:DX149,Calculations!DC149:DL149,2,2)),"N/A",TTEST(Calculations!DO149:DX149,Calculations!DC149:DL149,2,2)))</f>
        <v>0.12664629420951429</v>
      </c>
      <c r="I148" s="18">
        <f t="shared" si="10"/>
        <v>-3.7624350225451559</v>
      </c>
      <c r="J148" s="21" t="str">
        <f>IF(AND('Test Sample Data'!O148&gt;=35,'Control Sample Data'!O148&gt;=35),"C",IF(AND('Test Sample Data'!O148&gt;=30,'Control Sample Data'!O148&gt;=30, OR(H148&gt;=0.05, H148="N/A")),"B",IF(OR(AND('Test Sample Data'!O148&gt;=30,'Control Sample Data'!O148&lt;=30), AND('Test Sample Data'!O148&lt;=30,'Control Sample Data'!O148&gt;=30)),"A","OKAY")))</f>
        <v>OKAY</v>
      </c>
    </row>
    <row r="149" spans="1:10" ht="15" customHeight="1" x14ac:dyDescent="0.25">
      <c r="A149" s="16" t="str">
        <f>'miRNA Table'!C149</f>
        <v>hsa-miR-208a-3p</v>
      </c>
      <c r="B149" s="17" t="s">
        <v>106</v>
      </c>
      <c r="C149" s="18">
        <f>Calculations!CY150</f>
        <v>-6.0300000000000011</v>
      </c>
      <c r="D149" s="18">
        <f>Calculations!CZ150</f>
        <v>9.0283333333333307</v>
      </c>
      <c r="E149" s="19">
        <f t="shared" si="7"/>
        <v>65.344776045260403</v>
      </c>
      <c r="F149" s="19">
        <f t="shared" si="8"/>
        <v>1.9151414494105569E-3</v>
      </c>
      <c r="G149" s="18">
        <f t="shared" si="9"/>
        <v>34120.078214260488</v>
      </c>
      <c r="H149" s="20">
        <f>IF(OR(COUNT(Calculations!DC150:DL150)&lt;3,COUNT(Calculations!DO150:DX150)&lt;3),"N/A",IF(ISERROR(TTEST(Calculations!DO150:DX150,Calculations!DC150:DL150,2,2)),"N/A",TTEST(Calculations!DO150:DX150,Calculations!DC150:DL150,2,2)))</f>
        <v>5.1563388144870487E-6</v>
      </c>
      <c r="I149" s="18">
        <f t="shared" si="10"/>
        <v>34120.078214260488</v>
      </c>
      <c r="J149" s="21" t="str">
        <f>IF(AND('Test Sample Data'!O149&gt;=35,'Control Sample Data'!O149&gt;=35),"C",IF(AND('Test Sample Data'!O149&gt;=30,'Control Sample Data'!O149&gt;=30, OR(H149&gt;=0.05, H149="N/A")),"B",IF(OR(AND('Test Sample Data'!O149&gt;=30,'Control Sample Data'!O149&lt;=30), AND('Test Sample Data'!O149&lt;=30,'Control Sample Data'!O149&gt;=30)),"A","OKAY")))</f>
        <v>OKAY</v>
      </c>
    </row>
    <row r="150" spans="1:10" ht="15" customHeight="1" x14ac:dyDescent="0.25">
      <c r="A150" s="16" t="str">
        <f>'miRNA Table'!C150</f>
        <v>hsa-miR-208b-3p</v>
      </c>
      <c r="B150" s="17" t="s">
        <v>107</v>
      </c>
      <c r="C150" s="18">
        <f>Calculations!CY151</f>
        <v>11.079999999999998</v>
      </c>
      <c r="D150" s="18">
        <f>Calculations!CZ151</f>
        <v>11.594999999999997</v>
      </c>
      <c r="E150" s="19">
        <f t="shared" si="7"/>
        <v>4.6194221031523302E-4</v>
      </c>
      <c r="F150" s="19">
        <f t="shared" si="8"/>
        <v>3.2326389413950231E-4</v>
      </c>
      <c r="G150" s="18">
        <f t="shared" si="9"/>
        <v>1.4289941397410904</v>
      </c>
      <c r="H150" s="20">
        <f>IF(OR(COUNT(Calculations!DC151:DL151)&lt;3,COUNT(Calculations!DO151:DX151)&lt;3),"N/A",IF(ISERROR(TTEST(Calculations!DO151:DX151,Calculations!DC151:DL151,2,2)),"N/A",TTEST(Calculations!DO151:DX151,Calculations!DC151:DL151,2,2)))</f>
        <v>0.11499920852499519</v>
      </c>
      <c r="I150" s="18">
        <f t="shared" si="10"/>
        <v>1.4289941397410904</v>
      </c>
      <c r="J150" s="21" t="str">
        <f>IF(AND('Test Sample Data'!O150&gt;=35,'Control Sample Data'!O150&gt;=35),"C",IF(AND('Test Sample Data'!O150&gt;=30,'Control Sample Data'!O150&gt;=30, OR(H150&gt;=0.05, H150="N/A")),"B",IF(OR(AND('Test Sample Data'!O150&gt;=30,'Control Sample Data'!O150&lt;=30), AND('Test Sample Data'!O150&lt;=30,'Control Sample Data'!O150&gt;=30)),"A","OKAY")))</f>
        <v>B</v>
      </c>
    </row>
    <row r="151" spans="1:10" ht="15" customHeight="1" x14ac:dyDescent="0.25">
      <c r="A151" s="16" t="str">
        <f>'miRNA Table'!C151</f>
        <v>hsa-miR-20a-5p</v>
      </c>
      <c r="B151" s="17" t="s">
        <v>108</v>
      </c>
      <c r="C151" s="18">
        <f>Calculations!CY152</f>
        <v>-0.91333333333333278</v>
      </c>
      <c r="D151" s="18">
        <f>Calculations!CZ152</f>
        <v>9.1716666666666651</v>
      </c>
      <c r="E151" s="19">
        <f t="shared" si="7"/>
        <v>1.8833920347746931</v>
      </c>
      <c r="F151" s="19">
        <f t="shared" si="8"/>
        <v>1.7340164897042679E-3</v>
      </c>
      <c r="G151" s="18">
        <f t="shared" si="9"/>
        <v>1086.1442471610526</v>
      </c>
      <c r="H151" s="20">
        <f>IF(OR(COUNT(Calculations!DC152:DL152)&lt;3,COUNT(Calculations!DO152:DX152)&lt;3),"N/A",IF(ISERROR(TTEST(Calculations!DO152:DX152,Calculations!DC152:DL152,2,2)),"N/A",TTEST(Calculations!DO152:DX152,Calculations!DC152:DL152,2,2)))</f>
        <v>1.7245808165234111E-5</v>
      </c>
      <c r="I151" s="18">
        <f t="shared" si="10"/>
        <v>1086.1442471610526</v>
      </c>
      <c r="J151" s="21" t="str">
        <f>IF(AND('Test Sample Data'!O151&gt;=35,'Control Sample Data'!O151&gt;=35),"C",IF(AND('Test Sample Data'!O151&gt;=30,'Control Sample Data'!O151&gt;=30, OR(H151&gt;=0.05, H151="N/A")),"B",IF(OR(AND('Test Sample Data'!O151&gt;=30,'Control Sample Data'!O151&lt;=30), AND('Test Sample Data'!O151&lt;=30,'Control Sample Data'!O151&gt;=30)),"A","OKAY")))</f>
        <v>A</v>
      </c>
    </row>
    <row r="152" spans="1:10" ht="15" customHeight="1" x14ac:dyDescent="0.25">
      <c r="A152" s="16" t="str">
        <f>'miRNA Table'!C152</f>
        <v>hsa-miR-20a-3p</v>
      </c>
      <c r="B152" s="17" t="s">
        <v>109</v>
      </c>
      <c r="C152" s="18">
        <f>Calculations!CY153</f>
        <v>0.40666666666666629</v>
      </c>
      <c r="D152" s="18">
        <f>Calculations!CZ153</f>
        <v>13.181666666666665</v>
      </c>
      <c r="E152" s="19">
        <f t="shared" si="7"/>
        <v>0.75436431337511689</v>
      </c>
      <c r="F152" s="19">
        <f t="shared" si="8"/>
        <v>1.076274226805864E-4</v>
      </c>
      <c r="G152" s="18">
        <f t="shared" si="9"/>
        <v>7009.034450391865</v>
      </c>
      <c r="H152" s="20">
        <f>IF(OR(COUNT(Calculations!DC153:DL153)&lt;3,COUNT(Calculations!DO153:DX153)&lt;3),"N/A",IF(ISERROR(TTEST(Calculations!DO153:DX153,Calculations!DC153:DL153,2,2)),"N/A",TTEST(Calculations!DO153:DX153,Calculations!DC153:DL153,2,2)))</f>
        <v>2.008018929542927E-6</v>
      </c>
      <c r="I152" s="18">
        <f t="shared" si="10"/>
        <v>7009.034450391865</v>
      </c>
      <c r="J152" s="21" t="str">
        <f>IF(AND('Test Sample Data'!O152&gt;=35,'Control Sample Data'!O152&gt;=35),"C",IF(AND('Test Sample Data'!O152&gt;=30,'Control Sample Data'!O152&gt;=30, OR(H152&gt;=0.05, H152="N/A")),"B",IF(OR(AND('Test Sample Data'!O152&gt;=30,'Control Sample Data'!O152&lt;=30), AND('Test Sample Data'!O152&lt;=30,'Control Sample Data'!O152&gt;=30)),"A","OKAY")))</f>
        <v>A</v>
      </c>
    </row>
    <row r="153" spans="1:10" ht="15" customHeight="1" x14ac:dyDescent="0.25">
      <c r="A153" s="16" t="str">
        <f>'miRNA Table'!C153</f>
        <v>hsa-miR-20b-5p</v>
      </c>
      <c r="B153" s="17" t="s">
        <v>110</v>
      </c>
      <c r="C153" s="18">
        <f>Calculations!CY154</f>
        <v>4.296666666666666</v>
      </c>
      <c r="D153" s="18">
        <f>Calculations!CZ154</f>
        <v>4.091666666666665</v>
      </c>
      <c r="E153" s="19">
        <f t="shared" si="7"/>
        <v>5.0883204225356304E-2</v>
      </c>
      <c r="F153" s="19">
        <f t="shared" si="8"/>
        <v>5.8652374791946522E-2</v>
      </c>
      <c r="G153" s="18">
        <f t="shared" si="9"/>
        <v>0.8675386871520675</v>
      </c>
      <c r="H153" s="20">
        <f>IF(OR(COUNT(Calculations!DC154:DL154)&lt;3,COUNT(Calculations!DO154:DX154)&lt;3),"N/A",IF(ISERROR(TTEST(Calculations!DO154:DX154,Calculations!DC154:DL154,2,2)),"N/A",TTEST(Calculations!DO154:DX154,Calculations!DC154:DL154,2,2)))</f>
        <v>0.23037219284783489</v>
      </c>
      <c r="I153" s="18">
        <f t="shared" si="10"/>
        <v>-1.1526863467988648</v>
      </c>
      <c r="J153" s="21" t="str">
        <f>IF(AND('Test Sample Data'!O153&gt;=35,'Control Sample Data'!O153&gt;=35),"C",IF(AND('Test Sample Data'!O153&gt;=30,'Control Sample Data'!O153&gt;=30, OR(H153&gt;=0.05, H153="N/A")),"B",IF(OR(AND('Test Sample Data'!O153&gt;=30,'Control Sample Data'!O153&lt;=30), AND('Test Sample Data'!O153&lt;=30,'Control Sample Data'!O153&gt;=30)),"A","OKAY")))</f>
        <v>OKAY</v>
      </c>
    </row>
    <row r="154" spans="1:10" ht="15" customHeight="1" x14ac:dyDescent="0.25">
      <c r="A154" s="16" t="str">
        <f>'miRNA Table'!C154</f>
        <v>hsa-miR-20b-3p</v>
      </c>
      <c r="B154" s="17" t="s">
        <v>111</v>
      </c>
      <c r="C154" s="18">
        <f>Calculations!CY155</f>
        <v>-1.1400000000000017</v>
      </c>
      <c r="D154" s="18">
        <f>Calculations!CZ155</f>
        <v>13.594999999999997</v>
      </c>
      <c r="E154" s="19">
        <f t="shared" si="7"/>
        <v>2.203810231753224</v>
      </c>
      <c r="F154" s="19">
        <f t="shared" si="8"/>
        <v>8.0815973534875549E-5</v>
      </c>
      <c r="G154" s="18">
        <f t="shared" si="9"/>
        <v>27269.488139027188</v>
      </c>
      <c r="H154" s="20">
        <f>IF(OR(COUNT(Calculations!DC155:DL155)&lt;3,COUNT(Calculations!DO155:DX155)&lt;3),"N/A",IF(ISERROR(TTEST(Calculations!DO155:DX155,Calculations!DC155:DL155,2,2)),"N/A",TTEST(Calculations!DO155:DX155,Calculations!DC155:DL155,2,2)))</f>
        <v>9.9692179258263246E-7</v>
      </c>
      <c r="I154" s="18">
        <f t="shared" si="10"/>
        <v>27269.488139027188</v>
      </c>
      <c r="J154" s="21" t="str">
        <f>IF(AND('Test Sample Data'!O154&gt;=35,'Control Sample Data'!O154&gt;=35),"C",IF(AND('Test Sample Data'!O154&gt;=30,'Control Sample Data'!O154&gt;=30, OR(H154&gt;=0.05, H154="N/A")),"B",IF(OR(AND('Test Sample Data'!O154&gt;=30,'Control Sample Data'!O154&lt;=30), AND('Test Sample Data'!O154&lt;=30,'Control Sample Data'!O154&gt;=30)),"A","OKAY")))</f>
        <v>A</v>
      </c>
    </row>
    <row r="155" spans="1:10" ht="15" customHeight="1" x14ac:dyDescent="0.25">
      <c r="A155" s="16" t="str">
        <f>'miRNA Table'!C155</f>
        <v>hsa-miR-21-5p</v>
      </c>
      <c r="B155" s="17" t="s">
        <v>112</v>
      </c>
      <c r="C155" s="18">
        <f>Calculations!CY156</f>
        <v>11.326666666666666</v>
      </c>
      <c r="D155" s="18">
        <f>Calculations!CZ156</f>
        <v>11.344999999999999</v>
      </c>
      <c r="E155" s="19">
        <f t="shared" si="7"/>
        <v>3.8934408612949093E-4</v>
      </c>
      <c r="F155" s="19">
        <f t="shared" si="8"/>
        <v>3.8442772293418166E-4</v>
      </c>
      <c r="G155" s="18">
        <f t="shared" si="9"/>
        <v>1.0127887842161452</v>
      </c>
      <c r="H155" s="20">
        <f>IF(OR(COUNT(Calculations!DC156:DL156)&lt;3,COUNT(Calculations!DO156:DX156)&lt;3),"N/A",IF(ISERROR(TTEST(Calculations!DO156:DX156,Calculations!DC156:DL156,2,2)),"N/A",TTEST(Calculations!DO156:DX156,Calculations!DC156:DL156,2,2)))</f>
        <v>0.85106442734642196</v>
      </c>
      <c r="I155" s="18">
        <f t="shared" si="10"/>
        <v>1.0127887842161452</v>
      </c>
      <c r="J155" s="21" t="str">
        <f>IF(AND('Test Sample Data'!O155&gt;=35,'Control Sample Data'!O155&gt;=35),"C",IF(AND('Test Sample Data'!O155&gt;=30,'Control Sample Data'!O155&gt;=30, OR(H155&gt;=0.05, H155="N/A")),"B",IF(OR(AND('Test Sample Data'!O155&gt;=30,'Control Sample Data'!O155&lt;=30), AND('Test Sample Data'!O155&lt;=30,'Control Sample Data'!O155&gt;=30)),"A","OKAY")))</f>
        <v>B</v>
      </c>
    </row>
    <row r="156" spans="1:10" ht="15" customHeight="1" x14ac:dyDescent="0.25">
      <c r="A156" s="16" t="str">
        <f>'miRNA Table'!C156</f>
        <v>hsa-miR-21-3p</v>
      </c>
      <c r="B156" s="17" t="s">
        <v>113</v>
      </c>
      <c r="C156" s="18">
        <f>Calculations!CY157</f>
        <v>1.2166666666666675</v>
      </c>
      <c r="D156" s="18">
        <f>Calculations!CZ157</f>
        <v>8.4349999999999987</v>
      </c>
      <c r="E156" s="19">
        <f t="shared" ref="E156:E219" si="11">IF(ISERROR(2^-C156),"N/A",2^-C156)</f>
        <v>0.43027571862216485</v>
      </c>
      <c r="F156" s="19">
        <f t="shared" ref="F156:F219" si="12">IF(ISERROR(2^-D156),"N/A",2^-D156)</f>
        <v>2.8894287290016397E-3</v>
      </c>
      <c r="G156" s="18">
        <f t="shared" si="9"/>
        <v>148.91376772973197</v>
      </c>
      <c r="H156" s="20">
        <f>IF(OR(COUNT(Calculations!DC157:DL157)&lt;3,COUNT(Calculations!DO157:DX157)&lt;3),"N/A",IF(ISERROR(TTEST(Calculations!DO157:DX157,Calculations!DC157:DL157,2,2)),"N/A",TTEST(Calculations!DO157:DX157,Calculations!DC157:DL157,2,2)))</f>
        <v>6.2125425141083097E-5</v>
      </c>
      <c r="I156" s="18">
        <f t="shared" si="10"/>
        <v>148.91376772973197</v>
      </c>
      <c r="J156" s="21" t="str">
        <f>IF(AND('Test Sample Data'!O156&gt;=35,'Control Sample Data'!O156&gt;=35),"C",IF(AND('Test Sample Data'!O156&gt;=30,'Control Sample Data'!O156&gt;=30, OR(H156&gt;=0.05, H156="N/A")),"B",IF(OR(AND('Test Sample Data'!O156&gt;=30,'Control Sample Data'!O156&lt;=30), AND('Test Sample Data'!O156&lt;=30,'Control Sample Data'!O156&gt;=30)),"A","OKAY")))</f>
        <v>OKAY</v>
      </c>
    </row>
    <row r="157" spans="1:10" ht="15" customHeight="1" x14ac:dyDescent="0.25">
      <c r="A157" s="16" t="str">
        <f>'miRNA Table'!C157</f>
        <v>hsa-miR-210-3p</v>
      </c>
      <c r="B157" s="17" t="s">
        <v>114</v>
      </c>
      <c r="C157" s="18">
        <f>Calculations!CY158</f>
        <v>-1.900000000000001</v>
      </c>
      <c r="D157" s="18">
        <f>Calculations!CZ158</f>
        <v>-1.085000000000002</v>
      </c>
      <c r="E157" s="19">
        <f t="shared" si="11"/>
        <v>3.7321319661472319</v>
      </c>
      <c r="F157" s="19">
        <f t="shared" si="12"/>
        <v>2.1213754827364366</v>
      </c>
      <c r="G157" s="18">
        <f t="shared" si="9"/>
        <v>1.75929815184487</v>
      </c>
      <c r="H157" s="20">
        <f>IF(OR(COUNT(Calculations!DC158:DL158)&lt;3,COUNT(Calculations!DO158:DX158)&lt;3),"N/A",IF(ISERROR(TTEST(Calculations!DO158:DX158,Calculations!DC158:DL158,2,2)),"N/A",TTEST(Calculations!DO158:DX158,Calculations!DC158:DL158,2,2)))</f>
        <v>8.4937777209075473E-4</v>
      </c>
      <c r="I157" s="18">
        <f t="shared" si="10"/>
        <v>1.75929815184487</v>
      </c>
      <c r="J157" s="21" t="str">
        <f>IF(AND('Test Sample Data'!O157&gt;=35,'Control Sample Data'!O157&gt;=35),"C",IF(AND('Test Sample Data'!O157&gt;=30,'Control Sample Data'!O157&gt;=30, OR(H157&gt;=0.05, H157="N/A")),"B",IF(OR(AND('Test Sample Data'!O157&gt;=30,'Control Sample Data'!O157&lt;=30), AND('Test Sample Data'!O157&lt;=30,'Control Sample Data'!O157&gt;=30)),"A","OKAY")))</f>
        <v>OKAY</v>
      </c>
    </row>
    <row r="158" spans="1:10" ht="15" customHeight="1" x14ac:dyDescent="0.25">
      <c r="A158" s="16" t="str">
        <f>'miRNA Table'!C158</f>
        <v>hsa-miR-211-5p</v>
      </c>
      <c r="B158" s="17" t="s">
        <v>115</v>
      </c>
      <c r="C158" s="18">
        <f>Calculations!CY159</f>
        <v>3.276666666666666</v>
      </c>
      <c r="D158" s="18">
        <f>Calculations!CZ159</f>
        <v>3.4083333333333314</v>
      </c>
      <c r="E158" s="19">
        <f t="shared" si="11"/>
        <v>0.10318701457278415</v>
      </c>
      <c r="F158" s="19">
        <f t="shared" si="12"/>
        <v>9.4186667592161141E-2</v>
      </c>
      <c r="G158" s="18">
        <f t="shared" si="9"/>
        <v>1.0955586094158838</v>
      </c>
      <c r="H158" s="20">
        <f>IF(OR(COUNT(Calculations!DC159:DL159)&lt;3,COUNT(Calculations!DO159:DX159)&lt;3),"N/A",IF(ISERROR(TTEST(Calculations!DO159:DX159,Calculations!DC159:DL159,2,2)),"N/A",TTEST(Calculations!DO159:DX159,Calculations!DC159:DL159,2,2)))</f>
        <v>0.2489819283701416</v>
      </c>
      <c r="I158" s="18">
        <f t="shared" si="10"/>
        <v>1.0955586094158838</v>
      </c>
      <c r="J158" s="21" t="str">
        <f>IF(AND('Test Sample Data'!O158&gt;=35,'Control Sample Data'!O158&gt;=35),"C",IF(AND('Test Sample Data'!O158&gt;=30,'Control Sample Data'!O158&gt;=30, OR(H158&gt;=0.05, H158="N/A")),"B",IF(OR(AND('Test Sample Data'!O158&gt;=30,'Control Sample Data'!O158&lt;=30), AND('Test Sample Data'!O158&lt;=30,'Control Sample Data'!O158&gt;=30)),"A","OKAY")))</f>
        <v>OKAY</v>
      </c>
    </row>
    <row r="159" spans="1:10" ht="15" customHeight="1" x14ac:dyDescent="0.25">
      <c r="A159" s="16" t="str">
        <f>'miRNA Table'!C159</f>
        <v>hsa-miR-212-3p</v>
      </c>
      <c r="B159" s="17" t="s">
        <v>5669</v>
      </c>
      <c r="C159" s="18">
        <f>Calculations!CY160</f>
        <v>-5.8733333333333348</v>
      </c>
      <c r="D159" s="18">
        <f>Calculations!CZ160</f>
        <v>-6.0250000000000012</v>
      </c>
      <c r="E159" s="19">
        <f t="shared" si="11"/>
        <v>58.62049857729599</v>
      </c>
      <c r="F159" s="19">
        <f t="shared" si="12"/>
        <v>65.11870029457198</v>
      </c>
      <c r="G159" s="18">
        <f t="shared" si="9"/>
        <v>0.90020989841810994</v>
      </c>
      <c r="H159" s="20">
        <f>IF(OR(COUNT(Calculations!DC160:DL160)&lt;3,COUNT(Calculations!DO160:DX160)&lt;3),"N/A",IF(ISERROR(TTEST(Calculations!DO160:DX160,Calculations!DC160:DL160,2,2)),"N/A",TTEST(Calculations!DO160:DX160,Calculations!DC160:DL160,2,2)))</f>
        <v>5.7189056194841097E-2</v>
      </c>
      <c r="I159" s="18">
        <f t="shared" si="10"/>
        <v>-1.1108520376828179</v>
      </c>
      <c r="J159" s="21" t="str">
        <f>IF(AND('Test Sample Data'!O159&gt;=35,'Control Sample Data'!O159&gt;=35),"C",IF(AND('Test Sample Data'!O159&gt;=30,'Control Sample Data'!O159&gt;=30, OR(H159&gt;=0.05, H159="N/A")),"B",IF(OR(AND('Test Sample Data'!O159&gt;=30,'Control Sample Data'!O159&lt;=30), AND('Test Sample Data'!O159&lt;=30,'Control Sample Data'!O159&gt;=30)),"A","OKAY")))</f>
        <v>OKAY</v>
      </c>
    </row>
    <row r="160" spans="1:10" ht="15" customHeight="1" x14ac:dyDescent="0.25">
      <c r="A160" s="16" t="str">
        <f>'miRNA Table'!C160</f>
        <v>hsa-miR-214-3p</v>
      </c>
      <c r="B160" s="17" t="s">
        <v>5670</v>
      </c>
      <c r="C160" s="18">
        <f>Calculations!CY161</f>
        <v>2.8200000000000003</v>
      </c>
      <c r="D160" s="18">
        <f>Calculations!CZ161</f>
        <v>14.038333333333332</v>
      </c>
      <c r="E160" s="19">
        <f t="shared" si="11"/>
        <v>0.14161048566197482</v>
      </c>
      <c r="F160" s="19">
        <f t="shared" si="12"/>
        <v>5.9434768784688396E-5</v>
      </c>
      <c r="G160" s="18">
        <f t="shared" si="9"/>
        <v>2382.6202836757152</v>
      </c>
      <c r="H160" s="20">
        <f>IF(OR(COUNT(Calculations!DC161:DL161)&lt;3,COUNT(Calculations!DO161:DX161)&lt;3),"N/A",IF(ISERROR(TTEST(Calculations!DO161:DX161,Calculations!DC161:DL161,2,2)),"N/A",TTEST(Calculations!DO161:DX161,Calculations!DC161:DL161,2,2)))</f>
        <v>2.3686489596359433E-7</v>
      </c>
      <c r="I160" s="18">
        <f t="shared" si="10"/>
        <v>2382.6202836757152</v>
      </c>
      <c r="J160" s="21" t="str">
        <f>IF(AND('Test Sample Data'!O160&gt;=35,'Control Sample Data'!O160&gt;=35),"C",IF(AND('Test Sample Data'!O160&gt;=30,'Control Sample Data'!O160&gt;=30, OR(H160&gt;=0.05, H160="N/A")),"B",IF(OR(AND('Test Sample Data'!O160&gt;=30,'Control Sample Data'!O160&lt;=30), AND('Test Sample Data'!O160&lt;=30,'Control Sample Data'!O160&gt;=30)),"A","OKAY")))</f>
        <v>A</v>
      </c>
    </row>
    <row r="161" spans="1:10" ht="15" customHeight="1" x14ac:dyDescent="0.25">
      <c r="A161" s="16" t="str">
        <f>'miRNA Table'!C161</f>
        <v>hsa-miR-215-5p</v>
      </c>
      <c r="B161" s="17" t="s">
        <v>5671</v>
      </c>
      <c r="C161" s="18">
        <f>Calculations!CY162</f>
        <v>14.329999999999998</v>
      </c>
      <c r="D161" s="18">
        <f>Calculations!CZ162</f>
        <v>14.038333333333332</v>
      </c>
      <c r="E161" s="19">
        <f t="shared" si="11"/>
        <v>4.8555693588557124E-5</v>
      </c>
      <c r="F161" s="19">
        <f t="shared" si="12"/>
        <v>5.9434768784688396E-5</v>
      </c>
      <c r="G161" s="18">
        <f t="shared" si="9"/>
        <v>0.81695772662055099</v>
      </c>
      <c r="H161" s="20">
        <f>IF(OR(COUNT(Calculations!DC162:DL162)&lt;3,COUNT(Calculations!DO162:DX162)&lt;3),"N/A",IF(ISERROR(TTEST(Calculations!DO162:DX162,Calculations!DC162:DL162,2,2)),"N/A",TTEST(Calculations!DO162:DX162,Calculations!DC162:DL162,2,2)))</f>
        <v>4.5337704143252298E-2</v>
      </c>
      <c r="I161" s="18">
        <f t="shared" si="10"/>
        <v>-1.2240535433046535</v>
      </c>
      <c r="J161" s="21" t="str">
        <f>IF(AND('Test Sample Data'!O161&gt;=35,'Control Sample Data'!O161&gt;=35),"C",IF(AND('Test Sample Data'!O161&gt;=30,'Control Sample Data'!O161&gt;=30, OR(H161&gt;=0.05, H161="N/A")),"B",IF(OR(AND('Test Sample Data'!O161&gt;=30,'Control Sample Data'!O161&lt;=30), AND('Test Sample Data'!O161&lt;=30,'Control Sample Data'!O161&gt;=30)),"A","OKAY")))</f>
        <v>C</v>
      </c>
    </row>
    <row r="162" spans="1:10" ht="15" customHeight="1" x14ac:dyDescent="0.25">
      <c r="A162" s="16" t="str">
        <f>'miRNA Table'!C162</f>
        <v>hsa-miR-216a-5p</v>
      </c>
      <c r="B162" s="17" t="s">
        <v>5672</v>
      </c>
      <c r="C162" s="18">
        <f>Calculations!CY163</f>
        <v>0.9433333333333328</v>
      </c>
      <c r="D162" s="18">
        <f>Calculations!CZ163</f>
        <v>2.2283333333333317</v>
      </c>
      <c r="E162" s="19">
        <f t="shared" si="11"/>
        <v>0.52002996694423909</v>
      </c>
      <c r="F162" s="19">
        <f t="shared" si="12"/>
        <v>0.2134051158497427</v>
      </c>
      <c r="G162" s="18">
        <f t="shared" ref="G162:G225" si="13">IF(ISERROR(E162/F162),"N/A",E162/F162)</f>
        <v>2.4368205273503807</v>
      </c>
      <c r="H162" s="20">
        <f>IF(OR(COUNT(Calculations!DC163:DL163)&lt;3,COUNT(Calculations!DO163:DX163)&lt;3),"N/A",IF(ISERROR(TTEST(Calculations!DO163:DX163,Calculations!DC163:DL163,2,2)),"N/A",TTEST(Calculations!DO163:DX163,Calculations!DC163:DL163,2,2)))</f>
        <v>1.0133922046957509E-4</v>
      </c>
      <c r="I162" s="18">
        <f t="shared" si="10"/>
        <v>2.4368205273503807</v>
      </c>
      <c r="J162" s="21" t="str">
        <f>IF(AND('Test Sample Data'!O162&gt;=35,'Control Sample Data'!O162&gt;=35),"C",IF(AND('Test Sample Data'!O162&gt;=30,'Control Sample Data'!O162&gt;=30, OR(H162&gt;=0.05, H162="N/A")),"B",IF(OR(AND('Test Sample Data'!O162&gt;=30,'Control Sample Data'!O162&lt;=30), AND('Test Sample Data'!O162&lt;=30,'Control Sample Data'!O162&gt;=30)),"A","OKAY")))</f>
        <v>OKAY</v>
      </c>
    </row>
    <row r="163" spans="1:10" ht="15" customHeight="1" x14ac:dyDescent="0.25">
      <c r="A163" s="16" t="str">
        <f>'miRNA Table'!C163</f>
        <v>hsa-miR-217</v>
      </c>
      <c r="B163" s="17" t="s">
        <v>5673</v>
      </c>
      <c r="C163" s="18">
        <f>Calculations!CY164</f>
        <v>14.329999999999998</v>
      </c>
      <c r="D163" s="18">
        <f>Calculations!CZ164</f>
        <v>14.038333333333332</v>
      </c>
      <c r="E163" s="19">
        <f t="shared" si="11"/>
        <v>4.8555693588557124E-5</v>
      </c>
      <c r="F163" s="19">
        <f t="shared" si="12"/>
        <v>5.9434768784688396E-5</v>
      </c>
      <c r="G163" s="18">
        <f t="shared" si="13"/>
        <v>0.81695772662055099</v>
      </c>
      <c r="H163" s="20">
        <f>IF(OR(COUNT(Calculations!DC164:DL164)&lt;3,COUNT(Calculations!DO164:DX164)&lt;3),"N/A",IF(ISERROR(TTEST(Calculations!DO164:DX164,Calculations!DC164:DL164,2,2)),"N/A",TTEST(Calculations!DO164:DX164,Calculations!DC164:DL164,2,2)))</f>
        <v>4.5337704143252298E-2</v>
      </c>
      <c r="I163" s="18">
        <f t="shared" si="10"/>
        <v>-1.2240535433046535</v>
      </c>
      <c r="J163" s="21" t="str">
        <f>IF(AND('Test Sample Data'!O163&gt;=35,'Control Sample Data'!O163&gt;=35),"C",IF(AND('Test Sample Data'!O163&gt;=30,'Control Sample Data'!O163&gt;=30, OR(H163&gt;=0.05, H163="N/A")),"B",IF(OR(AND('Test Sample Data'!O163&gt;=30,'Control Sample Data'!O163&lt;=30), AND('Test Sample Data'!O163&lt;=30,'Control Sample Data'!O163&gt;=30)),"A","OKAY")))</f>
        <v>C</v>
      </c>
    </row>
    <row r="164" spans="1:10" ht="15" customHeight="1" x14ac:dyDescent="0.25">
      <c r="A164" s="16" t="str">
        <f>'miRNA Table'!C164</f>
        <v>hsa-miR-218-5p</v>
      </c>
      <c r="B164" s="17" t="s">
        <v>5674</v>
      </c>
      <c r="C164" s="18">
        <f>Calculations!CY165</f>
        <v>1.5166666666666657</v>
      </c>
      <c r="D164" s="18">
        <f>Calculations!CZ165</f>
        <v>4.0983333333333318</v>
      </c>
      <c r="E164" s="19">
        <f t="shared" si="11"/>
        <v>0.34949248354475509</v>
      </c>
      <c r="F164" s="19">
        <f t="shared" si="12"/>
        <v>5.8381968522797964E-2</v>
      </c>
      <c r="G164" s="18">
        <f t="shared" si="13"/>
        <v>5.9863086563838532</v>
      </c>
      <c r="H164" s="20">
        <f>IF(OR(COUNT(Calculations!DC165:DL165)&lt;3,COUNT(Calculations!DO165:DX165)&lt;3),"N/A",IF(ISERROR(TTEST(Calculations!DO165:DX165,Calculations!DC165:DL165,2,2)),"N/A",TTEST(Calculations!DO165:DX165,Calculations!DC165:DL165,2,2)))</f>
        <v>5.0418699101257384E-5</v>
      </c>
      <c r="I164" s="18">
        <f t="shared" si="10"/>
        <v>5.9863086563838532</v>
      </c>
      <c r="J164" s="21" t="str">
        <f>IF(AND('Test Sample Data'!O164&gt;=35,'Control Sample Data'!O164&gt;=35),"C",IF(AND('Test Sample Data'!O164&gt;=30,'Control Sample Data'!O164&gt;=30, OR(H164&gt;=0.05, H164="N/A")),"B",IF(OR(AND('Test Sample Data'!O164&gt;=30,'Control Sample Data'!O164&lt;=30), AND('Test Sample Data'!O164&lt;=30,'Control Sample Data'!O164&gt;=30)),"A","OKAY")))</f>
        <v>OKAY</v>
      </c>
    </row>
    <row r="165" spans="1:10" ht="15" customHeight="1" x14ac:dyDescent="0.25">
      <c r="A165" s="16" t="str">
        <f>'miRNA Table'!C165</f>
        <v>hsa-miR-218-1-3p</v>
      </c>
      <c r="B165" s="17" t="s">
        <v>5675</v>
      </c>
      <c r="C165" s="18">
        <f>Calculations!CY166</f>
        <v>1.5533333333333321</v>
      </c>
      <c r="D165" s="18">
        <f>Calculations!CZ166</f>
        <v>0.50499999999999778</v>
      </c>
      <c r="E165" s="19">
        <f t="shared" si="11"/>
        <v>0.34072191924620698</v>
      </c>
      <c r="F165" s="19">
        <f t="shared" si="12"/>
        <v>0.70466037757101085</v>
      </c>
      <c r="G165" s="18">
        <f t="shared" si="13"/>
        <v>0.48352643357171216</v>
      </c>
      <c r="H165" s="20">
        <f>IF(OR(COUNT(Calculations!DC166:DL166)&lt;3,COUNT(Calculations!DO166:DX166)&lt;3),"N/A",IF(ISERROR(TTEST(Calculations!DO166:DX166,Calculations!DC166:DL166,2,2)),"N/A",TTEST(Calculations!DO166:DX166,Calculations!DC166:DL166,2,2)))</f>
        <v>4.6315564442690792E-3</v>
      </c>
      <c r="I165" s="18">
        <f t="shared" si="10"/>
        <v>-2.0681392589298619</v>
      </c>
      <c r="J165" s="21" t="str">
        <f>IF(AND('Test Sample Data'!O165&gt;=35,'Control Sample Data'!O165&gt;=35),"C",IF(AND('Test Sample Data'!O165&gt;=30,'Control Sample Data'!O165&gt;=30, OR(H165&gt;=0.05, H165="N/A")),"B",IF(OR(AND('Test Sample Data'!O165&gt;=30,'Control Sample Data'!O165&lt;=30), AND('Test Sample Data'!O165&lt;=30,'Control Sample Data'!O165&gt;=30)),"A","OKAY")))</f>
        <v>OKAY</v>
      </c>
    </row>
    <row r="166" spans="1:10" ht="15" customHeight="1" x14ac:dyDescent="0.25">
      <c r="A166" s="16" t="str">
        <f>'miRNA Table'!C166</f>
        <v>hsa-miR-219a-5p</v>
      </c>
      <c r="B166" s="17" t="s">
        <v>5676</v>
      </c>
      <c r="C166" s="18">
        <f>Calculations!CY167</f>
        <v>14.329999999999998</v>
      </c>
      <c r="D166" s="18">
        <f>Calculations!CZ167</f>
        <v>14.038333333333332</v>
      </c>
      <c r="E166" s="19">
        <f t="shared" si="11"/>
        <v>4.8555693588557124E-5</v>
      </c>
      <c r="F166" s="19">
        <f t="shared" si="12"/>
        <v>5.9434768784688396E-5</v>
      </c>
      <c r="G166" s="18">
        <f t="shared" si="13"/>
        <v>0.81695772662055099</v>
      </c>
      <c r="H166" s="20">
        <f>IF(OR(COUNT(Calculations!DC167:DL167)&lt;3,COUNT(Calculations!DO167:DX167)&lt;3),"N/A",IF(ISERROR(TTEST(Calculations!DO167:DX167,Calculations!DC167:DL167,2,2)),"N/A",TTEST(Calculations!DO167:DX167,Calculations!DC167:DL167,2,2)))</f>
        <v>4.5337704143252298E-2</v>
      </c>
      <c r="I166" s="18">
        <f t="shared" si="10"/>
        <v>-1.2240535433046535</v>
      </c>
      <c r="J166" s="21" t="str">
        <f>IF(AND('Test Sample Data'!O166&gt;=35,'Control Sample Data'!O166&gt;=35),"C",IF(AND('Test Sample Data'!O166&gt;=30,'Control Sample Data'!O166&gt;=30, OR(H166&gt;=0.05, H166="N/A")),"B",IF(OR(AND('Test Sample Data'!O166&gt;=30,'Control Sample Data'!O166&lt;=30), AND('Test Sample Data'!O166&lt;=30,'Control Sample Data'!O166&gt;=30)),"A","OKAY")))</f>
        <v>C</v>
      </c>
    </row>
    <row r="167" spans="1:10" ht="15" customHeight="1" x14ac:dyDescent="0.25">
      <c r="A167" s="16" t="str">
        <f>'miRNA Table'!C167</f>
        <v>hsa-miR-22-3p</v>
      </c>
      <c r="B167" s="17" t="s">
        <v>5677</v>
      </c>
      <c r="C167" s="18">
        <f>Calculations!CY168</f>
        <v>3.4999999999999987</v>
      </c>
      <c r="D167" s="18">
        <f>Calculations!CZ168</f>
        <v>7.8816666666666642</v>
      </c>
      <c r="E167" s="19">
        <f t="shared" si="11"/>
        <v>8.838834764831853E-2</v>
      </c>
      <c r="F167" s="19">
        <f t="shared" si="12"/>
        <v>4.2401568049893071E-3</v>
      </c>
      <c r="G167" s="18">
        <f t="shared" si="13"/>
        <v>20.845537491517707</v>
      </c>
      <c r="H167" s="20">
        <f>IF(OR(COUNT(Calculations!DC168:DL168)&lt;3,COUNT(Calculations!DO168:DX168)&lt;3),"N/A",IF(ISERROR(TTEST(Calculations!DO168:DX168,Calculations!DC168:DL168,2,2)),"N/A",TTEST(Calculations!DO168:DX168,Calculations!DC168:DL168,2,2)))</f>
        <v>1.2245362101479586E-5</v>
      </c>
      <c r="I167" s="18">
        <f t="shared" si="10"/>
        <v>20.845537491517707</v>
      </c>
      <c r="J167" s="21" t="str">
        <f>IF(AND('Test Sample Data'!O167&gt;=35,'Control Sample Data'!O167&gt;=35),"C",IF(AND('Test Sample Data'!O167&gt;=30,'Control Sample Data'!O167&gt;=30, OR(H167&gt;=0.05, H167="N/A")),"B",IF(OR(AND('Test Sample Data'!O167&gt;=30,'Control Sample Data'!O167&lt;=30), AND('Test Sample Data'!O167&lt;=30,'Control Sample Data'!O167&gt;=30)),"A","OKAY")))</f>
        <v>OKAY</v>
      </c>
    </row>
    <row r="168" spans="1:10" ht="15" customHeight="1" x14ac:dyDescent="0.25">
      <c r="A168" s="16" t="str">
        <f>'miRNA Table'!C168</f>
        <v>hsa-miR-22-5p</v>
      </c>
      <c r="B168" s="17" t="s">
        <v>5678</v>
      </c>
      <c r="C168" s="18">
        <f>Calculations!CY169</f>
        <v>8.6166666666666654</v>
      </c>
      <c r="D168" s="18">
        <f>Calculations!CZ169</f>
        <v>5.9616666666666651</v>
      </c>
      <c r="E168" s="19">
        <f t="shared" si="11"/>
        <v>2.5475626362608706E-3</v>
      </c>
      <c r="F168" s="19">
        <f t="shared" si="12"/>
        <v>1.6045731074702817E-2</v>
      </c>
      <c r="G168" s="18">
        <f t="shared" si="13"/>
        <v>0.15876887281734864</v>
      </c>
      <c r="H168" s="20">
        <f>IF(OR(COUNT(Calculations!DC169:DL169)&lt;3,COUNT(Calculations!DO169:DX169)&lt;3),"N/A",IF(ISERROR(TTEST(Calculations!DO169:DX169,Calculations!DC169:DL169,2,2)),"N/A",TTEST(Calculations!DO169:DX169,Calculations!DC169:DL169,2,2)))</f>
        <v>7.0996113248815196E-6</v>
      </c>
      <c r="I168" s="18">
        <f t="shared" si="10"/>
        <v>-6.2984638125536296</v>
      </c>
      <c r="J168" s="21" t="str">
        <f>IF(AND('Test Sample Data'!O168&gt;=35,'Control Sample Data'!O168&gt;=35),"C",IF(AND('Test Sample Data'!O168&gt;=30,'Control Sample Data'!O168&gt;=30, OR(H168&gt;=0.05, H168="N/A")),"B",IF(OR(AND('Test Sample Data'!O168&gt;=30,'Control Sample Data'!O168&lt;=30), AND('Test Sample Data'!O168&lt;=30,'Control Sample Data'!O168&gt;=30)),"A","OKAY")))</f>
        <v>OKAY</v>
      </c>
    </row>
    <row r="169" spans="1:10" ht="15" customHeight="1" x14ac:dyDescent="0.25">
      <c r="A169" s="16" t="str">
        <f>'miRNA Table'!C169</f>
        <v>hsa-miR-221-3p</v>
      </c>
      <c r="B169" s="17" t="s">
        <v>5679</v>
      </c>
      <c r="C169" s="18">
        <f>Calculations!CY170</f>
        <v>-2.4366666666666661</v>
      </c>
      <c r="D169" s="18">
        <f>Calculations!CZ170</f>
        <v>-2.3916666666666679</v>
      </c>
      <c r="E169" s="19">
        <f t="shared" si="11"/>
        <v>5.413894096548983</v>
      </c>
      <c r="F169" s="19">
        <f t="shared" si="12"/>
        <v>5.2476324177497995</v>
      </c>
      <c r="G169" s="18">
        <f t="shared" si="13"/>
        <v>1.0316831793013577</v>
      </c>
      <c r="H169" s="20">
        <f>IF(OR(COUNT(Calculations!DC170:DL170)&lt;3,COUNT(Calculations!DO170:DX170)&lt;3),"N/A",IF(ISERROR(TTEST(Calculations!DO170:DX170,Calculations!DC170:DL170,2,2)),"N/A",TTEST(Calculations!DO170:DX170,Calculations!DC170:DL170,2,2)))</f>
        <v>0.84467411988829466</v>
      </c>
      <c r="I169" s="18">
        <f t="shared" si="10"/>
        <v>1.0316831793013577</v>
      </c>
      <c r="J169" s="21" t="str">
        <f>IF(AND('Test Sample Data'!O169&gt;=35,'Control Sample Data'!O169&gt;=35),"C",IF(AND('Test Sample Data'!O169&gt;=30,'Control Sample Data'!O169&gt;=30, OR(H169&gt;=0.05, H169="N/A")),"B",IF(OR(AND('Test Sample Data'!O169&gt;=30,'Control Sample Data'!O169&lt;=30), AND('Test Sample Data'!O169&lt;=30,'Control Sample Data'!O169&gt;=30)),"A","OKAY")))</f>
        <v>OKAY</v>
      </c>
    </row>
    <row r="170" spans="1:10" ht="15" customHeight="1" x14ac:dyDescent="0.25">
      <c r="A170" s="16" t="str">
        <f>'miRNA Table'!C170</f>
        <v>hsa-miR-221-5p</v>
      </c>
      <c r="B170" s="17" t="s">
        <v>5680</v>
      </c>
      <c r="C170" s="18">
        <f>Calculations!CY171</f>
        <v>8.3133333333333326</v>
      </c>
      <c r="D170" s="18">
        <f>Calculations!CZ171</f>
        <v>10.268333333333333</v>
      </c>
      <c r="E170" s="19">
        <f t="shared" si="11"/>
        <v>3.143672548577778E-3</v>
      </c>
      <c r="F170" s="19">
        <f t="shared" si="12"/>
        <v>8.1081852239978146E-4</v>
      </c>
      <c r="G170" s="18">
        <f t="shared" si="13"/>
        <v>3.8771592677402622</v>
      </c>
      <c r="H170" s="20">
        <f>IF(OR(COUNT(Calculations!DC171:DL171)&lt;3,COUNT(Calculations!DO171:DX171)&lt;3),"N/A",IF(ISERROR(TTEST(Calculations!DO171:DX171,Calculations!DC171:DL171,2,2)),"N/A",TTEST(Calculations!DO171:DX171,Calculations!DC171:DL171,2,2)))</f>
        <v>8.9238022928447649E-5</v>
      </c>
      <c r="I170" s="18">
        <f t="shared" si="10"/>
        <v>3.8771592677402622</v>
      </c>
      <c r="J170" s="21" t="str">
        <f>IF(AND('Test Sample Data'!O170&gt;=35,'Control Sample Data'!O170&gt;=35),"C",IF(AND('Test Sample Data'!O170&gt;=30,'Control Sample Data'!O170&gt;=30, OR(H170&gt;=0.05, H170="N/A")),"B",IF(OR(AND('Test Sample Data'!O170&gt;=30,'Control Sample Data'!O170&lt;=30), AND('Test Sample Data'!O170&lt;=30,'Control Sample Data'!O170&gt;=30)),"A","OKAY")))</f>
        <v>A</v>
      </c>
    </row>
    <row r="171" spans="1:10" ht="15" customHeight="1" x14ac:dyDescent="0.25">
      <c r="A171" s="16" t="str">
        <f>'miRNA Table'!C171</f>
        <v>hsa-miR-222-3p</v>
      </c>
      <c r="B171" s="17" t="s">
        <v>28</v>
      </c>
      <c r="C171" s="18">
        <f>Calculations!CY172</f>
        <v>7.799999999999998</v>
      </c>
      <c r="D171" s="18">
        <f>Calculations!CZ172</f>
        <v>7.1483333333333308</v>
      </c>
      <c r="E171" s="19">
        <f t="shared" si="11"/>
        <v>4.4871029492071727E-3</v>
      </c>
      <c r="F171" s="19">
        <f t="shared" si="12"/>
        <v>7.0491580437896766E-3</v>
      </c>
      <c r="G171" s="18">
        <f t="shared" si="13"/>
        <v>0.63654452366269754</v>
      </c>
      <c r="H171" s="20">
        <f>IF(OR(COUNT(Calculations!DC172:DL172)&lt;3,COUNT(Calculations!DO172:DX172)&lt;3),"N/A",IF(ISERROR(TTEST(Calculations!DO172:DX172,Calculations!DC172:DL172,2,2)),"N/A",TTEST(Calculations!DO172:DX172,Calculations!DC172:DL172,2,2)))</f>
        <v>1.6393920888326193E-2</v>
      </c>
      <c r="I171" s="18">
        <f t="shared" si="10"/>
        <v>-1.5709820174808324</v>
      </c>
      <c r="J171" s="21" t="str">
        <f>IF(AND('Test Sample Data'!O171&gt;=35,'Control Sample Data'!O171&gt;=35),"C",IF(AND('Test Sample Data'!O171&gt;=30,'Control Sample Data'!O171&gt;=30, OR(H171&gt;=0.05, H171="N/A")),"B",IF(OR(AND('Test Sample Data'!O171&gt;=30,'Control Sample Data'!O171&lt;=30), AND('Test Sample Data'!O171&lt;=30,'Control Sample Data'!O171&gt;=30)),"A","OKAY")))</f>
        <v>OKAY</v>
      </c>
    </row>
    <row r="172" spans="1:10" ht="15" customHeight="1" x14ac:dyDescent="0.25">
      <c r="A172" s="16" t="str">
        <f>'miRNA Table'!C172</f>
        <v>hsa-miR-222-5p</v>
      </c>
      <c r="B172" s="17" t="s">
        <v>29</v>
      </c>
      <c r="C172" s="18">
        <f>Calculations!CY173</f>
        <v>-2.7600000000000002</v>
      </c>
      <c r="D172" s="18">
        <f>Calculations!CZ173</f>
        <v>2.074999999999998</v>
      </c>
      <c r="E172" s="19">
        <f t="shared" si="11"/>
        <v>6.7739624989002181</v>
      </c>
      <c r="F172" s="19">
        <f t="shared" si="12"/>
        <v>0.23733553023763013</v>
      </c>
      <c r="G172" s="18">
        <f t="shared" si="13"/>
        <v>28.54171262144293</v>
      </c>
      <c r="H172" s="20">
        <f>IF(OR(COUNT(Calculations!DC173:DL173)&lt;3,COUNT(Calculations!DO173:DX173)&lt;3),"N/A",IF(ISERROR(TTEST(Calculations!DO173:DX173,Calculations!DC173:DL173,2,2)),"N/A",TTEST(Calculations!DO173:DX173,Calculations!DC173:DL173,2,2)))</f>
        <v>7.4530178301435173E-5</v>
      </c>
      <c r="I172" s="18">
        <f t="shared" si="10"/>
        <v>28.54171262144293</v>
      </c>
      <c r="J172" s="21" t="str">
        <f>IF(AND('Test Sample Data'!O172&gt;=35,'Control Sample Data'!O172&gt;=35),"C",IF(AND('Test Sample Data'!O172&gt;=30,'Control Sample Data'!O172&gt;=30, OR(H172&gt;=0.05, H172="N/A")),"B",IF(OR(AND('Test Sample Data'!O172&gt;=30,'Control Sample Data'!O172&lt;=30), AND('Test Sample Data'!O172&lt;=30,'Control Sample Data'!O172&gt;=30)),"A","OKAY")))</f>
        <v>OKAY</v>
      </c>
    </row>
    <row r="173" spans="1:10" ht="15" customHeight="1" x14ac:dyDescent="0.25">
      <c r="A173" s="16" t="str">
        <f>'miRNA Table'!C173</f>
        <v>hsa-miR-223-3p</v>
      </c>
      <c r="B173" s="17" t="s">
        <v>30</v>
      </c>
      <c r="C173" s="18">
        <f>Calculations!CY174</f>
        <v>9.7199999999999989</v>
      </c>
      <c r="D173" s="18">
        <f>Calculations!CZ174</f>
        <v>13.288333333333332</v>
      </c>
      <c r="E173" s="19">
        <f t="shared" si="11"/>
        <v>1.1857371917920394E-3</v>
      </c>
      <c r="F173" s="19">
        <f t="shared" si="12"/>
        <v>9.9956968024955838E-5</v>
      </c>
      <c r="G173" s="18">
        <f t="shared" si="13"/>
        <v>11.862476575880146</v>
      </c>
      <c r="H173" s="20">
        <f>IF(OR(COUNT(Calculations!DC174:DL174)&lt;3,COUNT(Calculations!DO174:DX174)&lt;3),"N/A",IF(ISERROR(TTEST(Calculations!DO174:DX174,Calculations!DC174:DL174,2,2)),"N/A",TTEST(Calculations!DO174:DX174,Calculations!DC174:DL174,2,2)))</f>
        <v>2.5574227181146512E-3</v>
      </c>
      <c r="I173" s="18">
        <f t="shared" si="10"/>
        <v>11.862476575880146</v>
      </c>
      <c r="J173" s="21" t="str">
        <f>IF(AND('Test Sample Data'!O173&gt;=35,'Control Sample Data'!O173&gt;=35),"C",IF(AND('Test Sample Data'!O173&gt;=30,'Control Sample Data'!O173&gt;=30, OR(H173&gt;=0.05, H173="N/A")),"B",IF(OR(AND('Test Sample Data'!O173&gt;=30,'Control Sample Data'!O173&lt;=30), AND('Test Sample Data'!O173&lt;=30,'Control Sample Data'!O173&gt;=30)),"A","OKAY")))</f>
        <v>OKAY</v>
      </c>
    </row>
    <row r="174" spans="1:10" ht="15" customHeight="1" x14ac:dyDescent="0.25">
      <c r="A174" s="16" t="str">
        <f>'miRNA Table'!C174</f>
        <v>hsa-miR-223-5p</v>
      </c>
      <c r="B174" s="17" t="s">
        <v>31</v>
      </c>
      <c r="C174" s="18">
        <f>Calculations!CY175</f>
        <v>5.4866666666666655</v>
      </c>
      <c r="D174" s="18">
        <f>Calculations!CZ175</f>
        <v>0.73499999999999821</v>
      </c>
      <c r="E174" s="19">
        <f t="shared" si="11"/>
        <v>2.2302253971419796E-2</v>
      </c>
      <c r="F174" s="19">
        <f t="shared" si="12"/>
        <v>0.60081802476342605</v>
      </c>
      <c r="G174" s="18">
        <f t="shared" si="13"/>
        <v>3.7119815072461211E-2</v>
      </c>
      <c r="H174" s="20">
        <f>IF(OR(COUNT(Calculations!DC175:DL175)&lt;3,COUNT(Calculations!DO175:DX175)&lt;3),"N/A",IF(ISERROR(TTEST(Calculations!DO175:DX175,Calculations!DC175:DL175,2,2)),"N/A",TTEST(Calculations!DO175:DX175,Calculations!DC175:DL175,2,2)))</f>
        <v>4.4649712388511653E-6</v>
      </c>
      <c r="I174" s="18">
        <f t="shared" si="10"/>
        <v>-26.939789383322903</v>
      </c>
      <c r="J174" s="21" t="str">
        <f>IF(AND('Test Sample Data'!O174&gt;=35,'Control Sample Data'!O174&gt;=35),"C",IF(AND('Test Sample Data'!O174&gt;=30,'Control Sample Data'!O174&gt;=30, OR(H174&gt;=0.05, H174="N/A")),"B",IF(OR(AND('Test Sample Data'!O174&gt;=30,'Control Sample Data'!O174&lt;=30), AND('Test Sample Data'!O174&lt;=30,'Control Sample Data'!O174&gt;=30)),"A","OKAY")))</f>
        <v>OKAY</v>
      </c>
    </row>
    <row r="175" spans="1:10" ht="15" customHeight="1" x14ac:dyDescent="0.25">
      <c r="A175" s="16" t="str">
        <f>'miRNA Table'!C175</f>
        <v>hsa-miR-224-5p</v>
      </c>
      <c r="B175" s="17" t="s">
        <v>32</v>
      </c>
      <c r="C175" s="18">
        <f>Calculations!CY176</f>
        <v>5.9433333333333342</v>
      </c>
      <c r="D175" s="18">
        <f>Calculations!CZ176</f>
        <v>8.134999999999998</v>
      </c>
      <c r="E175" s="19">
        <f t="shared" si="11"/>
        <v>1.6250936467007458E-2</v>
      </c>
      <c r="F175" s="19">
        <f t="shared" si="12"/>
        <v>3.5573040374686708E-3</v>
      </c>
      <c r="G175" s="18">
        <f t="shared" si="13"/>
        <v>4.5683293572430772</v>
      </c>
      <c r="H175" s="20">
        <f>IF(OR(COUNT(Calculations!DC176:DL176)&lt;3,COUNT(Calculations!DO176:DX176)&lt;3),"N/A",IF(ISERROR(TTEST(Calculations!DO176:DX176,Calculations!DC176:DL176,2,2)),"N/A",TTEST(Calculations!DO176:DX176,Calculations!DC176:DL176,2,2)))</f>
        <v>2.2649243473666829E-3</v>
      </c>
      <c r="I175" s="18">
        <f t="shared" si="10"/>
        <v>4.5683293572430772</v>
      </c>
      <c r="J175" s="21" t="str">
        <f>IF(AND('Test Sample Data'!O175&gt;=35,'Control Sample Data'!O175&gt;=35),"C",IF(AND('Test Sample Data'!O175&gt;=30,'Control Sample Data'!O175&gt;=30, OR(H175&gt;=0.05, H175="N/A")),"B",IF(OR(AND('Test Sample Data'!O175&gt;=30,'Control Sample Data'!O175&lt;=30), AND('Test Sample Data'!O175&lt;=30,'Control Sample Data'!O175&gt;=30)),"A","OKAY")))</f>
        <v>OKAY</v>
      </c>
    </row>
    <row r="176" spans="1:10" ht="15" customHeight="1" x14ac:dyDescent="0.25">
      <c r="A176" s="16" t="str">
        <f>'miRNA Table'!C176</f>
        <v>hsa-miR-224-3p</v>
      </c>
      <c r="B176" s="17" t="s">
        <v>116</v>
      </c>
      <c r="C176" s="18">
        <f>Calculations!CY177</f>
        <v>5.376666666666666</v>
      </c>
      <c r="D176" s="18">
        <f>Calculations!CZ177</f>
        <v>5.2849999999999975</v>
      </c>
      <c r="E176" s="19">
        <f t="shared" si="11"/>
        <v>2.4069222223649239E-2</v>
      </c>
      <c r="F176" s="19">
        <f t="shared" si="12"/>
        <v>2.5648175275328117E-2</v>
      </c>
      <c r="G176" s="18">
        <f t="shared" si="13"/>
        <v>0.93843799667114225</v>
      </c>
      <c r="H176" s="20">
        <f>IF(OR(COUNT(Calculations!DC177:DL177)&lt;3,COUNT(Calculations!DO177:DX177)&lt;3),"N/A",IF(ISERROR(TTEST(Calculations!DO177:DX177,Calculations!DC177:DL177,2,2)),"N/A",TTEST(Calculations!DO177:DX177,Calculations!DC177:DL177,2,2)))</f>
        <v>0.28746031866323657</v>
      </c>
      <c r="I176" s="18">
        <f t="shared" si="10"/>
        <v>-1.0656005016284853</v>
      </c>
      <c r="J176" s="21" t="str">
        <f>IF(AND('Test Sample Data'!O176&gt;=35,'Control Sample Data'!O176&gt;=35),"C",IF(AND('Test Sample Data'!O176&gt;=30,'Control Sample Data'!O176&gt;=30, OR(H176&gt;=0.05, H176="N/A")),"B",IF(OR(AND('Test Sample Data'!O176&gt;=30,'Control Sample Data'!O176&lt;=30), AND('Test Sample Data'!O176&lt;=30,'Control Sample Data'!O176&gt;=30)),"A","OKAY")))</f>
        <v>OKAY</v>
      </c>
    </row>
    <row r="177" spans="1:10" ht="15" customHeight="1" x14ac:dyDescent="0.25">
      <c r="A177" s="16" t="str">
        <f>'miRNA Table'!C177</f>
        <v>hsa-miR-23a-3p</v>
      </c>
      <c r="B177" s="17" t="s">
        <v>117</v>
      </c>
      <c r="C177" s="18">
        <f>Calculations!CY178</f>
        <v>8.5299999999999994</v>
      </c>
      <c r="D177" s="18">
        <f>Calculations!CZ178</f>
        <v>9.4216666666666651</v>
      </c>
      <c r="E177" s="19">
        <f t="shared" si="11"/>
        <v>2.7052919299041505E-3</v>
      </c>
      <c r="F177" s="19">
        <f t="shared" si="12"/>
        <v>1.4581282501831491E-3</v>
      </c>
      <c r="G177" s="18">
        <f t="shared" si="13"/>
        <v>1.8553182338826166</v>
      </c>
      <c r="H177" s="20">
        <f>IF(OR(COUNT(Calculations!DC178:DL178)&lt;3,COUNT(Calculations!DO178:DX178)&lt;3),"N/A",IF(ISERROR(TTEST(Calculations!DO178:DX178,Calculations!DC178:DL178,2,2)),"N/A",TTEST(Calculations!DO178:DX178,Calculations!DC178:DL178,2,2)))</f>
        <v>8.3043919777560057E-4</v>
      </c>
      <c r="I177" s="18">
        <f t="shared" si="10"/>
        <v>1.8553182338826166</v>
      </c>
      <c r="J177" s="21" t="str">
        <f>IF(AND('Test Sample Data'!O177&gt;=35,'Control Sample Data'!O177&gt;=35),"C",IF(AND('Test Sample Data'!O177&gt;=30,'Control Sample Data'!O177&gt;=30, OR(H177&gt;=0.05, H177="N/A")),"B",IF(OR(AND('Test Sample Data'!O177&gt;=30,'Control Sample Data'!O177&lt;=30), AND('Test Sample Data'!O177&lt;=30,'Control Sample Data'!O177&gt;=30)),"A","OKAY")))</f>
        <v>A</v>
      </c>
    </row>
    <row r="178" spans="1:10" ht="15" customHeight="1" x14ac:dyDescent="0.25">
      <c r="A178" s="16" t="str">
        <f>'miRNA Table'!C178</f>
        <v>hsa-miR-23a-5p</v>
      </c>
      <c r="B178" s="17" t="s">
        <v>118</v>
      </c>
      <c r="C178" s="18">
        <f>Calculations!CY179</f>
        <v>9.0066666666666659</v>
      </c>
      <c r="D178" s="18">
        <f>Calculations!CZ179</f>
        <v>3.7849999999999988</v>
      </c>
      <c r="E178" s="19">
        <f t="shared" si="11"/>
        <v>1.9441204669984956E-3</v>
      </c>
      <c r="F178" s="19">
        <f t="shared" si="12"/>
        <v>7.2543994648982577E-2</v>
      </c>
      <c r="G178" s="18">
        <f t="shared" si="13"/>
        <v>2.6799192357761369E-2</v>
      </c>
      <c r="H178" s="20">
        <f>IF(OR(COUNT(Calculations!DC179:DL179)&lt;3,COUNT(Calculations!DO179:DX179)&lt;3),"N/A",IF(ISERROR(TTEST(Calculations!DO179:DX179,Calculations!DC179:DL179,2,2)),"N/A",TTEST(Calculations!DO179:DX179,Calculations!DC179:DL179,2,2)))</f>
        <v>1.8483567494646158E-3</v>
      </c>
      <c r="I178" s="18">
        <f t="shared" si="10"/>
        <v>-37.314557343754728</v>
      </c>
      <c r="J178" s="21" t="str">
        <f>IF(AND('Test Sample Data'!O178&gt;=35,'Control Sample Data'!O178&gt;=35),"C",IF(AND('Test Sample Data'!O178&gt;=30,'Control Sample Data'!O178&gt;=30, OR(H178&gt;=0.05, H178="N/A")),"B",IF(OR(AND('Test Sample Data'!O178&gt;=30,'Control Sample Data'!O178&lt;=30), AND('Test Sample Data'!O178&lt;=30,'Control Sample Data'!O178&gt;=30)),"A","OKAY")))</f>
        <v>OKAY</v>
      </c>
    </row>
    <row r="179" spans="1:10" ht="15" customHeight="1" x14ac:dyDescent="0.25">
      <c r="A179" s="16" t="str">
        <f>'miRNA Table'!C179</f>
        <v>hsa-miR-23b-3p</v>
      </c>
      <c r="B179" s="17" t="s">
        <v>119</v>
      </c>
      <c r="C179" s="18">
        <f>Calculations!CY180</f>
        <v>12.1</v>
      </c>
      <c r="D179" s="18">
        <f>Calculations!CZ180</f>
        <v>14.038333333333332</v>
      </c>
      <c r="E179" s="19">
        <f t="shared" si="11"/>
        <v>2.2779125769941584E-4</v>
      </c>
      <c r="F179" s="19">
        <f t="shared" si="12"/>
        <v>5.9434768784688396E-5</v>
      </c>
      <c r="G179" s="18">
        <f t="shared" si="13"/>
        <v>3.8326262953024139</v>
      </c>
      <c r="H179" s="20">
        <f>IF(OR(COUNT(Calculations!DC180:DL180)&lt;3,COUNT(Calculations!DO180:DX180)&lt;3),"N/A",IF(ISERROR(TTEST(Calculations!DO180:DX180,Calculations!DC180:DL180,2,2)),"N/A",TTEST(Calculations!DO180:DX180,Calculations!DC180:DL180,2,2)))</f>
        <v>1.5323319860741145E-2</v>
      </c>
      <c r="I179" s="18">
        <f t="shared" si="10"/>
        <v>3.8326262953024139</v>
      </c>
      <c r="J179" s="21" t="str">
        <f>IF(AND('Test Sample Data'!O179&gt;=35,'Control Sample Data'!O179&gt;=35),"C",IF(AND('Test Sample Data'!O179&gt;=30,'Control Sample Data'!O179&gt;=30, OR(H179&gt;=0.05, H179="N/A")),"B",IF(OR(AND('Test Sample Data'!O179&gt;=30,'Control Sample Data'!O179&lt;=30), AND('Test Sample Data'!O179&lt;=30,'Control Sample Data'!O179&gt;=30)),"A","OKAY")))</f>
        <v>OKAY</v>
      </c>
    </row>
    <row r="180" spans="1:10" ht="15" customHeight="1" x14ac:dyDescent="0.25">
      <c r="A180" s="16" t="str">
        <f>'miRNA Table'!C180</f>
        <v>hsa-miR-23b-5p</v>
      </c>
      <c r="B180" s="17" t="s">
        <v>120</v>
      </c>
      <c r="C180" s="18">
        <f>Calculations!CY181</f>
        <v>7.756666666666665</v>
      </c>
      <c r="D180" s="18">
        <f>Calculations!CZ181</f>
        <v>5.924999999999998</v>
      </c>
      <c r="E180" s="19">
        <f t="shared" si="11"/>
        <v>4.6239237835540492E-3</v>
      </c>
      <c r="F180" s="19">
        <f t="shared" si="12"/>
        <v>1.645876618679434E-2</v>
      </c>
      <c r="G180" s="18">
        <f t="shared" si="13"/>
        <v>0.28093987915473551</v>
      </c>
      <c r="H180" s="20">
        <f>IF(OR(COUNT(Calculations!DC181:DL181)&lt;3,COUNT(Calculations!DO181:DX181)&lt;3),"N/A",IF(ISERROR(TTEST(Calculations!DO181:DX181,Calculations!DC181:DL181,2,2)),"N/A",TTEST(Calculations!DO181:DX181,Calculations!DC181:DL181,2,2)))</f>
        <v>1.8305832141555392E-5</v>
      </c>
      <c r="I180" s="18">
        <f t="shared" si="10"/>
        <v>-3.5594804233870336</v>
      </c>
      <c r="J180" s="21" t="str">
        <f>IF(AND('Test Sample Data'!O180&gt;=35,'Control Sample Data'!O180&gt;=35),"C",IF(AND('Test Sample Data'!O180&gt;=30,'Control Sample Data'!O180&gt;=30, OR(H180&gt;=0.05, H180="N/A")),"B",IF(OR(AND('Test Sample Data'!O180&gt;=30,'Control Sample Data'!O180&lt;=30), AND('Test Sample Data'!O180&lt;=30,'Control Sample Data'!O180&gt;=30)),"A","OKAY")))</f>
        <v>OKAY</v>
      </c>
    </row>
    <row r="181" spans="1:10" ht="15" customHeight="1" x14ac:dyDescent="0.25">
      <c r="A181" s="16" t="str">
        <f>'miRNA Table'!C181</f>
        <v>hsa-miR-24-3p</v>
      </c>
      <c r="B181" s="17" t="s">
        <v>121</v>
      </c>
      <c r="C181" s="18">
        <f>Calculations!CY182</f>
        <v>6.02</v>
      </c>
      <c r="D181" s="18">
        <f>Calculations!CZ182</f>
        <v>5.3249999999999984</v>
      </c>
      <c r="E181" s="19">
        <f t="shared" si="11"/>
        <v>1.5409886007708748E-2</v>
      </c>
      <c r="F181" s="19">
        <f t="shared" si="12"/>
        <v>2.4946824573645335E-2</v>
      </c>
      <c r="G181" s="18">
        <f t="shared" si="13"/>
        <v>0.61770931856346434</v>
      </c>
      <c r="H181" s="20">
        <f>IF(OR(COUNT(Calculations!DC182:DL182)&lt;3,COUNT(Calculations!DO182:DX182)&lt;3),"N/A",IF(ISERROR(TTEST(Calculations!DO182:DX182,Calculations!DC182:DL182,2,2)),"N/A",TTEST(Calculations!DO182:DX182,Calculations!DC182:DL182,2,2)))</f>
        <v>2.8122519203281198E-4</v>
      </c>
      <c r="I181" s="18">
        <f t="shared" si="10"/>
        <v>-1.6188844330948176</v>
      </c>
      <c r="J181" s="21" t="str">
        <f>IF(AND('Test Sample Data'!O181&gt;=35,'Control Sample Data'!O181&gt;=35),"C",IF(AND('Test Sample Data'!O181&gt;=30,'Control Sample Data'!O181&gt;=30, OR(H181&gt;=0.05, H181="N/A")),"B",IF(OR(AND('Test Sample Data'!O181&gt;=30,'Control Sample Data'!O181&lt;=30), AND('Test Sample Data'!O181&lt;=30,'Control Sample Data'!O181&gt;=30)),"A","OKAY")))</f>
        <v>OKAY</v>
      </c>
    </row>
    <row r="182" spans="1:10" ht="15" customHeight="1" x14ac:dyDescent="0.25">
      <c r="A182" s="16" t="str">
        <f>'miRNA Table'!C182</f>
        <v>hsa-miR-25-3p</v>
      </c>
      <c r="B182" s="17" t="s">
        <v>13</v>
      </c>
      <c r="C182" s="18">
        <f>Calculations!CY183</f>
        <v>-0.50666666666666771</v>
      </c>
      <c r="D182" s="18">
        <f>Calculations!CZ183</f>
        <v>1.3049999999999986</v>
      </c>
      <c r="E182" s="19">
        <f t="shared" si="11"/>
        <v>1.4207637391289767</v>
      </c>
      <c r="F182" s="19">
        <f t="shared" si="12"/>
        <v>0.40472110827370461</v>
      </c>
      <c r="G182" s="18">
        <f t="shared" si="13"/>
        <v>3.5104760045481571</v>
      </c>
      <c r="H182" s="20">
        <f>IF(OR(COUNT(Calculations!DC183:DL183)&lt;3,COUNT(Calculations!DO183:DX183)&lt;3),"N/A",IF(ISERROR(TTEST(Calculations!DO183:DX183,Calculations!DC183:DL183,2,2)),"N/A",TTEST(Calculations!DO183:DX183,Calculations!DC183:DL183,2,2)))</f>
        <v>7.8623743920204649E-5</v>
      </c>
      <c r="I182" s="18">
        <f t="shared" si="10"/>
        <v>3.5104760045481571</v>
      </c>
      <c r="J182" s="21" t="str">
        <f>IF(AND('Test Sample Data'!O182&gt;=35,'Control Sample Data'!O182&gt;=35),"C",IF(AND('Test Sample Data'!O182&gt;=30,'Control Sample Data'!O182&gt;=30, OR(H182&gt;=0.05, H182="N/A")),"B",IF(OR(AND('Test Sample Data'!O182&gt;=30,'Control Sample Data'!O182&lt;=30), AND('Test Sample Data'!O182&lt;=30,'Control Sample Data'!O182&gt;=30)),"A","OKAY")))</f>
        <v>OKAY</v>
      </c>
    </row>
    <row r="183" spans="1:10" ht="15" customHeight="1" x14ac:dyDescent="0.25">
      <c r="A183" s="16" t="str">
        <f>'miRNA Table'!C183</f>
        <v>hsa-miR-25-5p</v>
      </c>
      <c r="B183" s="17" t="s">
        <v>5681</v>
      </c>
      <c r="C183" s="18">
        <f>Calculations!CY184</f>
        <v>-6.16</v>
      </c>
      <c r="D183" s="18">
        <f>Calculations!CZ184</f>
        <v>-6.8850000000000016</v>
      </c>
      <c r="E183" s="19">
        <f t="shared" si="11"/>
        <v>71.50637683662211</v>
      </c>
      <c r="F183" s="19">
        <f t="shared" si="12"/>
        <v>118.19293577336262</v>
      </c>
      <c r="G183" s="18">
        <f t="shared" si="13"/>
        <v>0.60499704460964621</v>
      </c>
      <c r="H183" s="20">
        <f>IF(OR(COUNT(Calculations!DC184:DL184)&lt;3,COUNT(Calculations!DO184:DX184)&lt;3),"N/A",IF(ISERROR(TTEST(Calculations!DO184:DX184,Calculations!DC184:DL184,2,2)),"N/A",TTEST(Calculations!DO184:DX184,Calculations!DC184:DL184,2,2)))</f>
        <v>5.8652918449513579E-3</v>
      </c>
      <c r="I183" s="18">
        <f t="shared" si="10"/>
        <v>-1.6529006363084238</v>
      </c>
      <c r="J183" s="21" t="str">
        <f>IF(AND('Test Sample Data'!O183&gt;=35,'Control Sample Data'!O183&gt;=35),"C",IF(AND('Test Sample Data'!O183&gt;=30,'Control Sample Data'!O183&gt;=30, OR(H183&gt;=0.05, H183="N/A")),"B",IF(OR(AND('Test Sample Data'!O183&gt;=30,'Control Sample Data'!O183&lt;=30), AND('Test Sample Data'!O183&lt;=30,'Control Sample Data'!O183&gt;=30)),"A","OKAY")))</f>
        <v>OKAY</v>
      </c>
    </row>
    <row r="184" spans="1:10" ht="15" customHeight="1" x14ac:dyDescent="0.25">
      <c r="A184" s="16" t="str">
        <f>'miRNA Table'!C184</f>
        <v>hsa-miR-26a-5p</v>
      </c>
      <c r="B184" s="17" t="s">
        <v>5682</v>
      </c>
      <c r="C184" s="18">
        <f>Calculations!CY185</f>
        <v>3.7600000000000002</v>
      </c>
      <c r="D184" s="18">
        <f>Calculations!CZ185</f>
        <v>3.531666666666665</v>
      </c>
      <c r="E184" s="19">
        <f t="shared" si="11"/>
        <v>7.3812041339345644E-2</v>
      </c>
      <c r="F184" s="19">
        <f t="shared" si="12"/>
        <v>8.64693906767873E-2</v>
      </c>
      <c r="G184" s="18">
        <f t="shared" si="13"/>
        <v>0.8536204633989688</v>
      </c>
      <c r="H184" s="20">
        <f>IF(OR(COUNT(Calculations!DC185:DL185)&lt;3,COUNT(Calculations!DO185:DX185)&lt;3),"N/A",IF(ISERROR(TTEST(Calculations!DO185:DX185,Calculations!DC185:DL185,2,2)),"N/A",TTEST(Calculations!DO185:DX185,Calculations!DC185:DL185,2,2)))</f>
        <v>0.56916617022867888</v>
      </c>
      <c r="I184" s="18">
        <f t="shared" si="10"/>
        <v>-1.1714808194946185</v>
      </c>
      <c r="J184" s="21" t="str">
        <f>IF(AND('Test Sample Data'!O184&gt;=35,'Control Sample Data'!O184&gt;=35),"C",IF(AND('Test Sample Data'!O184&gt;=30,'Control Sample Data'!O184&gt;=30, OR(H184&gt;=0.05, H184="N/A")),"B",IF(OR(AND('Test Sample Data'!O184&gt;=30,'Control Sample Data'!O184&lt;=30), AND('Test Sample Data'!O184&lt;=30,'Control Sample Data'!O184&gt;=30)),"A","OKAY")))</f>
        <v>OKAY</v>
      </c>
    </row>
    <row r="185" spans="1:10" ht="15" customHeight="1" x14ac:dyDescent="0.25">
      <c r="A185" s="16" t="str">
        <f>'miRNA Table'!C185</f>
        <v>hsa-miR-26b-5p</v>
      </c>
      <c r="B185" s="17" t="s">
        <v>5683</v>
      </c>
      <c r="C185" s="18">
        <f>Calculations!CY186</f>
        <v>-1.7599999999999991</v>
      </c>
      <c r="D185" s="18">
        <f>Calculations!CZ186</f>
        <v>-2.4116666666666688</v>
      </c>
      <c r="E185" s="19">
        <f t="shared" si="11"/>
        <v>3.3869812494501064</v>
      </c>
      <c r="F185" s="19">
        <f t="shared" si="12"/>
        <v>5.3208866364308829</v>
      </c>
      <c r="G185" s="18">
        <f t="shared" si="13"/>
        <v>0.63654452366269698</v>
      </c>
      <c r="H185" s="20">
        <f>IF(OR(COUNT(Calculations!DC186:DL186)&lt;3,COUNT(Calculations!DO186:DX186)&lt;3),"N/A",IF(ISERROR(TTEST(Calculations!DO186:DX186,Calculations!DC186:DL186,2,2)),"N/A",TTEST(Calculations!DO186:DX186,Calculations!DC186:DL186,2,2)))</f>
        <v>1.0923270139276521E-3</v>
      </c>
      <c r="I185" s="18">
        <f t="shared" si="10"/>
        <v>-1.5709820174808338</v>
      </c>
      <c r="J185" s="21" t="str">
        <f>IF(AND('Test Sample Data'!O185&gt;=35,'Control Sample Data'!O185&gt;=35),"C",IF(AND('Test Sample Data'!O185&gt;=30,'Control Sample Data'!O185&gt;=30, OR(H185&gt;=0.05, H185="N/A")),"B",IF(OR(AND('Test Sample Data'!O185&gt;=30,'Control Sample Data'!O185&lt;=30), AND('Test Sample Data'!O185&lt;=30,'Control Sample Data'!O185&gt;=30)),"A","OKAY")))</f>
        <v>OKAY</v>
      </c>
    </row>
    <row r="186" spans="1:10" ht="15" customHeight="1" x14ac:dyDescent="0.25">
      <c r="A186" s="16" t="str">
        <f>'miRNA Table'!C186</f>
        <v>hsa-miR-27a-3p</v>
      </c>
      <c r="B186" s="17" t="s">
        <v>5684</v>
      </c>
      <c r="C186" s="18">
        <f>Calculations!CY187</f>
        <v>-2.4333333333333349</v>
      </c>
      <c r="D186" s="18">
        <f>Calculations!CZ187</f>
        <v>-3.0716666666666677</v>
      </c>
      <c r="E186" s="19">
        <f t="shared" si="11"/>
        <v>5.4013997846727655</v>
      </c>
      <c r="F186" s="19">
        <f t="shared" si="12"/>
        <v>8.4074405170443285</v>
      </c>
      <c r="G186" s="18">
        <f t="shared" si="13"/>
        <v>0.64245471302741375</v>
      </c>
      <c r="H186" s="20">
        <f>IF(OR(COUNT(Calculations!DC187:DL187)&lt;3,COUNT(Calculations!DO187:DX187)&lt;3),"N/A",IF(ISERROR(TTEST(Calculations!DO187:DX187,Calculations!DC187:DL187,2,2)),"N/A",TTEST(Calculations!DO187:DX187,Calculations!DC187:DL187,2,2)))</f>
        <v>4.8370200405456384E-4</v>
      </c>
      <c r="I186" s="18">
        <f t="shared" si="10"/>
        <v>-1.5565299463486537</v>
      </c>
      <c r="J186" s="21" t="str">
        <f>IF(AND('Test Sample Data'!O186&gt;=35,'Control Sample Data'!O186&gt;=35),"C",IF(AND('Test Sample Data'!O186&gt;=30,'Control Sample Data'!O186&gt;=30, OR(H186&gt;=0.05, H186="N/A")),"B",IF(OR(AND('Test Sample Data'!O186&gt;=30,'Control Sample Data'!O186&lt;=30), AND('Test Sample Data'!O186&lt;=30,'Control Sample Data'!O186&gt;=30)),"A","OKAY")))</f>
        <v>OKAY</v>
      </c>
    </row>
    <row r="187" spans="1:10" ht="15" customHeight="1" x14ac:dyDescent="0.25">
      <c r="A187" s="16" t="str">
        <f>'miRNA Table'!C187</f>
        <v>hsa-miR-27a-5p</v>
      </c>
      <c r="B187" s="17" t="s">
        <v>5685</v>
      </c>
      <c r="C187" s="18">
        <f>Calculations!CY188</f>
        <v>-3.4666666666666672</v>
      </c>
      <c r="D187" s="18">
        <f>Calculations!CZ188</f>
        <v>-3.658333333333335</v>
      </c>
      <c r="E187" s="19">
        <f t="shared" si="11"/>
        <v>11.05530303974221</v>
      </c>
      <c r="F187" s="19">
        <f t="shared" si="12"/>
        <v>12.62606635741828</v>
      </c>
      <c r="G187" s="18">
        <f t="shared" si="13"/>
        <v>0.87559361140588432</v>
      </c>
      <c r="H187" s="20">
        <f>IF(OR(COUNT(Calculations!DC188:DL188)&lt;3,COUNT(Calculations!DO188:DX188)&lt;3),"N/A",IF(ISERROR(TTEST(Calculations!DO188:DX188,Calculations!DC188:DL188,2,2)),"N/A",TTEST(Calculations!DO188:DX188,Calculations!DC188:DL188,2,2)))</f>
        <v>8.0410877880779524E-2</v>
      </c>
      <c r="I187" s="18">
        <f t="shared" si="10"/>
        <v>-1.1420823393107726</v>
      </c>
      <c r="J187" s="21" t="str">
        <f>IF(AND('Test Sample Data'!O187&gt;=35,'Control Sample Data'!O187&gt;=35),"C",IF(AND('Test Sample Data'!O187&gt;=30,'Control Sample Data'!O187&gt;=30, OR(H187&gt;=0.05, H187="N/A")),"B",IF(OR(AND('Test Sample Data'!O187&gt;=30,'Control Sample Data'!O187&lt;=30), AND('Test Sample Data'!O187&lt;=30,'Control Sample Data'!O187&gt;=30)),"A","OKAY")))</f>
        <v>OKAY</v>
      </c>
    </row>
    <row r="188" spans="1:10" ht="15" customHeight="1" x14ac:dyDescent="0.25">
      <c r="A188" s="16" t="str">
        <f>'miRNA Table'!C188</f>
        <v>hsa-miR-27b-3p</v>
      </c>
      <c r="B188" s="17" t="s">
        <v>5686</v>
      </c>
      <c r="C188" s="18">
        <f>Calculations!CY189</f>
        <v>14.329999999999998</v>
      </c>
      <c r="D188" s="18">
        <f>Calculations!CZ189</f>
        <v>14.038333333333332</v>
      </c>
      <c r="E188" s="19">
        <f t="shared" si="11"/>
        <v>4.8555693588557124E-5</v>
      </c>
      <c r="F188" s="19">
        <f t="shared" si="12"/>
        <v>5.9434768784688396E-5</v>
      </c>
      <c r="G188" s="18">
        <f t="shared" si="13"/>
        <v>0.81695772662055099</v>
      </c>
      <c r="H188" s="20">
        <f>IF(OR(COUNT(Calculations!DC189:DL189)&lt;3,COUNT(Calculations!DO189:DX189)&lt;3),"N/A",IF(ISERROR(TTEST(Calculations!DO189:DX189,Calculations!DC189:DL189,2,2)),"N/A",TTEST(Calculations!DO189:DX189,Calculations!DC189:DL189,2,2)))</f>
        <v>4.5337704143252298E-2</v>
      </c>
      <c r="I188" s="18">
        <f t="shared" si="10"/>
        <v>-1.2240535433046535</v>
      </c>
      <c r="J188" s="21" t="str">
        <f>IF(AND('Test Sample Data'!O188&gt;=35,'Control Sample Data'!O188&gt;=35),"C",IF(AND('Test Sample Data'!O188&gt;=30,'Control Sample Data'!O188&gt;=30, OR(H188&gt;=0.05, H188="N/A")),"B",IF(OR(AND('Test Sample Data'!O188&gt;=30,'Control Sample Data'!O188&lt;=30), AND('Test Sample Data'!O188&lt;=30,'Control Sample Data'!O188&gt;=30)),"A","OKAY")))</f>
        <v>C</v>
      </c>
    </row>
    <row r="189" spans="1:10" ht="15" customHeight="1" x14ac:dyDescent="0.25">
      <c r="A189" s="16" t="str">
        <f>'miRNA Table'!C189</f>
        <v>hsa-miR-27b-5p</v>
      </c>
      <c r="B189" s="17" t="s">
        <v>5687</v>
      </c>
      <c r="C189" s="18">
        <f>Calculations!CY190</f>
        <v>-0.42333333333333317</v>
      </c>
      <c r="D189" s="18">
        <f>Calculations!CZ190</f>
        <v>0.33499999999999847</v>
      </c>
      <c r="E189" s="19">
        <f t="shared" si="11"/>
        <v>1.3410223977534348</v>
      </c>
      <c r="F189" s="19">
        <f t="shared" si="12"/>
        <v>0.79278413661028535</v>
      </c>
      <c r="G189" s="18">
        <f t="shared" si="13"/>
        <v>1.6915353572628951</v>
      </c>
      <c r="H189" s="20">
        <f>IF(OR(COUNT(Calculations!DC190:DL190)&lt;3,COUNT(Calculations!DO190:DX190)&lt;3),"N/A",IF(ISERROR(TTEST(Calculations!DO190:DX190,Calculations!DC190:DL190,2,2)),"N/A",TTEST(Calculations!DO190:DX190,Calculations!DC190:DL190,2,2)))</f>
        <v>3.4059066287694621E-3</v>
      </c>
      <c r="I189" s="18">
        <f t="shared" si="10"/>
        <v>1.6915353572628951</v>
      </c>
      <c r="J189" s="21" t="str">
        <f>IF(AND('Test Sample Data'!O189&gt;=35,'Control Sample Data'!O189&gt;=35),"C",IF(AND('Test Sample Data'!O189&gt;=30,'Control Sample Data'!O189&gt;=30, OR(H189&gt;=0.05, H189="N/A")),"B",IF(OR(AND('Test Sample Data'!O189&gt;=30,'Control Sample Data'!O189&lt;=30), AND('Test Sample Data'!O189&lt;=30,'Control Sample Data'!O189&gt;=30)),"A","OKAY")))</f>
        <v>OKAY</v>
      </c>
    </row>
    <row r="190" spans="1:10" ht="15" customHeight="1" x14ac:dyDescent="0.25">
      <c r="A190" s="16" t="str">
        <f>'miRNA Table'!C190</f>
        <v>hsa-miR-28-3p</v>
      </c>
      <c r="B190" s="17" t="s">
        <v>5688</v>
      </c>
      <c r="C190" s="18">
        <f>Calculations!CY191</f>
        <v>-0.57000000000000028</v>
      </c>
      <c r="D190" s="18">
        <f>Calculations!CZ191</f>
        <v>0.29499999999999815</v>
      </c>
      <c r="E190" s="19">
        <f t="shared" si="11"/>
        <v>1.4845235706290494</v>
      </c>
      <c r="F190" s="19">
        <f t="shared" si="12"/>
        <v>0.81507233240262644</v>
      </c>
      <c r="G190" s="18">
        <f t="shared" si="13"/>
        <v>1.8213396671839548</v>
      </c>
      <c r="H190" s="20">
        <f>IF(OR(COUNT(Calculations!DC191:DL191)&lt;3,COUNT(Calculations!DO191:DX191)&lt;3),"N/A",IF(ISERROR(TTEST(Calculations!DO191:DX191,Calculations!DC191:DL191,2,2)),"N/A",TTEST(Calculations!DO191:DX191,Calculations!DC191:DL191,2,2)))</f>
        <v>9.821937316730658E-4</v>
      </c>
      <c r="I190" s="18">
        <f t="shared" si="10"/>
        <v>1.8213396671839548</v>
      </c>
      <c r="J190" s="21" t="str">
        <f>IF(AND('Test Sample Data'!O190&gt;=35,'Control Sample Data'!O190&gt;=35),"C",IF(AND('Test Sample Data'!O190&gt;=30,'Control Sample Data'!O190&gt;=30, OR(H190&gt;=0.05, H190="N/A")),"B",IF(OR(AND('Test Sample Data'!O190&gt;=30,'Control Sample Data'!O190&lt;=30), AND('Test Sample Data'!O190&lt;=30,'Control Sample Data'!O190&gt;=30)),"A","OKAY")))</f>
        <v>OKAY</v>
      </c>
    </row>
    <row r="191" spans="1:10" ht="15" customHeight="1" x14ac:dyDescent="0.25">
      <c r="A191" s="16" t="str">
        <f>'miRNA Table'!C191</f>
        <v>hsa-miR-28-5p</v>
      </c>
      <c r="B191" s="17" t="s">
        <v>5689</v>
      </c>
      <c r="C191" s="18">
        <f>Calculations!CY192</f>
        <v>-0.52333333333333343</v>
      </c>
      <c r="D191" s="18">
        <f>Calculations!CZ192</f>
        <v>0.42166666666666447</v>
      </c>
      <c r="E191" s="19">
        <f t="shared" si="11"/>
        <v>1.4372722185789211</v>
      </c>
      <c r="F191" s="19">
        <f t="shared" si="12"/>
        <v>0.74656166409377245</v>
      </c>
      <c r="G191" s="18">
        <f t="shared" si="13"/>
        <v>1.9251888862034998</v>
      </c>
      <c r="H191" s="20">
        <f>IF(OR(COUNT(Calculations!DC192:DL192)&lt;3,COUNT(Calculations!DO192:DX192)&lt;3),"N/A",IF(ISERROR(TTEST(Calculations!DO192:DX192,Calculations!DC192:DL192,2,2)),"N/A",TTEST(Calculations!DO192:DX192,Calculations!DC192:DL192,2,2)))</f>
        <v>1.0571470970400407E-4</v>
      </c>
      <c r="I191" s="18">
        <f t="shared" si="10"/>
        <v>1.9251888862034998</v>
      </c>
      <c r="J191" s="21" t="str">
        <f>IF(AND('Test Sample Data'!O191&gt;=35,'Control Sample Data'!O191&gt;=35),"C",IF(AND('Test Sample Data'!O191&gt;=30,'Control Sample Data'!O191&gt;=30, OR(H191&gt;=0.05, H191="N/A")),"B",IF(OR(AND('Test Sample Data'!O191&gt;=30,'Control Sample Data'!O191&lt;=30), AND('Test Sample Data'!O191&lt;=30,'Control Sample Data'!O191&gt;=30)),"A","OKAY")))</f>
        <v>OKAY</v>
      </c>
    </row>
    <row r="192" spans="1:10" ht="15" customHeight="1" x14ac:dyDescent="0.25">
      <c r="A192" s="16" t="str">
        <f>'miRNA Table'!C192</f>
        <v>hsa-miR-296-3p</v>
      </c>
      <c r="B192" s="17" t="s">
        <v>5690</v>
      </c>
      <c r="C192" s="18">
        <f>Calculations!CY193</f>
        <v>-2.4833333333333329</v>
      </c>
      <c r="D192" s="18">
        <f>Calculations!CZ193</f>
        <v>-3.4116666666666675</v>
      </c>
      <c r="E192" s="19">
        <f t="shared" si="11"/>
        <v>5.5918797367160762</v>
      </c>
      <c r="F192" s="19">
        <f t="shared" si="12"/>
        <v>10.641773272861755</v>
      </c>
      <c r="G192" s="18">
        <f t="shared" si="13"/>
        <v>0.52546503231526975</v>
      </c>
      <c r="H192" s="20">
        <f>IF(OR(COUNT(Calculations!DC193:DL193)&lt;3,COUNT(Calculations!DO193:DX193)&lt;3),"N/A",IF(ISERROR(TTEST(Calculations!DO193:DX193,Calculations!DC193:DL193,2,2)),"N/A",TTEST(Calculations!DO193:DX193,Calculations!DC193:DL193,2,2)))</f>
        <v>1.0525576299894837E-3</v>
      </c>
      <c r="I192" s="18">
        <f t="shared" si="10"/>
        <v>-1.9030762058397401</v>
      </c>
      <c r="J192" s="21" t="str">
        <f>IF(AND('Test Sample Data'!O192&gt;=35,'Control Sample Data'!O192&gt;=35),"C",IF(AND('Test Sample Data'!O192&gt;=30,'Control Sample Data'!O192&gt;=30, OR(H192&gt;=0.05, H192="N/A")),"B",IF(OR(AND('Test Sample Data'!O192&gt;=30,'Control Sample Data'!O192&lt;=30), AND('Test Sample Data'!O192&lt;=30,'Control Sample Data'!O192&gt;=30)),"A","OKAY")))</f>
        <v>OKAY</v>
      </c>
    </row>
    <row r="193" spans="1:10" ht="15" customHeight="1" x14ac:dyDescent="0.25">
      <c r="A193" s="16" t="str">
        <f>'miRNA Table'!C193</f>
        <v>hsa-miR-298</v>
      </c>
      <c r="B193" s="17" t="s">
        <v>5691</v>
      </c>
      <c r="C193" s="18">
        <f>Calculations!CY194</f>
        <v>-2.5366666666666666</v>
      </c>
      <c r="D193" s="18">
        <f>Calculations!CZ194</f>
        <v>-3.4316666666666684</v>
      </c>
      <c r="E193" s="19">
        <f t="shared" si="11"/>
        <v>5.8024680216631026</v>
      </c>
      <c r="F193" s="19">
        <f t="shared" si="12"/>
        <v>10.790326891794347</v>
      </c>
      <c r="G193" s="18">
        <f t="shared" si="13"/>
        <v>0.53774719522868852</v>
      </c>
      <c r="H193" s="20">
        <f>IF(OR(COUNT(Calculations!DC194:DL194)&lt;3,COUNT(Calculations!DO194:DX194)&lt;3),"N/A",IF(ISERROR(TTEST(Calculations!DO194:DX194,Calculations!DC194:DL194,2,2)),"N/A",TTEST(Calculations!DO194:DX194,Calculations!DC194:DL194,2,2)))</f>
        <v>2.7260139585979404E-3</v>
      </c>
      <c r="I193" s="18">
        <f t="shared" si="10"/>
        <v>-1.8596098852263256</v>
      </c>
      <c r="J193" s="21" t="str">
        <f>IF(AND('Test Sample Data'!O193&gt;=35,'Control Sample Data'!O193&gt;=35),"C",IF(AND('Test Sample Data'!O193&gt;=30,'Control Sample Data'!O193&gt;=30, OR(H193&gt;=0.05, H193="N/A")),"B",IF(OR(AND('Test Sample Data'!O193&gt;=30,'Control Sample Data'!O193&lt;=30), AND('Test Sample Data'!O193&lt;=30,'Control Sample Data'!O193&gt;=30)),"A","OKAY")))</f>
        <v>OKAY</v>
      </c>
    </row>
    <row r="194" spans="1:10" ht="15" customHeight="1" x14ac:dyDescent="0.25">
      <c r="A194" s="16" t="str">
        <f>'miRNA Table'!C194</f>
        <v>hsa-miR-299-5p</v>
      </c>
      <c r="B194" s="17" t="s">
        <v>5692</v>
      </c>
      <c r="C194" s="18">
        <f>Calculations!CY195</f>
        <v>-2.3233333333333355</v>
      </c>
      <c r="D194" s="18">
        <f>Calculations!CZ195</f>
        <v>-3.131666666666669</v>
      </c>
      <c r="E194" s="19">
        <f t="shared" si="11"/>
        <v>5.0048725579750064</v>
      </c>
      <c r="F194" s="19">
        <f t="shared" si="12"/>
        <v>8.7644688753270934</v>
      </c>
      <c r="G194" s="18">
        <f t="shared" si="13"/>
        <v>0.57104116965538576</v>
      </c>
      <c r="H194" s="20">
        <f>IF(OR(COUNT(Calculations!DC195:DL195)&lt;3,COUNT(Calculations!DO195:DX195)&lt;3),"N/A",IF(ISERROR(TTEST(Calculations!DO195:DX195,Calculations!DC195:DL195,2,2)),"N/A",TTEST(Calculations!DO195:DX195,Calculations!DC195:DL195,2,2)))</f>
        <v>3.7575608777521079E-2</v>
      </c>
      <c r="I194" s="18">
        <f t="shared" si="10"/>
        <v>-1.7511872228117704</v>
      </c>
      <c r="J194" s="21" t="str">
        <f>IF(AND('Test Sample Data'!O194&gt;=35,'Control Sample Data'!O194&gt;=35),"C",IF(AND('Test Sample Data'!O194&gt;=30,'Control Sample Data'!O194&gt;=30, OR(H194&gt;=0.05, H194="N/A")),"B",IF(OR(AND('Test Sample Data'!O194&gt;=30,'Control Sample Data'!O194&lt;=30), AND('Test Sample Data'!O194&lt;=30,'Control Sample Data'!O194&gt;=30)),"A","OKAY")))</f>
        <v>OKAY</v>
      </c>
    </row>
    <row r="195" spans="1:10" ht="15" customHeight="1" x14ac:dyDescent="0.25">
      <c r="A195" s="16" t="str">
        <f>'miRNA Table'!C195</f>
        <v>hsa-miR-29a-3p</v>
      </c>
      <c r="B195" s="17" t="s">
        <v>5693</v>
      </c>
      <c r="C195" s="18">
        <f>Calculations!CY196</f>
        <v>9.0133333333333336</v>
      </c>
      <c r="D195" s="18">
        <f>Calculations!CZ196</f>
        <v>8.1616666666666635</v>
      </c>
      <c r="E195" s="19">
        <f t="shared" si="11"/>
        <v>1.9351574477836514E-3</v>
      </c>
      <c r="F195" s="19">
        <f t="shared" si="12"/>
        <v>3.4921550563951674E-3</v>
      </c>
      <c r="G195" s="18">
        <f t="shared" si="13"/>
        <v>0.55414419363762402</v>
      </c>
      <c r="H195" s="20">
        <f>IF(OR(COUNT(Calculations!DC196:DL196)&lt;3,COUNT(Calculations!DO196:DX196)&lt;3),"N/A",IF(ISERROR(TTEST(Calculations!DO196:DX196,Calculations!DC196:DL196,2,2)),"N/A",TTEST(Calculations!DO196:DX196,Calculations!DC196:DL196,2,2)))</f>
        <v>6.5528890671277004E-4</v>
      </c>
      <c r="I195" s="18">
        <f t="shared" ref="I195:I258" si="14">IF(G195&gt;1,G195,-1/G195)</f>
        <v>-1.8045844592101565</v>
      </c>
      <c r="J195" s="21" t="str">
        <f>IF(AND('Test Sample Data'!O195&gt;=35,'Control Sample Data'!O195&gt;=35),"C",IF(AND('Test Sample Data'!O195&gt;=30,'Control Sample Data'!O195&gt;=30, OR(H195&gt;=0.05, H195="N/A")),"B",IF(OR(AND('Test Sample Data'!O195&gt;=30,'Control Sample Data'!O195&lt;=30), AND('Test Sample Data'!O195&lt;=30,'Control Sample Data'!O195&gt;=30)),"A","OKAY")))</f>
        <v>OKAY</v>
      </c>
    </row>
    <row r="196" spans="1:10" ht="15" customHeight="1" x14ac:dyDescent="0.25">
      <c r="A196" s="16" t="str">
        <f>'miRNA Table'!C196</f>
        <v>hsa-miR-29a-5p</v>
      </c>
      <c r="B196" s="17" t="s">
        <v>5694</v>
      </c>
      <c r="C196" s="18">
        <f>Calculations!CY197</f>
        <v>10.386666666666665</v>
      </c>
      <c r="D196" s="18">
        <f>Calculations!CZ197</f>
        <v>11.075000000000001</v>
      </c>
      <c r="E196" s="19">
        <f t="shared" si="11"/>
        <v>7.4696762379101284E-4</v>
      </c>
      <c r="F196" s="19">
        <f t="shared" si="12"/>
        <v>4.6354595749537037E-4</v>
      </c>
      <c r="G196" s="18">
        <f t="shared" si="13"/>
        <v>1.6114208563634667</v>
      </c>
      <c r="H196" s="20">
        <f>IF(OR(COUNT(Calculations!DC197:DL197)&lt;3,COUNT(Calculations!DO197:DX197)&lt;3),"N/A",IF(ISERROR(TTEST(Calculations!DO197:DX197,Calculations!DC197:DL197,2,2)),"N/A",TTEST(Calculations!DO197:DX197,Calculations!DC197:DL197,2,2)))</f>
        <v>5.8867156111331885E-2</v>
      </c>
      <c r="I196" s="18">
        <f t="shared" si="14"/>
        <v>1.6114208563634667</v>
      </c>
      <c r="J196" s="21" t="str">
        <f>IF(AND('Test Sample Data'!O196&gt;=35,'Control Sample Data'!O196&gt;=35),"C",IF(AND('Test Sample Data'!O196&gt;=30,'Control Sample Data'!O196&gt;=30, OR(H196&gt;=0.05, H196="N/A")),"B",IF(OR(AND('Test Sample Data'!O196&gt;=30,'Control Sample Data'!O196&lt;=30), AND('Test Sample Data'!O196&lt;=30,'Control Sample Data'!O196&gt;=30)),"A","OKAY")))</f>
        <v>B</v>
      </c>
    </row>
    <row r="197" spans="1:10" ht="15" customHeight="1" x14ac:dyDescent="0.25">
      <c r="A197" s="16" t="str">
        <f>'miRNA Table'!C197</f>
        <v>hsa-miR-29b-3p</v>
      </c>
      <c r="B197" s="17" t="s">
        <v>5695</v>
      </c>
      <c r="C197" s="18">
        <f>Calculations!CY198</f>
        <v>10.78</v>
      </c>
      <c r="D197" s="18">
        <f>Calculations!CZ198</f>
        <v>12.751666666666665</v>
      </c>
      <c r="E197" s="19">
        <f t="shared" si="11"/>
        <v>5.6871757151780091E-4</v>
      </c>
      <c r="F197" s="19">
        <f t="shared" si="12"/>
        <v>1.4499927762680196E-4</v>
      </c>
      <c r="G197" s="18">
        <f t="shared" si="13"/>
        <v>3.9222096883928064</v>
      </c>
      <c r="H197" s="20">
        <f>IF(OR(COUNT(Calculations!DC198:DL198)&lt;3,COUNT(Calculations!DO198:DX198)&lt;3),"N/A",IF(ISERROR(TTEST(Calculations!DO198:DX198,Calculations!DC198:DL198,2,2)),"N/A",TTEST(Calculations!DO198:DX198,Calculations!DC198:DL198,2,2)))</f>
        <v>2.6736042136590184E-3</v>
      </c>
      <c r="I197" s="18">
        <f t="shared" si="14"/>
        <v>3.9222096883928064</v>
      </c>
      <c r="J197" s="21" t="str">
        <f>IF(AND('Test Sample Data'!O197&gt;=35,'Control Sample Data'!O197&gt;=35),"C",IF(AND('Test Sample Data'!O197&gt;=30,'Control Sample Data'!O197&gt;=30, OR(H197&gt;=0.05, H197="N/A")),"B",IF(OR(AND('Test Sample Data'!O197&gt;=30,'Control Sample Data'!O197&lt;=30), AND('Test Sample Data'!O197&lt;=30,'Control Sample Data'!O197&gt;=30)),"A","OKAY")))</f>
        <v>OKAY</v>
      </c>
    </row>
    <row r="198" spans="1:10" ht="15" customHeight="1" x14ac:dyDescent="0.25">
      <c r="A198" s="16" t="str">
        <f>'miRNA Table'!C198</f>
        <v>hsa-miR-29b-2-5p</v>
      </c>
      <c r="B198" s="17" t="s">
        <v>5696</v>
      </c>
      <c r="C198" s="18">
        <f>Calculations!CY199</f>
        <v>11.443333333333333</v>
      </c>
      <c r="D198" s="18">
        <f>Calculations!CZ199</f>
        <v>12.324999999999998</v>
      </c>
      <c r="E198" s="19">
        <f t="shared" si="11"/>
        <v>3.5909835551414788E-4</v>
      </c>
      <c r="F198" s="19">
        <f t="shared" si="12"/>
        <v>1.9489706698160443E-4</v>
      </c>
      <c r="G198" s="18">
        <f t="shared" si="13"/>
        <v>1.8425026147163197</v>
      </c>
      <c r="H198" s="20">
        <f>IF(OR(COUNT(Calculations!DC199:DL199)&lt;3,COUNT(Calculations!DO199:DX199)&lt;3),"N/A",IF(ISERROR(TTEST(Calculations!DO199:DX199,Calculations!DC199:DL199,2,2)),"N/A",TTEST(Calculations!DO199:DX199,Calculations!DC199:DL199,2,2)))</f>
        <v>0.25719462883228678</v>
      </c>
      <c r="I198" s="18">
        <f t="shared" si="14"/>
        <v>1.8425026147163197</v>
      </c>
      <c r="J198" s="21" t="str">
        <f>IF(AND('Test Sample Data'!O198&gt;=35,'Control Sample Data'!O198&gt;=35),"C",IF(AND('Test Sample Data'!O198&gt;=30,'Control Sample Data'!O198&gt;=30, OR(H198&gt;=0.05, H198="N/A")),"B",IF(OR(AND('Test Sample Data'!O198&gt;=30,'Control Sample Data'!O198&lt;=30), AND('Test Sample Data'!O198&lt;=30,'Control Sample Data'!O198&gt;=30)),"A","OKAY")))</f>
        <v>B</v>
      </c>
    </row>
    <row r="199" spans="1:10" ht="15" customHeight="1" x14ac:dyDescent="0.25">
      <c r="A199" s="16" t="str">
        <f>'miRNA Table'!C199</f>
        <v>hsa-miR-29c-3p</v>
      </c>
      <c r="B199" s="17" t="s">
        <v>5697</v>
      </c>
      <c r="C199" s="18">
        <f>Calculations!CY200</f>
        <v>14.329999999999998</v>
      </c>
      <c r="D199" s="18">
        <f>Calculations!CZ200</f>
        <v>14.038333333333332</v>
      </c>
      <c r="E199" s="19">
        <f t="shared" si="11"/>
        <v>4.8555693588557124E-5</v>
      </c>
      <c r="F199" s="19">
        <f t="shared" si="12"/>
        <v>5.9434768784688396E-5</v>
      </c>
      <c r="G199" s="18">
        <f t="shared" si="13"/>
        <v>0.81695772662055099</v>
      </c>
      <c r="H199" s="20">
        <f>IF(OR(COUNT(Calculations!DC200:DL200)&lt;3,COUNT(Calculations!DO200:DX200)&lt;3),"N/A",IF(ISERROR(TTEST(Calculations!DO200:DX200,Calculations!DC200:DL200,2,2)),"N/A",TTEST(Calculations!DO200:DX200,Calculations!DC200:DL200,2,2)))</f>
        <v>4.5337704143252298E-2</v>
      </c>
      <c r="I199" s="18">
        <f t="shared" si="14"/>
        <v>-1.2240535433046535</v>
      </c>
      <c r="J199" s="21" t="str">
        <f>IF(AND('Test Sample Data'!O199&gt;=35,'Control Sample Data'!O199&gt;=35),"C",IF(AND('Test Sample Data'!O199&gt;=30,'Control Sample Data'!O199&gt;=30, OR(H199&gt;=0.05, H199="N/A")),"B",IF(OR(AND('Test Sample Data'!O199&gt;=30,'Control Sample Data'!O199&lt;=30), AND('Test Sample Data'!O199&lt;=30,'Control Sample Data'!O199&gt;=30)),"A","OKAY")))</f>
        <v>C</v>
      </c>
    </row>
    <row r="200" spans="1:10" ht="15" customHeight="1" x14ac:dyDescent="0.25">
      <c r="A200" s="16" t="str">
        <f>'miRNA Table'!C200</f>
        <v>hsa-miR-300</v>
      </c>
      <c r="B200" s="17" t="s">
        <v>5698</v>
      </c>
      <c r="C200" s="18">
        <f>Calculations!CY201</f>
        <v>5.6966666666666663</v>
      </c>
      <c r="D200" s="18">
        <f>Calculations!CZ201</f>
        <v>7.8283333333333323</v>
      </c>
      <c r="E200" s="19">
        <f t="shared" si="11"/>
        <v>1.9281128900376098E-2</v>
      </c>
      <c r="F200" s="19">
        <f t="shared" si="12"/>
        <v>4.3998396650490853E-3</v>
      </c>
      <c r="G200" s="18">
        <f t="shared" si="13"/>
        <v>4.382234437663536</v>
      </c>
      <c r="H200" s="20">
        <f>IF(OR(COUNT(Calculations!DC201:DL201)&lt;3,COUNT(Calculations!DO201:DX201)&lt;3),"N/A",IF(ISERROR(TTEST(Calculations!DO201:DX201,Calculations!DC201:DL201,2,2)),"N/A",TTEST(Calculations!DO201:DX201,Calculations!DC201:DL201,2,2)))</f>
        <v>3.4417619467034108E-3</v>
      </c>
      <c r="I200" s="18">
        <f t="shared" si="14"/>
        <v>4.382234437663536</v>
      </c>
      <c r="J200" s="21" t="str">
        <f>IF(AND('Test Sample Data'!O200&gt;=35,'Control Sample Data'!O200&gt;=35),"C",IF(AND('Test Sample Data'!O200&gt;=30,'Control Sample Data'!O200&gt;=30, OR(H200&gt;=0.05, H200="N/A")),"B",IF(OR(AND('Test Sample Data'!O200&gt;=30,'Control Sample Data'!O200&lt;=30), AND('Test Sample Data'!O200&lt;=30,'Control Sample Data'!O200&gt;=30)),"A","OKAY")))</f>
        <v>OKAY</v>
      </c>
    </row>
    <row r="201" spans="1:10" ht="15" customHeight="1" x14ac:dyDescent="0.25">
      <c r="A201" s="16" t="str">
        <f>'miRNA Table'!C201</f>
        <v>hsa-miR-301a-3p</v>
      </c>
      <c r="B201" s="17" t="s">
        <v>5699</v>
      </c>
      <c r="C201" s="18">
        <f>Calculations!CY202</f>
        <v>14.329999999999998</v>
      </c>
      <c r="D201" s="18">
        <f>Calculations!CZ202</f>
        <v>14.038333333333332</v>
      </c>
      <c r="E201" s="19">
        <f t="shared" si="11"/>
        <v>4.8555693588557124E-5</v>
      </c>
      <c r="F201" s="19">
        <f t="shared" si="12"/>
        <v>5.9434768784688396E-5</v>
      </c>
      <c r="G201" s="18">
        <f t="shared" si="13"/>
        <v>0.81695772662055099</v>
      </c>
      <c r="H201" s="20">
        <f>IF(OR(COUNT(Calculations!DC202:DL202)&lt;3,COUNT(Calculations!DO202:DX202)&lt;3),"N/A",IF(ISERROR(TTEST(Calculations!DO202:DX202,Calculations!DC202:DL202,2,2)),"N/A",TTEST(Calculations!DO202:DX202,Calculations!DC202:DL202,2,2)))</f>
        <v>4.5337704143252298E-2</v>
      </c>
      <c r="I201" s="18">
        <f t="shared" si="14"/>
        <v>-1.2240535433046535</v>
      </c>
      <c r="J201" s="21" t="str">
        <f>IF(AND('Test Sample Data'!O201&gt;=35,'Control Sample Data'!O201&gt;=35),"C",IF(AND('Test Sample Data'!O201&gt;=30,'Control Sample Data'!O201&gt;=30, OR(H201&gt;=0.05, H201="N/A")),"B",IF(OR(AND('Test Sample Data'!O201&gt;=30,'Control Sample Data'!O201&lt;=30), AND('Test Sample Data'!O201&lt;=30,'Control Sample Data'!O201&gt;=30)),"A","OKAY")))</f>
        <v>C</v>
      </c>
    </row>
    <row r="202" spans="1:10" ht="15" customHeight="1" x14ac:dyDescent="0.25">
      <c r="A202" s="16" t="str">
        <f>'miRNA Table'!C202</f>
        <v>hsa-miR-302a-3p</v>
      </c>
      <c r="B202" s="17" t="s">
        <v>5700</v>
      </c>
      <c r="C202" s="18">
        <f>Calculations!CY203</f>
        <v>8.6866666666666656</v>
      </c>
      <c r="D202" s="18">
        <f>Calculations!CZ203</f>
        <v>6.2883333333333304</v>
      </c>
      <c r="E202" s="19">
        <f t="shared" si="11"/>
        <v>2.4269049696990911E-3</v>
      </c>
      <c r="F202" s="19">
        <f t="shared" si="12"/>
        <v>1.2794491907194354E-2</v>
      </c>
      <c r="G202" s="18">
        <f t="shared" si="13"/>
        <v>0.1896835753465474</v>
      </c>
      <c r="H202" s="20">
        <f>IF(OR(COUNT(Calculations!DC203:DL203)&lt;3,COUNT(Calculations!DO203:DX203)&lt;3),"N/A",IF(ISERROR(TTEST(Calculations!DO203:DX203,Calculations!DC203:DL203,2,2)),"N/A",TTEST(Calculations!DO203:DX203,Calculations!DC203:DL203,2,2)))</f>
        <v>1.4140795037699536E-4</v>
      </c>
      <c r="I202" s="18">
        <f t="shared" si="14"/>
        <v>-5.2719377424904801</v>
      </c>
      <c r="J202" s="21" t="str">
        <f>IF(AND('Test Sample Data'!O202&gt;=35,'Control Sample Data'!O202&gt;=35),"C",IF(AND('Test Sample Data'!O202&gt;=30,'Control Sample Data'!O202&gt;=30, OR(H202&gt;=0.05, H202="N/A")),"B",IF(OR(AND('Test Sample Data'!O202&gt;=30,'Control Sample Data'!O202&lt;=30), AND('Test Sample Data'!O202&lt;=30,'Control Sample Data'!O202&gt;=30)),"A","OKAY")))</f>
        <v>OKAY</v>
      </c>
    </row>
    <row r="203" spans="1:10" ht="15" customHeight="1" x14ac:dyDescent="0.25">
      <c r="A203" s="16" t="str">
        <f>'miRNA Table'!C203</f>
        <v>hsa-miR-302a-5p</v>
      </c>
      <c r="B203" s="17" t="s">
        <v>5701</v>
      </c>
      <c r="C203" s="18">
        <f>Calculations!CY204</f>
        <v>0.6000000000000002</v>
      </c>
      <c r="D203" s="18">
        <f>Calculations!CZ204</f>
        <v>4.6816666666666649</v>
      </c>
      <c r="E203" s="19">
        <f t="shared" si="11"/>
        <v>0.6597539553864471</v>
      </c>
      <c r="F203" s="19">
        <f t="shared" si="12"/>
        <v>3.8965289174565598E-2</v>
      </c>
      <c r="G203" s="18">
        <f t="shared" si="13"/>
        <v>16.931837780818991</v>
      </c>
      <c r="H203" s="20">
        <f>IF(OR(COUNT(Calculations!DC204:DL204)&lt;3,COUNT(Calculations!DO204:DX204)&lt;3),"N/A",IF(ISERROR(TTEST(Calculations!DO204:DX204,Calculations!DC204:DL204,2,2)),"N/A",TTEST(Calculations!DO204:DX204,Calculations!DC204:DL204,2,2)))</f>
        <v>2.9252330587097668E-6</v>
      </c>
      <c r="I203" s="18">
        <f t="shared" si="14"/>
        <v>16.931837780818991</v>
      </c>
      <c r="J203" s="21" t="str">
        <f>IF(AND('Test Sample Data'!O203&gt;=35,'Control Sample Data'!O203&gt;=35),"C",IF(AND('Test Sample Data'!O203&gt;=30,'Control Sample Data'!O203&gt;=30, OR(H203&gt;=0.05, H203="N/A")),"B",IF(OR(AND('Test Sample Data'!O203&gt;=30,'Control Sample Data'!O203&lt;=30), AND('Test Sample Data'!O203&lt;=30,'Control Sample Data'!O203&gt;=30)),"A","OKAY")))</f>
        <v>OKAY</v>
      </c>
    </row>
    <row r="204" spans="1:10" ht="15" customHeight="1" x14ac:dyDescent="0.25">
      <c r="A204" s="16" t="str">
        <f>'miRNA Table'!C204</f>
        <v>hsa-miR-302b-3p</v>
      </c>
      <c r="B204" s="17" t="s">
        <v>5702</v>
      </c>
      <c r="C204" s="18">
        <f>Calculations!CY205</f>
        <v>-3.870000000000001</v>
      </c>
      <c r="D204" s="18">
        <f>Calculations!CZ205</f>
        <v>6.1883333333333326</v>
      </c>
      <c r="E204" s="19">
        <f t="shared" si="11"/>
        <v>14.621303203670415</v>
      </c>
      <c r="F204" s="19">
        <f t="shared" si="12"/>
        <v>1.3712796892766249E-2</v>
      </c>
      <c r="G204" s="18">
        <f t="shared" si="13"/>
        <v>1066.2524441956418</v>
      </c>
      <c r="H204" s="20">
        <f>IF(OR(COUNT(Calculations!DC205:DL205)&lt;3,COUNT(Calculations!DO205:DX205)&lt;3),"N/A",IF(ISERROR(TTEST(Calculations!DO205:DX205,Calculations!DC205:DL205,2,2)),"N/A",TTEST(Calculations!DO205:DX205,Calculations!DC205:DL205,2,2)))</f>
        <v>9.101635624493599E-6</v>
      </c>
      <c r="I204" s="18">
        <f t="shared" si="14"/>
        <v>1066.2524441956418</v>
      </c>
      <c r="J204" s="21" t="str">
        <f>IF(AND('Test Sample Data'!O204&gt;=35,'Control Sample Data'!O204&gt;=35),"C",IF(AND('Test Sample Data'!O204&gt;=30,'Control Sample Data'!O204&gt;=30, OR(H204&gt;=0.05, H204="N/A")),"B",IF(OR(AND('Test Sample Data'!O204&gt;=30,'Control Sample Data'!O204&lt;=30), AND('Test Sample Data'!O204&lt;=30,'Control Sample Data'!O204&gt;=30)),"A","OKAY")))</f>
        <v>OKAY</v>
      </c>
    </row>
    <row r="205" spans="1:10" ht="15" customHeight="1" x14ac:dyDescent="0.25">
      <c r="A205" s="16" t="str">
        <f>'miRNA Table'!C205</f>
        <v>hsa-miR-302b-5p</v>
      </c>
      <c r="B205" s="17" t="s">
        <v>5703</v>
      </c>
      <c r="C205" s="18">
        <f>Calculations!CY206</f>
        <v>13.333333333333334</v>
      </c>
      <c r="D205" s="18">
        <f>Calculations!CZ206</f>
        <v>14.038333333333332</v>
      </c>
      <c r="E205" s="19">
        <f t="shared" si="11"/>
        <v>9.6887271238293418E-5</v>
      </c>
      <c r="F205" s="19">
        <f t="shared" si="12"/>
        <v>5.9434768784688396E-5</v>
      </c>
      <c r="G205" s="18">
        <f t="shared" si="13"/>
        <v>1.6301446648052502</v>
      </c>
      <c r="H205" s="20">
        <f>IF(OR(COUNT(Calculations!DC206:DL206)&lt;3,COUNT(Calculations!DO206:DX206)&lt;3),"N/A",IF(ISERROR(TTEST(Calculations!DO206:DX206,Calculations!DC206:DL206,2,2)),"N/A",TTEST(Calculations!DO206:DX206,Calculations!DC206:DL206,2,2)))</f>
        <v>0.18729475073111151</v>
      </c>
      <c r="I205" s="18">
        <f t="shared" si="14"/>
        <v>1.6301446648052502</v>
      </c>
      <c r="J205" s="21" t="str">
        <f>IF(AND('Test Sample Data'!O205&gt;=35,'Control Sample Data'!O205&gt;=35),"C",IF(AND('Test Sample Data'!O205&gt;=30,'Control Sample Data'!O205&gt;=30, OR(H205&gt;=0.05, H205="N/A")),"B",IF(OR(AND('Test Sample Data'!O205&gt;=30,'Control Sample Data'!O205&lt;=30), AND('Test Sample Data'!O205&lt;=30,'Control Sample Data'!O205&gt;=30)),"A","OKAY")))</f>
        <v>B</v>
      </c>
    </row>
    <row r="206" spans="1:10" ht="15" customHeight="1" x14ac:dyDescent="0.25">
      <c r="A206" s="16" t="str">
        <f>'miRNA Table'!C206</f>
        <v>hsa-miR-302c-3p</v>
      </c>
      <c r="B206" s="17" t="s">
        <v>5704</v>
      </c>
      <c r="C206" s="18">
        <f>Calculations!CY207</f>
        <v>0.23333333333333309</v>
      </c>
      <c r="D206" s="18">
        <f>Calculations!CZ207</f>
        <v>2.194999999999999</v>
      </c>
      <c r="E206" s="19">
        <f t="shared" si="11"/>
        <v>0.85066716095085582</v>
      </c>
      <c r="F206" s="19">
        <f t="shared" si="12"/>
        <v>0.21839322397917374</v>
      </c>
      <c r="G206" s="18">
        <f t="shared" si="13"/>
        <v>3.8951170070733356</v>
      </c>
      <c r="H206" s="20">
        <f>IF(OR(COUNT(Calculations!DC207:DL207)&lt;3,COUNT(Calculations!DO207:DX207)&lt;3),"N/A",IF(ISERROR(TTEST(Calculations!DO207:DX207,Calculations!DC207:DL207,2,2)),"N/A",TTEST(Calculations!DO207:DX207,Calculations!DC207:DL207,2,2)))</f>
        <v>5.3186417986663228E-4</v>
      </c>
      <c r="I206" s="18">
        <f t="shared" si="14"/>
        <v>3.8951170070733356</v>
      </c>
      <c r="J206" s="21" t="str">
        <f>IF(AND('Test Sample Data'!O206&gt;=35,'Control Sample Data'!O206&gt;=35),"C",IF(AND('Test Sample Data'!O206&gt;=30,'Control Sample Data'!O206&gt;=30, OR(H206&gt;=0.05, H206="N/A")),"B",IF(OR(AND('Test Sample Data'!O206&gt;=30,'Control Sample Data'!O206&lt;=30), AND('Test Sample Data'!O206&lt;=30,'Control Sample Data'!O206&gt;=30)),"A","OKAY")))</f>
        <v>OKAY</v>
      </c>
    </row>
    <row r="207" spans="1:10" ht="15" customHeight="1" x14ac:dyDescent="0.25">
      <c r="A207" s="16" t="str">
        <f>'miRNA Table'!C207</f>
        <v>hsa-miR-30a-5p</v>
      </c>
      <c r="B207" s="17" t="s">
        <v>5705</v>
      </c>
      <c r="C207" s="18">
        <f>Calculations!CY208</f>
        <v>14.143333333333331</v>
      </c>
      <c r="D207" s="18">
        <f>Calculations!CZ208</f>
        <v>12.831666666666665</v>
      </c>
      <c r="E207" s="19">
        <f t="shared" si="11"/>
        <v>5.5262741779073862E-5</v>
      </c>
      <c r="F207" s="19">
        <f t="shared" si="12"/>
        <v>1.3717767536852355E-4</v>
      </c>
      <c r="G207" s="18">
        <f t="shared" si="13"/>
        <v>0.40285521409086594</v>
      </c>
      <c r="H207" s="20">
        <f>IF(OR(COUNT(Calculations!DC208:DL208)&lt;3,COUNT(Calculations!DO208:DX208)&lt;3),"N/A",IF(ISERROR(TTEST(Calculations!DO208:DX208,Calculations!DC208:DL208,2,2)),"N/A",TTEST(Calculations!DO208:DX208,Calculations!DC208:DL208,2,2)))</f>
        <v>0.18330233304206794</v>
      </c>
      <c r="I207" s="18">
        <f t="shared" si="14"/>
        <v>-2.4822813880086585</v>
      </c>
      <c r="J207" s="21" t="str">
        <f>IF(AND('Test Sample Data'!O207&gt;=35,'Control Sample Data'!O207&gt;=35),"C",IF(AND('Test Sample Data'!O207&gt;=30,'Control Sample Data'!O207&gt;=30, OR(H207&gt;=0.05, H207="N/A")),"B",IF(OR(AND('Test Sample Data'!O207&gt;=30,'Control Sample Data'!O207&lt;=30), AND('Test Sample Data'!O207&lt;=30,'Control Sample Data'!O207&gt;=30)),"A","OKAY")))</f>
        <v>B</v>
      </c>
    </row>
    <row r="208" spans="1:10" ht="15" customHeight="1" x14ac:dyDescent="0.25">
      <c r="A208" s="16" t="str">
        <f>'miRNA Table'!C208</f>
        <v>hsa-miR-30b-5p</v>
      </c>
      <c r="B208" s="17" t="s">
        <v>5706</v>
      </c>
      <c r="C208" s="18">
        <f>Calculations!CY209</f>
        <v>12.443333333333333</v>
      </c>
      <c r="D208" s="18">
        <f>Calculations!CZ209</f>
        <v>13.115</v>
      </c>
      <c r="E208" s="19">
        <f t="shared" si="11"/>
        <v>1.7954917775707394E-4</v>
      </c>
      <c r="F208" s="19">
        <f t="shared" si="12"/>
        <v>1.127175672277093E-4</v>
      </c>
      <c r="G208" s="18">
        <f t="shared" si="13"/>
        <v>1.5929121092043534</v>
      </c>
      <c r="H208" s="20">
        <f>IF(OR(COUNT(Calculations!DC209:DL209)&lt;3,COUNT(Calculations!DO209:DX209)&lt;3),"N/A",IF(ISERROR(TTEST(Calculations!DO209:DX209,Calculations!DC209:DL209,2,2)),"N/A",TTEST(Calculations!DO209:DX209,Calculations!DC209:DL209,2,2)))</f>
        <v>0.31976576856150657</v>
      </c>
      <c r="I208" s="18">
        <f t="shared" si="14"/>
        <v>1.5929121092043534</v>
      </c>
      <c r="J208" s="21" t="str">
        <f>IF(AND('Test Sample Data'!O208&gt;=35,'Control Sample Data'!O208&gt;=35),"C",IF(AND('Test Sample Data'!O208&gt;=30,'Control Sample Data'!O208&gt;=30, OR(H208&gt;=0.05, H208="N/A")),"B",IF(OR(AND('Test Sample Data'!O208&gt;=30,'Control Sample Data'!O208&lt;=30), AND('Test Sample Data'!O208&lt;=30,'Control Sample Data'!O208&gt;=30)),"A","OKAY")))</f>
        <v>B</v>
      </c>
    </row>
    <row r="209" spans="1:10" ht="15" customHeight="1" x14ac:dyDescent="0.25">
      <c r="A209" s="16" t="str">
        <f>'miRNA Table'!C209</f>
        <v>hsa-miR-30c-5p</v>
      </c>
      <c r="B209" s="17" t="s">
        <v>5707</v>
      </c>
      <c r="C209" s="18">
        <f>Calculations!CY210</f>
        <v>4.3</v>
      </c>
      <c r="D209" s="18">
        <f>Calculations!CZ210</f>
        <v>4.3583333333333316</v>
      </c>
      <c r="E209" s="19">
        <f t="shared" si="11"/>
        <v>5.0765774772264717E-2</v>
      </c>
      <c r="F209" s="19">
        <f t="shared" si="12"/>
        <v>4.8754076625835911E-2</v>
      </c>
      <c r="G209" s="18">
        <f t="shared" si="13"/>
        <v>1.0412621525348049</v>
      </c>
      <c r="H209" s="20">
        <f>IF(OR(COUNT(Calculations!DC210:DL210)&lt;3,COUNT(Calculations!DO210:DX210)&lt;3),"N/A",IF(ISERROR(TTEST(Calculations!DO210:DX210,Calculations!DC210:DL210,2,2)),"N/A",TTEST(Calculations!DO210:DX210,Calculations!DC210:DL210,2,2)))</f>
        <v>0.68527738503299818</v>
      </c>
      <c r="I209" s="18">
        <f t="shared" si="14"/>
        <v>1.0412621525348049</v>
      </c>
      <c r="J209" s="21" t="str">
        <f>IF(AND('Test Sample Data'!O209&gt;=35,'Control Sample Data'!O209&gt;=35),"C",IF(AND('Test Sample Data'!O209&gt;=30,'Control Sample Data'!O209&gt;=30, OR(H209&gt;=0.05, H209="N/A")),"B",IF(OR(AND('Test Sample Data'!O209&gt;=30,'Control Sample Data'!O209&lt;=30), AND('Test Sample Data'!O209&lt;=30,'Control Sample Data'!O209&gt;=30)),"A","OKAY")))</f>
        <v>OKAY</v>
      </c>
    </row>
    <row r="210" spans="1:10" ht="15" customHeight="1" x14ac:dyDescent="0.25">
      <c r="A210" s="16" t="str">
        <f>'miRNA Table'!C210</f>
        <v>hsa-miR-30c-1-3p</v>
      </c>
      <c r="B210" s="17" t="s">
        <v>5708</v>
      </c>
      <c r="C210" s="18">
        <f>Calculations!CY211</f>
        <v>14.329999999999998</v>
      </c>
      <c r="D210" s="18">
        <f>Calculations!CZ211</f>
        <v>14.038333333333332</v>
      </c>
      <c r="E210" s="19">
        <f t="shared" si="11"/>
        <v>4.8555693588557124E-5</v>
      </c>
      <c r="F210" s="19">
        <f t="shared" si="12"/>
        <v>5.9434768784688396E-5</v>
      </c>
      <c r="G210" s="18">
        <f t="shared" si="13"/>
        <v>0.81695772662055099</v>
      </c>
      <c r="H210" s="20">
        <f>IF(OR(COUNT(Calculations!DC211:DL211)&lt;3,COUNT(Calculations!DO211:DX211)&lt;3),"N/A",IF(ISERROR(TTEST(Calculations!DO211:DX211,Calculations!DC211:DL211,2,2)),"N/A",TTEST(Calculations!DO211:DX211,Calculations!DC211:DL211,2,2)))</f>
        <v>4.5337704143252298E-2</v>
      </c>
      <c r="I210" s="18">
        <f t="shared" si="14"/>
        <v>-1.2240535433046535</v>
      </c>
      <c r="J210" s="21" t="str">
        <f>IF(AND('Test Sample Data'!O210&gt;=35,'Control Sample Data'!O210&gt;=35),"C",IF(AND('Test Sample Data'!O210&gt;=30,'Control Sample Data'!O210&gt;=30, OR(H210&gt;=0.05, H210="N/A")),"B",IF(OR(AND('Test Sample Data'!O210&gt;=30,'Control Sample Data'!O210&lt;=30), AND('Test Sample Data'!O210&lt;=30,'Control Sample Data'!O210&gt;=30)),"A","OKAY")))</f>
        <v>C</v>
      </c>
    </row>
    <row r="211" spans="1:10" ht="15" customHeight="1" x14ac:dyDescent="0.25">
      <c r="A211" s="16" t="str">
        <f>'miRNA Table'!C211</f>
        <v>hsa-miR-30d-5p</v>
      </c>
      <c r="B211" s="17" t="s">
        <v>5709</v>
      </c>
      <c r="C211" s="18">
        <f>Calculations!CY212</f>
        <v>14.329999999999998</v>
      </c>
      <c r="D211" s="18">
        <f>Calculations!CZ212</f>
        <v>14.038333333333332</v>
      </c>
      <c r="E211" s="19">
        <f t="shared" si="11"/>
        <v>4.8555693588557124E-5</v>
      </c>
      <c r="F211" s="19">
        <f t="shared" si="12"/>
        <v>5.9434768784688396E-5</v>
      </c>
      <c r="G211" s="18">
        <f t="shared" si="13"/>
        <v>0.81695772662055099</v>
      </c>
      <c r="H211" s="20">
        <f>IF(OR(COUNT(Calculations!DC212:DL212)&lt;3,COUNT(Calculations!DO212:DX212)&lt;3),"N/A",IF(ISERROR(TTEST(Calculations!DO212:DX212,Calculations!DC212:DL212,2,2)),"N/A",TTEST(Calculations!DO212:DX212,Calculations!DC212:DL212,2,2)))</f>
        <v>4.5337704143252298E-2</v>
      </c>
      <c r="I211" s="18">
        <f t="shared" si="14"/>
        <v>-1.2240535433046535</v>
      </c>
      <c r="J211" s="21" t="str">
        <f>IF(AND('Test Sample Data'!O211&gt;=35,'Control Sample Data'!O211&gt;=35),"C",IF(AND('Test Sample Data'!O211&gt;=30,'Control Sample Data'!O211&gt;=30, OR(H211&gt;=0.05, H211="N/A")),"B",IF(OR(AND('Test Sample Data'!O211&gt;=30,'Control Sample Data'!O211&lt;=30), AND('Test Sample Data'!O211&lt;=30,'Control Sample Data'!O211&gt;=30)),"A","OKAY")))</f>
        <v>C</v>
      </c>
    </row>
    <row r="212" spans="1:10" ht="15" customHeight="1" x14ac:dyDescent="0.25">
      <c r="A212" s="16" t="str">
        <f>'miRNA Table'!C212</f>
        <v>hsa-miR-30d-3p</v>
      </c>
      <c r="B212" s="17" t="s">
        <v>5710</v>
      </c>
      <c r="C212" s="18">
        <f>Calculations!CY213</f>
        <v>14.329999999999998</v>
      </c>
      <c r="D212" s="18">
        <f>Calculations!CZ213</f>
        <v>14.038333333333332</v>
      </c>
      <c r="E212" s="19">
        <f t="shared" si="11"/>
        <v>4.8555693588557124E-5</v>
      </c>
      <c r="F212" s="19">
        <f t="shared" si="12"/>
        <v>5.9434768784688396E-5</v>
      </c>
      <c r="G212" s="18">
        <f t="shared" si="13"/>
        <v>0.81695772662055099</v>
      </c>
      <c r="H212" s="20">
        <f>IF(OR(COUNT(Calculations!DC213:DL213)&lt;3,COUNT(Calculations!DO213:DX213)&lt;3),"N/A",IF(ISERROR(TTEST(Calculations!DO213:DX213,Calculations!DC213:DL213,2,2)),"N/A",TTEST(Calculations!DO213:DX213,Calculations!DC213:DL213,2,2)))</f>
        <v>4.5337704143252298E-2</v>
      </c>
      <c r="I212" s="18">
        <f t="shared" si="14"/>
        <v>-1.2240535433046535</v>
      </c>
      <c r="J212" s="21" t="str">
        <f>IF(AND('Test Sample Data'!O212&gt;=35,'Control Sample Data'!O212&gt;=35),"C",IF(AND('Test Sample Data'!O212&gt;=30,'Control Sample Data'!O212&gt;=30, OR(H212&gt;=0.05, H212="N/A")),"B",IF(OR(AND('Test Sample Data'!O212&gt;=30,'Control Sample Data'!O212&lt;=30), AND('Test Sample Data'!O212&lt;=30,'Control Sample Data'!O212&gt;=30)),"A","OKAY")))</f>
        <v>C</v>
      </c>
    </row>
    <row r="213" spans="1:10" ht="15" customHeight="1" x14ac:dyDescent="0.25">
      <c r="A213" s="16" t="str">
        <f>'miRNA Table'!C213</f>
        <v>hsa-miR-30e-5p</v>
      </c>
      <c r="B213" s="17" t="s">
        <v>5711</v>
      </c>
      <c r="C213" s="18">
        <f>Calculations!CY214</f>
        <v>14.329999999999998</v>
      </c>
      <c r="D213" s="18">
        <f>Calculations!CZ214</f>
        <v>13.411666666666664</v>
      </c>
      <c r="E213" s="19">
        <f t="shared" si="11"/>
        <v>4.8555693588557124E-5</v>
      </c>
      <c r="F213" s="19">
        <f t="shared" si="12"/>
        <v>9.1766895888525937E-5</v>
      </c>
      <c r="G213" s="18">
        <f t="shared" si="13"/>
        <v>0.52911993065059404</v>
      </c>
      <c r="H213" s="20">
        <f>IF(OR(COUNT(Calculations!DC214:DL214)&lt;3,COUNT(Calculations!DO214:DX214)&lt;3),"N/A",IF(ISERROR(TTEST(Calculations!DO214:DX214,Calculations!DC214:DL214,2,2)),"N/A",TTEST(Calculations!DO214:DX214,Calculations!DC214:DL214,2,2)))</f>
        <v>0.27979667200358799</v>
      </c>
      <c r="I213" s="18">
        <f t="shared" si="14"/>
        <v>-1.8899306982642334</v>
      </c>
      <c r="J213" s="21" t="str">
        <f>IF(AND('Test Sample Data'!O213&gt;=35,'Control Sample Data'!O213&gt;=35),"C",IF(AND('Test Sample Data'!O213&gt;=30,'Control Sample Data'!O213&gt;=30, OR(H213&gt;=0.05, H213="N/A")),"B",IF(OR(AND('Test Sample Data'!O213&gt;=30,'Control Sample Data'!O213&lt;=30), AND('Test Sample Data'!O213&lt;=30,'Control Sample Data'!O213&gt;=30)),"A","OKAY")))</f>
        <v>B</v>
      </c>
    </row>
    <row r="214" spans="1:10" ht="15" customHeight="1" x14ac:dyDescent="0.25">
      <c r="A214" s="16" t="str">
        <f>'miRNA Table'!C214</f>
        <v>hsa-miR-30e-3p</v>
      </c>
      <c r="B214" s="17" t="s">
        <v>5712</v>
      </c>
      <c r="C214" s="18">
        <f>Calculations!CY215</f>
        <v>11.223333333333331</v>
      </c>
      <c r="D214" s="18">
        <f>Calculations!CZ215</f>
        <v>11.848333333333329</v>
      </c>
      <c r="E214" s="19">
        <f t="shared" si="11"/>
        <v>4.18253915512919E-4</v>
      </c>
      <c r="F214" s="19">
        <f t="shared" si="12"/>
        <v>2.7120411076240764E-4</v>
      </c>
      <c r="G214" s="18">
        <f t="shared" si="13"/>
        <v>1.5422108254079396</v>
      </c>
      <c r="H214" s="20">
        <f>IF(OR(COUNT(Calculations!DC215:DL215)&lt;3,COUNT(Calculations!DO215:DX215)&lt;3),"N/A",IF(ISERROR(TTEST(Calculations!DO215:DX215,Calculations!DC215:DL215,2,2)),"N/A",TTEST(Calculations!DO215:DX215,Calculations!DC215:DL215,2,2)))</f>
        <v>0.71550199948107607</v>
      </c>
      <c r="I214" s="18">
        <f t="shared" si="14"/>
        <v>1.5422108254079396</v>
      </c>
      <c r="J214" s="21" t="str">
        <f>IF(AND('Test Sample Data'!O214&gt;=35,'Control Sample Data'!O214&gt;=35),"C",IF(AND('Test Sample Data'!O214&gt;=30,'Control Sample Data'!O214&gt;=30, OR(H214&gt;=0.05, H214="N/A")),"B",IF(OR(AND('Test Sample Data'!O214&gt;=30,'Control Sample Data'!O214&lt;=30), AND('Test Sample Data'!O214&lt;=30,'Control Sample Data'!O214&gt;=30)),"A","OKAY")))</f>
        <v>B</v>
      </c>
    </row>
    <row r="215" spans="1:10" ht="15" customHeight="1" x14ac:dyDescent="0.25">
      <c r="A215" s="16" t="str">
        <f>'miRNA Table'!C215</f>
        <v>hsa-miR-31-5p</v>
      </c>
      <c r="B215" s="17" t="s">
        <v>5713</v>
      </c>
      <c r="C215" s="18">
        <f>Calculations!CY216</f>
        <v>14.016666666666666</v>
      </c>
      <c r="D215" s="18">
        <f>Calculations!CZ216</f>
        <v>14.038333333333332</v>
      </c>
      <c r="E215" s="19">
        <f t="shared" si="11"/>
        <v>6.0334107687554785E-5</v>
      </c>
      <c r="F215" s="19">
        <f t="shared" si="12"/>
        <v>5.9434768784688396E-5</v>
      </c>
      <c r="G215" s="18">
        <f t="shared" si="13"/>
        <v>1.0151315285859761</v>
      </c>
      <c r="H215" s="20">
        <f>IF(OR(COUNT(Calculations!DC216:DL216)&lt;3,COUNT(Calculations!DO216:DX216)&lt;3),"N/A",IF(ISERROR(TTEST(Calculations!DO216:DX216,Calculations!DC216:DL216,2,2)),"N/A",TTEST(Calculations!DO216:DX216,Calculations!DC216:DL216,2,2)))</f>
        <v>0.80710304640917141</v>
      </c>
      <c r="I215" s="18">
        <f t="shared" si="14"/>
        <v>1.0151315285859761</v>
      </c>
      <c r="J215" s="21" t="str">
        <f>IF(AND('Test Sample Data'!O215&gt;=35,'Control Sample Data'!O215&gt;=35),"C",IF(AND('Test Sample Data'!O215&gt;=30,'Control Sample Data'!O215&gt;=30, OR(H215&gt;=0.05, H215="N/A")),"B",IF(OR(AND('Test Sample Data'!O215&gt;=30,'Control Sample Data'!O215&lt;=30), AND('Test Sample Data'!O215&lt;=30,'Control Sample Data'!O215&gt;=30)),"A","OKAY")))</f>
        <v>B</v>
      </c>
    </row>
    <row r="216" spans="1:10" ht="15" customHeight="1" x14ac:dyDescent="0.25">
      <c r="A216" s="16" t="str">
        <f>'miRNA Table'!C216</f>
        <v>hsa-miR-31-3p</v>
      </c>
      <c r="B216" s="17" t="s">
        <v>5714</v>
      </c>
      <c r="C216" s="18">
        <f>Calculations!CY217</f>
        <v>13.846666666666664</v>
      </c>
      <c r="D216" s="18">
        <f>Calculations!CZ217</f>
        <v>14.038333333333332</v>
      </c>
      <c r="E216" s="19">
        <f t="shared" si="11"/>
        <v>6.7879399770011845E-5</v>
      </c>
      <c r="F216" s="19">
        <f t="shared" si="12"/>
        <v>5.9434768784688396E-5</v>
      </c>
      <c r="G216" s="18">
        <f t="shared" si="13"/>
        <v>1.1420823393107733</v>
      </c>
      <c r="H216" s="20">
        <f>IF(OR(COUNT(Calculations!DC217:DL217)&lt;3,COUNT(Calculations!DO217:DX217)&lt;3),"N/A",IF(ISERROR(TTEST(Calculations!DO217:DX217,Calculations!DC217:DL217,2,2)),"N/A",TTEST(Calculations!DO217:DX217,Calculations!DC217:DL217,2,2)))</f>
        <v>0.58363699889946541</v>
      </c>
      <c r="I216" s="18">
        <f t="shared" si="14"/>
        <v>1.1420823393107733</v>
      </c>
      <c r="J216" s="21" t="str">
        <f>IF(AND('Test Sample Data'!O216&gt;=35,'Control Sample Data'!O216&gt;=35),"C",IF(AND('Test Sample Data'!O216&gt;=30,'Control Sample Data'!O216&gt;=30, OR(H216&gt;=0.05, H216="N/A")),"B",IF(OR(AND('Test Sample Data'!O216&gt;=30,'Control Sample Data'!O216&lt;=30), AND('Test Sample Data'!O216&lt;=30,'Control Sample Data'!O216&gt;=30)),"A","OKAY")))</f>
        <v>B</v>
      </c>
    </row>
    <row r="217" spans="1:10" ht="15" customHeight="1" x14ac:dyDescent="0.25">
      <c r="A217" s="16" t="str">
        <f>'miRNA Table'!C217</f>
        <v>hsa-miR-32-5p</v>
      </c>
      <c r="B217" s="17" t="s">
        <v>5715</v>
      </c>
      <c r="C217" s="18">
        <f>Calculations!CY218</f>
        <v>14.13</v>
      </c>
      <c r="D217" s="18">
        <f>Calculations!CZ218</f>
        <v>13.981666666666664</v>
      </c>
      <c r="E217" s="19">
        <f t="shared" si="11"/>
        <v>5.5775845350915544E-5</v>
      </c>
      <c r="F217" s="19">
        <f t="shared" si="12"/>
        <v>6.1815721692880089E-5</v>
      </c>
      <c r="G217" s="18">
        <f t="shared" si="13"/>
        <v>0.90229222960507449</v>
      </c>
      <c r="H217" s="20">
        <f>IF(OR(COUNT(Calculations!DC218:DL218)&lt;3,COUNT(Calculations!DO218:DX218)&lt;3),"N/A",IF(ISERROR(TTEST(Calculations!DO218:DX218,Calculations!DC218:DL218,2,2)),"N/A",TTEST(Calculations!DO218:DX218,Calculations!DC218:DL218,2,2)))</f>
        <v>0.68101196145383314</v>
      </c>
      <c r="I217" s="18">
        <f t="shared" si="14"/>
        <v>-1.1082883872752527</v>
      </c>
      <c r="J217" s="21" t="str">
        <f>IF(AND('Test Sample Data'!O217&gt;=35,'Control Sample Data'!O217&gt;=35),"C",IF(AND('Test Sample Data'!O217&gt;=30,'Control Sample Data'!O217&gt;=30, OR(H217&gt;=0.05, H217="N/A")),"B",IF(OR(AND('Test Sample Data'!O217&gt;=30,'Control Sample Data'!O217&lt;=30), AND('Test Sample Data'!O217&lt;=30,'Control Sample Data'!O217&gt;=30)),"A","OKAY")))</f>
        <v>B</v>
      </c>
    </row>
    <row r="218" spans="1:10" ht="15" customHeight="1" x14ac:dyDescent="0.25">
      <c r="A218" s="16" t="str">
        <f>'miRNA Table'!C218</f>
        <v>hsa-miR-32-3p</v>
      </c>
      <c r="B218" s="17" t="s">
        <v>5716</v>
      </c>
      <c r="C218" s="18">
        <f>Calculations!CY219</f>
        <v>12.86</v>
      </c>
      <c r="D218" s="18">
        <f>Calculations!CZ219</f>
        <v>8.6849999999999969</v>
      </c>
      <c r="E218" s="19">
        <f t="shared" si="11"/>
        <v>1.3450990184040668E-4</v>
      </c>
      <c r="F218" s="19">
        <f t="shared" si="12"/>
        <v>2.4297102603485785E-3</v>
      </c>
      <c r="G218" s="18">
        <f t="shared" si="13"/>
        <v>5.5360469943897435E-2</v>
      </c>
      <c r="H218" s="20">
        <f>IF(OR(COUNT(Calculations!DC219:DL219)&lt;3,COUNT(Calculations!DO219:DX219)&lt;3),"N/A",IF(ISERROR(TTEST(Calculations!DO219:DX219,Calculations!DC219:DL219,2,2)),"N/A",TTEST(Calculations!DO219:DX219,Calculations!DC219:DL219,2,2)))</f>
        <v>7.1719245437379181E-4</v>
      </c>
      <c r="I218" s="18">
        <f t="shared" si="14"/>
        <v>-18.063430476898134</v>
      </c>
      <c r="J218" s="21" t="str">
        <f>IF(AND('Test Sample Data'!O218&gt;=35,'Control Sample Data'!O218&gt;=35),"C",IF(AND('Test Sample Data'!O218&gt;=30,'Control Sample Data'!O218&gt;=30, OR(H218&gt;=0.05, H218="N/A")),"B",IF(OR(AND('Test Sample Data'!O218&gt;=30,'Control Sample Data'!O218&lt;=30), AND('Test Sample Data'!O218&lt;=30,'Control Sample Data'!O218&gt;=30)),"A","OKAY")))</f>
        <v>A</v>
      </c>
    </row>
    <row r="219" spans="1:10" ht="15" customHeight="1" x14ac:dyDescent="0.25">
      <c r="A219" s="16" t="str">
        <f>'miRNA Table'!C219</f>
        <v>hsa-miR-320a</v>
      </c>
      <c r="B219" s="17" t="s">
        <v>5717</v>
      </c>
      <c r="C219" s="18">
        <f>Calculations!CY220</f>
        <v>14.329999999999998</v>
      </c>
      <c r="D219" s="18">
        <f>Calculations!CZ220</f>
        <v>14.038333333333332</v>
      </c>
      <c r="E219" s="19">
        <f t="shared" si="11"/>
        <v>4.8555693588557124E-5</v>
      </c>
      <c r="F219" s="19">
        <f t="shared" si="12"/>
        <v>5.9434768784688396E-5</v>
      </c>
      <c r="G219" s="18">
        <f t="shared" si="13"/>
        <v>0.81695772662055099</v>
      </c>
      <c r="H219" s="20">
        <f>IF(OR(COUNT(Calculations!DC220:DL220)&lt;3,COUNT(Calculations!DO220:DX220)&lt;3),"N/A",IF(ISERROR(TTEST(Calculations!DO220:DX220,Calculations!DC220:DL220,2,2)),"N/A",TTEST(Calculations!DO220:DX220,Calculations!DC220:DL220,2,2)))</f>
        <v>4.5337704143252298E-2</v>
      </c>
      <c r="I219" s="18">
        <f t="shared" si="14"/>
        <v>-1.2240535433046535</v>
      </c>
      <c r="J219" s="21" t="str">
        <f>IF(AND('Test Sample Data'!O219&gt;=35,'Control Sample Data'!O219&gt;=35),"C",IF(AND('Test Sample Data'!O219&gt;=30,'Control Sample Data'!O219&gt;=30, OR(H219&gt;=0.05, H219="N/A")),"B",IF(OR(AND('Test Sample Data'!O219&gt;=30,'Control Sample Data'!O219&lt;=30), AND('Test Sample Data'!O219&lt;=30,'Control Sample Data'!O219&gt;=30)),"A","OKAY")))</f>
        <v>C</v>
      </c>
    </row>
    <row r="220" spans="1:10" ht="15" customHeight="1" x14ac:dyDescent="0.25">
      <c r="A220" s="16" t="str">
        <f>'miRNA Table'!C220</f>
        <v>hsa-miR-320b</v>
      </c>
      <c r="B220" s="17" t="s">
        <v>5718</v>
      </c>
      <c r="C220" s="18">
        <f>Calculations!CY221</f>
        <v>10.436666666666666</v>
      </c>
      <c r="D220" s="18">
        <f>Calculations!CZ221</f>
        <v>8.1083333333333325</v>
      </c>
      <c r="E220" s="19">
        <f t="shared" ref="E220:E283" si="15">IF(ISERROR(2^-C220),"N/A",2^-C220)</f>
        <v>7.2152316435040575E-4</v>
      </c>
      <c r="F220" s="19">
        <f t="shared" ref="F220:F283" si="16">IF(ISERROR(2^-D220),"N/A",2^-D220)</f>
        <v>3.6236684255519925E-3</v>
      </c>
      <c r="G220" s="18">
        <f t="shared" si="13"/>
        <v>0.19911401365054429</v>
      </c>
      <c r="H220" s="20">
        <f>IF(OR(COUNT(Calculations!DC221:DL221)&lt;3,COUNT(Calculations!DO221:DX221)&lt;3),"N/A",IF(ISERROR(TTEST(Calculations!DO221:DX221,Calculations!DC221:DL221,2,2)),"N/A",TTEST(Calculations!DO221:DX221,Calculations!DC221:DL221,2,2)))</f>
        <v>8.7734456904709109E-3</v>
      </c>
      <c r="I220" s="18">
        <f t="shared" si="14"/>
        <v>-5.0222482168183973</v>
      </c>
      <c r="J220" s="21" t="str">
        <f>IF(AND('Test Sample Data'!O220&gt;=35,'Control Sample Data'!O220&gt;=35),"C",IF(AND('Test Sample Data'!O220&gt;=30,'Control Sample Data'!O220&gt;=30, OR(H220&gt;=0.05, H220="N/A")),"B",IF(OR(AND('Test Sample Data'!O220&gt;=30,'Control Sample Data'!O220&lt;=30), AND('Test Sample Data'!O220&lt;=30,'Control Sample Data'!O220&gt;=30)),"A","OKAY")))</f>
        <v>A</v>
      </c>
    </row>
    <row r="221" spans="1:10" ht="15" customHeight="1" x14ac:dyDescent="0.25">
      <c r="A221" s="16" t="str">
        <f>'miRNA Table'!C221</f>
        <v>hsa-miR-323b-5p</v>
      </c>
      <c r="B221" s="17" t="s">
        <v>5719</v>
      </c>
      <c r="C221" s="18">
        <f>Calculations!CY222</f>
        <v>-7.1000000000000014</v>
      </c>
      <c r="D221" s="18">
        <f>Calculations!CZ222</f>
        <v>1.4516666666666644</v>
      </c>
      <c r="E221" s="19">
        <f t="shared" si="15"/>
        <v>137.18700320464561</v>
      </c>
      <c r="F221" s="19">
        <f t="shared" si="16"/>
        <v>0.36559882360685697</v>
      </c>
      <c r="G221" s="18">
        <f t="shared" si="13"/>
        <v>375.23918116369072</v>
      </c>
      <c r="H221" s="20">
        <f>IF(OR(COUNT(Calculations!DC222:DL222)&lt;3,COUNT(Calculations!DO222:DX222)&lt;3),"N/A",IF(ISERROR(TTEST(Calculations!DO222:DX222,Calculations!DC222:DL222,2,2)),"N/A",TTEST(Calculations!DO222:DX222,Calculations!DC222:DL222,2,2)))</f>
        <v>5.116337203358036E-7</v>
      </c>
      <c r="I221" s="18">
        <f t="shared" si="14"/>
        <v>375.23918116369072</v>
      </c>
      <c r="J221" s="21" t="str">
        <f>IF(AND('Test Sample Data'!O221&gt;=35,'Control Sample Data'!O221&gt;=35),"C",IF(AND('Test Sample Data'!O221&gt;=30,'Control Sample Data'!O221&gt;=30, OR(H221&gt;=0.05, H221="N/A")),"B",IF(OR(AND('Test Sample Data'!O221&gt;=30,'Control Sample Data'!O221&lt;=30), AND('Test Sample Data'!O221&lt;=30,'Control Sample Data'!O221&gt;=30)),"A","OKAY")))</f>
        <v>OKAY</v>
      </c>
    </row>
    <row r="222" spans="1:10" ht="15" customHeight="1" x14ac:dyDescent="0.25">
      <c r="A222" s="16" t="str">
        <f>'miRNA Table'!C222</f>
        <v>hsa-miR-324-3p</v>
      </c>
      <c r="B222" s="17" t="s">
        <v>5720</v>
      </c>
      <c r="C222" s="18">
        <f>Calculations!CY223</f>
        <v>8.6033333333333335</v>
      </c>
      <c r="D222" s="18">
        <f>Calculations!CZ223</f>
        <v>7.4383333333333317</v>
      </c>
      <c r="E222" s="19">
        <f t="shared" si="15"/>
        <v>2.571216248913349E-3</v>
      </c>
      <c r="F222" s="19">
        <f t="shared" si="16"/>
        <v>5.7655208751147147E-3</v>
      </c>
      <c r="G222" s="18">
        <f t="shared" si="13"/>
        <v>0.44596425971004577</v>
      </c>
      <c r="H222" s="20">
        <f>IF(OR(COUNT(Calculations!DC223:DL223)&lt;3,COUNT(Calculations!DO223:DX223)&lt;3),"N/A",IF(ISERROR(TTEST(Calculations!DO223:DX223,Calculations!DC223:DL223,2,2)),"N/A",TTEST(Calculations!DO223:DX223,Calculations!DC223:DL223,2,2)))</f>
        <v>1.3940355828464633E-2</v>
      </c>
      <c r="I222" s="18">
        <f t="shared" si="14"/>
        <v>-2.2423321560570204</v>
      </c>
      <c r="J222" s="21" t="str">
        <f>IF(AND('Test Sample Data'!O222&gt;=35,'Control Sample Data'!O222&gt;=35),"C",IF(AND('Test Sample Data'!O222&gt;=30,'Control Sample Data'!O222&gt;=30, OR(H222&gt;=0.05, H222="N/A")),"B",IF(OR(AND('Test Sample Data'!O222&gt;=30,'Control Sample Data'!O222&lt;=30), AND('Test Sample Data'!O222&lt;=30,'Control Sample Data'!O222&gt;=30)),"A","OKAY")))</f>
        <v>OKAY</v>
      </c>
    </row>
    <row r="223" spans="1:10" ht="15" customHeight="1" x14ac:dyDescent="0.25">
      <c r="A223" s="16" t="str">
        <f>'miRNA Table'!C223</f>
        <v>hsa-miR-324-5p</v>
      </c>
      <c r="B223" s="17" t="s">
        <v>5721</v>
      </c>
      <c r="C223" s="18">
        <f>Calculations!CY224</f>
        <v>0.76000000000000034</v>
      </c>
      <c r="D223" s="18">
        <f>Calculations!CZ224</f>
        <v>6.2449999999999974</v>
      </c>
      <c r="E223" s="19">
        <f t="shared" si="15"/>
        <v>0.59049633071476504</v>
      </c>
      <c r="F223" s="19">
        <f t="shared" si="16"/>
        <v>1.3184621814531557E-2</v>
      </c>
      <c r="G223" s="18">
        <f t="shared" si="13"/>
        <v>44.78674769904616</v>
      </c>
      <c r="H223" s="20">
        <f>IF(OR(COUNT(Calculations!DC224:DL224)&lt;3,COUNT(Calculations!DO224:DX224)&lt;3),"N/A",IF(ISERROR(TTEST(Calculations!DO224:DX224,Calculations!DC224:DL224,2,2)),"N/A",TTEST(Calculations!DO224:DX224,Calculations!DC224:DL224,2,2)))</f>
        <v>9.162864143668805E-5</v>
      </c>
      <c r="I223" s="18">
        <f t="shared" si="14"/>
        <v>44.78674769904616</v>
      </c>
      <c r="J223" s="21" t="str">
        <f>IF(AND('Test Sample Data'!O223&gt;=35,'Control Sample Data'!O223&gt;=35),"C",IF(AND('Test Sample Data'!O223&gt;=30,'Control Sample Data'!O223&gt;=30, OR(H223&gt;=0.05, H223="N/A")),"B",IF(OR(AND('Test Sample Data'!O223&gt;=30,'Control Sample Data'!O223&lt;=30), AND('Test Sample Data'!O223&lt;=30,'Control Sample Data'!O223&gt;=30)),"A","OKAY")))</f>
        <v>OKAY</v>
      </c>
    </row>
    <row r="224" spans="1:10" ht="15" customHeight="1" x14ac:dyDescent="0.25">
      <c r="A224" s="16" t="str">
        <f>'miRNA Table'!C224</f>
        <v>hsa-miR-325</v>
      </c>
      <c r="B224" s="17" t="s">
        <v>5722</v>
      </c>
      <c r="C224" s="18">
        <f>Calculations!CY225</f>
        <v>3.5533333333333323</v>
      </c>
      <c r="D224" s="18">
        <f>Calculations!CZ225</f>
        <v>10.161666666666665</v>
      </c>
      <c r="E224" s="19">
        <f t="shared" si="15"/>
        <v>8.5180479811551732E-2</v>
      </c>
      <c r="F224" s="19">
        <f t="shared" si="16"/>
        <v>8.7303876409879099E-4</v>
      </c>
      <c r="G224" s="18">
        <f t="shared" si="13"/>
        <v>97.567809488368738</v>
      </c>
      <c r="H224" s="20">
        <f>IF(OR(COUNT(Calculations!DC225:DL225)&lt;3,COUNT(Calculations!DO225:DX225)&lt;3),"N/A",IF(ISERROR(TTEST(Calculations!DO225:DX225,Calculations!DC225:DL225,2,2)),"N/A",TTEST(Calculations!DO225:DX225,Calculations!DC225:DL225,2,2)))</f>
        <v>2.7746959606323441E-5</v>
      </c>
      <c r="I224" s="18">
        <f t="shared" si="14"/>
        <v>97.567809488368738</v>
      </c>
      <c r="J224" s="21" t="str">
        <f>IF(AND('Test Sample Data'!O224&gt;=35,'Control Sample Data'!O224&gt;=35),"C",IF(AND('Test Sample Data'!O224&gt;=30,'Control Sample Data'!O224&gt;=30, OR(H224&gt;=0.05, H224="N/A")),"B",IF(OR(AND('Test Sample Data'!O224&gt;=30,'Control Sample Data'!O224&lt;=30), AND('Test Sample Data'!O224&lt;=30,'Control Sample Data'!O224&gt;=30)),"A","OKAY")))</f>
        <v>A</v>
      </c>
    </row>
    <row r="225" spans="1:10" ht="15" customHeight="1" x14ac:dyDescent="0.25">
      <c r="A225" s="16" t="str">
        <f>'miRNA Table'!C225</f>
        <v>hsa-miR-326</v>
      </c>
      <c r="B225" s="17" t="s">
        <v>5723</v>
      </c>
      <c r="C225" s="18">
        <f>Calculations!CY226</f>
        <v>6.5233333333333325</v>
      </c>
      <c r="D225" s="18">
        <f>Calculations!CZ226</f>
        <v>6.2283333333333308</v>
      </c>
      <c r="E225" s="19">
        <f t="shared" si="15"/>
        <v>1.0871287845143887E-2</v>
      </c>
      <c r="F225" s="19">
        <f t="shared" si="16"/>
        <v>1.3337819740608931E-2</v>
      </c>
      <c r="G225" s="18">
        <f t="shared" si="13"/>
        <v>0.81507233240262433</v>
      </c>
      <c r="H225" s="20">
        <f>IF(OR(COUNT(Calculations!DC226:DL226)&lt;3,COUNT(Calculations!DO226:DX226)&lt;3),"N/A",IF(ISERROR(TTEST(Calculations!DO226:DX226,Calculations!DC226:DL226,2,2)),"N/A",TTEST(Calculations!DO226:DX226,Calculations!DC226:DL226,2,2)))</f>
        <v>4.7234961025358159E-2</v>
      </c>
      <c r="I225" s="18">
        <f t="shared" si="14"/>
        <v>-1.2268849772538055</v>
      </c>
      <c r="J225" s="21" t="str">
        <f>IF(AND('Test Sample Data'!O225&gt;=35,'Control Sample Data'!O225&gt;=35),"C",IF(AND('Test Sample Data'!O225&gt;=30,'Control Sample Data'!O225&gt;=30, OR(H225&gt;=0.05, H225="N/A")),"B",IF(OR(AND('Test Sample Data'!O225&gt;=30,'Control Sample Data'!O225&lt;=30), AND('Test Sample Data'!O225&lt;=30,'Control Sample Data'!O225&gt;=30)),"A","OKAY")))</f>
        <v>OKAY</v>
      </c>
    </row>
    <row r="226" spans="1:10" ht="15" customHeight="1" x14ac:dyDescent="0.25">
      <c r="A226" s="16" t="str">
        <f>'miRNA Table'!C226</f>
        <v>hsa-miR-328-3p</v>
      </c>
      <c r="B226" s="17" t="s">
        <v>5724</v>
      </c>
      <c r="C226" s="18">
        <f>Calculations!CY227</f>
        <v>14.329999999999998</v>
      </c>
      <c r="D226" s="18">
        <f>Calculations!CZ227</f>
        <v>11.754999999999997</v>
      </c>
      <c r="E226" s="19">
        <f t="shared" si="15"/>
        <v>4.8555693588557124E-5</v>
      </c>
      <c r="F226" s="19">
        <f t="shared" si="16"/>
        <v>2.8932928978066036E-4</v>
      </c>
      <c r="G226" s="18">
        <f t="shared" ref="G226:G289" si="17">IF(ISERROR(E226/F226),"N/A",E226/F226)</f>
        <v>0.1678215628475328</v>
      </c>
      <c r="H226" s="20">
        <f>IF(OR(COUNT(Calculations!DC227:DL227)&lt;3,COUNT(Calculations!DO227:DX227)&lt;3),"N/A",IF(ISERROR(TTEST(Calculations!DO227:DX227,Calculations!DC227:DL227,2,2)),"N/A",TTEST(Calculations!DO227:DX227,Calculations!DC227:DL227,2,2)))</f>
        <v>4.550819720716677E-2</v>
      </c>
      <c r="I226" s="18">
        <f t="shared" si="14"/>
        <v>-5.9587098524908138</v>
      </c>
      <c r="J226" s="21" t="str">
        <f>IF(AND('Test Sample Data'!O226&gt;=35,'Control Sample Data'!O226&gt;=35),"C",IF(AND('Test Sample Data'!O226&gt;=30,'Control Sample Data'!O226&gt;=30, OR(H226&gt;=0.05, H226="N/A")),"B",IF(OR(AND('Test Sample Data'!O226&gt;=30,'Control Sample Data'!O226&lt;=30), AND('Test Sample Data'!O226&lt;=30,'Control Sample Data'!O226&gt;=30)),"A","OKAY")))</f>
        <v>OKAY</v>
      </c>
    </row>
    <row r="227" spans="1:10" ht="15" customHeight="1" x14ac:dyDescent="0.25">
      <c r="A227" s="16" t="str">
        <f>'miRNA Table'!C227</f>
        <v>hsa-miR-330-3p</v>
      </c>
      <c r="B227" s="17" t="s">
        <v>5725</v>
      </c>
      <c r="C227" s="18">
        <f>Calculations!CY228</f>
        <v>0.37666666666666632</v>
      </c>
      <c r="D227" s="18">
        <f>Calculations!CZ228</f>
        <v>11.841666666666663</v>
      </c>
      <c r="E227" s="19">
        <f t="shared" si="15"/>
        <v>0.77021511115677521</v>
      </c>
      <c r="F227" s="19">
        <f t="shared" si="16"/>
        <v>2.7246023989995751E-4</v>
      </c>
      <c r="G227" s="18">
        <f t="shared" si="17"/>
        <v>2826.88993975629</v>
      </c>
      <c r="H227" s="20">
        <f>IF(OR(COUNT(Calculations!DC228:DL228)&lt;3,COUNT(Calculations!DO228:DX228)&lt;3),"N/A",IF(ISERROR(TTEST(Calculations!DO228:DX228,Calculations!DC228:DL228,2,2)),"N/A",TTEST(Calculations!DO228:DX228,Calculations!DC228:DL228,2,2)))</f>
        <v>1.6736935652546376E-6</v>
      </c>
      <c r="I227" s="18">
        <f t="shared" si="14"/>
        <v>2826.88993975629</v>
      </c>
      <c r="J227" s="21" t="str">
        <f>IF(AND('Test Sample Data'!O227&gt;=35,'Control Sample Data'!O227&gt;=35),"C",IF(AND('Test Sample Data'!O227&gt;=30,'Control Sample Data'!O227&gt;=30, OR(H227&gt;=0.05, H227="N/A")),"B",IF(OR(AND('Test Sample Data'!O227&gt;=30,'Control Sample Data'!O227&lt;=30), AND('Test Sample Data'!O227&lt;=30,'Control Sample Data'!O227&gt;=30)),"A","OKAY")))</f>
        <v>A</v>
      </c>
    </row>
    <row r="228" spans="1:10" ht="15" customHeight="1" x14ac:dyDescent="0.25">
      <c r="A228" s="16" t="str">
        <f>'miRNA Table'!C228</f>
        <v>hsa-miR-331-5p</v>
      </c>
      <c r="B228" s="17" t="s">
        <v>5726</v>
      </c>
      <c r="C228" s="18">
        <f>Calculations!CY229</f>
        <v>2.91</v>
      </c>
      <c r="D228" s="18">
        <f>Calculations!CZ229</f>
        <v>2.4549999999999983</v>
      </c>
      <c r="E228" s="19">
        <f t="shared" si="15"/>
        <v>0.13304627280666997</v>
      </c>
      <c r="F228" s="19">
        <f t="shared" si="16"/>
        <v>0.18237754303002213</v>
      </c>
      <c r="G228" s="18">
        <f t="shared" si="17"/>
        <v>0.72951017212008673</v>
      </c>
      <c r="H228" s="20">
        <f>IF(OR(COUNT(Calculations!DC229:DL229)&lt;3,COUNT(Calculations!DO229:DX229)&lt;3),"N/A",IF(ISERROR(TTEST(Calculations!DO229:DX229,Calculations!DC229:DL229,2,2)),"N/A",TTEST(Calculations!DO229:DX229,Calculations!DC229:DL229,2,2)))</f>
        <v>1.9148956168137634E-2</v>
      </c>
      <c r="I228" s="18">
        <f t="shared" si="14"/>
        <v>-1.3707828049797051</v>
      </c>
      <c r="J228" s="21" t="str">
        <f>IF(AND('Test Sample Data'!O228&gt;=35,'Control Sample Data'!O228&gt;=35),"C",IF(AND('Test Sample Data'!O228&gt;=30,'Control Sample Data'!O228&gt;=30, OR(H228&gt;=0.05, H228="N/A")),"B",IF(OR(AND('Test Sample Data'!O228&gt;=30,'Control Sample Data'!O228&lt;=30), AND('Test Sample Data'!O228&lt;=30,'Control Sample Data'!O228&gt;=30)),"A","OKAY")))</f>
        <v>OKAY</v>
      </c>
    </row>
    <row r="229" spans="1:10" ht="15" customHeight="1" x14ac:dyDescent="0.25">
      <c r="A229" s="16" t="str">
        <f>'miRNA Table'!C229</f>
        <v>hsa-miR-335-5p</v>
      </c>
      <c r="B229" s="17" t="s">
        <v>5727</v>
      </c>
      <c r="C229" s="18">
        <f>Calculations!CY230</f>
        <v>8.7899999999999991</v>
      </c>
      <c r="D229" s="18">
        <f>Calculations!CZ230</f>
        <v>6.5883333333333312</v>
      </c>
      <c r="E229" s="19">
        <f t="shared" si="15"/>
        <v>2.2591566091900153E-3</v>
      </c>
      <c r="F229" s="19">
        <f t="shared" si="16"/>
        <v>1.0392356711779066E-2</v>
      </c>
      <c r="G229" s="18">
        <f t="shared" si="17"/>
        <v>0.217386361134949</v>
      </c>
      <c r="H229" s="20">
        <f>IF(OR(COUNT(Calculations!DC230:DL230)&lt;3,COUNT(Calculations!DO230:DX230)&lt;3),"N/A",IF(ISERROR(TTEST(Calculations!DO230:DX230,Calculations!DC230:DL230,2,2)),"N/A",TTEST(Calculations!DO230:DX230,Calculations!DC230:DL230,2,2)))</f>
        <v>2.34565934702476E-3</v>
      </c>
      <c r="I229" s="18">
        <f t="shared" si="14"/>
        <v>-4.6001046007629727</v>
      </c>
      <c r="J229" s="21" t="str">
        <f>IF(AND('Test Sample Data'!O229&gt;=35,'Control Sample Data'!O229&gt;=35),"C",IF(AND('Test Sample Data'!O229&gt;=30,'Control Sample Data'!O229&gt;=30, OR(H229&gt;=0.05, H229="N/A")),"B",IF(OR(AND('Test Sample Data'!O229&gt;=30,'Control Sample Data'!O229&lt;=30), AND('Test Sample Data'!O229&lt;=30,'Control Sample Data'!O229&gt;=30)),"A","OKAY")))</f>
        <v>OKAY</v>
      </c>
    </row>
    <row r="230" spans="1:10" ht="15" customHeight="1" x14ac:dyDescent="0.25">
      <c r="A230" s="16" t="str">
        <f>'miRNA Table'!C230</f>
        <v>hsa-miR-335-3p</v>
      </c>
      <c r="B230" s="17" t="s">
        <v>5728</v>
      </c>
      <c r="C230" s="18">
        <f>Calculations!CY231</f>
        <v>2.8533333333333331</v>
      </c>
      <c r="D230" s="18">
        <f>Calculations!CZ231</f>
        <v>1.2883333333333316</v>
      </c>
      <c r="E230" s="19">
        <f t="shared" si="15"/>
        <v>0.13837609769941359</v>
      </c>
      <c r="F230" s="19">
        <f t="shared" si="16"/>
        <v>0.40942374103021895</v>
      </c>
      <c r="G230" s="18">
        <f t="shared" si="17"/>
        <v>0.33797770825703111</v>
      </c>
      <c r="H230" s="20">
        <f>IF(OR(COUNT(Calculations!DC231:DL231)&lt;3,COUNT(Calculations!DO231:DX231)&lt;3),"N/A",IF(ISERROR(TTEST(Calculations!DO231:DX231,Calculations!DC231:DL231,2,2)),"N/A",TTEST(Calculations!DO231:DX231,Calculations!DC231:DL231,2,2)))</f>
        <v>2.2688041117706212E-4</v>
      </c>
      <c r="I230" s="18">
        <f t="shared" si="14"/>
        <v>-2.9587750184976778</v>
      </c>
      <c r="J230" s="21" t="str">
        <f>IF(AND('Test Sample Data'!O230&gt;=35,'Control Sample Data'!O230&gt;=35),"C",IF(AND('Test Sample Data'!O230&gt;=30,'Control Sample Data'!O230&gt;=30, OR(H230&gt;=0.05, H230="N/A")),"B",IF(OR(AND('Test Sample Data'!O230&gt;=30,'Control Sample Data'!O230&lt;=30), AND('Test Sample Data'!O230&lt;=30,'Control Sample Data'!O230&gt;=30)),"A","OKAY")))</f>
        <v>OKAY</v>
      </c>
    </row>
    <row r="231" spans="1:10" ht="15" customHeight="1" x14ac:dyDescent="0.25">
      <c r="A231" s="16" t="str">
        <f>'miRNA Table'!C231</f>
        <v>hsa-miR-337-5p</v>
      </c>
      <c r="B231" s="17" t="s">
        <v>5729</v>
      </c>
      <c r="C231" s="18">
        <f>Calculations!CY232</f>
        <v>0.83999999999999986</v>
      </c>
      <c r="D231" s="18">
        <f>Calculations!CZ232</f>
        <v>13.244999999999999</v>
      </c>
      <c r="E231" s="19">
        <f t="shared" si="15"/>
        <v>0.55864356903611001</v>
      </c>
      <c r="F231" s="19">
        <f t="shared" si="16"/>
        <v>1.0300485792602764E-4</v>
      </c>
      <c r="G231" s="18">
        <f t="shared" si="17"/>
        <v>5423.4681769795434</v>
      </c>
      <c r="H231" s="20">
        <f>IF(OR(COUNT(Calculations!DC232:DL232)&lt;3,COUNT(Calculations!DO232:DX232)&lt;3),"N/A",IF(ISERROR(TTEST(Calculations!DO232:DX232,Calculations!DC232:DL232,2,2)),"N/A",TTEST(Calculations!DO232:DX232,Calculations!DC232:DL232,2,2)))</f>
        <v>1.7506082102005689E-4</v>
      </c>
      <c r="I231" s="18">
        <f t="shared" si="14"/>
        <v>5423.4681769795434</v>
      </c>
      <c r="J231" s="21" t="str">
        <f>IF(AND('Test Sample Data'!O231&gt;=35,'Control Sample Data'!O231&gt;=35),"C",IF(AND('Test Sample Data'!O231&gt;=30,'Control Sample Data'!O231&gt;=30, OR(H231&gt;=0.05, H231="N/A")),"B",IF(OR(AND('Test Sample Data'!O231&gt;=30,'Control Sample Data'!O231&lt;=30), AND('Test Sample Data'!O231&lt;=30,'Control Sample Data'!O231&gt;=30)),"A","OKAY")))</f>
        <v>A</v>
      </c>
    </row>
    <row r="232" spans="1:10" ht="15" customHeight="1" x14ac:dyDescent="0.25">
      <c r="A232" s="16" t="str">
        <f>'miRNA Table'!C232</f>
        <v>hsa-miR-338-3p</v>
      </c>
      <c r="B232" s="17" t="s">
        <v>5730</v>
      </c>
      <c r="C232" s="18">
        <f>Calculations!CY233</f>
        <v>14.329999999999998</v>
      </c>
      <c r="D232" s="18">
        <f>Calculations!CZ233</f>
        <v>14.038333333333332</v>
      </c>
      <c r="E232" s="19">
        <f t="shared" si="15"/>
        <v>4.8555693588557124E-5</v>
      </c>
      <c r="F232" s="19">
        <f t="shared" si="16"/>
        <v>5.9434768784688396E-5</v>
      </c>
      <c r="G232" s="18">
        <f t="shared" si="17"/>
        <v>0.81695772662055099</v>
      </c>
      <c r="H232" s="20">
        <f>IF(OR(COUNT(Calculations!DC233:DL233)&lt;3,COUNT(Calculations!DO233:DX233)&lt;3),"N/A",IF(ISERROR(TTEST(Calculations!DO233:DX233,Calculations!DC233:DL233,2,2)),"N/A",TTEST(Calculations!DO233:DX233,Calculations!DC233:DL233,2,2)))</f>
        <v>4.5337704143252298E-2</v>
      </c>
      <c r="I232" s="18">
        <f t="shared" si="14"/>
        <v>-1.2240535433046535</v>
      </c>
      <c r="J232" s="21" t="str">
        <f>IF(AND('Test Sample Data'!O232&gt;=35,'Control Sample Data'!O232&gt;=35),"C",IF(AND('Test Sample Data'!O232&gt;=30,'Control Sample Data'!O232&gt;=30, OR(H232&gt;=0.05, H232="N/A")),"B",IF(OR(AND('Test Sample Data'!O232&gt;=30,'Control Sample Data'!O232&lt;=30), AND('Test Sample Data'!O232&lt;=30,'Control Sample Data'!O232&gt;=30)),"A","OKAY")))</f>
        <v>C</v>
      </c>
    </row>
    <row r="233" spans="1:10" ht="15" customHeight="1" x14ac:dyDescent="0.25">
      <c r="A233" s="16" t="str">
        <f>'miRNA Table'!C233</f>
        <v>hsa-miR-338-5p</v>
      </c>
      <c r="B233" s="17" t="s">
        <v>5731</v>
      </c>
      <c r="C233" s="18">
        <f>Calculations!CY234</f>
        <v>8.1133333333333333</v>
      </c>
      <c r="D233" s="18">
        <f>Calculations!CZ234</f>
        <v>6.9916666666666645</v>
      </c>
      <c r="E233" s="19">
        <f t="shared" si="15"/>
        <v>3.6111314852006267E-3</v>
      </c>
      <c r="F233" s="19">
        <f t="shared" si="16"/>
        <v>7.8577573520926172E-3</v>
      </c>
      <c r="G233" s="18">
        <f t="shared" si="17"/>
        <v>0.45956261098326462</v>
      </c>
      <c r="H233" s="20">
        <f>IF(OR(COUNT(Calculations!DC234:DL234)&lt;3,COUNT(Calculations!DO234:DX234)&lt;3),"N/A",IF(ISERROR(TTEST(Calculations!DO234:DX234,Calculations!DC234:DL234,2,2)),"N/A",TTEST(Calculations!DO234:DX234,Calculations!DC234:DL234,2,2)))</f>
        <v>2.4729871382571066E-3</v>
      </c>
      <c r="I233" s="18">
        <f t="shared" si="14"/>
        <v>-2.1759820666447034</v>
      </c>
      <c r="J233" s="21" t="str">
        <f>IF(AND('Test Sample Data'!O233&gt;=35,'Control Sample Data'!O233&gt;=35),"C",IF(AND('Test Sample Data'!O233&gt;=30,'Control Sample Data'!O233&gt;=30, OR(H233&gt;=0.05, H233="N/A")),"B",IF(OR(AND('Test Sample Data'!O233&gt;=30,'Control Sample Data'!O233&lt;=30), AND('Test Sample Data'!O233&lt;=30,'Control Sample Data'!O233&gt;=30)),"A","OKAY")))</f>
        <v>OKAY</v>
      </c>
    </row>
    <row r="234" spans="1:10" ht="15" customHeight="1" x14ac:dyDescent="0.25">
      <c r="A234" s="16" t="str">
        <f>'miRNA Table'!C234</f>
        <v>hsa-miR-339-3p</v>
      </c>
      <c r="B234" s="17" t="s">
        <v>5732</v>
      </c>
      <c r="C234" s="18">
        <f>Calculations!CY235</f>
        <v>14.329999999999998</v>
      </c>
      <c r="D234" s="18">
        <f>Calculations!CZ235</f>
        <v>14.038333333333332</v>
      </c>
      <c r="E234" s="19">
        <f t="shared" si="15"/>
        <v>4.8555693588557124E-5</v>
      </c>
      <c r="F234" s="19">
        <f t="shared" si="16"/>
        <v>5.9434768784688396E-5</v>
      </c>
      <c r="G234" s="18">
        <f t="shared" si="17"/>
        <v>0.81695772662055099</v>
      </c>
      <c r="H234" s="20">
        <f>IF(OR(COUNT(Calculations!DC235:DL235)&lt;3,COUNT(Calculations!DO235:DX235)&lt;3),"N/A",IF(ISERROR(TTEST(Calculations!DO235:DX235,Calculations!DC235:DL235,2,2)),"N/A",TTEST(Calculations!DO235:DX235,Calculations!DC235:DL235,2,2)))</f>
        <v>4.5337704143252298E-2</v>
      </c>
      <c r="I234" s="18">
        <f t="shared" si="14"/>
        <v>-1.2240535433046535</v>
      </c>
      <c r="J234" s="21" t="str">
        <f>IF(AND('Test Sample Data'!O234&gt;=35,'Control Sample Data'!O234&gt;=35),"C",IF(AND('Test Sample Data'!O234&gt;=30,'Control Sample Data'!O234&gt;=30, OR(H234&gt;=0.05, H234="N/A")),"B",IF(OR(AND('Test Sample Data'!O234&gt;=30,'Control Sample Data'!O234&lt;=30), AND('Test Sample Data'!O234&lt;=30,'Control Sample Data'!O234&gt;=30)),"A","OKAY")))</f>
        <v>C</v>
      </c>
    </row>
    <row r="235" spans="1:10" ht="15" customHeight="1" x14ac:dyDescent="0.25">
      <c r="A235" s="16" t="str">
        <f>'miRNA Table'!C235</f>
        <v>hsa-miR-33a-5p</v>
      </c>
      <c r="B235" s="17" t="s">
        <v>5733</v>
      </c>
      <c r="C235" s="18">
        <f>Calculations!CY236</f>
        <v>8.4666666666666668</v>
      </c>
      <c r="D235" s="18">
        <f>Calculations!CZ236</f>
        <v>7.5683333333333307</v>
      </c>
      <c r="E235" s="19">
        <f t="shared" si="15"/>
        <v>2.8266977293757382E-3</v>
      </c>
      <c r="F235" s="19">
        <f t="shared" si="16"/>
        <v>5.2687143026339629E-3</v>
      </c>
      <c r="G235" s="18">
        <f t="shared" si="17"/>
        <v>0.53650616962901188</v>
      </c>
      <c r="H235" s="20">
        <f>IF(OR(COUNT(Calculations!DC236:DL236)&lt;3,COUNT(Calculations!DO236:DX236)&lt;3),"N/A",IF(ISERROR(TTEST(Calculations!DO236:DX236,Calculations!DC236:DL236,2,2)),"N/A",TTEST(Calculations!DO236:DX236,Calculations!DC236:DL236,2,2)))</f>
        <v>1.6467012343427182E-2</v>
      </c>
      <c r="I235" s="18">
        <f t="shared" si="14"/>
        <v>-1.8639114638541603</v>
      </c>
      <c r="J235" s="21" t="str">
        <f>IF(AND('Test Sample Data'!O235&gt;=35,'Control Sample Data'!O235&gt;=35),"C",IF(AND('Test Sample Data'!O235&gt;=30,'Control Sample Data'!O235&gt;=30, OR(H235&gt;=0.05, H235="N/A")),"B",IF(OR(AND('Test Sample Data'!O235&gt;=30,'Control Sample Data'!O235&lt;=30), AND('Test Sample Data'!O235&lt;=30,'Control Sample Data'!O235&gt;=30)),"A","OKAY")))</f>
        <v>OKAY</v>
      </c>
    </row>
    <row r="236" spans="1:10" ht="15" customHeight="1" x14ac:dyDescent="0.25">
      <c r="A236" s="16" t="str">
        <f>'miRNA Table'!C236</f>
        <v>hsa-miR-33a-3p</v>
      </c>
      <c r="B236" s="17" t="s">
        <v>5734</v>
      </c>
      <c r="C236" s="18">
        <f>Calculations!CY237</f>
        <v>13.86</v>
      </c>
      <c r="D236" s="18">
        <f>Calculations!CZ237</f>
        <v>11.214999999999998</v>
      </c>
      <c r="E236" s="19">
        <f t="shared" si="15"/>
        <v>6.7254950920203342E-5</v>
      </c>
      <c r="F236" s="19">
        <f t="shared" si="16"/>
        <v>4.206768357968841E-4</v>
      </c>
      <c r="G236" s="18">
        <f t="shared" si="17"/>
        <v>0.15987319765967845</v>
      </c>
      <c r="H236" s="20">
        <f>IF(OR(COUNT(Calculations!DC237:DL237)&lt;3,COUNT(Calculations!DO237:DX237)&lt;3),"N/A",IF(ISERROR(TTEST(Calculations!DO237:DX237,Calculations!DC237:DL237,2,2)),"N/A",TTEST(Calculations!DO237:DX237,Calculations!DC237:DL237,2,2)))</f>
        <v>4.493083167827058E-3</v>
      </c>
      <c r="I236" s="18">
        <f t="shared" si="14"/>
        <v>-6.2549571450287544</v>
      </c>
      <c r="J236" s="21" t="str">
        <f>IF(AND('Test Sample Data'!O236&gt;=35,'Control Sample Data'!O236&gt;=35),"C",IF(AND('Test Sample Data'!O236&gt;=30,'Control Sample Data'!O236&gt;=30, OR(H236&gt;=0.05, H236="N/A")),"B",IF(OR(AND('Test Sample Data'!O236&gt;=30,'Control Sample Data'!O236&lt;=30), AND('Test Sample Data'!O236&lt;=30,'Control Sample Data'!O236&gt;=30)),"A","OKAY")))</f>
        <v>OKAY</v>
      </c>
    </row>
    <row r="237" spans="1:10" ht="15" customHeight="1" x14ac:dyDescent="0.25">
      <c r="A237" s="16" t="str">
        <f>'miRNA Table'!C237</f>
        <v>hsa-miR-33b-5p</v>
      </c>
      <c r="B237" s="17" t="s">
        <v>5735</v>
      </c>
      <c r="C237" s="18">
        <f>Calculations!CY238</f>
        <v>3.5366666666666666</v>
      </c>
      <c r="D237" s="18">
        <f>Calculations!CZ238</f>
        <v>-0.94500000000000151</v>
      </c>
      <c r="E237" s="19">
        <f t="shared" si="15"/>
        <v>8.6170229311611127E-2</v>
      </c>
      <c r="F237" s="19">
        <f t="shared" si="16"/>
        <v>1.9251888862035047</v>
      </c>
      <c r="G237" s="18">
        <f t="shared" si="17"/>
        <v>4.4759363576807175E-2</v>
      </c>
      <c r="H237" s="20">
        <f>IF(OR(COUNT(Calculations!DC238:DL238)&lt;3,COUNT(Calculations!DO238:DX238)&lt;3),"N/A",IF(ISERROR(TTEST(Calculations!DO238:DX238,Calculations!DC238:DL238,2,2)),"N/A",TTEST(Calculations!DO238:DX238,Calculations!DC238:DL238,2,2)))</f>
        <v>1.1132023452379402E-5</v>
      </c>
      <c r="I237" s="18">
        <f t="shared" si="14"/>
        <v>-22.34169389571408</v>
      </c>
      <c r="J237" s="21" t="str">
        <f>IF(AND('Test Sample Data'!O237&gt;=35,'Control Sample Data'!O237&gt;=35),"C",IF(AND('Test Sample Data'!O237&gt;=30,'Control Sample Data'!O237&gt;=30, OR(H237&gt;=0.05, H237="N/A")),"B",IF(OR(AND('Test Sample Data'!O237&gt;=30,'Control Sample Data'!O237&lt;=30), AND('Test Sample Data'!O237&lt;=30,'Control Sample Data'!O237&gt;=30)),"A","OKAY")))</f>
        <v>OKAY</v>
      </c>
    </row>
    <row r="238" spans="1:10" ht="15" customHeight="1" x14ac:dyDescent="0.25">
      <c r="A238" s="16" t="str">
        <f>'miRNA Table'!C238</f>
        <v>hsa-miR-340-5p</v>
      </c>
      <c r="B238" s="17" t="s">
        <v>5736</v>
      </c>
      <c r="C238" s="18">
        <f>Calculations!CY239</f>
        <v>1.5233333333333323</v>
      </c>
      <c r="D238" s="18">
        <f>Calculations!CZ239</f>
        <v>-5.325000000000002</v>
      </c>
      <c r="E238" s="19">
        <f t="shared" si="15"/>
        <v>0.34788121104460434</v>
      </c>
      <c r="F238" s="19">
        <f t="shared" si="16"/>
        <v>40.085262035972136</v>
      </c>
      <c r="G238" s="18">
        <f t="shared" si="17"/>
        <v>8.6785315443970168E-3</v>
      </c>
      <c r="H238" s="20">
        <f>IF(OR(COUNT(Calculations!DC239:DL239)&lt;3,COUNT(Calculations!DO239:DX239)&lt;3),"N/A",IF(ISERROR(TTEST(Calculations!DO239:DX239,Calculations!DC239:DL239,2,2)),"N/A",TTEST(Calculations!DO239:DX239,Calculations!DC239:DL239,2,2)))</f>
        <v>1.9342098689772228E-5</v>
      </c>
      <c r="I238" s="18">
        <f t="shared" si="14"/>
        <v>-115.22686699751806</v>
      </c>
      <c r="J238" s="21" t="str">
        <f>IF(AND('Test Sample Data'!O238&gt;=35,'Control Sample Data'!O238&gt;=35),"C",IF(AND('Test Sample Data'!O238&gt;=30,'Control Sample Data'!O238&gt;=30, OR(H238&gt;=0.05, H238="N/A")),"B",IF(OR(AND('Test Sample Data'!O238&gt;=30,'Control Sample Data'!O238&lt;=30), AND('Test Sample Data'!O238&lt;=30,'Control Sample Data'!O238&gt;=30)),"A","OKAY")))</f>
        <v>OKAY</v>
      </c>
    </row>
    <row r="239" spans="1:10" ht="15" customHeight="1" x14ac:dyDescent="0.25">
      <c r="A239" s="16" t="str">
        <f>'miRNA Table'!C239</f>
        <v>hsa-miR-340-3p</v>
      </c>
      <c r="B239" s="17" t="s">
        <v>5737</v>
      </c>
      <c r="C239" s="18">
        <f>Calculations!CY240</f>
        <v>8.74</v>
      </c>
      <c r="D239" s="18">
        <f>Calculations!CZ240</f>
        <v>14.038333333333332</v>
      </c>
      <c r="E239" s="19">
        <f t="shared" si="15"/>
        <v>2.3388255949588449E-3</v>
      </c>
      <c r="F239" s="19">
        <f t="shared" si="16"/>
        <v>5.9434768784688396E-5</v>
      </c>
      <c r="G239" s="18">
        <f t="shared" si="17"/>
        <v>39.351134744573514</v>
      </c>
      <c r="H239" s="20">
        <f>IF(OR(COUNT(Calculations!DC240:DL240)&lt;3,COUNT(Calculations!DO240:DX240)&lt;3),"N/A",IF(ISERROR(TTEST(Calculations!DO240:DX240,Calculations!DC240:DL240,2,2)),"N/A",TTEST(Calculations!DO240:DX240,Calculations!DC240:DL240,2,2)))</f>
        <v>0.37390351707020497</v>
      </c>
      <c r="I239" s="18">
        <f t="shared" si="14"/>
        <v>39.351134744573514</v>
      </c>
      <c r="J239" s="21" t="str">
        <f>IF(AND('Test Sample Data'!O239&gt;=35,'Control Sample Data'!O239&gt;=35),"C",IF(AND('Test Sample Data'!O239&gt;=30,'Control Sample Data'!O239&gt;=30, OR(H239&gt;=0.05, H239="N/A")),"B",IF(OR(AND('Test Sample Data'!O239&gt;=30,'Control Sample Data'!O239&lt;=30), AND('Test Sample Data'!O239&lt;=30,'Control Sample Data'!O239&gt;=30)),"A","OKAY")))</f>
        <v>A</v>
      </c>
    </row>
    <row r="240" spans="1:10" ht="15" customHeight="1" x14ac:dyDescent="0.25">
      <c r="A240" s="16" t="str">
        <f>'miRNA Table'!C240</f>
        <v>hsa-miR-342-3p</v>
      </c>
      <c r="B240" s="17" t="s">
        <v>5738</v>
      </c>
      <c r="C240" s="18">
        <f>Calculations!CY241</f>
        <v>7.543333333333333</v>
      </c>
      <c r="D240" s="18">
        <f>Calculations!CZ241</f>
        <v>7.9083333333333323</v>
      </c>
      <c r="E240" s="19">
        <f t="shared" si="15"/>
        <v>5.3608098064210161E-3</v>
      </c>
      <c r="F240" s="19">
        <f t="shared" si="16"/>
        <v>4.1625019594862698E-3</v>
      </c>
      <c r="G240" s="18">
        <f t="shared" si="17"/>
        <v>1.2878816295098248</v>
      </c>
      <c r="H240" s="20">
        <f>IF(OR(COUNT(Calculations!DC241:DL241)&lt;3,COUNT(Calculations!DO241:DX241)&lt;3),"N/A",IF(ISERROR(TTEST(Calculations!DO241:DX241,Calculations!DC241:DL241,2,2)),"N/A",TTEST(Calculations!DO241:DX241,Calculations!DC241:DL241,2,2)))</f>
        <v>0.3348279359332525</v>
      </c>
      <c r="I240" s="18">
        <f t="shared" si="14"/>
        <v>1.2878816295098248</v>
      </c>
      <c r="J240" s="21" t="str">
        <f>IF(AND('Test Sample Data'!O240&gt;=35,'Control Sample Data'!O240&gt;=35),"C",IF(AND('Test Sample Data'!O240&gt;=30,'Control Sample Data'!O240&gt;=30, OR(H240&gt;=0.05, H240="N/A")),"B",IF(OR(AND('Test Sample Data'!O240&gt;=30,'Control Sample Data'!O240&lt;=30), AND('Test Sample Data'!O240&lt;=30,'Control Sample Data'!O240&gt;=30)),"A","OKAY")))</f>
        <v>OKAY</v>
      </c>
    </row>
    <row r="241" spans="1:10" ht="15" customHeight="1" x14ac:dyDescent="0.25">
      <c r="A241" s="16" t="str">
        <f>'miRNA Table'!C241</f>
        <v>hsa-miR-342-5p</v>
      </c>
      <c r="B241" s="17" t="s">
        <v>5739</v>
      </c>
      <c r="C241" s="18">
        <f>Calculations!CY242</f>
        <v>6.9133333333333331</v>
      </c>
      <c r="D241" s="18">
        <f>Calculations!CZ242</f>
        <v>8.7616666666666649</v>
      </c>
      <c r="E241" s="19">
        <f t="shared" si="15"/>
        <v>8.2962015934559194E-3</v>
      </c>
      <c r="F241" s="19">
        <f t="shared" si="16"/>
        <v>2.3039631112794908E-3</v>
      </c>
      <c r="G241" s="18">
        <f t="shared" si="17"/>
        <v>3.6008395936724344</v>
      </c>
      <c r="H241" s="20">
        <f>IF(OR(COUNT(Calculations!DC242:DL242)&lt;3,COUNT(Calculations!DO242:DX242)&lt;3),"N/A",IF(ISERROR(TTEST(Calculations!DO242:DX242,Calculations!DC242:DL242,2,2)),"N/A",TTEST(Calculations!DO242:DX242,Calculations!DC242:DL242,2,2)))</f>
        <v>0.36782308780829526</v>
      </c>
      <c r="I241" s="18">
        <f t="shared" si="14"/>
        <v>3.6008395936724344</v>
      </c>
      <c r="J241" s="21" t="str">
        <f>IF(AND('Test Sample Data'!O241&gt;=35,'Control Sample Data'!O241&gt;=35),"C",IF(AND('Test Sample Data'!O241&gt;=30,'Control Sample Data'!O241&gt;=30, OR(H241&gt;=0.05, H241="N/A")),"B",IF(OR(AND('Test Sample Data'!O241&gt;=30,'Control Sample Data'!O241&lt;=30), AND('Test Sample Data'!O241&lt;=30,'Control Sample Data'!O241&gt;=30)),"A","OKAY")))</f>
        <v>OKAY</v>
      </c>
    </row>
    <row r="242" spans="1:10" ht="15" customHeight="1" x14ac:dyDescent="0.25">
      <c r="A242" s="16" t="str">
        <f>'miRNA Table'!C242</f>
        <v>hsa-miR-345-5p</v>
      </c>
      <c r="B242" s="17" t="s">
        <v>5740</v>
      </c>
      <c r="C242" s="18">
        <f>Calculations!CY243</f>
        <v>6.7366666666666655</v>
      </c>
      <c r="D242" s="18">
        <f>Calculations!CZ243</f>
        <v>9.8783333333333321</v>
      </c>
      <c r="E242" s="19">
        <f t="shared" si="15"/>
        <v>9.3769427083224104E-3</v>
      </c>
      <c r="F242" s="19">
        <f t="shared" si="16"/>
        <v>1.0624912434788591E-3</v>
      </c>
      <c r="G242" s="18">
        <f t="shared" si="17"/>
        <v>8.8254305773099659</v>
      </c>
      <c r="H242" s="20">
        <f>IF(OR(COUNT(Calculations!DC243:DL243)&lt;3,COUNT(Calculations!DO243:DX243)&lt;3),"N/A",IF(ISERROR(TTEST(Calculations!DO243:DX243,Calculations!DC243:DL243,2,2)),"N/A",TTEST(Calculations!DO243:DX243,Calculations!DC243:DL243,2,2)))</f>
        <v>0.37386500544558837</v>
      </c>
      <c r="I242" s="18">
        <f t="shared" si="14"/>
        <v>8.8254305773099659</v>
      </c>
      <c r="J242" s="21" t="str">
        <f>IF(AND('Test Sample Data'!O242&gt;=35,'Control Sample Data'!O242&gt;=35),"C",IF(AND('Test Sample Data'!O242&gt;=30,'Control Sample Data'!O242&gt;=30, OR(H242&gt;=0.05, H242="N/A")),"B",IF(OR(AND('Test Sample Data'!O242&gt;=30,'Control Sample Data'!O242&lt;=30), AND('Test Sample Data'!O242&lt;=30,'Control Sample Data'!O242&gt;=30)),"A","OKAY")))</f>
        <v>A</v>
      </c>
    </row>
    <row r="243" spans="1:10" ht="15" customHeight="1" x14ac:dyDescent="0.25">
      <c r="A243" s="16" t="str">
        <f>'miRNA Table'!C243</f>
        <v>hsa-miR-346</v>
      </c>
      <c r="B243" s="17" t="s">
        <v>5741</v>
      </c>
      <c r="C243" s="18">
        <f>Calculations!CY244</f>
        <v>6.3933333333333318</v>
      </c>
      <c r="D243" s="18">
        <f>Calculations!CZ244</f>
        <v>12.791666666666666</v>
      </c>
      <c r="E243" s="19">
        <f t="shared" si="15"/>
        <v>1.1896381813533393E-2</v>
      </c>
      <c r="F243" s="19">
        <f t="shared" si="16"/>
        <v>1.4103426475491627E-4</v>
      </c>
      <c r="G243" s="18">
        <f t="shared" si="17"/>
        <v>84.351003879847582</v>
      </c>
      <c r="H243" s="20">
        <f>IF(OR(COUNT(Calculations!DC244:DL244)&lt;3,COUNT(Calculations!DO244:DX244)&lt;3),"N/A",IF(ISERROR(TTEST(Calculations!DO244:DX244,Calculations!DC244:DL244,2,2)),"N/A",TTEST(Calculations!DO244:DX244,Calculations!DC244:DL244,2,2)))</f>
        <v>0.37379388188609586</v>
      </c>
      <c r="I243" s="18">
        <f t="shared" si="14"/>
        <v>84.351003879847582</v>
      </c>
      <c r="J243" s="21" t="str">
        <f>IF(AND('Test Sample Data'!O243&gt;=35,'Control Sample Data'!O243&gt;=35),"C",IF(AND('Test Sample Data'!O243&gt;=30,'Control Sample Data'!O243&gt;=30, OR(H243&gt;=0.05, H243="N/A")),"B",IF(OR(AND('Test Sample Data'!O243&gt;=30,'Control Sample Data'!O243&lt;=30), AND('Test Sample Data'!O243&lt;=30,'Control Sample Data'!O243&gt;=30)),"A","OKAY")))</f>
        <v>A</v>
      </c>
    </row>
    <row r="244" spans="1:10" ht="15" customHeight="1" x14ac:dyDescent="0.25">
      <c r="A244" s="16" t="str">
        <f>'miRNA Table'!C244</f>
        <v>hsa-miR-34a-5p</v>
      </c>
      <c r="B244" s="17" t="s">
        <v>5742</v>
      </c>
      <c r="C244" s="18">
        <f>Calculations!CY245</f>
        <v>7.7399999999999984</v>
      </c>
      <c r="D244" s="18">
        <f>Calculations!CZ245</f>
        <v>7.1083333333333307</v>
      </c>
      <c r="E244" s="19">
        <f t="shared" si="15"/>
        <v>4.6776511899176941E-3</v>
      </c>
      <c r="F244" s="19">
        <f t="shared" si="16"/>
        <v>7.247336851103992E-3</v>
      </c>
      <c r="G244" s="18">
        <f t="shared" si="17"/>
        <v>0.64543035407622096</v>
      </c>
      <c r="H244" s="20">
        <f>IF(OR(COUNT(Calculations!DC245:DL245)&lt;3,COUNT(Calculations!DO245:DX245)&lt;3),"N/A",IF(ISERROR(TTEST(Calculations!DO245:DX245,Calculations!DC245:DL245,2,2)),"N/A",TTEST(Calculations!DO245:DX245,Calculations!DC245:DL245,2,2)))</f>
        <v>0.17752832738468155</v>
      </c>
      <c r="I244" s="18">
        <f t="shared" si="14"/>
        <v>-1.5493538438105543</v>
      </c>
      <c r="J244" s="21" t="str">
        <f>IF(AND('Test Sample Data'!O244&gt;=35,'Control Sample Data'!O244&gt;=35),"C",IF(AND('Test Sample Data'!O244&gt;=30,'Control Sample Data'!O244&gt;=30, OR(H244&gt;=0.05, H244="N/A")),"B",IF(OR(AND('Test Sample Data'!O244&gt;=30,'Control Sample Data'!O244&lt;=30), AND('Test Sample Data'!O244&lt;=30,'Control Sample Data'!O244&gt;=30)),"A","OKAY")))</f>
        <v>OKAY</v>
      </c>
    </row>
    <row r="245" spans="1:10" ht="15" customHeight="1" x14ac:dyDescent="0.25">
      <c r="A245" s="16" t="str">
        <f>'miRNA Table'!C245</f>
        <v>hsa-miR-34a-3p</v>
      </c>
      <c r="B245" s="17" t="s">
        <v>5743</v>
      </c>
      <c r="C245" s="18">
        <f>Calculations!CY246</f>
        <v>2.7233333333333327</v>
      </c>
      <c r="D245" s="18">
        <f>Calculations!CZ246</f>
        <v>9.0283333333333307</v>
      </c>
      <c r="E245" s="19">
        <f t="shared" si="15"/>
        <v>0.15142409211750904</v>
      </c>
      <c r="F245" s="19">
        <f t="shared" si="16"/>
        <v>1.9151414494105569E-3</v>
      </c>
      <c r="G245" s="18">
        <f t="shared" si="17"/>
        <v>79.066792776123364</v>
      </c>
      <c r="H245" s="20">
        <f>IF(OR(COUNT(Calculations!DC246:DL246)&lt;3,COUNT(Calculations!DO246:DX246)&lt;3),"N/A",IF(ISERROR(TTEST(Calculations!DO246:DX246,Calculations!DC246:DL246,2,2)),"N/A",TTEST(Calculations!DO246:DX246,Calculations!DC246:DL246,2,2)))</f>
        <v>0.37376145939628042</v>
      </c>
      <c r="I245" s="18">
        <f t="shared" si="14"/>
        <v>79.066792776123364</v>
      </c>
      <c r="J245" s="21" t="str">
        <f>IF(AND('Test Sample Data'!O245&gt;=35,'Control Sample Data'!O245&gt;=35),"C",IF(AND('Test Sample Data'!O245&gt;=30,'Control Sample Data'!O245&gt;=30, OR(H245&gt;=0.05, H245="N/A")),"B",IF(OR(AND('Test Sample Data'!O245&gt;=30,'Control Sample Data'!O245&lt;=30), AND('Test Sample Data'!O245&lt;=30,'Control Sample Data'!O245&gt;=30)),"A","OKAY")))</f>
        <v>OKAY</v>
      </c>
    </row>
    <row r="246" spans="1:10" ht="15" customHeight="1" x14ac:dyDescent="0.25">
      <c r="A246" s="16" t="str">
        <f>'miRNA Table'!C246</f>
        <v>hsa-miR-34b-3p</v>
      </c>
      <c r="B246" s="17" t="s">
        <v>5744</v>
      </c>
      <c r="C246" s="18">
        <f>Calculations!CY247</f>
        <v>4.4200000000000008</v>
      </c>
      <c r="D246" s="18">
        <f>Calculations!CZ247</f>
        <v>11.594999999999997</v>
      </c>
      <c r="E246" s="19">
        <f t="shared" si="15"/>
        <v>4.6714039019841801E-2</v>
      </c>
      <c r="F246" s="19">
        <f t="shared" si="16"/>
        <v>3.2326389413950231E-4</v>
      </c>
      <c r="G246" s="18">
        <f t="shared" si="17"/>
        <v>144.50744381518425</v>
      </c>
      <c r="H246" s="20">
        <f>IF(OR(COUNT(Calculations!DC247:DL247)&lt;3,COUNT(Calculations!DO247:DX247)&lt;3),"N/A",IF(ISERROR(TTEST(Calculations!DO247:DX247,Calculations!DC247:DL247,2,2)),"N/A",TTEST(Calculations!DO247:DX247,Calculations!DC247:DL247,2,2)))</f>
        <v>0.37177120455889312</v>
      </c>
      <c r="I246" s="18">
        <f t="shared" si="14"/>
        <v>144.50744381518425</v>
      </c>
      <c r="J246" s="21" t="str">
        <f>IF(AND('Test Sample Data'!O246&gt;=35,'Control Sample Data'!O246&gt;=35),"C",IF(AND('Test Sample Data'!O246&gt;=30,'Control Sample Data'!O246&gt;=30, OR(H246&gt;=0.05, H246="N/A")),"B",IF(OR(AND('Test Sample Data'!O246&gt;=30,'Control Sample Data'!O246&lt;=30), AND('Test Sample Data'!O246&lt;=30,'Control Sample Data'!O246&gt;=30)),"A","OKAY")))</f>
        <v>A</v>
      </c>
    </row>
    <row r="247" spans="1:10" ht="15" customHeight="1" x14ac:dyDescent="0.25">
      <c r="A247" s="16" t="str">
        <f>'miRNA Table'!C247</f>
        <v>hsa-miR-34b-5p</v>
      </c>
      <c r="B247" s="17" t="s">
        <v>5745</v>
      </c>
      <c r="C247" s="18">
        <f>Calculations!CY248</f>
        <v>5.8733333333333322</v>
      </c>
      <c r="D247" s="18">
        <f>Calculations!CZ248</f>
        <v>9.1716666666666651</v>
      </c>
      <c r="E247" s="19">
        <f t="shared" si="15"/>
        <v>1.7058879133916252E-2</v>
      </c>
      <c r="F247" s="19">
        <f t="shared" si="16"/>
        <v>1.7340164897042679E-3</v>
      </c>
      <c r="G247" s="18">
        <f t="shared" si="17"/>
        <v>9.8377836861433767</v>
      </c>
      <c r="H247" s="20">
        <f>IF(OR(COUNT(Calculations!DC248:DL248)&lt;3,COUNT(Calculations!DO248:DX248)&lt;3),"N/A",IF(ISERROR(TTEST(Calculations!DO248:DX248,Calculations!DC248:DL248,2,2)),"N/A",TTEST(Calculations!DO248:DX248,Calculations!DC248:DL248,2,2)))</f>
        <v>0.37379508684127444</v>
      </c>
      <c r="I247" s="18">
        <f t="shared" si="14"/>
        <v>9.8377836861433767</v>
      </c>
      <c r="J247" s="21" t="str">
        <f>IF(AND('Test Sample Data'!O247&gt;=35,'Control Sample Data'!O247&gt;=35),"C",IF(AND('Test Sample Data'!O247&gt;=30,'Control Sample Data'!O247&gt;=30, OR(H247&gt;=0.05, H247="N/A")),"B",IF(OR(AND('Test Sample Data'!O247&gt;=30,'Control Sample Data'!O247&lt;=30), AND('Test Sample Data'!O247&lt;=30,'Control Sample Data'!O247&gt;=30)),"A","OKAY")))</f>
        <v>A</v>
      </c>
    </row>
    <row r="248" spans="1:10" ht="15" customHeight="1" x14ac:dyDescent="0.25">
      <c r="A248" s="16" t="str">
        <f>'miRNA Table'!C248</f>
        <v>hsa-miR-34c-3p</v>
      </c>
      <c r="B248" s="17" t="s">
        <v>5746</v>
      </c>
      <c r="C248" s="18">
        <f>Calculations!CY249</f>
        <v>5.1499999999999995</v>
      </c>
      <c r="D248" s="18">
        <f>Calculations!CZ249</f>
        <v>13.181666666666665</v>
      </c>
      <c r="E248" s="19">
        <f t="shared" si="15"/>
        <v>2.8164076956588454E-2</v>
      </c>
      <c r="F248" s="19">
        <f t="shared" si="16"/>
        <v>1.076274226805864E-4</v>
      </c>
      <c r="G248" s="18">
        <f t="shared" si="17"/>
        <v>261.68123564728478</v>
      </c>
      <c r="H248" s="20">
        <f>IF(OR(COUNT(Calculations!DC249:DL249)&lt;3,COUNT(Calculations!DO249:DX249)&lt;3),"N/A",IF(ISERROR(TTEST(Calculations!DO249:DX249,Calculations!DC249:DL249,2,2)),"N/A",TTEST(Calculations!DO249:DX249,Calculations!DC249:DL249,2,2)))</f>
        <v>0.35461796971902204</v>
      </c>
      <c r="I248" s="18">
        <f t="shared" si="14"/>
        <v>261.68123564728478</v>
      </c>
      <c r="J248" s="21" t="str">
        <f>IF(AND('Test Sample Data'!O248&gt;=35,'Control Sample Data'!O248&gt;=35),"C",IF(AND('Test Sample Data'!O248&gt;=30,'Control Sample Data'!O248&gt;=30, OR(H248&gt;=0.05, H248="N/A")),"B",IF(OR(AND('Test Sample Data'!O248&gt;=30,'Control Sample Data'!O248&lt;=30), AND('Test Sample Data'!O248&lt;=30,'Control Sample Data'!O248&gt;=30)),"A","OKAY")))</f>
        <v>A</v>
      </c>
    </row>
    <row r="249" spans="1:10" ht="15" customHeight="1" x14ac:dyDescent="0.25">
      <c r="A249" s="16" t="str">
        <f>'miRNA Table'!C249</f>
        <v>hsa-miR-34c-5p</v>
      </c>
      <c r="B249" s="17" t="s">
        <v>5747</v>
      </c>
      <c r="C249" s="18">
        <f>Calculations!CY250</f>
        <v>7.71</v>
      </c>
      <c r="D249" s="18">
        <f>Calculations!CZ250</f>
        <v>4.091666666666665</v>
      </c>
      <c r="E249" s="19">
        <f t="shared" si="15"/>
        <v>4.7759385847346422E-3</v>
      </c>
      <c r="F249" s="19">
        <f t="shared" si="16"/>
        <v>5.8652374791946522E-2</v>
      </c>
      <c r="G249" s="18">
        <f t="shared" si="17"/>
        <v>8.1427880826240986E-2</v>
      </c>
      <c r="H249" s="20">
        <f>IF(OR(COUNT(Calculations!DC250:DL250)&lt;3,COUNT(Calculations!DO250:DX250)&lt;3),"N/A",IF(ISERROR(TTEST(Calculations!DO250:DX250,Calculations!DC250:DL250,2,2)),"N/A",TTEST(Calculations!DO250:DX250,Calculations!DC250:DL250,2,2)))</f>
        <v>4.815567442566307E-2</v>
      </c>
      <c r="I249" s="18">
        <f t="shared" si="14"/>
        <v>-12.280805908898706</v>
      </c>
      <c r="J249" s="21" t="str">
        <f>IF(AND('Test Sample Data'!O249&gt;=35,'Control Sample Data'!O249&gt;=35),"C",IF(AND('Test Sample Data'!O249&gt;=30,'Control Sample Data'!O249&gt;=30, OR(H249&gt;=0.05, H249="N/A")),"B",IF(OR(AND('Test Sample Data'!O249&gt;=30,'Control Sample Data'!O249&lt;=30), AND('Test Sample Data'!O249&lt;=30,'Control Sample Data'!O249&gt;=30)),"A","OKAY")))</f>
        <v>OKAY</v>
      </c>
    </row>
    <row r="250" spans="1:10" ht="15" customHeight="1" x14ac:dyDescent="0.25">
      <c r="A250" s="16" t="str">
        <f>'miRNA Table'!C250</f>
        <v>hsa-miR-361-5p</v>
      </c>
      <c r="B250" s="17" t="s">
        <v>5748</v>
      </c>
      <c r="C250" s="18">
        <f>Calculations!CY251</f>
        <v>3.9699999999999989</v>
      </c>
      <c r="D250" s="18">
        <f>Calculations!CZ251</f>
        <v>13.594999999999997</v>
      </c>
      <c r="E250" s="19">
        <f t="shared" si="15"/>
        <v>6.381325785669964E-2</v>
      </c>
      <c r="F250" s="19">
        <f t="shared" si="16"/>
        <v>8.0815973534875549E-5</v>
      </c>
      <c r="G250" s="18">
        <f t="shared" si="17"/>
        <v>789.61194260886418</v>
      </c>
      <c r="H250" s="20">
        <f>IF(OR(COUNT(Calculations!DC251:DL251)&lt;3,COUNT(Calculations!DO251:DX251)&lt;3),"N/A",IF(ISERROR(TTEST(Calculations!DO251:DX251,Calculations!DC251:DL251,2,2)),"N/A",TTEST(Calculations!DO251:DX251,Calculations!DC251:DL251,2,2)))</f>
        <v>0.36482898595458141</v>
      </c>
      <c r="I250" s="18">
        <f t="shared" si="14"/>
        <v>789.61194260886418</v>
      </c>
      <c r="J250" s="21" t="str">
        <f>IF(AND('Test Sample Data'!O250&gt;=35,'Control Sample Data'!O250&gt;=35),"C",IF(AND('Test Sample Data'!O250&gt;=30,'Control Sample Data'!O250&gt;=30, OR(H250&gt;=0.05, H250="N/A")),"B",IF(OR(AND('Test Sample Data'!O250&gt;=30,'Control Sample Data'!O250&lt;=30), AND('Test Sample Data'!O250&lt;=30,'Control Sample Data'!O250&gt;=30)),"A","OKAY")))</f>
        <v>A</v>
      </c>
    </row>
    <row r="251" spans="1:10" ht="15" customHeight="1" x14ac:dyDescent="0.25">
      <c r="A251" s="16" t="str">
        <f>'miRNA Table'!C251</f>
        <v>hsa-miR-363-3p</v>
      </c>
      <c r="B251" s="17" t="s">
        <v>5749</v>
      </c>
      <c r="C251" s="18">
        <f>Calculations!CY252</f>
        <v>8.7966666666666651</v>
      </c>
      <c r="D251" s="18">
        <f>Calculations!CZ252</f>
        <v>11.344999999999999</v>
      </c>
      <c r="E251" s="19">
        <f t="shared" si="15"/>
        <v>2.2487411722655914E-3</v>
      </c>
      <c r="F251" s="19">
        <f t="shared" si="16"/>
        <v>3.8442772293418166E-4</v>
      </c>
      <c r="G251" s="18">
        <f t="shared" si="17"/>
        <v>5.8495811777097071</v>
      </c>
      <c r="H251" s="20">
        <f>IF(OR(COUNT(Calculations!DC252:DL252)&lt;3,COUNT(Calculations!DO252:DX252)&lt;3),"N/A",IF(ISERROR(TTEST(Calculations!DO252:DX252,Calculations!DC252:DL252,2,2)),"N/A",TTEST(Calculations!DO252:DX252,Calculations!DC252:DL252,2,2)))</f>
        <v>0.2832165975479316</v>
      </c>
      <c r="I251" s="18">
        <f t="shared" si="14"/>
        <v>5.8495811777097071</v>
      </c>
      <c r="J251" s="21" t="str">
        <f>IF(AND('Test Sample Data'!O251&gt;=35,'Control Sample Data'!O251&gt;=35),"C",IF(AND('Test Sample Data'!O251&gt;=30,'Control Sample Data'!O251&gt;=30, OR(H251&gt;=0.05, H251="N/A")),"B",IF(OR(AND('Test Sample Data'!O251&gt;=30,'Control Sample Data'!O251&lt;=30), AND('Test Sample Data'!O251&lt;=30,'Control Sample Data'!O251&gt;=30)),"A","OKAY")))</f>
        <v>A</v>
      </c>
    </row>
    <row r="252" spans="1:10" ht="15" customHeight="1" x14ac:dyDescent="0.25">
      <c r="A252" s="16" t="str">
        <f>'miRNA Table'!C252</f>
        <v>hsa-miR-363-5p</v>
      </c>
      <c r="B252" s="17" t="s">
        <v>5750</v>
      </c>
      <c r="C252" s="18">
        <f>Calculations!CY253</f>
        <v>3.4166666666666665</v>
      </c>
      <c r="D252" s="18">
        <f>Calculations!CZ253</f>
        <v>8.4349999999999987</v>
      </c>
      <c r="E252" s="19">
        <f t="shared" si="15"/>
        <v>9.3644192304792623E-2</v>
      </c>
      <c r="F252" s="19">
        <f t="shared" si="16"/>
        <v>2.8894287290016397E-3</v>
      </c>
      <c r="G252" s="18">
        <f t="shared" si="17"/>
        <v>32.409241094916617</v>
      </c>
      <c r="H252" s="20">
        <f>IF(OR(COUNT(Calculations!DC253:DL253)&lt;3,COUNT(Calculations!DO253:DX253)&lt;3),"N/A",IF(ISERROR(TTEST(Calculations!DO253:DX253,Calculations!DC253:DL253,2,2)),"N/A",TTEST(Calculations!DO253:DX253,Calculations!DC253:DL253,2,2)))</f>
        <v>0.2267733381923405</v>
      </c>
      <c r="I252" s="18">
        <f t="shared" si="14"/>
        <v>32.409241094916617</v>
      </c>
      <c r="J252" s="21" t="str">
        <f>IF(AND('Test Sample Data'!O252&gt;=35,'Control Sample Data'!O252&gt;=35),"C",IF(AND('Test Sample Data'!O252&gt;=30,'Control Sample Data'!O252&gt;=30, OR(H252&gt;=0.05, H252="N/A")),"B",IF(OR(AND('Test Sample Data'!O252&gt;=30,'Control Sample Data'!O252&lt;=30), AND('Test Sample Data'!O252&lt;=30,'Control Sample Data'!O252&gt;=30)),"A","OKAY")))</f>
        <v>OKAY</v>
      </c>
    </row>
    <row r="253" spans="1:10" ht="15" customHeight="1" x14ac:dyDescent="0.25">
      <c r="A253" s="16" t="str">
        <f>'miRNA Table'!C253</f>
        <v>hsa-miR-365a-3p hsa-miR-365b-3p</v>
      </c>
      <c r="B253" s="17" t="s">
        <v>5751</v>
      </c>
      <c r="C253" s="18">
        <f>Calculations!CY254</f>
        <v>1.3966666666666658</v>
      </c>
      <c r="D253" s="18">
        <f>Calculations!CZ254</f>
        <v>-1.085000000000002</v>
      </c>
      <c r="E253" s="19">
        <f t="shared" si="15"/>
        <v>0.37980566605890004</v>
      </c>
      <c r="F253" s="19">
        <f t="shared" si="16"/>
        <v>2.1213754827364366</v>
      </c>
      <c r="G253" s="18">
        <f t="shared" si="17"/>
        <v>0.17903745430722873</v>
      </c>
      <c r="H253" s="20">
        <f>IF(OR(COUNT(Calculations!DC254:DL254)&lt;3,COUNT(Calculations!DO254:DX254)&lt;3),"N/A",IF(ISERROR(TTEST(Calculations!DO254:DX254,Calculations!DC254:DL254,2,2)),"N/A",TTEST(Calculations!DO254:DX254,Calculations!DC254:DL254,2,2)))</f>
        <v>0.38067369174497434</v>
      </c>
      <c r="I253" s="18">
        <f t="shared" si="14"/>
        <v>-5.5854234739285191</v>
      </c>
      <c r="J253" s="21" t="str">
        <f>IF(AND('Test Sample Data'!O253&gt;=35,'Control Sample Data'!O253&gt;=35),"C",IF(AND('Test Sample Data'!O253&gt;=30,'Control Sample Data'!O253&gt;=30, OR(H253&gt;=0.05, H253="N/A")),"B",IF(OR(AND('Test Sample Data'!O253&gt;=30,'Control Sample Data'!O253&lt;=30), AND('Test Sample Data'!O253&lt;=30,'Control Sample Data'!O253&gt;=30)),"A","OKAY")))</f>
        <v>OKAY</v>
      </c>
    </row>
    <row r="254" spans="1:10" ht="15" customHeight="1" x14ac:dyDescent="0.25">
      <c r="A254" s="16" t="str">
        <f>'miRNA Table'!C254</f>
        <v>hsa-miR-370-3p</v>
      </c>
      <c r="B254" s="17" t="s">
        <v>5752</v>
      </c>
      <c r="C254" s="18">
        <f>Calculations!CY255</f>
        <v>5.0966666666666667</v>
      </c>
      <c r="D254" s="18">
        <f>Calculations!CZ255</f>
        <v>3.4083333333333314</v>
      </c>
      <c r="E254" s="19">
        <f t="shared" si="15"/>
        <v>2.9224726495322467E-2</v>
      </c>
      <c r="F254" s="19">
        <f t="shared" si="16"/>
        <v>9.4186667592161141E-2</v>
      </c>
      <c r="G254" s="18">
        <f t="shared" si="17"/>
        <v>0.31028517350108209</v>
      </c>
      <c r="H254" s="20">
        <f>IF(OR(COUNT(Calculations!DC255:DL255)&lt;3,COUNT(Calculations!DO255:DX255)&lt;3),"N/A",IF(ISERROR(TTEST(Calculations!DO255:DX255,Calculations!DC255:DL255,2,2)),"N/A",TTEST(Calculations!DO255:DX255,Calculations!DC255:DL255,2,2)))</f>
        <v>0.19551263066837674</v>
      </c>
      <c r="I254" s="18">
        <f t="shared" si="14"/>
        <v>-3.2228417127269298</v>
      </c>
      <c r="J254" s="21" t="str">
        <f>IF(AND('Test Sample Data'!O254&gt;=35,'Control Sample Data'!O254&gt;=35),"C",IF(AND('Test Sample Data'!O254&gt;=30,'Control Sample Data'!O254&gt;=30, OR(H254&gt;=0.05, H254="N/A")),"B",IF(OR(AND('Test Sample Data'!O254&gt;=30,'Control Sample Data'!O254&lt;=30), AND('Test Sample Data'!O254&lt;=30,'Control Sample Data'!O254&gt;=30)),"A","OKAY")))</f>
        <v>OKAY</v>
      </c>
    </row>
    <row r="255" spans="1:10" ht="15" customHeight="1" x14ac:dyDescent="0.25">
      <c r="A255" s="16" t="str">
        <f>'miRNA Table'!C255</f>
        <v>hsa-miR-372-3p</v>
      </c>
      <c r="B255" s="17" t="s">
        <v>5753</v>
      </c>
      <c r="C255" s="18">
        <f>Calculations!CY256</f>
        <v>-0.52999999999999992</v>
      </c>
      <c r="D255" s="18">
        <f>Calculations!CZ256</f>
        <v>-6.0250000000000012</v>
      </c>
      <c r="E255" s="19">
        <f t="shared" si="15"/>
        <v>1.443929195522496</v>
      </c>
      <c r="F255" s="19">
        <f t="shared" si="16"/>
        <v>65.11870029457198</v>
      </c>
      <c r="G255" s="18">
        <f t="shared" si="17"/>
        <v>2.2173802440630958E-2</v>
      </c>
      <c r="H255" s="20">
        <f>IF(OR(COUNT(Calculations!DC256:DL256)&lt;3,COUNT(Calculations!DO256:DX256)&lt;3),"N/A",IF(ISERROR(TTEST(Calculations!DO256:DX256,Calculations!DC256:DL256,2,2)),"N/A",TTEST(Calculations!DO256:DX256,Calculations!DC256:DL256,2,2)))</f>
        <v>6.3311287237277081E-2</v>
      </c>
      <c r="I255" s="18">
        <f t="shared" si="14"/>
        <v>-45.098264164544659</v>
      </c>
      <c r="J255" s="21" t="str">
        <f>IF(AND('Test Sample Data'!O255&gt;=35,'Control Sample Data'!O255&gt;=35),"C",IF(AND('Test Sample Data'!O255&gt;=30,'Control Sample Data'!O255&gt;=30, OR(H255&gt;=0.05, H255="N/A")),"B",IF(OR(AND('Test Sample Data'!O255&gt;=30,'Control Sample Data'!O255&lt;=30), AND('Test Sample Data'!O255&lt;=30,'Control Sample Data'!O255&gt;=30)),"A","OKAY")))</f>
        <v>OKAY</v>
      </c>
    </row>
    <row r="256" spans="1:10" ht="15" customHeight="1" x14ac:dyDescent="0.25">
      <c r="A256" s="16" t="str">
        <f>'miRNA Table'!C256</f>
        <v>hsa-miR-373-3p</v>
      </c>
      <c r="B256" s="17" t="s">
        <v>5754</v>
      </c>
      <c r="C256" s="18">
        <f>Calculations!CY257</f>
        <v>-5.0000000000000711E-2</v>
      </c>
      <c r="D256" s="18">
        <f>Calculations!CZ257</f>
        <v>14.038333333333332</v>
      </c>
      <c r="E256" s="19">
        <f t="shared" si="15"/>
        <v>1.035264923841378</v>
      </c>
      <c r="F256" s="19">
        <f t="shared" si="16"/>
        <v>5.9434768784688396E-5</v>
      </c>
      <c r="G256" s="18">
        <f t="shared" si="17"/>
        <v>17418.506793418928</v>
      </c>
      <c r="H256" s="20">
        <f>IF(OR(COUNT(Calculations!DC257:DL257)&lt;3,COUNT(Calculations!DO257:DX257)&lt;3),"N/A",IF(ISERROR(TTEST(Calculations!DO257:DX257,Calculations!DC257:DL257,2,2)),"N/A",TTEST(Calculations!DO257:DX257,Calculations!DC257:DL257,2,2)))</f>
        <v>0.21364056399330608</v>
      </c>
      <c r="I256" s="18">
        <f t="shared" si="14"/>
        <v>17418.506793418928</v>
      </c>
      <c r="J256" s="21" t="str">
        <f>IF(AND('Test Sample Data'!O256&gt;=35,'Control Sample Data'!O256&gt;=35),"C",IF(AND('Test Sample Data'!O256&gt;=30,'Control Sample Data'!O256&gt;=30, OR(H256&gt;=0.05, H256="N/A")),"B",IF(OR(AND('Test Sample Data'!O256&gt;=30,'Control Sample Data'!O256&lt;=30), AND('Test Sample Data'!O256&lt;=30,'Control Sample Data'!O256&gt;=30)),"A","OKAY")))</f>
        <v>A</v>
      </c>
    </row>
    <row r="257" spans="1:10" ht="15" customHeight="1" x14ac:dyDescent="0.25">
      <c r="A257" s="16" t="str">
        <f>'miRNA Table'!C257</f>
        <v>hsa-miR-373-5p</v>
      </c>
      <c r="B257" s="17" t="s">
        <v>5755</v>
      </c>
      <c r="C257" s="18">
        <f>Calculations!CY258</f>
        <v>1.4666666666666661</v>
      </c>
      <c r="D257" s="18">
        <f>Calculations!CZ258</f>
        <v>14.038333333333332</v>
      </c>
      <c r="E257" s="19">
        <f t="shared" si="15"/>
        <v>0.36181730936009471</v>
      </c>
      <c r="F257" s="19">
        <f t="shared" si="16"/>
        <v>5.9434768784688396E-5</v>
      </c>
      <c r="G257" s="18">
        <f t="shared" si="17"/>
        <v>6087.6371988731653</v>
      </c>
      <c r="H257" s="20">
        <f>IF(OR(COUNT(Calculations!DC258:DL258)&lt;3,COUNT(Calculations!DO258:DX258)&lt;3),"N/A",IF(ISERROR(TTEST(Calculations!DO258:DX258,Calculations!DC258:DL258,2,2)),"N/A",TTEST(Calculations!DO258:DX258,Calculations!DC258:DL258,2,2)))</f>
        <v>0.30305754336886931</v>
      </c>
      <c r="I257" s="18">
        <f t="shared" si="14"/>
        <v>6087.6371988731653</v>
      </c>
      <c r="J257" s="21" t="str">
        <f>IF(AND('Test Sample Data'!O257&gt;=35,'Control Sample Data'!O257&gt;=35),"C",IF(AND('Test Sample Data'!O257&gt;=30,'Control Sample Data'!O257&gt;=30, OR(H257&gt;=0.05, H257="N/A")),"B",IF(OR(AND('Test Sample Data'!O257&gt;=30,'Control Sample Data'!O257&lt;=30), AND('Test Sample Data'!O257&lt;=30,'Control Sample Data'!O257&gt;=30)),"A","OKAY")))</f>
        <v>A</v>
      </c>
    </row>
    <row r="258" spans="1:10" ht="15" customHeight="1" x14ac:dyDescent="0.25">
      <c r="A258" s="16" t="str">
        <f>'miRNA Table'!C258</f>
        <v>hsa-miR-374a-5p</v>
      </c>
      <c r="B258" s="17" t="s">
        <v>5756</v>
      </c>
      <c r="C258" s="18">
        <f>Calculations!CY259</f>
        <v>6.5466666666666669</v>
      </c>
      <c r="D258" s="18">
        <f>Calculations!CZ259</f>
        <v>2.2283333333333317</v>
      </c>
      <c r="E258" s="19">
        <f t="shared" si="15"/>
        <v>1.0696876007431182E-2</v>
      </c>
      <c r="F258" s="19">
        <f t="shared" si="16"/>
        <v>0.2134051158497427</v>
      </c>
      <c r="G258" s="18">
        <f t="shared" si="17"/>
        <v>5.01247402848711E-2</v>
      </c>
      <c r="H258" s="20">
        <f>IF(OR(COUNT(Calculations!DC259:DL259)&lt;3,COUNT(Calculations!DO259:DX259)&lt;3),"N/A",IF(ISERROR(TTEST(Calculations!DO259:DX259,Calculations!DC259:DL259,2,2)),"N/A",TTEST(Calculations!DO259:DX259,Calculations!DC259:DL259,2,2)))</f>
        <v>0.86170909589060596</v>
      </c>
      <c r="I258" s="18">
        <f t="shared" si="14"/>
        <v>-19.950228057377586</v>
      </c>
      <c r="J258" s="21" t="str">
        <f>IF(AND('Test Sample Data'!O258&gt;=35,'Control Sample Data'!O258&gt;=35),"C",IF(AND('Test Sample Data'!O258&gt;=30,'Control Sample Data'!O258&gt;=30, OR(H258&gt;=0.05, H258="N/A")),"B",IF(OR(AND('Test Sample Data'!O258&gt;=30,'Control Sample Data'!O258&lt;=30), AND('Test Sample Data'!O258&lt;=30,'Control Sample Data'!O258&gt;=30)),"A","OKAY")))</f>
        <v>OKAY</v>
      </c>
    </row>
    <row r="259" spans="1:10" ht="15" customHeight="1" x14ac:dyDescent="0.25">
      <c r="A259" s="16" t="str">
        <f>'miRNA Table'!C259</f>
        <v>hsa-miR-374b-5p hsa-miR-374c-5p</v>
      </c>
      <c r="B259" s="17" t="s">
        <v>5757</v>
      </c>
      <c r="C259" s="18">
        <f>Calculations!CY260</f>
        <v>3.9800000000000004</v>
      </c>
      <c r="D259" s="18">
        <f>Calculations!CZ260</f>
        <v>14.038333333333332</v>
      </c>
      <c r="E259" s="19">
        <f t="shared" si="15"/>
        <v>6.3372467486876805E-2</v>
      </c>
      <c r="F259" s="19">
        <f t="shared" si="16"/>
        <v>5.9434768784688396E-5</v>
      </c>
      <c r="G259" s="18">
        <f t="shared" si="17"/>
        <v>1066.2524441956411</v>
      </c>
      <c r="H259" s="20">
        <f>IF(OR(COUNT(Calculations!DC260:DL260)&lt;3,COUNT(Calculations!DO260:DX260)&lt;3),"N/A",IF(ISERROR(TTEST(Calculations!DO260:DX260,Calculations!DC260:DL260,2,2)),"N/A",TTEST(Calculations!DO260:DX260,Calculations!DC260:DL260,2,2)))</f>
        <v>0.17413789191305618</v>
      </c>
      <c r="I259" s="18">
        <f t="shared" ref="I259:I322" si="18">IF(G259&gt;1,G259,-1/G259)</f>
        <v>1066.2524441956411</v>
      </c>
      <c r="J259" s="21" t="str">
        <f>IF(AND('Test Sample Data'!O259&gt;=35,'Control Sample Data'!O259&gt;=35),"C",IF(AND('Test Sample Data'!O259&gt;=30,'Control Sample Data'!O259&gt;=30, OR(H259&gt;=0.05, H259="N/A")),"B",IF(OR(AND('Test Sample Data'!O259&gt;=30,'Control Sample Data'!O259&lt;=30), AND('Test Sample Data'!O259&lt;=30,'Control Sample Data'!O259&gt;=30)),"A","OKAY")))</f>
        <v>A</v>
      </c>
    </row>
    <row r="260" spans="1:10" ht="15" customHeight="1" x14ac:dyDescent="0.25">
      <c r="A260" s="16" t="str">
        <f>'miRNA Table'!C260</f>
        <v>hsa-miR-375</v>
      </c>
      <c r="B260" s="17" t="s">
        <v>5758</v>
      </c>
      <c r="C260" s="18">
        <f>Calculations!CY261</f>
        <v>-0.56000000000000105</v>
      </c>
      <c r="D260" s="18">
        <f>Calculations!CZ261</f>
        <v>4.0983333333333318</v>
      </c>
      <c r="E260" s="19">
        <f t="shared" si="15"/>
        <v>1.4742692172911023</v>
      </c>
      <c r="F260" s="19">
        <f t="shared" si="16"/>
        <v>5.8381968522797964E-2</v>
      </c>
      <c r="G260" s="18">
        <f t="shared" si="17"/>
        <v>25.252132714836517</v>
      </c>
      <c r="H260" s="20">
        <f>IF(OR(COUNT(Calculations!DC261:DL261)&lt;3,COUNT(Calculations!DO261:DX261)&lt;3),"N/A",IF(ISERROR(TTEST(Calculations!DO261:DX261,Calculations!DC261:DL261,2,2)),"N/A",TTEST(Calculations!DO261:DX261,Calculations!DC261:DL261,2,2)))</f>
        <v>0.2013049845805277</v>
      </c>
      <c r="I260" s="18">
        <f t="shared" si="18"/>
        <v>25.252132714836517</v>
      </c>
      <c r="J260" s="21" t="str">
        <f>IF(AND('Test Sample Data'!O260&gt;=35,'Control Sample Data'!O260&gt;=35),"C",IF(AND('Test Sample Data'!O260&gt;=30,'Control Sample Data'!O260&gt;=30, OR(H260&gt;=0.05, H260="N/A")),"B",IF(OR(AND('Test Sample Data'!O260&gt;=30,'Control Sample Data'!O260&lt;=30), AND('Test Sample Data'!O260&lt;=30,'Control Sample Data'!O260&gt;=30)),"A","OKAY")))</f>
        <v>OKAY</v>
      </c>
    </row>
    <row r="261" spans="1:10" ht="15" customHeight="1" x14ac:dyDescent="0.25">
      <c r="A261" s="16" t="str">
        <f>'miRNA Table'!C261</f>
        <v>hsa-miR-376a-3p</v>
      </c>
      <c r="B261" s="17" t="s">
        <v>5759</v>
      </c>
      <c r="C261" s="18">
        <f>Calculations!CY262</f>
        <v>-0.82000000000000028</v>
      </c>
      <c r="D261" s="18">
        <f>Calculations!CZ262</f>
        <v>0.50499999999999778</v>
      </c>
      <c r="E261" s="19">
        <f t="shared" si="15"/>
        <v>1.7654059925813099</v>
      </c>
      <c r="F261" s="19">
        <f t="shared" si="16"/>
        <v>0.70466037757101085</v>
      </c>
      <c r="G261" s="18">
        <f t="shared" si="17"/>
        <v>2.5053288772482518</v>
      </c>
      <c r="H261" s="20">
        <f>IF(OR(COUNT(Calculations!DC262:DL262)&lt;3,COUNT(Calculations!DO262:DX262)&lt;3),"N/A",IF(ISERROR(TTEST(Calculations!DO262:DX262,Calculations!DC262:DL262,2,2)),"N/A",TTEST(Calculations!DO262:DX262,Calculations!DC262:DL262,2,2)))</f>
        <v>0.35344208016120077</v>
      </c>
      <c r="I261" s="18">
        <f t="shared" si="18"/>
        <v>2.5053288772482518</v>
      </c>
      <c r="J261" s="21" t="str">
        <f>IF(AND('Test Sample Data'!O261&gt;=35,'Control Sample Data'!O261&gt;=35),"C",IF(AND('Test Sample Data'!O261&gt;=30,'Control Sample Data'!O261&gt;=30, OR(H261&gt;=0.05, H261="N/A")),"B",IF(OR(AND('Test Sample Data'!O261&gt;=30,'Control Sample Data'!O261&lt;=30), AND('Test Sample Data'!O261&lt;=30,'Control Sample Data'!O261&gt;=30)),"A","OKAY")))</f>
        <v>OKAY</v>
      </c>
    </row>
    <row r="262" spans="1:10" ht="15" customHeight="1" x14ac:dyDescent="0.25">
      <c r="A262" s="16" t="str">
        <f>'miRNA Table'!C262</f>
        <v>hsa-miR-376b-3p</v>
      </c>
      <c r="B262" s="17" t="s">
        <v>5760</v>
      </c>
      <c r="C262" s="18">
        <f>Calculations!CY263</f>
        <v>8.7799999999999994</v>
      </c>
      <c r="D262" s="18">
        <f>Calculations!CZ263</f>
        <v>14.038333333333332</v>
      </c>
      <c r="E262" s="19">
        <f t="shared" si="15"/>
        <v>2.2748702860712045E-3</v>
      </c>
      <c r="F262" s="19">
        <f t="shared" si="16"/>
        <v>5.9434768784688396E-5</v>
      </c>
      <c r="G262" s="18">
        <f t="shared" si="17"/>
        <v>38.275075895596942</v>
      </c>
      <c r="H262" s="20">
        <f>IF(OR(COUNT(Calculations!DC263:DL263)&lt;3,COUNT(Calculations!DO263:DX263)&lt;3),"N/A",IF(ISERROR(TTEST(Calculations!DO263:DX263,Calculations!DC263:DL263,2,2)),"N/A",TTEST(Calculations!DO263:DX263,Calculations!DC263:DL263,2,2)))</f>
        <v>0.37390373831394369</v>
      </c>
      <c r="I262" s="18">
        <f t="shared" si="18"/>
        <v>38.275075895596942</v>
      </c>
      <c r="J262" s="21" t="str">
        <f>IF(AND('Test Sample Data'!O262&gt;=35,'Control Sample Data'!O262&gt;=35),"C",IF(AND('Test Sample Data'!O262&gt;=30,'Control Sample Data'!O262&gt;=30, OR(H262&gt;=0.05, H262="N/A")),"B",IF(OR(AND('Test Sample Data'!O262&gt;=30,'Control Sample Data'!O262&lt;=30), AND('Test Sample Data'!O262&lt;=30,'Control Sample Data'!O262&gt;=30)),"A","OKAY")))</f>
        <v>A</v>
      </c>
    </row>
    <row r="263" spans="1:10" ht="15" customHeight="1" x14ac:dyDescent="0.25">
      <c r="A263" s="16" t="str">
        <f>'miRNA Table'!C263</f>
        <v>hsa-miR-376c-3p</v>
      </c>
      <c r="B263" s="17" t="s">
        <v>5761</v>
      </c>
      <c r="C263" s="18">
        <f>Calculations!CY264</f>
        <v>0.14999999999999977</v>
      </c>
      <c r="D263" s="18">
        <f>Calculations!CZ264</f>
        <v>7.8816666666666642</v>
      </c>
      <c r="E263" s="19">
        <f t="shared" si="15"/>
        <v>0.90125046261083042</v>
      </c>
      <c r="F263" s="19">
        <f t="shared" si="16"/>
        <v>4.2401568049893071E-3</v>
      </c>
      <c r="G263" s="18">
        <f t="shared" si="17"/>
        <v>212.55121073596786</v>
      </c>
      <c r="H263" s="20">
        <f>IF(OR(COUNT(Calculations!DC264:DL264)&lt;3,COUNT(Calculations!DO264:DX264)&lt;3),"N/A",IF(ISERROR(TTEST(Calculations!DO264:DX264,Calculations!DC264:DL264,2,2)),"N/A",TTEST(Calculations!DO264:DX264,Calculations!DC264:DL264,2,2)))</f>
        <v>0.2097168841538577</v>
      </c>
      <c r="I263" s="18">
        <f t="shared" si="18"/>
        <v>212.55121073596786</v>
      </c>
      <c r="J263" s="21" t="str">
        <f>IF(AND('Test Sample Data'!O263&gt;=35,'Control Sample Data'!O263&gt;=35),"C",IF(AND('Test Sample Data'!O263&gt;=30,'Control Sample Data'!O263&gt;=30, OR(H263&gt;=0.05, H263="N/A")),"B",IF(OR(AND('Test Sample Data'!O263&gt;=30,'Control Sample Data'!O263&lt;=30), AND('Test Sample Data'!O263&lt;=30,'Control Sample Data'!O263&gt;=30)),"A","OKAY")))</f>
        <v>OKAY</v>
      </c>
    </row>
    <row r="264" spans="1:10" ht="15" customHeight="1" x14ac:dyDescent="0.25">
      <c r="A264" s="16" t="str">
        <f>'miRNA Table'!C264</f>
        <v>hsa-miR-377-3p</v>
      </c>
      <c r="B264" s="17" t="s">
        <v>5762</v>
      </c>
      <c r="C264" s="18">
        <f>Calculations!CY265</f>
        <v>2.026666666666666</v>
      </c>
      <c r="D264" s="18">
        <f>Calculations!CZ265</f>
        <v>5.9616666666666651</v>
      </c>
      <c r="E264" s="19">
        <f t="shared" si="15"/>
        <v>0.24542146381168878</v>
      </c>
      <c r="F264" s="19">
        <f t="shared" si="16"/>
        <v>1.6045731074702817E-2</v>
      </c>
      <c r="G264" s="18">
        <f t="shared" si="17"/>
        <v>15.29512508149986</v>
      </c>
      <c r="H264" s="20">
        <f>IF(OR(COUNT(Calculations!DC265:DL265)&lt;3,COUNT(Calculations!DO265:DX265)&lt;3),"N/A",IF(ISERROR(TTEST(Calculations!DO265:DX265,Calculations!DC265:DL265,2,2)),"N/A",TTEST(Calculations!DO265:DX265,Calculations!DC265:DL265,2,2)))</f>
        <v>0.1791469490850891</v>
      </c>
      <c r="I264" s="18">
        <f t="shared" si="18"/>
        <v>15.29512508149986</v>
      </c>
      <c r="J264" s="21" t="str">
        <f>IF(AND('Test Sample Data'!O264&gt;=35,'Control Sample Data'!O264&gt;=35),"C",IF(AND('Test Sample Data'!O264&gt;=30,'Control Sample Data'!O264&gt;=30, OR(H264&gt;=0.05, H264="N/A")),"B",IF(OR(AND('Test Sample Data'!O264&gt;=30,'Control Sample Data'!O264&lt;=30), AND('Test Sample Data'!O264&lt;=30,'Control Sample Data'!O264&gt;=30)),"A","OKAY")))</f>
        <v>OKAY</v>
      </c>
    </row>
    <row r="265" spans="1:10" ht="15" customHeight="1" x14ac:dyDescent="0.25">
      <c r="A265" s="16" t="str">
        <f>'miRNA Table'!C265</f>
        <v>hsa-miR-377-5p</v>
      </c>
      <c r="B265" s="17" t="s">
        <v>5763</v>
      </c>
      <c r="C265" s="18">
        <f>Calculations!CY266</f>
        <v>2.0700000000000003</v>
      </c>
      <c r="D265" s="18">
        <f>Calculations!CZ266</f>
        <v>-2.3916666666666679</v>
      </c>
      <c r="E265" s="19">
        <f t="shared" si="15"/>
        <v>0.23815949951098433</v>
      </c>
      <c r="F265" s="19">
        <f t="shared" si="16"/>
        <v>5.2476324177497995</v>
      </c>
      <c r="G265" s="18">
        <f t="shared" si="17"/>
        <v>4.5384181008072177E-2</v>
      </c>
      <c r="H265" s="20">
        <f>IF(OR(COUNT(Calculations!DC266:DL266)&lt;3,COUNT(Calculations!DO266:DX266)&lt;3),"N/A",IF(ISERROR(TTEST(Calculations!DO266:DX266,Calculations!DC266:DL266,2,2)),"N/A",TTEST(Calculations!DO266:DX266,Calculations!DC266:DL266,2,2)))</f>
        <v>0.13802342008171714</v>
      </c>
      <c r="I265" s="18">
        <f t="shared" si="18"/>
        <v>-22.034109193732874</v>
      </c>
      <c r="J265" s="21" t="str">
        <f>IF(AND('Test Sample Data'!O265&gt;=35,'Control Sample Data'!O265&gt;=35),"C",IF(AND('Test Sample Data'!O265&gt;=30,'Control Sample Data'!O265&gt;=30, OR(H265&gt;=0.05, H265="N/A")),"B",IF(OR(AND('Test Sample Data'!O265&gt;=30,'Control Sample Data'!O265&lt;=30), AND('Test Sample Data'!O265&lt;=30,'Control Sample Data'!O265&gt;=30)),"A","OKAY")))</f>
        <v>OKAY</v>
      </c>
    </row>
    <row r="266" spans="1:10" ht="15" customHeight="1" x14ac:dyDescent="0.25">
      <c r="A266" s="16" t="str">
        <f>'miRNA Table'!C266</f>
        <v>hsa-miR-378a-3p</v>
      </c>
      <c r="B266" s="17" t="s">
        <v>5764</v>
      </c>
      <c r="C266" s="18">
        <f>Calculations!CY267</f>
        <v>5.5266666666666664</v>
      </c>
      <c r="D266" s="18">
        <f>Calculations!CZ267</f>
        <v>10.268333333333333</v>
      </c>
      <c r="E266" s="19">
        <f t="shared" si="15"/>
        <v>2.1692397663746744E-2</v>
      </c>
      <c r="F266" s="19">
        <f t="shared" si="16"/>
        <v>8.1081852239978146E-4</v>
      </c>
      <c r="G266" s="18">
        <f t="shared" si="17"/>
        <v>26.753702665232293</v>
      </c>
      <c r="H266" s="20">
        <f>IF(OR(COUNT(Calculations!DC267:DL267)&lt;3,COUNT(Calculations!DO267:DX267)&lt;3),"N/A",IF(ISERROR(TTEST(Calculations!DO267:DX267,Calculations!DC267:DL267,2,2)),"N/A",TTEST(Calculations!DO267:DX267,Calculations!DC267:DL267,2,2)))</f>
        <v>0.37366254436856439</v>
      </c>
      <c r="I266" s="18">
        <f t="shared" si="18"/>
        <v>26.753702665232293</v>
      </c>
      <c r="J266" s="21" t="str">
        <f>IF(AND('Test Sample Data'!O266&gt;=35,'Control Sample Data'!O266&gt;=35),"C",IF(AND('Test Sample Data'!O266&gt;=30,'Control Sample Data'!O266&gt;=30, OR(H266&gt;=0.05, H266="N/A")),"B",IF(OR(AND('Test Sample Data'!O266&gt;=30,'Control Sample Data'!O266&lt;=30), AND('Test Sample Data'!O266&lt;=30,'Control Sample Data'!O266&gt;=30)),"A","OKAY")))</f>
        <v>A</v>
      </c>
    </row>
    <row r="267" spans="1:10" ht="15" customHeight="1" x14ac:dyDescent="0.25">
      <c r="A267" s="16" t="str">
        <f>'miRNA Table'!C267</f>
        <v>hsa-miR-378a-5p</v>
      </c>
      <c r="B267" s="17" t="s">
        <v>5765</v>
      </c>
      <c r="C267" s="18">
        <f>Calculations!CY268</f>
        <v>5.3833333333333329</v>
      </c>
      <c r="D267" s="18">
        <f>Calculations!CZ268</f>
        <v>7.1483333333333308</v>
      </c>
      <c r="E267" s="19">
        <f t="shared" si="15"/>
        <v>2.3958255385462514E-2</v>
      </c>
      <c r="F267" s="19">
        <f t="shared" si="16"/>
        <v>7.0491580437896766E-3</v>
      </c>
      <c r="G267" s="18">
        <f t="shared" si="17"/>
        <v>3.3987399965545939</v>
      </c>
      <c r="H267" s="20">
        <f>IF(OR(COUNT(Calculations!DC268:DL268)&lt;3,COUNT(Calculations!DO268:DX268)&lt;3),"N/A",IF(ISERROR(TTEST(Calculations!DO268:DX268,Calculations!DC268:DL268,2,2)),"N/A",TTEST(Calculations!DO268:DX268,Calculations!DC268:DL268,2,2)))</f>
        <v>0.37490662876065212</v>
      </c>
      <c r="I267" s="18">
        <f t="shared" si="18"/>
        <v>3.3987399965545939</v>
      </c>
      <c r="J267" s="21" t="str">
        <f>IF(AND('Test Sample Data'!O267&gt;=35,'Control Sample Data'!O267&gt;=35),"C",IF(AND('Test Sample Data'!O267&gt;=30,'Control Sample Data'!O267&gt;=30, OR(H267&gt;=0.05, H267="N/A")),"B",IF(OR(AND('Test Sample Data'!O267&gt;=30,'Control Sample Data'!O267&lt;=30), AND('Test Sample Data'!O267&lt;=30,'Control Sample Data'!O267&gt;=30)),"A","OKAY")))</f>
        <v>OKAY</v>
      </c>
    </row>
    <row r="268" spans="1:10" ht="15" customHeight="1" x14ac:dyDescent="0.25">
      <c r="A268" s="16" t="str">
        <f>'miRNA Table'!C268</f>
        <v>hsa-miR-379-5p</v>
      </c>
      <c r="B268" s="17" t="s">
        <v>5766</v>
      </c>
      <c r="C268" s="18">
        <f>Calculations!CY269</f>
        <v>1.9866666666666657</v>
      </c>
      <c r="D268" s="18">
        <f>Calculations!CZ269</f>
        <v>2.074999999999998</v>
      </c>
      <c r="E268" s="19">
        <f t="shared" si="15"/>
        <v>0.25232120030296873</v>
      </c>
      <c r="F268" s="19">
        <f t="shared" si="16"/>
        <v>0.23733553023763013</v>
      </c>
      <c r="G268" s="18">
        <f t="shared" si="17"/>
        <v>1.0631412837780096</v>
      </c>
      <c r="H268" s="20">
        <f>IF(OR(COUNT(Calculations!DC269:DL269)&lt;3,COUNT(Calculations!DO269:DX269)&lt;3),"N/A",IF(ISERROR(TTEST(Calculations!DO269:DX269,Calculations!DC269:DL269,2,2)),"N/A",TTEST(Calculations!DO269:DX269,Calculations!DC269:DL269,2,2)))</f>
        <v>0.1509171781796583</v>
      </c>
      <c r="I268" s="18">
        <f t="shared" si="18"/>
        <v>1.0631412837780096</v>
      </c>
      <c r="J268" s="21" t="str">
        <f>IF(AND('Test Sample Data'!O268&gt;=35,'Control Sample Data'!O268&gt;=35),"C",IF(AND('Test Sample Data'!O268&gt;=30,'Control Sample Data'!O268&gt;=30, OR(H268&gt;=0.05, H268="N/A")),"B",IF(OR(AND('Test Sample Data'!O268&gt;=30,'Control Sample Data'!O268&lt;=30), AND('Test Sample Data'!O268&lt;=30,'Control Sample Data'!O268&gt;=30)),"A","OKAY")))</f>
        <v>OKAY</v>
      </c>
    </row>
    <row r="269" spans="1:10" ht="15" customHeight="1" x14ac:dyDescent="0.25">
      <c r="A269" s="16" t="str">
        <f>'miRNA Table'!C269</f>
        <v>hsa-miR-381-3p</v>
      </c>
      <c r="B269" s="17" t="s">
        <v>5767</v>
      </c>
      <c r="C269" s="18">
        <f>Calculations!CY270</f>
        <v>11.11</v>
      </c>
      <c r="D269" s="18">
        <f>Calculations!CZ270</f>
        <v>13.288333333333332</v>
      </c>
      <c r="E269" s="19">
        <f t="shared" si="15"/>
        <v>4.5243557709490794E-4</v>
      </c>
      <c r="F269" s="19">
        <f t="shared" si="16"/>
        <v>9.9956968024955838E-5</v>
      </c>
      <c r="G269" s="18">
        <f t="shared" si="17"/>
        <v>4.5263035287539957</v>
      </c>
      <c r="H269" s="20">
        <f>IF(OR(COUNT(Calculations!DC270:DL270)&lt;3,COUNT(Calculations!DO270:DX270)&lt;3),"N/A",IF(ISERROR(TTEST(Calculations!DO270:DX270,Calculations!DC270:DL270,2,2)),"N/A",TTEST(Calculations!DO270:DX270,Calculations!DC270:DL270,2,2)))</f>
        <v>0.15617244118295626</v>
      </c>
      <c r="I269" s="18">
        <f t="shared" si="18"/>
        <v>4.5263035287539957</v>
      </c>
      <c r="J269" s="21" t="str">
        <f>IF(AND('Test Sample Data'!O269&gt;=35,'Control Sample Data'!O269&gt;=35),"C",IF(AND('Test Sample Data'!O269&gt;=30,'Control Sample Data'!O269&gt;=30, OR(H269&gt;=0.05, H269="N/A")),"B",IF(OR(AND('Test Sample Data'!O269&gt;=30,'Control Sample Data'!O269&lt;=30), AND('Test Sample Data'!O269&lt;=30,'Control Sample Data'!O269&gt;=30)),"A","OKAY")))</f>
        <v>B</v>
      </c>
    </row>
    <row r="270" spans="1:10" ht="15" customHeight="1" x14ac:dyDescent="0.25">
      <c r="A270" s="16" t="str">
        <f>'miRNA Table'!C270</f>
        <v>hsa-miR-382-5p</v>
      </c>
      <c r="B270" s="17" t="s">
        <v>5768</v>
      </c>
      <c r="C270" s="18">
        <f>Calculations!CY271</f>
        <v>7.3166666666666664</v>
      </c>
      <c r="D270" s="18">
        <f>Calculations!CZ271</f>
        <v>0.73499999999999821</v>
      </c>
      <c r="E270" s="19">
        <f t="shared" si="15"/>
        <v>6.2728350145576303E-3</v>
      </c>
      <c r="F270" s="19">
        <f t="shared" si="16"/>
        <v>0.60081802476342605</v>
      </c>
      <c r="G270" s="18">
        <f t="shared" si="17"/>
        <v>1.0440490724338003E-2</v>
      </c>
      <c r="H270" s="20">
        <f>IF(OR(COUNT(Calculations!DC271:DL271)&lt;3,COUNT(Calculations!DO271:DX271)&lt;3),"N/A",IF(ISERROR(TTEST(Calculations!DO271:DX271,Calculations!DC271:DL271,2,2)),"N/A",TTEST(Calculations!DO271:DX271,Calculations!DC271:DL271,2,2)))</f>
        <v>5.3063804286390113E-6</v>
      </c>
      <c r="I270" s="18">
        <f t="shared" si="18"/>
        <v>-95.78093850214178</v>
      </c>
      <c r="J270" s="21" t="str">
        <f>IF(AND('Test Sample Data'!O270&gt;=35,'Control Sample Data'!O270&gt;=35),"C",IF(AND('Test Sample Data'!O270&gt;=30,'Control Sample Data'!O270&gt;=30, OR(H270&gt;=0.05, H270="N/A")),"B",IF(OR(AND('Test Sample Data'!O270&gt;=30,'Control Sample Data'!O270&lt;=30), AND('Test Sample Data'!O270&lt;=30,'Control Sample Data'!O270&gt;=30)),"A","OKAY")))</f>
        <v>OKAY</v>
      </c>
    </row>
    <row r="271" spans="1:10" ht="15" customHeight="1" x14ac:dyDescent="0.25">
      <c r="A271" s="16" t="str">
        <f>'miRNA Table'!C271</f>
        <v>hsa-miR-383-5p</v>
      </c>
      <c r="B271" s="17" t="s">
        <v>5769</v>
      </c>
      <c r="C271" s="18">
        <f>Calculations!CY272</f>
        <v>10.34</v>
      </c>
      <c r="D271" s="18">
        <f>Calculations!CZ272</f>
        <v>8.134999999999998</v>
      </c>
      <c r="E271" s="19">
        <f t="shared" si="15"/>
        <v>7.7152471861657976E-4</v>
      </c>
      <c r="F271" s="19">
        <f t="shared" si="16"/>
        <v>3.5573040374686708E-3</v>
      </c>
      <c r="G271" s="18">
        <f t="shared" si="17"/>
        <v>0.21688467178801682</v>
      </c>
      <c r="H271" s="20">
        <f>IF(OR(COUNT(Calculations!DC272:DL272)&lt;3,COUNT(Calculations!DO272:DX272)&lt;3),"N/A",IF(ISERROR(TTEST(Calculations!DO272:DX272,Calculations!DC272:DL272,2,2)),"N/A",TTEST(Calculations!DO272:DX272,Calculations!DC272:DL272,2,2)))</f>
        <v>0.68389852898077741</v>
      </c>
      <c r="I271" s="18">
        <f t="shared" si="18"/>
        <v>-4.6107453871954602</v>
      </c>
      <c r="J271" s="21" t="str">
        <f>IF(AND('Test Sample Data'!O271&gt;=35,'Control Sample Data'!O271&gt;=35),"C",IF(AND('Test Sample Data'!O271&gt;=30,'Control Sample Data'!O271&gt;=30, OR(H271&gt;=0.05, H271="N/A")),"B",IF(OR(AND('Test Sample Data'!O271&gt;=30,'Control Sample Data'!O271&lt;=30), AND('Test Sample Data'!O271&lt;=30,'Control Sample Data'!O271&gt;=30)),"A","OKAY")))</f>
        <v>A</v>
      </c>
    </row>
    <row r="272" spans="1:10" ht="15" customHeight="1" x14ac:dyDescent="0.25">
      <c r="A272" s="16" t="str">
        <f>'miRNA Table'!C272</f>
        <v>hsa-miR-409-3p</v>
      </c>
      <c r="B272" s="17" t="s">
        <v>5770</v>
      </c>
      <c r="C272" s="18">
        <f>Calculations!CY273</f>
        <v>8.3066666666666666</v>
      </c>
      <c r="D272" s="18">
        <f>Calculations!CZ273</f>
        <v>5.2849999999999975</v>
      </c>
      <c r="E272" s="19">
        <f t="shared" si="15"/>
        <v>3.158233016249463E-3</v>
      </c>
      <c r="F272" s="19">
        <f t="shared" si="16"/>
        <v>2.5648175275328117E-2</v>
      </c>
      <c r="G272" s="18">
        <f t="shared" si="17"/>
        <v>0.12313675270643828</v>
      </c>
      <c r="H272" s="20">
        <f>IF(OR(COUNT(Calculations!DC273:DL273)&lt;3,COUNT(Calculations!DO273:DX273)&lt;3),"N/A",IF(ISERROR(TTEST(Calculations!DO273:DX273,Calculations!DC273:DL273,2,2)),"N/A",TTEST(Calculations!DO273:DX273,Calculations!DC273:DL273,2,2)))</f>
        <v>7.8390282286826971E-2</v>
      </c>
      <c r="I272" s="18">
        <f t="shared" si="18"/>
        <v>-8.1210522286878071</v>
      </c>
      <c r="J272" s="21" t="str">
        <f>IF(AND('Test Sample Data'!O272&gt;=35,'Control Sample Data'!O272&gt;=35),"C",IF(AND('Test Sample Data'!O272&gt;=30,'Control Sample Data'!O272&gt;=30, OR(H272&gt;=0.05, H272="N/A")),"B",IF(OR(AND('Test Sample Data'!O272&gt;=30,'Control Sample Data'!O272&lt;=30), AND('Test Sample Data'!O272&lt;=30,'Control Sample Data'!O272&gt;=30)),"A","OKAY")))</f>
        <v>OKAY</v>
      </c>
    </row>
    <row r="273" spans="1:10" ht="15" customHeight="1" x14ac:dyDescent="0.25">
      <c r="A273" s="16" t="str">
        <f>'miRNA Table'!C273</f>
        <v>hsa-miR-410-3p</v>
      </c>
      <c r="B273" s="17" t="s">
        <v>5771</v>
      </c>
      <c r="C273" s="18">
        <f>Calculations!CY274</f>
        <v>7.8466666666666667</v>
      </c>
      <c r="D273" s="18">
        <f>Calculations!CZ274</f>
        <v>9.4216666666666651</v>
      </c>
      <c r="E273" s="19">
        <f t="shared" si="15"/>
        <v>4.3442815852807529E-3</v>
      </c>
      <c r="F273" s="19">
        <f t="shared" si="16"/>
        <v>1.4581282501831491E-3</v>
      </c>
      <c r="G273" s="18">
        <f t="shared" si="17"/>
        <v>2.9793549262454015</v>
      </c>
      <c r="H273" s="20">
        <f>IF(OR(COUNT(Calculations!DC274:DL274)&lt;3,COUNT(Calculations!DO274:DX274)&lt;3),"N/A",IF(ISERROR(TTEST(Calculations!DO274:DX274,Calculations!DC274:DL274,2,2)),"N/A",TTEST(Calculations!DO274:DX274,Calculations!DC274:DL274,2,2)))</f>
        <v>0.37427666952905003</v>
      </c>
      <c r="I273" s="18">
        <f t="shared" si="18"/>
        <v>2.9793549262454015</v>
      </c>
      <c r="J273" s="21" t="str">
        <f>IF(AND('Test Sample Data'!O273&gt;=35,'Control Sample Data'!O273&gt;=35),"C",IF(AND('Test Sample Data'!O273&gt;=30,'Control Sample Data'!O273&gt;=30, OR(H273&gt;=0.05, H273="N/A")),"B",IF(OR(AND('Test Sample Data'!O273&gt;=30,'Control Sample Data'!O273&lt;=30), AND('Test Sample Data'!O273&lt;=30,'Control Sample Data'!O273&gt;=30)),"A","OKAY")))</f>
        <v>A</v>
      </c>
    </row>
    <row r="274" spans="1:10" ht="15" customHeight="1" x14ac:dyDescent="0.25">
      <c r="A274" s="16" t="str">
        <f>'miRNA Table'!C274</f>
        <v>hsa-miR-411-5p</v>
      </c>
      <c r="B274" s="17" t="s">
        <v>5772</v>
      </c>
      <c r="C274" s="18">
        <f>Calculations!CY275</f>
        <v>3.75</v>
      </c>
      <c r="D274" s="18">
        <f>Calculations!CZ275</f>
        <v>3.7849999999999988</v>
      </c>
      <c r="E274" s="19">
        <f t="shared" si="15"/>
        <v>7.4325444687670064E-2</v>
      </c>
      <c r="F274" s="19">
        <f t="shared" si="16"/>
        <v>7.2543994648982577E-2</v>
      </c>
      <c r="G274" s="18">
        <f t="shared" si="17"/>
        <v>1.0245568230328004</v>
      </c>
      <c r="H274" s="20">
        <f>IF(OR(COUNT(Calculations!DC275:DL275)&lt;3,COUNT(Calculations!DO275:DX275)&lt;3),"N/A",IF(ISERROR(TTEST(Calculations!DO275:DX275,Calculations!DC275:DL275,2,2)),"N/A",TTEST(Calculations!DO275:DX275,Calculations!DC275:DL275,2,2)))</f>
        <v>0.37966723092946014</v>
      </c>
      <c r="I274" s="18">
        <f t="shared" si="18"/>
        <v>1.0245568230328004</v>
      </c>
      <c r="J274" s="21" t="str">
        <f>IF(AND('Test Sample Data'!O274&gt;=35,'Control Sample Data'!O274&gt;=35),"C",IF(AND('Test Sample Data'!O274&gt;=30,'Control Sample Data'!O274&gt;=30, OR(H274&gt;=0.05, H274="N/A")),"B",IF(OR(AND('Test Sample Data'!O274&gt;=30,'Control Sample Data'!O274&lt;=30), AND('Test Sample Data'!O274&lt;=30,'Control Sample Data'!O274&gt;=30)),"A","OKAY")))</f>
        <v>OKAY</v>
      </c>
    </row>
    <row r="275" spans="1:10" ht="15" customHeight="1" x14ac:dyDescent="0.25">
      <c r="A275" s="16" t="str">
        <f>'miRNA Table'!C275</f>
        <v>hsa-miR-421</v>
      </c>
      <c r="B275" s="17" t="s">
        <v>5773</v>
      </c>
      <c r="C275" s="18">
        <f>Calculations!CY276</f>
        <v>12.913333333333332</v>
      </c>
      <c r="D275" s="18">
        <f>Calculations!CZ276</f>
        <v>14.038333333333332</v>
      </c>
      <c r="E275" s="19">
        <f t="shared" si="15"/>
        <v>1.2962814989774879E-4</v>
      </c>
      <c r="F275" s="19">
        <f t="shared" si="16"/>
        <v>5.9434768784688396E-5</v>
      </c>
      <c r="G275" s="18">
        <f t="shared" si="17"/>
        <v>2.1810154653305163</v>
      </c>
      <c r="H275" s="20">
        <f>IF(OR(COUNT(Calculations!DC276:DL276)&lt;3,COUNT(Calculations!DO276:DX276)&lt;3),"N/A",IF(ISERROR(TTEST(Calculations!DO276:DX276,Calculations!DC276:DL276,2,2)),"N/A",TTEST(Calculations!DO276:DX276,Calculations!DC276:DL276,2,2)))</f>
        <v>0.24296498326472185</v>
      </c>
      <c r="I275" s="18">
        <f t="shared" si="18"/>
        <v>2.1810154653305163</v>
      </c>
      <c r="J275" s="21" t="str">
        <f>IF(AND('Test Sample Data'!O275&gt;=35,'Control Sample Data'!O275&gt;=35),"C",IF(AND('Test Sample Data'!O275&gt;=30,'Control Sample Data'!O275&gt;=30, OR(H275&gt;=0.05, H275="N/A")),"B",IF(OR(AND('Test Sample Data'!O275&gt;=30,'Control Sample Data'!O275&lt;=30), AND('Test Sample Data'!O275&lt;=30,'Control Sample Data'!O275&gt;=30)),"A","OKAY")))</f>
        <v>B</v>
      </c>
    </row>
    <row r="276" spans="1:10" ht="15" customHeight="1" x14ac:dyDescent="0.25">
      <c r="A276" s="16" t="str">
        <f>'miRNA Table'!C276</f>
        <v>hsa-miR-423-3p</v>
      </c>
      <c r="B276" s="17" t="s">
        <v>5774</v>
      </c>
      <c r="C276" s="18">
        <f>Calculations!CY277</f>
        <v>5.6966666666666654</v>
      </c>
      <c r="D276" s="18">
        <f>Calculations!CZ277</f>
        <v>5.924999999999998</v>
      </c>
      <c r="E276" s="19">
        <f t="shared" si="15"/>
        <v>1.9281128900376115E-2</v>
      </c>
      <c r="F276" s="19">
        <f t="shared" si="16"/>
        <v>1.645876618679434E-2</v>
      </c>
      <c r="G276" s="18">
        <f t="shared" si="17"/>
        <v>1.1714808194946165</v>
      </c>
      <c r="H276" s="20">
        <f>IF(OR(COUNT(Calculations!DC277:DL277)&lt;3,COUNT(Calculations!DO277:DX277)&lt;3),"N/A",IF(ISERROR(TTEST(Calculations!DO277:DX277,Calculations!DC277:DL277,2,2)),"N/A",TTEST(Calculations!DO277:DX277,Calculations!DC277:DL277,2,2)))</f>
        <v>0.39660277992799653</v>
      </c>
      <c r="I276" s="18">
        <f t="shared" si="18"/>
        <v>1.1714808194946165</v>
      </c>
      <c r="J276" s="21" t="str">
        <f>IF(AND('Test Sample Data'!O276&gt;=35,'Control Sample Data'!O276&gt;=35),"C",IF(AND('Test Sample Data'!O276&gt;=30,'Control Sample Data'!O276&gt;=30, OR(H276&gt;=0.05, H276="N/A")),"B",IF(OR(AND('Test Sample Data'!O276&gt;=30,'Control Sample Data'!O276&lt;=30), AND('Test Sample Data'!O276&lt;=30,'Control Sample Data'!O276&gt;=30)),"A","OKAY")))</f>
        <v>OKAY</v>
      </c>
    </row>
    <row r="277" spans="1:10" ht="15" customHeight="1" x14ac:dyDescent="0.25">
      <c r="A277" s="16" t="str">
        <f>'miRNA Table'!C277</f>
        <v>hsa-miR-423-5p</v>
      </c>
      <c r="B277" s="17" t="s">
        <v>5775</v>
      </c>
      <c r="C277" s="18">
        <f>Calculations!CY278</f>
        <v>6.9933333333333332</v>
      </c>
      <c r="D277" s="18">
        <f>Calculations!CZ278</f>
        <v>5.3249999999999984</v>
      </c>
      <c r="E277" s="19">
        <f t="shared" si="15"/>
        <v>7.8486849562660436E-3</v>
      </c>
      <c r="F277" s="19">
        <f t="shared" si="16"/>
        <v>2.4946824573645335E-2</v>
      </c>
      <c r="G277" s="18">
        <f t="shared" si="17"/>
        <v>0.31461659310971618</v>
      </c>
      <c r="H277" s="20">
        <f>IF(OR(COUNT(Calculations!DC278:DL278)&lt;3,COUNT(Calculations!DO278:DX278)&lt;3),"N/A",IF(ISERROR(TTEST(Calculations!DO278:DX278,Calculations!DC278:DL278,2,2)),"N/A",TTEST(Calculations!DO278:DX278,Calculations!DC278:DL278,2,2)))</f>
        <v>0.40830262883045032</v>
      </c>
      <c r="I277" s="18">
        <f t="shared" si="18"/>
        <v>-3.1784718984966891</v>
      </c>
      <c r="J277" s="21" t="str">
        <f>IF(AND('Test Sample Data'!O277&gt;=35,'Control Sample Data'!O277&gt;=35),"C",IF(AND('Test Sample Data'!O277&gt;=30,'Control Sample Data'!O277&gt;=30, OR(H277&gt;=0.05, H277="N/A")),"B",IF(OR(AND('Test Sample Data'!O277&gt;=30,'Control Sample Data'!O277&lt;=30), AND('Test Sample Data'!O277&lt;=30,'Control Sample Data'!O277&gt;=30)),"A","OKAY")))</f>
        <v>OKAY</v>
      </c>
    </row>
    <row r="278" spans="1:10" ht="15" customHeight="1" x14ac:dyDescent="0.25">
      <c r="A278" s="16" t="str">
        <f>'miRNA Table'!C278</f>
        <v>hsa-miR-424-5p</v>
      </c>
      <c r="B278" s="17" t="s">
        <v>5776</v>
      </c>
      <c r="C278" s="18">
        <f>Calculations!CY279</f>
        <v>2.6866666666666661</v>
      </c>
      <c r="D278" s="18">
        <f>Calculations!CZ279</f>
        <v>1.3049999999999986</v>
      </c>
      <c r="E278" s="19">
        <f t="shared" si="15"/>
        <v>0.15532191806074172</v>
      </c>
      <c r="F278" s="19">
        <f t="shared" si="16"/>
        <v>0.40472110827370461</v>
      </c>
      <c r="G278" s="18">
        <f t="shared" si="17"/>
        <v>0.38377518465308386</v>
      </c>
      <c r="H278" s="20">
        <f>IF(OR(COUNT(Calculations!DC279:DL279)&lt;3,COUNT(Calculations!DO279:DX279)&lt;3),"N/A",IF(ISERROR(TTEST(Calculations!DO279:DX279,Calculations!DC279:DL279,2,2)),"N/A",TTEST(Calculations!DO279:DX279,Calculations!DC279:DL279,2,2)))</f>
        <v>0.35212065568634887</v>
      </c>
      <c r="I278" s="18">
        <f t="shared" si="18"/>
        <v>-2.6056921864397165</v>
      </c>
      <c r="J278" s="21" t="str">
        <f>IF(AND('Test Sample Data'!O278&gt;=35,'Control Sample Data'!O278&gt;=35),"C",IF(AND('Test Sample Data'!O278&gt;=30,'Control Sample Data'!O278&gt;=30, OR(H278&gt;=0.05, H278="N/A")),"B",IF(OR(AND('Test Sample Data'!O278&gt;=30,'Control Sample Data'!O278&lt;=30), AND('Test Sample Data'!O278&lt;=30,'Control Sample Data'!O278&gt;=30)),"A","OKAY")))</f>
        <v>OKAY</v>
      </c>
    </row>
    <row r="279" spans="1:10" ht="15" customHeight="1" x14ac:dyDescent="0.25">
      <c r="A279" s="16" t="str">
        <f>'miRNA Table'!C279</f>
        <v>hsa-miR-424-3p</v>
      </c>
      <c r="B279" s="17" t="s">
        <v>5777</v>
      </c>
      <c r="C279" s="18">
        <f>Calculations!CY280</f>
        <v>3.7233333333333332</v>
      </c>
      <c r="D279" s="18">
        <f>Calculations!CZ280</f>
        <v>-6.8850000000000016</v>
      </c>
      <c r="E279" s="19">
        <f t="shared" si="15"/>
        <v>7.5712046058754506E-2</v>
      </c>
      <c r="F279" s="19">
        <f t="shared" si="16"/>
        <v>118.19293577336262</v>
      </c>
      <c r="G279" s="18">
        <f t="shared" si="17"/>
        <v>6.4058012911984781E-4</v>
      </c>
      <c r="H279" s="20">
        <f>IF(OR(COUNT(Calculations!DC280:DL280)&lt;3,COUNT(Calculations!DO280:DX280)&lt;3),"N/A",IF(ISERROR(TTEST(Calculations!DO280:DX280,Calculations!DC280:DL280,2,2)),"N/A",TTEST(Calculations!DO280:DX280,Calculations!DC280:DL280,2,2)))</f>
        <v>1.0660783818676238E-2</v>
      </c>
      <c r="I279" s="18">
        <f t="shared" si="18"/>
        <v>-1561.0849518139009</v>
      </c>
      <c r="J279" s="21" t="str">
        <f>IF(AND('Test Sample Data'!O279&gt;=35,'Control Sample Data'!O279&gt;=35),"C",IF(AND('Test Sample Data'!O279&gt;=30,'Control Sample Data'!O279&gt;=30, OR(H279&gt;=0.05, H279="N/A")),"B",IF(OR(AND('Test Sample Data'!O279&gt;=30,'Control Sample Data'!O279&lt;=30), AND('Test Sample Data'!O279&lt;=30,'Control Sample Data'!O279&gt;=30)),"A","OKAY")))</f>
        <v>OKAY</v>
      </c>
    </row>
    <row r="280" spans="1:10" ht="15" customHeight="1" x14ac:dyDescent="0.25">
      <c r="A280" s="16" t="str">
        <f>'miRNA Table'!C280</f>
        <v>hsa-miR-425-5p</v>
      </c>
      <c r="B280" s="17" t="s">
        <v>5778</v>
      </c>
      <c r="C280" s="18">
        <f>Calculations!CY281</f>
        <v>6.06</v>
      </c>
      <c r="D280" s="18">
        <f>Calculations!CZ281</f>
        <v>3.531666666666665</v>
      </c>
      <c r="E280" s="19">
        <f t="shared" si="15"/>
        <v>1.4988501864457266E-2</v>
      </c>
      <c r="F280" s="19">
        <f t="shared" si="16"/>
        <v>8.64693906767873E-2</v>
      </c>
      <c r="G280" s="18">
        <f t="shared" si="17"/>
        <v>0.17333881674363327</v>
      </c>
      <c r="H280" s="20">
        <f>IF(OR(COUNT(Calculations!DC281:DL281)&lt;3,COUNT(Calculations!DO281:DX281)&lt;3),"N/A",IF(ISERROR(TTEST(Calculations!DO281:DX281,Calculations!DC281:DL281,2,2)),"N/A",TTEST(Calculations!DO281:DX281,Calculations!DC281:DL281,2,2)))</f>
        <v>0.45372241488438636</v>
      </c>
      <c r="I280" s="18">
        <f t="shared" si="18"/>
        <v>-5.7690482650460915</v>
      </c>
      <c r="J280" s="21" t="str">
        <f>IF(AND('Test Sample Data'!O280&gt;=35,'Control Sample Data'!O280&gt;=35),"C",IF(AND('Test Sample Data'!O280&gt;=30,'Control Sample Data'!O280&gt;=30, OR(H280&gt;=0.05, H280="N/A")),"B",IF(OR(AND('Test Sample Data'!O280&gt;=30,'Control Sample Data'!O280&lt;=30), AND('Test Sample Data'!O280&lt;=30,'Control Sample Data'!O280&gt;=30)),"A","OKAY")))</f>
        <v>OKAY</v>
      </c>
    </row>
    <row r="281" spans="1:10" ht="15" customHeight="1" x14ac:dyDescent="0.25">
      <c r="A281" s="16" t="str">
        <f>'miRNA Table'!C281</f>
        <v>hsa-miR-425-3p</v>
      </c>
      <c r="B281" s="17" t="s">
        <v>5779</v>
      </c>
      <c r="C281" s="18">
        <f>Calculations!CY282</f>
        <v>8.9833333333333325</v>
      </c>
      <c r="D281" s="18">
        <f>Calculations!CZ282</f>
        <v>-2.4116666666666688</v>
      </c>
      <c r="E281" s="19">
        <f t="shared" si="15"/>
        <v>1.9758192193396942E-3</v>
      </c>
      <c r="F281" s="19">
        <f t="shared" si="16"/>
        <v>5.3208866364308829</v>
      </c>
      <c r="G281" s="18">
        <f t="shared" si="17"/>
        <v>3.7133270342798057E-4</v>
      </c>
      <c r="H281" s="20">
        <f>IF(OR(COUNT(Calculations!DC282:DL282)&lt;3,COUNT(Calculations!DO282:DX282)&lt;3),"N/A",IF(ISERROR(TTEST(Calculations!DO282:DX282,Calculations!DC282:DL282,2,2)),"N/A",TTEST(Calculations!DO282:DX282,Calculations!DC282:DL282,2,2)))</f>
        <v>1.7302803143485316E-2</v>
      </c>
      <c r="I281" s="18">
        <f t="shared" si="18"/>
        <v>-2693.0027728999867</v>
      </c>
      <c r="J281" s="21" t="str">
        <f>IF(AND('Test Sample Data'!O281&gt;=35,'Control Sample Data'!O281&gt;=35),"C",IF(AND('Test Sample Data'!O281&gt;=30,'Control Sample Data'!O281&gt;=30, OR(H281&gt;=0.05, H281="N/A")),"B",IF(OR(AND('Test Sample Data'!O281&gt;=30,'Control Sample Data'!O281&lt;=30), AND('Test Sample Data'!O281&lt;=30,'Control Sample Data'!O281&gt;=30)),"A","OKAY")))</f>
        <v>OKAY</v>
      </c>
    </row>
    <row r="282" spans="1:10" ht="15" customHeight="1" x14ac:dyDescent="0.25">
      <c r="A282" s="16" t="str">
        <f>'miRNA Table'!C282</f>
        <v>hsa-miR-4258</v>
      </c>
      <c r="B282" s="17" t="s">
        <v>5780</v>
      </c>
      <c r="C282" s="18">
        <f>Calculations!CY283</f>
        <v>8.1333333333333329</v>
      </c>
      <c r="D282" s="18">
        <f>Calculations!CZ283</f>
        <v>-3.0716666666666677</v>
      </c>
      <c r="E282" s="19">
        <f t="shared" si="15"/>
        <v>3.5614159709305361E-3</v>
      </c>
      <c r="F282" s="19">
        <f t="shared" si="16"/>
        <v>8.4074405170443285</v>
      </c>
      <c r="G282" s="18">
        <f t="shared" si="17"/>
        <v>4.2360287458597057E-4</v>
      </c>
      <c r="H282" s="20">
        <f>IF(OR(COUNT(Calculations!DC283:DL283)&lt;3,COUNT(Calculations!DO283:DX283)&lt;3),"N/A",IF(ISERROR(TTEST(Calculations!DO283:DX283,Calculations!DC283:DL283,2,2)),"N/A",TTEST(Calculations!DO283:DX283,Calculations!DC283:DL283,2,2)))</f>
        <v>1.6476893559100151E-2</v>
      </c>
      <c r="I282" s="18">
        <f t="shared" si="18"/>
        <v>-2360.7016382440747</v>
      </c>
      <c r="J282" s="21" t="str">
        <f>IF(AND('Test Sample Data'!O282&gt;=35,'Control Sample Data'!O282&gt;=35),"C",IF(AND('Test Sample Data'!O282&gt;=30,'Control Sample Data'!O282&gt;=30, OR(H282&gt;=0.05, H282="N/A")),"B",IF(OR(AND('Test Sample Data'!O282&gt;=30,'Control Sample Data'!O282&lt;=30), AND('Test Sample Data'!O282&lt;=30,'Control Sample Data'!O282&gt;=30)),"A","OKAY")))</f>
        <v>OKAY</v>
      </c>
    </row>
    <row r="283" spans="1:10" ht="15" customHeight="1" x14ac:dyDescent="0.25">
      <c r="A283" s="16" t="str">
        <f>'miRNA Table'!C283</f>
        <v>hsa-miR-429</v>
      </c>
      <c r="B283" s="17" t="s">
        <v>5781</v>
      </c>
      <c r="C283" s="18">
        <f>Calculations!CY284</f>
        <v>5.0999999999999988</v>
      </c>
      <c r="D283" s="18">
        <f>Calculations!CZ284</f>
        <v>-3.658333333333335</v>
      </c>
      <c r="E283" s="19">
        <f t="shared" si="15"/>
        <v>2.9157280985525256E-2</v>
      </c>
      <c r="F283" s="19">
        <f t="shared" si="16"/>
        <v>12.62606635741828</v>
      </c>
      <c r="G283" s="18">
        <f t="shared" si="17"/>
        <v>2.3092925508342728E-3</v>
      </c>
      <c r="H283" s="20">
        <f>IF(OR(COUNT(Calculations!DC284:DL284)&lt;3,COUNT(Calculations!DO284:DX284)&lt;3),"N/A",IF(ISERROR(TTEST(Calculations!DO284:DX284,Calculations!DC284:DL284,2,2)),"N/A",TTEST(Calculations!DO284:DX284,Calculations!DC284:DL284,2,2)))</f>
        <v>5.4396269447162783E-2</v>
      </c>
      <c r="I283" s="18">
        <f t="shared" si="18"/>
        <v>-433.03305145930182</v>
      </c>
      <c r="J283" s="21" t="str">
        <f>IF(AND('Test Sample Data'!O283&gt;=35,'Control Sample Data'!O283&gt;=35),"C",IF(AND('Test Sample Data'!O283&gt;=30,'Control Sample Data'!O283&gt;=30, OR(H283&gt;=0.05, H283="N/A")),"B",IF(OR(AND('Test Sample Data'!O283&gt;=30,'Control Sample Data'!O283&lt;=30), AND('Test Sample Data'!O283&lt;=30,'Control Sample Data'!O283&gt;=30)),"A","OKAY")))</f>
        <v>OKAY</v>
      </c>
    </row>
    <row r="284" spans="1:10" ht="15" customHeight="1" x14ac:dyDescent="0.25">
      <c r="A284" s="16" t="str">
        <f>'miRNA Table'!C284</f>
        <v>hsa-miR-431-5p</v>
      </c>
      <c r="B284" s="17" t="s">
        <v>5782</v>
      </c>
      <c r="C284" s="18">
        <f>Calculations!CY285</f>
        <v>13.243333333333332</v>
      </c>
      <c r="D284" s="18">
        <f>Calculations!CZ285</f>
        <v>14.038333333333332</v>
      </c>
      <c r="E284" s="19">
        <f t="shared" ref="E284:E347" si="19">IF(ISERROR(2^-C284),"N/A",2^-C284)</f>
        <v>1.0312392256531071E-4</v>
      </c>
      <c r="F284" s="19">
        <f t="shared" ref="F284:F347" si="20">IF(ISERROR(2^-D284),"N/A",2^-D284)</f>
        <v>5.9434768784688396E-5</v>
      </c>
      <c r="G284" s="18">
        <f t="shared" si="17"/>
        <v>1.7350773743041383</v>
      </c>
      <c r="H284" s="20">
        <f>IF(OR(COUNT(Calculations!DC285:DL285)&lt;3,COUNT(Calculations!DO285:DX285)&lt;3),"N/A",IF(ISERROR(TTEST(Calculations!DO285:DX285,Calculations!DC285:DL285,2,2)),"N/A",TTEST(Calculations!DO285:DX285,Calculations!DC285:DL285,2,2)))</f>
        <v>0.40875100920027041</v>
      </c>
      <c r="I284" s="18">
        <f t="shared" si="18"/>
        <v>1.7350773743041383</v>
      </c>
      <c r="J284" s="21" t="str">
        <f>IF(AND('Test Sample Data'!O284&gt;=35,'Control Sample Data'!O284&gt;=35),"C",IF(AND('Test Sample Data'!O284&gt;=30,'Control Sample Data'!O284&gt;=30, OR(H284&gt;=0.05, H284="N/A")),"B",IF(OR(AND('Test Sample Data'!O284&gt;=30,'Control Sample Data'!O284&lt;=30), AND('Test Sample Data'!O284&lt;=30,'Control Sample Data'!O284&gt;=30)),"A","OKAY")))</f>
        <v>B</v>
      </c>
    </row>
    <row r="285" spans="1:10" ht="15" customHeight="1" x14ac:dyDescent="0.25">
      <c r="A285" s="16" t="str">
        <f>'miRNA Table'!C285</f>
        <v>hsa-miR-432-5p</v>
      </c>
      <c r="B285" s="17" t="s">
        <v>5783</v>
      </c>
      <c r="C285" s="18">
        <f>Calculations!CY286</f>
        <v>9.4233333333333338</v>
      </c>
      <c r="D285" s="18">
        <f>Calculations!CZ286</f>
        <v>0.33499999999999847</v>
      </c>
      <c r="E285" s="19">
        <f t="shared" si="19"/>
        <v>1.4564447270023211E-3</v>
      </c>
      <c r="F285" s="19">
        <f t="shared" si="20"/>
        <v>0.79278413661028535</v>
      </c>
      <c r="G285" s="18">
        <f t="shared" si="17"/>
        <v>1.8371264758521224E-3</v>
      </c>
      <c r="H285" s="20">
        <f>IF(OR(COUNT(Calculations!DC286:DL286)&lt;3,COUNT(Calculations!DO286:DX286)&lt;3),"N/A",IF(ISERROR(TTEST(Calculations!DO286:DX286,Calculations!DC286:DL286,2,2)),"N/A",TTEST(Calculations!DO286:DX286,Calculations!DC286:DL286,2,2)))</f>
        <v>0.44483840708066913</v>
      </c>
      <c r="I285" s="18">
        <f t="shared" si="18"/>
        <v>-544.32833729434208</v>
      </c>
      <c r="J285" s="21" t="str">
        <f>IF(AND('Test Sample Data'!O285&gt;=35,'Control Sample Data'!O285&gt;=35),"C",IF(AND('Test Sample Data'!O285&gt;=30,'Control Sample Data'!O285&gt;=30, OR(H285&gt;=0.05, H285="N/A")),"B",IF(OR(AND('Test Sample Data'!O285&gt;=30,'Control Sample Data'!O285&lt;=30), AND('Test Sample Data'!O285&lt;=30,'Control Sample Data'!O285&gt;=30)),"A","OKAY")))</f>
        <v>A</v>
      </c>
    </row>
    <row r="286" spans="1:10" ht="15" customHeight="1" x14ac:dyDescent="0.25">
      <c r="A286" s="16" t="str">
        <f>'miRNA Table'!C286</f>
        <v>hsa-miR-433-3p</v>
      </c>
      <c r="B286" s="17" t="s">
        <v>5784</v>
      </c>
      <c r="C286" s="18">
        <f>Calculations!CY287</f>
        <v>9.4066666666666663</v>
      </c>
      <c r="D286" s="18">
        <f>Calculations!CZ287</f>
        <v>0.29499999999999815</v>
      </c>
      <c r="E286" s="19">
        <f t="shared" si="19"/>
        <v>1.4733677995607754E-3</v>
      </c>
      <c r="F286" s="19">
        <f t="shared" si="20"/>
        <v>0.81507233240262644</v>
      </c>
      <c r="G286" s="18">
        <f t="shared" si="17"/>
        <v>1.8076528192506069E-3</v>
      </c>
      <c r="H286" s="20">
        <f>IF(OR(COUNT(Calculations!DC287:DL287)&lt;3,COUNT(Calculations!DO287:DX287)&lt;3),"N/A",IF(ISERROR(TTEST(Calculations!DO287:DX287,Calculations!DC287:DL287,2,2)),"N/A",TTEST(Calculations!DO287:DX287,Calculations!DC287:DL287,2,2)))</f>
        <v>0.45123084665765906</v>
      </c>
      <c r="I286" s="18">
        <f t="shared" si="18"/>
        <v>-553.20357391114896</v>
      </c>
      <c r="J286" s="21" t="str">
        <f>IF(AND('Test Sample Data'!O286&gt;=35,'Control Sample Data'!O286&gt;=35),"C",IF(AND('Test Sample Data'!O286&gt;=30,'Control Sample Data'!O286&gt;=30, OR(H286&gt;=0.05, H286="N/A")),"B",IF(OR(AND('Test Sample Data'!O286&gt;=30,'Control Sample Data'!O286&lt;=30), AND('Test Sample Data'!O286&lt;=30,'Control Sample Data'!O286&gt;=30)),"A","OKAY")))</f>
        <v>A</v>
      </c>
    </row>
    <row r="287" spans="1:10" ht="15" customHeight="1" x14ac:dyDescent="0.25">
      <c r="A287" s="16" t="str">
        <f>'miRNA Table'!C287</f>
        <v>hsa-miR-449a</v>
      </c>
      <c r="B287" s="17" t="s">
        <v>5785</v>
      </c>
      <c r="C287" s="18">
        <f>Calculations!CY288</f>
        <v>9.4</v>
      </c>
      <c r="D287" s="18">
        <f>Calculations!CZ288</f>
        <v>0.42166666666666447</v>
      </c>
      <c r="E287" s="19">
        <f t="shared" si="19"/>
        <v>1.4801919594828108E-3</v>
      </c>
      <c r="F287" s="19">
        <f t="shared" si="20"/>
        <v>0.74656166409377245</v>
      </c>
      <c r="G287" s="18">
        <f t="shared" si="17"/>
        <v>1.9826787667694789E-3</v>
      </c>
      <c r="H287" s="20">
        <f>IF(OR(COUNT(Calculations!DC288:DL288)&lt;3,COUNT(Calculations!DO288:DX288)&lt;3),"N/A",IF(ISERROR(TTEST(Calculations!DO288:DX288,Calculations!DC288:DL288,2,2)),"N/A",TTEST(Calculations!DO288:DX288,Calculations!DC288:DL288,2,2)))</f>
        <v>0.54715220642357321</v>
      </c>
      <c r="I287" s="18">
        <f t="shared" si="18"/>
        <v>-504.36813908557252</v>
      </c>
      <c r="J287" s="21" t="str">
        <f>IF(AND('Test Sample Data'!O287&gt;=35,'Control Sample Data'!O287&gt;=35),"C",IF(AND('Test Sample Data'!O287&gt;=30,'Control Sample Data'!O287&gt;=30, OR(H287&gt;=0.05, H287="N/A")),"B",IF(OR(AND('Test Sample Data'!O287&gt;=30,'Control Sample Data'!O287&lt;=30), AND('Test Sample Data'!O287&lt;=30,'Control Sample Data'!O287&gt;=30)),"A","OKAY")))</f>
        <v>A</v>
      </c>
    </row>
    <row r="288" spans="1:10" ht="15" customHeight="1" x14ac:dyDescent="0.25">
      <c r="A288" s="16" t="str">
        <f>'miRNA Table'!C288</f>
        <v>hsa-miR-451a</v>
      </c>
      <c r="B288" s="17" t="s">
        <v>5786</v>
      </c>
      <c r="C288" s="18">
        <f>Calculations!CY289</f>
        <v>7.2899999999999991</v>
      </c>
      <c r="D288" s="18">
        <f>Calculations!CZ289</f>
        <v>-3.4116666666666675</v>
      </c>
      <c r="E288" s="19">
        <f t="shared" si="19"/>
        <v>6.3898598324826682E-3</v>
      </c>
      <c r="F288" s="19">
        <f t="shared" si="20"/>
        <v>10.641773272861755</v>
      </c>
      <c r="G288" s="18">
        <f t="shared" si="17"/>
        <v>6.0045066443746228E-4</v>
      </c>
      <c r="H288" s="20">
        <f>IF(OR(COUNT(Calculations!DC289:DL289)&lt;3,COUNT(Calculations!DO289:DX289)&lt;3),"N/A",IF(ISERROR(TTEST(Calculations!DO289:DX289,Calculations!DC289:DL289,2,2)),"N/A",TTEST(Calculations!DO289:DX289,Calculations!DC289:DL289,2,2)))</f>
        <v>1.1674998875603217E-2</v>
      </c>
      <c r="I288" s="18">
        <f t="shared" si="18"/>
        <v>-1665.4157605718685</v>
      </c>
      <c r="J288" s="21" t="str">
        <f>IF(AND('Test Sample Data'!O288&gt;=35,'Control Sample Data'!O288&gt;=35),"C",IF(AND('Test Sample Data'!O288&gt;=30,'Control Sample Data'!O288&gt;=30, OR(H288&gt;=0.05, H288="N/A")),"B",IF(OR(AND('Test Sample Data'!O288&gt;=30,'Control Sample Data'!O288&lt;=30), AND('Test Sample Data'!O288&lt;=30,'Control Sample Data'!O288&gt;=30)),"A","OKAY")))</f>
        <v>OKAY</v>
      </c>
    </row>
    <row r="289" spans="1:10" ht="15" customHeight="1" x14ac:dyDescent="0.25">
      <c r="A289" s="16" t="str">
        <f>'miRNA Table'!C289</f>
        <v>hsa-miR-454-3p</v>
      </c>
      <c r="B289" s="17" t="s">
        <v>5787</v>
      </c>
      <c r="C289" s="18">
        <f>Calculations!CY290</f>
        <v>8.7033333333333331</v>
      </c>
      <c r="D289" s="18">
        <f>Calculations!CZ290</f>
        <v>-3.4316666666666684</v>
      </c>
      <c r="E289" s="19">
        <f t="shared" si="19"/>
        <v>2.3990295886116703E-3</v>
      </c>
      <c r="F289" s="19">
        <f t="shared" si="20"/>
        <v>10.790326891794347</v>
      </c>
      <c r="G289" s="18">
        <f t="shared" si="17"/>
        <v>2.2233150234179146E-4</v>
      </c>
      <c r="H289" s="20">
        <f>IF(OR(COUNT(Calculations!DC290:DL290)&lt;3,COUNT(Calculations!DO290:DX290)&lt;3),"N/A",IF(ISERROR(TTEST(Calculations!DO290:DX290,Calculations!DC290:DL290,2,2)),"N/A",TTEST(Calculations!DO290:DX290,Calculations!DC290:DL290,2,2)))</f>
        <v>1.2170115160472098E-2</v>
      </c>
      <c r="I289" s="18">
        <f t="shared" si="18"/>
        <v>-4497.7881652717588</v>
      </c>
      <c r="J289" s="21" t="str">
        <f>IF(AND('Test Sample Data'!O289&gt;=35,'Control Sample Data'!O289&gt;=35),"C",IF(AND('Test Sample Data'!O289&gt;=30,'Control Sample Data'!O289&gt;=30, OR(H289&gt;=0.05, H289="N/A")),"B",IF(OR(AND('Test Sample Data'!O289&gt;=30,'Control Sample Data'!O289&lt;=30), AND('Test Sample Data'!O289&lt;=30,'Control Sample Data'!O289&gt;=30)),"A","OKAY")))</f>
        <v>OKAY</v>
      </c>
    </row>
    <row r="290" spans="1:10" ht="15" customHeight="1" x14ac:dyDescent="0.25">
      <c r="A290" s="16" t="str">
        <f>'miRNA Table'!C290</f>
        <v>hsa-miR-455-5p</v>
      </c>
      <c r="B290" s="17" t="s">
        <v>5788</v>
      </c>
      <c r="C290" s="18">
        <f>Calculations!CY291</f>
        <v>7.4399999999999986</v>
      </c>
      <c r="D290" s="18">
        <f>Calculations!CZ291</f>
        <v>-3.131666666666669</v>
      </c>
      <c r="E290" s="19">
        <f t="shared" si="19"/>
        <v>5.7588641300433691E-3</v>
      </c>
      <c r="F290" s="19">
        <f t="shared" si="20"/>
        <v>8.7644688753270934</v>
      </c>
      <c r="G290" s="18">
        <f t="shared" ref="G290:G353" si="21">IF(ISERROR(E290/F290),"N/A",E290/F290)</f>
        <v>6.5706938001174043E-4</v>
      </c>
      <c r="H290" s="20">
        <f>IF(OR(COUNT(Calculations!DC291:DL291)&lt;3,COUNT(Calculations!DO291:DX291)&lt;3),"N/A",IF(ISERROR(TTEST(Calculations!DO291:DX291,Calculations!DC291:DL291,2,2)),"N/A",TTEST(Calculations!DO291:DX291,Calculations!DC291:DL291,2,2)))</f>
        <v>3.2621391441701571E-2</v>
      </c>
      <c r="I290" s="18">
        <f t="shared" si="18"/>
        <v>-1521.9092997182918</v>
      </c>
      <c r="J290" s="21" t="str">
        <f>IF(AND('Test Sample Data'!O290&gt;=35,'Control Sample Data'!O290&gt;=35),"C",IF(AND('Test Sample Data'!O290&gt;=30,'Control Sample Data'!O290&gt;=30, OR(H290&gt;=0.05, H290="N/A")),"B",IF(OR(AND('Test Sample Data'!O290&gt;=30,'Control Sample Data'!O290&lt;=30), AND('Test Sample Data'!O290&lt;=30,'Control Sample Data'!O290&gt;=30)),"A","OKAY")))</f>
        <v>OKAY</v>
      </c>
    </row>
    <row r="291" spans="1:10" ht="15" customHeight="1" x14ac:dyDescent="0.25">
      <c r="A291" s="16" t="str">
        <f>'miRNA Table'!C291</f>
        <v>hsa-miR-483-5p</v>
      </c>
      <c r="B291" s="17" t="s">
        <v>5789</v>
      </c>
      <c r="C291" s="18">
        <f>Calculations!CY292</f>
        <v>5.3599999999999994</v>
      </c>
      <c r="D291" s="18">
        <f>Calculations!CZ292</f>
        <v>8.1616666666666635</v>
      </c>
      <c r="E291" s="19">
        <f t="shared" si="19"/>
        <v>2.4348893114390636E-2</v>
      </c>
      <c r="F291" s="19">
        <f t="shared" si="20"/>
        <v>3.4921550563951674E-3</v>
      </c>
      <c r="G291" s="18">
        <f t="shared" si="21"/>
        <v>6.9724547510571213</v>
      </c>
      <c r="H291" s="20">
        <f>IF(OR(COUNT(Calculations!DC292:DL292)&lt;3,COUNT(Calculations!DO292:DX292)&lt;3),"N/A",IF(ISERROR(TTEST(Calculations!DO292:DX292,Calculations!DC292:DL292,2,2)),"N/A",TTEST(Calculations!DO292:DX292,Calculations!DC292:DL292,2,2)))</f>
        <v>0.37392371470606273</v>
      </c>
      <c r="I291" s="18">
        <f t="shared" si="18"/>
        <v>6.9724547510571213</v>
      </c>
      <c r="J291" s="21" t="str">
        <f>IF(AND('Test Sample Data'!O291&gt;=35,'Control Sample Data'!O291&gt;=35),"C",IF(AND('Test Sample Data'!O291&gt;=30,'Control Sample Data'!O291&gt;=30, OR(H291&gt;=0.05, H291="N/A")),"B",IF(OR(AND('Test Sample Data'!O291&gt;=30,'Control Sample Data'!O291&lt;=30), AND('Test Sample Data'!O291&lt;=30,'Control Sample Data'!O291&gt;=30)),"A","OKAY")))</f>
        <v>OKAY</v>
      </c>
    </row>
    <row r="292" spans="1:10" ht="15" customHeight="1" x14ac:dyDescent="0.25">
      <c r="A292" s="16" t="str">
        <f>'miRNA Table'!C292</f>
        <v>hsa-miR-484</v>
      </c>
      <c r="B292" s="17" t="s">
        <v>5790</v>
      </c>
      <c r="C292" s="18">
        <f>Calculations!CY293</f>
        <v>10.936666666666667</v>
      </c>
      <c r="D292" s="18">
        <f>Calculations!CZ293</f>
        <v>11.075000000000001</v>
      </c>
      <c r="E292" s="19">
        <f t="shared" si="19"/>
        <v>5.101939222953468E-4</v>
      </c>
      <c r="F292" s="19">
        <f t="shared" si="20"/>
        <v>4.6354595749537037E-4</v>
      </c>
      <c r="G292" s="18">
        <f t="shared" si="21"/>
        <v>1.1006328801830665</v>
      </c>
      <c r="H292" s="20">
        <f>IF(OR(COUNT(Calculations!DC293:DL293)&lt;3,COUNT(Calculations!DO293:DX293)&lt;3),"N/A",IF(ISERROR(TTEST(Calculations!DO293:DX293,Calculations!DC293:DL293,2,2)),"N/A",TTEST(Calculations!DO293:DX293,Calculations!DC293:DL293,2,2)))</f>
        <v>0.47030530254015035</v>
      </c>
      <c r="I292" s="18">
        <f t="shared" si="18"/>
        <v>1.1006328801830665</v>
      </c>
      <c r="J292" s="21" t="str">
        <f>IF(AND('Test Sample Data'!O292&gt;=35,'Control Sample Data'!O292&gt;=35),"C",IF(AND('Test Sample Data'!O292&gt;=30,'Control Sample Data'!O292&gt;=30, OR(H292&gt;=0.05, H292="N/A")),"B",IF(OR(AND('Test Sample Data'!O292&gt;=30,'Control Sample Data'!O292&lt;=30), AND('Test Sample Data'!O292&lt;=30,'Control Sample Data'!O292&gt;=30)),"A","OKAY")))</f>
        <v>B</v>
      </c>
    </row>
    <row r="293" spans="1:10" ht="15" customHeight="1" x14ac:dyDescent="0.25">
      <c r="A293" s="16" t="str">
        <f>'miRNA Table'!C293</f>
        <v>hsa-miR-485-5p</v>
      </c>
      <c r="B293" s="17" t="s">
        <v>5791</v>
      </c>
      <c r="C293" s="18">
        <f>Calculations!CY294</f>
        <v>8.58</v>
      </c>
      <c r="D293" s="18">
        <f>Calculations!CZ294</f>
        <v>12.751666666666665</v>
      </c>
      <c r="E293" s="19">
        <f t="shared" si="19"/>
        <v>2.6131397554416246E-3</v>
      </c>
      <c r="F293" s="19">
        <f t="shared" si="20"/>
        <v>1.4499927762680196E-4</v>
      </c>
      <c r="G293" s="18">
        <f t="shared" si="21"/>
        <v>18.021743268040989</v>
      </c>
      <c r="H293" s="20">
        <f>IF(OR(COUNT(Calculations!DC294:DL294)&lt;3,COUNT(Calculations!DO294:DX294)&lt;3),"N/A",IF(ISERROR(TTEST(Calculations!DO294:DX294,Calculations!DC294:DL294,2,2)),"N/A",TTEST(Calculations!DO294:DX294,Calculations!DC294:DL294,2,2)))</f>
        <v>0.37345129951196282</v>
      </c>
      <c r="I293" s="18">
        <f t="shared" si="18"/>
        <v>18.021743268040989</v>
      </c>
      <c r="J293" s="21" t="str">
        <f>IF(AND('Test Sample Data'!O293&gt;=35,'Control Sample Data'!O293&gt;=35),"C",IF(AND('Test Sample Data'!O293&gt;=30,'Control Sample Data'!O293&gt;=30, OR(H293&gt;=0.05, H293="N/A")),"B",IF(OR(AND('Test Sample Data'!O293&gt;=30,'Control Sample Data'!O293&lt;=30), AND('Test Sample Data'!O293&lt;=30,'Control Sample Data'!O293&gt;=30)),"A","OKAY")))</f>
        <v>A</v>
      </c>
    </row>
    <row r="294" spans="1:10" ht="15" customHeight="1" x14ac:dyDescent="0.25">
      <c r="A294" s="16" t="str">
        <f>'miRNA Table'!C294</f>
        <v>hsa-miR-486-3p</v>
      </c>
      <c r="B294" s="17" t="s">
        <v>5792</v>
      </c>
      <c r="C294" s="18">
        <f>Calculations!CY295</f>
        <v>8.52</v>
      </c>
      <c r="D294" s="18">
        <f>Calculations!CZ295</f>
        <v>12.324999999999998</v>
      </c>
      <c r="E294" s="19">
        <f t="shared" si="19"/>
        <v>2.7241087233406372E-3</v>
      </c>
      <c r="F294" s="19">
        <f t="shared" si="20"/>
        <v>1.9489706698160443E-4</v>
      </c>
      <c r="G294" s="18">
        <f t="shared" si="21"/>
        <v>13.977166334667084</v>
      </c>
      <c r="H294" s="20">
        <f>IF(OR(COUNT(Calculations!DC295:DL295)&lt;3,COUNT(Calculations!DO295:DX295)&lt;3),"N/A",IF(ISERROR(TTEST(Calculations!DO295:DX295,Calculations!DC295:DL295,2,2)),"N/A",TTEST(Calculations!DO295:DX295,Calculations!DC295:DL295,2,2)))</f>
        <v>0.3694173353495514</v>
      </c>
      <c r="I294" s="18">
        <f t="shared" si="18"/>
        <v>13.977166334667084</v>
      </c>
      <c r="J294" s="21" t="str">
        <f>IF(AND('Test Sample Data'!O294&gt;=35,'Control Sample Data'!O294&gt;=35),"C",IF(AND('Test Sample Data'!O294&gt;=30,'Control Sample Data'!O294&gt;=30, OR(H294&gt;=0.05, H294="N/A")),"B",IF(OR(AND('Test Sample Data'!O294&gt;=30,'Control Sample Data'!O294&lt;=30), AND('Test Sample Data'!O294&lt;=30,'Control Sample Data'!O294&gt;=30)),"A","OKAY")))</f>
        <v>A</v>
      </c>
    </row>
    <row r="295" spans="1:10" ht="15" customHeight="1" x14ac:dyDescent="0.25">
      <c r="A295" s="16" t="str">
        <f>'miRNA Table'!C295</f>
        <v>hsa-miR-486-5p</v>
      </c>
      <c r="B295" s="17" t="s">
        <v>5793</v>
      </c>
      <c r="C295" s="18">
        <f>Calculations!CY296</f>
        <v>4.5733333333333324</v>
      </c>
      <c r="D295" s="18">
        <f>Calculations!CZ296</f>
        <v>14.038333333333332</v>
      </c>
      <c r="E295" s="19">
        <f t="shared" si="19"/>
        <v>4.2003887487294313E-2</v>
      </c>
      <c r="F295" s="19">
        <f t="shared" si="20"/>
        <v>5.9434768784688396E-5</v>
      </c>
      <c r="G295" s="18">
        <f t="shared" si="21"/>
        <v>706.72248493907432</v>
      </c>
      <c r="H295" s="20">
        <f>IF(OR(COUNT(Calculations!DC296:DL296)&lt;3,COUNT(Calculations!DO296:DX296)&lt;3),"N/A",IF(ISERROR(TTEST(Calculations!DO296:DX296,Calculations!DC296:DL296,2,2)),"N/A",TTEST(Calculations!DO296:DX296,Calculations!DC296:DL296,2,2)))</f>
        <v>0.37385502214662808</v>
      </c>
      <c r="I295" s="18">
        <f t="shared" si="18"/>
        <v>706.72248493907432</v>
      </c>
      <c r="J295" s="21" t="str">
        <f>IF(AND('Test Sample Data'!O295&gt;=35,'Control Sample Data'!O295&gt;=35),"C",IF(AND('Test Sample Data'!O295&gt;=30,'Control Sample Data'!O295&gt;=30, OR(H295&gt;=0.05, H295="N/A")),"B",IF(OR(AND('Test Sample Data'!O295&gt;=30,'Control Sample Data'!O295&lt;=30), AND('Test Sample Data'!O295&lt;=30,'Control Sample Data'!O295&gt;=30)),"A","OKAY")))</f>
        <v>A</v>
      </c>
    </row>
    <row r="296" spans="1:10" ht="15" customHeight="1" x14ac:dyDescent="0.25">
      <c r="A296" s="16" t="str">
        <f>'miRNA Table'!C296</f>
        <v>hsa-miR-488-3p</v>
      </c>
      <c r="B296" s="17" t="s">
        <v>5794</v>
      </c>
      <c r="C296" s="18">
        <f>Calculations!CY297</f>
        <v>9.5933333333333319</v>
      </c>
      <c r="D296" s="18">
        <f>Calculations!CZ297</f>
        <v>7.8283333333333323</v>
      </c>
      <c r="E296" s="19">
        <f t="shared" si="19"/>
        <v>1.2945502361196585E-3</v>
      </c>
      <c r="F296" s="19">
        <f t="shared" si="20"/>
        <v>4.3998396650490853E-3</v>
      </c>
      <c r="G296" s="18">
        <f t="shared" si="21"/>
        <v>0.2942266843046919</v>
      </c>
      <c r="H296" s="20">
        <f>IF(OR(COUNT(Calculations!DC297:DL297)&lt;3,COUNT(Calculations!DO297:DX297)&lt;3),"N/A",IF(ISERROR(TTEST(Calculations!DO297:DX297,Calculations!DC297:DL297,2,2)),"N/A",TTEST(Calculations!DO297:DX297,Calculations!DC297:DL297,2,2)))</f>
        <v>0.66398858909302327</v>
      </c>
      <c r="I296" s="18">
        <f t="shared" si="18"/>
        <v>-3.3987399965546001</v>
      </c>
      <c r="J296" s="21" t="str">
        <f>IF(AND('Test Sample Data'!O296&gt;=35,'Control Sample Data'!O296&gt;=35),"C",IF(AND('Test Sample Data'!O296&gt;=30,'Control Sample Data'!O296&gt;=30, OR(H296&gt;=0.05, H296="N/A")),"B",IF(OR(AND('Test Sample Data'!O296&gt;=30,'Control Sample Data'!O296&lt;=30), AND('Test Sample Data'!O296&lt;=30,'Control Sample Data'!O296&gt;=30)),"A","OKAY")))</f>
        <v>A</v>
      </c>
    </row>
    <row r="297" spans="1:10" ht="15" customHeight="1" x14ac:dyDescent="0.25">
      <c r="A297" s="16" t="str">
        <f>'miRNA Table'!C297</f>
        <v>hsa-miR-489-3p</v>
      </c>
      <c r="B297" s="17" t="s">
        <v>5795</v>
      </c>
      <c r="C297" s="18">
        <f>Calculations!CY298</f>
        <v>5.19</v>
      </c>
      <c r="D297" s="18">
        <f>Calculations!CZ298</f>
        <v>14.038333333333332</v>
      </c>
      <c r="E297" s="19">
        <f t="shared" si="19"/>
        <v>2.739392879112609E-2</v>
      </c>
      <c r="F297" s="19">
        <f t="shared" si="20"/>
        <v>5.9434768784688396E-5</v>
      </c>
      <c r="G297" s="18">
        <f t="shared" si="21"/>
        <v>460.90746799007189</v>
      </c>
      <c r="H297" s="20">
        <f>IF(OR(COUNT(Calculations!DC298:DL298)&lt;3,COUNT(Calculations!DO298:DX298)&lt;3),"N/A",IF(ISERROR(TTEST(Calculations!DO298:DX298,Calculations!DC298:DL298,2,2)),"N/A",TTEST(Calculations!DO298:DX298,Calculations!DC298:DL298,2,2)))</f>
        <v>0.12172695126490309</v>
      </c>
      <c r="I297" s="18">
        <f t="shared" si="18"/>
        <v>460.90746799007189</v>
      </c>
      <c r="J297" s="21" t="str">
        <f>IF(AND('Test Sample Data'!O297&gt;=35,'Control Sample Data'!O297&gt;=35),"C",IF(AND('Test Sample Data'!O297&gt;=30,'Control Sample Data'!O297&gt;=30, OR(H297&gt;=0.05, H297="N/A")),"B",IF(OR(AND('Test Sample Data'!O297&gt;=30,'Control Sample Data'!O297&lt;=30), AND('Test Sample Data'!O297&lt;=30,'Control Sample Data'!O297&gt;=30)),"A","OKAY")))</f>
        <v>A</v>
      </c>
    </row>
    <row r="298" spans="1:10" ht="15" customHeight="1" x14ac:dyDescent="0.25">
      <c r="A298" s="16" t="str">
        <f>'miRNA Table'!C298</f>
        <v>hsa-miR-490-3p</v>
      </c>
      <c r="B298" s="17" t="s">
        <v>5796</v>
      </c>
      <c r="C298" s="18">
        <f>Calculations!CY299</f>
        <v>5.046666666666666</v>
      </c>
      <c r="D298" s="18">
        <f>Calculations!CZ299</f>
        <v>6.2883333333333304</v>
      </c>
      <c r="E298" s="19">
        <f t="shared" si="19"/>
        <v>3.0255334249465117E-2</v>
      </c>
      <c r="F298" s="19">
        <f t="shared" si="20"/>
        <v>1.2794491907194354E-2</v>
      </c>
      <c r="G298" s="18">
        <f t="shared" si="21"/>
        <v>2.3647155720542927</v>
      </c>
      <c r="H298" s="20">
        <f>IF(OR(COUNT(Calculations!DC299:DL299)&lt;3,COUNT(Calculations!DO299:DX299)&lt;3),"N/A",IF(ISERROR(TTEST(Calculations!DO299:DX299,Calculations!DC299:DL299,2,2)),"N/A",TTEST(Calculations!DO299:DX299,Calculations!DC299:DL299,2,2)))</f>
        <v>0.17680243057268605</v>
      </c>
      <c r="I298" s="18">
        <f t="shared" si="18"/>
        <v>2.3647155720542927</v>
      </c>
      <c r="J298" s="21" t="str">
        <f>IF(AND('Test Sample Data'!O298&gt;=35,'Control Sample Data'!O298&gt;=35),"C",IF(AND('Test Sample Data'!O298&gt;=30,'Control Sample Data'!O298&gt;=30, OR(H298&gt;=0.05, H298="N/A")),"B",IF(OR(AND('Test Sample Data'!O298&gt;=30,'Control Sample Data'!O298&lt;=30), AND('Test Sample Data'!O298&lt;=30,'Control Sample Data'!O298&gt;=30)),"A","OKAY")))</f>
        <v>OKAY</v>
      </c>
    </row>
    <row r="299" spans="1:10" ht="15" customHeight="1" x14ac:dyDescent="0.25">
      <c r="A299" s="16" t="str">
        <f>'miRNA Table'!C299</f>
        <v>hsa-miR-491-5p</v>
      </c>
      <c r="B299" s="17" t="s">
        <v>5797</v>
      </c>
      <c r="C299" s="18">
        <f>Calculations!CY300</f>
        <v>5.2866666666666653</v>
      </c>
      <c r="D299" s="18">
        <f>Calculations!CZ300</f>
        <v>4.6816666666666649</v>
      </c>
      <c r="E299" s="19">
        <f t="shared" si="19"/>
        <v>2.5618562449696011E-2</v>
      </c>
      <c r="F299" s="19">
        <f t="shared" si="20"/>
        <v>3.8965289174565598E-2</v>
      </c>
      <c r="G299" s="18">
        <f t="shared" si="21"/>
        <v>0.65747138010253503</v>
      </c>
      <c r="H299" s="20">
        <f>IF(OR(COUNT(Calculations!DC300:DL300)&lt;3,COUNT(Calculations!DO300:DX300)&lt;3),"N/A",IF(ISERROR(TTEST(Calculations!DO300:DX300,Calculations!DC300:DL300,2,2)),"N/A",TTEST(Calculations!DO300:DX300,Calculations!DC300:DL300,2,2)))</f>
        <v>0.44453963530535479</v>
      </c>
      <c r="I299" s="18">
        <f t="shared" si="18"/>
        <v>-1.5209787532410102</v>
      </c>
      <c r="J299" s="21" t="str">
        <f>IF(AND('Test Sample Data'!O299&gt;=35,'Control Sample Data'!O299&gt;=35),"C",IF(AND('Test Sample Data'!O299&gt;=30,'Control Sample Data'!O299&gt;=30, OR(H299&gt;=0.05, H299="N/A")),"B",IF(OR(AND('Test Sample Data'!O299&gt;=30,'Control Sample Data'!O299&lt;=30), AND('Test Sample Data'!O299&lt;=30,'Control Sample Data'!O299&gt;=30)),"A","OKAY")))</f>
        <v>OKAY</v>
      </c>
    </row>
    <row r="300" spans="1:10" ht="15" customHeight="1" x14ac:dyDescent="0.25">
      <c r="A300" s="16" t="str">
        <f>'miRNA Table'!C300</f>
        <v>hsa-miR-493-3p</v>
      </c>
      <c r="B300" s="17" t="s">
        <v>5798</v>
      </c>
      <c r="C300" s="18">
        <f>Calculations!CY301</f>
        <v>4.46</v>
      </c>
      <c r="D300" s="18">
        <f>Calculations!CZ301</f>
        <v>6.1883333333333326</v>
      </c>
      <c r="E300" s="19">
        <f t="shared" si="19"/>
        <v>4.5436641166259714E-2</v>
      </c>
      <c r="F300" s="19">
        <f t="shared" si="20"/>
        <v>1.3712796892766249E-2</v>
      </c>
      <c r="G300" s="18">
        <f t="shared" si="21"/>
        <v>3.31344812597847</v>
      </c>
      <c r="H300" s="20">
        <f>IF(OR(COUNT(Calculations!DC301:DL301)&lt;3,COUNT(Calculations!DO301:DX301)&lt;3),"N/A",IF(ISERROR(TTEST(Calculations!DO301:DX301,Calculations!DC301:DL301,2,2)),"N/A",TTEST(Calculations!DO301:DX301,Calculations!DC301:DL301,2,2)))</f>
        <v>0.3689269929896366</v>
      </c>
      <c r="I300" s="18">
        <f t="shared" si="18"/>
        <v>3.31344812597847</v>
      </c>
      <c r="J300" s="21" t="str">
        <f>IF(AND('Test Sample Data'!O300&gt;=35,'Control Sample Data'!O300&gt;=35),"C",IF(AND('Test Sample Data'!O300&gt;=30,'Control Sample Data'!O300&gt;=30, OR(H300&gt;=0.05, H300="N/A")),"B",IF(OR(AND('Test Sample Data'!O300&gt;=30,'Control Sample Data'!O300&lt;=30), AND('Test Sample Data'!O300&lt;=30,'Control Sample Data'!O300&gt;=30)),"A","OKAY")))</f>
        <v>OKAY</v>
      </c>
    </row>
    <row r="301" spans="1:10" ht="15" customHeight="1" x14ac:dyDescent="0.25">
      <c r="A301" s="16" t="str">
        <f>'miRNA Table'!C301</f>
        <v>hsa-miR-495-3p</v>
      </c>
      <c r="B301" s="17" t="s">
        <v>5799</v>
      </c>
      <c r="C301" s="18">
        <f>Calculations!CY302</f>
        <v>5.1933333333333325</v>
      </c>
      <c r="D301" s="18">
        <f>Calculations!CZ302</f>
        <v>14.038333333333332</v>
      </c>
      <c r="E301" s="19">
        <f t="shared" si="19"/>
        <v>2.7330708439244907E-2</v>
      </c>
      <c r="F301" s="19">
        <f t="shared" si="20"/>
        <v>5.9434768784688396E-5</v>
      </c>
      <c r="G301" s="18">
        <f t="shared" si="21"/>
        <v>459.8437749165746</v>
      </c>
      <c r="H301" s="20">
        <f>IF(OR(COUNT(Calculations!DC302:DL302)&lt;3,COUNT(Calculations!DO302:DX302)&lt;3),"N/A",IF(ISERROR(TTEST(Calculations!DO302:DX302,Calculations!DC302:DL302,2,2)),"N/A",TTEST(Calculations!DO302:DX302,Calculations!DC302:DL302,2,2)))</f>
        <v>0.12979761861471098</v>
      </c>
      <c r="I301" s="18">
        <f t="shared" si="18"/>
        <v>459.8437749165746</v>
      </c>
      <c r="J301" s="21" t="str">
        <f>IF(AND('Test Sample Data'!O301&gt;=35,'Control Sample Data'!O301&gt;=35),"C",IF(AND('Test Sample Data'!O301&gt;=30,'Control Sample Data'!O301&gt;=30, OR(H301&gt;=0.05, H301="N/A")),"B",IF(OR(AND('Test Sample Data'!O301&gt;=30,'Control Sample Data'!O301&lt;=30), AND('Test Sample Data'!O301&lt;=30,'Control Sample Data'!O301&gt;=30)),"A","OKAY")))</f>
        <v>A</v>
      </c>
    </row>
    <row r="302" spans="1:10" ht="15" customHeight="1" x14ac:dyDescent="0.25">
      <c r="A302" s="16" t="str">
        <f>'miRNA Table'!C302</f>
        <v>hsa-miR-497-5p</v>
      </c>
      <c r="B302" s="17" t="s">
        <v>5800</v>
      </c>
      <c r="C302" s="18">
        <f>Calculations!CY303</f>
        <v>5.8266666666666671</v>
      </c>
      <c r="D302" s="18">
        <f>Calculations!CZ303</f>
        <v>2.194999999999999</v>
      </c>
      <c r="E302" s="19">
        <f t="shared" si="19"/>
        <v>1.7619701985090698E-2</v>
      </c>
      <c r="F302" s="19">
        <f t="shared" si="20"/>
        <v>0.21839322397917374</v>
      </c>
      <c r="G302" s="18">
        <f t="shared" si="21"/>
        <v>8.0678794259527647E-2</v>
      </c>
      <c r="H302" s="20">
        <f>IF(OR(COUNT(Calculations!DC303:DL303)&lt;3,COUNT(Calculations!DO303:DX303)&lt;3),"N/A",IF(ISERROR(TTEST(Calculations!DO303:DX303,Calculations!DC303:DL303,2,2)),"N/A",TTEST(Calculations!DO303:DX303,Calculations!DC303:DL303,2,2)))</f>
        <v>0.71447272558193475</v>
      </c>
      <c r="I302" s="18">
        <f t="shared" si="18"/>
        <v>-12.394830750484431</v>
      </c>
      <c r="J302" s="21" t="str">
        <f>IF(AND('Test Sample Data'!O302&gt;=35,'Control Sample Data'!O302&gt;=35),"C",IF(AND('Test Sample Data'!O302&gt;=30,'Control Sample Data'!O302&gt;=30, OR(H302&gt;=0.05, H302="N/A")),"B",IF(OR(AND('Test Sample Data'!O302&gt;=30,'Control Sample Data'!O302&lt;=30), AND('Test Sample Data'!O302&lt;=30,'Control Sample Data'!O302&gt;=30)),"A","OKAY")))</f>
        <v>OKAY</v>
      </c>
    </row>
    <row r="303" spans="1:10" ht="15" customHeight="1" x14ac:dyDescent="0.25">
      <c r="A303" s="16" t="str">
        <f>'miRNA Table'!C303</f>
        <v>hsa-miR-498</v>
      </c>
      <c r="B303" s="17" t="s">
        <v>5801</v>
      </c>
      <c r="C303" s="18">
        <f>Calculations!CY304</f>
        <v>10.496666666666666</v>
      </c>
      <c r="D303" s="18">
        <f>Calculations!CZ304</f>
        <v>12.831666666666665</v>
      </c>
      <c r="E303" s="19">
        <f t="shared" si="19"/>
        <v>6.9213128282336956E-4</v>
      </c>
      <c r="F303" s="19">
        <f t="shared" si="20"/>
        <v>1.3717767536852355E-4</v>
      </c>
      <c r="G303" s="18">
        <f t="shared" si="21"/>
        <v>5.0455096353249935</v>
      </c>
      <c r="H303" s="20">
        <f>IF(OR(COUNT(Calculations!DC304:DL304)&lt;3,COUNT(Calculations!DO304:DX304)&lt;3),"N/A",IF(ISERROR(TTEST(Calculations!DO304:DX304,Calculations!DC304:DL304,2,2)),"N/A",TTEST(Calculations!DO304:DX304,Calculations!DC304:DL304,2,2)))</f>
        <v>0.13678027166187892</v>
      </c>
      <c r="I303" s="18">
        <f t="shared" si="18"/>
        <v>5.0455096353249935</v>
      </c>
      <c r="J303" s="21" t="str">
        <f>IF(AND('Test Sample Data'!O303&gt;=35,'Control Sample Data'!O303&gt;=35),"C",IF(AND('Test Sample Data'!O303&gt;=30,'Control Sample Data'!O303&gt;=30, OR(H303&gt;=0.05, H303="N/A")),"B",IF(OR(AND('Test Sample Data'!O303&gt;=30,'Control Sample Data'!O303&lt;=30), AND('Test Sample Data'!O303&lt;=30,'Control Sample Data'!O303&gt;=30)),"A","OKAY")))</f>
        <v>B</v>
      </c>
    </row>
    <row r="304" spans="1:10" ht="15" customHeight="1" x14ac:dyDescent="0.25">
      <c r="A304" s="16" t="str">
        <f>'miRNA Table'!C304</f>
        <v>hsa-miR-499a-3p</v>
      </c>
      <c r="B304" s="17" t="s">
        <v>5802</v>
      </c>
      <c r="C304" s="18">
        <f>Calculations!CY305</f>
        <v>9.8766666666666669</v>
      </c>
      <c r="D304" s="18">
        <f>Calculations!CZ305</f>
        <v>13.115</v>
      </c>
      <c r="E304" s="19">
        <f t="shared" si="19"/>
        <v>1.0637193907642702E-3</v>
      </c>
      <c r="F304" s="19">
        <f t="shared" si="20"/>
        <v>1.127175672277093E-4</v>
      </c>
      <c r="G304" s="18">
        <f t="shared" si="21"/>
        <v>9.4370329038007892</v>
      </c>
      <c r="H304" s="20">
        <f>IF(OR(COUNT(Calculations!DC305:DL305)&lt;3,COUNT(Calculations!DO305:DX305)&lt;3),"N/A",IF(ISERROR(TTEST(Calculations!DO305:DX305,Calculations!DC305:DL305,2,2)),"N/A",TTEST(Calculations!DO305:DX305,Calculations!DC305:DL305,2,2)))</f>
        <v>0.37405590689114226</v>
      </c>
      <c r="I304" s="18">
        <f t="shared" si="18"/>
        <v>9.4370329038007892</v>
      </c>
      <c r="J304" s="21" t="str">
        <f>IF(AND('Test Sample Data'!O304&gt;=35,'Control Sample Data'!O304&gt;=35),"C",IF(AND('Test Sample Data'!O304&gt;=30,'Control Sample Data'!O304&gt;=30, OR(H304&gt;=0.05, H304="N/A")),"B",IF(OR(AND('Test Sample Data'!O304&gt;=30,'Control Sample Data'!O304&lt;=30), AND('Test Sample Data'!O304&lt;=30,'Control Sample Data'!O304&gt;=30)),"A","OKAY")))</f>
        <v>B</v>
      </c>
    </row>
    <row r="305" spans="1:10" ht="15" customHeight="1" x14ac:dyDescent="0.25">
      <c r="A305" s="16" t="str">
        <f>'miRNA Table'!C305</f>
        <v>hsa-miR-499a-5p</v>
      </c>
      <c r="B305" s="17" t="s">
        <v>5803</v>
      </c>
      <c r="C305" s="18">
        <f>Calculations!CY306</f>
        <v>4.5333333333333323</v>
      </c>
      <c r="D305" s="18">
        <f>Calculations!CZ306</f>
        <v>4.3583333333333316</v>
      </c>
      <c r="E305" s="19">
        <f t="shared" si="19"/>
        <v>4.3184777498993042E-2</v>
      </c>
      <c r="F305" s="19">
        <f t="shared" si="20"/>
        <v>4.8754076625835911E-2</v>
      </c>
      <c r="G305" s="18">
        <f t="shared" si="21"/>
        <v>0.88576751910236018</v>
      </c>
      <c r="H305" s="20">
        <f>IF(OR(COUNT(Calculations!DC306:DL306)&lt;3,COUNT(Calculations!DO306:DX306)&lt;3),"N/A",IF(ISERROR(TTEST(Calculations!DO306:DX306,Calculations!DC306:DL306,2,2)),"N/A",TTEST(Calculations!DO306:DX306,Calculations!DC306:DL306,2,2)))</f>
        <v>0.43246031066581447</v>
      </c>
      <c r="I305" s="18">
        <f t="shared" si="18"/>
        <v>-1.1289644048061318</v>
      </c>
      <c r="J305" s="21" t="str">
        <f>IF(AND('Test Sample Data'!O305&gt;=35,'Control Sample Data'!O305&gt;=35),"C",IF(AND('Test Sample Data'!O305&gt;=30,'Control Sample Data'!O305&gt;=30, OR(H305&gt;=0.05, H305="N/A")),"B",IF(OR(AND('Test Sample Data'!O305&gt;=30,'Control Sample Data'!O305&lt;=30), AND('Test Sample Data'!O305&lt;=30,'Control Sample Data'!O305&gt;=30)),"A","OKAY")))</f>
        <v>OKAY</v>
      </c>
    </row>
    <row r="306" spans="1:10" ht="15" customHeight="1" x14ac:dyDescent="0.25">
      <c r="A306" s="16" t="str">
        <f>'miRNA Table'!C306</f>
        <v>hsa-miR-500a-5p</v>
      </c>
      <c r="B306" s="17" t="s">
        <v>5804</v>
      </c>
      <c r="C306" s="18">
        <f>Calculations!CY307</f>
        <v>14.096666666666664</v>
      </c>
      <c r="D306" s="18">
        <f>Calculations!CZ307</f>
        <v>14.038333333333332</v>
      </c>
      <c r="E306" s="19">
        <f t="shared" si="19"/>
        <v>5.7079543936176848E-5</v>
      </c>
      <c r="F306" s="19">
        <f t="shared" si="20"/>
        <v>5.9434768784688396E-5</v>
      </c>
      <c r="G306" s="18">
        <f t="shared" si="21"/>
        <v>0.9603729450510069</v>
      </c>
      <c r="H306" s="20">
        <f>IF(OR(COUNT(Calculations!DC307:DL307)&lt;3,COUNT(Calculations!DO307:DX307)&lt;3),"N/A",IF(ISERROR(TTEST(Calculations!DO307:DX307,Calculations!DC307:DL307,2,2)),"N/A",TTEST(Calculations!DO307:DX307,Calculations!DC307:DL307,2,2)))</f>
        <v>0.90930361841762664</v>
      </c>
      <c r="I306" s="18">
        <f t="shared" si="18"/>
        <v>-1.0412621525348036</v>
      </c>
      <c r="J306" s="21" t="str">
        <f>IF(AND('Test Sample Data'!O306&gt;=35,'Control Sample Data'!O306&gt;=35),"C",IF(AND('Test Sample Data'!O306&gt;=30,'Control Sample Data'!O306&gt;=30, OR(H306&gt;=0.05, H306="N/A")),"B",IF(OR(AND('Test Sample Data'!O306&gt;=30,'Control Sample Data'!O306&lt;=30), AND('Test Sample Data'!O306&lt;=30,'Control Sample Data'!O306&gt;=30)),"A","OKAY")))</f>
        <v>B</v>
      </c>
    </row>
    <row r="307" spans="1:10" ht="15" customHeight="1" x14ac:dyDescent="0.25">
      <c r="A307" s="16" t="str">
        <f>'miRNA Table'!C307</f>
        <v>hsa-miR-504-5p</v>
      </c>
      <c r="B307" s="17" t="s">
        <v>5805</v>
      </c>
      <c r="C307" s="18">
        <f>Calculations!CY308</f>
        <v>12.37</v>
      </c>
      <c r="D307" s="18">
        <f>Calculations!CZ308</f>
        <v>14.038333333333332</v>
      </c>
      <c r="E307" s="19">
        <f t="shared" si="19"/>
        <v>1.8891174237578015E-4</v>
      </c>
      <c r="F307" s="19">
        <f t="shared" si="20"/>
        <v>5.9434768784688396E-5</v>
      </c>
      <c r="G307" s="18">
        <f t="shared" si="21"/>
        <v>3.1784718984966869</v>
      </c>
      <c r="H307" s="20">
        <f>IF(OR(COUNT(Calculations!DC308:DL308)&lt;3,COUNT(Calculations!DO308:DX308)&lt;3),"N/A",IF(ISERROR(TTEST(Calculations!DO308:DX308,Calculations!DC308:DL308,2,2)),"N/A",TTEST(Calculations!DO308:DX308,Calculations!DC308:DL308,2,2)))</f>
        <v>0.37925058986039795</v>
      </c>
      <c r="I307" s="18">
        <f t="shared" si="18"/>
        <v>3.1784718984966869</v>
      </c>
      <c r="J307" s="21" t="str">
        <f>IF(AND('Test Sample Data'!O307&gt;=35,'Control Sample Data'!O307&gt;=35),"C",IF(AND('Test Sample Data'!O307&gt;=30,'Control Sample Data'!O307&gt;=30, OR(H307&gt;=0.05, H307="N/A")),"B",IF(OR(AND('Test Sample Data'!O307&gt;=30,'Control Sample Data'!O307&lt;=30), AND('Test Sample Data'!O307&lt;=30,'Control Sample Data'!O307&gt;=30)),"A","OKAY")))</f>
        <v>B</v>
      </c>
    </row>
    <row r="308" spans="1:10" ht="15" customHeight="1" x14ac:dyDescent="0.25">
      <c r="A308" s="16" t="str">
        <f>'miRNA Table'!C308</f>
        <v>hsa-miR-505-3p</v>
      </c>
      <c r="B308" s="17" t="s">
        <v>5806</v>
      </c>
      <c r="C308" s="18">
        <f>Calculations!CY309</f>
        <v>14.329999999999998</v>
      </c>
      <c r="D308" s="18">
        <f>Calculations!CZ309</f>
        <v>14.038333333333332</v>
      </c>
      <c r="E308" s="19">
        <f t="shared" si="19"/>
        <v>4.8555693588557124E-5</v>
      </c>
      <c r="F308" s="19">
        <f t="shared" si="20"/>
        <v>5.9434768784688396E-5</v>
      </c>
      <c r="G308" s="18">
        <f t="shared" si="21"/>
        <v>0.81695772662055099</v>
      </c>
      <c r="H308" s="20">
        <f>IF(OR(COUNT(Calculations!DC309:DL309)&lt;3,COUNT(Calculations!DO309:DX309)&lt;3),"N/A",IF(ISERROR(TTEST(Calculations!DO309:DX309,Calculations!DC309:DL309,2,2)),"N/A",TTEST(Calculations!DO309:DX309,Calculations!DC309:DL309,2,2)))</f>
        <v>4.5337704143252298E-2</v>
      </c>
      <c r="I308" s="18">
        <f t="shared" si="18"/>
        <v>-1.2240535433046535</v>
      </c>
      <c r="J308" s="21" t="str">
        <f>IF(AND('Test Sample Data'!O308&gt;=35,'Control Sample Data'!O308&gt;=35),"C",IF(AND('Test Sample Data'!O308&gt;=30,'Control Sample Data'!O308&gt;=30, OR(H308&gt;=0.05, H308="N/A")),"B",IF(OR(AND('Test Sample Data'!O308&gt;=30,'Control Sample Data'!O308&lt;=30), AND('Test Sample Data'!O308&lt;=30,'Control Sample Data'!O308&gt;=30)),"A","OKAY")))</f>
        <v>C</v>
      </c>
    </row>
    <row r="309" spans="1:10" ht="15" customHeight="1" x14ac:dyDescent="0.25">
      <c r="A309" s="16" t="str">
        <f>'miRNA Table'!C309</f>
        <v>hsa-miR-506-3p</v>
      </c>
      <c r="B309" s="17" t="s">
        <v>5807</v>
      </c>
      <c r="C309" s="18">
        <f>Calculations!CY310</f>
        <v>12.36</v>
      </c>
      <c r="D309" s="18">
        <f>Calculations!CZ310</f>
        <v>13.411666666666664</v>
      </c>
      <c r="E309" s="19">
        <f t="shared" si="19"/>
        <v>1.9022572745617671E-4</v>
      </c>
      <c r="F309" s="19">
        <f t="shared" si="20"/>
        <v>9.1766895888525937E-5</v>
      </c>
      <c r="G309" s="18">
        <f t="shared" si="21"/>
        <v>2.0729231997479123</v>
      </c>
      <c r="H309" s="20">
        <f>IF(OR(COUNT(Calculations!DC310:DL310)&lt;3,COUNT(Calculations!DO310:DX310)&lt;3),"N/A",IF(ISERROR(TTEST(Calculations!DO310:DX310,Calculations!DC310:DL310,2,2)),"N/A",TTEST(Calculations!DO310:DX310,Calculations!DC310:DL310,2,2)))</f>
        <v>0.40233957611617566</v>
      </c>
      <c r="I309" s="18">
        <f t="shared" si="18"/>
        <v>2.0729231997479123</v>
      </c>
      <c r="J309" s="21" t="str">
        <f>IF(AND('Test Sample Data'!O309&gt;=35,'Control Sample Data'!O309&gt;=35),"C",IF(AND('Test Sample Data'!O309&gt;=30,'Control Sample Data'!O309&gt;=30, OR(H309&gt;=0.05, H309="N/A")),"B",IF(OR(AND('Test Sample Data'!O309&gt;=30,'Control Sample Data'!O309&lt;=30), AND('Test Sample Data'!O309&lt;=30,'Control Sample Data'!O309&gt;=30)),"A","OKAY")))</f>
        <v>B</v>
      </c>
    </row>
    <row r="310" spans="1:10" ht="15" customHeight="1" x14ac:dyDescent="0.25">
      <c r="A310" s="16" t="str">
        <f>'miRNA Table'!C310</f>
        <v>hsa-miR-508-5p</v>
      </c>
      <c r="B310" s="17" t="s">
        <v>5808</v>
      </c>
      <c r="C310" s="18">
        <f>Calculations!CY311</f>
        <v>11.916666666666664</v>
      </c>
      <c r="D310" s="18">
        <f>Calculations!CZ311</f>
        <v>11.848333333333329</v>
      </c>
      <c r="E310" s="19">
        <f t="shared" si="19"/>
        <v>2.5865798202131304E-4</v>
      </c>
      <c r="F310" s="19">
        <f t="shared" si="20"/>
        <v>2.7120411076240764E-4</v>
      </c>
      <c r="G310" s="18">
        <f t="shared" si="21"/>
        <v>0.95373916455091701</v>
      </c>
      <c r="H310" s="20">
        <f>IF(OR(COUNT(Calculations!DC311:DL311)&lt;3,COUNT(Calculations!DO311:DX311)&lt;3),"N/A",IF(ISERROR(TTEST(Calculations!DO311:DX311,Calculations!DC311:DL311,2,2)),"N/A",TTEST(Calculations!DO311:DX311,Calculations!DC311:DL311,2,2)))</f>
        <v>0.94602981087779325</v>
      </c>
      <c r="I310" s="18">
        <f t="shared" si="18"/>
        <v>-1.0485047035589292</v>
      </c>
      <c r="J310" s="21" t="str">
        <f>IF(AND('Test Sample Data'!O310&gt;=35,'Control Sample Data'!O310&gt;=35),"C",IF(AND('Test Sample Data'!O310&gt;=30,'Control Sample Data'!O310&gt;=30, OR(H310&gt;=0.05, H310="N/A")),"B",IF(OR(AND('Test Sample Data'!O310&gt;=30,'Control Sample Data'!O310&lt;=30), AND('Test Sample Data'!O310&lt;=30,'Control Sample Data'!O310&gt;=30)),"A","OKAY")))</f>
        <v>B</v>
      </c>
    </row>
    <row r="311" spans="1:10" ht="15" customHeight="1" x14ac:dyDescent="0.25">
      <c r="A311" s="16" t="str">
        <f>'miRNA Table'!C311</f>
        <v>hsa-miR-509-3p</v>
      </c>
      <c r="B311" s="17" t="s">
        <v>5809</v>
      </c>
      <c r="C311" s="18">
        <f>Calculations!CY312</f>
        <v>14.016666666666666</v>
      </c>
      <c r="D311" s="18">
        <f>Calculations!CZ312</f>
        <v>14.038333333333332</v>
      </c>
      <c r="E311" s="19">
        <f t="shared" si="19"/>
        <v>6.0334107687554785E-5</v>
      </c>
      <c r="F311" s="19">
        <f t="shared" si="20"/>
        <v>5.9434768784688396E-5</v>
      </c>
      <c r="G311" s="18">
        <f t="shared" si="21"/>
        <v>1.0151315285859761</v>
      </c>
      <c r="H311" s="20">
        <f>IF(OR(COUNT(Calculations!DC312:DL312)&lt;3,COUNT(Calculations!DO312:DX312)&lt;3),"N/A",IF(ISERROR(TTEST(Calculations!DO312:DX312,Calculations!DC312:DL312,2,2)),"N/A",TTEST(Calculations!DO312:DX312,Calculations!DC312:DL312,2,2)))</f>
        <v>0.80710304640917141</v>
      </c>
      <c r="I311" s="18">
        <f t="shared" si="18"/>
        <v>1.0151315285859761</v>
      </c>
      <c r="J311" s="21" t="str">
        <f>IF(AND('Test Sample Data'!O311&gt;=35,'Control Sample Data'!O311&gt;=35),"C",IF(AND('Test Sample Data'!O311&gt;=30,'Control Sample Data'!O311&gt;=30, OR(H311&gt;=0.05, H311="N/A")),"B",IF(OR(AND('Test Sample Data'!O311&gt;=30,'Control Sample Data'!O311&lt;=30), AND('Test Sample Data'!O311&lt;=30,'Control Sample Data'!O311&gt;=30)),"A","OKAY")))</f>
        <v>B</v>
      </c>
    </row>
    <row r="312" spans="1:10" ht="15" customHeight="1" x14ac:dyDescent="0.25">
      <c r="A312" s="16" t="str">
        <f>'miRNA Table'!C312</f>
        <v>hsa-miR-511-5p</v>
      </c>
      <c r="B312" s="17" t="s">
        <v>5810</v>
      </c>
      <c r="C312" s="18">
        <f>Calculations!CY313</f>
        <v>13.846666666666664</v>
      </c>
      <c r="D312" s="18">
        <f>Calculations!CZ313</f>
        <v>14.038333333333332</v>
      </c>
      <c r="E312" s="19">
        <f t="shared" si="19"/>
        <v>6.7879399770011845E-5</v>
      </c>
      <c r="F312" s="19">
        <f t="shared" si="20"/>
        <v>5.9434768784688396E-5</v>
      </c>
      <c r="G312" s="18">
        <f t="shared" si="21"/>
        <v>1.1420823393107733</v>
      </c>
      <c r="H312" s="20">
        <f>IF(OR(COUNT(Calculations!DC313:DL313)&lt;3,COUNT(Calculations!DO313:DX313)&lt;3),"N/A",IF(ISERROR(TTEST(Calculations!DO313:DX313,Calculations!DC313:DL313,2,2)),"N/A",TTEST(Calculations!DO313:DX313,Calculations!DC313:DL313,2,2)))</f>
        <v>0.58363699889946541</v>
      </c>
      <c r="I312" s="18">
        <f t="shared" si="18"/>
        <v>1.1420823393107733</v>
      </c>
      <c r="J312" s="21" t="str">
        <f>IF(AND('Test Sample Data'!O312&gt;=35,'Control Sample Data'!O312&gt;=35),"C",IF(AND('Test Sample Data'!O312&gt;=30,'Control Sample Data'!O312&gt;=30, OR(H312&gt;=0.05, H312="N/A")),"B",IF(OR(AND('Test Sample Data'!O312&gt;=30,'Control Sample Data'!O312&lt;=30), AND('Test Sample Data'!O312&lt;=30,'Control Sample Data'!O312&gt;=30)),"A","OKAY")))</f>
        <v>B</v>
      </c>
    </row>
    <row r="313" spans="1:10" ht="15" customHeight="1" x14ac:dyDescent="0.25">
      <c r="A313" s="16" t="str">
        <f>'miRNA Table'!C313</f>
        <v>hsa-miR-512-5p</v>
      </c>
      <c r="B313" s="17" t="s">
        <v>5811</v>
      </c>
      <c r="C313" s="18">
        <f>Calculations!CY314</f>
        <v>14.13</v>
      </c>
      <c r="D313" s="18">
        <f>Calculations!CZ314</f>
        <v>13.981666666666664</v>
      </c>
      <c r="E313" s="19">
        <f t="shared" si="19"/>
        <v>5.5775845350915544E-5</v>
      </c>
      <c r="F313" s="19">
        <f t="shared" si="20"/>
        <v>6.1815721692880089E-5</v>
      </c>
      <c r="G313" s="18">
        <f t="shared" si="21"/>
        <v>0.90229222960507449</v>
      </c>
      <c r="H313" s="20">
        <f>IF(OR(COUNT(Calculations!DC314:DL314)&lt;3,COUNT(Calculations!DO314:DX314)&lt;3),"N/A",IF(ISERROR(TTEST(Calculations!DO314:DX314,Calculations!DC314:DL314,2,2)),"N/A",TTEST(Calculations!DO314:DX314,Calculations!DC314:DL314,2,2)))</f>
        <v>0.68101196145383314</v>
      </c>
      <c r="I313" s="18">
        <f t="shared" si="18"/>
        <v>-1.1082883872752527</v>
      </c>
      <c r="J313" s="21" t="str">
        <f>IF(AND('Test Sample Data'!O313&gt;=35,'Control Sample Data'!O313&gt;=35),"C",IF(AND('Test Sample Data'!O313&gt;=30,'Control Sample Data'!O313&gt;=30, OR(H313&gt;=0.05, H313="N/A")),"B",IF(OR(AND('Test Sample Data'!O313&gt;=30,'Control Sample Data'!O313&lt;=30), AND('Test Sample Data'!O313&lt;=30,'Control Sample Data'!O313&gt;=30)),"A","OKAY")))</f>
        <v>B</v>
      </c>
    </row>
    <row r="314" spans="1:10" ht="15" customHeight="1" x14ac:dyDescent="0.25">
      <c r="A314" s="16" t="str">
        <f>'miRNA Table'!C314</f>
        <v>hsa-miR-513a-5p</v>
      </c>
      <c r="B314" s="17" t="s">
        <v>5812</v>
      </c>
      <c r="C314" s="18">
        <f>Calculations!CY315</f>
        <v>12.86</v>
      </c>
      <c r="D314" s="18">
        <f>Calculations!CZ315</f>
        <v>8.6849999999999969</v>
      </c>
      <c r="E314" s="19">
        <f t="shared" si="19"/>
        <v>1.3450990184040668E-4</v>
      </c>
      <c r="F314" s="19">
        <f t="shared" si="20"/>
        <v>2.4297102603485785E-3</v>
      </c>
      <c r="G314" s="18">
        <f t="shared" si="21"/>
        <v>5.5360469943897435E-2</v>
      </c>
      <c r="H314" s="20">
        <f>IF(OR(COUNT(Calculations!DC315:DL315)&lt;3,COUNT(Calculations!DO315:DX315)&lt;3),"N/A",IF(ISERROR(TTEST(Calculations!DO315:DX315,Calculations!DC315:DL315,2,2)),"N/A",TTEST(Calculations!DO315:DX315,Calculations!DC315:DL315,2,2)))</f>
        <v>7.1719245437379181E-4</v>
      </c>
      <c r="I314" s="18">
        <f t="shared" si="18"/>
        <v>-18.063430476898134</v>
      </c>
      <c r="J314" s="21" t="str">
        <f>IF(AND('Test Sample Data'!O314&gt;=35,'Control Sample Data'!O314&gt;=35),"C",IF(AND('Test Sample Data'!O314&gt;=30,'Control Sample Data'!O314&gt;=30, OR(H314&gt;=0.05, H314="N/A")),"B",IF(OR(AND('Test Sample Data'!O314&gt;=30,'Control Sample Data'!O314&lt;=30), AND('Test Sample Data'!O314&lt;=30,'Control Sample Data'!O314&gt;=30)),"A","OKAY")))</f>
        <v>A</v>
      </c>
    </row>
    <row r="315" spans="1:10" ht="15" customHeight="1" x14ac:dyDescent="0.25">
      <c r="A315" s="16" t="str">
        <f>'miRNA Table'!C315</f>
        <v>hsa-miR-514a-3p</v>
      </c>
      <c r="B315" s="17" t="s">
        <v>5813</v>
      </c>
      <c r="C315" s="18">
        <f>Calculations!CY316</f>
        <v>14.329999999999998</v>
      </c>
      <c r="D315" s="18">
        <f>Calculations!CZ316</f>
        <v>14.038333333333332</v>
      </c>
      <c r="E315" s="19">
        <f t="shared" si="19"/>
        <v>4.8555693588557124E-5</v>
      </c>
      <c r="F315" s="19">
        <f t="shared" si="20"/>
        <v>5.9434768784688396E-5</v>
      </c>
      <c r="G315" s="18">
        <f t="shared" si="21"/>
        <v>0.81695772662055099</v>
      </c>
      <c r="H315" s="20">
        <f>IF(OR(COUNT(Calculations!DC316:DL316)&lt;3,COUNT(Calculations!DO316:DX316)&lt;3),"N/A",IF(ISERROR(TTEST(Calculations!DO316:DX316,Calculations!DC316:DL316,2,2)),"N/A",TTEST(Calculations!DO316:DX316,Calculations!DC316:DL316,2,2)))</f>
        <v>4.5337704143252298E-2</v>
      </c>
      <c r="I315" s="18">
        <f t="shared" si="18"/>
        <v>-1.2240535433046535</v>
      </c>
      <c r="J315" s="21" t="str">
        <f>IF(AND('Test Sample Data'!O315&gt;=35,'Control Sample Data'!O315&gt;=35),"C",IF(AND('Test Sample Data'!O315&gt;=30,'Control Sample Data'!O315&gt;=30, OR(H315&gt;=0.05, H315="N/A")),"B",IF(OR(AND('Test Sample Data'!O315&gt;=30,'Control Sample Data'!O315&lt;=30), AND('Test Sample Data'!O315&lt;=30,'Control Sample Data'!O315&gt;=30)),"A","OKAY")))</f>
        <v>C</v>
      </c>
    </row>
    <row r="316" spans="1:10" ht="15" customHeight="1" x14ac:dyDescent="0.25">
      <c r="A316" s="16" t="str">
        <f>'miRNA Table'!C316</f>
        <v>hsa-miR-517a-3p hsa-miR-517b-3p</v>
      </c>
      <c r="B316" s="17" t="s">
        <v>5814</v>
      </c>
      <c r="C316" s="18">
        <f>Calculations!CY317</f>
        <v>10.436666666666666</v>
      </c>
      <c r="D316" s="18">
        <f>Calculations!CZ317</f>
        <v>8.1083333333333325</v>
      </c>
      <c r="E316" s="19">
        <f t="shared" si="19"/>
        <v>7.2152316435040575E-4</v>
      </c>
      <c r="F316" s="19">
        <f t="shared" si="20"/>
        <v>3.6236684255519925E-3</v>
      </c>
      <c r="G316" s="18">
        <f t="shared" si="21"/>
        <v>0.19911401365054429</v>
      </c>
      <c r="H316" s="20">
        <f>IF(OR(COUNT(Calculations!DC317:DL317)&lt;3,COUNT(Calculations!DO317:DX317)&lt;3),"N/A",IF(ISERROR(TTEST(Calculations!DO317:DX317,Calculations!DC317:DL317,2,2)),"N/A",TTEST(Calculations!DO317:DX317,Calculations!DC317:DL317,2,2)))</f>
        <v>8.7734456904709109E-3</v>
      </c>
      <c r="I316" s="18">
        <f t="shared" si="18"/>
        <v>-5.0222482168183973</v>
      </c>
      <c r="J316" s="21" t="str">
        <f>IF(AND('Test Sample Data'!O316&gt;=35,'Control Sample Data'!O316&gt;=35),"C",IF(AND('Test Sample Data'!O316&gt;=30,'Control Sample Data'!O316&gt;=30, OR(H316&gt;=0.05, H316="N/A")),"B",IF(OR(AND('Test Sample Data'!O316&gt;=30,'Control Sample Data'!O316&lt;=30), AND('Test Sample Data'!O316&lt;=30,'Control Sample Data'!O316&gt;=30)),"A","OKAY")))</f>
        <v>A</v>
      </c>
    </row>
    <row r="317" spans="1:10" ht="15" customHeight="1" x14ac:dyDescent="0.25">
      <c r="A317" s="16" t="str">
        <f>'miRNA Table'!C317</f>
        <v>hsa-miR-518b</v>
      </c>
      <c r="B317" s="17" t="s">
        <v>5815</v>
      </c>
      <c r="C317" s="18">
        <f>Calculations!CY318</f>
        <v>-7.1000000000000014</v>
      </c>
      <c r="D317" s="18">
        <f>Calculations!CZ318</f>
        <v>1.4516666666666644</v>
      </c>
      <c r="E317" s="19">
        <f t="shared" si="19"/>
        <v>137.18700320464561</v>
      </c>
      <c r="F317" s="19">
        <f t="shared" si="20"/>
        <v>0.36559882360685697</v>
      </c>
      <c r="G317" s="18">
        <f t="shared" si="21"/>
        <v>375.23918116369072</v>
      </c>
      <c r="H317" s="20">
        <f>IF(OR(COUNT(Calculations!DC318:DL318)&lt;3,COUNT(Calculations!DO318:DX318)&lt;3),"N/A",IF(ISERROR(TTEST(Calculations!DO318:DX318,Calculations!DC318:DL318,2,2)),"N/A",TTEST(Calculations!DO318:DX318,Calculations!DC318:DL318,2,2)))</f>
        <v>5.116337203358036E-7</v>
      </c>
      <c r="I317" s="18">
        <f t="shared" si="18"/>
        <v>375.23918116369072</v>
      </c>
      <c r="J317" s="21" t="str">
        <f>IF(AND('Test Sample Data'!O317&gt;=35,'Control Sample Data'!O317&gt;=35),"C",IF(AND('Test Sample Data'!O317&gt;=30,'Control Sample Data'!O317&gt;=30, OR(H317&gt;=0.05, H317="N/A")),"B",IF(OR(AND('Test Sample Data'!O317&gt;=30,'Control Sample Data'!O317&lt;=30), AND('Test Sample Data'!O317&lt;=30,'Control Sample Data'!O317&gt;=30)),"A","OKAY")))</f>
        <v>OKAY</v>
      </c>
    </row>
    <row r="318" spans="1:10" ht="15" customHeight="1" x14ac:dyDescent="0.25">
      <c r="A318" s="16" t="str">
        <f>'miRNA Table'!C318</f>
        <v>hsa-miR-519d-3p</v>
      </c>
      <c r="B318" s="17" t="s">
        <v>5816</v>
      </c>
      <c r="C318" s="18">
        <f>Calculations!CY319</f>
        <v>8.6033333333333335</v>
      </c>
      <c r="D318" s="18">
        <f>Calculations!CZ319</f>
        <v>7.4383333333333317</v>
      </c>
      <c r="E318" s="19">
        <f t="shared" si="19"/>
        <v>2.571216248913349E-3</v>
      </c>
      <c r="F318" s="19">
        <f t="shared" si="20"/>
        <v>5.7655208751147147E-3</v>
      </c>
      <c r="G318" s="18">
        <f t="shared" si="21"/>
        <v>0.44596425971004577</v>
      </c>
      <c r="H318" s="20">
        <f>IF(OR(COUNT(Calculations!DC319:DL319)&lt;3,COUNT(Calculations!DO319:DX319)&lt;3),"N/A",IF(ISERROR(TTEST(Calculations!DO319:DX319,Calculations!DC319:DL319,2,2)),"N/A",TTEST(Calculations!DO319:DX319,Calculations!DC319:DL319,2,2)))</f>
        <v>1.3940355828464633E-2</v>
      </c>
      <c r="I318" s="18">
        <f t="shared" si="18"/>
        <v>-2.2423321560570204</v>
      </c>
      <c r="J318" s="21" t="str">
        <f>IF(AND('Test Sample Data'!O318&gt;=35,'Control Sample Data'!O318&gt;=35),"C",IF(AND('Test Sample Data'!O318&gt;=30,'Control Sample Data'!O318&gt;=30, OR(H318&gt;=0.05, H318="N/A")),"B",IF(OR(AND('Test Sample Data'!O318&gt;=30,'Control Sample Data'!O318&lt;=30), AND('Test Sample Data'!O318&lt;=30,'Control Sample Data'!O318&gt;=30)),"A","OKAY")))</f>
        <v>OKAY</v>
      </c>
    </row>
    <row r="319" spans="1:10" ht="15" customHeight="1" x14ac:dyDescent="0.25">
      <c r="A319" s="16" t="str">
        <f>'miRNA Table'!C319</f>
        <v>hsa-miR-520c-3p hsa-miR-520f-3p</v>
      </c>
      <c r="B319" s="17" t="s">
        <v>5817</v>
      </c>
      <c r="C319" s="18">
        <f>Calculations!CY320</f>
        <v>0.76000000000000034</v>
      </c>
      <c r="D319" s="18">
        <f>Calculations!CZ320</f>
        <v>6.2449999999999974</v>
      </c>
      <c r="E319" s="19">
        <f t="shared" si="19"/>
        <v>0.59049633071476504</v>
      </c>
      <c r="F319" s="19">
        <f t="shared" si="20"/>
        <v>1.3184621814531557E-2</v>
      </c>
      <c r="G319" s="18">
        <f t="shared" si="21"/>
        <v>44.78674769904616</v>
      </c>
      <c r="H319" s="20">
        <f>IF(OR(COUNT(Calculations!DC320:DL320)&lt;3,COUNT(Calculations!DO320:DX320)&lt;3),"N/A",IF(ISERROR(TTEST(Calculations!DO320:DX320,Calculations!DC320:DL320,2,2)),"N/A",TTEST(Calculations!DO320:DX320,Calculations!DC320:DL320,2,2)))</f>
        <v>9.162864143668805E-5</v>
      </c>
      <c r="I319" s="18">
        <f t="shared" si="18"/>
        <v>44.78674769904616</v>
      </c>
      <c r="J319" s="21" t="str">
        <f>IF(AND('Test Sample Data'!O319&gt;=35,'Control Sample Data'!O319&gt;=35),"C",IF(AND('Test Sample Data'!O319&gt;=30,'Control Sample Data'!O319&gt;=30, OR(H319&gt;=0.05, H319="N/A")),"B",IF(OR(AND('Test Sample Data'!O319&gt;=30,'Control Sample Data'!O319&lt;=30), AND('Test Sample Data'!O319&lt;=30,'Control Sample Data'!O319&gt;=30)),"A","OKAY")))</f>
        <v>OKAY</v>
      </c>
    </row>
    <row r="320" spans="1:10" ht="15" customHeight="1" x14ac:dyDescent="0.25">
      <c r="A320" s="16" t="str">
        <f>'miRNA Table'!C320</f>
        <v>hsa-miR-520g-3p</v>
      </c>
      <c r="B320" s="17" t="s">
        <v>5818</v>
      </c>
      <c r="C320" s="18">
        <f>Calculations!CY321</f>
        <v>3.5533333333333323</v>
      </c>
      <c r="D320" s="18">
        <f>Calculations!CZ321</f>
        <v>10.161666666666665</v>
      </c>
      <c r="E320" s="19">
        <f t="shared" si="19"/>
        <v>8.5180479811551732E-2</v>
      </c>
      <c r="F320" s="19">
        <f t="shared" si="20"/>
        <v>8.7303876409879099E-4</v>
      </c>
      <c r="G320" s="18">
        <f t="shared" si="21"/>
        <v>97.567809488368738</v>
      </c>
      <c r="H320" s="20">
        <f>IF(OR(COUNT(Calculations!DC321:DL321)&lt;3,COUNT(Calculations!DO321:DX321)&lt;3),"N/A",IF(ISERROR(TTEST(Calculations!DO321:DX321,Calculations!DC321:DL321,2,2)),"N/A",TTEST(Calculations!DO321:DX321,Calculations!DC321:DL321,2,2)))</f>
        <v>2.7746959606323441E-5</v>
      </c>
      <c r="I320" s="18">
        <f t="shared" si="18"/>
        <v>97.567809488368738</v>
      </c>
      <c r="J320" s="21" t="str">
        <f>IF(AND('Test Sample Data'!O320&gt;=35,'Control Sample Data'!O320&gt;=35),"C",IF(AND('Test Sample Data'!O320&gt;=30,'Control Sample Data'!O320&gt;=30, OR(H320&gt;=0.05, H320="N/A")),"B",IF(OR(AND('Test Sample Data'!O320&gt;=30,'Control Sample Data'!O320&lt;=30), AND('Test Sample Data'!O320&lt;=30,'Control Sample Data'!O320&gt;=30)),"A","OKAY")))</f>
        <v>A</v>
      </c>
    </row>
    <row r="321" spans="1:10" ht="15" customHeight="1" x14ac:dyDescent="0.25">
      <c r="A321" s="16" t="str">
        <f>'miRNA Table'!C321</f>
        <v>hsa-miR-522-3p</v>
      </c>
      <c r="B321" s="17" t="s">
        <v>5819</v>
      </c>
      <c r="C321" s="18">
        <f>Calculations!CY322</f>
        <v>6.5233333333333325</v>
      </c>
      <c r="D321" s="18">
        <f>Calculations!CZ322</f>
        <v>6.2283333333333308</v>
      </c>
      <c r="E321" s="19">
        <f t="shared" si="19"/>
        <v>1.0871287845143887E-2</v>
      </c>
      <c r="F321" s="19">
        <f t="shared" si="20"/>
        <v>1.3337819740608931E-2</v>
      </c>
      <c r="G321" s="18">
        <f t="shared" si="21"/>
        <v>0.81507233240262433</v>
      </c>
      <c r="H321" s="20">
        <f>IF(OR(COUNT(Calculations!DC322:DL322)&lt;3,COUNT(Calculations!DO322:DX322)&lt;3),"N/A",IF(ISERROR(TTEST(Calculations!DO322:DX322,Calculations!DC322:DL322,2,2)),"N/A",TTEST(Calculations!DO322:DX322,Calculations!DC322:DL322,2,2)))</f>
        <v>4.7234961025358159E-2</v>
      </c>
      <c r="I321" s="18">
        <f t="shared" si="18"/>
        <v>-1.2268849772538055</v>
      </c>
      <c r="J321" s="21" t="str">
        <f>IF(AND('Test Sample Data'!O321&gt;=35,'Control Sample Data'!O321&gt;=35),"C",IF(AND('Test Sample Data'!O321&gt;=30,'Control Sample Data'!O321&gt;=30, OR(H321&gt;=0.05, H321="N/A")),"B",IF(OR(AND('Test Sample Data'!O321&gt;=30,'Control Sample Data'!O321&lt;=30), AND('Test Sample Data'!O321&lt;=30,'Control Sample Data'!O321&gt;=30)),"A","OKAY")))</f>
        <v>OKAY</v>
      </c>
    </row>
    <row r="322" spans="1:10" ht="15" customHeight="1" x14ac:dyDescent="0.25">
      <c r="A322" s="16" t="str">
        <f>'miRNA Table'!C322</f>
        <v>hsa-miR-524-5p</v>
      </c>
      <c r="B322" s="17" t="s">
        <v>5820</v>
      </c>
      <c r="C322" s="18">
        <f>Calculations!CY323</f>
        <v>14.329999999999998</v>
      </c>
      <c r="D322" s="18">
        <f>Calculations!CZ323</f>
        <v>11.754999999999997</v>
      </c>
      <c r="E322" s="19">
        <f t="shared" si="19"/>
        <v>4.8555693588557124E-5</v>
      </c>
      <c r="F322" s="19">
        <f t="shared" si="20"/>
        <v>2.8932928978066036E-4</v>
      </c>
      <c r="G322" s="18">
        <f t="shared" si="21"/>
        <v>0.1678215628475328</v>
      </c>
      <c r="H322" s="20">
        <f>IF(OR(COUNT(Calculations!DC323:DL323)&lt;3,COUNT(Calculations!DO323:DX323)&lt;3),"N/A",IF(ISERROR(TTEST(Calculations!DO323:DX323,Calculations!DC323:DL323,2,2)),"N/A",TTEST(Calculations!DO323:DX323,Calculations!DC323:DL323,2,2)))</f>
        <v>4.550819720716677E-2</v>
      </c>
      <c r="I322" s="18">
        <f t="shared" si="18"/>
        <v>-5.9587098524908138</v>
      </c>
      <c r="J322" s="21" t="str">
        <f>IF(AND('Test Sample Data'!O322&gt;=35,'Control Sample Data'!O322&gt;=35),"C",IF(AND('Test Sample Data'!O322&gt;=30,'Control Sample Data'!O322&gt;=30, OR(H322&gt;=0.05, H322="N/A")),"B",IF(OR(AND('Test Sample Data'!O322&gt;=30,'Control Sample Data'!O322&lt;=30), AND('Test Sample Data'!O322&lt;=30,'Control Sample Data'!O322&gt;=30)),"A","OKAY")))</f>
        <v>OKAY</v>
      </c>
    </row>
    <row r="323" spans="1:10" ht="15" customHeight="1" x14ac:dyDescent="0.25">
      <c r="A323" s="16" t="str">
        <f>'miRNA Table'!C323</f>
        <v>hsa-miR-532-5p</v>
      </c>
      <c r="B323" s="17" t="s">
        <v>5821</v>
      </c>
      <c r="C323" s="18">
        <f>Calculations!CY324</f>
        <v>0.37666666666666632</v>
      </c>
      <c r="D323" s="18">
        <f>Calculations!CZ324</f>
        <v>11.841666666666663</v>
      </c>
      <c r="E323" s="19">
        <f t="shared" si="19"/>
        <v>0.77021511115677521</v>
      </c>
      <c r="F323" s="19">
        <f t="shared" si="20"/>
        <v>2.7246023989995751E-4</v>
      </c>
      <c r="G323" s="18">
        <f t="shared" si="21"/>
        <v>2826.88993975629</v>
      </c>
      <c r="H323" s="20">
        <f>IF(OR(COUNT(Calculations!DC324:DL324)&lt;3,COUNT(Calculations!DO324:DX324)&lt;3),"N/A",IF(ISERROR(TTEST(Calculations!DO324:DX324,Calculations!DC324:DL324,2,2)),"N/A",TTEST(Calculations!DO324:DX324,Calculations!DC324:DL324,2,2)))</f>
        <v>1.6736935652546376E-6</v>
      </c>
      <c r="I323" s="18">
        <f t="shared" ref="I323:I382" si="22">IF(G323&gt;1,G323,-1/G323)</f>
        <v>2826.88993975629</v>
      </c>
      <c r="J323" s="21" t="str">
        <f>IF(AND('Test Sample Data'!O323&gt;=35,'Control Sample Data'!O323&gt;=35),"C",IF(AND('Test Sample Data'!O323&gt;=30,'Control Sample Data'!O323&gt;=30, OR(H323&gt;=0.05, H323="N/A")),"B",IF(OR(AND('Test Sample Data'!O323&gt;=30,'Control Sample Data'!O323&lt;=30), AND('Test Sample Data'!O323&lt;=30,'Control Sample Data'!O323&gt;=30)),"A","OKAY")))</f>
        <v>A</v>
      </c>
    </row>
    <row r="324" spans="1:10" ht="15" customHeight="1" x14ac:dyDescent="0.25">
      <c r="A324" s="16" t="str">
        <f>'miRNA Table'!C324</f>
        <v>hsa-miR-539-5p</v>
      </c>
      <c r="B324" s="17" t="s">
        <v>5822</v>
      </c>
      <c r="C324" s="18">
        <f>Calculations!CY325</f>
        <v>2.91</v>
      </c>
      <c r="D324" s="18">
        <f>Calculations!CZ325</f>
        <v>2.4549999999999983</v>
      </c>
      <c r="E324" s="19">
        <f t="shared" si="19"/>
        <v>0.13304627280666997</v>
      </c>
      <c r="F324" s="19">
        <f t="shared" si="20"/>
        <v>0.18237754303002213</v>
      </c>
      <c r="G324" s="18">
        <f t="shared" si="21"/>
        <v>0.72951017212008673</v>
      </c>
      <c r="H324" s="20">
        <f>IF(OR(COUNT(Calculations!DC325:DL325)&lt;3,COUNT(Calculations!DO325:DX325)&lt;3),"N/A",IF(ISERROR(TTEST(Calculations!DO325:DX325,Calculations!DC325:DL325,2,2)),"N/A",TTEST(Calculations!DO325:DX325,Calculations!DC325:DL325,2,2)))</f>
        <v>1.9148956168137634E-2</v>
      </c>
      <c r="I324" s="18">
        <f t="shared" si="22"/>
        <v>-1.3707828049797051</v>
      </c>
      <c r="J324" s="21" t="str">
        <f>IF(AND('Test Sample Data'!O324&gt;=35,'Control Sample Data'!O324&gt;=35),"C",IF(AND('Test Sample Data'!O324&gt;=30,'Control Sample Data'!O324&gt;=30, OR(H324&gt;=0.05, H324="N/A")),"B",IF(OR(AND('Test Sample Data'!O324&gt;=30,'Control Sample Data'!O324&lt;=30), AND('Test Sample Data'!O324&lt;=30,'Control Sample Data'!O324&gt;=30)),"A","OKAY")))</f>
        <v>OKAY</v>
      </c>
    </row>
    <row r="325" spans="1:10" ht="15" customHeight="1" x14ac:dyDescent="0.25">
      <c r="A325" s="16" t="str">
        <f>'miRNA Table'!C325</f>
        <v>hsa-miR-542-3p</v>
      </c>
      <c r="B325" s="17" t="s">
        <v>5823</v>
      </c>
      <c r="C325" s="18">
        <f>Calculations!CY326</f>
        <v>8.7899999999999991</v>
      </c>
      <c r="D325" s="18">
        <f>Calculations!CZ326</f>
        <v>6.5883333333333312</v>
      </c>
      <c r="E325" s="19">
        <f t="shared" si="19"/>
        <v>2.2591566091900153E-3</v>
      </c>
      <c r="F325" s="19">
        <f t="shared" si="20"/>
        <v>1.0392356711779066E-2</v>
      </c>
      <c r="G325" s="18">
        <f t="shared" si="21"/>
        <v>0.217386361134949</v>
      </c>
      <c r="H325" s="20">
        <f>IF(OR(COUNT(Calculations!DC326:DL326)&lt;3,COUNT(Calculations!DO326:DX326)&lt;3),"N/A",IF(ISERROR(TTEST(Calculations!DO326:DX326,Calculations!DC326:DL326,2,2)),"N/A",TTEST(Calculations!DO326:DX326,Calculations!DC326:DL326,2,2)))</f>
        <v>2.34565934702476E-3</v>
      </c>
      <c r="I325" s="18">
        <f t="shared" si="22"/>
        <v>-4.6001046007629727</v>
      </c>
      <c r="J325" s="21" t="str">
        <f>IF(AND('Test Sample Data'!O325&gt;=35,'Control Sample Data'!O325&gt;=35),"C",IF(AND('Test Sample Data'!O325&gt;=30,'Control Sample Data'!O325&gt;=30, OR(H325&gt;=0.05, H325="N/A")),"B",IF(OR(AND('Test Sample Data'!O325&gt;=30,'Control Sample Data'!O325&lt;=30), AND('Test Sample Data'!O325&lt;=30,'Control Sample Data'!O325&gt;=30)),"A","OKAY")))</f>
        <v>OKAY</v>
      </c>
    </row>
    <row r="326" spans="1:10" ht="15" customHeight="1" x14ac:dyDescent="0.25">
      <c r="A326" s="16" t="str">
        <f>'miRNA Table'!C326</f>
        <v>hsa-miR-542-5p</v>
      </c>
      <c r="B326" s="17" t="s">
        <v>5824</v>
      </c>
      <c r="C326" s="18">
        <f>Calculations!CY327</f>
        <v>2.8533333333333331</v>
      </c>
      <c r="D326" s="18">
        <f>Calculations!CZ327</f>
        <v>1.2883333333333316</v>
      </c>
      <c r="E326" s="19">
        <f t="shared" si="19"/>
        <v>0.13837609769941359</v>
      </c>
      <c r="F326" s="19">
        <f t="shared" si="20"/>
        <v>0.40942374103021895</v>
      </c>
      <c r="G326" s="18">
        <f t="shared" si="21"/>
        <v>0.33797770825703111</v>
      </c>
      <c r="H326" s="20">
        <f>IF(OR(COUNT(Calculations!DC327:DL327)&lt;3,COUNT(Calculations!DO327:DX327)&lt;3),"N/A",IF(ISERROR(TTEST(Calculations!DO327:DX327,Calculations!DC327:DL327,2,2)),"N/A",TTEST(Calculations!DO327:DX327,Calculations!DC327:DL327,2,2)))</f>
        <v>2.2688041117706212E-4</v>
      </c>
      <c r="I326" s="18">
        <f t="shared" si="22"/>
        <v>-2.9587750184976778</v>
      </c>
      <c r="J326" s="21" t="str">
        <f>IF(AND('Test Sample Data'!O326&gt;=35,'Control Sample Data'!O326&gt;=35),"C",IF(AND('Test Sample Data'!O326&gt;=30,'Control Sample Data'!O326&gt;=30, OR(H326&gt;=0.05, H326="N/A")),"B",IF(OR(AND('Test Sample Data'!O326&gt;=30,'Control Sample Data'!O326&lt;=30), AND('Test Sample Data'!O326&lt;=30,'Control Sample Data'!O326&gt;=30)),"A","OKAY")))</f>
        <v>OKAY</v>
      </c>
    </row>
    <row r="327" spans="1:10" ht="15" customHeight="1" x14ac:dyDescent="0.25">
      <c r="A327" s="16" t="str">
        <f>'miRNA Table'!C327</f>
        <v>hsa-miR-549a</v>
      </c>
      <c r="B327" s="17" t="s">
        <v>5825</v>
      </c>
      <c r="C327" s="18">
        <f>Calculations!CY328</f>
        <v>0.83999999999999986</v>
      </c>
      <c r="D327" s="18">
        <f>Calculations!CZ328</f>
        <v>13.244999999999999</v>
      </c>
      <c r="E327" s="19">
        <f t="shared" si="19"/>
        <v>0.55864356903611001</v>
      </c>
      <c r="F327" s="19">
        <f t="shared" si="20"/>
        <v>1.0300485792602764E-4</v>
      </c>
      <c r="G327" s="18">
        <f t="shared" si="21"/>
        <v>5423.4681769795434</v>
      </c>
      <c r="H327" s="20">
        <f>IF(OR(COUNT(Calculations!DC328:DL328)&lt;3,COUNT(Calculations!DO328:DX328)&lt;3),"N/A",IF(ISERROR(TTEST(Calculations!DO328:DX328,Calculations!DC328:DL328,2,2)),"N/A",TTEST(Calculations!DO328:DX328,Calculations!DC328:DL328,2,2)))</f>
        <v>1.7506082102005689E-4</v>
      </c>
      <c r="I327" s="18">
        <f t="shared" si="22"/>
        <v>5423.4681769795434</v>
      </c>
      <c r="J327" s="21" t="str">
        <f>IF(AND('Test Sample Data'!O327&gt;=35,'Control Sample Data'!O327&gt;=35),"C",IF(AND('Test Sample Data'!O327&gt;=30,'Control Sample Data'!O327&gt;=30, OR(H327&gt;=0.05, H327="N/A")),"B",IF(OR(AND('Test Sample Data'!O327&gt;=30,'Control Sample Data'!O327&lt;=30), AND('Test Sample Data'!O327&lt;=30,'Control Sample Data'!O327&gt;=30)),"A","OKAY")))</f>
        <v>A</v>
      </c>
    </row>
    <row r="328" spans="1:10" ht="15" customHeight="1" x14ac:dyDescent="0.25">
      <c r="A328" s="16" t="str">
        <f>'miRNA Table'!C328</f>
        <v>hsa-miR-551b-3p</v>
      </c>
      <c r="B328" s="17" t="s">
        <v>5826</v>
      </c>
      <c r="C328" s="18">
        <f>Calculations!CY329</f>
        <v>14.329999999999998</v>
      </c>
      <c r="D328" s="18">
        <f>Calculations!CZ329</f>
        <v>14.038333333333332</v>
      </c>
      <c r="E328" s="19">
        <f t="shared" si="19"/>
        <v>4.8555693588557124E-5</v>
      </c>
      <c r="F328" s="19">
        <f t="shared" si="20"/>
        <v>5.9434768784688396E-5</v>
      </c>
      <c r="G328" s="18">
        <f t="shared" si="21"/>
        <v>0.81695772662055099</v>
      </c>
      <c r="H328" s="20">
        <f>IF(OR(COUNT(Calculations!DC329:DL329)&lt;3,COUNT(Calculations!DO329:DX329)&lt;3),"N/A",IF(ISERROR(TTEST(Calculations!DO329:DX329,Calculations!DC329:DL329,2,2)),"N/A",TTEST(Calculations!DO329:DX329,Calculations!DC329:DL329,2,2)))</f>
        <v>4.5337704143252298E-2</v>
      </c>
      <c r="I328" s="18">
        <f t="shared" si="22"/>
        <v>-1.2240535433046535</v>
      </c>
      <c r="J328" s="21" t="str">
        <f>IF(AND('Test Sample Data'!O328&gt;=35,'Control Sample Data'!O328&gt;=35),"C",IF(AND('Test Sample Data'!O328&gt;=30,'Control Sample Data'!O328&gt;=30, OR(H328&gt;=0.05, H328="N/A")),"B",IF(OR(AND('Test Sample Data'!O328&gt;=30,'Control Sample Data'!O328&lt;=30), AND('Test Sample Data'!O328&lt;=30,'Control Sample Data'!O328&gt;=30)),"A","OKAY")))</f>
        <v>C</v>
      </c>
    </row>
    <row r="329" spans="1:10" ht="15" customHeight="1" x14ac:dyDescent="0.25">
      <c r="A329" s="16" t="str">
        <f>'miRNA Table'!C329</f>
        <v>hsa-miR-567</v>
      </c>
      <c r="B329" s="17" t="s">
        <v>5827</v>
      </c>
      <c r="C329" s="18">
        <f>Calculations!CY330</f>
        <v>8.1133333333333333</v>
      </c>
      <c r="D329" s="18">
        <f>Calculations!CZ330</f>
        <v>6.9916666666666645</v>
      </c>
      <c r="E329" s="19">
        <f t="shared" si="19"/>
        <v>3.6111314852006267E-3</v>
      </c>
      <c r="F329" s="19">
        <f t="shared" si="20"/>
        <v>7.8577573520926172E-3</v>
      </c>
      <c r="G329" s="18">
        <f t="shared" si="21"/>
        <v>0.45956261098326462</v>
      </c>
      <c r="H329" s="20">
        <f>IF(OR(COUNT(Calculations!DC330:DL330)&lt;3,COUNT(Calculations!DO330:DX330)&lt;3),"N/A",IF(ISERROR(TTEST(Calculations!DO330:DX330,Calculations!DC330:DL330,2,2)),"N/A",TTEST(Calculations!DO330:DX330,Calculations!DC330:DL330,2,2)))</f>
        <v>2.4729871382571066E-3</v>
      </c>
      <c r="I329" s="18">
        <f t="shared" si="22"/>
        <v>-2.1759820666447034</v>
      </c>
      <c r="J329" s="21" t="str">
        <f>IF(AND('Test Sample Data'!O329&gt;=35,'Control Sample Data'!O329&gt;=35),"C",IF(AND('Test Sample Data'!O329&gt;=30,'Control Sample Data'!O329&gt;=30, OR(H329&gt;=0.05, H329="N/A")),"B",IF(OR(AND('Test Sample Data'!O329&gt;=30,'Control Sample Data'!O329&lt;=30), AND('Test Sample Data'!O329&lt;=30,'Control Sample Data'!O329&gt;=30)),"A","OKAY")))</f>
        <v>OKAY</v>
      </c>
    </row>
    <row r="330" spans="1:10" ht="15" customHeight="1" x14ac:dyDescent="0.25">
      <c r="A330" s="16" t="str">
        <f>'miRNA Table'!C330</f>
        <v>hsa-miR-570-3p</v>
      </c>
      <c r="B330" s="17" t="s">
        <v>5828</v>
      </c>
      <c r="C330" s="18">
        <f>Calculations!CY331</f>
        <v>14.329999999999998</v>
      </c>
      <c r="D330" s="18">
        <f>Calculations!CZ331</f>
        <v>14.038333333333332</v>
      </c>
      <c r="E330" s="19">
        <f t="shared" si="19"/>
        <v>4.8555693588557124E-5</v>
      </c>
      <c r="F330" s="19">
        <f t="shared" si="20"/>
        <v>5.9434768784688396E-5</v>
      </c>
      <c r="G330" s="18">
        <f t="shared" si="21"/>
        <v>0.81695772662055099</v>
      </c>
      <c r="H330" s="20">
        <f>IF(OR(COUNT(Calculations!DC331:DL331)&lt;3,COUNT(Calculations!DO331:DX331)&lt;3),"N/A",IF(ISERROR(TTEST(Calculations!DO331:DX331,Calculations!DC331:DL331,2,2)),"N/A",TTEST(Calculations!DO331:DX331,Calculations!DC331:DL331,2,2)))</f>
        <v>4.5337704143252298E-2</v>
      </c>
      <c r="I330" s="18">
        <f t="shared" si="22"/>
        <v>-1.2240535433046535</v>
      </c>
      <c r="J330" s="21" t="str">
        <f>IF(AND('Test Sample Data'!O330&gt;=35,'Control Sample Data'!O330&gt;=35),"C",IF(AND('Test Sample Data'!O330&gt;=30,'Control Sample Data'!O330&gt;=30, OR(H330&gt;=0.05, H330="N/A")),"B",IF(OR(AND('Test Sample Data'!O330&gt;=30,'Control Sample Data'!O330&lt;=30), AND('Test Sample Data'!O330&lt;=30,'Control Sample Data'!O330&gt;=30)),"A","OKAY")))</f>
        <v>C</v>
      </c>
    </row>
    <row r="331" spans="1:10" ht="15" customHeight="1" x14ac:dyDescent="0.25">
      <c r="A331" s="16" t="str">
        <f>'miRNA Table'!C331</f>
        <v>hsa-miR-574-3p</v>
      </c>
      <c r="B331" s="17" t="s">
        <v>5829</v>
      </c>
      <c r="C331" s="18">
        <f>Calculations!CY332</f>
        <v>8.4666666666666668</v>
      </c>
      <c r="D331" s="18">
        <f>Calculations!CZ332</f>
        <v>7.5683333333333307</v>
      </c>
      <c r="E331" s="19">
        <f t="shared" si="19"/>
        <v>2.8266977293757382E-3</v>
      </c>
      <c r="F331" s="19">
        <f t="shared" si="20"/>
        <v>5.2687143026339629E-3</v>
      </c>
      <c r="G331" s="18">
        <f t="shared" si="21"/>
        <v>0.53650616962901188</v>
      </c>
      <c r="H331" s="20">
        <f>IF(OR(COUNT(Calculations!DC332:DL332)&lt;3,COUNT(Calculations!DO332:DX332)&lt;3),"N/A",IF(ISERROR(TTEST(Calculations!DO332:DX332,Calculations!DC332:DL332,2,2)),"N/A",TTEST(Calculations!DO332:DX332,Calculations!DC332:DL332,2,2)))</f>
        <v>1.6467012343427182E-2</v>
      </c>
      <c r="I331" s="18">
        <f t="shared" si="22"/>
        <v>-1.8639114638541603</v>
      </c>
      <c r="J331" s="21" t="str">
        <f>IF(AND('Test Sample Data'!O331&gt;=35,'Control Sample Data'!O331&gt;=35),"C",IF(AND('Test Sample Data'!O331&gt;=30,'Control Sample Data'!O331&gt;=30, OR(H331&gt;=0.05, H331="N/A")),"B",IF(OR(AND('Test Sample Data'!O331&gt;=30,'Control Sample Data'!O331&lt;=30), AND('Test Sample Data'!O331&lt;=30,'Control Sample Data'!O331&gt;=30)),"A","OKAY")))</f>
        <v>OKAY</v>
      </c>
    </row>
    <row r="332" spans="1:10" ht="15" customHeight="1" x14ac:dyDescent="0.25">
      <c r="A332" s="16" t="str">
        <f>'miRNA Table'!C332</f>
        <v>hsa-miR-575</v>
      </c>
      <c r="B332" s="17" t="s">
        <v>5830</v>
      </c>
      <c r="C332" s="18">
        <f>Calculations!CY333</f>
        <v>13.86</v>
      </c>
      <c r="D332" s="18">
        <f>Calculations!CZ333</f>
        <v>11.214999999999998</v>
      </c>
      <c r="E332" s="19">
        <f t="shared" si="19"/>
        <v>6.7254950920203342E-5</v>
      </c>
      <c r="F332" s="19">
        <f t="shared" si="20"/>
        <v>4.206768357968841E-4</v>
      </c>
      <c r="G332" s="18">
        <f t="shared" si="21"/>
        <v>0.15987319765967845</v>
      </c>
      <c r="H332" s="20">
        <f>IF(OR(COUNT(Calculations!DC333:DL333)&lt;3,COUNT(Calculations!DO333:DX333)&lt;3),"N/A",IF(ISERROR(TTEST(Calculations!DO333:DX333,Calculations!DC333:DL333,2,2)),"N/A",TTEST(Calculations!DO333:DX333,Calculations!DC333:DL333,2,2)))</f>
        <v>4.493083167827058E-3</v>
      </c>
      <c r="I332" s="18">
        <f t="shared" si="22"/>
        <v>-6.2549571450287544</v>
      </c>
      <c r="J332" s="21" t="str">
        <f>IF(AND('Test Sample Data'!O332&gt;=35,'Control Sample Data'!O332&gt;=35),"C",IF(AND('Test Sample Data'!O332&gt;=30,'Control Sample Data'!O332&gt;=30, OR(H332&gt;=0.05, H332="N/A")),"B",IF(OR(AND('Test Sample Data'!O332&gt;=30,'Control Sample Data'!O332&lt;=30), AND('Test Sample Data'!O332&lt;=30,'Control Sample Data'!O332&gt;=30)),"A","OKAY")))</f>
        <v>OKAY</v>
      </c>
    </row>
    <row r="333" spans="1:10" ht="15" customHeight="1" x14ac:dyDescent="0.25">
      <c r="A333" s="16" t="str">
        <f>'miRNA Table'!C333</f>
        <v>hsa-miR-580-3p</v>
      </c>
      <c r="B333" s="17" t="s">
        <v>5831</v>
      </c>
      <c r="C333" s="18">
        <f>Calculations!CY334</f>
        <v>3.5966666666666662</v>
      </c>
      <c r="D333" s="18">
        <f>Calculations!CZ334</f>
        <v>-0.94500000000000151</v>
      </c>
      <c r="E333" s="19">
        <f t="shared" si="19"/>
        <v>8.2660009132658738E-2</v>
      </c>
      <c r="F333" s="19">
        <f t="shared" si="20"/>
        <v>1.9251888862035047</v>
      </c>
      <c r="G333" s="18">
        <f t="shared" si="21"/>
        <v>4.2936051483065257E-2</v>
      </c>
      <c r="H333" s="20">
        <f>IF(OR(COUNT(Calculations!DC334:DL334)&lt;3,COUNT(Calculations!DO334:DX334)&lt;3),"N/A",IF(ISERROR(TTEST(Calculations!DO334:DX334,Calculations!DC334:DL334,2,2)),"N/A",TTEST(Calculations!DO334:DX334,Calculations!DC334:DL334,2,2)))</f>
        <v>1.1057977793257955E-5</v>
      </c>
      <c r="I333" s="18">
        <f t="shared" si="22"/>
        <v>-23.290450925475014</v>
      </c>
      <c r="J333" s="21" t="str">
        <f>IF(AND('Test Sample Data'!O333&gt;=35,'Control Sample Data'!O333&gt;=35),"C",IF(AND('Test Sample Data'!O333&gt;=30,'Control Sample Data'!O333&gt;=30, OR(H333&gt;=0.05, H333="N/A")),"B",IF(OR(AND('Test Sample Data'!O333&gt;=30,'Control Sample Data'!O333&lt;=30), AND('Test Sample Data'!O333&lt;=30,'Control Sample Data'!O333&gt;=30)),"A","OKAY")))</f>
        <v>OKAY</v>
      </c>
    </row>
    <row r="334" spans="1:10" ht="15" customHeight="1" x14ac:dyDescent="0.25">
      <c r="A334" s="16" t="str">
        <f>'miRNA Table'!C334</f>
        <v>hsa-miR-581</v>
      </c>
      <c r="B334" s="17" t="s">
        <v>5832</v>
      </c>
      <c r="C334" s="18">
        <f>Calculations!CY335</f>
        <v>-2.0066666666666677</v>
      </c>
      <c r="D334" s="18">
        <f>Calculations!CZ335</f>
        <v>-5.325000000000002</v>
      </c>
      <c r="E334" s="19">
        <f t="shared" si="19"/>
        <v>4.0185266976082179</v>
      </c>
      <c r="F334" s="19">
        <f t="shared" si="20"/>
        <v>40.085262035972136</v>
      </c>
      <c r="G334" s="18">
        <f t="shared" si="21"/>
        <v>0.10024948056974231</v>
      </c>
      <c r="H334" s="20">
        <f>IF(OR(COUNT(Calculations!DC335:DL335)&lt;3,COUNT(Calculations!DO335:DX335)&lt;3),"N/A",IF(ISERROR(TTEST(Calculations!DO335:DX335,Calculations!DC335:DL335,2,2)),"N/A",TTEST(Calculations!DO335:DX335,Calculations!DC335:DL335,2,2)))</f>
        <v>1.2736117311742875E-6</v>
      </c>
      <c r="I334" s="18">
        <f t="shared" si="22"/>
        <v>-9.9751140286887825</v>
      </c>
      <c r="J334" s="21" t="str">
        <f>IF(AND('Test Sample Data'!O334&gt;=35,'Control Sample Data'!O334&gt;=35),"C",IF(AND('Test Sample Data'!O334&gt;=30,'Control Sample Data'!O334&gt;=30, OR(H334&gt;=0.05, H334="N/A")),"B",IF(OR(AND('Test Sample Data'!O334&gt;=30,'Control Sample Data'!O334&lt;=30), AND('Test Sample Data'!O334&lt;=30,'Control Sample Data'!O334&gt;=30)),"A","OKAY")))</f>
        <v>OKAY</v>
      </c>
    </row>
    <row r="335" spans="1:10" ht="15" customHeight="1" x14ac:dyDescent="0.25">
      <c r="A335" s="16" t="str">
        <f>'miRNA Table'!C335</f>
        <v>hsa-miR-583</v>
      </c>
      <c r="B335" s="17" t="s">
        <v>5833</v>
      </c>
      <c r="C335" s="18">
        <f>Calculations!CY336</f>
        <v>14.329999999999998</v>
      </c>
      <c r="D335" s="18">
        <f>Calculations!CZ336</f>
        <v>14.038333333333332</v>
      </c>
      <c r="E335" s="19">
        <f t="shared" si="19"/>
        <v>4.8555693588557124E-5</v>
      </c>
      <c r="F335" s="19">
        <f t="shared" si="20"/>
        <v>5.9434768784688396E-5</v>
      </c>
      <c r="G335" s="18">
        <f t="shared" si="21"/>
        <v>0.81695772662055099</v>
      </c>
      <c r="H335" s="20">
        <f>IF(OR(COUNT(Calculations!DC336:DL336)&lt;3,COUNT(Calculations!DO336:DX336)&lt;3),"N/A",IF(ISERROR(TTEST(Calculations!DO336:DX336,Calculations!DC336:DL336,2,2)),"N/A",TTEST(Calculations!DO336:DX336,Calculations!DC336:DL336,2,2)))</f>
        <v>4.5337704143252298E-2</v>
      </c>
      <c r="I335" s="18">
        <f t="shared" si="22"/>
        <v>-1.2240535433046535</v>
      </c>
      <c r="J335" s="21" t="str">
        <f>IF(AND('Test Sample Data'!O335&gt;=35,'Control Sample Data'!O335&gt;=35),"C",IF(AND('Test Sample Data'!O335&gt;=30,'Control Sample Data'!O335&gt;=30, OR(H335&gt;=0.05, H335="N/A")),"B",IF(OR(AND('Test Sample Data'!O335&gt;=30,'Control Sample Data'!O335&lt;=30), AND('Test Sample Data'!O335&lt;=30,'Control Sample Data'!O335&gt;=30)),"A","OKAY")))</f>
        <v>C</v>
      </c>
    </row>
    <row r="336" spans="1:10" ht="15" customHeight="1" x14ac:dyDescent="0.25">
      <c r="A336" s="16" t="str">
        <f>'miRNA Table'!C336</f>
        <v>hsa-miR-588</v>
      </c>
      <c r="B336" s="17" t="s">
        <v>5834</v>
      </c>
      <c r="C336" s="18">
        <f>Calculations!CY337</f>
        <v>7.1700000000000008</v>
      </c>
      <c r="D336" s="18">
        <f>Calculations!CZ337</f>
        <v>7.9083333333333323</v>
      </c>
      <c r="E336" s="19">
        <f t="shared" si="19"/>
        <v>6.9440834466138251E-3</v>
      </c>
      <c r="F336" s="19">
        <f t="shared" si="20"/>
        <v>4.1625019594862698E-3</v>
      </c>
      <c r="G336" s="18">
        <f t="shared" si="21"/>
        <v>1.6682474901395252</v>
      </c>
      <c r="H336" s="20">
        <f>IF(OR(COUNT(Calculations!DC337:DL337)&lt;3,COUNT(Calculations!DO337:DX337)&lt;3),"N/A",IF(ISERROR(TTEST(Calculations!DO337:DX337,Calculations!DC337:DL337,2,2)),"N/A",TTEST(Calculations!DO337:DX337,Calculations!DC337:DL337,2,2)))</f>
        <v>1.3502354210911546E-2</v>
      </c>
      <c r="I336" s="18">
        <f t="shared" si="22"/>
        <v>1.6682474901395252</v>
      </c>
      <c r="J336" s="21" t="str">
        <f>IF(AND('Test Sample Data'!O336&gt;=35,'Control Sample Data'!O336&gt;=35),"C",IF(AND('Test Sample Data'!O336&gt;=30,'Control Sample Data'!O336&gt;=30, OR(H336&gt;=0.05, H336="N/A")),"B",IF(OR(AND('Test Sample Data'!O336&gt;=30,'Control Sample Data'!O336&lt;=30), AND('Test Sample Data'!O336&lt;=30,'Control Sample Data'!O336&gt;=30)),"A","OKAY")))</f>
        <v>OKAY</v>
      </c>
    </row>
    <row r="337" spans="1:10" ht="15" customHeight="1" x14ac:dyDescent="0.25">
      <c r="A337" s="16" t="str">
        <f>'miRNA Table'!C337</f>
        <v>hsa-miR-589-3p</v>
      </c>
      <c r="B337" s="17" t="s">
        <v>5835</v>
      </c>
      <c r="C337" s="18">
        <f>Calculations!CY338</f>
        <v>9.6133333333333333</v>
      </c>
      <c r="D337" s="18">
        <f>Calculations!CZ338</f>
        <v>8.7616666666666649</v>
      </c>
      <c r="E337" s="19">
        <f t="shared" si="19"/>
        <v>1.2767277804708057E-3</v>
      </c>
      <c r="F337" s="19">
        <f t="shared" si="20"/>
        <v>2.3039631112794908E-3</v>
      </c>
      <c r="G337" s="18">
        <f t="shared" si="21"/>
        <v>0.55414419363762435</v>
      </c>
      <c r="H337" s="20">
        <f>IF(OR(COUNT(Calculations!DC338:DL338)&lt;3,COUNT(Calculations!DO338:DX338)&lt;3),"N/A",IF(ISERROR(TTEST(Calculations!DO338:DX338,Calculations!DC338:DL338,2,2)),"N/A",TTEST(Calculations!DO338:DX338,Calculations!DC338:DL338,2,2)))</f>
        <v>2.7626291037017938E-2</v>
      </c>
      <c r="I337" s="18">
        <f t="shared" si="22"/>
        <v>-1.8045844592101554</v>
      </c>
      <c r="J337" s="21" t="str">
        <f>IF(AND('Test Sample Data'!O337&gt;=35,'Control Sample Data'!O337&gt;=35),"C",IF(AND('Test Sample Data'!O337&gt;=30,'Control Sample Data'!O337&gt;=30, OR(H337&gt;=0.05, H337="N/A")),"B",IF(OR(AND('Test Sample Data'!O337&gt;=30,'Control Sample Data'!O337&lt;=30), AND('Test Sample Data'!O337&lt;=30,'Control Sample Data'!O337&gt;=30)),"A","OKAY")))</f>
        <v>A</v>
      </c>
    </row>
    <row r="338" spans="1:10" ht="15" customHeight="1" x14ac:dyDescent="0.25">
      <c r="A338" s="16" t="str">
        <f>'miRNA Table'!C338</f>
        <v>hsa-miR-600</v>
      </c>
      <c r="B338" s="17" t="s">
        <v>5836</v>
      </c>
      <c r="C338" s="18">
        <f>Calculations!CY339</f>
        <v>13.85</v>
      </c>
      <c r="D338" s="18">
        <f>Calculations!CZ339</f>
        <v>9.8783333333333321</v>
      </c>
      <c r="E338" s="19">
        <f t="shared" si="19"/>
        <v>6.7722746097890934E-5</v>
      </c>
      <c r="F338" s="19">
        <f t="shared" si="20"/>
        <v>1.0624912434788591E-3</v>
      </c>
      <c r="G338" s="18">
        <f t="shared" si="21"/>
        <v>6.3739580456352668E-2</v>
      </c>
      <c r="H338" s="20">
        <f>IF(OR(COUNT(Calculations!DC339:DL339)&lt;3,COUNT(Calculations!DO339:DX339)&lt;3),"N/A",IF(ISERROR(TTEST(Calculations!DO339:DX339,Calculations!DC339:DL339,2,2)),"N/A",TTEST(Calculations!DO339:DX339,Calculations!DC339:DL339,2,2)))</f>
        <v>1.215536376158614E-2</v>
      </c>
      <c r="I338" s="18">
        <f t="shared" si="22"/>
        <v>-15.688838753571275</v>
      </c>
      <c r="J338" s="21" t="str">
        <f>IF(AND('Test Sample Data'!O338&gt;=35,'Control Sample Data'!O338&gt;=35),"C",IF(AND('Test Sample Data'!O338&gt;=30,'Control Sample Data'!O338&gt;=30, OR(H338&gt;=0.05, H338="N/A")),"B",IF(OR(AND('Test Sample Data'!O338&gt;=30,'Control Sample Data'!O338&lt;=30), AND('Test Sample Data'!O338&lt;=30,'Control Sample Data'!O338&gt;=30)),"A","OKAY")))</f>
        <v>OKAY</v>
      </c>
    </row>
    <row r="339" spans="1:10" ht="15" customHeight="1" x14ac:dyDescent="0.25">
      <c r="A339" s="16" t="str">
        <f>'miRNA Table'!C339</f>
        <v>hsa-miR-605-5p</v>
      </c>
      <c r="B339" s="17" t="s">
        <v>5837</v>
      </c>
      <c r="C339" s="18">
        <f>Calculations!CY340</f>
        <v>12.410000000000002</v>
      </c>
      <c r="D339" s="18">
        <f>Calculations!CZ340</f>
        <v>12.791666666666666</v>
      </c>
      <c r="E339" s="19">
        <f t="shared" si="19"/>
        <v>1.8374594084607748E-4</v>
      </c>
      <c r="F339" s="19">
        <f t="shared" si="20"/>
        <v>1.4103426475491627E-4</v>
      </c>
      <c r="G339" s="18">
        <f t="shared" si="21"/>
        <v>1.302846093219856</v>
      </c>
      <c r="H339" s="20">
        <f>IF(OR(COUNT(Calculations!DC340:DL340)&lt;3,COUNT(Calculations!DO340:DX340)&lt;3),"N/A",IF(ISERROR(TTEST(Calculations!DO340:DX340,Calculations!DC340:DL340,2,2)),"N/A",TTEST(Calculations!DO340:DX340,Calculations!DC340:DL340,2,2)))</f>
        <v>0.77725435914204621</v>
      </c>
      <c r="I339" s="18">
        <f t="shared" si="22"/>
        <v>1.302846093219856</v>
      </c>
      <c r="J339" s="21" t="str">
        <f>IF(AND('Test Sample Data'!O339&gt;=35,'Control Sample Data'!O339&gt;=35),"C",IF(AND('Test Sample Data'!O339&gt;=30,'Control Sample Data'!O339&gt;=30, OR(H339&gt;=0.05, H339="N/A")),"B",IF(OR(AND('Test Sample Data'!O339&gt;=30,'Control Sample Data'!O339&lt;=30), AND('Test Sample Data'!O339&lt;=30,'Control Sample Data'!O339&gt;=30)),"A","OKAY")))</f>
        <v>B</v>
      </c>
    </row>
    <row r="340" spans="1:10" ht="15" customHeight="1" x14ac:dyDescent="0.25">
      <c r="A340" s="16" t="str">
        <f>'miRNA Table'!C340</f>
        <v>hsa-miR-606</v>
      </c>
      <c r="B340" s="17" t="s">
        <v>5838</v>
      </c>
      <c r="C340" s="18">
        <f>Calculations!CY341</f>
        <v>9.02</v>
      </c>
      <c r="D340" s="18">
        <f>Calculations!CZ341</f>
        <v>7.1083333333333307</v>
      </c>
      <c r="E340" s="19">
        <f t="shared" si="19"/>
        <v>1.9262357509635931E-3</v>
      </c>
      <c r="F340" s="19">
        <f t="shared" si="20"/>
        <v>7.247336851103992E-3</v>
      </c>
      <c r="G340" s="18">
        <f t="shared" si="21"/>
        <v>0.2657853209445023</v>
      </c>
      <c r="H340" s="20">
        <f>IF(OR(COUNT(Calculations!DC341:DL341)&lt;3,COUNT(Calculations!DO341:DX341)&lt;3),"N/A",IF(ISERROR(TTEST(Calculations!DO341:DX341,Calculations!DC341:DL341,2,2)),"N/A",TTEST(Calculations!DO341:DX341,Calculations!DC341:DL341,2,2)))</f>
        <v>0.12664629420951429</v>
      </c>
      <c r="I340" s="18">
        <f t="shared" si="22"/>
        <v>-3.7624350225451559</v>
      </c>
      <c r="J340" s="21" t="str">
        <f>IF(AND('Test Sample Data'!O340&gt;=35,'Control Sample Data'!O340&gt;=35),"C",IF(AND('Test Sample Data'!O340&gt;=30,'Control Sample Data'!O340&gt;=30, OR(H340&gt;=0.05, H340="N/A")),"B",IF(OR(AND('Test Sample Data'!O340&gt;=30,'Control Sample Data'!O340&lt;=30), AND('Test Sample Data'!O340&lt;=30,'Control Sample Data'!O340&gt;=30)),"A","OKAY")))</f>
        <v>OKAY</v>
      </c>
    </row>
    <row r="341" spans="1:10" ht="15" customHeight="1" x14ac:dyDescent="0.25">
      <c r="A341" s="16" t="str">
        <f>'miRNA Table'!C341</f>
        <v>hsa-miR-608</v>
      </c>
      <c r="B341" s="17" t="s">
        <v>5839</v>
      </c>
      <c r="C341" s="18">
        <f>Calculations!CY342</f>
        <v>-6.0300000000000011</v>
      </c>
      <c r="D341" s="18">
        <f>Calculations!CZ342</f>
        <v>9.0283333333333307</v>
      </c>
      <c r="E341" s="19">
        <f t="shared" si="19"/>
        <v>65.344776045260403</v>
      </c>
      <c r="F341" s="19">
        <f t="shared" si="20"/>
        <v>1.9151414494105569E-3</v>
      </c>
      <c r="G341" s="18">
        <f t="shared" si="21"/>
        <v>34120.078214260488</v>
      </c>
      <c r="H341" s="20">
        <f>IF(OR(COUNT(Calculations!DC342:DL342)&lt;3,COUNT(Calculations!DO342:DX342)&lt;3),"N/A",IF(ISERROR(TTEST(Calculations!DO342:DX342,Calculations!DC342:DL342,2,2)),"N/A",TTEST(Calculations!DO342:DX342,Calculations!DC342:DL342,2,2)))</f>
        <v>5.1563388144870487E-6</v>
      </c>
      <c r="I341" s="18">
        <f t="shared" si="22"/>
        <v>34120.078214260488</v>
      </c>
      <c r="J341" s="21" t="str">
        <f>IF(AND('Test Sample Data'!O341&gt;=35,'Control Sample Data'!O341&gt;=35),"C",IF(AND('Test Sample Data'!O341&gt;=30,'Control Sample Data'!O341&gt;=30, OR(H341&gt;=0.05, H341="N/A")),"B",IF(OR(AND('Test Sample Data'!O341&gt;=30,'Control Sample Data'!O341&lt;=30), AND('Test Sample Data'!O341&lt;=30,'Control Sample Data'!O341&gt;=30)),"A","OKAY")))</f>
        <v>OKAY</v>
      </c>
    </row>
    <row r="342" spans="1:10" ht="15" customHeight="1" x14ac:dyDescent="0.25">
      <c r="A342" s="16" t="str">
        <f>'miRNA Table'!C342</f>
        <v>hsa-miR-622</v>
      </c>
      <c r="B342" s="17" t="s">
        <v>5840</v>
      </c>
      <c r="C342" s="18">
        <f>Calculations!CY343</f>
        <v>11.079999999999998</v>
      </c>
      <c r="D342" s="18">
        <f>Calculations!CZ343</f>
        <v>11.594999999999997</v>
      </c>
      <c r="E342" s="19">
        <f t="shared" si="19"/>
        <v>4.6194221031523302E-4</v>
      </c>
      <c r="F342" s="19">
        <f t="shared" si="20"/>
        <v>3.2326389413950231E-4</v>
      </c>
      <c r="G342" s="18">
        <f t="shared" si="21"/>
        <v>1.4289941397410904</v>
      </c>
      <c r="H342" s="20">
        <f>IF(OR(COUNT(Calculations!DC343:DL343)&lt;3,COUNT(Calculations!DO343:DX343)&lt;3),"N/A",IF(ISERROR(TTEST(Calculations!DO343:DX343,Calculations!DC343:DL343,2,2)),"N/A",TTEST(Calculations!DO343:DX343,Calculations!DC343:DL343,2,2)))</f>
        <v>0.11499920852499519</v>
      </c>
      <c r="I342" s="18">
        <f t="shared" si="22"/>
        <v>1.4289941397410904</v>
      </c>
      <c r="J342" s="21" t="str">
        <f>IF(AND('Test Sample Data'!O342&gt;=35,'Control Sample Data'!O342&gt;=35),"C",IF(AND('Test Sample Data'!O342&gt;=30,'Control Sample Data'!O342&gt;=30, OR(H342&gt;=0.05, H342="N/A")),"B",IF(OR(AND('Test Sample Data'!O342&gt;=30,'Control Sample Data'!O342&lt;=30), AND('Test Sample Data'!O342&lt;=30,'Control Sample Data'!O342&gt;=30)),"A","OKAY")))</f>
        <v>B</v>
      </c>
    </row>
    <row r="343" spans="1:10" ht="15" customHeight="1" x14ac:dyDescent="0.25">
      <c r="A343" s="16" t="str">
        <f>'miRNA Table'!C343</f>
        <v>hsa-miR-626</v>
      </c>
      <c r="B343" s="17" t="s">
        <v>5841</v>
      </c>
      <c r="C343" s="18">
        <f>Calculations!CY344</f>
        <v>-0.91333333333333278</v>
      </c>
      <c r="D343" s="18">
        <f>Calculations!CZ344</f>
        <v>9.1716666666666651</v>
      </c>
      <c r="E343" s="19">
        <f t="shared" si="19"/>
        <v>1.8833920347746931</v>
      </c>
      <c r="F343" s="19">
        <f t="shared" si="20"/>
        <v>1.7340164897042679E-3</v>
      </c>
      <c r="G343" s="18">
        <f t="shared" si="21"/>
        <v>1086.1442471610526</v>
      </c>
      <c r="H343" s="20">
        <f>IF(OR(COUNT(Calculations!DC344:DL344)&lt;3,COUNT(Calculations!DO344:DX344)&lt;3),"N/A",IF(ISERROR(TTEST(Calculations!DO344:DX344,Calculations!DC344:DL344,2,2)),"N/A",TTEST(Calculations!DO344:DX344,Calculations!DC344:DL344,2,2)))</f>
        <v>1.7245808165234111E-5</v>
      </c>
      <c r="I343" s="18">
        <f t="shared" si="22"/>
        <v>1086.1442471610526</v>
      </c>
      <c r="J343" s="21" t="str">
        <f>IF(AND('Test Sample Data'!O343&gt;=35,'Control Sample Data'!O343&gt;=35),"C",IF(AND('Test Sample Data'!O343&gt;=30,'Control Sample Data'!O343&gt;=30, OR(H343&gt;=0.05, H343="N/A")),"B",IF(OR(AND('Test Sample Data'!O343&gt;=30,'Control Sample Data'!O343&lt;=30), AND('Test Sample Data'!O343&lt;=30,'Control Sample Data'!O343&gt;=30)),"A","OKAY")))</f>
        <v>A</v>
      </c>
    </row>
    <row r="344" spans="1:10" ht="15" customHeight="1" x14ac:dyDescent="0.25">
      <c r="A344" s="16" t="str">
        <f>'miRNA Table'!C344</f>
        <v>hsa-miR-639</v>
      </c>
      <c r="B344" s="17" t="s">
        <v>5842</v>
      </c>
      <c r="C344" s="18">
        <f>Calculations!CY345</f>
        <v>0.40666666666666629</v>
      </c>
      <c r="D344" s="18">
        <f>Calculations!CZ345</f>
        <v>13.181666666666665</v>
      </c>
      <c r="E344" s="19">
        <f t="shared" si="19"/>
        <v>0.75436431337511689</v>
      </c>
      <c r="F344" s="19">
        <f t="shared" si="20"/>
        <v>1.076274226805864E-4</v>
      </c>
      <c r="G344" s="18">
        <f t="shared" si="21"/>
        <v>7009.034450391865</v>
      </c>
      <c r="H344" s="20">
        <f>IF(OR(COUNT(Calculations!DC345:DL345)&lt;3,COUNT(Calculations!DO345:DX345)&lt;3),"N/A",IF(ISERROR(TTEST(Calculations!DO345:DX345,Calculations!DC345:DL345,2,2)),"N/A",TTEST(Calculations!DO345:DX345,Calculations!DC345:DL345,2,2)))</f>
        <v>2.008018929542927E-6</v>
      </c>
      <c r="I344" s="18">
        <f t="shared" si="22"/>
        <v>7009.034450391865</v>
      </c>
      <c r="J344" s="21" t="str">
        <f>IF(AND('Test Sample Data'!O344&gt;=35,'Control Sample Data'!O344&gt;=35),"C",IF(AND('Test Sample Data'!O344&gt;=30,'Control Sample Data'!O344&gt;=30, OR(H344&gt;=0.05, H344="N/A")),"B",IF(OR(AND('Test Sample Data'!O344&gt;=30,'Control Sample Data'!O344&lt;=30), AND('Test Sample Data'!O344&lt;=30,'Control Sample Data'!O344&gt;=30)),"A","OKAY")))</f>
        <v>A</v>
      </c>
    </row>
    <row r="345" spans="1:10" ht="15" customHeight="1" x14ac:dyDescent="0.25">
      <c r="A345" s="16" t="str">
        <f>'miRNA Table'!C345</f>
        <v>hsa-miR-643</v>
      </c>
      <c r="B345" s="17" t="s">
        <v>5843</v>
      </c>
      <c r="C345" s="18">
        <f>Calculations!CY346</f>
        <v>4.296666666666666</v>
      </c>
      <c r="D345" s="18">
        <f>Calculations!CZ346</f>
        <v>4.091666666666665</v>
      </c>
      <c r="E345" s="19">
        <f t="shared" si="19"/>
        <v>5.0883204225356304E-2</v>
      </c>
      <c r="F345" s="19">
        <f t="shared" si="20"/>
        <v>5.8652374791946522E-2</v>
      </c>
      <c r="G345" s="18">
        <f t="shared" si="21"/>
        <v>0.8675386871520675</v>
      </c>
      <c r="H345" s="20">
        <f>IF(OR(COUNT(Calculations!DC346:DL346)&lt;3,COUNT(Calculations!DO346:DX346)&lt;3),"N/A",IF(ISERROR(TTEST(Calculations!DO346:DX346,Calculations!DC346:DL346,2,2)),"N/A",TTEST(Calculations!DO346:DX346,Calculations!DC346:DL346,2,2)))</f>
        <v>0.23037219284783489</v>
      </c>
      <c r="I345" s="18">
        <f t="shared" si="22"/>
        <v>-1.1526863467988648</v>
      </c>
      <c r="J345" s="21" t="str">
        <f>IF(AND('Test Sample Data'!O345&gt;=35,'Control Sample Data'!O345&gt;=35),"C",IF(AND('Test Sample Data'!O345&gt;=30,'Control Sample Data'!O345&gt;=30, OR(H345&gt;=0.05, H345="N/A")),"B",IF(OR(AND('Test Sample Data'!O345&gt;=30,'Control Sample Data'!O345&lt;=30), AND('Test Sample Data'!O345&lt;=30,'Control Sample Data'!O345&gt;=30)),"A","OKAY")))</f>
        <v>OKAY</v>
      </c>
    </row>
    <row r="346" spans="1:10" ht="15" customHeight="1" x14ac:dyDescent="0.25">
      <c r="A346" s="16" t="str">
        <f>'miRNA Table'!C346</f>
        <v>hsa-miR-649</v>
      </c>
      <c r="B346" s="17" t="s">
        <v>5844</v>
      </c>
      <c r="C346" s="18">
        <f>Calculations!CY347</f>
        <v>-1.1400000000000017</v>
      </c>
      <c r="D346" s="18">
        <f>Calculations!CZ347</f>
        <v>13.594999999999997</v>
      </c>
      <c r="E346" s="19">
        <f t="shared" si="19"/>
        <v>2.203810231753224</v>
      </c>
      <c r="F346" s="19">
        <f t="shared" si="20"/>
        <v>8.0815973534875549E-5</v>
      </c>
      <c r="G346" s="18">
        <f t="shared" si="21"/>
        <v>27269.488139027188</v>
      </c>
      <c r="H346" s="20">
        <f>IF(OR(COUNT(Calculations!DC347:DL347)&lt;3,COUNT(Calculations!DO347:DX347)&lt;3),"N/A",IF(ISERROR(TTEST(Calculations!DO347:DX347,Calculations!DC347:DL347,2,2)),"N/A",TTEST(Calculations!DO347:DX347,Calculations!DC347:DL347,2,2)))</f>
        <v>9.9692179258263246E-7</v>
      </c>
      <c r="I346" s="18">
        <f t="shared" si="22"/>
        <v>27269.488139027188</v>
      </c>
      <c r="J346" s="21" t="str">
        <f>IF(AND('Test Sample Data'!O346&gt;=35,'Control Sample Data'!O346&gt;=35),"C",IF(AND('Test Sample Data'!O346&gt;=30,'Control Sample Data'!O346&gt;=30, OR(H346&gt;=0.05, H346="N/A")),"B",IF(OR(AND('Test Sample Data'!O346&gt;=30,'Control Sample Data'!O346&lt;=30), AND('Test Sample Data'!O346&lt;=30,'Control Sample Data'!O346&gt;=30)),"A","OKAY")))</f>
        <v>A</v>
      </c>
    </row>
    <row r="347" spans="1:10" ht="15" customHeight="1" x14ac:dyDescent="0.25">
      <c r="A347" s="16" t="str">
        <f>'miRNA Table'!C347</f>
        <v>hsa-miR-652-3p</v>
      </c>
      <c r="B347" s="17" t="s">
        <v>5845</v>
      </c>
      <c r="C347" s="18">
        <f>Calculations!CY348</f>
        <v>11.326666666666666</v>
      </c>
      <c r="D347" s="18">
        <f>Calculations!CZ348</f>
        <v>11.344999999999999</v>
      </c>
      <c r="E347" s="19">
        <f t="shared" si="19"/>
        <v>3.8934408612949093E-4</v>
      </c>
      <c r="F347" s="19">
        <f t="shared" si="20"/>
        <v>3.8442772293418166E-4</v>
      </c>
      <c r="G347" s="18">
        <f t="shared" si="21"/>
        <v>1.0127887842161452</v>
      </c>
      <c r="H347" s="20">
        <f>IF(OR(COUNT(Calculations!DC348:DL348)&lt;3,COUNT(Calculations!DO348:DX348)&lt;3),"N/A",IF(ISERROR(TTEST(Calculations!DO348:DX348,Calculations!DC348:DL348,2,2)),"N/A",TTEST(Calculations!DO348:DX348,Calculations!DC348:DL348,2,2)))</f>
        <v>0.85106442734642196</v>
      </c>
      <c r="I347" s="18">
        <f t="shared" si="22"/>
        <v>1.0127887842161452</v>
      </c>
      <c r="J347" s="21" t="str">
        <f>IF(AND('Test Sample Data'!O347&gt;=35,'Control Sample Data'!O347&gt;=35),"C",IF(AND('Test Sample Data'!O347&gt;=30,'Control Sample Data'!O347&gt;=30, OR(H347&gt;=0.05, H347="N/A")),"B",IF(OR(AND('Test Sample Data'!O347&gt;=30,'Control Sample Data'!O347&lt;=30), AND('Test Sample Data'!O347&lt;=30,'Control Sample Data'!O347&gt;=30)),"A","OKAY")))</f>
        <v>B</v>
      </c>
    </row>
    <row r="348" spans="1:10" ht="15" customHeight="1" x14ac:dyDescent="0.25">
      <c r="A348" s="16" t="str">
        <f>'miRNA Table'!C348</f>
        <v>hsa-miR-661</v>
      </c>
      <c r="B348" s="17" t="s">
        <v>5846</v>
      </c>
      <c r="C348" s="18">
        <f>Calculations!CY349</f>
        <v>1.2166666666666675</v>
      </c>
      <c r="D348" s="18">
        <f>Calculations!CZ349</f>
        <v>8.4349999999999987</v>
      </c>
      <c r="E348" s="19">
        <f t="shared" ref="E348:E382" si="23">IF(ISERROR(2^-C348),"N/A",2^-C348)</f>
        <v>0.43027571862216485</v>
      </c>
      <c r="F348" s="19">
        <f t="shared" ref="F348:F382" si="24">IF(ISERROR(2^-D348),"N/A",2^-D348)</f>
        <v>2.8894287290016397E-3</v>
      </c>
      <c r="G348" s="18">
        <f t="shared" si="21"/>
        <v>148.91376772973197</v>
      </c>
      <c r="H348" s="20">
        <f>IF(OR(COUNT(Calculations!DC349:DL349)&lt;3,COUNT(Calculations!DO349:DX349)&lt;3),"N/A",IF(ISERROR(TTEST(Calculations!DO349:DX349,Calculations!DC349:DL349,2,2)),"N/A",TTEST(Calculations!DO349:DX349,Calculations!DC349:DL349,2,2)))</f>
        <v>6.2125425141083097E-5</v>
      </c>
      <c r="I348" s="18">
        <f t="shared" si="22"/>
        <v>148.91376772973197</v>
      </c>
      <c r="J348" s="21" t="str">
        <f>IF(AND('Test Sample Data'!O348&gt;=35,'Control Sample Data'!O348&gt;=35),"C",IF(AND('Test Sample Data'!O348&gt;=30,'Control Sample Data'!O348&gt;=30, OR(H348&gt;=0.05, H348="N/A")),"B",IF(OR(AND('Test Sample Data'!O348&gt;=30,'Control Sample Data'!O348&lt;=30), AND('Test Sample Data'!O348&lt;=30,'Control Sample Data'!O348&gt;=30)),"A","OKAY")))</f>
        <v>OKAY</v>
      </c>
    </row>
    <row r="349" spans="1:10" ht="15" customHeight="1" x14ac:dyDescent="0.25">
      <c r="A349" s="16" t="str">
        <f>'miRNA Table'!C349</f>
        <v>hsa-miR-7-5p</v>
      </c>
      <c r="B349" s="17" t="s">
        <v>5847</v>
      </c>
      <c r="C349" s="18">
        <f>Calculations!CY350</f>
        <v>-1.900000000000001</v>
      </c>
      <c r="D349" s="18">
        <f>Calculations!CZ350</f>
        <v>-1.085000000000002</v>
      </c>
      <c r="E349" s="19">
        <f t="shared" si="23"/>
        <v>3.7321319661472319</v>
      </c>
      <c r="F349" s="19">
        <f t="shared" si="24"/>
        <v>2.1213754827364366</v>
      </c>
      <c r="G349" s="18">
        <f t="shared" si="21"/>
        <v>1.75929815184487</v>
      </c>
      <c r="H349" s="20">
        <f>IF(OR(COUNT(Calculations!DC350:DL350)&lt;3,COUNT(Calculations!DO350:DX350)&lt;3),"N/A",IF(ISERROR(TTEST(Calculations!DO350:DX350,Calculations!DC350:DL350,2,2)),"N/A",TTEST(Calculations!DO350:DX350,Calculations!DC350:DL350,2,2)))</f>
        <v>8.4937777209075473E-4</v>
      </c>
      <c r="I349" s="18">
        <f t="shared" si="22"/>
        <v>1.75929815184487</v>
      </c>
      <c r="J349" s="21" t="str">
        <f>IF(AND('Test Sample Data'!O349&gt;=35,'Control Sample Data'!O349&gt;=35),"C",IF(AND('Test Sample Data'!O349&gt;=30,'Control Sample Data'!O349&gt;=30, OR(H349&gt;=0.05, H349="N/A")),"B",IF(OR(AND('Test Sample Data'!O349&gt;=30,'Control Sample Data'!O349&lt;=30), AND('Test Sample Data'!O349&lt;=30,'Control Sample Data'!O349&gt;=30)),"A","OKAY")))</f>
        <v>OKAY</v>
      </c>
    </row>
    <row r="350" spans="1:10" ht="15" customHeight="1" x14ac:dyDescent="0.25">
      <c r="A350" s="16" t="str">
        <f>'miRNA Table'!C350</f>
        <v>hsa-miR-708-5p</v>
      </c>
      <c r="B350" s="17" t="s">
        <v>5848</v>
      </c>
      <c r="C350" s="18">
        <f>Calculations!CY351</f>
        <v>3.276666666666666</v>
      </c>
      <c r="D350" s="18">
        <f>Calculations!CZ351</f>
        <v>3.4083333333333314</v>
      </c>
      <c r="E350" s="19">
        <f t="shared" si="23"/>
        <v>0.10318701457278415</v>
      </c>
      <c r="F350" s="19">
        <f t="shared" si="24"/>
        <v>9.4186667592161141E-2</v>
      </c>
      <c r="G350" s="18">
        <f t="shared" si="21"/>
        <v>1.0955586094158838</v>
      </c>
      <c r="H350" s="20">
        <f>IF(OR(COUNT(Calculations!DC351:DL351)&lt;3,COUNT(Calculations!DO351:DX351)&lt;3),"N/A",IF(ISERROR(TTEST(Calculations!DO351:DX351,Calculations!DC351:DL351,2,2)),"N/A",TTEST(Calculations!DO351:DX351,Calculations!DC351:DL351,2,2)))</f>
        <v>0.2489819283701416</v>
      </c>
      <c r="I350" s="18">
        <f t="shared" si="22"/>
        <v>1.0955586094158838</v>
      </c>
      <c r="J350" s="21" t="str">
        <f>IF(AND('Test Sample Data'!O350&gt;=35,'Control Sample Data'!O350&gt;=35),"C",IF(AND('Test Sample Data'!O350&gt;=30,'Control Sample Data'!O350&gt;=30, OR(H350&gt;=0.05, H350="N/A")),"B",IF(OR(AND('Test Sample Data'!O350&gt;=30,'Control Sample Data'!O350&lt;=30), AND('Test Sample Data'!O350&lt;=30,'Control Sample Data'!O350&gt;=30)),"A","OKAY")))</f>
        <v>OKAY</v>
      </c>
    </row>
    <row r="351" spans="1:10" ht="15" customHeight="1" x14ac:dyDescent="0.25">
      <c r="A351" s="16" t="str">
        <f>'miRNA Table'!C351</f>
        <v>hsa-miR-708-3p</v>
      </c>
      <c r="B351" s="17" t="s">
        <v>5849</v>
      </c>
      <c r="C351" s="18">
        <f>Calculations!CY352</f>
        <v>-5.8733333333333348</v>
      </c>
      <c r="D351" s="18">
        <f>Calculations!CZ352</f>
        <v>-6.0250000000000012</v>
      </c>
      <c r="E351" s="19">
        <f t="shared" si="23"/>
        <v>58.62049857729599</v>
      </c>
      <c r="F351" s="19">
        <f t="shared" si="24"/>
        <v>65.11870029457198</v>
      </c>
      <c r="G351" s="18">
        <f t="shared" si="21"/>
        <v>0.90020989841810994</v>
      </c>
      <c r="H351" s="20">
        <f>IF(OR(COUNT(Calculations!DC352:DL352)&lt;3,COUNT(Calculations!DO352:DX352)&lt;3),"N/A",IF(ISERROR(TTEST(Calculations!DO352:DX352,Calculations!DC352:DL352,2,2)),"N/A",TTEST(Calculations!DO352:DX352,Calculations!DC352:DL352,2,2)))</f>
        <v>5.7189056194841097E-2</v>
      </c>
      <c r="I351" s="18">
        <f t="shared" si="22"/>
        <v>-1.1108520376828179</v>
      </c>
      <c r="J351" s="21" t="str">
        <f>IF(AND('Test Sample Data'!O351&gt;=35,'Control Sample Data'!O351&gt;=35),"C",IF(AND('Test Sample Data'!O351&gt;=30,'Control Sample Data'!O351&gt;=30, OR(H351&gt;=0.05, H351="N/A")),"B",IF(OR(AND('Test Sample Data'!O351&gt;=30,'Control Sample Data'!O351&lt;=30), AND('Test Sample Data'!O351&lt;=30,'Control Sample Data'!O351&gt;=30)),"A","OKAY")))</f>
        <v>OKAY</v>
      </c>
    </row>
    <row r="352" spans="1:10" ht="15" customHeight="1" x14ac:dyDescent="0.25">
      <c r="A352" s="16" t="str">
        <f>'miRNA Table'!C352</f>
        <v>hsa-miR-720</v>
      </c>
      <c r="B352" s="17" t="s">
        <v>5850</v>
      </c>
      <c r="C352" s="18">
        <f>Calculations!CY353</f>
        <v>2.8200000000000003</v>
      </c>
      <c r="D352" s="18">
        <f>Calculations!CZ353</f>
        <v>14.038333333333332</v>
      </c>
      <c r="E352" s="19">
        <f t="shared" si="23"/>
        <v>0.14161048566197482</v>
      </c>
      <c r="F352" s="19">
        <f t="shared" si="24"/>
        <v>5.9434768784688396E-5</v>
      </c>
      <c r="G352" s="18">
        <f t="shared" si="21"/>
        <v>2382.6202836757152</v>
      </c>
      <c r="H352" s="20">
        <f>IF(OR(COUNT(Calculations!DC353:DL353)&lt;3,COUNT(Calculations!DO353:DX353)&lt;3),"N/A",IF(ISERROR(TTEST(Calculations!DO353:DX353,Calculations!DC353:DL353,2,2)),"N/A",TTEST(Calculations!DO353:DX353,Calculations!DC353:DL353,2,2)))</f>
        <v>2.3686489596359433E-7</v>
      </c>
      <c r="I352" s="18">
        <f t="shared" si="22"/>
        <v>2382.6202836757152</v>
      </c>
      <c r="J352" s="21" t="str">
        <f>IF(AND('Test Sample Data'!O352&gt;=35,'Control Sample Data'!O352&gt;=35),"C",IF(AND('Test Sample Data'!O352&gt;=30,'Control Sample Data'!O352&gt;=30, OR(H352&gt;=0.05, H352="N/A")),"B",IF(OR(AND('Test Sample Data'!O352&gt;=30,'Control Sample Data'!O352&lt;=30), AND('Test Sample Data'!O352&lt;=30,'Control Sample Data'!O352&gt;=30)),"A","OKAY")))</f>
        <v>A</v>
      </c>
    </row>
    <row r="353" spans="1:10" ht="15" customHeight="1" x14ac:dyDescent="0.25">
      <c r="A353" s="16" t="str">
        <f>'miRNA Table'!C353</f>
        <v>hsa-miR-744-5p</v>
      </c>
      <c r="B353" s="17" t="s">
        <v>5851</v>
      </c>
      <c r="C353" s="18">
        <f>Calculations!CY354</f>
        <v>14.329999999999998</v>
      </c>
      <c r="D353" s="18">
        <f>Calculations!CZ354</f>
        <v>14.038333333333332</v>
      </c>
      <c r="E353" s="19">
        <f t="shared" si="23"/>
        <v>4.8555693588557124E-5</v>
      </c>
      <c r="F353" s="19">
        <f t="shared" si="24"/>
        <v>5.9434768784688396E-5</v>
      </c>
      <c r="G353" s="18">
        <f t="shared" si="21"/>
        <v>0.81695772662055099</v>
      </c>
      <c r="H353" s="20">
        <f>IF(OR(COUNT(Calculations!DC354:DL354)&lt;3,COUNT(Calculations!DO354:DX354)&lt;3),"N/A",IF(ISERROR(TTEST(Calculations!DO354:DX354,Calculations!DC354:DL354,2,2)),"N/A",TTEST(Calculations!DO354:DX354,Calculations!DC354:DL354,2,2)))</f>
        <v>4.5337704143252298E-2</v>
      </c>
      <c r="I353" s="18">
        <f t="shared" si="22"/>
        <v>-1.2240535433046535</v>
      </c>
      <c r="J353" s="21" t="str">
        <f>IF(AND('Test Sample Data'!O353&gt;=35,'Control Sample Data'!O353&gt;=35),"C",IF(AND('Test Sample Data'!O353&gt;=30,'Control Sample Data'!O353&gt;=30, OR(H353&gt;=0.05, H353="N/A")),"B",IF(OR(AND('Test Sample Data'!O353&gt;=30,'Control Sample Data'!O353&lt;=30), AND('Test Sample Data'!O353&lt;=30,'Control Sample Data'!O353&gt;=30)),"A","OKAY")))</f>
        <v>C</v>
      </c>
    </row>
    <row r="354" spans="1:10" ht="15" customHeight="1" x14ac:dyDescent="0.25">
      <c r="A354" s="16" t="str">
        <f>'miRNA Table'!C354</f>
        <v>hsa-miR-765</v>
      </c>
      <c r="B354" s="17" t="s">
        <v>5852</v>
      </c>
      <c r="C354" s="18">
        <f>Calculations!CY355</f>
        <v>0.9433333333333328</v>
      </c>
      <c r="D354" s="18">
        <f>Calculations!CZ355</f>
        <v>2.2283333333333317</v>
      </c>
      <c r="E354" s="19">
        <f t="shared" si="23"/>
        <v>0.52002996694423909</v>
      </c>
      <c r="F354" s="19">
        <f t="shared" si="24"/>
        <v>0.2134051158497427</v>
      </c>
      <c r="G354" s="18">
        <f t="shared" ref="G354:G382" si="25">IF(ISERROR(E354/F354),"N/A",E354/F354)</f>
        <v>2.4368205273503807</v>
      </c>
      <c r="H354" s="20">
        <f>IF(OR(COUNT(Calculations!DC355:DL355)&lt;3,COUNT(Calculations!DO355:DX355)&lt;3),"N/A",IF(ISERROR(TTEST(Calculations!DO355:DX355,Calculations!DC355:DL355,2,2)),"N/A",TTEST(Calculations!DO355:DX355,Calculations!DC355:DL355,2,2)))</f>
        <v>1.0133922046957509E-4</v>
      </c>
      <c r="I354" s="18">
        <f t="shared" si="22"/>
        <v>2.4368205273503807</v>
      </c>
      <c r="J354" s="21" t="str">
        <f>IF(AND('Test Sample Data'!O354&gt;=35,'Control Sample Data'!O354&gt;=35),"C",IF(AND('Test Sample Data'!O354&gt;=30,'Control Sample Data'!O354&gt;=30, OR(H354&gt;=0.05, H354="N/A")),"B",IF(OR(AND('Test Sample Data'!O354&gt;=30,'Control Sample Data'!O354&lt;=30), AND('Test Sample Data'!O354&lt;=30,'Control Sample Data'!O354&gt;=30)),"A","OKAY")))</f>
        <v>OKAY</v>
      </c>
    </row>
    <row r="355" spans="1:10" ht="15" customHeight="1" x14ac:dyDescent="0.25">
      <c r="A355" s="16" t="str">
        <f>'miRNA Table'!C355</f>
        <v>hsa-miR-770-5p</v>
      </c>
      <c r="B355" s="17" t="s">
        <v>5853</v>
      </c>
      <c r="C355" s="18">
        <f>Calculations!CY356</f>
        <v>14.329999999999998</v>
      </c>
      <c r="D355" s="18">
        <f>Calculations!CZ356</f>
        <v>14.038333333333332</v>
      </c>
      <c r="E355" s="19">
        <f t="shared" si="23"/>
        <v>4.8555693588557124E-5</v>
      </c>
      <c r="F355" s="19">
        <f t="shared" si="24"/>
        <v>5.9434768784688396E-5</v>
      </c>
      <c r="G355" s="18">
        <f t="shared" si="25"/>
        <v>0.81695772662055099</v>
      </c>
      <c r="H355" s="20">
        <f>IF(OR(COUNT(Calculations!DC356:DL356)&lt;3,COUNT(Calculations!DO356:DX356)&lt;3),"N/A",IF(ISERROR(TTEST(Calculations!DO356:DX356,Calculations!DC356:DL356,2,2)),"N/A",TTEST(Calculations!DO356:DX356,Calculations!DC356:DL356,2,2)))</f>
        <v>4.5337704143252298E-2</v>
      </c>
      <c r="I355" s="18">
        <f t="shared" si="22"/>
        <v>-1.2240535433046535</v>
      </c>
      <c r="J355" s="21" t="str">
        <f>IF(AND('Test Sample Data'!O355&gt;=35,'Control Sample Data'!O355&gt;=35),"C",IF(AND('Test Sample Data'!O355&gt;=30,'Control Sample Data'!O355&gt;=30, OR(H355&gt;=0.05, H355="N/A")),"B",IF(OR(AND('Test Sample Data'!O355&gt;=30,'Control Sample Data'!O355&lt;=30), AND('Test Sample Data'!O355&lt;=30,'Control Sample Data'!O355&gt;=30)),"A","OKAY")))</f>
        <v>C</v>
      </c>
    </row>
    <row r="356" spans="1:10" ht="15" customHeight="1" x14ac:dyDescent="0.25">
      <c r="A356" s="16" t="str">
        <f>'miRNA Table'!C356</f>
        <v>hsa-miR-802</v>
      </c>
      <c r="B356" s="17" t="s">
        <v>5854</v>
      </c>
      <c r="C356" s="18">
        <f>Calculations!CY357</f>
        <v>1.5166666666666657</v>
      </c>
      <c r="D356" s="18">
        <f>Calculations!CZ357</f>
        <v>4.0983333333333318</v>
      </c>
      <c r="E356" s="19">
        <f t="shared" si="23"/>
        <v>0.34949248354475509</v>
      </c>
      <c r="F356" s="19">
        <f t="shared" si="24"/>
        <v>5.8381968522797964E-2</v>
      </c>
      <c r="G356" s="18">
        <f t="shared" si="25"/>
        <v>5.9863086563838532</v>
      </c>
      <c r="H356" s="20">
        <f>IF(OR(COUNT(Calculations!DC357:DL357)&lt;3,COUNT(Calculations!DO357:DX357)&lt;3),"N/A",IF(ISERROR(TTEST(Calculations!DO357:DX357,Calculations!DC357:DL357,2,2)),"N/A",TTEST(Calculations!DO357:DX357,Calculations!DC357:DL357,2,2)))</f>
        <v>5.0418699101257384E-5</v>
      </c>
      <c r="I356" s="18">
        <f t="shared" si="22"/>
        <v>5.9863086563838532</v>
      </c>
      <c r="J356" s="21" t="str">
        <f>IF(AND('Test Sample Data'!O356&gt;=35,'Control Sample Data'!O356&gt;=35),"C",IF(AND('Test Sample Data'!O356&gt;=30,'Control Sample Data'!O356&gt;=30, OR(H356&gt;=0.05, H356="N/A")),"B",IF(OR(AND('Test Sample Data'!O356&gt;=30,'Control Sample Data'!O356&lt;=30), AND('Test Sample Data'!O356&lt;=30,'Control Sample Data'!O356&gt;=30)),"A","OKAY")))</f>
        <v>OKAY</v>
      </c>
    </row>
    <row r="357" spans="1:10" ht="15" customHeight="1" x14ac:dyDescent="0.25">
      <c r="A357" s="16" t="str">
        <f>'miRNA Table'!C357</f>
        <v>hsa-miR-885-5p</v>
      </c>
      <c r="B357" s="17" t="s">
        <v>5855</v>
      </c>
      <c r="C357" s="18">
        <f>Calculations!CY358</f>
        <v>1.5533333333333321</v>
      </c>
      <c r="D357" s="18">
        <f>Calculations!CZ358</f>
        <v>0.50499999999999778</v>
      </c>
      <c r="E357" s="19">
        <f t="shared" si="23"/>
        <v>0.34072191924620698</v>
      </c>
      <c r="F357" s="19">
        <f t="shared" si="24"/>
        <v>0.70466037757101085</v>
      </c>
      <c r="G357" s="18">
        <f t="shared" si="25"/>
        <v>0.48352643357171216</v>
      </c>
      <c r="H357" s="20">
        <f>IF(OR(COUNT(Calculations!DC358:DL358)&lt;3,COUNT(Calculations!DO358:DX358)&lt;3),"N/A",IF(ISERROR(TTEST(Calculations!DO358:DX358,Calculations!DC358:DL358,2,2)),"N/A",TTEST(Calculations!DO358:DX358,Calculations!DC358:DL358,2,2)))</f>
        <v>4.6315564442690792E-3</v>
      </c>
      <c r="I357" s="18">
        <f t="shared" si="22"/>
        <v>-2.0681392589298619</v>
      </c>
      <c r="J357" s="21" t="str">
        <f>IF(AND('Test Sample Data'!O357&gt;=35,'Control Sample Data'!O357&gt;=35),"C",IF(AND('Test Sample Data'!O357&gt;=30,'Control Sample Data'!O357&gt;=30, OR(H357&gt;=0.05, H357="N/A")),"B",IF(OR(AND('Test Sample Data'!O357&gt;=30,'Control Sample Data'!O357&lt;=30), AND('Test Sample Data'!O357&lt;=30,'Control Sample Data'!O357&gt;=30)),"A","OKAY")))</f>
        <v>OKAY</v>
      </c>
    </row>
    <row r="358" spans="1:10" ht="15" customHeight="1" x14ac:dyDescent="0.25">
      <c r="A358" s="16" t="str">
        <f>'miRNA Table'!C358</f>
        <v>hsa-miR-888-5p</v>
      </c>
      <c r="B358" s="17" t="s">
        <v>5856</v>
      </c>
      <c r="C358" s="18">
        <f>Calculations!CY359</f>
        <v>14.329999999999998</v>
      </c>
      <c r="D358" s="18">
        <f>Calculations!CZ359</f>
        <v>14.038333333333332</v>
      </c>
      <c r="E358" s="19">
        <f t="shared" si="23"/>
        <v>4.8555693588557124E-5</v>
      </c>
      <c r="F358" s="19">
        <f t="shared" si="24"/>
        <v>5.9434768784688396E-5</v>
      </c>
      <c r="G358" s="18">
        <f t="shared" si="25"/>
        <v>0.81695772662055099</v>
      </c>
      <c r="H358" s="20">
        <f>IF(OR(COUNT(Calculations!DC359:DL359)&lt;3,COUNT(Calculations!DO359:DX359)&lt;3),"N/A",IF(ISERROR(TTEST(Calculations!DO359:DX359,Calculations!DC359:DL359,2,2)),"N/A",TTEST(Calculations!DO359:DX359,Calculations!DC359:DL359,2,2)))</f>
        <v>4.5337704143252298E-2</v>
      </c>
      <c r="I358" s="18">
        <f t="shared" si="22"/>
        <v>-1.2240535433046535</v>
      </c>
      <c r="J358" s="21" t="str">
        <f>IF(AND('Test Sample Data'!O358&gt;=35,'Control Sample Data'!O358&gt;=35),"C",IF(AND('Test Sample Data'!O358&gt;=30,'Control Sample Data'!O358&gt;=30, OR(H358&gt;=0.05, H358="N/A")),"B",IF(OR(AND('Test Sample Data'!O358&gt;=30,'Control Sample Data'!O358&lt;=30), AND('Test Sample Data'!O358&lt;=30,'Control Sample Data'!O358&gt;=30)),"A","OKAY")))</f>
        <v>C</v>
      </c>
    </row>
    <row r="359" spans="1:10" ht="15" customHeight="1" x14ac:dyDescent="0.25">
      <c r="A359" s="16" t="str">
        <f>'miRNA Table'!C359</f>
        <v>hsa-miR-9-5p</v>
      </c>
      <c r="B359" s="17" t="s">
        <v>5857</v>
      </c>
      <c r="C359" s="18">
        <f>Calculations!CY360</f>
        <v>3.4999999999999987</v>
      </c>
      <c r="D359" s="18">
        <f>Calculations!CZ360</f>
        <v>7.8816666666666642</v>
      </c>
      <c r="E359" s="19">
        <f t="shared" si="23"/>
        <v>8.838834764831853E-2</v>
      </c>
      <c r="F359" s="19">
        <f t="shared" si="24"/>
        <v>4.2401568049893071E-3</v>
      </c>
      <c r="G359" s="18">
        <f t="shared" si="25"/>
        <v>20.845537491517707</v>
      </c>
      <c r="H359" s="20">
        <f>IF(OR(COUNT(Calculations!DC360:DL360)&lt;3,COUNT(Calculations!DO360:DX360)&lt;3),"N/A",IF(ISERROR(TTEST(Calculations!DO360:DX360,Calculations!DC360:DL360,2,2)),"N/A",TTEST(Calculations!DO360:DX360,Calculations!DC360:DL360,2,2)))</f>
        <v>1.2245362101479586E-5</v>
      </c>
      <c r="I359" s="18">
        <f t="shared" si="22"/>
        <v>20.845537491517707</v>
      </c>
      <c r="J359" s="21" t="str">
        <f>IF(AND('Test Sample Data'!O359&gt;=35,'Control Sample Data'!O359&gt;=35),"C",IF(AND('Test Sample Data'!O359&gt;=30,'Control Sample Data'!O359&gt;=30, OR(H359&gt;=0.05, H359="N/A")),"B",IF(OR(AND('Test Sample Data'!O359&gt;=30,'Control Sample Data'!O359&lt;=30), AND('Test Sample Data'!O359&lt;=30,'Control Sample Data'!O359&gt;=30)),"A","OKAY")))</f>
        <v>OKAY</v>
      </c>
    </row>
    <row r="360" spans="1:10" ht="15" customHeight="1" x14ac:dyDescent="0.25">
      <c r="A360" s="16" t="str">
        <f>'miRNA Table'!C360</f>
        <v>hsa-miR-9-3p</v>
      </c>
      <c r="B360" s="17" t="s">
        <v>5858</v>
      </c>
      <c r="C360" s="18">
        <f>Calculations!CY361</f>
        <v>8.6166666666666654</v>
      </c>
      <c r="D360" s="18">
        <f>Calculations!CZ361</f>
        <v>5.9616666666666651</v>
      </c>
      <c r="E360" s="19">
        <f t="shared" si="23"/>
        <v>2.5475626362608706E-3</v>
      </c>
      <c r="F360" s="19">
        <f t="shared" si="24"/>
        <v>1.6045731074702817E-2</v>
      </c>
      <c r="G360" s="18">
        <f t="shared" si="25"/>
        <v>0.15876887281734864</v>
      </c>
      <c r="H360" s="20">
        <f>IF(OR(COUNT(Calculations!DC361:DL361)&lt;3,COUNT(Calculations!DO361:DX361)&lt;3),"N/A",IF(ISERROR(TTEST(Calculations!DO361:DX361,Calculations!DC361:DL361,2,2)),"N/A",TTEST(Calculations!DO361:DX361,Calculations!DC361:DL361,2,2)))</f>
        <v>7.0996113248815196E-6</v>
      </c>
      <c r="I360" s="18">
        <f t="shared" si="22"/>
        <v>-6.2984638125536296</v>
      </c>
      <c r="J360" s="21" t="str">
        <f>IF(AND('Test Sample Data'!O360&gt;=35,'Control Sample Data'!O360&gt;=35),"C",IF(AND('Test Sample Data'!O360&gt;=30,'Control Sample Data'!O360&gt;=30, OR(H360&gt;=0.05, H360="N/A")),"B",IF(OR(AND('Test Sample Data'!O360&gt;=30,'Control Sample Data'!O360&lt;=30), AND('Test Sample Data'!O360&lt;=30,'Control Sample Data'!O360&gt;=30)),"A","OKAY")))</f>
        <v>OKAY</v>
      </c>
    </row>
    <row r="361" spans="1:10" ht="15" customHeight="1" x14ac:dyDescent="0.25">
      <c r="A361" s="16" t="str">
        <f>'miRNA Table'!C361</f>
        <v>hsa-miR-920</v>
      </c>
      <c r="B361" s="17" t="s">
        <v>5859</v>
      </c>
      <c r="C361" s="18">
        <f>Calculations!CY362</f>
        <v>-2.4366666666666661</v>
      </c>
      <c r="D361" s="18">
        <f>Calculations!CZ362</f>
        <v>-2.3916666666666679</v>
      </c>
      <c r="E361" s="19">
        <f t="shared" si="23"/>
        <v>5.413894096548983</v>
      </c>
      <c r="F361" s="19">
        <f t="shared" si="24"/>
        <v>5.2476324177497995</v>
      </c>
      <c r="G361" s="18">
        <f t="shared" si="25"/>
        <v>1.0316831793013577</v>
      </c>
      <c r="H361" s="20">
        <f>IF(OR(COUNT(Calculations!DC362:DL362)&lt;3,COUNT(Calculations!DO362:DX362)&lt;3),"N/A",IF(ISERROR(TTEST(Calculations!DO362:DX362,Calculations!DC362:DL362,2,2)),"N/A",TTEST(Calculations!DO362:DX362,Calculations!DC362:DL362,2,2)))</f>
        <v>0.84467411988829466</v>
      </c>
      <c r="I361" s="18">
        <f t="shared" si="22"/>
        <v>1.0316831793013577</v>
      </c>
      <c r="J361" s="21" t="str">
        <f>IF(AND('Test Sample Data'!O361&gt;=35,'Control Sample Data'!O361&gt;=35),"C",IF(AND('Test Sample Data'!O361&gt;=30,'Control Sample Data'!O361&gt;=30, OR(H361&gt;=0.05, H361="N/A")),"B",IF(OR(AND('Test Sample Data'!O361&gt;=30,'Control Sample Data'!O361&lt;=30), AND('Test Sample Data'!O361&lt;=30,'Control Sample Data'!O361&gt;=30)),"A","OKAY")))</f>
        <v>OKAY</v>
      </c>
    </row>
    <row r="362" spans="1:10" ht="15" customHeight="1" x14ac:dyDescent="0.25">
      <c r="A362" s="16" t="str">
        <f>'miRNA Table'!C362</f>
        <v>hsa-miR-924</v>
      </c>
      <c r="B362" s="17" t="s">
        <v>5860</v>
      </c>
      <c r="C362" s="18">
        <f>Calculations!CY363</f>
        <v>8.3133333333333326</v>
      </c>
      <c r="D362" s="18">
        <f>Calculations!CZ363</f>
        <v>10.268333333333333</v>
      </c>
      <c r="E362" s="19">
        <f t="shared" si="23"/>
        <v>3.143672548577778E-3</v>
      </c>
      <c r="F362" s="19">
        <f t="shared" si="24"/>
        <v>8.1081852239978146E-4</v>
      </c>
      <c r="G362" s="18">
        <f t="shared" si="25"/>
        <v>3.8771592677402622</v>
      </c>
      <c r="H362" s="20">
        <f>IF(OR(COUNT(Calculations!DC363:DL363)&lt;3,COUNT(Calculations!DO363:DX363)&lt;3),"N/A",IF(ISERROR(TTEST(Calculations!DO363:DX363,Calculations!DC363:DL363,2,2)),"N/A",TTEST(Calculations!DO363:DX363,Calculations!DC363:DL363,2,2)))</f>
        <v>8.9238022928447649E-5</v>
      </c>
      <c r="I362" s="18">
        <f t="shared" si="22"/>
        <v>3.8771592677402622</v>
      </c>
      <c r="J362" s="21" t="str">
        <f>IF(AND('Test Sample Data'!O362&gt;=35,'Control Sample Data'!O362&gt;=35),"C",IF(AND('Test Sample Data'!O362&gt;=30,'Control Sample Data'!O362&gt;=30, OR(H362&gt;=0.05, H362="N/A")),"B",IF(OR(AND('Test Sample Data'!O362&gt;=30,'Control Sample Data'!O362&lt;=30), AND('Test Sample Data'!O362&lt;=30,'Control Sample Data'!O362&gt;=30)),"A","OKAY")))</f>
        <v>A</v>
      </c>
    </row>
    <row r="363" spans="1:10" ht="15" customHeight="1" x14ac:dyDescent="0.25">
      <c r="A363" s="16" t="str">
        <f>'miRNA Table'!C363</f>
        <v>hsa-miR-92a-3p</v>
      </c>
      <c r="B363" s="17" t="s">
        <v>5861</v>
      </c>
      <c r="C363" s="18">
        <f>Calculations!CY364</f>
        <v>7.799999999999998</v>
      </c>
      <c r="D363" s="18">
        <f>Calculations!CZ364</f>
        <v>7.1483333333333308</v>
      </c>
      <c r="E363" s="19">
        <f t="shared" si="23"/>
        <v>4.4871029492071727E-3</v>
      </c>
      <c r="F363" s="19">
        <f t="shared" si="24"/>
        <v>7.0491580437896766E-3</v>
      </c>
      <c r="G363" s="18">
        <f t="shared" si="25"/>
        <v>0.63654452366269754</v>
      </c>
      <c r="H363" s="20">
        <f>IF(OR(COUNT(Calculations!DC364:DL364)&lt;3,COUNT(Calculations!DO364:DX364)&lt;3),"N/A",IF(ISERROR(TTEST(Calculations!DO364:DX364,Calculations!DC364:DL364,2,2)),"N/A",TTEST(Calculations!DO364:DX364,Calculations!DC364:DL364,2,2)))</f>
        <v>1.6393920888326193E-2</v>
      </c>
      <c r="I363" s="18">
        <f t="shared" si="22"/>
        <v>-1.5709820174808324</v>
      </c>
      <c r="J363" s="21" t="str">
        <f>IF(AND('Test Sample Data'!O363&gt;=35,'Control Sample Data'!O363&gt;=35),"C",IF(AND('Test Sample Data'!O363&gt;=30,'Control Sample Data'!O363&gt;=30, OR(H363&gt;=0.05, H363="N/A")),"B",IF(OR(AND('Test Sample Data'!O363&gt;=30,'Control Sample Data'!O363&lt;=30), AND('Test Sample Data'!O363&lt;=30,'Control Sample Data'!O363&gt;=30)),"A","OKAY")))</f>
        <v>OKAY</v>
      </c>
    </row>
    <row r="364" spans="1:10" ht="15" customHeight="1" x14ac:dyDescent="0.25">
      <c r="A364" s="16" t="str">
        <f>'miRNA Table'!C364</f>
        <v>hsa-miR-92a-1-5p</v>
      </c>
      <c r="B364" s="17" t="s">
        <v>5862</v>
      </c>
      <c r="C364" s="18">
        <f>Calculations!CY365</f>
        <v>-2.7600000000000002</v>
      </c>
      <c r="D364" s="18">
        <f>Calculations!CZ365</f>
        <v>2.074999999999998</v>
      </c>
      <c r="E364" s="19">
        <f t="shared" si="23"/>
        <v>6.7739624989002181</v>
      </c>
      <c r="F364" s="19">
        <f t="shared" si="24"/>
        <v>0.23733553023763013</v>
      </c>
      <c r="G364" s="18">
        <f t="shared" si="25"/>
        <v>28.54171262144293</v>
      </c>
      <c r="H364" s="20">
        <f>IF(OR(COUNT(Calculations!DC365:DL365)&lt;3,COUNT(Calculations!DO365:DX365)&lt;3),"N/A",IF(ISERROR(TTEST(Calculations!DO365:DX365,Calculations!DC365:DL365,2,2)),"N/A",TTEST(Calculations!DO365:DX365,Calculations!DC365:DL365,2,2)))</f>
        <v>7.4530178301435173E-5</v>
      </c>
      <c r="I364" s="18">
        <f t="shared" si="22"/>
        <v>28.54171262144293</v>
      </c>
      <c r="J364" s="21" t="str">
        <f>IF(AND('Test Sample Data'!O364&gt;=35,'Control Sample Data'!O364&gt;=35),"C",IF(AND('Test Sample Data'!O364&gt;=30,'Control Sample Data'!O364&gt;=30, OR(H364&gt;=0.05, H364="N/A")),"B",IF(OR(AND('Test Sample Data'!O364&gt;=30,'Control Sample Data'!O364&lt;=30), AND('Test Sample Data'!O364&lt;=30,'Control Sample Data'!O364&gt;=30)),"A","OKAY")))</f>
        <v>OKAY</v>
      </c>
    </row>
    <row r="365" spans="1:10" ht="15" customHeight="1" x14ac:dyDescent="0.25">
      <c r="A365" s="16" t="str">
        <f>'miRNA Table'!C365</f>
        <v>hsa-miR-92b-3p</v>
      </c>
      <c r="B365" s="17" t="s">
        <v>5863</v>
      </c>
      <c r="C365" s="18">
        <f>Calculations!CY366</f>
        <v>9.7199999999999989</v>
      </c>
      <c r="D365" s="18">
        <f>Calculations!CZ366</f>
        <v>13.288333333333332</v>
      </c>
      <c r="E365" s="19">
        <f t="shared" si="23"/>
        <v>1.1857371917920394E-3</v>
      </c>
      <c r="F365" s="19">
        <f t="shared" si="24"/>
        <v>9.9956968024955838E-5</v>
      </c>
      <c r="G365" s="18">
        <f t="shared" si="25"/>
        <v>11.862476575880146</v>
      </c>
      <c r="H365" s="20">
        <f>IF(OR(COUNT(Calculations!DC366:DL366)&lt;3,COUNT(Calculations!DO366:DX366)&lt;3),"N/A",IF(ISERROR(TTEST(Calculations!DO366:DX366,Calculations!DC366:DL366,2,2)),"N/A",TTEST(Calculations!DO366:DX366,Calculations!DC366:DL366,2,2)))</f>
        <v>2.5574227181146512E-3</v>
      </c>
      <c r="I365" s="18">
        <f t="shared" si="22"/>
        <v>11.862476575880146</v>
      </c>
      <c r="J365" s="21" t="str">
        <f>IF(AND('Test Sample Data'!O365&gt;=35,'Control Sample Data'!O365&gt;=35),"C",IF(AND('Test Sample Data'!O365&gt;=30,'Control Sample Data'!O365&gt;=30, OR(H365&gt;=0.05, H365="N/A")),"B",IF(OR(AND('Test Sample Data'!O365&gt;=30,'Control Sample Data'!O365&lt;=30), AND('Test Sample Data'!O365&lt;=30,'Control Sample Data'!O365&gt;=30)),"A","OKAY")))</f>
        <v>OKAY</v>
      </c>
    </row>
    <row r="366" spans="1:10" ht="15" customHeight="1" x14ac:dyDescent="0.25">
      <c r="A366" s="16" t="str">
        <f>'miRNA Table'!C366</f>
        <v>hsa-miR-92b-5p</v>
      </c>
      <c r="B366" s="17" t="s">
        <v>5864</v>
      </c>
      <c r="C366" s="18">
        <f>Calculations!CY367</f>
        <v>5.4866666666666655</v>
      </c>
      <c r="D366" s="18">
        <f>Calculations!CZ367</f>
        <v>0.73499999999999821</v>
      </c>
      <c r="E366" s="19">
        <f t="shared" si="23"/>
        <v>2.2302253971419796E-2</v>
      </c>
      <c r="F366" s="19">
        <f t="shared" si="24"/>
        <v>0.60081802476342605</v>
      </c>
      <c r="G366" s="18">
        <f t="shared" si="25"/>
        <v>3.7119815072461211E-2</v>
      </c>
      <c r="H366" s="20">
        <f>IF(OR(COUNT(Calculations!DC367:DL367)&lt;3,COUNT(Calculations!DO367:DX367)&lt;3),"N/A",IF(ISERROR(TTEST(Calculations!DO367:DX367,Calculations!DC367:DL367,2,2)),"N/A",TTEST(Calculations!DO367:DX367,Calculations!DC367:DL367,2,2)))</f>
        <v>4.4649712388511653E-6</v>
      </c>
      <c r="I366" s="18">
        <f t="shared" si="22"/>
        <v>-26.939789383322903</v>
      </c>
      <c r="J366" s="21" t="str">
        <f>IF(AND('Test Sample Data'!O366&gt;=35,'Control Sample Data'!O366&gt;=35),"C",IF(AND('Test Sample Data'!O366&gt;=30,'Control Sample Data'!O366&gt;=30, OR(H366&gt;=0.05, H366="N/A")),"B",IF(OR(AND('Test Sample Data'!O366&gt;=30,'Control Sample Data'!O366&lt;=30), AND('Test Sample Data'!O366&lt;=30,'Control Sample Data'!O366&gt;=30)),"A","OKAY")))</f>
        <v>OKAY</v>
      </c>
    </row>
    <row r="367" spans="1:10" ht="15" customHeight="1" x14ac:dyDescent="0.25">
      <c r="A367" s="16" t="str">
        <f>'miRNA Table'!C367</f>
        <v>hsa-miR-93-5p</v>
      </c>
      <c r="B367" s="17" t="s">
        <v>5865</v>
      </c>
      <c r="C367" s="18">
        <f>Calculations!CY368</f>
        <v>5.9433333333333342</v>
      </c>
      <c r="D367" s="18">
        <f>Calculations!CZ368</f>
        <v>8.134999999999998</v>
      </c>
      <c r="E367" s="19">
        <f t="shared" si="23"/>
        <v>1.6250936467007458E-2</v>
      </c>
      <c r="F367" s="19">
        <f t="shared" si="24"/>
        <v>3.5573040374686708E-3</v>
      </c>
      <c r="G367" s="18">
        <f t="shared" si="25"/>
        <v>4.5683293572430772</v>
      </c>
      <c r="H367" s="20">
        <f>IF(OR(COUNT(Calculations!DC368:DL368)&lt;3,COUNT(Calculations!DO368:DX368)&lt;3),"N/A",IF(ISERROR(TTEST(Calculations!DO368:DX368,Calculations!DC368:DL368,2,2)),"N/A",TTEST(Calculations!DO368:DX368,Calculations!DC368:DL368,2,2)))</f>
        <v>2.2649243473666829E-3</v>
      </c>
      <c r="I367" s="18">
        <f t="shared" si="22"/>
        <v>4.5683293572430772</v>
      </c>
      <c r="J367" s="21" t="str">
        <f>IF(AND('Test Sample Data'!O367&gt;=35,'Control Sample Data'!O367&gt;=35),"C",IF(AND('Test Sample Data'!O367&gt;=30,'Control Sample Data'!O367&gt;=30, OR(H367&gt;=0.05, H367="N/A")),"B",IF(OR(AND('Test Sample Data'!O367&gt;=30,'Control Sample Data'!O367&lt;=30), AND('Test Sample Data'!O367&lt;=30,'Control Sample Data'!O367&gt;=30)),"A","OKAY")))</f>
        <v>OKAY</v>
      </c>
    </row>
    <row r="368" spans="1:10" ht="15" customHeight="1" x14ac:dyDescent="0.25">
      <c r="A368" s="16" t="str">
        <f>'miRNA Table'!C368</f>
        <v>hsa-miR-93-3p</v>
      </c>
      <c r="B368" s="17" t="s">
        <v>5866</v>
      </c>
      <c r="C368" s="18">
        <f>Calculations!CY369</f>
        <v>5.376666666666666</v>
      </c>
      <c r="D368" s="18">
        <f>Calculations!CZ369</f>
        <v>5.2849999999999975</v>
      </c>
      <c r="E368" s="19">
        <f t="shared" si="23"/>
        <v>2.4069222223649239E-2</v>
      </c>
      <c r="F368" s="19">
        <f t="shared" si="24"/>
        <v>2.5648175275328117E-2</v>
      </c>
      <c r="G368" s="18">
        <f t="shared" si="25"/>
        <v>0.93843799667114225</v>
      </c>
      <c r="H368" s="20">
        <f>IF(OR(COUNT(Calculations!DC369:DL369)&lt;3,COUNT(Calculations!DO369:DX369)&lt;3),"N/A",IF(ISERROR(TTEST(Calculations!DO369:DX369,Calculations!DC369:DL369,2,2)),"N/A",TTEST(Calculations!DO369:DX369,Calculations!DC369:DL369,2,2)))</f>
        <v>0.28746031866323657</v>
      </c>
      <c r="I368" s="18">
        <f t="shared" si="22"/>
        <v>-1.0656005016284853</v>
      </c>
      <c r="J368" s="21" t="str">
        <f>IF(AND('Test Sample Data'!O368&gt;=35,'Control Sample Data'!O368&gt;=35),"C",IF(AND('Test Sample Data'!O368&gt;=30,'Control Sample Data'!O368&gt;=30, OR(H368&gt;=0.05, H368="N/A")),"B",IF(OR(AND('Test Sample Data'!O368&gt;=30,'Control Sample Data'!O368&lt;=30), AND('Test Sample Data'!O368&lt;=30,'Control Sample Data'!O368&gt;=30)),"A","OKAY")))</f>
        <v>OKAY</v>
      </c>
    </row>
    <row r="369" spans="1:10" ht="15" customHeight="1" x14ac:dyDescent="0.25">
      <c r="A369" s="16" t="str">
        <f>'miRNA Table'!C369</f>
        <v>hsa-miR-95-3p</v>
      </c>
      <c r="B369" s="17" t="s">
        <v>5867</v>
      </c>
      <c r="C369" s="18">
        <f>Calculations!CY370</f>
        <v>8.5299999999999994</v>
      </c>
      <c r="D369" s="18">
        <f>Calculations!CZ370</f>
        <v>9.4216666666666651</v>
      </c>
      <c r="E369" s="19">
        <f t="shared" si="23"/>
        <v>2.7052919299041505E-3</v>
      </c>
      <c r="F369" s="19">
        <f t="shared" si="24"/>
        <v>1.4581282501831491E-3</v>
      </c>
      <c r="G369" s="18">
        <f t="shared" si="25"/>
        <v>1.8553182338826166</v>
      </c>
      <c r="H369" s="20">
        <f>IF(OR(COUNT(Calculations!DC370:DL370)&lt;3,COUNT(Calculations!DO370:DX370)&lt;3),"N/A",IF(ISERROR(TTEST(Calculations!DO370:DX370,Calculations!DC370:DL370,2,2)),"N/A",TTEST(Calculations!DO370:DX370,Calculations!DC370:DL370,2,2)))</f>
        <v>8.3043919777560057E-4</v>
      </c>
      <c r="I369" s="18">
        <f t="shared" si="22"/>
        <v>1.8553182338826166</v>
      </c>
      <c r="J369" s="21" t="str">
        <f>IF(AND('Test Sample Data'!O369&gt;=35,'Control Sample Data'!O369&gt;=35),"C",IF(AND('Test Sample Data'!O369&gt;=30,'Control Sample Data'!O369&gt;=30, OR(H369&gt;=0.05, H369="N/A")),"B",IF(OR(AND('Test Sample Data'!O369&gt;=30,'Control Sample Data'!O369&lt;=30), AND('Test Sample Data'!O369&lt;=30,'Control Sample Data'!O369&gt;=30)),"A","OKAY")))</f>
        <v>A</v>
      </c>
    </row>
    <row r="370" spans="1:10" ht="15" customHeight="1" x14ac:dyDescent="0.25">
      <c r="A370" s="16" t="str">
        <f>'miRNA Table'!C370</f>
        <v>hsa-miR-96-5p</v>
      </c>
      <c r="B370" s="17" t="s">
        <v>5868</v>
      </c>
      <c r="C370" s="18">
        <f>Calculations!CY371</f>
        <v>9.0066666666666659</v>
      </c>
      <c r="D370" s="18">
        <f>Calculations!CZ371</f>
        <v>3.7849999999999988</v>
      </c>
      <c r="E370" s="19">
        <f t="shared" si="23"/>
        <v>1.9441204669984956E-3</v>
      </c>
      <c r="F370" s="19">
        <f t="shared" si="24"/>
        <v>7.2543994648982577E-2</v>
      </c>
      <c r="G370" s="18">
        <f t="shared" si="25"/>
        <v>2.6799192357761369E-2</v>
      </c>
      <c r="H370" s="20">
        <f>IF(OR(COUNT(Calculations!DC371:DL371)&lt;3,COUNT(Calculations!DO371:DX371)&lt;3),"N/A",IF(ISERROR(TTEST(Calculations!DO371:DX371,Calculations!DC371:DL371,2,2)),"N/A",TTEST(Calculations!DO371:DX371,Calculations!DC371:DL371,2,2)))</f>
        <v>1.8483567494646158E-3</v>
      </c>
      <c r="I370" s="18">
        <f t="shared" si="22"/>
        <v>-37.314557343754728</v>
      </c>
      <c r="J370" s="21" t="str">
        <f>IF(AND('Test Sample Data'!O370&gt;=35,'Control Sample Data'!O370&gt;=35),"C",IF(AND('Test Sample Data'!O370&gt;=30,'Control Sample Data'!O370&gt;=30, OR(H370&gt;=0.05, H370="N/A")),"B",IF(OR(AND('Test Sample Data'!O370&gt;=30,'Control Sample Data'!O370&lt;=30), AND('Test Sample Data'!O370&lt;=30,'Control Sample Data'!O370&gt;=30)),"A","OKAY")))</f>
        <v>OKAY</v>
      </c>
    </row>
    <row r="371" spans="1:10" ht="15" customHeight="1" x14ac:dyDescent="0.25">
      <c r="A371" s="16" t="str">
        <f>'miRNA Table'!C371</f>
        <v>hsa-miR-98-5p</v>
      </c>
      <c r="B371" s="17" t="s">
        <v>5869</v>
      </c>
      <c r="C371" s="18">
        <f>Calculations!CY372</f>
        <v>12.1</v>
      </c>
      <c r="D371" s="18">
        <f>Calculations!CZ372</f>
        <v>14.038333333333332</v>
      </c>
      <c r="E371" s="19">
        <f t="shared" si="23"/>
        <v>2.2779125769941584E-4</v>
      </c>
      <c r="F371" s="19">
        <f t="shared" si="24"/>
        <v>5.9434768784688396E-5</v>
      </c>
      <c r="G371" s="18">
        <f t="shared" si="25"/>
        <v>3.8326262953024139</v>
      </c>
      <c r="H371" s="20">
        <f>IF(OR(COUNT(Calculations!DC372:DL372)&lt;3,COUNT(Calculations!DO372:DX372)&lt;3),"N/A",IF(ISERROR(TTEST(Calculations!DO372:DX372,Calculations!DC372:DL372,2,2)),"N/A",TTEST(Calculations!DO372:DX372,Calculations!DC372:DL372,2,2)))</f>
        <v>1.5323319860741145E-2</v>
      </c>
      <c r="I371" s="18">
        <f t="shared" si="22"/>
        <v>3.8326262953024139</v>
      </c>
      <c r="J371" s="21" t="str">
        <f>IF(AND('Test Sample Data'!O371&gt;=35,'Control Sample Data'!O371&gt;=35),"C",IF(AND('Test Sample Data'!O371&gt;=30,'Control Sample Data'!O371&gt;=30, OR(H371&gt;=0.05, H371="N/A")),"B",IF(OR(AND('Test Sample Data'!O371&gt;=30,'Control Sample Data'!O371&lt;=30), AND('Test Sample Data'!O371&lt;=30,'Control Sample Data'!O371&gt;=30)),"A","OKAY")))</f>
        <v>OKAY</v>
      </c>
    </row>
    <row r="372" spans="1:10" ht="15" customHeight="1" x14ac:dyDescent="0.25">
      <c r="A372" s="16" t="str">
        <f>'miRNA Table'!C372</f>
        <v>hsa-miR-99a-5p</v>
      </c>
      <c r="B372" s="17" t="s">
        <v>5870</v>
      </c>
      <c r="C372" s="18">
        <f>Calculations!CY373</f>
        <v>7.756666666666665</v>
      </c>
      <c r="D372" s="18">
        <f>Calculations!CZ373</f>
        <v>5.924999999999998</v>
      </c>
      <c r="E372" s="19">
        <f t="shared" si="23"/>
        <v>4.6239237835540492E-3</v>
      </c>
      <c r="F372" s="19">
        <f t="shared" si="24"/>
        <v>1.645876618679434E-2</v>
      </c>
      <c r="G372" s="18">
        <f t="shared" si="25"/>
        <v>0.28093987915473551</v>
      </c>
      <c r="H372" s="20">
        <f>IF(OR(COUNT(Calculations!DC373:DL373)&lt;3,COUNT(Calculations!DO373:DX373)&lt;3),"N/A",IF(ISERROR(TTEST(Calculations!DO373:DX373,Calculations!DC373:DL373,2,2)),"N/A",TTEST(Calculations!DO373:DX373,Calculations!DC373:DL373,2,2)))</f>
        <v>1.8305832141555392E-5</v>
      </c>
      <c r="I372" s="18">
        <f t="shared" si="22"/>
        <v>-3.5594804233870336</v>
      </c>
      <c r="J372" s="21" t="str">
        <f>IF(AND('Test Sample Data'!O372&gt;=35,'Control Sample Data'!O372&gt;=35),"C",IF(AND('Test Sample Data'!O372&gt;=30,'Control Sample Data'!O372&gt;=30, OR(H372&gt;=0.05, H372="N/A")),"B",IF(OR(AND('Test Sample Data'!O372&gt;=30,'Control Sample Data'!O372&lt;=30), AND('Test Sample Data'!O372&lt;=30,'Control Sample Data'!O372&gt;=30)),"A","OKAY")))</f>
        <v>OKAY</v>
      </c>
    </row>
    <row r="373" spans="1:10" ht="15" customHeight="1" x14ac:dyDescent="0.25">
      <c r="A373" s="16" t="str">
        <f>'miRNA Table'!C373</f>
        <v>hsa-miR-99a-3p</v>
      </c>
      <c r="B373" s="17" t="s">
        <v>5871</v>
      </c>
      <c r="C373" s="18">
        <f>Calculations!CY374</f>
        <v>6.02</v>
      </c>
      <c r="D373" s="18">
        <f>Calculations!CZ374</f>
        <v>5.3249999999999984</v>
      </c>
      <c r="E373" s="19">
        <f t="shared" si="23"/>
        <v>1.5409886007708748E-2</v>
      </c>
      <c r="F373" s="19">
        <f t="shared" si="24"/>
        <v>2.4946824573645335E-2</v>
      </c>
      <c r="G373" s="18">
        <f t="shared" si="25"/>
        <v>0.61770931856346434</v>
      </c>
      <c r="H373" s="20">
        <f>IF(OR(COUNT(Calculations!DC374:DL374)&lt;3,COUNT(Calculations!DO374:DX374)&lt;3),"N/A",IF(ISERROR(TTEST(Calculations!DO374:DX374,Calculations!DC374:DL374,2,2)),"N/A",TTEST(Calculations!DO374:DX374,Calculations!DC374:DL374,2,2)))</f>
        <v>2.8122519203281198E-4</v>
      </c>
      <c r="I373" s="18">
        <f t="shared" si="22"/>
        <v>-1.6188844330948176</v>
      </c>
      <c r="J373" s="21" t="str">
        <f>IF(AND('Test Sample Data'!O373&gt;=35,'Control Sample Data'!O373&gt;=35),"C",IF(AND('Test Sample Data'!O373&gt;=30,'Control Sample Data'!O373&gt;=30, OR(H373&gt;=0.05, H373="N/A")),"B",IF(OR(AND('Test Sample Data'!O373&gt;=30,'Control Sample Data'!O373&lt;=30), AND('Test Sample Data'!O373&lt;=30,'Control Sample Data'!O373&gt;=30)),"A","OKAY")))</f>
        <v>OKAY</v>
      </c>
    </row>
    <row r="374" spans="1:10" ht="15" customHeight="1" x14ac:dyDescent="0.25">
      <c r="A374" s="16" t="str">
        <f>'miRNA Table'!C374</f>
        <v>hsa-miR-99b-5p</v>
      </c>
      <c r="B374" s="17" t="s">
        <v>5872</v>
      </c>
      <c r="C374" s="18">
        <f>Calculations!CY375</f>
        <v>-0.50666666666666771</v>
      </c>
      <c r="D374" s="18">
        <f>Calculations!CZ375</f>
        <v>1.3049999999999986</v>
      </c>
      <c r="E374" s="19">
        <f t="shared" si="23"/>
        <v>1.4207637391289767</v>
      </c>
      <c r="F374" s="19">
        <f t="shared" si="24"/>
        <v>0.40472110827370461</v>
      </c>
      <c r="G374" s="18">
        <f t="shared" si="25"/>
        <v>3.5104760045481571</v>
      </c>
      <c r="H374" s="20">
        <f>IF(OR(COUNT(Calculations!DC375:DL375)&lt;3,COUNT(Calculations!DO375:DX375)&lt;3),"N/A",IF(ISERROR(TTEST(Calculations!DO375:DX375,Calculations!DC375:DL375,2,2)),"N/A",TTEST(Calculations!DO375:DX375,Calculations!DC375:DL375,2,2)))</f>
        <v>7.8623743920204649E-5</v>
      </c>
      <c r="I374" s="18">
        <f t="shared" si="22"/>
        <v>3.5104760045481571</v>
      </c>
      <c r="J374" s="21" t="str">
        <f>IF(AND('Test Sample Data'!O374&gt;=35,'Control Sample Data'!O374&gt;=35),"C",IF(AND('Test Sample Data'!O374&gt;=30,'Control Sample Data'!O374&gt;=30, OR(H374&gt;=0.05, H374="N/A")),"B",IF(OR(AND('Test Sample Data'!O374&gt;=30,'Control Sample Data'!O374&lt;=30), AND('Test Sample Data'!O374&lt;=30,'Control Sample Data'!O374&gt;=30)),"A","OKAY")))</f>
        <v>OKAY</v>
      </c>
    </row>
    <row r="375" spans="1:10" ht="15" customHeight="1" x14ac:dyDescent="0.25">
      <c r="A375" s="16" t="str">
        <f>'miRNA Table'!C375</f>
        <v>cel-miR-39-3p</v>
      </c>
      <c r="B375" s="17" t="s">
        <v>5873</v>
      </c>
      <c r="C375" s="18">
        <f>Calculations!CY376</f>
        <v>-1.1800000000000008</v>
      </c>
      <c r="D375" s="18">
        <f>Calculations!CZ376</f>
        <v>-1.4383333333333337</v>
      </c>
      <c r="E375" s="19">
        <f t="shared" si="23"/>
        <v>2.2657677705915984</v>
      </c>
      <c r="F375" s="19">
        <f t="shared" si="24"/>
        <v>2.7100760431622137</v>
      </c>
      <c r="G375" s="18">
        <f t="shared" si="25"/>
        <v>0.83605320828850971</v>
      </c>
      <c r="H375" s="20">
        <f>IF(OR(COUNT(Calculations!DC376:DL376)&lt;3,COUNT(Calculations!DO376:DX376)&lt;3),"N/A",IF(ISERROR(TTEST(Calculations!DO376:DX376,Calculations!DC376:DL376,2,2)),"N/A",TTEST(Calculations!DO376:DX376,Calculations!DC376:DL376,2,2)))</f>
        <v>9.0491278305891765E-2</v>
      </c>
      <c r="I375" s="18">
        <f t="shared" si="22"/>
        <v>-1.1960961217374033</v>
      </c>
      <c r="J375" s="21" t="str">
        <f>IF(AND('Test Sample Data'!O375&gt;=35,'Control Sample Data'!O375&gt;=35),"C",IF(AND('Test Sample Data'!O375&gt;=30,'Control Sample Data'!O375&gt;=30, OR(H375&gt;=0.05, H375="N/A")),"B",IF(OR(AND('Test Sample Data'!O375&gt;=30,'Control Sample Data'!O375&lt;=30), AND('Test Sample Data'!O375&lt;=30,'Control Sample Data'!O375&gt;=30)),"A","OKAY")))</f>
        <v>OKAY</v>
      </c>
    </row>
    <row r="376" spans="1:10" ht="15" customHeight="1" x14ac:dyDescent="0.25">
      <c r="A376" s="16" t="str">
        <f>'miRNA Table'!C376</f>
        <v>cel-miR-39-3p</v>
      </c>
      <c r="B376" s="17" t="s">
        <v>5874</v>
      </c>
      <c r="C376" s="18">
        <f>Calculations!CY377</f>
        <v>-0.88000000000000023</v>
      </c>
      <c r="D376" s="18">
        <f>Calculations!CZ377</f>
        <v>-1.1683333333333354</v>
      </c>
      <c r="E376" s="19">
        <f t="shared" si="23"/>
        <v>1.8403753012497504</v>
      </c>
      <c r="F376" s="19">
        <f t="shared" si="24"/>
        <v>2.2475190332378889</v>
      </c>
      <c r="G376" s="18">
        <f t="shared" si="25"/>
        <v>0.81884748206043578</v>
      </c>
      <c r="H376" s="20">
        <f>IF(OR(COUNT(Calculations!DC377:DL377)&lt;3,COUNT(Calculations!DO377:DX377)&lt;3),"N/A",IF(ISERROR(TTEST(Calculations!DO377:DX377,Calculations!DC377:DL377,2,2)),"N/A",TTEST(Calculations!DO377:DX377,Calculations!DC377:DL377,2,2)))</f>
        <v>0.34190473537913302</v>
      </c>
      <c r="I376" s="18">
        <f t="shared" si="22"/>
        <v>-1.221228643805238</v>
      </c>
      <c r="J376" s="21" t="str">
        <f>IF(AND('Test Sample Data'!O376&gt;=35,'Control Sample Data'!O376&gt;=35),"C",IF(AND('Test Sample Data'!O376&gt;=30,'Control Sample Data'!O376&gt;=30, OR(H376&gt;=0.05, H376="N/A")),"B",IF(OR(AND('Test Sample Data'!O376&gt;=30,'Control Sample Data'!O376&lt;=30), AND('Test Sample Data'!O376&lt;=30,'Control Sample Data'!O376&gt;=30)),"A","OKAY")))</f>
        <v>OKAY</v>
      </c>
    </row>
    <row r="377" spans="1:10" ht="15" customHeight="1" x14ac:dyDescent="0.25">
      <c r="A377" s="16" t="str">
        <f>'miRNA Table'!C377</f>
        <v>SNORD61</v>
      </c>
      <c r="B377" s="17" t="s">
        <v>5875</v>
      </c>
      <c r="C377" s="18">
        <f>Calculations!CY378</f>
        <v>-1.7599999999999991</v>
      </c>
      <c r="D377" s="18">
        <f>Calculations!CZ378</f>
        <v>-2.4116666666666688</v>
      </c>
      <c r="E377" s="19">
        <f t="shared" si="23"/>
        <v>3.3869812494501064</v>
      </c>
      <c r="F377" s="19">
        <f t="shared" si="24"/>
        <v>5.3208866364308829</v>
      </c>
      <c r="G377" s="18">
        <f t="shared" si="25"/>
        <v>0.63654452366269698</v>
      </c>
      <c r="H377" s="20">
        <f>IF(OR(COUNT(Calculations!DC378:DL378)&lt;3,COUNT(Calculations!DO378:DX378)&lt;3),"N/A",IF(ISERROR(TTEST(Calculations!DO378:DX378,Calculations!DC378:DL378,2,2)),"N/A",TTEST(Calculations!DO378:DX378,Calculations!DC378:DL378,2,2)))</f>
        <v>1.0923270139276521E-3</v>
      </c>
      <c r="I377" s="18">
        <f t="shared" si="22"/>
        <v>-1.5709820174808338</v>
      </c>
      <c r="J377" s="21" t="str">
        <f>IF(AND('Test Sample Data'!O377&gt;=35,'Control Sample Data'!O377&gt;=35),"C",IF(AND('Test Sample Data'!O377&gt;=30,'Control Sample Data'!O377&gt;=30, OR(H377&gt;=0.05, H377="N/A")),"B",IF(OR(AND('Test Sample Data'!O377&gt;=30,'Control Sample Data'!O377&lt;=30), AND('Test Sample Data'!O377&lt;=30,'Control Sample Data'!O377&gt;=30)),"A","OKAY")))</f>
        <v>OKAY</v>
      </c>
    </row>
    <row r="378" spans="1:10" ht="15" customHeight="1" x14ac:dyDescent="0.25">
      <c r="A378" s="16" t="str">
        <f>'miRNA Table'!C378</f>
        <v>SNORD68</v>
      </c>
      <c r="B378" s="17" t="s">
        <v>5876</v>
      </c>
      <c r="C378" s="18">
        <f>Calculations!CY379</f>
        <v>-0.10000000000000024</v>
      </c>
      <c r="D378" s="18">
        <f>Calculations!CZ379</f>
        <v>-0.41166666666666768</v>
      </c>
      <c r="E378" s="19">
        <f t="shared" si="23"/>
        <v>1.0717734625362934</v>
      </c>
      <c r="F378" s="19">
        <f t="shared" si="24"/>
        <v>1.3302216591077198</v>
      </c>
      <c r="G378" s="18">
        <f t="shared" si="25"/>
        <v>0.80571042818173089</v>
      </c>
      <c r="H378" s="20">
        <f>IF(OR(COUNT(Calculations!DC379:DL379)&lt;3,COUNT(Calculations!DO379:DX379)&lt;3),"N/A",IF(ISERROR(TTEST(Calculations!DO379:DX379,Calculations!DC379:DL379,2,2)),"N/A",TTEST(Calculations!DO379:DX379,Calculations!DC379:DL379,2,2)))</f>
        <v>4.6254671778205428E-2</v>
      </c>
      <c r="I378" s="18">
        <f t="shared" si="22"/>
        <v>-1.2411406940043308</v>
      </c>
      <c r="J378" s="21" t="str">
        <f>IF(AND('Test Sample Data'!O378&gt;=35,'Control Sample Data'!O378&gt;=35),"C",IF(AND('Test Sample Data'!O378&gt;=30,'Control Sample Data'!O378&gt;=30, OR(H378&gt;=0.05, H378="N/A")),"B",IF(OR(AND('Test Sample Data'!O378&gt;=30,'Control Sample Data'!O378&lt;=30), AND('Test Sample Data'!O378&lt;=30,'Control Sample Data'!O378&gt;=30)),"A","OKAY")))</f>
        <v>OKAY</v>
      </c>
    </row>
    <row r="379" spans="1:10" ht="15" customHeight="1" x14ac:dyDescent="0.25">
      <c r="A379" s="16" t="str">
        <f>'miRNA Table'!C379</f>
        <v>SNORD72</v>
      </c>
      <c r="B379" s="17" t="s">
        <v>5877</v>
      </c>
      <c r="C379" s="18">
        <f>Calculations!CY380</f>
        <v>1.1099999999999994</v>
      </c>
      <c r="D379" s="18">
        <f>Calculations!CZ380</f>
        <v>0.66833333333333178</v>
      </c>
      <c r="E379" s="19">
        <f t="shared" si="23"/>
        <v>0.46329403094518562</v>
      </c>
      <c r="F379" s="19">
        <f t="shared" si="24"/>
        <v>0.6292331862194338</v>
      </c>
      <c r="G379" s="18">
        <f t="shared" si="25"/>
        <v>0.73628352905026229</v>
      </c>
      <c r="H379" s="20">
        <f>IF(OR(COUNT(Calculations!DC380:DL380)&lt;3,COUNT(Calculations!DO380:DX380)&lt;3),"N/A",IF(ISERROR(TTEST(Calculations!DO380:DX380,Calculations!DC380:DL380,2,2)),"N/A",TTEST(Calculations!DO380:DX380,Calculations!DC380:DL380,2,2)))</f>
        <v>6.9716268113412402E-2</v>
      </c>
      <c r="I379" s="18">
        <f t="shared" si="22"/>
        <v>-1.3581724438273224</v>
      </c>
      <c r="J379" s="21" t="str">
        <f>IF(AND('Test Sample Data'!O379&gt;=35,'Control Sample Data'!O379&gt;=35),"C",IF(AND('Test Sample Data'!O379&gt;=30,'Control Sample Data'!O379&gt;=30, OR(H379&gt;=0.05, H379="N/A")),"B",IF(OR(AND('Test Sample Data'!O379&gt;=30,'Control Sample Data'!O379&lt;=30), AND('Test Sample Data'!O379&lt;=30,'Control Sample Data'!O379&gt;=30)),"A","OKAY")))</f>
        <v>OKAY</v>
      </c>
    </row>
    <row r="380" spans="1:10" ht="15" customHeight="1" x14ac:dyDescent="0.25">
      <c r="A380" s="16" t="str">
        <f>'miRNA Table'!C380</f>
        <v>SNORD95</v>
      </c>
      <c r="B380" s="17" t="s">
        <v>5878</v>
      </c>
      <c r="C380" s="18">
        <f>Calculations!CY381</f>
        <v>1.7433333333333323</v>
      </c>
      <c r="D380" s="18">
        <f>Calculations!CZ381</f>
        <v>1.5249999999999986</v>
      </c>
      <c r="E380" s="19">
        <f t="shared" si="23"/>
        <v>0.29867878378900509</v>
      </c>
      <c r="F380" s="19">
        <f t="shared" si="24"/>
        <v>0.34747955496058458</v>
      </c>
      <c r="G380" s="18">
        <f t="shared" si="25"/>
        <v>0.85955786326158068</v>
      </c>
      <c r="H380" s="20">
        <f>IF(OR(COUNT(Calculations!DC381:DL381)&lt;3,COUNT(Calculations!DO381:DX381)&lt;3),"N/A",IF(ISERROR(TTEST(Calculations!DO381:DX381,Calculations!DC381:DL381,2,2)),"N/A",TTEST(Calculations!DO381:DX381,Calculations!DC381:DL381,2,2)))</f>
        <v>0.42706562526410968</v>
      </c>
      <c r="I380" s="18">
        <f t="shared" si="22"/>
        <v>-1.1633888103885335</v>
      </c>
      <c r="J380" s="21" t="str">
        <f>IF(AND('Test Sample Data'!O380&gt;=35,'Control Sample Data'!O380&gt;=35),"C",IF(AND('Test Sample Data'!O380&gt;=30,'Control Sample Data'!O380&gt;=30, OR(H380&gt;=0.05, H380="N/A")),"B",IF(OR(AND('Test Sample Data'!O380&gt;=30,'Control Sample Data'!O380&lt;=30), AND('Test Sample Data'!O380&lt;=30,'Control Sample Data'!O380&gt;=30)),"A","OKAY")))</f>
        <v>OKAY</v>
      </c>
    </row>
    <row r="381" spans="1:10" ht="15" customHeight="1" x14ac:dyDescent="0.25">
      <c r="A381" s="16" t="str">
        <f>'miRNA Table'!C381</f>
        <v>SNORD96A</v>
      </c>
      <c r="B381" s="17" t="s">
        <v>5879</v>
      </c>
      <c r="C381" s="18">
        <f>Calculations!CY382</f>
        <v>-0.42333333333333317</v>
      </c>
      <c r="D381" s="18">
        <f>Calculations!CZ382</f>
        <v>0.33499999999999847</v>
      </c>
      <c r="E381" s="19">
        <f t="shared" si="23"/>
        <v>1.3410223977534348</v>
      </c>
      <c r="F381" s="19">
        <f t="shared" si="24"/>
        <v>0.79278413661028535</v>
      </c>
      <c r="G381" s="18">
        <f t="shared" si="25"/>
        <v>1.6915353572628951</v>
      </c>
      <c r="H381" s="20">
        <f>IF(OR(COUNT(Calculations!DC382:DL382)&lt;3,COUNT(Calculations!DO382:DX382)&lt;3),"N/A",IF(ISERROR(TTEST(Calculations!DO382:DX382,Calculations!DC382:DL382,2,2)),"N/A",TTEST(Calculations!DO382:DX382,Calculations!DC382:DL382,2,2)))</f>
        <v>3.4059066287694621E-3</v>
      </c>
      <c r="I381" s="18">
        <f t="shared" si="22"/>
        <v>1.6915353572628951</v>
      </c>
      <c r="J381" s="21" t="str">
        <f>IF(AND('Test Sample Data'!O381&gt;=35,'Control Sample Data'!O381&gt;=35),"C",IF(AND('Test Sample Data'!O381&gt;=30,'Control Sample Data'!O381&gt;=30, OR(H381&gt;=0.05, H381="N/A")),"B",IF(OR(AND('Test Sample Data'!O381&gt;=30,'Control Sample Data'!O381&lt;=30), AND('Test Sample Data'!O381&lt;=30,'Control Sample Data'!O381&gt;=30)),"A","OKAY")))</f>
        <v>OKAY</v>
      </c>
    </row>
    <row r="382" spans="1:10" ht="15" customHeight="1" x14ac:dyDescent="0.25">
      <c r="A382" s="16" t="str">
        <f>'miRNA Table'!C382</f>
        <v>RNU6-6P</v>
      </c>
      <c r="B382" s="17" t="s">
        <v>5880</v>
      </c>
      <c r="C382" s="18">
        <f>Calculations!CY383</f>
        <v>-0.57000000000000028</v>
      </c>
      <c r="D382" s="18">
        <f>Calculations!CZ383</f>
        <v>0.29499999999999815</v>
      </c>
      <c r="E382" s="19">
        <f t="shared" si="23"/>
        <v>1.4845235706290494</v>
      </c>
      <c r="F382" s="19">
        <f t="shared" si="24"/>
        <v>0.81507233240262644</v>
      </c>
      <c r="G382" s="18">
        <f t="shared" si="25"/>
        <v>1.8213396671839548</v>
      </c>
      <c r="H382" s="20">
        <f>IF(OR(COUNT(Calculations!DC383:DL383)&lt;3,COUNT(Calculations!DO383:DX383)&lt;3),"N/A",IF(ISERROR(TTEST(Calculations!DO383:DX383,Calculations!DC383:DL383,2,2)),"N/A",TTEST(Calculations!DO383:DX383,Calculations!DC383:DL383,2,2)))</f>
        <v>9.821937316730658E-4</v>
      </c>
      <c r="I382" s="18">
        <f t="shared" si="22"/>
        <v>1.8213396671839548</v>
      </c>
      <c r="J382" s="21" t="str">
        <f>IF(AND('Test Sample Data'!O382&gt;=35,'Control Sample Data'!O382&gt;=35),"C",IF(AND('Test Sample Data'!O382&gt;=30,'Control Sample Data'!O382&gt;=30, OR(H382&gt;=0.05, H382="N/A")),"B",IF(OR(AND('Test Sample Data'!O382&gt;=30,'Control Sample Data'!O382&lt;=30), AND('Test Sample Data'!O382&lt;=30,'Control Sample Data'!O382&gt;=30)),"A","OKAY")))</f>
        <v>OKAY</v>
      </c>
    </row>
  </sheetData>
  <mergeCells count="3">
    <mergeCell ref="C1:D1"/>
    <mergeCell ref="E1:F1"/>
    <mergeCell ref="J1:J2"/>
  </mergeCells>
  <conditionalFormatting sqref="H3:H382">
    <cfRule type="cellIs" dxfId="4" priority="8" stopIfTrue="1" operator="lessThanOrEqual">
      <formula>0.05</formula>
    </cfRule>
  </conditionalFormatting>
  <conditionalFormatting sqref="G3:G382">
    <cfRule type="cellIs" dxfId="3" priority="9" stopIfTrue="1" operator="greaterThan">
      <formula>2</formula>
    </cfRule>
    <cfRule type="cellIs" dxfId="2" priority="10" stopIfTrue="1" operator="lessThan">
      <formula>0.5</formula>
    </cfRule>
  </conditionalFormatting>
  <conditionalFormatting sqref="I3:I382">
    <cfRule type="cellIs" dxfId="1" priority="11" stopIfTrue="1" operator="greaterThan">
      <formula>2</formula>
    </cfRule>
    <cfRule type="cellIs" dxfId="0" priority="12" stopIfTrue="1" operator="lessThan">
      <formula>-2</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95"/>
  <sheetViews>
    <sheetView zoomScaleNormal="100" workbookViewId="0"/>
  </sheetViews>
  <sheetFormatPr defaultColWidth="6.59765625" defaultRowHeight="15" customHeight="1" x14ac:dyDescent="0.25"/>
  <cols>
    <col min="1" max="8" width="10.59765625" customWidth="1"/>
    <col min="10" max="10" width="6.59765625" customWidth="1"/>
    <col min="11" max="11" width="30.59765625" customWidth="1"/>
    <col min="12" max="13" width="15.59765625" customWidth="1"/>
  </cols>
  <sheetData>
    <row r="1" spans="1:256" s="1" customFormat="1" ht="15" customHeight="1" x14ac:dyDescent="0.3">
      <c r="A1" s="90">
        <v>3</v>
      </c>
      <c r="B1" s="270" t="s">
        <v>179</v>
      </c>
      <c r="C1" s="271"/>
      <c r="D1" s="271"/>
      <c r="E1" s="272"/>
      <c r="F1"/>
      <c r="G1" s="26"/>
      <c r="H1" s="26"/>
      <c r="IS1"/>
      <c r="IT1"/>
      <c r="IU1"/>
      <c r="IV1"/>
    </row>
    <row r="2" spans="1:256" ht="30" customHeight="1" x14ac:dyDescent="0.25">
      <c r="A2" s="276" t="s">
        <v>174</v>
      </c>
      <c r="B2" s="277"/>
      <c r="C2" s="277"/>
      <c r="D2" s="277"/>
      <c r="E2" s="277"/>
      <c r="F2" s="277"/>
      <c r="G2" s="277"/>
      <c r="H2" s="278"/>
    </row>
    <row r="3" spans="1:256" ht="30" customHeight="1" x14ac:dyDescent="0.25">
      <c r="A3" s="276" t="s">
        <v>175</v>
      </c>
      <c r="B3" s="277"/>
      <c r="C3" s="277"/>
      <c r="D3" s="277"/>
      <c r="E3" s="277"/>
      <c r="F3" s="277"/>
      <c r="G3" s="277"/>
      <c r="H3" s="278"/>
    </row>
    <row r="4" spans="1:256" ht="15" customHeight="1" x14ac:dyDescent="0.25">
      <c r="J4" s="188" t="s">
        <v>176</v>
      </c>
      <c r="K4" s="191"/>
      <c r="L4" s="191"/>
      <c r="M4" s="192"/>
      <c r="IS4" s="188" t="s">
        <v>176</v>
      </c>
      <c r="IT4" s="191"/>
      <c r="IU4" s="191"/>
      <c r="IV4" s="192"/>
    </row>
    <row r="5" spans="1:256" ht="15" customHeight="1" x14ac:dyDescent="0.25">
      <c r="J5" s="273" t="s">
        <v>20</v>
      </c>
      <c r="K5" s="273" t="s">
        <v>218</v>
      </c>
      <c r="L5" s="225" t="s">
        <v>177</v>
      </c>
      <c r="M5" s="275"/>
      <c r="IS5" s="273" t="s">
        <v>20</v>
      </c>
      <c r="IT5" s="273" t="s">
        <v>8</v>
      </c>
      <c r="IU5" s="225" t="s">
        <v>178</v>
      </c>
      <c r="IV5" s="275"/>
    </row>
    <row r="6" spans="1:256" ht="15" customHeight="1" x14ac:dyDescent="0.25">
      <c r="J6" s="274"/>
      <c r="K6" s="274"/>
      <c r="L6" s="6" t="str">
        <f>Results!C2</f>
        <v>Test Group</v>
      </c>
      <c r="M6" s="6" t="str">
        <f>Results!D2</f>
        <v>Control Group</v>
      </c>
      <c r="IS6" s="274"/>
      <c r="IT6" s="274"/>
      <c r="IU6" s="6" t="str">
        <f>Results!$C2</f>
        <v>Test Group</v>
      </c>
      <c r="IV6" s="6" t="str">
        <f>Results!$D2</f>
        <v>Control Group</v>
      </c>
    </row>
    <row r="7" spans="1:256" ht="15" customHeight="1" x14ac:dyDescent="0.25">
      <c r="J7" s="2" t="str">
        <f>'miRNA Table'!A3</f>
        <v>A01</v>
      </c>
      <c r="K7" s="2" t="str">
        <f>'miRNA Table'!C3</f>
        <v>hsa-let-7a-5p</v>
      </c>
      <c r="L7" s="27">
        <f>IF(ISNUMBER(Results!E3),Results!E3,NA())</f>
        <v>1.9351574477836514E-3</v>
      </c>
      <c r="M7" s="27">
        <f>IF(ISNUMBER(Results!F3),Results!F3,NA())</f>
        <v>3.4921550563951674E-3</v>
      </c>
      <c r="IS7" s="2" t="str">
        <f>'miRNA Table'!$A3</f>
        <v>A01</v>
      </c>
      <c r="IT7" s="2" t="str">
        <f>'miRNA Table'!$C3</f>
        <v>hsa-let-7a-5p</v>
      </c>
      <c r="IU7" s="27">
        <f>IF(ISNUMBER(L7),L7,"")</f>
        <v>1.9351574477836514E-3</v>
      </c>
      <c r="IV7" s="27">
        <f>IF(ISNUMBER(M7),M7,"")</f>
        <v>3.4921550563951674E-3</v>
      </c>
    </row>
    <row r="8" spans="1:256" ht="15" customHeight="1" x14ac:dyDescent="0.25">
      <c r="J8" s="2" t="str">
        <f>'miRNA Table'!A4</f>
        <v>A02</v>
      </c>
      <c r="K8" s="2" t="str">
        <f>'miRNA Table'!C4</f>
        <v>hsa-let-7b-5p</v>
      </c>
      <c r="L8" s="27">
        <f>IF(ISNUMBER(Results!E4),Results!E4,NA())</f>
        <v>7.4696762379101284E-4</v>
      </c>
      <c r="M8" s="27">
        <f>IF(ISNUMBER(Results!F4),Results!F4,NA())</f>
        <v>4.6354595749537037E-4</v>
      </c>
      <c r="IS8" s="2" t="str">
        <f>'miRNA Table'!$A4</f>
        <v>A02</v>
      </c>
      <c r="IT8" s="2" t="str">
        <f>'miRNA Table'!$C4</f>
        <v>hsa-let-7b-5p</v>
      </c>
      <c r="IU8" s="27">
        <f t="shared" ref="IU8:IV23" si="0">IF(ISNUMBER(L8),L8,"")</f>
        <v>7.4696762379101284E-4</v>
      </c>
      <c r="IV8" s="27">
        <f t="shared" si="0"/>
        <v>4.6354595749537037E-4</v>
      </c>
    </row>
    <row r="9" spans="1:256" ht="15" customHeight="1" x14ac:dyDescent="0.25">
      <c r="J9" s="2" t="str">
        <f>'miRNA Table'!A5</f>
        <v>A03</v>
      </c>
      <c r="K9" s="2" t="str">
        <f>'miRNA Table'!C5</f>
        <v>hsa-let-7c-5p</v>
      </c>
      <c r="L9" s="27">
        <f>IF(ISNUMBER(Results!E5),Results!E5,NA())</f>
        <v>5.6871757151780091E-4</v>
      </c>
      <c r="M9" s="27">
        <f>IF(ISNUMBER(Results!F5),Results!F5,NA())</f>
        <v>1.4499927762680196E-4</v>
      </c>
      <c r="IS9" s="2" t="str">
        <f>'miRNA Table'!$A5</f>
        <v>A03</v>
      </c>
      <c r="IT9" s="2" t="str">
        <f>'miRNA Table'!$C5</f>
        <v>hsa-let-7c-5p</v>
      </c>
      <c r="IU9" s="27">
        <f t="shared" si="0"/>
        <v>5.6871757151780091E-4</v>
      </c>
      <c r="IV9" s="27">
        <f t="shared" si="0"/>
        <v>1.4499927762680196E-4</v>
      </c>
    </row>
    <row r="10" spans="1:256" ht="15" customHeight="1" x14ac:dyDescent="0.25">
      <c r="J10" s="2" t="str">
        <f>'miRNA Table'!A6</f>
        <v>A04</v>
      </c>
      <c r="K10" s="2" t="str">
        <f>'miRNA Table'!C6</f>
        <v>hsa-let-7d-5p</v>
      </c>
      <c r="L10" s="27">
        <f>IF(ISNUMBER(Results!E6),Results!E6,NA())</f>
        <v>3.5909835551414788E-4</v>
      </c>
      <c r="M10" s="27">
        <f>IF(ISNUMBER(Results!F6),Results!F6,NA())</f>
        <v>1.9489706698160443E-4</v>
      </c>
      <c r="IS10" s="2" t="str">
        <f>'miRNA Table'!$A6</f>
        <v>A04</v>
      </c>
      <c r="IT10" s="2" t="str">
        <f>'miRNA Table'!$C6</f>
        <v>hsa-let-7d-5p</v>
      </c>
      <c r="IU10" s="27">
        <f t="shared" si="0"/>
        <v>3.5909835551414788E-4</v>
      </c>
      <c r="IV10" s="27">
        <f t="shared" si="0"/>
        <v>1.9489706698160443E-4</v>
      </c>
    </row>
    <row r="11" spans="1:256" ht="15" customHeight="1" x14ac:dyDescent="0.25">
      <c r="J11" s="2" t="str">
        <f>'miRNA Table'!A7</f>
        <v>A05</v>
      </c>
      <c r="K11" s="2" t="str">
        <f>'miRNA Table'!C7</f>
        <v>hsa-let-7d-3p</v>
      </c>
      <c r="L11" s="27">
        <f>IF(ISNUMBER(Results!E7),Results!E7,NA())</f>
        <v>4.8555693588557124E-5</v>
      </c>
      <c r="M11" s="27">
        <f>IF(ISNUMBER(Results!F7),Results!F7,NA())</f>
        <v>5.9434768784688396E-5</v>
      </c>
      <c r="IS11" s="2" t="str">
        <f>'miRNA Table'!$A7</f>
        <v>A05</v>
      </c>
      <c r="IT11" s="2" t="str">
        <f>'miRNA Table'!$C7</f>
        <v>hsa-let-7d-3p</v>
      </c>
      <c r="IU11" s="27">
        <f t="shared" si="0"/>
        <v>4.8555693588557124E-5</v>
      </c>
      <c r="IV11" s="27">
        <f t="shared" si="0"/>
        <v>5.9434768784688396E-5</v>
      </c>
    </row>
    <row r="12" spans="1:256" ht="15" customHeight="1" x14ac:dyDescent="0.25">
      <c r="B12" s="28">
        <f>IF(MIN(IU7:IV95)&gt;1,10^(2+INT(LOG(MIN(IU7:IV95)))),10^(INT(LOG(MIN(IU7:IV95)))))</f>
        <v>1.0000000000000001E-5</v>
      </c>
      <c r="C12" s="29">
        <f>B12*A1</f>
        <v>3.0000000000000004E-5</v>
      </c>
      <c r="D12" s="29">
        <f>C12</f>
        <v>3.0000000000000004E-5</v>
      </c>
      <c r="E12" s="29">
        <f>B12</f>
        <v>1.0000000000000001E-5</v>
      </c>
      <c r="F12" s="30">
        <f>B12</f>
        <v>1.0000000000000001E-5</v>
      </c>
      <c r="J12" s="2" t="str">
        <f>'miRNA Table'!A8</f>
        <v>A06</v>
      </c>
      <c r="K12" s="2" t="str">
        <f>'miRNA Table'!C8</f>
        <v>hsa-let-7e-5p</v>
      </c>
      <c r="L12" s="27">
        <f>IF(ISNUMBER(Results!E8),Results!E8,NA())</f>
        <v>1.9281128900376098E-2</v>
      </c>
      <c r="M12" s="27">
        <f>IF(ISNUMBER(Results!F8),Results!F8,NA())</f>
        <v>4.3998396650490853E-3</v>
      </c>
      <c r="IS12" s="2" t="str">
        <f>'miRNA Table'!$A8</f>
        <v>A06</v>
      </c>
      <c r="IT12" s="2" t="str">
        <f>'miRNA Table'!$C8</f>
        <v>hsa-let-7e-5p</v>
      </c>
      <c r="IU12" s="27">
        <f t="shared" si="0"/>
        <v>1.9281128900376098E-2</v>
      </c>
      <c r="IV12" s="27">
        <f t="shared" si="0"/>
        <v>4.3998396650490853E-3</v>
      </c>
    </row>
    <row r="13" spans="1:256" ht="15" customHeight="1" x14ac:dyDescent="0.25">
      <c r="B13" s="31">
        <f>IF(MAX(IU7:IV95)&gt;1,10^(2+INT(LOG(MAX(IU7:IV95)))),10^(INT(LOG(MAX(IU7:IV95)))+1))</f>
        <v>10000</v>
      </c>
      <c r="C13" s="32">
        <f>B13*A1</f>
        <v>30000</v>
      </c>
      <c r="D13" s="32">
        <f>C13</f>
        <v>30000</v>
      </c>
      <c r="E13" s="32">
        <f>B13</f>
        <v>10000</v>
      </c>
      <c r="F13" s="33">
        <f>B13</f>
        <v>10000</v>
      </c>
      <c r="J13" s="2" t="str">
        <f>'miRNA Table'!A9</f>
        <v>A07</v>
      </c>
      <c r="K13" s="2" t="str">
        <f>'miRNA Table'!C9</f>
        <v>hsa-let-7f-5p</v>
      </c>
      <c r="L13" s="27">
        <f>IF(ISNUMBER(Results!E9),Results!E9,NA())</f>
        <v>4.8555693588557124E-5</v>
      </c>
      <c r="M13" s="27">
        <f>IF(ISNUMBER(Results!F9),Results!F9,NA())</f>
        <v>5.9434768784688396E-5</v>
      </c>
      <c r="IS13" s="2" t="str">
        <f>'miRNA Table'!$A9</f>
        <v>A07</v>
      </c>
      <c r="IT13" s="2" t="str">
        <f>'miRNA Table'!$C9</f>
        <v>hsa-let-7f-5p</v>
      </c>
      <c r="IU13" s="27">
        <f t="shared" si="0"/>
        <v>4.8555693588557124E-5</v>
      </c>
      <c r="IV13" s="27">
        <f t="shared" si="0"/>
        <v>5.9434768784688396E-5</v>
      </c>
    </row>
    <row r="14" spans="1:256" ht="15" customHeight="1" x14ac:dyDescent="0.25">
      <c r="J14" s="2" t="str">
        <f>'miRNA Table'!A10</f>
        <v>A08</v>
      </c>
      <c r="K14" s="2" t="str">
        <f>'miRNA Table'!C10</f>
        <v>hsa-let-7g-5p</v>
      </c>
      <c r="L14" s="27">
        <f>IF(ISNUMBER(Results!E10),Results!E10,NA())</f>
        <v>2.4269049696990911E-3</v>
      </c>
      <c r="M14" s="27">
        <f>IF(ISNUMBER(Results!F10),Results!F10,NA())</f>
        <v>1.2794491907194354E-2</v>
      </c>
      <c r="IS14" s="2" t="str">
        <f>'miRNA Table'!$A10</f>
        <v>A08</v>
      </c>
      <c r="IT14" s="2" t="str">
        <f>'miRNA Table'!$C10</f>
        <v>hsa-let-7g-5p</v>
      </c>
      <c r="IU14" s="27">
        <f t="shared" si="0"/>
        <v>2.4269049696990911E-3</v>
      </c>
      <c r="IV14" s="27">
        <f t="shared" si="0"/>
        <v>1.2794491907194354E-2</v>
      </c>
    </row>
    <row r="15" spans="1:256" ht="15" customHeight="1" x14ac:dyDescent="0.25">
      <c r="J15" s="2" t="str">
        <f>'miRNA Table'!A11</f>
        <v>A09</v>
      </c>
      <c r="K15" s="2" t="str">
        <f>'miRNA Table'!C11</f>
        <v>hsa-let-7g-3p</v>
      </c>
      <c r="L15" s="27">
        <f>IF(ISNUMBER(Results!E11),Results!E11,NA())</f>
        <v>0.6597539553864471</v>
      </c>
      <c r="M15" s="27">
        <f>IF(ISNUMBER(Results!F11),Results!F11,NA())</f>
        <v>3.8965289174565598E-2</v>
      </c>
      <c r="IS15" s="2" t="str">
        <f>'miRNA Table'!$A11</f>
        <v>A09</v>
      </c>
      <c r="IT15" s="2" t="str">
        <f>'miRNA Table'!$C11</f>
        <v>hsa-let-7g-3p</v>
      </c>
      <c r="IU15" s="27">
        <f t="shared" si="0"/>
        <v>0.6597539553864471</v>
      </c>
      <c r="IV15" s="27">
        <f t="shared" si="0"/>
        <v>3.8965289174565598E-2</v>
      </c>
    </row>
    <row r="16" spans="1:256" ht="15" customHeight="1" x14ac:dyDescent="0.25">
      <c r="J16" s="2" t="str">
        <f>'miRNA Table'!A12</f>
        <v>A10</v>
      </c>
      <c r="K16" s="2" t="str">
        <f>'miRNA Table'!C12</f>
        <v>hsa-let-7i-5p</v>
      </c>
      <c r="L16" s="27">
        <f>IF(ISNUMBER(Results!E12),Results!E12,NA())</f>
        <v>14.621303203670415</v>
      </c>
      <c r="M16" s="27">
        <f>IF(ISNUMBER(Results!F12),Results!F12,NA())</f>
        <v>1.3712796892766249E-2</v>
      </c>
      <c r="IS16" s="2" t="str">
        <f>'miRNA Table'!$A12</f>
        <v>A10</v>
      </c>
      <c r="IT16" s="2" t="str">
        <f>'miRNA Table'!$C12</f>
        <v>hsa-let-7i-5p</v>
      </c>
      <c r="IU16" s="27">
        <f t="shared" si="0"/>
        <v>14.621303203670415</v>
      </c>
      <c r="IV16" s="27">
        <f t="shared" si="0"/>
        <v>1.3712796892766249E-2</v>
      </c>
    </row>
    <row r="17" spans="10:256" ht="15" customHeight="1" x14ac:dyDescent="0.25">
      <c r="J17" s="2" t="str">
        <f>'miRNA Table'!A13</f>
        <v>A11</v>
      </c>
      <c r="K17" s="2" t="str">
        <f>'miRNA Table'!C13</f>
        <v>hsa-miR-1-3p</v>
      </c>
      <c r="L17" s="27">
        <f>IF(ISNUMBER(Results!E13),Results!E13,NA())</f>
        <v>9.6887271238293418E-5</v>
      </c>
      <c r="M17" s="27">
        <f>IF(ISNUMBER(Results!F13),Results!F13,NA())</f>
        <v>5.9434768784688396E-5</v>
      </c>
      <c r="IS17" s="2" t="str">
        <f>'miRNA Table'!$A13</f>
        <v>A11</v>
      </c>
      <c r="IT17" s="2" t="str">
        <f>'miRNA Table'!$C13</f>
        <v>hsa-miR-1-3p</v>
      </c>
      <c r="IU17" s="27">
        <f t="shared" si="0"/>
        <v>9.6887271238293418E-5</v>
      </c>
      <c r="IV17" s="27">
        <f t="shared" si="0"/>
        <v>5.9434768784688396E-5</v>
      </c>
    </row>
    <row r="18" spans="10:256" ht="15" customHeight="1" x14ac:dyDescent="0.25">
      <c r="J18" s="2" t="str">
        <f>'miRNA Table'!A14</f>
        <v>A12</v>
      </c>
      <c r="K18" s="2" t="str">
        <f>'miRNA Table'!C14</f>
        <v>hsa-miR-100-5p</v>
      </c>
      <c r="L18" s="27">
        <f>IF(ISNUMBER(Results!E14),Results!E14,NA())</f>
        <v>0.85066716095085582</v>
      </c>
      <c r="M18" s="27">
        <f>IF(ISNUMBER(Results!F14),Results!F14,NA())</f>
        <v>0.21839322397917374</v>
      </c>
      <c r="IS18" s="2" t="str">
        <f>'miRNA Table'!$A14</f>
        <v>A12</v>
      </c>
      <c r="IT18" s="2" t="str">
        <f>'miRNA Table'!$C14</f>
        <v>hsa-miR-100-5p</v>
      </c>
      <c r="IU18" s="27">
        <f t="shared" si="0"/>
        <v>0.85066716095085582</v>
      </c>
      <c r="IV18" s="27">
        <f t="shared" si="0"/>
        <v>0.21839322397917374</v>
      </c>
    </row>
    <row r="19" spans="10:256" ht="15" customHeight="1" x14ac:dyDescent="0.25">
      <c r="J19" s="2" t="str">
        <f>'miRNA Table'!A15</f>
        <v>A13</v>
      </c>
      <c r="K19" s="2" t="str">
        <f>'miRNA Table'!C15</f>
        <v>hsa-miR-101-3p</v>
      </c>
      <c r="L19" s="27">
        <f>IF(ISNUMBER(Results!E15),Results!E15,NA())</f>
        <v>5.5262741779073862E-5</v>
      </c>
      <c r="M19" s="27">
        <f>IF(ISNUMBER(Results!F15),Results!F15,NA())</f>
        <v>1.3717767536852355E-4</v>
      </c>
      <c r="IS19" s="2" t="str">
        <f>'miRNA Table'!$A15</f>
        <v>A13</v>
      </c>
      <c r="IT19" s="2" t="str">
        <f>'miRNA Table'!$C15</f>
        <v>hsa-miR-101-3p</v>
      </c>
      <c r="IU19" s="27">
        <f t="shared" si="0"/>
        <v>5.5262741779073862E-5</v>
      </c>
      <c r="IV19" s="27">
        <f t="shared" si="0"/>
        <v>1.3717767536852355E-4</v>
      </c>
    </row>
    <row r="20" spans="10:256" ht="15" customHeight="1" x14ac:dyDescent="0.25">
      <c r="J20" s="2" t="str">
        <f>'miRNA Table'!A16</f>
        <v>A14</v>
      </c>
      <c r="K20" s="2" t="str">
        <f>'miRNA Table'!C16</f>
        <v>hsa-miR-101-5p</v>
      </c>
      <c r="L20" s="27">
        <f>IF(ISNUMBER(Results!E16),Results!E16,NA())</f>
        <v>1.7954917775707394E-4</v>
      </c>
      <c r="M20" s="27">
        <f>IF(ISNUMBER(Results!F16),Results!F16,NA())</f>
        <v>1.127175672277093E-4</v>
      </c>
      <c r="IS20" s="2" t="str">
        <f>'miRNA Table'!$A16</f>
        <v>A14</v>
      </c>
      <c r="IT20" s="2" t="str">
        <f>'miRNA Table'!$C16</f>
        <v>hsa-miR-101-5p</v>
      </c>
      <c r="IU20" s="27">
        <f t="shared" si="0"/>
        <v>1.7954917775707394E-4</v>
      </c>
      <c r="IV20" s="27">
        <f t="shared" si="0"/>
        <v>1.127175672277093E-4</v>
      </c>
    </row>
    <row r="21" spans="10:256" ht="15" customHeight="1" x14ac:dyDescent="0.25">
      <c r="J21" s="2" t="str">
        <f>'miRNA Table'!A17</f>
        <v>A15</v>
      </c>
      <c r="K21" s="2" t="str">
        <f>'miRNA Table'!C17</f>
        <v>hsa-miR-103a-3p</v>
      </c>
      <c r="L21" s="27">
        <f>IF(ISNUMBER(Results!E17),Results!E17,NA())</f>
        <v>5.0765774772264717E-2</v>
      </c>
      <c r="M21" s="27">
        <f>IF(ISNUMBER(Results!F17),Results!F17,NA())</f>
        <v>4.8754076625835911E-2</v>
      </c>
      <c r="IS21" s="2" t="str">
        <f>'miRNA Table'!$A17</f>
        <v>A15</v>
      </c>
      <c r="IT21" s="2" t="str">
        <f>'miRNA Table'!$C17</f>
        <v>hsa-miR-103a-3p</v>
      </c>
      <c r="IU21" s="27">
        <f t="shared" si="0"/>
        <v>5.0765774772264717E-2</v>
      </c>
      <c r="IV21" s="27">
        <f t="shared" si="0"/>
        <v>4.8754076625835911E-2</v>
      </c>
    </row>
    <row r="22" spans="10:256" ht="15" customHeight="1" x14ac:dyDescent="0.25">
      <c r="J22" s="2" t="str">
        <f>'miRNA Table'!A18</f>
        <v>A16</v>
      </c>
      <c r="K22" s="2" t="str">
        <f>'miRNA Table'!C18</f>
        <v>hsa-miR-105-5p</v>
      </c>
      <c r="L22" s="27">
        <f>IF(ISNUMBER(Results!E18),Results!E18,NA())</f>
        <v>4.8555693588557124E-5</v>
      </c>
      <c r="M22" s="27">
        <f>IF(ISNUMBER(Results!F18),Results!F18,NA())</f>
        <v>5.9434768784688396E-5</v>
      </c>
      <c r="IS22" s="2" t="str">
        <f>'miRNA Table'!$A18</f>
        <v>A16</v>
      </c>
      <c r="IT22" s="2" t="str">
        <f>'miRNA Table'!$C18</f>
        <v>hsa-miR-105-5p</v>
      </c>
      <c r="IU22" s="27">
        <f t="shared" si="0"/>
        <v>4.8555693588557124E-5</v>
      </c>
      <c r="IV22" s="27">
        <f t="shared" si="0"/>
        <v>5.9434768784688396E-5</v>
      </c>
    </row>
    <row r="23" spans="10:256" ht="15" customHeight="1" x14ac:dyDescent="0.25">
      <c r="J23" s="2" t="str">
        <f>'miRNA Table'!A19</f>
        <v>A17</v>
      </c>
      <c r="K23" s="2" t="str">
        <f>'miRNA Table'!C19</f>
        <v>hsa-miR-106a-3p</v>
      </c>
      <c r="L23" s="27">
        <f>IF(ISNUMBER(Results!E19),Results!E19,NA())</f>
        <v>4.8555693588557124E-5</v>
      </c>
      <c r="M23" s="27">
        <f>IF(ISNUMBER(Results!F19),Results!F19,NA())</f>
        <v>5.9434768784688396E-5</v>
      </c>
      <c r="IS23" s="2" t="str">
        <f>'miRNA Table'!$A19</f>
        <v>A17</v>
      </c>
      <c r="IT23" s="2" t="str">
        <f>'miRNA Table'!$C19</f>
        <v>hsa-miR-106a-3p</v>
      </c>
      <c r="IU23" s="27">
        <f t="shared" si="0"/>
        <v>4.8555693588557124E-5</v>
      </c>
      <c r="IV23" s="27">
        <f t="shared" si="0"/>
        <v>5.9434768784688396E-5</v>
      </c>
    </row>
    <row r="24" spans="10:256" ht="15" customHeight="1" x14ac:dyDescent="0.25">
      <c r="J24" s="2" t="str">
        <f>'miRNA Table'!A20</f>
        <v>A18</v>
      </c>
      <c r="K24" s="2" t="str">
        <f>'miRNA Table'!C20</f>
        <v>hsa-miR-106b-5p</v>
      </c>
      <c r="L24" s="27">
        <f>IF(ISNUMBER(Results!E20),Results!E20,NA())</f>
        <v>4.8555693588557124E-5</v>
      </c>
      <c r="M24" s="27">
        <f>IF(ISNUMBER(Results!F20),Results!F20,NA())</f>
        <v>5.9434768784688396E-5</v>
      </c>
      <c r="IS24" s="2" t="str">
        <f>'miRNA Table'!$A20</f>
        <v>A18</v>
      </c>
      <c r="IT24" s="2" t="str">
        <f>'miRNA Table'!$C20</f>
        <v>hsa-miR-106b-5p</v>
      </c>
      <c r="IU24" s="27">
        <f t="shared" ref="IU24:IV87" si="1">IF(ISNUMBER(L24),L24,"")</f>
        <v>4.8555693588557124E-5</v>
      </c>
      <c r="IV24" s="27">
        <f t="shared" si="1"/>
        <v>5.9434768784688396E-5</v>
      </c>
    </row>
    <row r="25" spans="10:256" ht="15" customHeight="1" x14ac:dyDescent="0.25">
      <c r="J25" s="2" t="str">
        <f>'miRNA Table'!A21</f>
        <v>A19</v>
      </c>
      <c r="K25" s="2" t="str">
        <f>'miRNA Table'!C21</f>
        <v>hsa-miR-106b-3p</v>
      </c>
      <c r="L25" s="27">
        <f>IF(ISNUMBER(Results!E21),Results!E21,NA())</f>
        <v>4.8555693588557124E-5</v>
      </c>
      <c r="M25" s="27">
        <f>IF(ISNUMBER(Results!F21),Results!F21,NA())</f>
        <v>9.1766895888525937E-5</v>
      </c>
      <c r="IS25" s="2" t="str">
        <f>'miRNA Table'!$A21</f>
        <v>A19</v>
      </c>
      <c r="IT25" s="2" t="str">
        <f>'miRNA Table'!$C21</f>
        <v>hsa-miR-106b-3p</v>
      </c>
      <c r="IU25" s="27">
        <f t="shared" si="1"/>
        <v>4.8555693588557124E-5</v>
      </c>
      <c r="IV25" s="27">
        <f t="shared" si="1"/>
        <v>9.1766895888525937E-5</v>
      </c>
    </row>
    <row r="26" spans="10:256" ht="15" customHeight="1" x14ac:dyDescent="0.25">
      <c r="J26" s="2" t="str">
        <f>'miRNA Table'!A22</f>
        <v>A20</v>
      </c>
      <c r="K26" s="2" t="str">
        <f>'miRNA Table'!C22</f>
        <v>hsa-miR-107</v>
      </c>
      <c r="L26" s="27">
        <f>IF(ISNUMBER(Results!E22),Results!E22,NA())</f>
        <v>4.18253915512919E-4</v>
      </c>
      <c r="M26" s="27">
        <f>IF(ISNUMBER(Results!F22),Results!F22,NA())</f>
        <v>2.7120411076240764E-4</v>
      </c>
      <c r="IS26" s="2" t="str">
        <f>'miRNA Table'!$A22</f>
        <v>A20</v>
      </c>
      <c r="IT26" s="2" t="str">
        <f>'miRNA Table'!$C22</f>
        <v>hsa-miR-107</v>
      </c>
      <c r="IU26" s="27">
        <f t="shared" si="1"/>
        <v>4.18253915512919E-4</v>
      </c>
      <c r="IV26" s="27">
        <f t="shared" si="1"/>
        <v>2.7120411076240764E-4</v>
      </c>
    </row>
    <row r="27" spans="10:256" ht="15" customHeight="1" x14ac:dyDescent="0.25">
      <c r="J27" s="2" t="str">
        <f>'miRNA Table'!A23</f>
        <v>A21</v>
      </c>
      <c r="K27" s="2" t="str">
        <f>'miRNA Table'!C23</f>
        <v>hsa-miR-10a-5p</v>
      </c>
      <c r="L27" s="27">
        <f>IF(ISNUMBER(Results!E23),Results!E23,NA())</f>
        <v>6.0334107687554785E-5</v>
      </c>
      <c r="M27" s="27">
        <f>IF(ISNUMBER(Results!F23),Results!F23,NA())</f>
        <v>5.9434768784688396E-5</v>
      </c>
      <c r="IS27" s="2" t="str">
        <f>'miRNA Table'!$A23</f>
        <v>A21</v>
      </c>
      <c r="IT27" s="2" t="str">
        <f>'miRNA Table'!$C23</f>
        <v>hsa-miR-10a-5p</v>
      </c>
      <c r="IU27" s="27">
        <f t="shared" si="1"/>
        <v>6.0334107687554785E-5</v>
      </c>
      <c r="IV27" s="27">
        <f t="shared" si="1"/>
        <v>5.9434768784688396E-5</v>
      </c>
    </row>
    <row r="28" spans="10:256" ht="15" customHeight="1" x14ac:dyDescent="0.25">
      <c r="J28" s="2" t="str">
        <f>'miRNA Table'!A24</f>
        <v>A22</v>
      </c>
      <c r="K28" s="2" t="str">
        <f>'miRNA Table'!C24</f>
        <v>hsa-miR-10a-3p</v>
      </c>
      <c r="L28" s="27">
        <f>IF(ISNUMBER(Results!E24),Results!E24,NA())</f>
        <v>6.7879399770011845E-5</v>
      </c>
      <c r="M28" s="27">
        <f>IF(ISNUMBER(Results!F24),Results!F24,NA())</f>
        <v>5.9434768784688396E-5</v>
      </c>
      <c r="IS28" s="2" t="str">
        <f>'miRNA Table'!$A24</f>
        <v>A22</v>
      </c>
      <c r="IT28" s="2" t="str">
        <f>'miRNA Table'!$C24</f>
        <v>hsa-miR-10a-3p</v>
      </c>
      <c r="IU28" s="27">
        <f t="shared" si="1"/>
        <v>6.7879399770011845E-5</v>
      </c>
      <c r="IV28" s="27">
        <f t="shared" si="1"/>
        <v>5.9434768784688396E-5</v>
      </c>
    </row>
    <row r="29" spans="10:256" ht="15" customHeight="1" x14ac:dyDescent="0.25">
      <c r="J29" s="2" t="str">
        <f>'miRNA Table'!A25</f>
        <v>A23</v>
      </c>
      <c r="K29" s="2" t="str">
        <f>'miRNA Table'!C25</f>
        <v>hsa-miR-10b-5p</v>
      </c>
      <c r="L29" s="27">
        <f>IF(ISNUMBER(Results!E25),Results!E25,NA())</f>
        <v>5.5775845350915544E-5</v>
      </c>
      <c r="M29" s="27">
        <f>IF(ISNUMBER(Results!F25),Results!F25,NA())</f>
        <v>6.1815721692880089E-5</v>
      </c>
      <c r="IS29" s="2" t="str">
        <f>'miRNA Table'!$A25</f>
        <v>A23</v>
      </c>
      <c r="IT29" s="2" t="str">
        <f>'miRNA Table'!$C25</f>
        <v>hsa-miR-10b-5p</v>
      </c>
      <c r="IU29" s="27">
        <f t="shared" si="1"/>
        <v>5.5775845350915544E-5</v>
      </c>
      <c r="IV29" s="27">
        <f t="shared" si="1"/>
        <v>6.1815721692880089E-5</v>
      </c>
    </row>
    <row r="30" spans="10:256" ht="15" customHeight="1" x14ac:dyDescent="0.25">
      <c r="J30" s="2" t="str">
        <f>'miRNA Table'!A26</f>
        <v>A24</v>
      </c>
      <c r="K30" s="2" t="str">
        <f>'miRNA Table'!C26</f>
        <v>hsa-miR-10b-3p</v>
      </c>
      <c r="L30" s="27">
        <f>IF(ISNUMBER(Results!E26),Results!E26,NA())</f>
        <v>1.3450990184040668E-4</v>
      </c>
      <c r="M30" s="27">
        <f>IF(ISNUMBER(Results!F26),Results!F26,NA())</f>
        <v>2.4297102603485785E-3</v>
      </c>
      <c r="IS30" s="2" t="str">
        <f>'miRNA Table'!$A26</f>
        <v>A24</v>
      </c>
      <c r="IT30" s="2" t="str">
        <f>'miRNA Table'!$C26</f>
        <v>hsa-miR-10b-3p</v>
      </c>
      <c r="IU30" s="27">
        <f t="shared" si="1"/>
        <v>1.3450990184040668E-4</v>
      </c>
      <c r="IV30" s="27">
        <f t="shared" si="1"/>
        <v>2.4297102603485785E-3</v>
      </c>
    </row>
    <row r="31" spans="10:256" ht="15" customHeight="1" x14ac:dyDescent="0.25">
      <c r="J31" s="2" t="str">
        <f>'miRNA Table'!A27</f>
        <v>B01</v>
      </c>
      <c r="K31" s="2" t="str">
        <f>'miRNA Table'!C27</f>
        <v>hsa-miR-1180-3p</v>
      </c>
      <c r="L31" s="27">
        <f>IF(ISNUMBER(Results!E27),Results!E27,NA())</f>
        <v>4.8555693588557124E-5</v>
      </c>
      <c r="M31" s="27">
        <f>IF(ISNUMBER(Results!F27),Results!F27,NA())</f>
        <v>5.9434768784688396E-5</v>
      </c>
      <c r="IS31" s="2" t="str">
        <f>'miRNA Table'!$A27</f>
        <v>B01</v>
      </c>
      <c r="IT31" s="2" t="str">
        <f>'miRNA Table'!$C27</f>
        <v>hsa-miR-1180-3p</v>
      </c>
      <c r="IU31" s="27">
        <f t="shared" si="1"/>
        <v>4.8555693588557124E-5</v>
      </c>
      <c r="IV31" s="27">
        <f t="shared" si="1"/>
        <v>5.9434768784688396E-5</v>
      </c>
    </row>
    <row r="32" spans="10:256" ht="15" customHeight="1" x14ac:dyDescent="0.25">
      <c r="J32" s="2" t="str">
        <f>'miRNA Table'!A28</f>
        <v>B02</v>
      </c>
      <c r="K32" s="2" t="str">
        <f>'miRNA Table'!C28</f>
        <v>hsa-miR-1207-5p</v>
      </c>
      <c r="L32" s="27">
        <f>IF(ISNUMBER(Results!E28),Results!E28,NA())</f>
        <v>7.2152316435040575E-4</v>
      </c>
      <c r="M32" s="27">
        <f>IF(ISNUMBER(Results!F28),Results!F28,NA())</f>
        <v>3.6236684255519925E-3</v>
      </c>
      <c r="IS32" s="2" t="str">
        <f>'miRNA Table'!$A28</f>
        <v>B02</v>
      </c>
      <c r="IT32" s="2" t="str">
        <f>'miRNA Table'!$C28</f>
        <v>hsa-miR-1207-5p</v>
      </c>
      <c r="IU32" s="27">
        <f t="shared" si="1"/>
        <v>7.2152316435040575E-4</v>
      </c>
      <c r="IV32" s="27">
        <f t="shared" si="1"/>
        <v>3.6236684255519925E-3</v>
      </c>
    </row>
    <row r="33" spans="10:256" ht="15" customHeight="1" x14ac:dyDescent="0.25">
      <c r="J33" s="2" t="str">
        <f>'miRNA Table'!A29</f>
        <v>B03</v>
      </c>
      <c r="K33" s="2" t="str">
        <f>'miRNA Table'!C29</f>
        <v>hsa-miR-122-5p</v>
      </c>
      <c r="L33" s="27">
        <f>IF(ISNUMBER(Results!E29),Results!E29,NA())</f>
        <v>137.18700320464561</v>
      </c>
      <c r="M33" s="27">
        <f>IF(ISNUMBER(Results!F29),Results!F29,NA())</f>
        <v>0.36559882360685697</v>
      </c>
      <c r="IS33" s="2" t="str">
        <f>'miRNA Table'!$A29</f>
        <v>B03</v>
      </c>
      <c r="IT33" s="2" t="str">
        <f>'miRNA Table'!$C29</f>
        <v>hsa-miR-122-5p</v>
      </c>
      <c r="IU33" s="27">
        <f t="shared" si="1"/>
        <v>137.18700320464561</v>
      </c>
      <c r="IV33" s="27">
        <f t="shared" si="1"/>
        <v>0.36559882360685697</v>
      </c>
    </row>
    <row r="34" spans="10:256" ht="15" customHeight="1" x14ac:dyDescent="0.25">
      <c r="J34" s="2" t="str">
        <f>'miRNA Table'!A30</f>
        <v>B04</v>
      </c>
      <c r="K34" s="2" t="str">
        <f>'miRNA Table'!C30</f>
        <v>hsa-miR-122-3p</v>
      </c>
      <c r="L34" s="27">
        <f>IF(ISNUMBER(Results!E30),Results!E30,NA())</f>
        <v>2.571216248913349E-3</v>
      </c>
      <c r="M34" s="27">
        <f>IF(ISNUMBER(Results!F30),Results!F30,NA())</f>
        <v>5.7655208751147147E-3</v>
      </c>
      <c r="IS34" s="2" t="str">
        <f>'miRNA Table'!$A30</f>
        <v>B04</v>
      </c>
      <c r="IT34" s="2" t="str">
        <f>'miRNA Table'!$C30</f>
        <v>hsa-miR-122-3p</v>
      </c>
      <c r="IU34" s="27">
        <f t="shared" si="1"/>
        <v>2.571216248913349E-3</v>
      </c>
      <c r="IV34" s="27">
        <f t="shared" si="1"/>
        <v>5.7655208751147147E-3</v>
      </c>
    </row>
    <row r="35" spans="10:256" ht="15" customHeight="1" x14ac:dyDescent="0.25">
      <c r="J35" s="2" t="str">
        <f>'miRNA Table'!A31</f>
        <v>B05</v>
      </c>
      <c r="K35" s="2" t="str">
        <f>'miRNA Table'!C31</f>
        <v>hsa-miR-1224-3p</v>
      </c>
      <c r="L35" s="27">
        <f>IF(ISNUMBER(Results!E31),Results!E31,NA())</f>
        <v>0.59049633071476504</v>
      </c>
      <c r="M35" s="27">
        <f>IF(ISNUMBER(Results!F31),Results!F31,NA())</f>
        <v>1.3184621814531557E-2</v>
      </c>
      <c r="IS35" s="2" t="str">
        <f>'miRNA Table'!$A31</f>
        <v>B05</v>
      </c>
      <c r="IT35" s="2" t="str">
        <f>'miRNA Table'!$C31</f>
        <v>hsa-miR-1224-3p</v>
      </c>
      <c r="IU35" s="27">
        <f t="shared" si="1"/>
        <v>0.59049633071476504</v>
      </c>
      <c r="IV35" s="27">
        <f t="shared" si="1"/>
        <v>1.3184621814531557E-2</v>
      </c>
    </row>
    <row r="36" spans="10:256" ht="15" customHeight="1" x14ac:dyDescent="0.25">
      <c r="J36" s="2" t="str">
        <f>'miRNA Table'!A32</f>
        <v>B06</v>
      </c>
      <c r="K36" s="2" t="str">
        <f>'miRNA Table'!C32</f>
        <v>hsa-miR-1224-5p</v>
      </c>
      <c r="L36" s="27">
        <f>IF(ISNUMBER(Results!E32),Results!E32,NA())</f>
        <v>8.5180479811551732E-2</v>
      </c>
      <c r="M36" s="27">
        <f>IF(ISNUMBER(Results!F32),Results!F32,NA())</f>
        <v>8.7303876409879099E-4</v>
      </c>
      <c r="IS36" s="2" t="str">
        <f>'miRNA Table'!$A32</f>
        <v>B06</v>
      </c>
      <c r="IT36" s="2" t="str">
        <f>'miRNA Table'!$C32</f>
        <v>hsa-miR-1224-5p</v>
      </c>
      <c r="IU36" s="27">
        <f t="shared" si="1"/>
        <v>8.5180479811551732E-2</v>
      </c>
      <c r="IV36" s="27">
        <f t="shared" si="1"/>
        <v>8.7303876409879099E-4</v>
      </c>
    </row>
    <row r="37" spans="10:256" ht="15" customHeight="1" x14ac:dyDescent="0.25">
      <c r="J37" s="2" t="str">
        <f>'miRNA Table'!A33</f>
        <v>B07</v>
      </c>
      <c r="K37" s="2" t="str">
        <f>'miRNA Table'!C33</f>
        <v>hsa-miR-124-3p</v>
      </c>
      <c r="L37" s="27">
        <f>IF(ISNUMBER(Results!E33),Results!E33,NA())</f>
        <v>1.0871287845143887E-2</v>
      </c>
      <c r="M37" s="27">
        <f>IF(ISNUMBER(Results!F33),Results!F33,NA())</f>
        <v>1.3337819740608931E-2</v>
      </c>
      <c r="IS37" s="2" t="str">
        <f>'miRNA Table'!$A33</f>
        <v>B07</v>
      </c>
      <c r="IT37" s="2" t="str">
        <f>'miRNA Table'!$C33</f>
        <v>hsa-miR-124-3p</v>
      </c>
      <c r="IU37" s="27">
        <f t="shared" si="1"/>
        <v>1.0871287845143887E-2</v>
      </c>
      <c r="IV37" s="27">
        <f t="shared" si="1"/>
        <v>1.3337819740608931E-2</v>
      </c>
    </row>
    <row r="38" spans="10:256" ht="15" customHeight="1" x14ac:dyDescent="0.25">
      <c r="J38" s="2" t="str">
        <f>'miRNA Table'!A34</f>
        <v>B08</v>
      </c>
      <c r="K38" s="2" t="str">
        <f>'miRNA Table'!C34</f>
        <v>hsa-miR-124-5p</v>
      </c>
      <c r="L38" s="27">
        <f>IF(ISNUMBER(Results!E34),Results!E34,NA())</f>
        <v>4.8555693588557124E-5</v>
      </c>
      <c r="M38" s="27">
        <f>IF(ISNUMBER(Results!F34),Results!F34,NA())</f>
        <v>2.8932928978066036E-4</v>
      </c>
      <c r="IS38" s="2" t="str">
        <f>'miRNA Table'!$A34</f>
        <v>B08</v>
      </c>
      <c r="IT38" s="2" t="str">
        <f>'miRNA Table'!$C34</f>
        <v>hsa-miR-124-5p</v>
      </c>
      <c r="IU38" s="27">
        <f t="shared" si="1"/>
        <v>4.8555693588557124E-5</v>
      </c>
      <c r="IV38" s="27">
        <f t="shared" si="1"/>
        <v>2.8932928978066036E-4</v>
      </c>
    </row>
    <row r="39" spans="10:256" ht="15" customHeight="1" x14ac:dyDescent="0.25">
      <c r="J39" s="2" t="str">
        <f>'miRNA Table'!A35</f>
        <v>B09</v>
      </c>
      <c r="K39" s="2" t="str">
        <f>'miRNA Table'!C35</f>
        <v>hsa-miR-125a-3p</v>
      </c>
      <c r="L39" s="27">
        <f>IF(ISNUMBER(Results!E35),Results!E35,NA())</f>
        <v>0.77021511115677521</v>
      </c>
      <c r="M39" s="27">
        <f>IF(ISNUMBER(Results!F35),Results!F35,NA())</f>
        <v>2.7246023989995751E-4</v>
      </c>
      <c r="IS39" s="2" t="str">
        <f>'miRNA Table'!$A35</f>
        <v>B09</v>
      </c>
      <c r="IT39" s="2" t="str">
        <f>'miRNA Table'!$C35</f>
        <v>hsa-miR-125a-3p</v>
      </c>
      <c r="IU39" s="27">
        <f t="shared" si="1"/>
        <v>0.77021511115677521</v>
      </c>
      <c r="IV39" s="27">
        <f t="shared" si="1"/>
        <v>2.7246023989995751E-4</v>
      </c>
    </row>
    <row r="40" spans="10:256" ht="15" customHeight="1" x14ac:dyDescent="0.25">
      <c r="J40" s="2" t="str">
        <f>'miRNA Table'!A36</f>
        <v>B10</v>
      </c>
      <c r="K40" s="2" t="str">
        <f>'miRNA Table'!C36</f>
        <v>hsa-miR-125a-5p</v>
      </c>
      <c r="L40" s="27">
        <f>IF(ISNUMBER(Results!E36),Results!E36,NA())</f>
        <v>0.13304627280666997</v>
      </c>
      <c r="M40" s="27">
        <f>IF(ISNUMBER(Results!F36),Results!F36,NA())</f>
        <v>0.18237754303002213</v>
      </c>
      <c r="IS40" s="2" t="str">
        <f>'miRNA Table'!$A36</f>
        <v>B10</v>
      </c>
      <c r="IT40" s="2" t="str">
        <f>'miRNA Table'!$C36</f>
        <v>hsa-miR-125a-5p</v>
      </c>
      <c r="IU40" s="27">
        <f t="shared" si="1"/>
        <v>0.13304627280666997</v>
      </c>
      <c r="IV40" s="27">
        <f t="shared" si="1"/>
        <v>0.18237754303002213</v>
      </c>
    </row>
    <row r="41" spans="10:256" ht="15" customHeight="1" x14ac:dyDescent="0.25">
      <c r="J41" s="2" t="str">
        <f>'miRNA Table'!A37</f>
        <v>B11</v>
      </c>
      <c r="K41" s="2" t="str">
        <f>'miRNA Table'!C37</f>
        <v>hsa-miR-125b-5p</v>
      </c>
      <c r="L41" s="27">
        <f>IF(ISNUMBER(Results!E37),Results!E37,NA())</f>
        <v>2.2591566091900153E-3</v>
      </c>
      <c r="M41" s="27">
        <f>IF(ISNUMBER(Results!F37),Results!F37,NA())</f>
        <v>1.0392356711779066E-2</v>
      </c>
      <c r="IS41" s="2" t="str">
        <f>'miRNA Table'!$A37</f>
        <v>B11</v>
      </c>
      <c r="IT41" s="2" t="str">
        <f>'miRNA Table'!$C37</f>
        <v>hsa-miR-125b-5p</v>
      </c>
      <c r="IU41" s="27">
        <f t="shared" si="1"/>
        <v>2.2591566091900153E-3</v>
      </c>
      <c r="IV41" s="27">
        <f t="shared" si="1"/>
        <v>1.0392356711779066E-2</v>
      </c>
    </row>
    <row r="42" spans="10:256" ht="15" customHeight="1" x14ac:dyDescent="0.25">
      <c r="J42" s="2" t="str">
        <f>'miRNA Table'!A38</f>
        <v>B12</v>
      </c>
      <c r="K42" s="2" t="str">
        <f>'miRNA Table'!C38</f>
        <v>hsa-miR-126-3p</v>
      </c>
      <c r="L42" s="27">
        <f>IF(ISNUMBER(Results!E38),Results!E38,NA())</f>
        <v>0.13837609769941359</v>
      </c>
      <c r="M42" s="27">
        <f>IF(ISNUMBER(Results!F38),Results!F38,NA())</f>
        <v>0.40942374103021895</v>
      </c>
      <c r="IS42" s="2" t="str">
        <f>'miRNA Table'!$A38</f>
        <v>B12</v>
      </c>
      <c r="IT42" s="2" t="str">
        <f>'miRNA Table'!$C38</f>
        <v>hsa-miR-126-3p</v>
      </c>
      <c r="IU42" s="27">
        <f t="shared" si="1"/>
        <v>0.13837609769941359</v>
      </c>
      <c r="IV42" s="27">
        <f t="shared" si="1"/>
        <v>0.40942374103021895</v>
      </c>
    </row>
    <row r="43" spans="10:256" ht="15" customHeight="1" x14ac:dyDescent="0.25">
      <c r="J43" s="2" t="str">
        <f>'miRNA Table'!A39</f>
        <v>B13</v>
      </c>
      <c r="K43" s="2" t="str">
        <f>'miRNA Table'!C39</f>
        <v>hsa-miR-126-5p</v>
      </c>
      <c r="L43" s="27">
        <f>IF(ISNUMBER(Results!E39),Results!E39,NA())</f>
        <v>0.55864356903611001</v>
      </c>
      <c r="M43" s="27">
        <f>IF(ISNUMBER(Results!F39),Results!F39,NA())</f>
        <v>1.0300485792602764E-4</v>
      </c>
      <c r="IS43" s="2" t="str">
        <f>'miRNA Table'!$A39</f>
        <v>B13</v>
      </c>
      <c r="IT43" s="2" t="str">
        <f>'miRNA Table'!$C39</f>
        <v>hsa-miR-126-5p</v>
      </c>
      <c r="IU43" s="27">
        <f t="shared" si="1"/>
        <v>0.55864356903611001</v>
      </c>
      <c r="IV43" s="27">
        <f t="shared" si="1"/>
        <v>1.0300485792602764E-4</v>
      </c>
    </row>
    <row r="44" spans="10:256" ht="15" customHeight="1" x14ac:dyDescent="0.25">
      <c r="J44" s="2" t="str">
        <f>'miRNA Table'!A40</f>
        <v>B14</v>
      </c>
      <c r="K44" s="2" t="str">
        <f>'miRNA Table'!C40</f>
        <v>hsa-miR-1265</v>
      </c>
      <c r="L44" s="27">
        <f>IF(ISNUMBER(Results!E40),Results!E40,NA())</f>
        <v>4.8555693588557124E-5</v>
      </c>
      <c r="M44" s="27">
        <f>IF(ISNUMBER(Results!F40),Results!F40,NA())</f>
        <v>5.9434768784688396E-5</v>
      </c>
      <c r="IS44" s="2" t="str">
        <f>'miRNA Table'!$A40</f>
        <v>B14</v>
      </c>
      <c r="IT44" s="2" t="str">
        <f>'miRNA Table'!$C40</f>
        <v>hsa-miR-1265</v>
      </c>
      <c r="IU44" s="27">
        <f t="shared" si="1"/>
        <v>4.8555693588557124E-5</v>
      </c>
      <c r="IV44" s="27">
        <f t="shared" si="1"/>
        <v>5.9434768784688396E-5</v>
      </c>
    </row>
    <row r="45" spans="10:256" ht="15" customHeight="1" x14ac:dyDescent="0.25">
      <c r="J45" s="2" t="str">
        <f>'miRNA Table'!A41</f>
        <v>B15</v>
      </c>
      <c r="K45" s="2" t="str">
        <f>'miRNA Table'!C41</f>
        <v>hsa-miR-127-3p</v>
      </c>
      <c r="L45" s="27">
        <f>IF(ISNUMBER(Results!E41),Results!E41,NA())</f>
        <v>3.6111314852006267E-3</v>
      </c>
      <c r="M45" s="27">
        <f>IF(ISNUMBER(Results!F41),Results!F41,NA())</f>
        <v>7.8577573520926172E-3</v>
      </c>
      <c r="IS45" s="2" t="str">
        <f>'miRNA Table'!$A41</f>
        <v>B15</v>
      </c>
      <c r="IT45" s="2" t="str">
        <f>'miRNA Table'!$C41</f>
        <v>hsa-miR-127-3p</v>
      </c>
      <c r="IU45" s="27">
        <f t="shared" si="1"/>
        <v>3.6111314852006267E-3</v>
      </c>
      <c r="IV45" s="27">
        <f t="shared" si="1"/>
        <v>7.8577573520926172E-3</v>
      </c>
    </row>
    <row r="46" spans="10:256" ht="15" customHeight="1" x14ac:dyDescent="0.25">
      <c r="J46" s="2" t="str">
        <f>'miRNA Table'!A42</f>
        <v>B16</v>
      </c>
      <c r="K46" s="2" t="str">
        <f>'miRNA Table'!C42</f>
        <v>hsa-miR-127-5p</v>
      </c>
      <c r="L46" s="27">
        <f>IF(ISNUMBER(Results!E42),Results!E42,NA())</f>
        <v>4.8555693588557124E-5</v>
      </c>
      <c r="M46" s="27">
        <f>IF(ISNUMBER(Results!F42),Results!F42,NA())</f>
        <v>5.9434768784688396E-5</v>
      </c>
      <c r="IS46" s="2" t="str">
        <f>'miRNA Table'!$A42</f>
        <v>B16</v>
      </c>
      <c r="IT46" s="2" t="str">
        <f>'miRNA Table'!$C42</f>
        <v>hsa-miR-127-5p</v>
      </c>
      <c r="IU46" s="27">
        <f t="shared" si="1"/>
        <v>4.8555693588557124E-5</v>
      </c>
      <c r="IV46" s="27">
        <f t="shared" si="1"/>
        <v>5.9434768784688396E-5</v>
      </c>
    </row>
    <row r="47" spans="10:256" ht="15" customHeight="1" x14ac:dyDescent="0.25">
      <c r="J47" s="2" t="str">
        <f>'miRNA Table'!A43</f>
        <v>B17</v>
      </c>
      <c r="K47" s="2" t="str">
        <f>'miRNA Table'!C43</f>
        <v>hsa-miR-128-3p</v>
      </c>
      <c r="L47" s="27">
        <f>IF(ISNUMBER(Results!E43),Results!E43,NA())</f>
        <v>2.8266977293757382E-3</v>
      </c>
      <c r="M47" s="27">
        <f>IF(ISNUMBER(Results!F43),Results!F43,NA())</f>
        <v>5.2687143026339629E-3</v>
      </c>
      <c r="IS47" s="2" t="str">
        <f>'miRNA Table'!$A43</f>
        <v>B17</v>
      </c>
      <c r="IT47" s="2" t="str">
        <f>'miRNA Table'!$C43</f>
        <v>hsa-miR-128-3p</v>
      </c>
      <c r="IU47" s="27">
        <f t="shared" si="1"/>
        <v>2.8266977293757382E-3</v>
      </c>
      <c r="IV47" s="27">
        <f t="shared" si="1"/>
        <v>5.2687143026339629E-3</v>
      </c>
    </row>
    <row r="48" spans="10:256" ht="15" customHeight="1" x14ac:dyDescent="0.25">
      <c r="J48" s="2" t="str">
        <f>'miRNA Table'!A44</f>
        <v>B18</v>
      </c>
      <c r="K48" s="2" t="str">
        <f>'miRNA Table'!C44</f>
        <v>hsa-miR-1284</v>
      </c>
      <c r="L48" s="27">
        <f>IF(ISNUMBER(Results!E44),Results!E44,NA())</f>
        <v>6.7254950920203342E-5</v>
      </c>
      <c r="M48" s="27">
        <f>IF(ISNUMBER(Results!F44),Results!F44,NA())</f>
        <v>4.206768357968841E-4</v>
      </c>
      <c r="IS48" s="2" t="str">
        <f>'miRNA Table'!$A44</f>
        <v>B18</v>
      </c>
      <c r="IT48" s="2" t="str">
        <f>'miRNA Table'!$C44</f>
        <v>hsa-miR-1284</v>
      </c>
      <c r="IU48" s="27">
        <f t="shared" si="1"/>
        <v>6.7254950920203342E-5</v>
      </c>
      <c r="IV48" s="27">
        <f t="shared" si="1"/>
        <v>4.206768357968841E-4</v>
      </c>
    </row>
    <row r="49" spans="10:256" ht="15" customHeight="1" x14ac:dyDescent="0.25">
      <c r="J49" s="2" t="str">
        <f>'miRNA Table'!A45</f>
        <v>B19</v>
      </c>
      <c r="K49" s="2" t="str">
        <f>'miRNA Table'!C45</f>
        <v>hsa-miR-129-1-3p</v>
      </c>
      <c r="L49" s="27">
        <f>IF(ISNUMBER(Results!E45),Results!E45,NA())</f>
        <v>8.2660009132658738E-2</v>
      </c>
      <c r="M49" s="27">
        <f>IF(ISNUMBER(Results!F45),Results!F45,NA())</f>
        <v>1.9251888862035047</v>
      </c>
      <c r="IS49" s="2" t="str">
        <f>'miRNA Table'!$A45</f>
        <v>B19</v>
      </c>
      <c r="IT49" s="2" t="str">
        <f>'miRNA Table'!$C45</f>
        <v>hsa-miR-129-1-3p</v>
      </c>
      <c r="IU49" s="27">
        <f t="shared" si="1"/>
        <v>8.2660009132658738E-2</v>
      </c>
      <c r="IV49" s="27">
        <f t="shared" si="1"/>
        <v>1.9251888862035047</v>
      </c>
    </row>
    <row r="50" spans="10:256" ht="15" customHeight="1" x14ac:dyDescent="0.25">
      <c r="J50" s="2" t="str">
        <f>'miRNA Table'!A46</f>
        <v>B20</v>
      </c>
      <c r="K50" s="2" t="str">
        <f>'miRNA Table'!C46</f>
        <v>hsa-miR-1290</v>
      </c>
      <c r="L50" s="27">
        <f>IF(ISNUMBER(Results!E46),Results!E46,NA())</f>
        <v>4.0185266976082179</v>
      </c>
      <c r="M50" s="27">
        <f>IF(ISNUMBER(Results!F46),Results!F46,NA())</f>
        <v>40.085262035972136</v>
      </c>
      <c r="IS50" s="2" t="str">
        <f>'miRNA Table'!$A46</f>
        <v>B20</v>
      </c>
      <c r="IT50" s="2" t="str">
        <f>'miRNA Table'!$C46</f>
        <v>hsa-miR-1290</v>
      </c>
      <c r="IU50" s="27">
        <f t="shared" si="1"/>
        <v>4.0185266976082179</v>
      </c>
      <c r="IV50" s="27">
        <f t="shared" si="1"/>
        <v>40.085262035972136</v>
      </c>
    </row>
    <row r="51" spans="10:256" ht="15" customHeight="1" x14ac:dyDescent="0.25">
      <c r="J51" s="2" t="str">
        <f>'miRNA Table'!A47</f>
        <v>B21</v>
      </c>
      <c r="K51" s="2" t="str">
        <f>'miRNA Table'!C47</f>
        <v>hsa-miR-129-2-3p</v>
      </c>
      <c r="L51" s="27">
        <f>IF(ISNUMBER(Results!E47),Results!E47,NA())</f>
        <v>4.8555693588557124E-5</v>
      </c>
      <c r="M51" s="27">
        <f>IF(ISNUMBER(Results!F47),Results!F47,NA())</f>
        <v>5.9434768784688396E-5</v>
      </c>
      <c r="IS51" s="2" t="str">
        <f>'miRNA Table'!$A47</f>
        <v>B21</v>
      </c>
      <c r="IT51" s="2" t="str">
        <f>'miRNA Table'!$C47</f>
        <v>hsa-miR-129-2-3p</v>
      </c>
      <c r="IU51" s="27">
        <f t="shared" si="1"/>
        <v>4.8555693588557124E-5</v>
      </c>
      <c r="IV51" s="27">
        <f t="shared" si="1"/>
        <v>5.9434768784688396E-5</v>
      </c>
    </row>
    <row r="52" spans="10:256" ht="15" customHeight="1" x14ac:dyDescent="0.25">
      <c r="J52" s="2" t="str">
        <f>'miRNA Table'!A48</f>
        <v>B22</v>
      </c>
      <c r="K52" s="2" t="str">
        <f>'miRNA Table'!C48</f>
        <v>hsa-miR-129-5p</v>
      </c>
      <c r="L52" s="27">
        <f>IF(ISNUMBER(Results!E48),Results!E48,NA())</f>
        <v>6.9440834466138251E-3</v>
      </c>
      <c r="M52" s="27">
        <f>IF(ISNUMBER(Results!F48),Results!F48,NA())</f>
        <v>4.1625019594862698E-3</v>
      </c>
      <c r="IS52" s="2" t="str">
        <f>'miRNA Table'!$A48</f>
        <v>B22</v>
      </c>
      <c r="IT52" s="2" t="str">
        <f>'miRNA Table'!$C48</f>
        <v>hsa-miR-129-5p</v>
      </c>
      <c r="IU52" s="27">
        <f t="shared" si="1"/>
        <v>6.9440834466138251E-3</v>
      </c>
      <c r="IV52" s="27">
        <f t="shared" si="1"/>
        <v>4.1625019594862698E-3</v>
      </c>
    </row>
    <row r="53" spans="10:256" ht="15" customHeight="1" x14ac:dyDescent="0.25">
      <c r="J53" s="2" t="str">
        <f>'miRNA Table'!A49</f>
        <v>B23</v>
      </c>
      <c r="K53" s="2" t="str">
        <f>'miRNA Table'!C49</f>
        <v>hsa-miR-130a-3p</v>
      </c>
      <c r="L53" s="27">
        <f>IF(ISNUMBER(Results!E49),Results!E49,NA())</f>
        <v>1.2767277804708057E-3</v>
      </c>
      <c r="M53" s="27">
        <f>IF(ISNUMBER(Results!F49),Results!F49,NA())</f>
        <v>2.3039631112794908E-3</v>
      </c>
      <c r="IS53" s="2" t="str">
        <f>'miRNA Table'!$A49</f>
        <v>B23</v>
      </c>
      <c r="IT53" s="2" t="str">
        <f>'miRNA Table'!$C49</f>
        <v>hsa-miR-130a-3p</v>
      </c>
      <c r="IU53" s="27">
        <f t="shared" si="1"/>
        <v>1.2767277804708057E-3</v>
      </c>
      <c r="IV53" s="27">
        <f t="shared" si="1"/>
        <v>2.3039631112794908E-3</v>
      </c>
    </row>
    <row r="54" spans="10:256" ht="15" customHeight="1" x14ac:dyDescent="0.25">
      <c r="J54" s="2" t="str">
        <f>'miRNA Table'!A50</f>
        <v>B24</v>
      </c>
      <c r="K54" s="2" t="str">
        <f>'miRNA Table'!C50</f>
        <v>hsa-miR-130b-3p</v>
      </c>
      <c r="L54" s="27">
        <f>IF(ISNUMBER(Results!E50),Results!E50,NA())</f>
        <v>6.7722746097890934E-5</v>
      </c>
      <c r="M54" s="27">
        <f>IF(ISNUMBER(Results!F50),Results!F50,NA())</f>
        <v>1.0624912434788591E-3</v>
      </c>
      <c r="IS54" s="2" t="str">
        <f>'miRNA Table'!$A50</f>
        <v>B24</v>
      </c>
      <c r="IT54" s="2" t="str">
        <f>'miRNA Table'!$C50</f>
        <v>hsa-miR-130b-3p</v>
      </c>
      <c r="IU54" s="27">
        <f t="shared" si="1"/>
        <v>6.7722746097890934E-5</v>
      </c>
      <c r="IV54" s="27">
        <f t="shared" si="1"/>
        <v>1.0624912434788591E-3</v>
      </c>
    </row>
    <row r="55" spans="10:256" ht="15" customHeight="1" x14ac:dyDescent="0.25">
      <c r="J55" s="2" t="str">
        <f>'miRNA Table'!A51</f>
        <v>C01</v>
      </c>
      <c r="K55" s="2" t="str">
        <f>'miRNA Table'!C51</f>
        <v>hsa-miR-132-3p</v>
      </c>
      <c r="L55" s="27">
        <f>IF(ISNUMBER(Results!E51),Results!E51,NA())</f>
        <v>1.8374594084607748E-4</v>
      </c>
      <c r="M55" s="27">
        <f>IF(ISNUMBER(Results!F51),Results!F51,NA())</f>
        <v>1.4103426475491627E-4</v>
      </c>
      <c r="IS55" s="2" t="str">
        <f>'miRNA Table'!$A51</f>
        <v>C01</v>
      </c>
      <c r="IT55" s="2" t="str">
        <f>'miRNA Table'!$C51</f>
        <v>hsa-miR-132-3p</v>
      </c>
      <c r="IU55" s="27">
        <f t="shared" si="1"/>
        <v>1.8374594084607748E-4</v>
      </c>
      <c r="IV55" s="27">
        <f t="shared" si="1"/>
        <v>1.4103426475491627E-4</v>
      </c>
    </row>
    <row r="56" spans="10:256" ht="15" customHeight="1" x14ac:dyDescent="0.25">
      <c r="J56" s="2" t="str">
        <f>'miRNA Table'!A52</f>
        <v>C02</v>
      </c>
      <c r="K56" s="2" t="str">
        <f>'miRNA Table'!C52</f>
        <v>hsa-miR-132-5p</v>
      </c>
      <c r="L56" s="27">
        <f>IF(ISNUMBER(Results!E52),Results!E52,NA())</f>
        <v>1.9262357509635931E-3</v>
      </c>
      <c r="M56" s="27">
        <f>IF(ISNUMBER(Results!F52),Results!F52,NA())</f>
        <v>7.247336851103992E-3</v>
      </c>
      <c r="IS56" s="2" t="str">
        <f>'miRNA Table'!$A52</f>
        <v>C02</v>
      </c>
      <c r="IT56" s="2" t="str">
        <f>'miRNA Table'!$C52</f>
        <v>hsa-miR-132-5p</v>
      </c>
      <c r="IU56" s="27">
        <f t="shared" si="1"/>
        <v>1.9262357509635931E-3</v>
      </c>
      <c r="IV56" s="27">
        <f t="shared" si="1"/>
        <v>7.247336851103992E-3</v>
      </c>
    </row>
    <row r="57" spans="10:256" ht="15" customHeight="1" x14ac:dyDescent="0.25">
      <c r="J57" s="2" t="str">
        <f>'miRNA Table'!A53</f>
        <v>C03</v>
      </c>
      <c r="K57" s="2" t="str">
        <f>'miRNA Table'!C53</f>
        <v>hsa-miR-1324</v>
      </c>
      <c r="L57" s="27">
        <f>IF(ISNUMBER(Results!E53),Results!E53,NA())</f>
        <v>65.344776045260403</v>
      </c>
      <c r="M57" s="27">
        <f>IF(ISNUMBER(Results!F53),Results!F53,NA())</f>
        <v>1.9151414494105569E-3</v>
      </c>
      <c r="IS57" s="2" t="str">
        <f>'miRNA Table'!$A53</f>
        <v>C03</v>
      </c>
      <c r="IT57" s="2" t="str">
        <f>'miRNA Table'!$C53</f>
        <v>hsa-miR-1324</v>
      </c>
      <c r="IU57" s="27">
        <f t="shared" si="1"/>
        <v>65.344776045260403</v>
      </c>
      <c r="IV57" s="27">
        <f t="shared" si="1"/>
        <v>1.9151414494105569E-3</v>
      </c>
    </row>
    <row r="58" spans="10:256" ht="15" customHeight="1" x14ac:dyDescent="0.25">
      <c r="J58" s="2" t="str">
        <f>'miRNA Table'!A54</f>
        <v>C04</v>
      </c>
      <c r="K58" s="2" t="str">
        <f>'miRNA Table'!C54</f>
        <v>hsa-miR-133a-3p</v>
      </c>
      <c r="L58" s="27">
        <f>IF(ISNUMBER(Results!E54),Results!E54,NA())</f>
        <v>4.6194221031523302E-4</v>
      </c>
      <c r="M58" s="27">
        <f>IF(ISNUMBER(Results!F54),Results!F54,NA())</f>
        <v>3.2326389413950231E-4</v>
      </c>
      <c r="IS58" s="2" t="str">
        <f>'miRNA Table'!$A54</f>
        <v>C04</v>
      </c>
      <c r="IT58" s="2" t="str">
        <f>'miRNA Table'!$C54</f>
        <v>hsa-miR-133a-3p</v>
      </c>
      <c r="IU58" s="27">
        <f t="shared" si="1"/>
        <v>4.6194221031523302E-4</v>
      </c>
      <c r="IV58" s="27">
        <f t="shared" si="1"/>
        <v>3.2326389413950231E-4</v>
      </c>
    </row>
    <row r="59" spans="10:256" ht="15" customHeight="1" x14ac:dyDescent="0.25">
      <c r="J59" s="2" t="str">
        <f>'miRNA Table'!A55</f>
        <v>C05</v>
      </c>
      <c r="K59" s="2" t="str">
        <f>'miRNA Table'!C55</f>
        <v>hsa-miR-133b</v>
      </c>
      <c r="L59" s="27">
        <f>IF(ISNUMBER(Results!E55),Results!E55,NA())</f>
        <v>1.8833920347746931</v>
      </c>
      <c r="M59" s="27">
        <f>IF(ISNUMBER(Results!F55),Results!F55,NA())</f>
        <v>1.7340164897042679E-3</v>
      </c>
      <c r="IS59" s="2" t="str">
        <f>'miRNA Table'!$A55</f>
        <v>C05</v>
      </c>
      <c r="IT59" s="2" t="str">
        <f>'miRNA Table'!$C55</f>
        <v>hsa-miR-133b</v>
      </c>
      <c r="IU59" s="27">
        <f t="shared" si="1"/>
        <v>1.8833920347746931</v>
      </c>
      <c r="IV59" s="27">
        <f t="shared" si="1"/>
        <v>1.7340164897042679E-3</v>
      </c>
    </row>
    <row r="60" spans="10:256" ht="15" customHeight="1" x14ac:dyDescent="0.25">
      <c r="J60" s="2" t="str">
        <f>'miRNA Table'!A56</f>
        <v>C06</v>
      </c>
      <c r="K60" s="2" t="str">
        <f>'miRNA Table'!C56</f>
        <v>hsa-miR-134-5p</v>
      </c>
      <c r="L60" s="27">
        <f>IF(ISNUMBER(Results!E56),Results!E56,NA())</f>
        <v>0.75436431337511689</v>
      </c>
      <c r="M60" s="27">
        <f>IF(ISNUMBER(Results!F56),Results!F56,NA())</f>
        <v>1.076274226805864E-4</v>
      </c>
      <c r="IS60" s="2" t="str">
        <f>'miRNA Table'!$A56</f>
        <v>C06</v>
      </c>
      <c r="IT60" s="2" t="str">
        <f>'miRNA Table'!$C56</f>
        <v>hsa-miR-134-5p</v>
      </c>
      <c r="IU60" s="27">
        <f t="shared" si="1"/>
        <v>0.75436431337511689</v>
      </c>
      <c r="IV60" s="27">
        <f t="shared" si="1"/>
        <v>1.076274226805864E-4</v>
      </c>
    </row>
    <row r="61" spans="10:256" ht="15" customHeight="1" x14ac:dyDescent="0.25">
      <c r="J61" s="2" t="str">
        <f>'miRNA Table'!A57</f>
        <v>C07</v>
      </c>
      <c r="K61" s="2" t="str">
        <f>'miRNA Table'!C57</f>
        <v>hsa-miR-135a-5p</v>
      </c>
      <c r="L61" s="27">
        <f>IF(ISNUMBER(Results!E57),Results!E57,NA())</f>
        <v>5.0883204225356304E-2</v>
      </c>
      <c r="M61" s="27">
        <f>IF(ISNUMBER(Results!F57),Results!F57,NA())</f>
        <v>5.8652374791946522E-2</v>
      </c>
      <c r="IS61" s="2" t="str">
        <f>'miRNA Table'!$A57</f>
        <v>C07</v>
      </c>
      <c r="IT61" s="2" t="str">
        <f>'miRNA Table'!$C57</f>
        <v>hsa-miR-135a-5p</v>
      </c>
      <c r="IU61" s="27">
        <f t="shared" si="1"/>
        <v>5.0883204225356304E-2</v>
      </c>
      <c r="IV61" s="27">
        <f t="shared" si="1"/>
        <v>5.8652374791946522E-2</v>
      </c>
    </row>
    <row r="62" spans="10:256" ht="15" customHeight="1" x14ac:dyDescent="0.25">
      <c r="J62" s="2" t="str">
        <f>'miRNA Table'!A58</f>
        <v>C08</v>
      </c>
      <c r="K62" s="2" t="str">
        <f>'miRNA Table'!C58</f>
        <v>hsa-miR-135b-5p</v>
      </c>
      <c r="L62" s="27">
        <f>IF(ISNUMBER(Results!E58),Results!E58,NA())</f>
        <v>2.203810231753224</v>
      </c>
      <c r="M62" s="27">
        <f>IF(ISNUMBER(Results!F58),Results!F58,NA())</f>
        <v>8.0815973534875549E-5</v>
      </c>
      <c r="IS62" s="2" t="str">
        <f>'miRNA Table'!$A58</f>
        <v>C08</v>
      </c>
      <c r="IT62" s="2" t="str">
        <f>'miRNA Table'!$C58</f>
        <v>hsa-miR-135b-5p</v>
      </c>
      <c r="IU62" s="27">
        <f t="shared" si="1"/>
        <v>2.203810231753224</v>
      </c>
      <c r="IV62" s="27">
        <f t="shared" si="1"/>
        <v>8.0815973534875549E-5</v>
      </c>
    </row>
    <row r="63" spans="10:256" ht="15" customHeight="1" x14ac:dyDescent="0.25">
      <c r="J63" s="2" t="str">
        <f>'miRNA Table'!A59</f>
        <v>C09</v>
      </c>
      <c r="K63" s="2" t="str">
        <f>'miRNA Table'!C59</f>
        <v>hsa-miR-136-5p</v>
      </c>
      <c r="L63" s="27">
        <f>IF(ISNUMBER(Results!E59),Results!E59,NA())</f>
        <v>3.8934408612949093E-4</v>
      </c>
      <c r="M63" s="27">
        <f>IF(ISNUMBER(Results!F59),Results!F59,NA())</f>
        <v>3.8442772293418166E-4</v>
      </c>
      <c r="IS63" s="2" t="str">
        <f>'miRNA Table'!$A59</f>
        <v>C09</v>
      </c>
      <c r="IT63" s="2" t="str">
        <f>'miRNA Table'!$C59</f>
        <v>hsa-miR-136-5p</v>
      </c>
      <c r="IU63" s="27">
        <f t="shared" si="1"/>
        <v>3.8934408612949093E-4</v>
      </c>
      <c r="IV63" s="27">
        <f t="shared" si="1"/>
        <v>3.8442772293418166E-4</v>
      </c>
    </row>
    <row r="64" spans="10:256" ht="15" customHeight="1" x14ac:dyDescent="0.25">
      <c r="J64" s="2" t="str">
        <f>'miRNA Table'!A60</f>
        <v>C10</v>
      </c>
      <c r="K64" s="2" t="str">
        <f>'miRNA Table'!C60</f>
        <v>hsa-miR-137</v>
      </c>
      <c r="L64" s="27">
        <f>IF(ISNUMBER(Results!E60),Results!E60,NA())</f>
        <v>0.43027571862216485</v>
      </c>
      <c r="M64" s="27">
        <f>IF(ISNUMBER(Results!F60),Results!F60,NA())</f>
        <v>2.8894287290016397E-3</v>
      </c>
      <c r="IS64" s="2" t="str">
        <f>'miRNA Table'!$A60</f>
        <v>C10</v>
      </c>
      <c r="IT64" s="2" t="str">
        <f>'miRNA Table'!$C60</f>
        <v>hsa-miR-137</v>
      </c>
      <c r="IU64" s="27">
        <f t="shared" si="1"/>
        <v>0.43027571862216485</v>
      </c>
      <c r="IV64" s="27">
        <f t="shared" si="1"/>
        <v>2.8894287290016397E-3</v>
      </c>
    </row>
    <row r="65" spans="10:256" ht="15" customHeight="1" x14ac:dyDescent="0.25">
      <c r="J65" s="2" t="str">
        <f>'miRNA Table'!A61</f>
        <v>C11</v>
      </c>
      <c r="K65" s="2" t="str">
        <f>'miRNA Table'!C61</f>
        <v>hsa-miR-138-5p</v>
      </c>
      <c r="L65" s="27">
        <f>IF(ISNUMBER(Results!E61),Results!E61,NA())</f>
        <v>3.7321319661472319</v>
      </c>
      <c r="M65" s="27">
        <f>IF(ISNUMBER(Results!F61),Results!F61,NA())</f>
        <v>2.1213754827364366</v>
      </c>
      <c r="IS65" s="2" t="str">
        <f>'miRNA Table'!$A61</f>
        <v>C11</v>
      </c>
      <c r="IT65" s="2" t="str">
        <f>'miRNA Table'!$C61</f>
        <v>hsa-miR-138-5p</v>
      </c>
      <c r="IU65" s="27">
        <f t="shared" si="1"/>
        <v>3.7321319661472319</v>
      </c>
      <c r="IV65" s="27">
        <f t="shared" si="1"/>
        <v>2.1213754827364366</v>
      </c>
    </row>
    <row r="66" spans="10:256" ht="15" customHeight="1" x14ac:dyDescent="0.25">
      <c r="J66" s="2" t="str">
        <f>'miRNA Table'!A62</f>
        <v>C12</v>
      </c>
      <c r="K66" s="2" t="str">
        <f>'miRNA Table'!C62</f>
        <v>hsa-miR-139-3p</v>
      </c>
      <c r="L66" s="27">
        <f>IF(ISNUMBER(Results!E62),Results!E62,NA())</f>
        <v>0.10318701457278415</v>
      </c>
      <c r="M66" s="27">
        <f>IF(ISNUMBER(Results!F62),Results!F62,NA())</f>
        <v>9.4186667592161141E-2</v>
      </c>
      <c r="IS66" s="2" t="str">
        <f>'miRNA Table'!$A62</f>
        <v>C12</v>
      </c>
      <c r="IT66" s="2" t="str">
        <f>'miRNA Table'!$C62</f>
        <v>hsa-miR-139-3p</v>
      </c>
      <c r="IU66" s="27">
        <f t="shared" si="1"/>
        <v>0.10318701457278415</v>
      </c>
      <c r="IV66" s="27">
        <f t="shared" si="1"/>
        <v>9.4186667592161141E-2</v>
      </c>
    </row>
    <row r="67" spans="10:256" ht="15" customHeight="1" x14ac:dyDescent="0.25">
      <c r="J67" s="2" t="str">
        <f>'miRNA Table'!A63</f>
        <v>C13</v>
      </c>
      <c r="K67" s="2" t="str">
        <f>'miRNA Table'!C63</f>
        <v>hsa-miR-139-5p</v>
      </c>
      <c r="L67" s="27">
        <f>IF(ISNUMBER(Results!E63),Results!E63,NA())</f>
        <v>58.62049857729599</v>
      </c>
      <c r="M67" s="27">
        <f>IF(ISNUMBER(Results!F63),Results!F63,NA())</f>
        <v>65.11870029457198</v>
      </c>
      <c r="IS67" s="2" t="str">
        <f>'miRNA Table'!$A63</f>
        <v>C13</v>
      </c>
      <c r="IT67" s="2" t="str">
        <f>'miRNA Table'!$C63</f>
        <v>hsa-miR-139-5p</v>
      </c>
      <c r="IU67" s="27">
        <f t="shared" si="1"/>
        <v>58.62049857729599</v>
      </c>
      <c r="IV67" s="27">
        <f t="shared" si="1"/>
        <v>65.11870029457198</v>
      </c>
    </row>
    <row r="68" spans="10:256" ht="15" customHeight="1" x14ac:dyDescent="0.25">
      <c r="J68" s="2" t="str">
        <f>'miRNA Table'!A64</f>
        <v>C14</v>
      </c>
      <c r="K68" s="2" t="str">
        <f>'miRNA Table'!C64</f>
        <v>hsa-miR-140-3p</v>
      </c>
      <c r="L68" s="27">
        <f>IF(ISNUMBER(Results!E64),Results!E64,NA())</f>
        <v>0.14161048566197482</v>
      </c>
      <c r="M68" s="27">
        <f>IF(ISNUMBER(Results!F64),Results!F64,NA())</f>
        <v>5.9434768784688396E-5</v>
      </c>
      <c r="IS68" s="2" t="str">
        <f>'miRNA Table'!$A64</f>
        <v>C14</v>
      </c>
      <c r="IT68" s="2" t="str">
        <f>'miRNA Table'!$C64</f>
        <v>hsa-miR-140-3p</v>
      </c>
      <c r="IU68" s="27">
        <f t="shared" si="1"/>
        <v>0.14161048566197482</v>
      </c>
      <c r="IV68" s="27">
        <f t="shared" si="1"/>
        <v>5.9434768784688396E-5</v>
      </c>
    </row>
    <row r="69" spans="10:256" ht="15" customHeight="1" x14ac:dyDescent="0.25">
      <c r="J69" s="2" t="str">
        <f>'miRNA Table'!A65</f>
        <v>C15</v>
      </c>
      <c r="K69" s="2" t="str">
        <f>'miRNA Table'!C65</f>
        <v>hsa-miR-140-5p</v>
      </c>
      <c r="L69" s="27">
        <f>IF(ISNUMBER(Results!E65),Results!E65,NA())</f>
        <v>4.8555693588557124E-5</v>
      </c>
      <c r="M69" s="27">
        <f>IF(ISNUMBER(Results!F65),Results!F65,NA())</f>
        <v>5.9434768784688396E-5</v>
      </c>
      <c r="IS69" s="2" t="str">
        <f>'miRNA Table'!$A65</f>
        <v>C15</v>
      </c>
      <c r="IT69" s="2" t="str">
        <f>'miRNA Table'!$C65</f>
        <v>hsa-miR-140-5p</v>
      </c>
      <c r="IU69" s="27">
        <f t="shared" si="1"/>
        <v>4.8555693588557124E-5</v>
      </c>
      <c r="IV69" s="27">
        <f t="shared" si="1"/>
        <v>5.9434768784688396E-5</v>
      </c>
    </row>
    <row r="70" spans="10:256" ht="15" customHeight="1" x14ac:dyDescent="0.25">
      <c r="J70" s="2" t="str">
        <f>'miRNA Table'!A66</f>
        <v>C16</v>
      </c>
      <c r="K70" s="2" t="str">
        <f>'miRNA Table'!C66</f>
        <v>hsa-miR-141-3p</v>
      </c>
      <c r="L70" s="27">
        <f>IF(ISNUMBER(Results!E66),Results!E66,NA())</f>
        <v>0.52002996694423909</v>
      </c>
      <c r="M70" s="27">
        <f>IF(ISNUMBER(Results!F66),Results!F66,NA())</f>
        <v>0.2134051158497427</v>
      </c>
      <c r="IS70" s="2" t="str">
        <f>'miRNA Table'!$A66</f>
        <v>C16</v>
      </c>
      <c r="IT70" s="2" t="str">
        <f>'miRNA Table'!$C66</f>
        <v>hsa-miR-141-3p</v>
      </c>
      <c r="IU70" s="27">
        <f t="shared" si="1"/>
        <v>0.52002996694423909</v>
      </c>
      <c r="IV70" s="27">
        <f t="shared" si="1"/>
        <v>0.2134051158497427</v>
      </c>
    </row>
    <row r="71" spans="10:256" ht="15" customHeight="1" x14ac:dyDescent="0.25">
      <c r="J71" s="2" t="str">
        <f>'miRNA Table'!A67</f>
        <v>C17</v>
      </c>
      <c r="K71" s="2" t="str">
        <f>'miRNA Table'!C67</f>
        <v>hsa-miR-142-3p</v>
      </c>
      <c r="L71" s="27">
        <f>IF(ISNUMBER(Results!E67),Results!E67,NA())</f>
        <v>4.8555693588557124E-5</v>
      </c>
      <c r="M71" s="27">
        <f>IF(ISNUMBER(Results!F67),Results!F67,NA())</f>
        <v>5.9434768784688396E-5</v>
      </c>
      <c r="IS71" s="2" t="str">
        <f>'miRNA Table'!$A67</f>
        <v>C17</v>
      </c>
      <c r="IT71" s="2" t="str">
        <f>'miRNA Table'!$C67</f>
        <v>hsa-miR-142-3p</v>
      </c>
      <c r="IU71" s="27">
        <f t="shared" si="1"/>
        <v>4.8555693588557124E-5</v>
      </c>
      <c r="IV71" s="27">
        <f t="shared" si="1"/>
        <v>5.9434768784688396E-5</v>
      </c>
    </row>
    <row r="72" spans="10:256" ht="15" customHeight="1" x14ac:dyDescent="0.25">
      <c r="J72" s="2" t="str">
        <f>'miRNA Table'!A68</f>
        <v>C18</v>
      </c>
      <c r="K72" s="2" t="str">
        <f>'miRNA Table'!C68</f>
        <v>hsa-miR-142-5p</v>
      </c>
      <c r="L72" s="27">
        <f>IF(ISNUMBER(Results!E68),Results!E68,NA())</f>
        <v>0.34949248354475509</v>
      </c>
      <c r="M72" s="27">
        <f>IF(ISNUMBER(Results!F68),Results!F68,NA())</f>
        <v>5.8381968522797964E-2</v>
      </c>
      <c r="IS72" s="2" t="str">
        <f>'miRNA Table'!$A68</f>
        <v>C18</v>
      </c>
      <c r="IT72" s="2" t="str">
        <f>'miRNA Table'!$C68</f>
        <v>hsa-miR-142-5p</v>
      </c>
      <c r="IU72" s="27">
        <f t="shared" si="1"/>
        <v>0.34949248354475509</v>
      </c>
      <c r="IV72" s="27">
        <f t="shared" si="1"/>
        <v>5.8381968522797964E-2</v>
      </c>
    </row>
    <row r="73" spans="10:256" ht="15" customHeight="1" x14ac:dyDescent="0.25">
      <c r="J73" s="2" t="str">
        <f>'miRNA Table'!A69</f>
        <v>C19</v>
      </c>
      <c r="K73" s="2" t="str">
        <f>'miRNA Table'!C69</f>
        <v>hsa-miR-143-3p</v>
      </c>
      <c r="L73" s="27">
        <f>IF(ISNUMBER(Results!E69),Results!E69,NA())</f>
        <v>0.34072191924620698</v>
      </c>
      <c r="M73" s="27">
        <f>IF(ISNUMBER(Results!F69),Results!F69,NA())</f>
        <v>0.70466037757101085</v>
      </c>
      <c r="IS73" s="2" t="str">
        <f>'miRNA Table'!$A69</f>
        <v>C19</v>
      </c>
      <c r="IT73" s="2" t="str">
        <f>'miRNA Table'!$C69</f>
        <v>hsa-miR-143-3p</v>
      </c>
      <c r="IU73" s="27">
        <f t="shared" si="1"/>
        <v>0.34072191924620698</v>
      </c>
      <c r="IV73" s="27">
        <f t="shared" si="1"/>
        <v>0.70466037757101085</v>
      </c>
    </row>
    <row r="74" spans="10:256" ht="15" customHeight="1" x14ac:dyDescent="0.25">
      <c r="J74" s="2" t="str">
        <f>'miRNA Table'!A70</f>
        <v>C20</v>
      </c>
      <c r="K74" s="2" t="str">
        <f>'miRNA Table'!C70</f>
        <v>hsa-miR-143-5p</v>
      </c>
      <c r="L74" s="27">
        <f>IF(ISNUMBER(Results!E70),Results!E70,NA())</f>
        <v>4.8555693588557124E-5</v>
      </c>
      <c r="M74" s="27">
        <f>IF(ISNUMBER(Results!F70),Results!F70,NA())</f>
        <v>5.9434768784688396E-5</v>
      </c>
      <c r="IS74" s="2" t="str">
        <f>'miRNA Table'!$A70</f>
        <v>C20</v>
      </c>
      <c r="IT74" s="2" t="str">
        <f>'miRNA Table'!$C70</f>
        <v>hsa-miR-143-5p</v>
      </c>
      <c r="IU74" s="27">
        <f t="shared" si="1"/>
        <v>4.8555693588557124E-5</v>
      </c>
      <c r="IV74" s="27">
        <f t="shared" si="1"/>
        <v>5.9434768784688396E-5</v>
      </c>
    </row>
    <row r="75" spans="10:256" ht="15" customHeight="1" x14ac:dyDescent="0.25">
      <c r="J75" s="2" t="str">
        <f>'miRNA Table'!A71</f>
        <v>C21</v>
      </c>
      <c r="K75" s="2" t="str">
        <f>'miRNA Table'!C71</f>
        <v>hsa-miR-144-3p</v>
      </c>
      <c r="L75" s="27">
        <f>IF(ISNUMBER(Results!E71),Results!E71,NA())</f>
        <v>8.838834764831853E-2</v>
      </c>
      <c r="M75" s="27">
        <f>IF(ISNUMBER(Results!F71),Results!F71,NA())</f>
        <v>4.2401568049893071E-3</v>
      </c>
      <c r="IS75" s="2" t="str">
        <f>'miRNA Table'!$A71</f>
        <v>C21</v>
      </c>
      <c r="IT75" s="2" t="str">
        <f>'miRNA Table'!$C71</f>
        <v>hsa-miR-144-3p</v>
      </c>
      <c r="IU75" s="27">
        <f t="shared" si="1"/>
        <v>8.838834764831853E-2</v>
      </c>
      <c r="IV75" s="27">
        <f t="shared" si="1"/>
        <v>4.2401568049893071E-3</v>
      </c>
    </row>
    <row r="76" spans="10:256" ht="15" customHeight="1" x14ac:dyDescent="0.25">
      <c r="J76" s="2" t="str">
        <f>'miRNA Table'!A72</f>
        <v>C22</v>
      </c>
      <c r="K76" s="2" t="str">
        <f>'miRNA Table'!C72</f>
        <v>hsa-miR-144-5p</v>
      </c>
      <c r="L76" s="27">
        <f>IF(ISNUMBER(Results!E72),Results!E72,NA())</f>
        <v>2.5475626362608706E-3</v>
      </c>
      <c r="M76" s="27">
        <f>IF(ISNUMBER(Results!F72),Results!F72,NA())</f>
        <v>1.6045731074702817E-2</v>
      </c>
      <c r="IS76" s="2" t="str">
        <f>'miRNA Table'!$A72</f>
        <v>C22</v>
      </c>
      <c r="IT76" s="2" t="str">
        <f>'miRNA Table'!$C72</f>
        <v>hsa-miR-144-5p</v>
      </c>
      <c r="IU76" s="27">
        <f t="shared" si="1"/>
        <v>2.5475626362608706E-3</v>
      </c>
      <c r="IV76" s="27">
        <f t="shared" si="1"/>
        <v>1.6045731074702817E-2</v>
      </c>
    </row>
    <row r="77" spans="10:256" ht="15" customHeight="1" x14ac:dyDescent="0.25">
      <c r="J77" s="2" t="str">
        <f>'miRNA Table'!A73</f>
        <v>C23</v>
      </c>
      <c r="K77" s="2" t="str">
        <f>'miRNA Table'!C73</f>
        <v>hsa-miR-145-5p</v>
      </c>
      <c r="L77" s="27">
        <f>IF(ISNUMBER(Results!E73),Results!E73,NA())</f>
        <v>5.413894096548983</v>
      </c>
      <c r="M77" s="27">
        <f>IF(ISNUMBER(Results!F73),Results!F73,NA())</f>
        <v>5.2476324177497995</v>
      </c>
      <c r="IS77" s="2" t="str">
        <f>'miRNA Table'!$A73</f>
        <v>C23</v>
      </c>
      <c r="IT77" s="2" t="str">
        <f>'miRNA Table'!$C73</f>
        <v>hsa-miR-145-5p</v>
      </c>
      <c r="IU77" s="27">
        <f t="shared" si="1"/>
        <v>5.413894096548983</v>
      </c>
      <c r="IV77" s="27">
        <f t="shared" si="1"/>
        <v>5.2476324177497995</v>
      </c>
    </row>
    <row r="78" spans="10:256" ht="15" customHeight="1" x14ac:dyDescent="0.25">
      <c r="J78" s="2" t="str">
        <f>'miRNA Table'!A74</f>
        <v>C24</v>
      </c>
      <c r="K78" s="2" t="str">
        <f>'miRNA Table'!C74</f>
        <v>hsa-miR-145-3p</v>
      </c>
      <c r="L78" s="27">
        <f>IF(ISNUMBER(Results!E74),Results!E74,NA())</f>
        <v>3.143672548577778E-3</v>
      </c>
      <c r="M78" s="27">
        <f>IF(ISNUMBER(Results!F74),Results!F74,NA())</f>
        <v>8.1081852239978146E-4</v>
      </c>
      <c r="IS78" s="2" t="str">
        <f>'miRNA Table'!$A74</f>
        <v>C24</v>
      </c>
      <c r="IT78" s="2" t="str">
        <f>'miRNA Table'!$C74</f>
        <v>hsa-miR-145-3p</v>
      </c>
      <c r="IU78" s="27">
        <f t="shared" si="1"/>
        <v>3.143672548577778E-3</v>
      </c>
      <c r="IV78" s="27">
        <f t="shared" si="1"/>
        <v>8.1081852239978146E-4</v>
      </c>
    </row>
    <row r="79" spans="10:256" ht="15" customHeight="1" x14ac:dyDescent="0.25">
      <c r="J79" s="2" t="str">
        <f>'miRNA Table'!A75</f>
        <v>D01</v>
      </c>
      <c r="K79" s="2" t="str">
        <f>'miRNA Table'!C75</f>
        <v>hsa-miR-146a-5p</v>
      </c>
      <c r="L79" s="27">
        <f>IF(ISNUMBER(Results!E75),Results!E75,NA())</f>
        <v>4.4871029492071727E-3</v>
      </c>
      <c r="M79" s="27">
        <f>IF(ISNUMBER(Results!F75),Results!F75,NA())</f>
        <v>7.0491580437896766E-3</v>
      </c>
      <c r="IS79" s="2" t="str">
        <f>'miRNA Table'!$A75</f>
        <v>D01</v>
      </c>
      <c r="IT79" s="2" t="str">
        <f>'miRNA Table'!$C75</f>
        <v>hsa-miR-146a-5p</v>
      </c>
      <c r="IU79" s="27">
        <f t="shared" si="1"/>
        <v>4.4871029492071727E-3</v>
      </c>
      <c r="IV79" s="27">
        <f t="shared" si="1"/>
        <v>7.0491580437896766E-3</v>
      </c>
    </row>
    <row r="80" spans="10:256" ht="15" customHeight="1" x14ac:dyDescent="0.25">
      <c r="J80" s="2" t="str">
        <f>'miRNA Table'!A76</f>
        <v>D02</v>
      </c>
      <c r="K80" s="2" t="str">
        <f>'miRNA Table'!C76</f>
        <v>hsa-miR-146b-5p</v>
      </c>
      <c r="L80" s="27">
        <f>IF(ISNUMBER(Results!E76),Results!E76,NA())</f>
        <v>6.7739624989002181</v>
      </c>
      <c r="M80" s="27">
        <f>IF(ISNUMBER(Results!F76),Results!F76,NA())</f>
        <v>0.23733553023763013</v>
      </c>
      <c r="IS80" s="2" t="str">
        <f>'miRNA Table'!$A76</f>
        <v>D02</v>
      </c>
      <c r="IT80" s="2" t="str">
        <f>'miRNA Table'!$C76</f>
        <v>hsa-miR-146b-5p</v>
      </c>
      <c r="IU80" s="27">
        <f t="shared" si="1"/>
        <v>6.7739624989002181</v>
      </c>
      <c r="IV80" s="27">
        <f t="shared" si="1"/>
        <v>0.23733553023763013</v>
      </c>
    </row>
    <row r="81" spans="10:256" ht="15" customHeight="1" x14ac:dyDescent="0.25">
      <c r="J81" s="2" t="str">
        <f>'miRNA Table'!A77</f>
        <v>D03</v>
      </c>
      <c r="K81" s="2" t="str">
        <f>'miRNA Table'!C77</f>
        <v>hsa-miR-147a</v>
      </c>
      <c r="L81" s="27">
        <f>IF(ISNUMBER(Results!E77),Results!E77,NA())</f>
        <v>1.1857371917920394E-3</v>
      </c>
      <c r="M81" s="27">
        <f>IF(ISNUMBER(Results!F77),Results!F77,NA())</f>
        <v>9.9956968024955838E-5</v>
      </c>
      <c r="IS81" s="2" t="str">
        <f>'miRNA Table'!$A77</f>
        <v>D03</v>
      </c>
      <c r="IT81" s="2" t="str">
        <f>'miRNA Table'!$C77</f>
        <v>hsa-miR-147a</v>
      </c>
      <c r="IU81" s="27">
        <f t="shared" si="1"/>
        <v>1.1857371917920394E-3</v>
      </c>
      <c r="IV81" s="27">
        <f t="shared" si="1"/>
        <v>9.9956968024955838E-5</v>
      </c>
    </row>
    <row r="82" spans="10:256" ht="15" customHeight="1" x14ac:dyDescent="0.25">
      <c r="J82" s="2" t="str">
        <f>'miRNA Table'!A78</f>
        <v>D04</v>
      </c>
      <c r="K82" s="2" t="str">
        <f>'miRNA Table'!C78</f>
        <v>hsa-miR-148a-3p</v>
      </c>
      <c r="L82" s="27">
        <f>IF(ISNUMBER(Results!E78),Results!E78,NA())</f>
        <v>2.2302253971419796E-2</v>
      </c>
      <c r="M82" s="27">
        <f>IF(ISNUMBER(Results!F78),Results!F78,NA())</f>
        <v>0.60081802476342605</v>
      </c>
      <c r="IS82" s="2" t="str">
        <f>'miRNA Table'!$A78</f>
        <v>D04</v>
      </c>
      <c r="IT82" s="2" t="str">
        <f>'miRNA Table'!$C78</f>
        <v>hsa-miR-148a-3p</v>
      </c>
      <c r="IU82" s="27">
        <f t="shared" si="1"/>
        <v>2.2302253971419796E-2</v>
      </c>
      <c r="IV82" s="27">
        <f t="shared" si="1"/>
        <v>0.60081802476342605</v>
      </c>
    </row>
    <row r="83" spans="10:256" ht="15" customHeight="1" x14ac:dyDescent="0.25">
      <c r="J83" s="2" t="str">
        <f>'miRNA Table'!A79</f>
        <v>D05</v>
      </c>
      <c r="K83" s="2" t="str">
        <f>'miRNA Table'!C79</f>
        <v>hsa-miR-148b-3p</v>
      </c>
      <c r="L83" s="27">
        <f>IF(ISNUMBER(Results!E79),Results!E79,NA())</f>
        <v>1.6250936467007458E-2</v>
      </c>
      <c r="M83" s="27">
        <f>IF(ISNUMBER(Results!F79),Results!F79,NA())</f>
        <v>3.5573040374686708E-3</v>
      </c>
      <c r="IS83" s="2" t="str">
        <f>'miRNA Table'!$A79</f>
        <v>D05</v>
      </c>
      <c r="IT83" s="2" t="str">
        <f>'miRNA Table'!$C79</f>
        <v>hsa-miR-148b-3p</v>
      </c>
      <c r="IU83" s="27">
        <f t="shared" si="1"/>
        <v>1.6250936467007458E-2</v>
      </c>
      <c r="IV83" s="27">
        <f t="shared" si="1"/>
        <v>3.5573040374686708E-3</v>
      </c>
    </row>
    <row r="84" spans="10:256" ht="15" customHeight="1" x14ac:dyDescent="0.25">
      <c r="J84" s="2" t="str">
        <f>'miRNA Table'!A80</f>
        <v>D06</v>
      </c>
      <c r="K84" s="2" t="str">
        <f>'miRNA Table'!C80</f>
        <v>hsa-miR-149-5p</v>
      </c>
      <c r="L84" s="27">
        <f>IF(ISNUMBER(Results!E80),Results!E80,NA())</f>
        <v>2.4069222223649239E-2</v>
      </c>
      <c r="M84" s="27">
        <f>IF(ISNUMBER(Results!F80),Results!F80,NA())</f>
        <v>2.5648175275328117E-2</v>
      </c>
      <c r="IS84" s="2" t="str">
        <f>'miRNA Table'!$A80</f>
        <v>D06</v>
      </c>
      <c r="IT84" s="2" t="str">
        <f>'miRNA Table'!$C80</f>
        <v>hsa-miR-149-5p</v>
      </c>
      <c r="IU84" s="27">
        <f t="shared" si="1"/>
        <v>2.4069222223649239E-2</v>
      </c>
      <c r="IV84" s="27">
        <f t="shared" si="1"/>
        <v>2.5648175275328117E-2</v>
      </c>
    </row>
    <row r="85" spans="10:256" ht="15" customHeight="1" x14ac:dyDescent="0.25">
      <c r="J85" s="2" t="str">
        <f>'miRNA Table'!A81</f>
        <v>D07</v>
      </c>
      <c r="K85" s="2" t="str">
        <f>'miRNA Table'!C81</f>
        <v>hsa-miR-150-5p</v>
      </c>
      <c r="L85" s="27">
        <f>IF(ISNUMBER(Results!E81),Results!E81,NA())</f>
        <v>2.7052919299041505E-3</v>
      </c>
      <c r="M85" s="27">
        <f>IF(ISNUMBER(Results!F81),Results!F81,NA())</f>
        <v>1.4581282501831491E-3</v>
      </c>
      <c r="IS85" s="2" t="str">
        <f>'miRNA Table'!$A81</f>
        <v>D07</v>
      </c>
      <c r="IT85" s="2" t="str">
        <f>'miRNA Table'!$C81</f>
        <v>hsa-miR-150-5p</v>
      </c>
      <c r="IU85" s="27">
        <f t="shared" si="1"/>
        <v>2.7052919299041505E-3</v>
      </c>
      <c r="IV85" s="27">
        <f t="shared" si="1"/>
        <v>1.4581282501831491E-3</v>
      </c>
    </row>
    <row r="86" spans="10:256" ht="15" customHeight="1" x14ac:dyDescent="0.25">
      <c r="J86" s="2" t="str">
        <f>'miRNA Table'!A82</f>
        <v>D08</v>
      </c>
      <c r="K86" s="2" t="str">
        <f>'miRNA Table'!C82</f>
        <v>hsa-miR-151a-3p</v>
      </c>
      <c r="L86" s="27">
        <f>IF(ISNUMBER(Results!E82),Results!E82,NA())</f>
        <v>1.9441204669984956E-3</v>
      </c>
      <c r="M86" s="27">
        <f>IF(ISNUMBER(Results!F82),Results!F82,NA())</f>
        <v>7.2543994648982577E-2</v>
      </c>
      <c r="IS86" s="2" t="str">
        <f>'miRNA Table'!$A82</f>
        <v>D08</v>
      </c>
      <c r="IT86" s="2" t="str">
        <f>'miRNA Table'!$C82</f>
        <v>hsa-miR-151a-3p</v>
      </c>
      <c r="IU86" s="27">
        <f t="shared" si="1"/>
        <v>1.9441204669984956E-3</v>
      </c>
      <c r="IV86" s="27">
        <f t="shared" si="1"/>
        <v>7.2543994648982577E-2</v>
      </c>
    </row>
    <row r="87" spans="10:256" ht="15" customHeight="1" x14ac:dyDescent="0.25">
      <c r="J87" s="2" t="str">
        <f>'miRNA Table'!A83</f>
        <v>D09</v>
      </c>
      <c r="K87" s="2" t="str">
        <f>'miRNA Table'!C83</f>
        <v>hsa-miR-151a-5p</v>
      </c>
      <c r="L87" s="27">
        <f>IF(ISNUMBER(Results!E83),Results!E83,NA())</f>
        <v>2.2779125769941584E-4</v>
      </c>
      <c r="M87" s="27">
        <f>IF(ISNUMBER(Results!F83),Results!F83,NA())</f>
        <v>5.9434768784688396E-5</v>
      </c>
      <c r="IS87" s="2" t="str">
        <f>'miRNA Table'!$A83</f>
        <v>D09</v>
      </c>
      <c r="IT87" s="2" t="str">
        <f>'miRNA Table'!$C83</f>
        <v>hsa-miR-151a-5p</v>
      </c>
      <c r="IU87" s="27">
        <f t="shared" si="1"/>
        <v>2.2779125769941584E-4</v>
      </c>
      <c r="IV87" s="27">
        <f t="shared" si="1"/>
        <v>5.9434768784688396E-5</v>
      </c>
    </row>
    <row r="88" spans="10:256" ht="15" customHeight="1" x14ac:dyDescent="0.25">
      <c r="J88" s="2" t="str">
        <f>'miRNA Table'!A84</f>
        <v>D10</v>
      </c>
      <c r="K88" s="2" t="str">
        <f>'miRNA Table'!C84</f>
        <v>hsa-miR-152-3p</v>
      </c>
      <c r="L88" s="27">
        <f>IF(ISNUMBER(Results!E84),Results!E84,NA())</f>
        <v>4.6239237835540492E-3</v>
      </c>
      <c r="M88" s="27">
        <f>IF(ISNUMBER(Results!F84),Results!F84,NA())</f>
        <v>1.645876618679434E-2</v>
      </c>
      <c r="IS88" s="2" t="str">
        <f>'miRNA Table'!$A84</f>
        <v>D10</v>
      </c>
      <c r="IT88" s="2" t="str">
        <f>'miRNA Table'!$C84</f>
        <v>hsa-miR-152-3p</v>
      </c>
      <c r="IU88" s="27">
        <f t="shared" ref="IU88:IV95" si="2">IF(ISNUMBER(L88),L88,"")</f>
        <v>4.6239237835540492E-3</v>
      </c>
      <c r="IV88" s="27">
        <f t="shared" si="2"/>
        <v>1.645876618679434E-2</v>
      </c>
    </row>
    <row r="89" spans="10:256" ht="15" customHeight="1" x14ac:dyDescent="0.25">
      <c r="J89" s="2" t="str">
        <f>'miRNA Table'!A85</f>
        <v>D11</v>
      </c>
      <c r="K89" s="2" t="str">
        <f>'miRNA Table'!C85</f>
        <v>hsa-miR-153-3p</v>
      </c>
      <c r="L89" s="27">
        <f>IF(ISNUMBER(Results!E85),Results!E85,NA())</f>
        <v>1.5409886007708748E-2</v>
      </c>
      <c r="M89" s="27">
        <f>IF(ISNUMBER(Results!F85),Results!F85,NA())</f>
        <v>2.4946824573645335E-2</v>
      </c>
      <c r="IS89" s="2" t="str">
        <f>'miRNA Table'!$A85</f>
        <v>D11</v>
      </c>
      <c r="IT89" s="2" t="str">
        <f>'miRNA Table'!$C85</f>
        <v>hsa-miR-153-3p</v>
      </c>
      <c r="IU89" s="27">
        <f t="shared" si="2"/>
        <v>1.5409886007708748E-2</v>
      </c>
      <c r="IV89" s="27">
        <f t="shared" si="2"/>
        <v>2.4946824573645335E-2</v>
      </c>
    </row>
    <row r="90" spans="10:256" ht="15" customHeight="1" x14ac:dyDescent="0.25">
      <c r="J90" s="2" t="str">
        <f>'miRNA Table'!A86</f>
        <v>D12</v>
      </c>
      <c r="K90" s="2" t="str">
        <f>'miRNA Table'!C86</f>
        <v>hsa-miR-154-5p</v>
      </c>
      <c r="L90" s="27">
        <f>IF(ISNUMBER(Results!E86),Results!E86,NA())</f>
        <v>1.4207637391289767</v>
      </c>
      <c r="M90" s="27">
        <f>IF(ISNUMBER(Results!F86),Results!F86,NA())</f>
        <v>0.40472110827370461</v>
      </c>
      <c r="IS90" s="2" t="str">
        <f>'miRNA Table'!$A86</f>
        <v>D12</v>
      </c>
      <c r="IT90" s="2" t="str">
        <f>'miRNA Table'!$C86</f>
        <v>hsa-miR-154-5p</v>
      </c>
      <c r="IU90" s="27">
        <f t="shared" si="2"/>
        <v>1.4207637391289767</v>
      </c>
      <c r="IV90" s="27">
        <f t="shared" si="2"/>
        <v>0.40472110827370461</v>
      </c>
    </row>
    <row r="91" spans="10:256" ht="15" customHeight="1" x14ac:dyDescent="0.25">
      <c r="J91" s="2" t="str">
        <f>'miRNA Table'!A87</f>
        <v>D13</v>
      </c>
      <c r="K91" s="2" t="str">
        <f>'miRNA Table'!C87</f>
        <v>hsa-miR-155-5p</v>
      </c>
      <c r="L91" s="27">
        <f>IF(ISNUMBER(Results!E87),Results!E87,NA())</f>
        <v>71.50637683662211</v>
      </c>
      <c r="M91" s="27">
        <f>IF(ISNUMBER(Results!F87),Results!F87,NA())</f>
        <v>118.19293577336262</v>
      </c>
      <c r="IS91" s="2" t="str">
        <f>'miRNA Table'!$A87</f>
        <v>D13</v>
      </c>
      <c r="IT91" s="2" t="str">
        <f>'miRNA Table'!$C87</f>
        <v>hsa-miR-155-5p</v>
      </c>
      <c r="IU91" s="27">
        <f t="shared" si="2"/>
        <v>71.50637683662211</v>
      </c>
      <c r="IV91" s="27">
        <f t="shared" si="2"/>
        <v>118.19293577336262</v>
      </c>
    </row>
    <row r="92" spans="10:256" ht="15" customHeight="1" x14ac:dyDescent="0.25">
      <c r="J92" s="2" t="str">
        <f>'miRNA Table'!A88</f>
        <v>D14</v>
      </c>
      <c r="K92" s="2" t="str">
        <f>'miRNA Table'!C88</f>
        <v>hsa-miR-155-3p</v>
      </c>
      <c r="L92" s="27">
        <f>IF(ISNUMBER(Results!E88),Results!E88,NA())</f>
        <v>7.3812041339345644E-2</v>
      </c>
      <c r="M92" s="27">
        <f>IF(ISNUMBER(Results!F88),Results!F88,NA())</f>
        <v>8.64693906767873E-2</v>
      </c>
      <c r="IS92" s="2" t="str">
        <f>'miRNA Table'!$A88</f>
        <v>D14</v>
      </c>
      <c r="IT92" s="2" t="str">
        <f>'miRNA Table'!$C88</f>
        <v>hsa-miR-155-3p</v>
      </c>
      <c r="IU92" s="27">
        <f t="shared" si="2"/>
        <v>7.3812041339345644E-2</v>
      </c>
      <c r="IV92" s="27">
        <f t="shared" si="2"/>
        <v>8.64693906767873E-2</v>
      </c>
    </row>
    <row r="93" spans="10:256" ht="15" customHeight="1" x14ac:dyDescent="0.25">
      <c r="J93" s="2" t="str">
        <f>'miRNA Table'!A89</f>
        <v>D15</v>
      </c>
      <c r="K93" s="2" t="str">
        <f>'miRNA Table'!C89</f>
        <v>hsa-miR-15a-5p</v>
      </c>
      <c r="L93" s="27">
        <f>IF(ISNUMBER(Results!E89),Results!E89,NA())</f>
        <v>3.3869812494501064</v>
      </c>
      <c r="M93" s="27">
        <f>IF(ISNUMBER(Results!F89),Results!F89,NA())</f>
        <v>5.3208866364308829</v>
      </c>
      <c r="IS93" s="2" t="str">
        <f>'miRNA Table'!$A89</f>
        <v>D15</v>
      </c>
      <c r="IT93" s="2" t="str">
        <f>'miRNA Table'!$C89</f>
        <v>hsa-miR-15a-5p</v>
      </c>
      <c r="IU93" s="27">
        <f t="shared" si="2"/>
        <v>3.3869812494501064</v>
      </c>
      <c r="IV93" s="27">
        <f t="shared" si="2"/>
        <v>5.3208866364308829</v>
      </c>
    </row>
    <row r="94" spans="10:256" ht="15" customHeight="1" x14ac:dyDescent="0.25">
      <c r="J94" s="2" t="str">
        <f>'miRNA Table'!A90</f>
        <v>D16</v>
      </c>
      <c r="K94" s="2" t="str">
        <f>'miRNA Table'!C90</f>
        <v>hsa-miR-15b-5p</v>
      </c>
      <c r="L94" s="27">
        <f>IF(ISNUMBER(Results!E90),Results!E90,NA())</f>
        <v>5.4013997846727655</v>
      </c>
      <c r="M94" s="27">
        <f>IF(ISNUMBER(Results!F90),Results!F90,NA())</f>
        <v>8.4074405170443285</v>
      </c>
      <c r="IS94" s="2" t="str">
        <f>'miRNA Table'!$A90</f>
        <v>D16</v>
      </c>
      <c r="IT94" s="2" t="str">
        <f>'miRNA Table'!$C90</f>
        <v>hsa-miR-15b-5p</v>
      </c>
      <c r="IU94" s="27">
        <f t="shared" si="2"/>
        <v>5.4013997846727655</v>
      </c>
      <c r="IV94" s="27">
        <f t="shared" si="2"/>
        <v>8.4074405170443285</v>
      </c>
    </row>
    <row r="95" spans="10:256" ht="15" customHeight="1" x14ac:dyDescent="0.25">
      <c r="J95" s="2" t="str">
        <f>'miRNA Table'!A91</f>
        <v>D17</v>
      </c>
      <c r="K95" s="2" t="str">
        <f>'miRNA Table'!C91</f>
        <v>hsa-miR-15b-3p</v>
      </c>
      <c r="L95" s="27">
        <f>IF(ISNUMBER(Results!E91),Results!E91,NA())</f>
        <v>11.05530303974221</v>
      </c>
      <c r="M95" s="27">
        <f>IF(ISNUMBER(Results!F91),Results!F91,NA())</f>
        <v>12.62606635741828</v>
      </c>
      <c r="IS95" s="2" t="str">
        <f>'miRNA Table'!$A91</f>
        <v>D17</v>
      </c>
      <c r="IT95" s="2" t="str">
        <f>'miRNA Table'!$C91</f>
        <v>hsa-miR-15b-3p</v>
      </c>
      <c r="IU95" s="27">
        <f t="shared" si="2"/>
        <v>11.05530303974221</v>
      </c>
      <c r="IV95" s="27">
        <f t="shared" si="2"/>
        <v>12.62606635741828</v>
      </c>
    </row>
  </sheetData>
  <mergeCells count="11">
    <mergeCell ref="B1:E1"/>
    <mergeCell ref="IS4:IV4"/>
    <mergeCell ref="IS5:IS6"/>
    <mergeCell ref="IT5:IT6"/>
    <mergeCell ref="IU5:IV5"/>
    <mergeCell ref="A2:H2"/>
    <mergeCell ref="A3:H3"/>
    <mergeCell ref="J4:M4"/>
    <mergeCell ref="J5:J6"/>
    <mergeCell ref="K5:K6"/>
    <mergeCell ref="L5:M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Charts</vt:lpstr>
      </vt:variant>
      <vt:variant>
        <vt:i4>1</vt:i4>
      </vt:variant>
    </vt:vector>
  </HeadingPairs>
  <TitlesOfParts>
    <vt:vector size="12" baseType="lpstr">
      <vt:lpstr>Instructions</vt:lpstr>
      <vt:lpstr>miRNA Table</vt:lpstr>
      <vt:lpstr>Array Content</vt:lpstr>
      <vt:lpstr>Test Sample Data</vt:lpstr>
      <vt:lpstr>Control Sample Data</vt:lpstr>
      <vt:lpstr>Choose Reference miRNAs</vt:lpstr>
      <vt:lpstr>QC Report</vt:lpstr>
      <vt:lpstr>Results</vt:lpstr>
      <vt:lpstr>Scatter Plot</vt:lpstr>
      <vt:lpstr>Volcano Plot</vt:lpstr>
      <vt:lpstr>Calculations</vt:lpstr>
      <vt:lpstr>3D Profile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Quellhorst</dc:creator>
  <cp:lastModifiedBy>Abigail Aliwalas - QIAGEN</cp:lastModifiedBy>
  <dcterms:created xsi:type="dcterms:W3CDTF">2018-08-09T14:48:28Z</dcterms:created>
  <dcterms:modified xsi:type="dcterms:W3CDTF">2018-11-08T08:41:35Z</dcterms:modified>
</cp:coreProperties>
</file>